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b0e090cf62270d9/Documents/ssbs work/JOB AAJ/"/>
    </mc:Choice>
  </mc:AlternateContent>
  <xr:revisionPtr revIDLastSave="1962" documentId="13_ncr:80000009_{EFDB0F8C-E215-48AF-9991-CE90C082616C}" xr6:coauthVersionLast="47" xr6:coauthVersionMax="47" xr10:uidLastSave="{29F408C5-9FF8-4D1A-B0BD-03681B0618B1}"/>
  <bookViews>
    <workbookView xWindow="-120" yWindow="-120" windowWidth="20730" windowHeight="11160" tabRatio="500" firstSheet="9" activeTab="14" xr2:uid="{5D81D286-9066-4BCB-B088-B2C1FC4496EA}"/>
  </bookViews>
  <sheets>
    <sheet name="Orders" sheetId="1" r:id="rId1"/>
    <sheet name="Section 1" sheetId="6" r:id="rId2"/>
    <sheet name="Section 2" sheetId="7" r:id="rId3"/>
    <sheet name="Section 3" sheetId="9" r:id="rId4"/>
    <sheet name="Sectioin 4" sheetId="10" r:id="rId5"/>
    <sheet name="Section 5" sheetId="12" r:id="rId6"/>
    <sheet name="Section 6" sheetId="13" r:id="rId7"/>
    <sheet name="Section 7" sheetId="14" r:id="rId8"/>
    <sheet name="Section 8" sheetId="15" r:id="rId9"/>
    <sheet name="Section 9" sheetId="16" r:id="rId10"/>
    <sheet name="Section 10" sheetId="17" r:id="rId11"/>
    <sheet name="Section 11" sheetId="18" r:id="rId12"/>
    <sheet name="Section 12" sheetId="19" r:id="rId13"/>
    <sheet name="Returns" sheetId="3" r:id="rId14"/>
    <sheet name="People" sheetId="4" r:id="rId15"/>
  </sheets>
  <definedNames>
    <definedName name="_xlnm._FilterDatabase" localSheetId="0" hidden="1">Orders!$A$1:$U$9995</definedName>
    <definedName name="_xlcn.WorksheetConnection_OrdersA1U9995" hidden="1">Orders!$A$1:$U$9995</definedName>
    <definedName name="_xleta.DATEDIF" hidden="1" xlm="1">#NAME?</definedName>
    <definedName name="_xleta.MAX" hidden="1" xlm="1">#NAME?</definedName>
  </definedNames>
  <calcPr calcId="191029"/>
  <pivotCaches>
    <pivotCache cacheId="0" r:id="rId16"/>
    <pivotCache cacheId="1" r:id="rId17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Orders!$A$1:$U$9995"/>
        </x15:modelTables>
        <x15:extLst>
          <ext xmlns:x16="http://schemas.microsoft.com/office/spreadsheetml/2014/11/main" uri="{9835A34E-60A6-4A7C-AAB8-D5F71C897F49}">
            <x16:modelTimeGroupings>
              <x16:modelTimeGrouping tableName="Range" columnName="Order Date" columnId="Order Date">
                <x16:calculatedTimeColumn columnName="Order Date (Year)" columnId="Order Date (Year)" contentType="years" isSelected="1"/>
                <x16:calculatedTimeColumn columnName="Order Date (Quarter)" columnId="Order Date (Quarter)" contentType="quarters" isSelected="1"/>
                <x16:calculatedTimeColumn columnName="Order Date (Month Index)" columnId="Order Date (Month Index)" contentType="monthsindex" isSelected="1"/>
                <x16:calculatedTimeColumn columnName="Order Date (Month)" columnId="Order 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" i="16" l="1"/>
  <c r="W4" i="16"/>
  <c r="Z4" i="16"/>
  <c r="T4" i="16"/>
  <c r="J4" i="16"/>
  <c r="H4" i="16"/>
  <c r="F4" i="16"/>
  <c r="AE6" i="15"/>
  <c r="AC4" i="15"/>
  <c r="W30" i="15" a="1"/>
  <c r="W30" i="15" s="1"/>
  <c r="O10" i="15"/>
  <c r="O11" i="15"/>
  <c r="C13" i="15" a="1"/>
  <c r="C13" i="15"/>
  <c r="G13" i="15" s="1"/>
  <c r="K5" i="15"/>
  <c r="K6" i="15"/>
  <c r="K7" i="15"/>
  <c r="K8" i="15"/>
  <c r="K9" i="15"/>
  <c r="K10" i="15"/>
  <c r="K11" i="15"/>
  <c r="K12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4" i="15"/>
  <c r="G5" i="15"/>
  <c r="G6" i="15"/>
  <c r="G7" i="15"/>
  <c r="G8" i="15"/>
  <c r="G9" i="15"/>
  <c r="G10" i="15"/>
  <c r="G11" i="15"/>
  <c r="G12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4" i="15"/>
  <c r="BQ5" i="13"/>
  <c r="BQ6" i="13"/>
  <c r="BQ7" i="13"/>
  <c r="BQ8" i="13"/>
  <c r="BQ9" i="13"/>
  <c r="BQ10" i="13"/>
  <c r="BQ11" i="13"/>
  <c r="BQ12" i="13"/>
  <c r="BQ13" i="13"/>
  <c r="BQ14" i="13"/>
  <c r="BQ15" i="13"/>
  <c r="BQ16" i="13"/>
  <c r="BQ17" i="13"/>
  <c r="BQ18" i="13"/>
  <c r="BQ19" i="13"/>
  <c r="BQ20" i="13"/>
  <c r="BQ21" i="13"/>
  <c r="BQ22" i="13"/>
  <c r="BQ23" i="13"/>
  <c r="BQ24" i="13"/>
  <c r="BQ25" i="13"/>
  <c r="BQ26" i="13"/>
  <c r="BQ27" i="13"/>
  <c r="BQ28" i="13"/>
  <c r="BQ29" i="13"/>
  <c r="BQ30" i="13"/>
  <c r="BQ31" i="13"/>
  <c r="BQ32" i="13"/>
  <c r="BQ33" i="13"/>
  <c r="BQ34" i="13"/>
  <c r="BQ35" i="13"/>
  <c r="BQ36" i="13"/>
  <c r="BQ37" i="13"/>
  <c r="BQ38" i="13"/>
  <c r="BQ39" i="13"/>
  <c r="BQ40" i="13"/>
  <c r="BQ41" i="13"/>
  <c r="BQ42" i="13"/>
  <c r="BQ43" i="13"/>
  <c r="BQ44" i="13"/>
  <c r="BQ45" i="13"/>
  <c r="BQ46" i="13"/>
  <c r="BQ47" i="13"/>
  <c r="BQ48" i="13"/>
  <c r="BQ49" i="13"/>
  <c r="BQ50" i="13"/>
  <c r="BQ51" i="13"/>
  <c r="BQ52" i="13"/>
  <c r="BQ53" i="13"/>
  <c r="BQ4" i="13"/>
  <c r="BN5" i="13"/>
  <c r="BN6" i="13"/>
  <c r="BN7" i="13"/>
  <c r="BN8" i="13"/>
  <c r="BN9" i="13"/>
  <c r="BN10" i="13"/>
  <c r="BN11" i="13"/>
  <c r="BN12" i="13"/>
  <c r="BN13" i="13"/>
  <c r="BN14" i="13"/>
  <c r="BN15" i="13"/>
  <c r="BN16" i="13"/>
  <c r="BN17" i="13"/>
  <c r="BN18" i="13"/>
  <c r="BN19" i="13"/>
  <c r="BN20" i="13"/>
  <c r="BN21" i="13"/>
  <c r="BN22" i="13"/>
  <c r="BN23" i="13"/>
  <c r="BN24" i="13"/>
  <c r="BN25" i="13"/>
  <c r="BN26" i="13"/>
  <c r="BN27" i="13"/>
  <c r="BN28" i="13"/>
  <c r="BN29" i="13"/>
  <c r="BN30" i="13"/>
  <c r="BN31" i="13"/>
  <c r="BN32" i="13"/>
  <c r="BN33" i="13"/>
  <c r="BN34" i="13"/>
  <c r="BN35" i="13"/>
  <c r="BN36" i="13"/>
  <c r="BN37" i="13"/>
  <c r="BN38" i="13"/>
  <c r="BN39" i="13"/>
  <c r="BN40" i="13"/>
  <c r="BN41" i="13"/>
  <c r="BN42" i="13"/>
  <c r="BN43" i="13"/>
  <c r="BN44" i="13"/>
  <c r="BN45" i="13"/>
  <c r="BN46" i="13"/>
  <c r="BN47" i="13"/>
  <c r="BN48" i="13"/>
  <c r="BN49" i="13"/>
  <c r="BN50" i="13"/>
  <c r="BN51" i="13"/>
  <c r="BN52" i="13"/>
  <c r="BN53" i="13"/>
  <c r="BN4" i="13"/>
  <c r="AS15" i="13"/>
  <c r="AS11" i="13"/>
  <c r="AS9" i="13"/>
  <c r="AS4" i="13"/>
  <c r="AR15" i="13"/>
  <c r="AR11" i="13"/>
  <c r="AR9" i="13"/>
  <c r="AR4" i="13"/>
  <c r="AM5" i="13"/>
  <c r="AM4" i="13"/>
  <c r="AL5" i="13"/>
  <c r="AL6" i="13"/>
  <c r="AL4" i="13"/>
  <c r="AK5" i="13"/>
  <c r="AK6" i="13"/>
  <c r="AK4" i="13"/>
  <c r="AJ5" i="13"/>
  <c r="AJ6" i="13"/>
  <c r="AJ4" i="13"/>
  <c r="AI5" i="13"/>
  <c r="AI6" i="13"/>
  <c r="AI4" i="13"/>
  <c r="AH5" i="13"/>
  <c r="AH6" i="13"/>
  <c r="AH4" i="13"/>
  <c r="AB3" i="13" a="1"/>
  <c r="AB3" i="13" s="1"/>
  <c r="AC3" i="13" a="1"/>
  <c r="AC3" i="13" s="1"/>
  <c r="AD3" i="13" a="1"/>
  <c r="AD3" i="13" s="1"/>
  <c r="AE3" i="13" a="1"/>
  <c r="AE3" i="13" s="1"/>
  <c r="AA3" i="13" a="1"/>
  <c r="AA3" i="13" s="1"/>
  <c r="Z3" i="13" a="1"/>
  <c r="Z3" i="13" s="1"/>
  <c r="Y3" i="13" a="1"/>
  <c r="Y3" i="13" s="1"/>
  <c r="X3" i="13" a="1"/>
  <c r="X3" i="13" s="1"/>
  <c r="J5" i="13"/>
  <c r="J6" i="13"/>
  <c r="J7" i="13"/>
  <c r="J8" i="13"/>
  <c r="J9" i="13"/>
  <c r="J10" i="13"/>
  <c r="J12" i="13"/>
  <c r="J13" i="13"/>
  <c r="J14" i="13"/>
  <c r="J16" i="13"/>
  <c r="J17" i="13"/>
  <c r="J18" i="13"/>
  <c r="J20" i="13"/>
  <c r="J21" i="13"/>
  <c r="J22" i="13"/>
  <c r="J24" i="13"/>
  <c r="J25" i="13"/>
  <c r="J26" i="13"/>
  <c r="J27" i="13"/>
  <c r="J4" i="13"/>
  <c r="I28" i="13"/>
  <c r="J28" i="13" s="1"/>
  <c r="I23" i="13"/>
  <c r="J23" i="13" s="1"/>
  <c r="I19" i="13"/>
  <c r="J19" i="13" s="1"/>
  <c r="I15" i="13"/>
  <c r="J15" i="13" s="1"/>
  <c r="I11" i="13"/>
  <c r="J11" i="13" s="1"/>
  <c r="I9" i="13"/>
  <c r="I4" i="13"/>
  <c r="AK5" i="12"/>
  <c r="AK6" i="12"/>
  <c r="AK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4" i="12"/>
  <c r="AJ5" i="12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20" i="12"/>
  <c r="AJ21" i="12"/>
  <c r="AJ22" i="12"/>
  <c r="AJ23" i="12"/>
  <c r="AJ24" i="12"/>
  <c r="AJ25" i="12"/>
  <c r="AJ26" i="12"/>
  <c r="AJ27" i="12"/>
  <c r="AJ28" i="12"/>
  <c r="AJ29" i="12"/>
  <c r="AJ30" i="12"/>
  <c r="AJ31" i="12"/>
  <c r="AJ32" i="12"/>
  <c r="AJ33" i="12"/>
  <c r="AJ34" i="12"/>
  <c r="AJ35" i="12"/>
  <c r="AJ36" i="12"/>
  <c r="AJ37" i="12"/>
  <c r="AJ38" i="12"/>
  <c r="AJ39" i="12"/>
  <c r="AJ40" i="12"/>
  <c r="AJ41" i="12"/>
  <c r="AJ42" i="12"/>
  <c r="AJ43" i="12"/>
  <c r="AJ44" i="12"/>
  <c r="AJ45" i="12"/>
  <c r="AJ46" i="12"/>
  <c r="AJ47" i="12"/>
  <c r="AJ48" i="12"/>
  <c r="AJ49" i="12"/>
  <c r="AJ50" i="12"/>
  <c r="AJ51" i="12"/>
  <c r="AJ52" i="12"/>
  <c r="AJ53" i="12"/>
  <c r="AJ4" i="12"/>
  <c r="AE5" i="12"/>
  <c r="AE6" i="12"/>
  <c r="AE7" i="12"/>
  <c r="AE8" i="12"/>
  <c r="AE9" i="12"/>
  <c r="AE10" i="12"/>
  <c r="AE11" i="12"/>
  <c r="AE12" i="12"/>
  <c r="AE13" i="12"/>
  <c r="AE14" i="12"/>
  <c r="AE15" i="12"/>
  <c r="AE16" i="12"/>
  <c r="AE17" i="12"/>
  <c r="AE18" i="12"/>
  <c r="AE19" i="12"/>
  <c r="AE20" i="12"/>
  <c r="AE21" i="12"/>
  <c r="AE22" i="12"/>
  <c r="AE23" i="12"/>
  <c r="AE24" i="12"/>
  <c r="AE25" i="12"/>
  <c r="AE26" i="12"/>
  <c r="AE27" i="12"/>
  <c r="AE28" i="12"/>
  <c r="AE29" i="12"/>
  <c r="AE30" i="12"/>
  <c r="AE31" i="12"/>
  <c r="AE32" i="12"/>
  <c r="AE33" i="12"/>
  <c r="AE34" i="12"/>
  <c r="AE35" i="12"/>
  <c r="AE36" i="12"/>
  <c r="AE37" i="12"/>
  <c r="AE38" i="12"/>
  <c r="AE39" i="12"/>
  <c r="AE40" i="12"/>
  <c r="AE41" i="12"/>
  <c r="AE42" i="12"/>
  <c r="AE43" i="12"/>
  <c r="AE44" i="12"/>
  <c r="AE45" i="12"/>
  <c r="AE46" i="12"/>
  <c r="AE47" i="12"/>
  <c r="AE48" i="12"/>
  <c r="AE49" i="12"/>
  <c r="AE50" i="12"/>
  <c r="AE51" i="12"/>
  <c r="AE52" i="12"/>
  <c r="AE53" i="12"/>
  <c r="AE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W4" i="12"/>
  <c r="V4" i="12"/>
  <c r="U4" i="12"/>
  <c r="T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4" i="12"/>
  <c r="AD6" i="10"/>
  <c r="AD5" i="10"/>
  <c r="AD4" i="10"/>
  <c r="AC6" i="10"/>
  <c r="AC5" i="10"/>
  <c r="AC4" i="10"/>
  <c r="AA4" i="10"/>
  <c r="AB5" i="10"/>
  <c r="AB7" i="10"/>
  <c r="AB6" i="10"/>
  <c r="AB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4" i="10"/>
  <c r="D4" i="10"/>
  <c r="D5" i="10"/>
  <c r="G5" i="10" s="1"/>
  <c r="D6" i="10"/>
  <c r="G6" i="10" s="1"/>
  <c r="D7" i="10"/>
  <c r="D8" i="10"/>
  <c r="D9" i="10"/>
  <c r="D10" i="10"/>
  <c r="D11" i="10"/>
  <c r="D12" i="10"/>
  <c r="G12" i="10" s="1"/>
  <c r="D13" i="10"/>
  <c r="G13" i="10" s="1"/>
  <c r="D14" i="10"/>
  <c r="G14" i="10" s="1"/>
  <c r="D15" i="10"/>
  <c r="D16" i="10"/>
  <c r="D17" i="10"/>
  <c r="D18" i="10"/>
  <c r="D19" i="10"/>
  <c r="D20" i="10"/>
  <c r="D21" i="10"/>
  <c r="G21" i="10" s="1"/>
  <c r="D22" i="10"/>
  <c r="G22" i="10" s="1"/>
  <c r="D23" i="10"/>
  <c r="D24" i="10"/>
  <c r="D25" i="10"/>
  <c r="D26" i="10"/>
  <c r="D27" i="10"/>
  <c r="G27" i="10" s="1"/>
  <c r="D28" i="10"/>
  <c r="D29" i="10"/>
  <c r="G29" i="10" s="1"/>
  <c r="D30" i="10"/>
  <c r="G30" i="10" s="1"/>
  <c r="D3" i="10"/>
  <c r="C4" i="10"/>
  <c r="C5" i="10"/>
  <c r="C6" i="10"/>
  <c r="C7" i="10"/>
  <c r="C8" i="10"/>
  <c r="C9" i="10"/>
  <c r="C10" i="10"/>
  <c r="G10" i="10" s="1"/>
  <c r="C11" i="10"/>
  <c r="C12" i="10"/>
  <c r="C13" i="10"/>
  <c r="C14" i="10"/>
  <c r="C15" i="10"/>
  <c r="C16" i="10"/>
  <c r="C17" i="10"/>
  <c r="G17" i="10" s="1"/>
  <c r="C18" i="10"/>
  <c r="G18" i="10" s="1"/>
  <c r="C19" i="10"/>
  <c r="C20" i="10"/>
  <c r="C21" i="10"/>
  <c r="C22" i="10"/>
  <c r="C23" i="10"/>
  <c r="C24" i="10"/>
  <c r="C25" i="10"/>
  <c r="C26" i="10"/>
  <c r="C27" i="10"/>
  <c r="C28" i="10"/>
  <c r="C29" i="10"/>
  <c r="C30" i="10"/>
  <c r="C3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4" i="10"/>
  <c r="B5" i="10"/>
  <c r="B6" i="10"/>
  <c r="B7" i="10"/>
  <c r="B3" i="10"/>
  <c r="AO25" i="6"/>
  <c r="AO23" i="6"/>
  <c r="AO22" i="6"/>
  <c r="AO21" i="6"/>
  <c r="AO27" i="6" s="1"/>
  <c r="AP16" i="6"/>
  <c r="AP17" i="6"/>
  <c r="AP15" i="6"/>
  <c r="AI19" i="6"/>
  <c r="AI21" i="6"/>
  <c r="AI20" i="6"/>
  <c r="AD18" i="6"/>
  <c r="AD16" i="6"/>
  <c r="AD14" i="6"/>
  <c r="M8" i="6" a="1"/>
  <c r="M8" i="6" s="1"/>
  <c r="J33" i="6"/>
  <c r="I30" i="6"/>
  <c r="J30" i="6"/>
  <c r="I27" i="6"/>
  <c r="J27" i="6"/>
  <c r="I24" i="6"/>
  <c r="J24" i="6"/>
  <c r="I21" i="6"/>
  <c r="J21" i="6"/>
  <c r="K13" i="15" l="1"/>
  <c r="G26" i="10"/>
  <c r="G9" i="10"/>
  <c r="G28" i="10"/>
  <c r="G20" i="10"/>
  <c r="G4" i="10"/>
  <c r="G24" i="10"/>
  <c r="G16" i="10"/>
  <c r="G25" i="10"/>
  <c r="G19" i="10"/>
  <c r="G11" i="10"/>
  <c r="G23" i="10"/>
  <c r="G15" i="10"/>
  <c r="G7" i="10"/>
  <c r="G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475BD-771E-40ED-A6CF-A5AB5BF22C2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F4A8424-9A59-4395-BC95-1E4A44DF13A7}" name="WorksheetConnection_Orders!$A$1:$U$9995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OrdersA1U9995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<sst xmlns="http://schemas.openxmlformats.org/spreadsheetml/2006/main" count="166925" uniqueCount="11495">
  <si>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</si>
  <si>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</si>
  <si>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</si>
  <si>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</si>
  <si>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</si>
  <si>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</si>
  <si>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</si>
  <si>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</si>
  <si>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</si>
  <si>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</si>
  <si>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</si>
  <si>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</si>
  <si>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</si>
  <si>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</si>
  <si>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</si>
  <si>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</si>
  <si>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</si>
  <si>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</si>
  <si>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</si>
  <si>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</si>
  <si>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</si>
  <si>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</si>
  <si>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</si>
  <si>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</si>
  <si>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</si>
  <si>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</si>
  <si>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</si>
  <si>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</si>
  <si>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</si>
  <si>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</si>
  <si>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</si>
  <si>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</si>
  <si>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</si>
  <si>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</si>
  <si>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</si>
  <si>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</si>
  <si>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</si>
  <si>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</si>
  <si>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</si>
  <si>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</si>
  <si>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</si>
  <si>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</si>
  <si>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</si>
  <si>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</si>
  <si>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</si>
  <si>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</si>
  <si>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</si>
  <si>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</si>
  <si>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</si>
  <si>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</si>
  <si>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</si>
  <si>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</si>
  <si>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</si>
  <si>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</si>
  <si>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</si>
  <si>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</si>
  <si>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</si>
  <si>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</si>
  <si>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</si>
  <si>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</si>
  <si>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</si>
  <si>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</si>
  <si>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</si>
  <si>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</si>
  <si>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</si>
  <si>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</si>
  <si>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</si>
  <si>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</si>
  <si>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</si>
  <si>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</si>
  <si>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</si>
  <si>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</si>
  <si>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</si>
  <si>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</si>
  <si>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</si>
  <si>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</si>
  <si>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</si>
  <si>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</si>
  <si>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</si>
  <si>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</si>
  <si>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</si>
  <si>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</si>
  <si>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</si>
  <si>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</si>
  <si>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</si>
  <si>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</si>
  <si>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</si>
  <si>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</si>
  <si>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</si>
  <si>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</si>
  <si>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</si>
  <si>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</si>
  <si>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</si>
  <si>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</si>
  <si>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</si>
  <si>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</si>
  <si>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</si>
  <si>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</si>
  <si>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</si>
  <si>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</si>
  <si>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</si>
  <si>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</si>
  <si>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</si>
  <si>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</si>
  <si>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</si>
  <si>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</si>
  <si>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</si>
  <si>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</si>
  <si>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</si>
  <si>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</si>
  <si>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</si>
  <si>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</si>
  <si>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</si>
  <si>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</si>
  <si>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</si>
  <si>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</si>
  <si>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</si>
  <si>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</si>
  <si>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</si>
  <si>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</si>
  <si>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</si>
  <si>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</si>
  <si>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</si>
  <si>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</si>
  <si>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</si>
  <si>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</si>
  <si>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</si>
  <si>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</si>
  <si>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</si>
  <si>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</si>
  <si>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</si>
  <si>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</si>
  <si>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</si>
  <si>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</si>
  <si>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</si>
  <si>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</si>
  <si>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</si>
  <si>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</si>
  <si>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</si>
  <si>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</si>
  <si>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</si>
  <si>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</si>
  <si>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</si>
  <si>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</si>
  <si>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</si>
  <si>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</si>
  <si>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</si>
  <si>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</si>
  <si>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</si>
  <si>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</si>
  <si>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</si>
  <si>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</si>
  <si>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</si>
  <si>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</si>
  <si>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</si>
  <si>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</si>
  <si>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</si>
  <si>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</si>
  <si>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</si>
  <si>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</si>
  <si>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</si>
  <si>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</si>
  <si>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</si>
  <si>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</si>
  <si>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</si>
  <si>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</si>
  <si>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</si>
  <si>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</si>
  <si>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</si>
  <si>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</si>
  <si>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</si>
  <si>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</si>
  <si>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</si>
  <si>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</si>
  <si>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</si>
  <si>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</si>
  <si>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</si>
  <si>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</si>
  <si>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</si>
  <si>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</si>
  <si>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</si>
  <si>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</si>
  <si>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</si>
  <si>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</si>
  <si>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</si>
  <si>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</si>
  <si>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</si>
  <si>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</si>
  <si>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</si>
  <si>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</si>
  <si>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</si>
  <si>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</si>
  <si>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</si>
  <si>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</si>
  <si>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</si>
  <si>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</si>
  <si>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</si>
  <si>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</si>
  <si>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</si>
  <si>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</si>
  <si>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</si>
  <si>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</si>
  <si>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</si>
  <si>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</si>
  <si>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</si>
  <si>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</si>
  <si>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</si>
  <si>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</si>
  <si>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</si>
  <si>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</si>
  <si>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</si>
  <si>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</si>
  <si>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</si>
  <si>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</si>
  <si>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</si>
  <si>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</si>
  <si>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</si>
  <si>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</si>
  <si>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</si>
  <si>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</si>
  <si>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</si>
  <si>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</si>
  <si>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</si>
  <si>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</si>
  <si>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</si>
  <si>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</si>
  <si>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</si>
  <si>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</si>
  <si>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</si>
  <si>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</si>
  <si>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</si>
  <si>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</si>
  <si>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</si>
  <si>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</si>
  <si>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</si>
  <si>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</si>
  <si>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</si>
  <si>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</si>
  <si>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</si>
  <si>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</si>
  <si>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</si>
  <si>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</si>
  <si>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</si>
  <si>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</si>
  <si>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</si>
  <si>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</si>
  <si>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</si>
  <si>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</si>
  <si>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</si>
  <si>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</si>
  <si>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</si>
  <si>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</si>
  <si>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</si>
  <si>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</si>
  <si>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</si>
  <si>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</si>
  <si>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</si>
  <si>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</si>
  <si>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</si>
  <si>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</si>
  <si>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</si>
  <si>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</si>
  <si>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</si>
  <si>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</si>
  <si>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</si>
  <si>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</si>
  <si>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</si>
  <si>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</si>
  <si>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</si>
  <si>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</si>
  <si>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</si>
  <si>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</si>
  <si>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</si>
  <si>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</si>
  <si>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</si>
  <si>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</si>
  <si>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</si>
  <si>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</si>
  <si>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</si>
  <si>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</si>
  <si>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</si>
  <si>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</si>
  <si>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</si>
  <si>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</si>
  <si>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</si>
  <si>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</si>
  <si>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</si>
  <si>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</si>
  <si>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</si>
  <si>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</si>
  <si>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</si>
  <si>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</si>
  <si>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</si>
  <si>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</si>
  <si>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</si>
  <si>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</si>
  <si>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</si>
  <si>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</si>
  <si>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</si>
  <si>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</si>
  <si>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</si>
  <si>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</si>
  <si>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</si>
  <si>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</si>
  <si>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</si>
  <si>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</si>
  <si>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</si>
  <si>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</si>
  <si>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</si>
  <si>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</si>
  <si>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</si>
  <si>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</si>
  <si>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</si>
  <si>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</si>
  <si>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</si>
  <si>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</si>
  <si>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</si>
  <si>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</si>
  <si>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</si>
  <si>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</si>
  <si>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</si>
  <si>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</si>
  <si>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</si>
  <si>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</si>
  <si>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</si>
  <si>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</si>
  <si>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</si>
  <si>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</si>
  <si>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</si>
  <si>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</si>
  <si>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</si>
  <si>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</si>
  <si>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</si>
  <si>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</si>
  <si>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</si>
  <si>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</si>
  <si>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</si>
  <si>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</si>
  <si>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</si>
  <si>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</si>
  <si>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</si>
  <si>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</si>
  <si>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</si>
  <si>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</si>
  <si>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</si>
  <si>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</si>
  <si>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</si>
  <si>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</si>
  <si>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</si>
  <si>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</si>
  <si>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</si>
  <si>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</si>
  <si>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</si>
  <si>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</si>
  <si>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</si>
  <si>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</si>
  <si>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</si>
  <si>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</si>
  <si>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</si>
  <si>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</si>
  <si>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</si>
  <si>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</si>
  <si>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</si>
  <si>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</si>
  <si>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</si>
  <si>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</si>
  <si>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</si>
  <si>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</si>
  <si>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</si>
  <si>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</si>
  <si>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</si>
  <si>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</si>
  <si>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</si>
  <si>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</si>
  <si>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</si>
  <si>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</si>
  <si>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</si>
  <si>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</si>
  <si>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</si>
  <si>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</si>
  <si>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</si>
  <si>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</si>
  <si>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</si>
  <si>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</si>
  <si>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</si>
  <si>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</si>
  <si>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</si>
  <si>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</si>
  <si>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</si>
  <si>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</si>
  <si>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</si>
  <si>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</si>
  <si>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</si>
  <si>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</si>
  <si>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</si>
  <si>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</si>
  <si>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</si>
  <si>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</si>
  <si>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</si>
  <si>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</si>
  <si>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</si>
  <si>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</si>
  <si>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</si>
  <si>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</si>
  <si>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</si>
  <si>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</si>
  <si>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</si>
  <si>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</si>
  <si>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</si>
  <si>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</si>
  <si>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</si>
  <si>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</si>
  <si>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</si>
  <si>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</si>
  <si>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</si>
  <si>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</si>
  <si>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</si>
  <si>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</si>
  <si>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</si>
  <si>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</si>
  <si>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</si>
  <si>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</si>
  <si>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</si>
  <si>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</si>
  <si>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</si>
  <si>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</si>
  <si>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</si>
  <si>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</si>
  <si>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</si>
  <si>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</si>
  <si>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</si>
  <si>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</si>
  <si>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</si>
  <si>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</si>
  <si>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</si>
  <si>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</si>
  <si>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</si>
  <si>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</si>
  <si>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</si>
  <si>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</si>
  <si>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</si>
  <si>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</si>
  <si>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</si>
  <si>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</si>
  <si>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</si>
  <si>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</si>
  <si>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</si>
  <si>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</si>
  <si>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</si>
  <si>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</si>
  <si>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</si>
  <si>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</si>
  <si>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</si>
  <si>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</si>
  <si>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</si>
  <si>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</si>
  <si>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</si>
  <si>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</si>
  <si>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</si>
  <si>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</si>
  <si>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</si>
  <si>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</si>
  <si>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</si>
  <si>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</si>
  <si>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</si>
  <si>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</si>
  <si>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</si>
  <si>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</si>
  <si>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</si>
  <si>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</si>
  <si>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</si>
  <si>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</si>
  <si>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</si>
  <si>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</si>
  <si>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</si>
  <si>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</si>
  <si>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</si>
  <si>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</si>
  <si>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</si>
  <si>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</si>
  <si>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</si>
  <si>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</si>
  <si>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</si>
  <si>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</si>
  <si>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</si>
  <si>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</si>
  <si>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</si>
  <si>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</si>
  <si>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</si>
  <si>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</si>
  <si>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</si>
  <si>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</si>
  <si>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</si>
  <si>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</si>
  <si>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</si>
  <si>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</si>
  <si>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</si>
  <si>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</si>
  <si>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</si>
  <si>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</si>
  <si>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</si>
  <si>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</si>
  <si>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</si>
  <si>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</si>
  <si>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</si>
  <si>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</si>
  <si>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</si>
  <si>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</si>
  <si>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</si>
  <si>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</si>
  <si>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</si>
  <si>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</si>
  <si>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</si>
  <si>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</si>
  <si>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</si>
  <si>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</si>
  <si>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</si>
  <si>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</si>
  <si>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</si>
  <si>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</si>
  <si>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</si>
  <si>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</si>
  <si>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</si>
  <si>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</si>
  <si>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</si>
  <si>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</si>
  <si>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</si>
  <si>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</si>
  <si>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</si>
  <si>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</si>
  <si>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</si>
  <si>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</si>
  <si>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</si>
  <si>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</si>
  <si>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</si>
  <si>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</si>
  <si>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</si>
  <si>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</si>
  <si>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</si>
  <si>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</si>
  <si>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</si>
  <si>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</si>
  <si>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</si>
  <si>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</si>
  <si>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</si>
  <si>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</si>
  <si>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</si>
  <si>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</si>
  <si>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</si>
  <si>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</si>
  <si>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</si>
  <si>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</si>
  <si>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</si>
  <si>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</si>
  <si>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</si>
  <si>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</si>
  <si>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</si>
  <si>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</si>
  <si>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</si>
  <si>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</si>
  <si>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</si>
  <si>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</si>
  <si>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</si>
  <si>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</si>
  <si>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</si>
  <si>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</si>
  <si>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</si>
  <si>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</si>
  <si>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</si>
  <si>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</si>
  <si>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</si>
  <si>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</si>
  <si>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</si>
  <si>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</si>
  <si>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</si>
  <si>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</si>
  <si>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</si>
  <si>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</si>
  <si>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</si>
  <si>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</si>
  <si>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</si>
  <si>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</si>
  <si>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</si>
  <si>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</si>
  <si>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</si>
  <si>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</si>
  <si>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</si>
  <si>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</si>
  <si>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</si>
  <si>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</si>
  <si>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</si>
  <si>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</si>
  <si>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</si>
  <si>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</si>
  <si>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</si>
  <si>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</si>
  <si>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</si>
  <si>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</si>
  <si>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</si>
  <si>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</si>
  <si>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</si>
  <si>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</si>
  <si>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</si>
  <si>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</si>
  <si>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</si>
  <si>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</si>
  <si>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</si>
  <si>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</si>
  <si>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</si>
  <si>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</si>
  <si>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</si>
  <si>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</si>
  <si>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</si>
  <si>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</si>
  <si>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</si>
  <si>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</si>
  <si>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</si>
  <si>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</si>
  <si>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</si>
  <si>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</si>
  <si>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</si>
  <si>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</si>
  <si>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</si>
  <si>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</si>
  <si>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</si>
  <si>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</si>
  <si>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</si>
  <si>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</si>
  <si>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</si>
  <si>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</si>
  <si>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</si>
  <si>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</si>
  <si>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</si>
  <si>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</si>
  <si>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</si>
  <si>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</si>
  <si>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</si>
  <si>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</si>
  <si>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</si>
  <si>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</si>
  <si>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</si>
  <si>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</si>
  <si>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</si>
  <si>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</si>
  <si>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</si>
  <si>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</si>
  <si>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</si>
  <si>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</si>
  <si>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</si>
  <si>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</si>
  <si>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</si>
  <si>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</si>
  <si>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</si>
  <si>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</si>
  <si>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</si>
  <si>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</si>
  <si>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</si>
  <si>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</si>
  <si>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</si>
  <si>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</si>
  <si>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</si>
  <si>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</si>
  <si>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</si>
  <si>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</si>
  <si>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</si>
  <si>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</si>
  <si>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</si>
  <si>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</si>
  <si>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</si>
  <si>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</si>
  <si>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</si>
  <si>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</si>
  <si>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</si>
  <si>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</si>
  <si>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</si>
  <si>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</si>
  <si>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</si>
  <si>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</si>
  <si>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</si>
  <si>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</si>
  <si>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</si>
  <si>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</si>
  <si>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</si>
  <si>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</si>
  <si>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</si>
  <si>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</si>
  <si>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</si>
  <si>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</si>
  <si>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</si>
  <si>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</si>
  <si>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</si>
  <si>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</si>
  <si>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</si>
  <si>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</si>
  <si>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</si>
  <si>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</si>
  <si>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</si>
  <si>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</si>
  <si>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</si>
  <si>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</si>
  <si>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</si>
  <si>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</si>
  <si>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</si>
  <si>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</si>
  <si>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</si>
  <si>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</si>
  <si>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</si>
  <si>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</si>
  <si>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</si>
  <si>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</si>
  <si>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</si>
  <si>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</si>
  <si>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</si>
  <si>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</si>
  <si>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</si>
  <si>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</si>
  <si>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</si>
  <si>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</si>
  <si>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</si>
  <si>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</si>
  <si>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</si>
  <si>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</si>
  <si>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</si>
  <si>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</si>
  <si>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</si>
  <si>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</si>
  <si>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</si>
  <si>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</si>
  <si>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</si>
  <si>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</si>
  <si>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</si>
  <si>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</si>
  <si>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</si>
  <si>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</si>
  <si>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</si>
  <si>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</si>
  <si>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</si>
  <si>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</si>
  <si>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</si>
  <si>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</si>
  <si>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</si>
  <si>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</si>
  <si>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</si>
  <si>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</si>
  <si>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</si>
  <si>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</si>
  <si>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</si>
  <si>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</si>
  <si>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</si>
  <si>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</si>
  <si>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</si>
  <si>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</si>
  <si>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</si>
  <si>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</si>
  <si>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</si>
  <si>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</si>
  <si>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</si>
  <si>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</si>
  <si>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</si>
  <si>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</si>
  <si>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</si>
  <si>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</si>
  <si>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</si>
  <si>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</si>
  <si>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</si>
  <si>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</si>
  <si>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</si>
  <si>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</si>
  <si>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</si>
  <si>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</si>
  <si>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</si>
  <si>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</si>
  <si>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</si>
  <si>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</si>
  <si>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</si>
  <si>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</si>
  <si>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</si>
  <si>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</si>
  <si>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</si>
  <si>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</si>
  <si>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</si>
  <si>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</si>
  <si>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</si>
  <si>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</si>
  <si>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</si>
  <si>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</si>
  <si>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</si>
  <si>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</si>
  <si>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</si>
  <si>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</si>
  <si>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</si>
  <si>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</si>
  <si>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</si>
  <si>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</si>
  <si>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</si>
  <si>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</si>
  <si>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</si>
  <si>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</si>
  <si>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</si>
  <si>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</si>
  <si>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</si>
  <si>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</si>
  <si>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</si>
  <si>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</si>
  <si>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</si>
  <si>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</si>
  <si>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</si>
  <si>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</si>
  <si>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</si>
  <si>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</si>
  <si>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</si>
  <si>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</si>
  <si>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</si>
  <si>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</si>
  <si>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</si>
  <si>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</si>
  <si>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</si>
  <si>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</si>
  <si>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</si>
  <si>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</si>
  <si>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</si>
  <si>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</si>
  <si>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</si>
  <si>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</si>
  <si>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</si>
  <si>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</si>
  <si>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</si>
  <si>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</si>
  <si>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</si>
  <si>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</si>
  <si>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</si>
  <si>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</si>
  <si>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</si>
  <si>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</si>
  <si>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</si>
  <si>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</si>
  <si>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</si>
  <si>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</si>
  <si>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</si>
  <si>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</si>
  <si>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</si>
  <si>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</si>
  <si>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</si>
  <si>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</si>
  <si>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</si>
  <si>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</si>
  <si>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</si>
  <si>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</si>
  <si>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</si>
  <si>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</si>
  <si>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</si>
  <si>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</si>
  <si>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</si>
  <si>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</si>
  <si>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</si>
  <si>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</si>
  <si>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</si>
  <si>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</si>
  <si>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</si>
  <si>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</si>
  <si>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</si>
  <si>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</si>
  <si>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</si>
  <si>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</si>
  <si>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</si>
  <si>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</si>
  <si>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</si>
  <si>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</si>
  <si>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</si>
  <si>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</si>
  <si>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</si>
  <si>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</si>
  <si>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</si>
  <si>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</si>
  <si>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</si>
  <si>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</si>
  <si>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</si>
  <si>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</si>
  <si>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</si>
  <si>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</si>
  <si>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</si>
  <si>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</si>
  <si>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</si>
  <si>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</si>
  <si>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</si>
  <si>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</si>
  <si>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</si>
  <si>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</si>
  <si>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</si>
  <si>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</si>
  <si>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</si>
  <si>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</si>
  <si>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</si>
  <si>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</si>
  <si>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</si>
  <si>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</si>
  <si>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</si>
  <si>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</si>
  <si>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</si>
  <si>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</si>
  <si>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</si>
  <si>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</si>
  <si>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</si>
  <si>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</si>
  <si>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</si>
  <si>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</si>
  <si>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</si>
  <si>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</si>
  <si>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</si>
  <si>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</si>
  <si>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</si>
  <si>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</si>
  <si>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</si>
  <si>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</si>
  <si>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</si>
  <si>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</si>
  <si>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</si>
  <si>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</si>
  <si>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</si>
  <si>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</si>
  <si>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</si>
  <si>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</si>
  <si>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</si>
  <si>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</si>
  <si>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</si>
  <si>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</si>
  <si>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</si>
  <si>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</si>
  <si>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</si>
  <si>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</si>
  <si>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</si>
  <si>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</si>
  <si>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</si>
  <si>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</si>
  <si>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</si>
  <si>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</si>
  <si>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</si>
  <si>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</si>
  <si>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</si>
  <si>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</si>
  <si>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</si>
  <si>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</si>
  <si>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</si>
  <si>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</si>
  <si>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</si>
  <si>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</si>
  <si>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</si>
  <si>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</si>
  <si>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</si>
  <si>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</si>
  <si>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</si>
  <si>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</si>
  <si>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</si>
  <si>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</si>
  <si>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</si>
  <si>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</si>
  <si>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</si>
  <si>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</si>
  <si>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</si>
  <si>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</si>
  <si>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</si>
  <si>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</si>
  <si>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</si>
  <si>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</si>
  <si>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</si>
  <si>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</si>
  <si>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</si>
  <si>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</si>
  <si>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</si>
  <si>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</si>
  <si>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</si>
  <si>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</si>
  <si>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</si>
  <si>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</si>
  <si>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</si>
  <si>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</si>
  <si>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</si>
  <si>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</si>
  <si>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</si>
  <si>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</si>
  <si>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</si>
  <si>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</si>
  <si>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</si>
  <si>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</si>
  <si>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</si>
  <si>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</si>
  <si>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</si>
  <si>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</si>
  <si>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</si>
  <si>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</si>
  <si>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</si>
  <si>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</si>
  <si>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</si>
  <si>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</si>
  <si>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</si>
  <si>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</si>
  <si>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</si>
  <si>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</si>
  <si>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</si>
  <si>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</si>
  <si>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</si>
  <si>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</si>
  <si>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</si>
  <si>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</si>
  <si>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</si>
  <si>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</si>
  <si>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</si>
  <si>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</si>
  <si>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</si>
  <si>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</si>
  <si>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</si>
  <si>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</si>
  <si>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</si>
  <si>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</si>
  <si>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</si>
  <si>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</si>
  <si>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</si>
  <si>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</si>
  <si>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</si>
  <si>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</si>
  <si>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</si>
  <si>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</si>
  <si>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</si>
  <si>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</si>
  <si>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</si>
  <si>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</si>
  <si>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</si>
  <si>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</si>
  <si>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</si>
  <si>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</si>
  <si>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</si>
  <si>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</si>
  <si>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</si>
  <si>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</si>
  <si>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</si>
  <si>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</si>
  <si>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</si>
  <si>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</si>
  <si>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</si>
  <si>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</si>
  <si>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</si>
  <si>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</si>
  <si>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</si>
  <si>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</si>
  <si>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</si>
  <si>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</si>
  <si>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</si>
  <si>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</si>
  <si>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</si>
  <si>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</si>
  <si>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</si>
  <si>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</si>
  <si>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</si>
  <si>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</si>
  <si>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</si>
  <si>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</si>
  <si>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</si>
  <si>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</si>
  <si>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</si>
  <si>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</si>
  <si>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</si>
  <si>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</si>
  <si>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</si>
  <si>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</si>
  <si>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</si>
  <si>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</si>
  <si>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</si>
  <si>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</si>
  <si>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</si>
  <si>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</si>
  <si>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</si>
  <si>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</si>
  <si>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</si>
  <si>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</si>
  <si>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</si>
  <si>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</si>
  <si>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</si>
  <si>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</si>
  <si>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</si>
  <si>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</si>
  <si>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</si>
  <si>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</si>
  <si>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</si>
  <si>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</si>
  <si>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</si>
  <si>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</si>
  <si>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</si>
  <si>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</si>
  <si>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</si>
  <si>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</si>
  <si>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</si>
  <si>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</si>
  <si>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</si>
  <si>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</si>
  <si>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</si>
  <si>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</si>
  <si>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</si>
  <si>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</si>
  <si>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</si>
  <si>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</si>
  <si>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</si>
  <si>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</si>
  <si>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</si>
  <si>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</si>
  <si>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</si>
  <si>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</si>
  <si>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</si>
  <si>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</si>
  <si>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</si>
  <si>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</si>
  <si>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</si>
  <si>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</si>
  <si>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</si>
  <si>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</si>
  <si>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</si>
  <si>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</si>
  <si>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</si>
  <si>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</si>
  <si>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</si>
  <si>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</si>
  <si>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</si>
  <si>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</si>
  <si>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</si>
  <si>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</si>
  <si>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</si>
  <si>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</si>
  <si>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</si>
  <si>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</si>
  <si>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</si>
  <si>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</si>
  <si>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</si>
  <si>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</si>
  <si>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</si>
  <si>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</si>
  <si>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</si>
  <si>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</si>
  <si>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</si>
  <si>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</si>
  <si>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</si>
  <si>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</si>
  <si>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</si>
  <si>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</si>
  <si>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</si>
  <si>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</si>
  <si>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</si>
  <si>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</si>
  <si>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</si>
  <si>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</si>
  <si>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</si>
  <si>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</si>
  <si>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</si>
  <si>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</si>
  <si>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</si>
  <si>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</si>
  <si>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</si>
  <si>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</si>
  <si>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</si>
  <si>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</si>
  <si>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</si>
  <si>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</si>
  <si>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</si>
  <si>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</si>
  <si>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</si>
  <si>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</si>
  <si>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</si>
  <si>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</si>
  <si>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</si>
  <si>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</si>
  <si>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</si>
  <si>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</si>
  <si>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</si>
  <si>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</si>
  <si>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</si>
  <si>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</si>
  <si>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</si>
  <si>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</si>
  <si>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</si>
  <si>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</si>
  <si>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</si>
  <si>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</si>
  <si>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</si>
  <si>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</si>
  <si>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</si>
  <si>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</si>
  <si>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</si>
  <si>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</si>
  <si>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</si>
  <si>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</si>
  <si>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</si>
  <si>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</si>
  <si>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</si>
  <si>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</si>
  <si>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</si>
  <si>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</si>
  <si>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</si>
  <si>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</si>
  <si>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</si>
  <si>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</si>
  <si>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</si>
  <si>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</si>
  <si>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</si>
  <si>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</si>
  <si>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</si>
  <si>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</si>
  <si>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</si>
  <si>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</si>
  <si>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</si>
  <si>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</si>
  <si>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</si>
  <si>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</si>
  <si>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</si>
  <si>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</si>
  <si>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</si>
  <si>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</si>
  <si>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</si>
  <si>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</si>
  <si>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</si>
  <si>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</si>
  <si>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</si>
  <si>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</si>
  <si>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</si>
  <si>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</si>
  <si>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</si>
  <si>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</si>
  <si>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</si>
  <si>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</si>
  <si>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</si>
  <si>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</si>
  <si>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</si>
  <si>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</si>
  <si>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</si>
  <si>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</si>
  <si>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</si>
  <si>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</si>
  <si>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</si>
  <si>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</si>
  <si>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</si>
  <si>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</si>
  <si>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</si>
  <si>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</si>
  <si>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</si>
  <si>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</si>
  <si>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</si>
  <si>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</si>
  <si>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</si>
  <si>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</si>
  <si>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</si>
  <si>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</si>
  <si>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</si>
  <si>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</si>
  <si>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</si>
  <si>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</si>
  <si>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</si>
  <si>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</si>
  <si>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</si>
  <si>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</si>
  <si>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</si>
  <si>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</si>
  <si>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</si>
  <si>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</si>
  <si>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</si>
  <si>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</si>
  <si>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</si>
  <si>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</si>
  <si>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</si>
  <si>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</si>
  <si>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</si>
  <si>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</si>
  <si>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</si>
  <si>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</si>
  <si>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</si>
  <si>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</si>
  <si>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</si>
  <si>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</si>
  <si>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</si>
  <si>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</si>
  <si>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</si>
  <si>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</si>
  <si>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</si>
  <si>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</si>
  <si>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</si>
  <si>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</si>
  <si>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</si>
  <si>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</si>
  <si>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</si>
  <si>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</si>
  <si>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</si>
  <si>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</si>
  <si>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</si>
  <si>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</si>
  <si>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</si>
  <si>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</si>
  <si>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</si>
  <si>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</si>
  <si>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</si>
  <si>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</si>
  <si>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</si>
  <si>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</si>
  <si>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</si>
  <si>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</si>
  <si>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</si>
  <si>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</si>
  <si>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</si>
  <si>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</si>
  <si>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</si>
  <si>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</si>
  <si>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</si>
  <si>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</si>
  <si>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</si>
  <si>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</si>
  <si>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</si>
  <si>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</si>
  <si>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</si>
  <si>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</si>
  <si>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</si>
  <si>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</si>
  <si>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</si>
  <si>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</si>
  <si>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</si>
  <si>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</si>
  <si>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</si>
  <si>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</si>
  <si>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</si>
  <si>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</si>
  <si>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</si>
  <si>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</si>
  <si>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</si>
  <si>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</si>
  <si>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</si>
  <si>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</si>
  <si>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</si>
  <si>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</si>
  <si>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</si>
  <si>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</si>
  <si>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</si>
  <si>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</si>
  <si>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</si>
  <si>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</si>
  <si>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</si>
  <si>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</si>
  <si>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</si>
  <si>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</si>
  <si>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</si>
  <si>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</si>
  <si>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</si>
  <si>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</si>
  <si>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</si>
  <si>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</si>
  <si>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</si>
  <si>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</si>
  <si>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</si>
  <si>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</si>
  <si>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</si>
  <si>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</si>
  <si>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</si>
  <si>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</si>
  <si>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</si>
  <si>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</si>
  <si>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</si>
  <si>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</si>
  <si>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</si>
  <si>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</si>
  <si>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</si>
  <si>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</si>
  <si>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</si>
  <si>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</si>
  <si>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</si>
  <si>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</si>
  <si>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</si>
  <si>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</si>
  <si>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</si>
  <si>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</si>
  <si>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</si>
  <si>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</si>
  <si>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</si>
  <si>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</si>
  <si>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</si>
  <si>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</si>
  <si>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</si>
  <si>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</si>
  <si>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</si>
  <si>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</si>
  <si>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</si>
  <si>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</si>
  <si>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</si>
  <si>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</si>
  <si>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</si>
  <si>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</si>
  <si>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</si>
  <si>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</si>
  <si>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</si>
  <si>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</si>
  <si>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</si>
  <si>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</si>
  <si>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</si>
  <si>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</si>
  <si>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</si>
  <si>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</si>
  <si>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</si>
  <si>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</si>
  <si>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</si>
  <si>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</si>
  <si>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</si>
  <si>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</si>
  <si>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</si>
  <si>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</si>
  <si>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</si>
  <si>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</si>
  <si>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</si>
  <si>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</si>
  <si>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</si>
  <si>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</si>
  <si>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</si>
  <si>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</si>
  <si>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</si>
  <si>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</si>
  <si>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</si>
  <si>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</si>
  <si>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</si>
  <si>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</si>
  <si>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</si>
  <si>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</si>
  <si>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</si>
  <si>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</si>
  <si>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</si>
  <si>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</si>
  <si>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</si>
  <si>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</si>
  <si>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</si>
  <si>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</si>
  <si>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</si>
  <si>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</si>
  <si>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</si>
  <si>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</si>
  <si>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</si>
  <si>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</si>
  <si>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</si>
  <si>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</si>
  <si>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</si>
  <si>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</si>
  <si>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</si>
  <si>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</si>
  <si>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</si>
  <si>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</si>
  <si>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</si>
  <si>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</si>
  <si>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</si>
  <si>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</si>
  <si>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</si>
  <si>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</si>
  <si>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</si>
  <si>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</si>
  <si>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</si>
  <si>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</si>
  <si>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</si>
  <si>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</si>
  <si>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</si>
  <si>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</si>
  <si>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</si>
  <si>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</si>
  <si>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</si>
  <si>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</si>
  <si>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</si>
  <si>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</si>
  <si>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</si>
  <si>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</si>
  <si>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</si>
  <si>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</si>
  <si>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</si>
  <si>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</si>
  <si>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</si>
  <si>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</si>
  <si>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</si>
  <si>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</si>
  <si>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</si>
  <si>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</si>
  <si>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</si>
  <si>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</si>
  <si>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</si>
  <si>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</si>
  <si>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</si>
  <si>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</si>
  <si>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</si>
  <si>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</si>
  <si>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</si>
  <si>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</si>
  <si>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</si>
  <si>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</si>
  <si>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</si>
  <si>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</si>
  <si>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</si>
  <si>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</si>
  <si>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</si>
  <si>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</si>
  <si>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</si>
  <si>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</si>
  <si>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</si>
  <si>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</si>
  <si>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</si>
  <si>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</si>
  <si>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</si>
  <si>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</si>
  <si>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</si>
  <si>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</si>
  <si>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</si>
  <si>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</si>
  <si>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</si>
  <si>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</si>
  <si>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</si>
  <si>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</si>
  <si>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</si>
  <si>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</si>
  <si>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</si>
  <si>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</si>
  <si>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</si>
  <si>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</si>
  <si>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</si>
  <si>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</si>
  <si>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</si>
  <si>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</si>
  <si>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</si>
  <si>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</si>
  <si>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</si>
  <si>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</si>
  <si>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</si>
  <si>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</si>
  <si>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</si>
  <si>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</si>
  <si>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</si>
  <si>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</si>
  <si>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</si>
  <si>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</si>
  <si>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</si>
  <si>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</si>
  <si>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</si>
  <si>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</si>
  <si>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</si>
  <si>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</si>
  <si>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</si>
  <si>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</si>
  <si>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</si>
  <si>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</si>
  <si>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</si>
  <si>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</si>
  <si>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</si>
  <si>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</si>
  <si>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</si>
  <si>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</si>
  <si>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</si>
  <si>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</si>
  <si>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</si>
  <si>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</si>
  <si>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</si>
  <si>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</si>
  <si>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</si>
  <si>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</si>
  <si>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</si>
  <si>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</si>
  <si>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</si>
  <si>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</si>
  <si>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</si>
  <si>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</si>
  <si>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</si>
  <si>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</si>
  <si>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</si>
  <si>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</si>
  <si>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</si>
  <si>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</si>
  <si>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</si>
  <si>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</si>
  <si>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</si>
  <si>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</si>
  <si>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</si>
  <si>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</si>
  <si>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</si>
  <si>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</si>
  <si>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</si>
  <si>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</si>
  <si>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</si>
  <si>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</si>
  <si>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</si>
  <si>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</si>
  <si>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</si>
  <si>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</si>
  <si>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</si>
  <si>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</si>
  <si>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</si>
  <si>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</si>
  <si>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</si>
  <si>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</si>
  <si>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</si>
  <si>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</si>
  <si>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</si>
  <si>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</si>
  <si>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</si>
  <si>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</si>
  <si>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</si>
  <si>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</si>
  <si>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</si>
  <si>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</si>
  <si>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</si>
  <si>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</si>
  <si>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</si>
  <si>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</si>
  <si>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</si>
  <si>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</si>
  <si>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</si>
  <si>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</si>
  <si>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</si>
  <si>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</si>
  <si>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</si>
  <si>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</si>
  <si>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</si>
  <si>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</si>
  <si>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</si>
  <si>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</si>
  <si>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</si>
  <si>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</si>
  <si>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</si>
  <si>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</si>
  <si>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</si>
  <si>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</si>
  <si>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</si>
  <si>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</si>
  <si>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</si>
  <si>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</si>
  <si>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</si>
  <si>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</si>
  <si>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</si>
  <si>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</si>
  <si>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</si>
  <si>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</si>
  <si>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</si>
  <si>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</si>
  <si>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</si>
  <si>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</si>
  <si>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</si>
  <si>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</si>
  <si>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</si>
  <si>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</si>
  <si>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</si>
  <si>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</si>
  <si>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</si>
  <si>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</si>
  <si>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</si>
  <si>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</si>
  <si>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</si>
  <si>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</si>
  <si>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</si>
  <si>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</si>
  <si>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</si>
  <si>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</si>
  <si>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</si>
  <si>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</si>
  <si>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</si>
  <si>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</si>
  <si>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</si>
  <si>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</si>
  <si>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</si>
  <si>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</si>
  <si>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</si>
  <si>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</si>
  <si>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</si>
  <si>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</si>
  <si>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</si>
  <si>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</si>
  <si>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</si>
  <si>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</si>
  <si>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</si>
  <si>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</si>
  <si>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</si>
  <si>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</si>
  <si>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</si>
  <si>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</si>
  <si>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</si>
  <si>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</si>
  <si>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</si>
  <si>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</si>
  <si>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</si>
  <si>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</si>
  <si>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</si>
  <si>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</si>
  <si>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</si>
  <si>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</si>
  <si>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</si>
  <si>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</si>
  <si>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</si>
  <si>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</si>
  <si>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</si>
  <si>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</si>
  <si>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</si>
  <si>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</si>
  <si>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</si>
  <si>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</si>
  <si>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</si>
  <si>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</si>
  <si>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</si>
  <si>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</si>
  <si>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</si>
  <si>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</si>
  <si>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</si>
  <si>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</si>
  <si>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</si>
  <si>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</si>
  <si>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</si>
  <si>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</si>
  <si>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</si>
  <si>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</si>
  <si>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</si>
  <si>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</si>
  <si>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</si>
  <si>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</si>
  <si>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</si>
  <si>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</si>
  <si>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</si>
  <si>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</si>
  <si>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</si>
  <si>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</si>
  <si>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</si>
  <si>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</si>
  <si>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</si>
  <si>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</si>
  <si>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</si>
  <si>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</si>
  <si>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</si>
  <si>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</si>
  <si>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</si>
  <si>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</si>
  <si>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</si>
  <si>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</si>
  <si>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</si>
  <si>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</si>
  <si>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</si>
  <si>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</si>
  <si>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</si>
  <si>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</si>
  <si>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</si>
  <si>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</si>
  <si>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</si>
  <si>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</si>
  <si>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</si>
  <si>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</si>
  <si>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</si>
  <si>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</si>
  <si>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</si>
  <si>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</si>
  <si>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</si>
  <si>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</si>
  <si>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</si>
  <si>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</si>
  <si>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</si>
  <si>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</si>
  <si>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</si>
  <si>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</si>
  <si>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</si>
  <si>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</si>
  <si>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</si>
  <si>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</si>
  <si>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</si>
  <si>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</si>
  <si>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</si>
  <si>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</si>
  <si>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</si>
  <si>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</si>
  <si>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</si>
  <si>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</si>
  <si>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</si>
  <si>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</si>
  <si>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</si>
  <si>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</si>
  <si>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</si>
  <si>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</si>
  <si>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</si>
  <si>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</si>
  <si>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</si>
  <si>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</si>
  <si>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</si>
  <si>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</si>
  <si>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</si>
  <si>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</si>
  <si>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</si>
  <si>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</si>
  <si>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</si>
  <si>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</si>
  <si>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</si>
  <si>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</si>
  <si>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</si>
  <si>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</si>
  <si>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</si>
  <si>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</si>
  <si>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</si>
  <si>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</si>
  <si>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</si>
  <si>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</si>
  <si>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</si>
  <si>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</si>
  <si>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</si>
  <si>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</si>
  <si>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</si>
  <si>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</si>
  <si>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</si>
  <si>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</si>
  <si>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</si>
  <si>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</si>
  <si>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</si>
  <si>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</si>
  <si>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</si>
  <si>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</si>
  <si>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</si>
  <si>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</si>
  <si>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</si>
  <si>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</si>
  <si>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</si>
  <si>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</si>
  <si>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</si>
  <si>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</si>
  <si>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</si>
  <si>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</si>
  <si>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</si>
  <si>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</si>
  <si>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</si>
  <si>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</si>
  <si>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</si>
  <si>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</si>
  <si>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</si>
  <si>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</si>
  <si>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</si>
  <si>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</si>
  <si>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</si>
  <si>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</si>
  <si>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</si>
  <si>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</si>
  <si>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</si>
  <si>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</si>
  <si>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</si>
  <si>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</si>
  <si>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</si>
  <si>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</si>
  <si>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</si>
  <si>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</si>
  <si>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</si>
  <si>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</si>
  <si>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</si>
  <si>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</si>
  <si>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</si>
  <si>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</si>
  <si>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</si>
  <si>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</si>
  <si>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</si>
  <si>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</si>
  <si>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</si>
  <si>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</si>
  <si>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</si>
  <si>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</si>
  <si>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</si>
  <si>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</si>
  <si>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</si>
  <si>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</si>
  <si>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</si>
  <si>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</si>
  <si>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</si>
  <si>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</si>
  <si>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</si>
  <si>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</si>
  <si>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</si>
  <si>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</si>
  <si>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</si>
  <si>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</si>
  <si>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</si>
  <si>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</si>
  <si>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</si>
  <si>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</si>
  <si>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</si>
  <si>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</si>
  <si>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</si>
  <si>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</si>
  <si>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</si>
  <si>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</si>
  <si>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</si>
  <si>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</si>
  <si>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</si>
  <si>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</si>
  <si>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</si>
  <si>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</si>
  <si>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</si>
  <si>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</si>
  <si>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</si>
  <si>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</si>
  <si>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</si>
  <si>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</si>
  <si>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</si>
  <si>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</si>
  <si>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</si>
  <si>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</si>
  <si>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</si>
  <si>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</si>
  <si>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</si>
  <si>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</si>
  <si>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</si>
  <si>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</si>
  <si>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</si>
  <si>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</si>
  <si>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</si>
  <si>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</si>
  <si>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</si>
  <si>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</si>
  <si>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</si>
  <si>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</si>
  <si>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</si>
  <si>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</si>
  <si>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</si>
  <si>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</si>
  <si>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</si>
  <si>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</si>
  <si>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</si>
  <si>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</si>
  <si>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</si>
  <si>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</si>
  <si>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</si>
  <si>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</si>
  <si>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</si>
  <si>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</si>
  <si>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</si>
  <si>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</si>
  <si>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</si>
  <si>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</si>
  <si>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</si>
  <si>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</si>
  <si>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</si>
  <si>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</si>
  <si>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</si>
  <si>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</si>
  <si>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</si>
  <si>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</si>
  <si>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</si>
  <si>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</si>
  <si>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</si>
  <si>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</si>
  <si>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</si>
  <si>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</si>
  <si>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</si>
  <si>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</si>
  <si>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</si>
  <si>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</si>
  <si>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</si>
  <si>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</si>
  <si>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</si>
  <si>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</si>
  <si>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</si>
  <si>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</si>
  <si>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</si>
  <si>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</si>
  <si>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</si>
  <si>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</si>
  <si>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</si>
  <si>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</si>
  <si>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</si>
  <si>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</si>
  <si>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</si>
  <si>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</si>
  <si>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</si>
  <si>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</si>
  <si>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</si>
  <si>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</si>
  <si>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</si>
  <si>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</si>
  <si>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</si>
  <si>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</si>
  <si>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</si>
  <si>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</si>
  <si>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</si>
  <si>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</si>
  <si>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</si>
  <si>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</si>
  <si>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</si>
  <si>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</si>
  <si>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</si>
  <si>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</si>
  <si>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</si>
  <si>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</si>
  <si>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</si>
  <si>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</si>
  <si>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</si>
  <si>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</si>
  <si>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</si>
  <si>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</si>
  <si>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</si>
  <si>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</si>
  <si>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</si>
  <si>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</si>
  <si>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</si>
  <si>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</si>
  <si>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</si>
  <si>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</si>
  <si>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</si>
  <si>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</si>
  <si>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</si>
  <si>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</si>
  <si>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</si>
  <si>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</si>
  <si>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</si>
  <si>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</si>
  <si>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</si>
  <si>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</si>
  <si>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</si>
  <si>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</si>
  <si>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</si>
  <si>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</si>
  <si>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</si>
  <si>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</si>
  <si>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</si>
  <si>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</si>
  <si>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</si>
  <si>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</si>
  <si>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</si>
  <si>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</si>
  <si>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</si>
  <si>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</si>
  <si>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</si>
  <si>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</si>
  <si>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</si>
  <si>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</si>
  <si>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</si>
  <si>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</si>
  <si>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</si>
  <si>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</si>
  <si>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</si>
  <si>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</si>
  <si>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</si>
  <si>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</si>
  <si>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</si>
  <si>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</si>
  <si>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</si>
  <si>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</si>
  <si>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</si>
  <si>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</si>
  <si>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</si>
  <si>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</si>
  <si>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</si>
  <si>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</si>
  <si>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</si>
  <si>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</si>
  <si>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</si>
  <si>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</si>
  <si>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</si>
  <si>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</si>
  <si>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</si>
  <si>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</si>
  <si>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</si>
  <si>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</si>
  <si>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</si>
  <si>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</si>
  <si>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</si>
  <si>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</si>
  <si>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</si>
  <si>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</si>
  <si>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</si>
  <si>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</si>
  <si>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</si>
  <si>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</si>
  <si>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</si>
  <si>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</si>
  <si>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</si>
  <si>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</si>
  <si>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</si>
  <si>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</si>
  <si>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</si>
  <si>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</si>
  <si>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</si>
  <si>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</si>
  <si>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</si>
  <si>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</si>
  <si>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</si>
  <si>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</si>
  <si>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</si>
  <si>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</si>
  <si>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</si>
  <si>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</si>
  <si>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</si>
  <si>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</si>
  <si>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</si>
  <si>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</si>
  <si>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</si>
  <si>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</si>
  <si>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</si>
  <si>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</si>
  <si>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</si>
  <si>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</si>
  <si>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</si>
  <si>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</si>
  <si>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</si>
  <si>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</si>
  <si>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</si>
  <si>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</si>
  <si>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</si>
  <si>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</si>
  <si>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</si>
  <si>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</si>
  <si>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</si>
  <si>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</si>
  <si>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</si>
  <si>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</si>
  <si>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</si>
  <si>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</si>
  <si>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</si>
  <si>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</si>
  <si>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</si>
  <si>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</si>
  <si>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</si>
  <si>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</si>
  <si>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</si>
  <si>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</si>
  <si>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</si>
  <si>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</si>
  <si>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</si>
  <si>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</si>
  <si>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</si>
  <si>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</si>
  <si>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</si>
  <si>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</si>
  <si>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</si>
  <si>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</si>
  <si>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</si>
  <si>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</si>
  <si>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</si>
  <si>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</si>
  <si>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</si>
  <si>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</si>
  <si>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</si>
  <si>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</si>
  <si>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</si>
  <si>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</si>
  <si>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</si>
  <si>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</si>
  <si>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</si>
  <si>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</si>
  <si>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</si>
  <si>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</si>
  <si>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</si>
  <si>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</si>
  <si>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</si>
  <si>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</si>
  <si>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</si>
  <si>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</si>
  <si>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</si>
  <si>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</si>
  <si>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</si>
  <si>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</si>
  <si>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</si>
  <si>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</si>
  <si>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</si>
  <si>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</si>
  <si>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</si>
  <si>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</si>
  <si>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</si>
  <si>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</si>
  <si>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</si>
  <si>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</si>
  <si>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</si>
  <si>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</si>
  <si>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</si>
  <si>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</si>
  <si>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</si>
  <si>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</si>
  <si>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</si>
  <si>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</si>
  <si>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</si>
  <si>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</si>
  <si>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</si>
  <si>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</si>
  <si>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</si>
  <si>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</si>
  <si>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</si>
  <si>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</si>
  <si>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</si>
  <si>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</si>
  <si>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</si>
  <si>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</si>
  <si>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</si>
  <si>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</si>
  <si>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</si>
  <si>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</si>
  <si>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</si>
  <si>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</si>
  <si>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</si>
  <si>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</si>
  <si>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</si>
  <si>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</si>
  <si>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</si>
  <si>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</si>
  <si>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</si>
  <si>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</si>
  <si>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</si>
  <si>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</si>
  <si>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</si>
  <si>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</si>
  <si>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</si>
  <si>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</si>
  <si>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</si>
  <si>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</si>
  <si>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</si>
  <si>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</si>
  <si>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</si>
  <si>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</si>
  <si>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</si>
  <si>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</si>
  <si>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</si>
  <si>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</si>
  <si>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</si>
  <si>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</si>
  <si>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</si>
  <si>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</si>
  <si>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</si>
  <si>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</si>
  <si>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</si>
  <si>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</si>
  <si>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</si>
  <si>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</si>
  <si>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</si>
  <si>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</si>
  <si>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</si>
  <si>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</si>
  <si>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</si>
  <si>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</si>
  <si>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</si>
  <si>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</si>
  <si>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</si>
  <si>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</si>
  <si>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</si>
  <si>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</si>
  <si>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</si>
  <si>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</si>
  <si>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</si>
  <si>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</si>
  <si>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</si>
  <si>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</si>
  <si>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</si>
  <si>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</si>
  <si>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</si>
  <si>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</si>
  <si>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</si>
  <si>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</si>
  <si>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</si>
  <si>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</si>
  <si>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</si>
  <si>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</si>
  <si>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</si>
  <si>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</si>
  <si>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</si>
  <si>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</si>
  <si>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</si>
  <si>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</si>
  <si>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</si>
  <si>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</si>
  <si>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</si>
  <si>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</si>
  <si>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</si>
  <si>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</si>
  <si>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</si>
  <si>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</si>
  <si>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</si>
  <si>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</si>
  <si>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</si>
  <si>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</si>
  <si>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</si>
  <si>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</si>
  <si>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</si>
  <si>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</si>
  <si>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</si>
  <si>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</si>
  <si>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</si>
  <si>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</si>
  <si>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</si>
  <si>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</si>
  <si>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</si>
  <si>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</si>
  <si>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</si>
  <si>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</si>
  <si>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</si>
  <si>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</si>
  <si>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</si>
  <si>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</si>
  <si>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</si>
  <si>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</si>
  <si>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</si>
  <si>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</si>
  <si>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</si>
  <si>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</si>
  <si>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</si>
  <si>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</si>
  <si>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</si>
  <si>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</si>
  <si>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</si>
  <si>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</si>
  <si>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</si>
  <si>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</si>
  <si>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</si>
  <si>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</si>
  <si>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</si>
  <si>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</si>
  <si>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</si>
  <si>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</si>
  <si>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</si>
  <si>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</si>
  <si>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</si>
  <si>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</si>
  <si>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</si>
  <si>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</si>
  <si>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</si>
  <si>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</si>
  <si>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</si>
  <si>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</si>
  <si>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</si>
  <si>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</si>
  <si>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</si>
  <si>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</si>
  <si>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</si>
  <si>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</si>
  <si>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</si>
  <si>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</si>
  <si>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</si>
  <si>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</si>
  <si>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</si>
  <si>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</si>
  <si>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</si>
  <si>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</si>
  <si>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</si>
  <si>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</si>
  <si>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</si>
  <si>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</si>
  <si>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</si>
  <si>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</si>
  <si>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</si>
  <si>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</si>
  <si>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</si>
  <si>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</si>
  <si>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</si>
  <si>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</si>
  <si>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</si>
  <si>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</si>
  <si>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</si>
  <si>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</si>
  <si>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</si>
  <si>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</si>
  <si>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</si>
  <si>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</si>
  <si>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</si>
  <si>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</si>
  <si>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</si>
  <si>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</si>
  <si>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</si>
  <si>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</si>
  <si>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</si>
  <si>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</si>
  <si>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</si>
  <si>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</si>
  <si>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</si>
  <si>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</si>
  <si>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</si>
  <si>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</si>
  <si>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</si>
  <si>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</si>
  <si>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</si>
  <si>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</si>
  <si>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</si>
  <si>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</si>
  <si>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</si>
  <si>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</si>
  <si>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</si>
  <si>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</si>
  <si>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</si>
  <si>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</si>
  <si>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</si>
  <si>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</si>
  <si>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</si>
  <si>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</si>
  <si>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</si>
  <si>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</si>
  <si>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</si>
  <si>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</si>
  <si>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</si>
  <si>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</si>
  <si>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</si>
  <si>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</si>
  <si>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</si>
  <si>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</si>
  <si>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</si>
  <si>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</si>
  <si>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</si>
  <si>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</si>
  <si>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</si>
  <si>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</si>
  <si>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</si>
  <si>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</si>
  <si>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</si>
  <si>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</si>
  <si>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</si>
  <si>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</si>
  <si>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</si>
  <si>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</si>
  <si>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</si>
  <si>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</si>
  <si>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</si>
  <si>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</si>
  <si>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</si>
  <si>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</si>
  <si>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</si>
  <si>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</si>
  <si>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</si>
  <si>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</si>
  <si>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</si>
  <si>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</si>
  <si>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</si>
  <si>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</si>
  <si>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</si>
  <si>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</si>
  <si>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</si>
  <si>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</si>
  <si>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</si>
  <si>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</si>
  <si>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</si>
  <si>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</si>
  <si>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</si>
  <si>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</si>
  <si>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</si>
  <si>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</si>
  <si>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</si>
  <si>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</si>
  <si>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</si>
  <si>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</si>
  <si>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</si>
  <si>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</si>
  <si>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</si>
  <si>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</si>
  <si>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</si>
  <si>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</si>
  <si>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</si>
  <si>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</si>
  <si>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</si>
  <si>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</si>
  <si>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</si>
  <si>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</si>
  <si>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</si>
  <si>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</si>
  <si>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</si>
  <si>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</si>
  <si>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</si>
  <si>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</si>
  <si>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</si>
  <si>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</si>
  <si>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</si>
  <si>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</si>
  <si>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</si>
  <si>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</si>
  <si>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</si>
  <si>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</si>
  <si>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</si>
  <si>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</si>
  <si>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</si>
  <si>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</si>
  <si>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</si>
  <si>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</si>
  <si>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</si>
  <si>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</si>
  <si>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</si>
  <si>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</si>
  <si>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</si>
  <si>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</si>
  <si>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</si>
  <si>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</si>
  <si>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</si>
  <si>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</si>
  <si>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</si>
  <si>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</si>
  <si>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</si>
  <si>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</si>
  <si>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</si>
  <si>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</si>
  <si>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</si>
  <si>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</si>
  <si>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</si>
  <si>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</si>
  <si>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</si>
  <si>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</si>
  <si>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</si>
  <si>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</si>
  <si>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</si>
  <si>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</si>
  <si>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</si>
  <si>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</si>
  <si>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</si>
  <si>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</si>
  <si>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</si>
  <si>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</si>
  <si>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</si>
  <si>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</si>
  <si>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</si>
  <si>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</si>
  <si>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</si>
  <si>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</si>
  <si>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</si>
  <si>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</si>
  <si>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</si>
  <si>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</si>
  <si>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</si>
  <si>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</si>
  <si>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</si>
  <si>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</si>
  <si>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</si>
  <si>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</si>
  <si>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</si>
  <si>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</si>
  <si>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</si>
  <si>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</si>
  <si>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</si>
  <si>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</si>
  <si>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</si>
  <si>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</si>
  <si>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</si>
  <si>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</si>
  <si>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</si>
  <si>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</si>
  <si>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</si>
  <si>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</si>
  <si>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</si>
  <si>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</si>
  <si>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</si>
  <si>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</si>
  <si>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</si>
  <si>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</si>
  <si>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</si>
  <si>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</si>
  <si>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</si>
  <si>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</si>
  <si>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</si>
  <si>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</si>
  <si>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</si>
  <si>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</si>
  <si>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</si>
  <si>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</si>
  <si>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</si>
  <si>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</si>
  <si>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</si>
  <si>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</si>
  <si>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</si>
  <si>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</si>
  <si>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</si>
  <si>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</si>
  <si>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</si>
  <si>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</si>
  <si>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</si>
  <si>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</si>
  <si>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</si>
  <si>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</si>
  <si>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</si>
  <si>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</si>
  <si>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</si>
  <si>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</si>
  <si>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</si>
  <si>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</si>
  <si>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</si>
  <si>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</si>
  <si>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</si>
  <si>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</si>
  <si>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</si>
  <si>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</si>
  <si>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</si>
  <si>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</si>
  <si>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</si>
  <si>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</si>
  <si>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</si>
  <si>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</si>
  <si>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</si>
  <si>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</si>
  <si>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</si>
  <si>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</si>
  <si>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</si>
  <si>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</si>
  <si>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</si>
  <si>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</si>
  <si>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</si>
  <si>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</si>
  <si>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</si>
  <si>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</si>
  <si>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</si>
  <si>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</si>
  <si>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</si>
  <si>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</si>
  <si>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</si>
  <si>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</si>
  <si>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</si>
  <si>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</si>
  <si>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</si>
  <si>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</si>
  <si>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</si>
  <si>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</si>
  <si>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</si>
  <si>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</si>
  <si>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</si>
  <si>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</si>
  <si>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</si>
  <si>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</si>
  <si>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</si>
  <si>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</si>
  <si>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</si>
  <si>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</si>
  <si>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</si>
  <si>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</si>
  <si>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</si>
  <si>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</si>
  <si>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</si>
  <si>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</si>
  <si>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</si>
  <si>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</si>
  <si>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</si>
  <si>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</si>
  <si>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</si>
  <si>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</si>
  <si>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</si>
  <si>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</si>
  <si>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</si>
  <si>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</si>
  <si>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</si>
  <si>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</si>
  <si>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</si>
  <si>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</si>
  <si>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</si>
  <si>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</si>
  <si>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</si>
  <si>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</si>
  <si>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</si>
  <si>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</si>
  <si>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</si>
  <si>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</si>
  <si>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</si>
  <si>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</si>
  <si>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</si>
  <si>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</si>
  <si>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</si>
  <si>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</si>
  <si>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</si>
  <si>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</si>
  <si>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</si>
  <si>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</si>
  <si>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</si>
  <si>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</si>
  <si>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</si>
  <si>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</si>
  <si>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</si>
  <si>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</si>
  <si>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</si>
  <si>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</si>
  <si>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</si>
  <si>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</si>
  <si>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</si>
  <si>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</si>
  <si>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</si>
  <si>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</si>
  <si>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</si>
  <si>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</si>
  <si>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</si>
  <si>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</si>
  <si>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</si>
  <si>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</si>
  <si>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</si>
  <si>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</si>
  <si>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</si>
  <si>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</si>
  <si>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</si>
  <si>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</si>
  <si>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</si>
  <si>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</si>
  <si>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</si>
  <si>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</si>
  <si>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</si>
  <si>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</si>
  <si>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</si>
  <si>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</si>
  <si>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</si>
  <si>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</si>
  <si>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</si>
  <si>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</si>
  <si>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</si>
  <si>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</si>
  <si>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</si>
  <si>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</si>
  <si>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</si>
  <si>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</si>
  <si>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</si>
  <si>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</si>
  <si>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</si>
  <si>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</si>
  <si>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</si>
  <si>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</si>
  <si>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</si>
  <si>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</si>
  <si>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</si>
  <si>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</si>
  <si>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</si>
  <si>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</si>
  <si>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</si>
  <si>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</si>
  <si>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</si>
  <si>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</si>
  <si>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</si>
  <si>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</si>
  <si>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</si>
  <si>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</si>
  <si>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</si>
  <si>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</si>
  <si>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</si>
  <si>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</si>
  <si>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</si>
  <si>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</si>
  <si>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</si>
  <si>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</si>
  <si>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</si>
  <si>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</si>
  <si>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</si>
  <si>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</si>
  <si>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</si>
  <si>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</si>
  <si>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</si>
  <si>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</si>
  <si>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</si>
  <si>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</si>
  <si>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</si>
  <si>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</si>
  <si>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</si>
  <si>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</si>
  <si>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</si>
  <si>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</si>
  <si>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</si>
  <si>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</si>
  <si>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</si>
  <si>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</si>
  <si>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</si>
  <si>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</si>
  <si>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</si>
  <si>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</si>
  <si>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</si>
  <si>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</si>
  <si>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</si>
  <si>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</si>
  <si>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</si>
  <si>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</si>
  <si>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</si>
  <si>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</si>
  <si>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</si>
  <si>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</si>
  <si>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</si>
  <si>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</si>
  <si>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</si>
  <si>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</si>
  <si>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</si>
  <si>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</si>
  <si>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</si>
  <si>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</si>
  <si>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</si>
  <si>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</si>
  <si>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</si>
  <si>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</si>
  <si>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</si>
  <si>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</si>
  <si>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</si>
  <si>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</si>
  <si>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</si>
  <si>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</si>
  <si>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</si>
  <si>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</si>
  <si>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</si>
  <si>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</si>
  <si>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</si>
  <si>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</si>
  <si>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</si>
  <si>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</si>
  <si>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</si>
  <si>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</si>
  <si>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</si>
  <si>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</si>
  <si>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</si>
  <si>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</si>
  <si>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</si>
  <si>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</si>
  <si>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</si>
  <si>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</si>
  <si>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</si>
  <si>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</si>
  <si>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</si>
  <si>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</si>
  <si>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</si>
  <si>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</si>
  <si>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</si>
  <si>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</si>
  <si>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</si>
  <si>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</si>
  <si>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</si>
  <si>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</si>
  <si>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</si>
  <si>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</si>
  <si>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</si>
  <si>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</si>
  <si>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</si>
  <si>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</si>
  <si>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</si>
  <si>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</si>
  <si>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</si>
  <si>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</si>
  <si>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</si>
  <si>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</si>
  <si>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</si>
  <si>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</si>
  <si>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</si>
  <si>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</si>
  <si>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</si>
  <si>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</si>
  <si>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</si>
  <si>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</si>
  <si>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</si>
  <si>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</si>
  <si>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</si>
  <si>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</si>
  <si>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</si>
  <si>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</si>
  <si>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</si>
  <si>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</si>
  <si>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</si>
  <si>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</si>
  <si>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</si>
  <si>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</si>
  <si>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</si>
  <si>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</si>
  <si>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</si>
  <si>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</si>
  <si>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</si>
  <si>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</si>
  <si>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</si>
  <si>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</si>
  <si>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</si>
  <si>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</si>
  <si>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</si>
  <si>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</si>
  <si>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</si>
  <si>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</si>
  <si>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</si>
  <si>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</si>
  <si>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</si>
  <si>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</si>
  <si>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</si>
  <si>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</si>
  <si>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</si>
  <si>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</si>
  <si>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</si>
  <si>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</si>
  <si>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</si>
  <si>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</si>
  <si>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</si>
  <si>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</si>
  <si>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</si>
  <si>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</si>
  <si>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</si>
  <si>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</si>
  <si>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</si>
  <si>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</si>
  <si>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</si>
  <si>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</si>
  <si>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</si>
  <si>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</si>
  <si>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</si>
  <si>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</si>
  <si>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</si>
  <si>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</si>
  <si>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</si>
  <si>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</si>
  <si>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</si>
  <si>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</si>
  <si>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</si>
  <si>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</si>
  <si>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</si>
  <si>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</si>
  <si>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</si>
  <si>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</si>
  <si>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</si>
  <si>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</si>
  <si>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</si>
  <si>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</si>
  <si>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</si>
  <si>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</si>
  <si>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</si>
  <si>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</si>
  <si>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</si>
  <si>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</si>
  <si>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</si>
  <si>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</si>
  <si>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</si>
  <si>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</si>
  <si>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</si>
  <si>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</si>
  <si>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</si>
  <si>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</si>
  <si>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</si>
  <si>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</si>
  <si>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</si>
  <si>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</si>
  <si>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</si>
  <si>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</si>
  <si>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</si>
  <si>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</si>
  <si>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</si>
  <si>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</si>
  <si>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</si>
  <si>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</si>
  <si>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</si>
  <si>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</si>
  <si>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</si>
  <si>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</si>
  <si>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</si>
  <si>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</si>
  <si>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</si>
  <si>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</si>
  <si>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</si>
  <si>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</si>
  <si>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</si>
  <si>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</si>
  <si>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</si>
  <si>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</si>
  <si>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</si>
  <si>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</si>
  <si>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</si>
  <si>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</si>
  <si>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</si>
  <si>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</si>
  <si>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</si>
  <si>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</si>
  <si>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</si>
  <si>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</si>
  <si>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</si>
  <si>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</si>
  <si>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</si>
  <si>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</si>
  <si>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</si>
  <si>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</si>
  <si>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</si>
  <si>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</si>
  <si>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</si>
  <si>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</si>
  <si>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</si>
  <si>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</si>
  <si>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</si>
  <si>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</si>
  <si>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</si>
  <si>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</si>
  <si>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</si>
  <si>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</si>
  <si>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</si>
  <si>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</si>
  <si>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</si>
  <si>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</si>
  <si>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</si>
  <si>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</si>
  <si>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</si>
  <si>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</si>
  <si>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</si>
  <si>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</si>
  <si>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</si>
  <si>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</si>
  <si>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</si>
  <si>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</si>
  <si>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</si>
  <si>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</si>
  <si>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</si>
  <si>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</si>
  <si>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</si>
  <si>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</si>
  <si>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</si>
  <si>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</si>
  <si>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</si>
  <si>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</si>
  <si>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</si>
  <si>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</si>
  <si>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</si>
  <si>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</si>
  <si>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</si>
  <si>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</si>
  <si>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</si>
  <si>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</si>
  <si>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</si>
  <si>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</si>
  <si>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</si>
  <si>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</si>
  <si>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</si>
  <si>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</si>
  <si>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</si>
  <si>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</si>
  <si>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</si>
  <si>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</si>
  <si>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</si>
  <si>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</si>
  <si>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</si>
  <si>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</si>
  <si>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</si>
  <si>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</si>
  <si>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</si>
  <si>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</si>
  <si>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</si>
  <si>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</si>
  <si>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</si>
  <si>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</si>
  <si>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</si>
  <si>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</si>
  <si>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</si>
  <si>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</si>
  <si>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</si>
  <si>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</si>
  <si>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</si>
  <si>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</si>
  <si>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</si>
  <si>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</si>
  <si>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</si>
  <si>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</si>
  <si>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</si>
  <si>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</si>
  <si>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</si>
  <si>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</si>
  <si>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</si>
  <si>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</si>
  <si>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</si>
  <si>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</si>
  <si>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</si>
  <si>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</si>
  <si>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</si>
  <si>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</si>
  <si>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</si>
  <si>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</si>
  <si>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</si>
  <si>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</si>
  <si>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</si>
  <si>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</si>
  <si>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</si>
  <si>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</si>
  <si>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</si>
  <si>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</si>
  <si>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</si>
  <si>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</si>
  <si>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</si>
  <si>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</si>
  <si>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</si>
  <si>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</si>
  <si>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</si>
  <si>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</si>
  <si>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</si>
  <si>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</si>
  <si>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</si>
  <si>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</si>
  <si>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</si>
  <si>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</si>
  <si>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</si>
  <si>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</si>
  <si>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</si>
  <si>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</si>
  <si>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</si>
  <si>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</si>
  <si>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</si>
  <si>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</si>
  <si>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</si>
  <si>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</si>
  <si>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</si>
  <si>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</si>
  <si>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</si>
  <si>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</si>
  <si>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</si>
  <si>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</si>
  <si>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</si>
  <si>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</si>
  <si>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</si>
  <si>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</si>
  <si>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</si>
  <si>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</si>
  <si>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</si>
  <si>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</si>
  <si>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</si>
  <si>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</si>
  <si>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</si>
  <si>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</si>
  <si>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</si>
  <si>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</si>
  <si>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</si>
  <si>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</si>
  <si>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</si>
  <si>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</si>
  <si>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</si>
  <si>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</si>
  <si>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</si>
  <si>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</si>
  <si>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</si>
  <si>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</si>
  <si>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</si>
  <si>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</si>
  <si>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</si>
  <si>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</si>
  <si>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</si>
  <si>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</si>
  <si>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</si>
  <si>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</si>
  <si>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</si>
  <si>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</si>
  <si>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</si>
  <si>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</si>
  <si>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</si>
  <si>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</si>
  <si>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</si>
  <si>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</si>
  <si>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</si>
  <si>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</si>
  <si>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</si>
  <si>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</si>
  <si>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</si>
  <si>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</si>
  <si>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</si>
  <si>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</si>
  <si>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</si>
  <si>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</si>
  <si>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</si>
  <si>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</si>
  <si>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</si>
  <si>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</si>
  <si>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</si>
  <si>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</si>
  <si>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</si>
  <si>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</si>
  <si>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</si>
  <si>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</si>
  <si>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</si>
  <si>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</si>
  <si>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</si>
  <si>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</si>
  <si>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</si>
  <si>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</si>
  <si>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</si>
  <si>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</si>
  <si>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</si>
  <si>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</si>
  <si>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</si>
  <si>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</si>
  <si>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</si>
  <si>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</si>
  <si>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</si>
  <si>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</si>
  <si>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</si>
  <si>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</si>
  <si>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</si>
  <si>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</si>
  <si>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</si>
  <si>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</si>
  <si>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</si>
  <si>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</si>
  <si>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</si>
  <si>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</si>
  <si>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</si>
  <si>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</si>
  <si>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</si>
  <si>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</si>
  <si>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</si>
  <si>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</si>
  <si>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</si>
  <si>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</si>
  <si>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</si>
  <si>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</si>
  <si>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</si>
  <si>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</si>
  <si>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</si>
  <si>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</si>
  <si>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</si>
  <si>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</si>
  <si>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</si>
  <si>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</si>
  <si>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</si>
  <si>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</si>
  <si>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</si>
  <si>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</si>
  <si>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</si>
  <si>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</si>
  <si>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</si>
  <si>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</si>
  <si>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</si>
  <si>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</si>
  <si>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</si>
  <si>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</si>
  <si>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</si>
  <si>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</si>
  <si>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</si>
  <si>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</si>
  <si>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</si>
  <si>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</si>
  <si>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</si>
  <si>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</si>
  <si>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</si>
  <si>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</si>
  <si>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</si>
  <si>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</si>
  <si>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</si>
  <si>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</si>
  <si>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</si>
  <si>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</si>
  <si>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</si>
  <si>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</si>
  <si>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</si>
  <si>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</si>
  <si>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</si>
  <si>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</si>
  <si>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</si>
  <si>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</si>
  <si>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</si>
  <si>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</si>
  <si>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</si>
  <si>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</si>
  <si>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</si>
  <si>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</si>
  <si>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</si>
  <si>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</si>
  <si>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</si>
  <si>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</si>
  <si>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</si>
  <si>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</si>
  <si>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</si>
  <si>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</si>
  <si>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</si>
  <si>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</si>
  <si>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</si>
  <si>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</si>
  <si>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</si>
  <si>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</si>
  <si>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</si>
  <si>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</si>
  <si>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</si>
  <si>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</si>
  <si>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</si>
  <si>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</si>
  <si>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</si>
  <si>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</si>
  <si>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</si>
  <si>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</si>
  <si>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</si>
  <si>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</si>
  <si>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</si>
  <si>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</si>
  <si>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</si>
  <si>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</si>
  <si>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</si>
  <si>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</si>
  <si>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</si>
  <si>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</si>
  <si>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</si>
  <si>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</si>
  <si>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</si>
  <si>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</si>
  <si>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</si>
  <si>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</si>
  <si>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</si>
  <si>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</si>
  <si>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</si>
  <si>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</si>
  <si>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</si>
  <si>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</si>
  <si>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</si>
  <si>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</si>
  <si>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</si>
  <si>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</si>
  <si>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</si>
  <si>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</si>
  <si>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</si>
  <si>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</si>
  <si>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</si>
  <si>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</si>
  <si>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</si>
  <si>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</si>
  <si>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</si>
  <si>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</si>
  <si>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</si>
  <si>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</si>
  <si>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</si>
  <si>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</si>
  <si>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</si>
  <si>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</si>
  <si>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</si>
  <si>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</si>
  <si>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</si>
  <si>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</si>
  <si>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</si>
  <si>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</si>
  <si>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</si>
  <si>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</si>
  <si>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</si>
  <si>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</si>
  <si>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</si>
  <si>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</si>
  <si>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</si>
  <si>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</si>
  <si>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</si>
  <si>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</si>
  <si>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</si>
  <si>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</si>
  <si>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</si>
  <si>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</si>
  <si>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</si>
  <si>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</si>
  <si>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</si>
  <si>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</si>
  <si>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</si>
  <si>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</si>
  <si>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</si>
  <si>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</si>
  <si>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</si>
  <si>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</si>
  <si>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</si>
  <si>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</si>
  <si>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</si>
  <si>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</si>
  <si>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</si>
  <si>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</si>
  <si>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</si>
  <si>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</si>
  <si>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</si>
  <si>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</si>
  <si>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</si>
  <si>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</si>
  <si>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</si>
  <si>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</si>
  <si>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</si>
  <si>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</si>
  <si>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</si>
  <si>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</si>
  <si>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</si>
  <si>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</si>
  <si>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</si>
  <si>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</si>
  <si>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</si>
  <si>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</si>
  <si>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</si>
  <si>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</si>
  <si>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</si>
  <si>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</si>
  <si>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</si>
  <si>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</si>
  <si>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</si>
  <si>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</si>
  <si>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</si>
  <si>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</si>
  <si>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</si>
  <si>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</si>
  <si>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</si>
  <si>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</si>
  <si>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</si>
  <si>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</si>
  <si>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</si>
  <si>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</si>
  <si>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</si>
  <si>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</si>
  <si>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</si>
  <si>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</si>
  <si>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</si>
  <si>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</si>
  <si>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</si>
  <si>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</si>
  <si>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</si>
  <si>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</si>
  <si>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</si>
  <si>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</si>
  <si>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</si>
  <si>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</si>
  <si>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</si>
  <si>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</si>
  <si>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</si>
  <si>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</si>
  <si>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</si>
  <si>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</si>
  <si>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</si>
  <si>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</si>
  <si>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</si>
  <si>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</si>
  <si>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</si>
  <si>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</si>
  <si>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</si>
  <si>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</si>
  <si>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</si>
  <si>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</si>
  <si>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</si>
  <si>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</si>
  <si>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</si>
  <si>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</si>
  <si>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</si>
  <si>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</si>
  <si>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</si>
  <si>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</si>
  <si>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</si>
  <si>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</si>
  <si>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</si>
  <si>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</si>
  <si>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</si>
  <si>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</si>
  <si>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</si>
  <si>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</si>
  <si>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</si>
  <si>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</si>
  <si>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</si>
  <si>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</si>
  <si>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</si>
  <si>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</si>
  <si>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</si>
  <si>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</si>
  <si>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</si>
  <si>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</si>
  <si>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</si>
  <si>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</si>
  <si>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</si>
  <si>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</si>
  <si>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</si>
  <si>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</si>
  <si>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</si>
  <si>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</si>
  <si>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</si>
  <si>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</si>
  <si>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</si>
  <si>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</si>
  <si>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</si>
  <si>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</si>
  <si>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</si>
  <si>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</si>
  <si>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</si>
  <si>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</si>
  <si>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</si>
  <si>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</si>
  <si>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</si>
  <si>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</si>
  <si>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</si>
  <si>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</si>
  <si>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</si>
  <si>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</si>
  <si>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</si>
  <si>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</si>
  <si>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</si>
  <si>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</si>
  <si>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</si>
  <si>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</si>
  <si>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</si>
  <si>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</si>
  <si>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</si>
  <si>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</si>
  <si>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</si>
  <si>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</si>
  <si>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</si>
  <si>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</si>
  <si>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</si>
  <si>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</si>
  <si>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</si>
  <si>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</si>
  <si>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</si>
  <si>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</si>
  <si>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</si>
  <si>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</si>
  <si>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</si>
  <si>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</si>
  <si>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</si>
  <si>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</si>
  <si>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</si>
  <si>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</si>
  <si>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</si>
  <si>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</si>
  <si>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</si>
  <si>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</si>
  <si>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</si>
  <si>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</si>
  <si>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</si>
  <si>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</si>
  <si>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</si>
  <si>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</si>
  <si>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</si>
  <si>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</si>
  <si>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</si>
  <si>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</si>
  <si>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</si>
  <si>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</si>
  <si>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</si>
  <si>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</si>
  <si>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</si>
  <si>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</si>
  <si>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</si>
  <si>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</si>
  <si>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</si>
  <si>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</si>
  <si>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</si>
  <si>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</si>
  <si>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</si>
  <si>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</si>
  <si>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</si>
  <si>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</si>
  <si>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</si>
  <si>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</si>
  <si>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</si>
  <si>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</si>
  <si>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</si>
  <si>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</si>
  <si>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</si>
  <si>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</si>
  <si>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</si>
  <si>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</si>
  <si>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</si>
  <si>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</si>
  <si>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</si>
  <si>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</si>
  <si>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</si>
  <si>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</si>
  <si>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</si>
  <si>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</si>
  <si>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</si>
  <si>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</si>
  <si>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</si>
  <si>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</si>
  <si>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</si>
  <si>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</si>
  <si>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</si>
  <si>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</si>
  <si>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</si>
  <si>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</si>
  <si>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</si>
  <si>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</si>
  <si>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</si>
  <si>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</si>
  <si>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</si>
  <si>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</si>
  <si>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</si>
  <si>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</si>
  <si>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</si>
  <si>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</si>
  <si>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</si>
  <si>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</si>
  <si>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</si>
  <si>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</si>
  <si>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</si>
  <si>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</si>
  <si>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</si>
  <si>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</si>
  <si>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</si>
  <si>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</si>
  <si>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</si>
  <si>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</si>
  <si>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</si>
  <si>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</si>
  <si>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</si>
  <si>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</si>
  <si>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</si>
  <si>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</si>
  <si>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</si>
  <si>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</si>
  <si>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</si>
  <si>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</si>
  <si>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</si>
  <si>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</si>
  <si>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</si>
  <si>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</si>
  <si>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</si>
  <si>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</si>
  <si>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</si>
  <si>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</si>
  <si>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</si>
  <si>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</si>
  <si>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</si>
  <si>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</si>
  <si>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</si>
  <si>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</si>
  <si>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</si>
  <si>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</si>
  <si>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</si>
  <si>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</si>
  <si>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</si>
  <si>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</si>
  <si>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</si>
  <si>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</si>
  <si>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</si>
  <si>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</si>
  <si>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</si>
  <si>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</si>
  <si>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</si>
  <si>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</si>
  <si>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</si>
  <si>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</si>
  <si>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</si>
  <si>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</si>
  <si>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</si>
  <si>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</si>
  <si>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</si>
  <si>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</si>
  <si>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</si>
  <si>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</si>
  <si>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</si>
  <si>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</si>
  <si>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</si>
  <si>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</si>
  <si>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</si>
  <si>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</si>
  <si>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</si>
  <si>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</si>
  <si>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</si>
  <si>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</si>
  <si>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</si>
  <si>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</si>
  <si>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</si>
  <si>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</si>
  <si>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</si>
  <si>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</si>
  <si>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</si>
  <si>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</si>
  <si>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</si>
  <si>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</si>
  <si>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</si>
  <si>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</si>
  <si>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</si>
  <si>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</si>
  <si>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</si>
  <si>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</si>
  <si>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</si>
  <si>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</si>
  <si>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</si>
  <si>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</si>
  <si>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</si>
  <si>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</si>
  <si>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</si>
  <si>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</si>
  <si>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</si>
  <si>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</si>
  <si>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</si>
  <si>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</si>
  <si>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</si>
  <si>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</si>
  <si>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</si>
  <si>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</si>
  <si>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</si>
  <si>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</si>
  <si>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</si>
  <si>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</si>
  <si>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</si>
  <si>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</si>
  <si>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</si>
  <si>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</si>
  <si>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</si>
  <si>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</si>
  <si>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</si>
  <si>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</si>
  <si>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</si>
  <si>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</si>
  <si>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</si>
  <si>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</si>
  <si>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</si>
  <si>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</si>
  <si>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</si>
  <si>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</si>
  <si>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</si>
  <si>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</si>
  <si>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</si>
  <si>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</si>
  <si>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</si>
  <si>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</si>
  <si>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</si>
  <si>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</si>
  <si>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</si>
  <si>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</si>
  <si>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</si>
  <si>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</si>
  <si>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</si>
  <si>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</si>
  <si>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</si>
  <si>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</si>
  <si>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</si>
  <si>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</si>
  <si>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</si>
  <si>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</si>
  <si>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</si>
  <si>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</si>
  <si>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</si>
  <si>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</si>
  <si>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</si>
  <si>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</si>
  <si>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</si>
  <si>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</si>
  <si>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</si>
  <si>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</si>
  <si>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</si>
  <si>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</si>
  <si>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</si>
  <si>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</si>
  <si>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</si>
  <si>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</si>
  <si>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</si>
  <si>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</si>
  <si>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</si>
  <si>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</si>
  <si>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</si>
  <si>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</si>
  <si>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</si>
  <si>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</si>
  <si>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</si>
  <si>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</si>
  <si>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</si>
  <si>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</si>
  <si>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</si>
  <si>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</si>
  <si>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</si>
  <si>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</si>
  <si>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</si>
  <si>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</si>
  <si>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</si>
  <si>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</si>
  <si>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</si>
  <si>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</si>
  <si>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</si>
  <si>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</si>
  <si>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</si>
  <si>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</si>
  <si>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</si>
  <si>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</si>
  <si>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</si>
  <si>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</si>
  <si>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</si>
  <si>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</si>
  <si>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</si>
  <si>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</si>
  <si>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</si>
  <si>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</si>
  <si>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</si>
  <si>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</si>
  <si>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</si>
  <si>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</si>
  <si>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</si>
  <si>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</si>
  <si>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</si>
  <si>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</si>
  <si>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</si>
  <si>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</si>
  <si>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</si>
  <si>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</si>
  <si>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</si>
  <si>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</si>
  <si>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</si>
  <si>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</si>
  <si>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</si>
  <si>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</si>
  <si>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</si>
  <si>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</si>
  <si>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</si>
  <si>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</si>
  <si>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</si>
  <si>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</si>
  <si>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</si>
  <si>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</si>
  <si>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</si>
  <si>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</si>
  <si>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</si>
  <si>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</si>
  <si>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</si>
  <si>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</si>
  <si>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</si>
  <si>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</si>
  <si>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</si>
  <si>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</si>
  <si>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</si>
  <si>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</si>
  <si>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</si>
  <si>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</si>
  <si>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</si>
  <si>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</si>
  <si>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</si>
  <si>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</si>
  <si>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</si>
  <si>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</si>
  <si>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</si>
  <si>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</si>
  <si>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</si>
  <si>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</si>
  <si>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</si>
  <si>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</si>
  <si>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</si>
  <si>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</si>
  <si>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</si>
  <si>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</si>
  <si>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</si>
  <si>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</si>
  <si>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</si>
  <si>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</si>
  <si>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</si>
  <si>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</si>
  <si>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</si>
  <si>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</si>
  <si>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</si>
  <si>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</si>
  <si>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</si>
  <si>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</si>
  <si>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</si>
  <si>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</si>
  <si>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</si>
  <si>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</si>
  <si>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</si>
  <si>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</si>
  <si>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</si>
  <si>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</si>
  <si>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</si>
  <si>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</si>
  <si>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</si>
  <si>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</si>
  <si>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</si>
  <si>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</si>
  <si>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</si>
  <si>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</si>
  <si>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</si>
  <si>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</si>
  <si>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</si>
  <si>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</si>
  <si>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</si>
  <si>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</si>
  <si>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</si>
  <si>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</si>
  <si>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</si>
  <si>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</si>
  <si>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</si>
  <si>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</si>
  <si>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</si>
  <si>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</si>
  <si>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</si>
  <si>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</si>
  <si>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</si>
  <si>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</si>
  <si>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</si>
  <si>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</si>
  <si>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</si>
  <si>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</si>
  <si>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</si>
  <si>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</si>
  <si>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</si>
  <si>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</si>
  <si>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</si>
  <si>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</si>
  <si>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</si>
  <si>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</si>
  <si>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</si>
  <si>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</si>
  <si>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</si>
  <si>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</si>
  <si>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</si>
  <si>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</si>
  <si>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</si>
  <si>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</si>
  <si>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</si>
  <si>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</si>
  <si>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</si>
  <si>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</si>
  <si>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</si>
  <si>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</si>
  <si>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</si>
  <si>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</si>
  <si>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</si>
  <si>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</si>
  <si>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</si>
  <si>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</si>
  <si>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</si>
  <si>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</si>
  <si>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</si>
  <si>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</si>
  <si>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</si>
  <si>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</si>
  <si>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</si>
  <si>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</si>
  <si>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</si>
  <si>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</si>
  <si>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</si>
  <si>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</si>
  <si>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</si>
  <si>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</si>
  <si>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</si>
  <si>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</si>
  <si>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</si>
  <si>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</si>
  <si>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</si>
  <si>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</si>
  <si>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</si>
  <si>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</si>
  <si>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</si>
  <si>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</si>
  <si>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</si>
  <si>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</si>
  <si>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</si>
  <si>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</si>
  <si>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</si>
  <si>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</si>
  <si>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</si>
  <si>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</si>
  <si>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</si>
  <si>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</si>
  <si>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</si>
  <si>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</si>
  <si>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</si>
  <si>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</si>
  <si>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</si>
  <si>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</si>
  <si>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</si>
  <si>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</si>
  <si>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</si>
  <si>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</si>
  <si>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</si>
  <si>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</si>
  <si>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</si>
  <si>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</si>
  <si>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</si>
  <si>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</si>
  <si>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</si>
  <si>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</si>
  <si>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</si>
  <si>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</si>
  <si>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</si>
  <si>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</si>
  <si>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</si>
  <si>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</si>
  <si>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</si>
  <si>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</si>
  <si>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</si>
  <si>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</si>
  <si>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</si>
  <si>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</si>
  <si>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</si>
  <si>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</si>
  <si>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</si>
  <si>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</si>
  <si>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</si>
  <si>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</si>
  <si>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</si>
  <si>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</si>
  <si>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</si>
  <si>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</si>
  <si>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</si>
  <si>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</si>
  <si>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</si>
  <si>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</si>
  <si>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</si>
  <si>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</si>
  <si>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</si>
  <si>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</si>
  <si>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</si>
  <si>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</si>
  <si>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</si>
  <si>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</si>
  <si>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</si>
  <si>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</si>
  <si>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</si>
  <si>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</si>
  <si>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</si>
  <si>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</si>
  <si>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</si>
  <si>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</si>
  <si>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</si>
  <si>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</si>
  <si>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</si>
  <si>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</si>
  <si>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</si>
  <si>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</si>
  <si>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</si>
  <si>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</si>
  <si>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</si>
  <si>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</si>
  <si>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</si>
  <si>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</si>
  <si>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</si>
  <si>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</si>
  <si>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</si>
  <si>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</si>
  <si>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</si>
  <si>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</si>
  <si>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</si>
  <si>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</si>
  <si>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</si>
  <si>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</si>
  <si>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</si>
  <si>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</si>
  <si>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</si>
  <si>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</si>
  <si>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</si>
  <si>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</si>
  <si>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</si>
  <si>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</si>
  <si>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</si>
  <si>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</si>
  <si>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</si>
  <si>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</si>
  <si>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</si>
  <si>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</si>
  <si>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</si>
  <si>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</si>
  <si>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</si>
  <si>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</si>
  <si>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</si>
  <si>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</si>
  <si>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</si>
  <si>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</si>
  <si>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</si>
  <si>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</si>
  <si>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</si>
  <si>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</si>
  <si>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</si>
  <si>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</si>
  <si>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</si>
  <si>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</si>
  <si>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</si>
  <si>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</si>
  <si>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</si>
  <si>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</si>
  <si>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</si>
  <si>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</si>
  <si>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</si>
  <si>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</si>
  <si>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</si>
  <si>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</si>
  <si>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</si>
  <si>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</si>
  <si>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</si>
  <si>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</si>
  <si>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</si>
  <si>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</si>
  <si>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</si>
  <si>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</si>
  <si>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</si>
  <si>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</si>
  <si>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</si>
  <si>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</si>
  <si>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</si>
  <si>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</si>
  <si>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</si>
  <si>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</si>
  <si>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</si>
  <si>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</si>
  <si>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</si>
  <si>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</si>
  <si>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</si>
  <si>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</si>
  <si>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</si>
  <si>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</si>
  <si>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</si>
  <si>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</si>
  <si>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</si>
  <si>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</si>
  <si>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</si>
  <si>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</si>
  <si>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</si>
  <si>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</si>
  <si>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</si>
  <si>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</si>
  <si>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</si>
  <si>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</si>
  <si>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</si>
  <si>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</si>
  <si>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</si>
  <si>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</si>
  <si>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</si>
  <si>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</si>
  <si>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</si>
  <si>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</si>
  <si>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</si>
  <si>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</si>
  <si>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</si>
  <si>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</si>
  <si>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</si>
  <si>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</si>
  <si>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</si>
  <si>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</si>
  <si>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</si>
  <si>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</si>
  <si>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</si>
  <si>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</si>
  <si>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</si>
  <si>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</si>
  <si>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</si>
  <si>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</si>
  <si>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</si>
  <si>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</si>
  <si>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</si>
  <si>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</si>
  <si>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</si>
  <si>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</si>
  <si>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</si>
  <si>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</si>
  <si>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</si>
  <si>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</si>
  <si>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</si>
  <si>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</si>
  <si>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</si>
  <si>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</si>
  <si>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</si>
  <si>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</si>
  <si>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</si>
  <si>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</si>
  <si>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</si>
  <si>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</si>
  <si>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</si>
  <si>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</si>
  <si>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</si>
  <si>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</si>
  <si>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</si>
  <si>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</si>
  <si>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</si>
  <si>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</si>
  <si>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</si>
  <si>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</si>
  <si>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</si>
  <si>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</si>
  <si>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</si>
  <si>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</si>
  <si>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</si>
  <si>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</si>
  <si>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</si>
  <si>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</si>
  <si>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</si>
  <si>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</si>
  <si>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</si>
  <si>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</si>
  <si>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</si>
  <si>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</si>
  <si>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</si>
  <si>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</si>
  <si>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</si>
  <si>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</si>
  <si>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</si>
  <si>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</si>
  <si>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</si>
  <si>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</si>
  <si>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</si>
  <si>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</si>
  <si>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</si>
  <si>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</si>
  <si>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</si>
  <si>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</si>
  <si>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</si>
  <si>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</si>
  <si>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</si>
  <si>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</si>
  <si>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</si>
  <si>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</si>
  <si>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</si>
  <si>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</si>
  <si>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</si>
  <si>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</si>
  <si>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</si>
  <si>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</si>
  <si>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</si>
  <si>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</si>
  <si>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</si>
  <si>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</si>
  <si>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</si>
  <si>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</si>
  <si>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</si>
  <si>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</si>
  <si>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</si>
  <si>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</si>
  <si>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</si>
  <si>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</si>
  <si>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</si>
  <si>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</si>
  <si>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</si>
  <si>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</si>
  <si>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</si>
  <si>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</si>
  <si>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</si>
  <si>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</si>
  <si>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</si>
  <si>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</si>
  <si>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</si>
  <si>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</si>
  <si>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</si>
  <si>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</si>
  <si>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</si>
  <si>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</si>
  <si>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</si>
  <si>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</si>
  <si>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</si>
  <si>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</si>
  <si>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</si>
  <si>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</si>
  <si>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</si>
  <si>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</si>
  <si>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</si>
  <si>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</si>
  <si>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</si>
  <si>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</si>
  <si>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</si>
  <si>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</si>
  <si>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</si>
  <si>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</si>
  <si>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</si>
  <si>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</si>
  <si>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</si>
  <si>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</si>
  <si>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</si>
  <si>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</si>
  <si>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</si>
  <si>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</si>
  <si>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</si>
  <si>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</si>
  <si>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</si>
  <si>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</si>
  <si>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</si>
  <si>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</si>
  <si>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</si>
  <si>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</si>
  <si>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</si>
  <si>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</si>
  <si>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</si>
  <si>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</si>
  <si>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</si>
  <si>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</si>
  <si>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</si>
  <si>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</si>
  <si>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</si>
  <si>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</si>
  <si>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</si>
  <si>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</si>
  <si>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</si>
  <si>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</si>
  <si>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</si>
  <si>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</si>
  <si>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</si>
  <si>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</si>
  <si>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</si>
  <si>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</si>
  <si>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</si>
  <si>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</si>
  <si>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</si>
  <si>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</si>
  <si>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</si>
  <si>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</si>
  <si>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</si>
  <si>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</si>
  <si>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</si>
  <si>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</si>
  <si>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</si>
  <si>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</si>
  <si>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</si>
  <si>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</si>
  <si>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</si>
  <si>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</si>
  <si>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</si>
  <si>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</si>
  <si>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</si>
  <si>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</si>
  <si>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</si>
  <si>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</si>
  <si>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</si>
  <si>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</si>
  <si>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</si>
  <si>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</si>
  <si>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</si>
  <si>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</si>
  <si>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</si>
  <si>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</si>
  <si>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</si>
  <si>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</si>
  <si>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</si>
  <si>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</si>
  <si>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</si>
  <si>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</si>
  <si>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</si>
  <si>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</si>
  <si>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</si>
  <si>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</si>
  <si>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</si>
  <si>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</si>
  <si>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</si>
  <si>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</si>
  <si>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</si>
  <si>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</si>
  <si>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</si>
  <si>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</si>
  <si>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</si>
  <si>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</si>
  <si>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</si>
  <si>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</si>
  <si>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</si>
  <si>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</si>
  <si>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</si>
  <si>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</si>
  <si>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</si>
  <si>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</si>
  <si>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</si>
  <si>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</si>
  <si>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</si>
  <si>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</si>
  <si>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</si>
  <si>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</si>
  <si>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</si>
  <si>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</si>
  <si>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</si>
  <si>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</si>
  <si>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</si>
  <si>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</si>
  <si>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</si>
  <si>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</si>
  <si>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</si>
  <si>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</si>
  <si>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</si>
  <si>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</si>
  <si>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</si>
  <si>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</si>
  <si>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</si>
  <si>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</si>
  <si>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</si>
  <si>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</si>
  <si>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</si>
  <si>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</si>
  <si>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</si>
  <si>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</si>
  <si>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</si>
  <si>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</si>
  <si>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</si>
  <si>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</si>
  <si>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</si>
  <si>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</si>
  <si>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</si>
  <si>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</si>
  <si>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</si>
  <si>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</si>
  <si>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</si>
  <si>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</si>
  <si>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</si>
  <si>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</si>
  <si>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</si>
  <si>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</si>
  <si>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</si>
  <si>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</si>
  <si>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</si>
  <si>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</si>
  <si>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</si>
  <si>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</si>
  <si>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</si>
  <si>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</si>
  <si>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</si>
  <si>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</si>
  <si>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</si>
  <si>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</si>
  <si>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</si>
  <si>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</si>
  <si>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</si>
  <si>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</si>
  <si>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</si>
  <si>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</si>
  <si>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</si>
  <si>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</si>
  <si>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</si>
  <si>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</si>
  <si>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</si>
  <si>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</si>
  <si>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</si>
  <si>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</si>
  <si>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</si>
  <si>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</si>
  <si>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</si>
  <si>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</si>
  <si>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</si>
  <si>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</si>
  <si>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</si>
  <si>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</si>
  <si>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</si>
  <si>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</si>
  <si>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</si>
  <si>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</si>
  <si>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</si>
  <si>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</si>
  <si>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</si>
  <si>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</si>
  <si>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</si>
  <si>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</si>
  <si>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</si>
  <si>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</si>
  <si>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</si>
  <si>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</si>
  <si>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</si>
  <si>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</si>
  <si>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</si>
  <si>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</si>
  <si>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</si>
  <si>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</si>
  <si>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</si>
  <si>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</si>
  <si>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</si>
  <si>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</si>
  <si>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</si>
  <si>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</si>
  <si>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</si>
  <si>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</si>
  <si>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</si>
  <si>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</si>
  <si>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</si>
  <si>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</si>
  <si>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</si>
  <si>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</si>
  <si>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</si>
  <si>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</si>
  <si>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</si>
  <si>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</si>
  <si>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</si>
  <si>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</si>
  <si>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</si>
  <si>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</si>
  <si>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</si>
  <si>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</si>
  <si>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</si>
  <si>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</si>
  <si>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</si>
  <si>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</si>
  <si>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</si>
  <si>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</si>
  <si>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</si>
  <si>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</si>
  <si>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</si>
  <si>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</si>
  <si>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</si>
  <si>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</si>
  <si>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</si>
  <si>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</si>
  <si>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</si>
  <si>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</si>
  <si>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</si>
  <si>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</si>
  <si>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</si>
  <si>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</si>
  <si>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</si>
  <si>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</si>
  <si>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</si>
  <si>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</si>
  <si>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</si>
  <si>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</si>
  <si>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</si>
  <si>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</si>
  <si>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</si>
  <si>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</si>
  <si>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</si>
  <si>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</si>
  <si>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</si>
  <si>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</si>
  <si>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</si>
  <si>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</si>
  <si>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</si>
  <si>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</si>
  <si>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</si>
  <si>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</si>
  <si>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</si>
  <si>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</si>
  <si>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</si>
  <si>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</si>
  <si>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</si>
  <si>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</si>
  <si>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</si>
  <si>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</si>
  <si>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</si>
  <si>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</si>
  <si>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</si>
  <si>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</si>
  <si>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</si>
  <si>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</si>
  <si>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</si>
  <si>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</si>
  <si>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</si>
  <si>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</si>
  <si>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</si>
  <si>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</si>
  <si>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</si>
  <si>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</si>
  <si>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</si>
  <si>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</si>
  <si>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</si>
  <si>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</si>
  <si>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</si>
  <si>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</si>
  <si>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</si>
  <si>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</si>
  <si>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</si>
  <si>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</si>
  <si>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</si>
  <si>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</si>
  <si>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</si>
  <si>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</si>
  <si>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</si>
  <si>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</si>
  <si>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</si>
  <si>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</si>
  <si>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</si>
  <si>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</si>
  <si>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</si>
  <si>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</si>
  <si>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</si>
  <si>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</si>
  <si>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</si>
  <si>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</si>
  <si>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</si>
  <si>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</si>
  <si>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</si>
  <si>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</si>
  <si>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</si>
  <si>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</si>
  <si>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</si>
  <si>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</si>
  <si>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</si>
  <si>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</si>
  <si>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</si>
  <si>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</si>
  <si>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</si>
  <si>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</si>
  <si>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</si>
  <si>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</si>
  <si>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</si>
  <si>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</si>
  <si>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</si>
  <si>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</si>
  <si>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</si>
  <si>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</si>
  <si>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</si>
  <si>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</si>
  <si>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</si>
  <si>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</si>
  <si>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</si>
  <si>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</si>
  <si>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</si>
  <si>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</si>
  <si>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</si>
  <si>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</si>
  <si>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</si>
  <si>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</si>
  <si>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</si>
  <si>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</si>
  <si>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</si>
  <si>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</si>
  <si>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</si>
  <si>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</si>
  <si>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</si>
  <si>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</si>
  <si>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</si>
  <si>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</si>
  <si>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</si>
  <si>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</si>
  <si>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</si>
  <si>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</si>
  <si>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</si>
  <si>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</si>
  <si>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</si>
  <si>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</si>
  <si>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</si>
  <si>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</si>
  <si>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</si>
  <si>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</si>
  <si>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</si>
  <si>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</si>
  <si>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</si>
  <si>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</si>
  <si>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</si>
  <si>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</si>
  <si>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</si>
  <si>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</si>
  <si>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</si>
  <si>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</si>
  <si>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</si>
  <si>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</si>
  <si>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</si>
  <si>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</si>
  <si>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</si>
  <si>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</si>
  <si>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</si>
  <si>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</si>
  <si>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</si>
  <si>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</si>
  <si>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</si>
  <si>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</si>
  <si>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</si>
  <si>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</si>
  <si>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</si>
  <si>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</si>
  <si>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</si>
  <si>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</si>
  <si>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</si>
  <si>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</si>
  <si>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</si>
  <si>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</si>
  <si>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</si>
  <si>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</si>
  <si>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</si>
  <si>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</si>
  <si>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</si>
  <si>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</si>
  <si>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</si>
  <si>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</si>
  <si>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</si>
  <si>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</si>
  <si>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</si>
  <si>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</si>
  <si>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</si>
  <si>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</si>
  <si>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</si>
  <si>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</si>
  <si>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</si>
  <si>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</si>
  <si>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</si>
  <si>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</si>
  <si>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</si>
  <si>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</si>
  <si>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</si>
  <si>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</si>
  <si>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</si>
  <si>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</si>
  <si>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</si>
  <si>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</si>
  <si>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</si>
  <si>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</si>
  <si>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</si>
  <si>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</si>
  <si>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</si>
  <si>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</si>
  <si>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</si>
  <si>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</si>
  <si>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</si>
  <si>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</si>
  <si>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</si>
  <si>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</si>
  <si>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</si>
  <si>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</si>
  <si>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</si>
  <si>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</si>
  <si>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</si>
  <si>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</si>
  <si>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</si>
  <si>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</si>
  <si>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</si>
  <si>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</si>
  <si>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</si>
  <si>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</si>
  <si>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</si>
  <si>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</si>
  <si>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</si>
  <si>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</si>
  <si>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</si>
  <si>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</si>
  <si>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</si>
  <si>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</si>
  <si>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</si>
  <si>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</si>
  <si>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</si>
  <si>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</si>
  <si>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</si>
  <si>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</si>
  <si>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</si>
  <si>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</si>
  <si>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</si>
  <si>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</si>
  <si>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</si>
  <si>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</si>
  <si>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</si>
  <si>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</si>
  <si>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</si>
  <si>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</si>
  <si>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</si>
  <si>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</si>
  <si>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</si>
  <si>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</si>
  <si>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</si>
  <si>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</si>
  <si>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</si>
  <si>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</si>
  <si>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</si>
  <si>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</si>
  <si>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</si>
  <si>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</si>
  <si>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</si>
  <si>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</si>
  <si>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</si>
  <si>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</si>
  <si>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</si>
  <si>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</si>
  <si>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</si>
  <si>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</si>
  <si>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</si>
  <si>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</si>
  <si>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</si>
  <si>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</si>
  <si>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</si>
  <si>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</si>
  <si>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</si>
  <si>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</si>
  <si>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</si>
  <si>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</si>
  <si>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</si>
  <si>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</si>
  <si>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</si>
  <si>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</si>
  <si>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</si>
  <si>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</si>
  <si>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</si>
  <si>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</si>
  <si>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</si>
  <si>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</si>
  <si>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</si>
  <si>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</si>
  <si>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</si>
  <si>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</si>
  <si>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</si>
  <si>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</si>
  <si>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</si>
  <si>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</si>
  <si>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</si>
  <si>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</si>
  <si>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</si>
  <si>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</si>
  <si>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</si>
  <si>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</si>
  <si>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</si>
  <si>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</si>
  <si>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</si>
  <si>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</si>
  <si>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</si>
  <si>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</si>
  <si>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</si>
  <si>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</si>
  <si>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</si>
  <si>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</si>
  <si>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</si>
  <si>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</si>
  <si>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</si>
  <si>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</si>
  <si>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</si>
  <si>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</si>
  <si>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</si>
  <si>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</si>
  <si>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</si>
  <si>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</si>
  <si>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</si>
  <si>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</si>
  <si>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</si>
  <si>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</si>
  <si>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</si>
  <si>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</si>
  <si>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</si>
  <si>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</si>
  <si>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</si>
  <si>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</si>
  <si>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</si>
  <si>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</si>
  <si>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</si>
  <si>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</si>
  <si>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</si>
  <si>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</si>
  <si>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</si>
  <si>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</si>
  <si>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</si>
  <si>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</si>
  <si>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</si>
  <si>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</si>
  <si>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</si>
  <si>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</si>
  <si>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</si>
  <si>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</si>
  <si>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</si>
  <si>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</si>
  <si>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</si>
  <si>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</si>
  <si>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</si>
  <si>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</si>
  <si>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</si>
  <si>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</si>
  <si>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</si>
  <si>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</si>
  <si>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</si>
  <si>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</si>
  <si>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</si>
  <si>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</si>
  <si>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</si>
  <si>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</si>
  <si>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</si>
  <si>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</si>
  <si>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</si>
  <si>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</si>
  <si>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</si>
  <si>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</si>
  <si>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</si>
  <si>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</si>
  <si>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</si>
  <si>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</si>
  <si>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</si>
  <si>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</si>
  <si>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</si>
  <si>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</si>
  <si>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</si>
  <si>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</si>
  <si>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</si>
  <si>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</si>
  <si>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</si>
  <si>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</si>
  <si>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</si>
  <si>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</si>
  <si>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</si>
  <si>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</si>
  <si>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</si>
  <si>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</si>
  <si>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</si>
  <si>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</si>
  <si>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</si>
  <si>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</si>
  <si>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</si>
  <si>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</si>
  <si>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</si>
  <si>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</si>
  <si>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</si>
  <si>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</si>
  <si>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</si>
  <si>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</si>
  <si>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</si>
  <si>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</si>
  <si>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</si>
  <si>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</si>
  <si>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</si>
  <si>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</si>
  <si>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</si>
  <si>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</si>
  <si>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</si>
  <si>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</si>
  <si>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</si>
  <si>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</si>
  <si>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</si>
  <si>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</si>
  <si>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</si>
  <si>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</si>
  <si>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</si>
  <si>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</si>
  <si>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</si>
  <si>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</si>
  <si>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</si>
  <si>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</si>
  <si>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</si>
  <si>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</si>
  <si>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</si>
  <si>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</si>
  <si>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</si>
  <si>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</si>
  <si>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</si>
  <si>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</si>
  <si>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</si>
  <si>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</si>
  <si>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</si>
  <si>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</si>
  <si>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</si>
  <si>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</si>
  <si>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</si>
  <si>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</si>
  <si>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</si>
  <si>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</si>
  <si>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</si>
  <si>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</si>
  <si>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</si>
  <si>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</si>
  <si>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</si>
  <si>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</si>
  <si>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</si>
  <si>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</si>
  <si>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</si>
  <si>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</si>
  <si>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</si>
  <si>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</si>
  <si>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</si>
  <si>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</si>
  <si>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</si>
  <si>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</si>
  <si>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</si>
  <si>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</si>
  <si>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</si>
  <si>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</si>
  <si>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</si>
  <si>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</si>
  <si>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</si>
  <si>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</si>
  <si>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</si>
  <si>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</si>
  <si>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</si>
  <si>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</si>
  <si>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</si>
  <si>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</si>
  <si>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</si>
  <si>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</si>
  <si>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</si>
  <si>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</si>
  <si>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</si>
  <si>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</si>
  <si>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</si>
  <si>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</si>
  <si>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</si>
  <si>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</si>
  <si>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</si>
  <si>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</si>
  <si>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</si>
  <si>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</si>
  <si>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</si>
  <si>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</si>
  <si>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</si>
  <si>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</si>
  <si>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</si>
  <si>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</si>
  <si>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</si>
  <si>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</si>
  <si>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</si>
  <si>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</si>
  <si>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</si>
  <si>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</si>
  <si>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</si>
  <si>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</si>
  <si>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</si>
  <si>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</si>
  <si>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</si>
  <si>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</si>
  <si>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</si>
  <si>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</si>
  <si>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</si>
  <si>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</si>
  <si>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</si>
  <si>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</si>
  <si>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</si>
  <si>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</si>
  <si>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</si>
  <si>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</si>
  <si>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</si>
  <si>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</si>
  <si>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</si>
  <si>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</si>
  <si>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</si>
  <si>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</si>
  <si>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</si>
  <si>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</si>
  <si>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</si>
  <si>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</si>
  <si>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</si>
  <si>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</si>
  <si>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</si>
  <si>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</si>
  <si>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</si>
  <si>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</si>
  <si>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</si>
  <si>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</si>
  <si>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</si>
  <si>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</si>
  <si>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</si>
  <si>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</si>
  <si>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</si>
  <si>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</si>
  <si>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</si>
  <si>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</si>
  <si>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</si>
  <si>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</si>
  <si>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</si>
  <si>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</si>
  <si>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</si>
  <si>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</si>
  <si>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</si>
  <si>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</si>
  <si>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</si>
  <si>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</si>
  <si>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</si>
  <si>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</si>
  <si>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</si>
  <si>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</si>
  <si>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</si>
  <si>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</si>
  <si>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</si>
  <si>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</si>
  <si>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</si>
  <si>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</si>
  <si>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</si>
  <si>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</si>
  <si>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</si>
  <si>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</si>
  <si>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</si>
  <si>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</si>
  <si>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</si>
  <si>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</si>
  <si>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</si>
  <si>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</si>
  <si>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</si>
  <si>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</si>
  <si>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</si>
  <si>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</si>
  <si>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</si>
  <si>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</si>
  <si>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</si>
  <si>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</si>
  <si>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</si>
  <si>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</si>
  <si>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</si>
  <si>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</si>
  <si>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</si>
  <si>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</si>
  <si>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</si>
  <si>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</si>
  <si>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</si>
  <si>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</si>
  <si>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</si>
  <si>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</si>
  <si>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</si>
  <si>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</si>
  <si>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</si>
  <si>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</si>
  <si>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</si>
  <si>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</si>
  <si>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</si>
  <si>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</si>
  <si>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</si>
  <si>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</si>
  <si>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</si>
  <si>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</si>
  <si>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</si>
  <si>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</si>
  <si>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</si>
  <si>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</si>
  <si>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</si>
  <si>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</si>
  <si>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</si>
  <si>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</si>
  <si>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</si>
  <si>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</si>
  <si>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</si>
  <si>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</si>
  <si>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</si>
  <si>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</si>
  <si>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</si>
  <si>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</si>
  <si>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</si>
  <si>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</si>
  <si>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</si>
  <si>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</si>
  <si>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</si>
  <si>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</si>
  <si>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</si>
  <si>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</si>
  <si>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</si>
  <si>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</si>
  <si>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</si>
  <si>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</si>
  <si>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</si>
  <si>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</si>
  <si>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</si>
  <si>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</si>
  <si>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</si>
  <si>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</si>
  <si>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</si>
  <si>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</si>
  <si>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</si>
  <si>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</si>
  <si>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</si>
  <si>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</si>
  <si>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</si>
  <si>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</si>
  <si>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</si>
  <si>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</si>
  <si>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</si>
  <si>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</si>
  <si>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</si>
  <si>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</si>
  <si>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</si>
  <si>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</si>
  <si>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</si>
  <si>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</si>
  <si>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</si>
  <si>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</si>
  <si>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</si>
  <si>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</si>
  <si>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</si>
  <si>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</si>
  <si>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</si>
  <si>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</si>
  <si>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</si>
  <si>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</si>
  <si>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</si>
  <si>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</si>
  <si>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</si>
  <si>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</si>
  <si>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</si>
  <si>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</si>
  <si>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</si>
  <si>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</si>
  <si>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</si>
  <si>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</si>
  <si>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</si>
  <si>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</si>
  <si>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</si>
  <si>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</si>
  <si>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</si>
  <si>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</si>
  <si>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</si>
  <si>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</si>
  <si>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</si>
  <si>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</si>
  <si>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</si>
  <si>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</si>
  <si>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</si>
  <si>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</si>
  <si>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</si>
  <si>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</si>
  <si>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</si>
  <si>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</si>
  <si>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</si>
  <si>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</si>
  <si>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</si>
  <si>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</si>
  <si>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</si>
  <si>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</si>
  <si>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</si>
  <si>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</si>
  <si>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</si>
  <si>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</si>
  <si>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</si>
  <si>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</si>
  <si>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</si>
  <si>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</si>
  <si>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</si>
  <si>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</si>
  <si>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</si>
  <si>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</si>
  <si>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</si>
  <si>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</si>
  <si>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</si>
  <si>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</si>
  <si>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</si>
  <si>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</si>
  <si>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</si>
  <si>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</si>
  <si>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</si>
  <si>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</si>
  <si>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</si>
  <si>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</si>
  <si>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</si>
  <si>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</si>
  <si>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</si>
  <si>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</si>
  <si>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</si>
  <si>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</si>
  <si>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</si>
  <si>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</si>
  <si>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</si>
  <si>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</si>
  <si>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</si>
  <si>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</si>
  <si>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</si>
  <si>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</si>
  <si>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</si>
  <si>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</si>
  <si>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</si>
  <si>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</si>
  <si>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</si>
  <si>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</si>
  <si>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</si>
  <si>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</si>
  <si>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</si>
  <si>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</si>
  <si>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</si>
  <si>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</si>
  <si>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</si>
  <si>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</si>
  <si>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</si>
  <si>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</si>
  <si>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</si>
  <si>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</si>
  <si>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</si>
  <si>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</si>
  <si>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</si>
  <si>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</si>
  <si>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</si>
  <si>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</si>
  <si>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</si>
  <si>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</si>
  <si>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</si>
  <si>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</si>
  <si>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</si>
  <si>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</si>
  <si>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</si>
  <si>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</si>
  <si>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</si>
  <si>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</si>
  <si>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</si>
  <si>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</si>
  <si>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</si>
  <si>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</si>
  <si>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</si>
  <si>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</si>
  <si>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</si>
  <si>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</si>
  <si>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</si>
  <si>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</si>
  <si>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</si>
  <si>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</si>
  <si>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</si>
  <si>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</si>
  <si>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</si>
  <si>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</si>
  <si>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</si>
  <si>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</si>
  <si>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</si>
  <si>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</si>
  <si>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</si>
  <si>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</si>
  <si>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</si>
  <si>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</si>
  <si>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</si>
  <si>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</si>
  <si>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</si>
  <si>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</si>
  <si>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</si>
  <si>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</si>
  <si>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</si>
  <si>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</si>
  <si>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</si>
  <si>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</si>
  <si>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</si>
  <si>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</si>
  <si>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</si>
  <si>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</si>
  <si>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</si>
  <si>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</si>
  <si>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</si>
  <si>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</si>
  <si>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</si>
  <si>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</si>
  <si>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</si>
  <si>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</si>
  <si>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</si>
  <si>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</si>
  <si>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</si>
  <si>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</si>
  <si>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</si>
  <si>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</si>
  <si>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</si>
  <si>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</si>
  <si>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</si>
  <si>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</si>
  <si>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</si>
  <si>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</si>
  <si>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</si>
  <si>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</si>
  <si>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</si>
  <si>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</si>
  <si>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</si>
  <si>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</si>
  <si>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</si>
  <si>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</si>
  <si>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</si>
  <si>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</si>
  <si>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</si>
  <si>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</si>
  <si>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</si>
  <si>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</si>
  <si>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</si>
  <si>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</si>
  <si>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</si>
  <si>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</si>
  <si>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</si>
  <si>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</si>
  <si>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</si>
  <si>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</si>
  <si>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</si>
  <si>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</si>
  <si>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</si>
  <si>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</si>
  <si>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</si>
  <si>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</si>
  <si>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</si>
  <si>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</si>
  <si>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</si>
  <si>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</si>
  <si>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</si>
  <si>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</si>
  <si>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</si>
  <si>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</si>
  <si>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</si>
  <si>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</si>
  <si>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</si>
  <si>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</si>
  <si>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</si>
  <si>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</si>
  <si>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</si>
  <si>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</si>
  <si>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</si>
  <si>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</si>
  <si>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</si>
  <si>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</si>
  <si>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</si>
  <si>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</si>
  <si>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</si>
  <si>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</si>
  <si>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</si>
  <si>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</si>
  <si>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</si>
  <si>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</si>
  <si>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</si>
  <si>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</si>
  <si>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</si>
  <si>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</si>
  <si>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</si>
  <si>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</si>
  <si>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</si>
  <si>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</si>
  <si>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</si>
  <si>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</si>
  <si>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</si>
  <si>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</si>
  <si>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</si>
  <si>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</si>
  <si>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</si>
  <si>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</si>
  <si>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</si>
  <si>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</si>
  <si>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</si>
  <si>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</si>
  <si>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</si>
  <si>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</si>
  <si>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</si>
  <si>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</si>
  <si>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</si>
  <si>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</si>
  <si>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</si>
  <si>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</si>
  <si>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</si>
  <si>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</si>
  <si>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</si>
  <si>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</si>
  <si>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</si>
  <si>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</si>
  <si>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</si>
  <si>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</si>
  <si>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</si>
  <si>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</si>
  <si>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</si>
  <si>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</si>
  <si>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</si>
  <si>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</si>
  <si>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</si>
  <si>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</si>
  <si>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</si>
  <si>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</si>
  <si>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</si>
  <si>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</si>
  <si>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</si>
  <si>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</si>
  <si>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</si>
  <si>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</si>
  <si>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</si>
  <si>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</si>
  <si>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</si>
  <si>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</si>
  <si>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</si>
  <si>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</si>
  <si>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</si>
  <si>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</si>
  <si>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</si>
  <si>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</si>
  <si>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</si>
  <si>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</si>
  <si>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</si>
  <si>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</si>
  <si>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</si>
  <si>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</si>
  <si>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</si>
  <si>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</si>
  <si>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</si>
  <si>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</si>
  <si>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</si>
  <si>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</si>
  <si>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</si>
  <si>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</si>
  <si>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</si>
  <si>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</si>
  <si>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</si>
  <si>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</si>
  <si>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</si>
  <si>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</si>
  <si>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</si>
  <si>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</si>
  <si>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</si>
  <si>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</si>
  <si>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</si>
  <si>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</si>
  <si>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</si>
  <si>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</si>
  <si>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</si>
  <si>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</si>
  <si>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</si>
  <si>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</si>
  <si>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</si>
  <si>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</si>
  <si>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</si>
  <si>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</si>
  <si>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</si>
  <si>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</si>
  <si>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</si>
  <si>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</si>
  <si>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</si>
  <si>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</si>
  <si>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</si>
  <si>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</si>
  <si>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</si>
  <si>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</si>
  <si>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</si>
  <si>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</si>
  <si>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</si>
  <si>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</si>
  <si>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</si>
  <si>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</si>
  <si>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</si>
  <si>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</si>
  <si>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</si>
  <si>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</si>
  <si>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</si>
  <si>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</si>
  <si>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</si>
  <si>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</si>
  <si>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</si>
  <si>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</si>
  <si>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</si>
  <si>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</si>
  <si>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</si>
  <si>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</si>
  <si>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</si>
  <si>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</si>
  <si>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</si>
  <si>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</si>
  <si>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</si>
  <si>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</si>
  <si>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</si>
  <si>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</si>
  <si>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</si>
  <si>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</si>
  <si>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</si>
  <si>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</si>
  <si>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</si>
  <si>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</si>
  <si>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</si>
  <si>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</si>
  <si>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</si>
  <si>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</si>
  <si>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</si>
  <si>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</si>
  <si>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</si>
  <si>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</si>
  <si>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</si>
  <si>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</si>
  <si>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</si>
  <si>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</si>
  <si>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</si>
  <si>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</si>
  <si>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</si>
  <si>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</si>
  <si>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</si>
  <si>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</si>
  <si>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</si>
  <si>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</si>
  <si>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</si>
  <si>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</si>
  <si>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</si>
  <si>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</si>
  <si>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</si>
  <si>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</si>
  <si>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</si>
  <si>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</si>
  <si>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</si>
  <si>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</si>
  <si>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</si>
  <si>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</si>
  <si>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</si>
  <si>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</si>
  <si>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</si>
  <si>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</si>
  <si>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</si>
  <si>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</si>
  <si>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</si>
  <si>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</si>
  <si>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</si>
  <si>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</si>
  <si>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</si>
  <si>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</si>
  <si>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</si>
  <si>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</si>
  <si>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</si>
  <si>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</si>
  <si>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</si>
  <si>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</si>
  <si>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</si>
  <si>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</si>
  <si>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</si>
  <si>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</si>
  <si>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</si>
  <si>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</si>
  <si>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</si>
  <si>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</si>
  <si>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</si>
  <si>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</si>
  <si>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</si>
  <si>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</si>
  <si>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</si>
  <si>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</si>
  <si>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</si>
  <si>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</si>
  <si>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</si>
  <si>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</si>
  <si>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</si>
  <si>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</si>
  <si>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</si>
  <si>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</si>
  <si>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</si>
  <si>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</si>
  <si>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</si>
  <si>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</si>
  <si>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</si>
  <si>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</si>
  <si>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</si>
  <si>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</si>
  <si>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</si>
  <si>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</si>
  <si>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</si>
  <si>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</si>
  <si>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</si>
  <si>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</si>
  <si>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</si>
  <si>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</si>
  <si>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</si>
  <si>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</si>
  <si>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</si>
  <si>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</si>
  <si>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</si>
  <si>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</si>
  <si>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</si>
  <si>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</si>
  <si>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</si>
  <si>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</si>
  <si>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</si>
  <si>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</si>
  <si>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</si>
  <si>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</si>
  <si>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</si>
  <si>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</si>
  <si>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</si>
  <si>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</si>
  <si>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</si>
  <si>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</si>
  <si>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</si>
  <si>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</si>
  <si>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</si>
  <si>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</si>
  <si>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</si>
  <si>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</si>
  <si>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</si>
  <si>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</si>
  <si>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</si>
  <si>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</si>
  <si>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</si>
  <si>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</si>
  <si>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</si>
  <si>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</si>
  <si>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</si>
  <si>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</si>
  <si>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</si>
  <si>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</si>
  <si>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</si>
  <si>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</si>
  <si>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</si>
  <si>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</si>
  <si>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</si>
  <si>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</si>
  <si>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</si>
  <si>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</si>
  <si>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</si>
  <si>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</si>
  <si>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</si>
  <si>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</si>
  <si>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</si>
  <si>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</si>
  <si>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</si>
  <si>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</si>
  <si>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</si>
  <si>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</si>
  <si>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</si>
  <si>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</si>
  <si>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</si>
  <si>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</si>
  <si>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</si>
  <si>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</si>
  <si>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</si>
  <si>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</si>
  <si>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</si>
  <si>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</si>
  <si>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</si>
  <si>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</si>
  <si>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</si>
  <si>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</si>
  <si>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</si>
  <si>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</si>
  <si>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</si>
  <si>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</si>
  <si>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</si>
  <si>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</si>
  <si>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</si>
  <si>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</si>
  <si>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</si>
  <si>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</si>
  <si>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</si>
  <si>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</si>
  <si>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</si>
  <si>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</si>
  <si>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</si>
  <si>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</si>
  <si>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</si>
  <si>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</si>
  <si>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</si>
  <si>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</si>
  <si>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</si>
  <si>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</si>
  <si>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</si>
  <si>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</si>
  <si>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</si>
  <si>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</si>
  <si>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</si>
  <si>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</si>
  <si>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</si>
  <si>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</si>
  <si>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</si>
  <si>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</si>
  <si>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</si>
  <si>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</si>
  <si>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</si>
  <si>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</si>
  <si>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</si>
  <si>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</si>
  <si>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</si>
  <si>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</si>
  <si>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</si>
  <si>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</si>
  <si>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</si>
  <si>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</si>
  <si>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</si>
  <si>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</si>
  <si>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</si>
  <si>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</si>
  <si>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</si>
  <si>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</si>
  <si>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</si>
  <si>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</si>
  <si>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</si>
  <si>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</si>
  <si>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</si>
  <si>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</si>
  <si>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</si>
  <si>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</si>
  <si>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</si>
  <si>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</si>
  <si>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</si>
  <si>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</si>
  <si>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</si>
  <si>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</si>
  <si>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</si>
  <si>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</si>
  <si>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</si>
  <si>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</si>
  <si>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</si>
  <si>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</si>
  <si>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</si>
  <si>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</si>
  <si>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</si>
  <si>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</si>
  <si>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</si>
  <si>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</si>
  <si>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</si>
  <si>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</si>
  <si>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</si>
  <si>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</si>
  <si>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</si>
  <si>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</si>
  <si>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</si>
  <si>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</si>
  <si>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</si>
  <si>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</si>
  <si>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</si>
  <si>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</si>
  <si>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</si>
  <si>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</si>
  <si>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</si>
  <si>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</si>
  <si>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</si>
  <si>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</si>
  <si>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</si>
  <si>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</si>
  <si>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</si>
  <si>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</si>
  <si>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</si>
  <si>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</si>
  <si>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</si>
  <si>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</si>
  <si>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</si>
  <si>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</si>
  <si>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</si>
  <si>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</si>
  <si>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</si>
  <si>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</si>
  <si>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</si>
  <si>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</si>
  <si>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</si>
  <si>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</si>
  <si>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</si>
  <si>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</si>
  <si>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</si>
  <si>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</si>
  <si>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</si>
  <si>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</si>
  <si>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</si>
  <si>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</si>
  <si>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</si>
  <si>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</si>
  <si>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</si>
  <si>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</si>
  <si>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</si>
  <si>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</si>
  <si>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</si>
  <si>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</si>
  <si>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</si>
  <si>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</si>
  <si>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</si>
  <si>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</si>
  <si>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</si>
  <si>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</si>
  <si>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</si>
  <si>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</si>
  <si>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</si>
  <si>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</si>
  <si>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</si>
  <si>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</si>
  <si>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</si>
  <si>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</si>
  <si>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</si>
  <si>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</si>
  <si>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</si>
  <si>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</si>
  <si>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</si>
  <si>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</si>
  <si>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</si>
  <si>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</si>
  <si>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</si>
  <si>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</si>
  <si>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</si>
  <si>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</si>
  <si>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</si>
  <si>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</si>
  <si>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</si>
  <si>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</si>
  <si>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</si>
  <si>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</si>
  <si>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</si>
  <si>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</si>
  <si>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</si>
  <si>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</si>
  <si>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</si>
  <si>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</si>
  <si>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</si>
  <si>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</si>
  <si>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</si>
  <si>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</si>
  <si>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</si>
  <si>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</si>
  <si>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</si>
  <si>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</si>
  <si>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</si>
  <si>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</si>
  <si>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</si>
  <si>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</si>
  <si>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</si>
  <si>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</si>
  <si>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</si>
  <si>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</si>
  <si>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</si>
  <si>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</si>
  <si>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</si>
  <si>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</si>
  <si>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</si>
  <si>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</si>
  <si>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</si>
  <si>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</si>
  <si>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</si>
  <si>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</si>
  <si>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</si>
  <si>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</si>
  <si>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</si>
  <si>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</si>
  <si>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</si>
  <si>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</si>
  <si>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</si>
  <si>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</si>
  <si>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</si>
  <si>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</si>
  <si>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</si>
  <si>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</si>
  <si>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</si>
  <si>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</si>
  <si>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</si>
  <si>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</si>
  <si>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</si>
  <si>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</si>
  <si>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</si>
  <si>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</si>
  <si>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</si>
  <si>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</si>
  <si>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</si>
  <si>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</si>
  <si>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</si>
  <si>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</si>
  <si>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</si>
  <si>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</si>
  <si>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</si>
  <si>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</si>
  <si>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</si>
  <si>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</si>
  <si>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</si>
  <si>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</si>
  <si>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</si>
  <si>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</si>
  <si>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</si>
  <si>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</si>
  <si>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</si>
  <si>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</si>
  <si>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</si>
  <si>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</si>
  <si>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</si>
  <si>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</si>
  <si>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</si>
  <si>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</si>
  <si>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</si>
  <si>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</si>
  <si>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</si>
  <si>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</si>
  <si>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</si>
  <si>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</si>
  <si>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</si>
  <si>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</si>
  <si>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</si>
  <si>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</si>
  <si>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</si>
  <si>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</si>
  <si>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</si>
  <si>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</si>
  <si>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</si>
  <si>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</si>
  <si>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</si>
  <si>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</si>
  <si>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</si>
  <si>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</si>
  <si>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</si>
  <si>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</si>
  <si>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</si>
  <si>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</si>
  <si>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</si>
  <si>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</si>
  <si>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</si>
  <si>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</si>
  <si>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</si>
  <si>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</si>
  <si>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</si>
  <si>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</si>
  <si>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</si>
  <si>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</si>
  <si>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</si>
  <si>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</si>
  <si>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</si>
  <si>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</si>
  <si>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</si>
  <si>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</si>
  <si>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</si>
  <si>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</si>
  <si>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</si>
  <si>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</si>
  <si>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</si>
  <si>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</si>
  <si>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</si>
  <si>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</si>
  <si>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</si>
  <si>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</si>
  <si>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</si>
  <si>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</si>
  <si>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</si>
  <si>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</si>
  <si>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</si>
  <si>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</si>
  <si>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</si>
  <si>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</si>
  <si>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</si>
  <si>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</si>
  <si>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</si>
  <si>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</si>
  <si>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</si>
  <si>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</si>
  <si>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</si>
  <si>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</si>
  <si>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</si>
  <si>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</si>
  <si>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</si>
  <si>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</si>
  <si>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</si>
  <si>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</si>
  <si>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</si>
  <si>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</si>
  <si>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</si>
  <si>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</si>
  <si>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</si>
  <si>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</si>
  <si>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</si>
  <si>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</si>
  <si>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</si>
  <si>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</si>
  <si>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</si>
  <si>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</si>
  <si>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</si>
  <si>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</si>
  <si>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</si>
  <si>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</si>
  <si>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</si>
  <si>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</si>
  <si>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</si>
  <si>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</si>
  <si>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</si>
  <si>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</si>
  <si>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</si>
  <si>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</si>
  <si>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</si>
  <si>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</si>
  <si>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</si>
  <si>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</si>
  <si>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</si>
  <si>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</si>
  <si>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</si>
  <si>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</si>
  <si>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</si>
  <si>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</si>
  <si>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</si>
  <si>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</si>
  <si>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</si>
  <si>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</si>
  <si>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</si>
  <si>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</si>
  <si>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</si>
  <si>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</si>
  <si>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</si>
  <si>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</si>
  <si>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</si>
  <si>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</si>
  <si>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</si>
  <si>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</si>
  <si>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</si>
  <si>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</si>
  <si>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</si>
  <si>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</si>
  <si>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</si>
  <si>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</si>
  <si>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</si>
  <si>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</si>
  <si>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</si>
  <si>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</si>
  <si>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</si>
  <si>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</si>
  <si>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</si>
  <si>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</si>
  <si>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</si>
  <si>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</si>
  <si>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</si>
  <si>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</si>
  <si>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</si>
  <si>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</si>
  <si>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</si>
  <si>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</si>
  <si>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</si>
  <si>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</si>
  <si>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</si>
  <si>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</si>
  <si>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</si>
  <si>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</si>
  <si>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</si>
  <si>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</si>
  <si>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</si>
  <si>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</si>
  <si>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</si>
  <si>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</si>
  <si>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</si>
  <si>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</si>
  <si>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</si>
  <si>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</si>
  <si>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</si>
  <si>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</si>
  <si>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</si>
  <si>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</si>
  <si>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</si>
  <si>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</si>
  <si>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</si>
  <si>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</si>
  <si>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</si>
  <si>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</si>
  <si>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</si>
  <si>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</si>
  <si>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</si>
  <si>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</si>
  <si>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</si>
  <si>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</si>
  <si>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</si>
  <si>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</si>
  <si>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</si>
  <si>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</si>
  <si>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</si>
  <si>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</si>
  <si>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</si>
  <si>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</si>
  <si>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</si>
  <si>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</si>
  <si>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</si>
  <si>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</si>
  <si>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</si>
  <si>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</si>
  <si>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</si>
  <si>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</si>
  <si>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</si>
  <si>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</si>
  <si>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</si>
  <si>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</si>
  <si>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</si>
  <si>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</si>
  <si>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</si>
  <si>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</si>
  <si>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</si>
  <si>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</si>
  <si>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</si>
  <si>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</si>
  <si>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</si>
  <si>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</si>
  <si>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</si>
  <si>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</si>
  <si>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</si>
  <si>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</si>
  <si>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</si>
  <si>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</si>
  <si>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</si>
  <si>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</si>
  <si>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</si>
  <si>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</si>
  <si>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</si>
  <si>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</si>
  <si>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</si>
  <si>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</si>
  <si>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</si>
  <si>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</si>
  <si>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</si>
  <si>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</si>
  <si>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</si>
  <si>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</si>
  <si>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</si>
  <si>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</si>
  <si>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</si>
  <si>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</si>
  <si>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</si>
  <si>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</si>
  <si>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</si>
  <si>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</si>
  <si>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</si>
  <si>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</si>
  <si>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</si>
  <si>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</si>
  <si>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</si>
  <si>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</si>
  <si>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</si>
  <si>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</si>
  <si>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</si>
  <si>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</si>
  <si>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</si>
  <si>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</si>
  <si>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</si>
  <si>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</si>
  <si>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</si>
  <si>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</si>
  <si>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</si>
  <si>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</si>
  <si>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</si>
  <si>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</si>
  <si>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</si>
  <si>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</si>
  <si>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</si>
  <si>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</si>
  <si>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</si>
  <si>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</si>
  <si>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</si>
  <si>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</si>
  <si>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</si>
  <si>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</si>
  <si>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</si>
  <si>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</si>
  <si>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</si>
  <si>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</si>
  <si>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</si>
  <si>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</si>
  <si>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</si>
  <si>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</si>
  <si>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</si>
  <si>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</si>
  <si>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</si>
  <si>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</si>
  <si>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</si>
  <si>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</si>
  <si>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</si>
  <si>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</si>
  <si>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</si>
  <si>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</si>
  <si>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</si>
  <si>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</si>
  <si>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</si>
  <si>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</si>
  <si>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</si>
  <si>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</si>
  <si>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</si>
  <si>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</si>
  <si>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</si>
  <si>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</si>
  <si>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</si>
  <si>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</si>
  <si>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</si>
  <si>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</si>
  <si>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</si>
  <si>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</si>
  <si>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</si>
  <si>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</si>
  <si>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</si>
  <si>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</si>
  <si>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</si>
  <si>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</si>
  <si>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</si>
  <si>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</si>
  <si>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</si>
  <si>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</si>
  <si>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</si>
  <si>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</si>
  <si>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</si>
  <si>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</si>
  <si>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</si>
  <si>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</si>
  <si>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</si>
  <si>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</si>
  <si>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</si>
  <si>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</si>
  <si>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</si>
  <si>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</si>
  <si>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</si>
  <si>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</si>
  <si>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</si>
  <si>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</si>
  <si>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</si>
  <si>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</si>
  <si>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</si>
  <si>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</si>
  <si>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</si>
  <si>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</si>
  <si>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</si>
  <si>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</si>
  <si>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</si>
  <si>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</si>
  <si>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</si>
  <si>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</si>
  <si>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</si>
  <si>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</si>
  <si>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</si>
  <si>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</si>
  <si>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</si>
  <si>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</si>
  <si>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</si>
  <si>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</si>
  <si>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</si>
  <si>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</si>
  <si>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</si>
  <si>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</si>
  <si>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</si>
  <si>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</si>
  <si>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</si>
  <si>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</si>
  <si>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</si>
  <si>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</si>
  <si>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</si>
  <si>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</si>
  <si>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</si>
  <si>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</si>
  <si>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</si>
  <si>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</si>
  <si>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</si>
  <si>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</si>
  <si>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</si>
  <si>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</si>
  <si>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</si>
  <si>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</si>
  <si>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</si>
  <si>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</si>
  <si>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</si>
  <si>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</si>
  <si>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</si>
  <si>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</si>
  <si>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</si>
  <si>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</si>
  <si>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</si>
  <si>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</si>
  <si>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</si>
  <si>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</si>
  <si>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</si>
  <si>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</si>
  <si>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</si>
  <si>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</si>
  <si>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</si>
  <si>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</si>
  <si>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</si>
  <si>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</si>
  <si>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</si>
  <si>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</si>
  <si>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</si>
  <si>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</si>
  <si>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</si>
  <si>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</si>
  <si>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</si>
  <si>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</si>
  <si>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</si>
  <si>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</si>
  <si>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</si>
  <si>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</si>
  <si>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</si>
  <si>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</si>
  <si>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</si>
  <si>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</si>
  <si>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</si>
  <si>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</si>
  <si>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</si>
  <si>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</si>
  <si>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</si>
  <si>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</si>
  <si>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</si>
  <si>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</si>
  <si>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</si>
  <si>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</si>
  <si>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</si>
  <si>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</si>
  <si>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</si>
  <si>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</si>
  <si>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</si>
  <si>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</si>
  <si>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</si>
  <si>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</si>
  <si>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</si>
  <si>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</si>
  <si>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</si>
  <si>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</si>
  <si>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</si>
  <si>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</si>
  <si>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</si>
  <si>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</si>
  <si>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</si>
  <si>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</si>
  <si>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</si>
  <si>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</si>
  <si>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</si>
  <si>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</si>
  <si>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</si>
  <si>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</si>
  <si>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</si>
  <si>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</si>
  <si>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</si>
  <si>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</si>
  <si>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</si>
  <si>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</si>
  <si>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</si>
  <si>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</si>
  <si>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</si>
  <si>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</si>
  <si>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</si>
  <si>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</si>
  <si>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</si>
  <si>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</si>
  <si>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</si>
  <si>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</si>
  <si>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</si>
  <si>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</si>
  <si>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</si>
  <si>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</si>
  <si>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</si>
  <si>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</si>
  <si>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</si>
  <si>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</si>
  <si>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</si>
  <si>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</si>
  <si>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</si>
  <si>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</si>
  <si>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</si>
  <si>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</si>
  <si>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</si>
  <si>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</si>
  <si>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</si>
  <si>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</si>
  <si>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</si>
  <si>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</si>
  <si>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</si>
  <si>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</si>
  <si>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</si>
  <si>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</si>
  <si>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</si>
  <si>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</si>
  <si>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</si>
  <si>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</si>
  <si>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</si>
  <si>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</si>
  <si>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</si>
  <si>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</si>
  <si>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</si>
  <si>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</si>
  <si>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</si>
  <si>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</si>
  <si>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</si>
  <si>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</si>
  <si>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</si>
  <si>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</si>
  <si>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</si>
  <si>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</si>
  <si>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</si>
  <si>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</si>
  <si>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</si>
  <si>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</si>
  <si>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</si>
  <si>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</si>
  <si>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</si>
  <si>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</si>
  <si>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</si>
  <si>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</si>
  <si>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</si>
  <si>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</si>
  <si>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</si>
  <si>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</si>
  <si>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</si>
  <si>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</si>
  <si>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</si>
  <si>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</si>
  <si>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</si>
  <si>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</si>
  <si>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</si>
  <si>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</si>
  <si>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</si>
  <si>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</si>
  <si>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</si>
  <si>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</si>
  <si>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</si>
  <si>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</si>
  <si>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</si>
  <si>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</si>
  <si>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</si>
  <si>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</si>
  <si>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</si>
  <si>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</si>
  <si>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</si>
  <si>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</si>
  <si>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</si>
  <si>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</si>
  <si>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</si>
  <si>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</si>
  <si>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</si>
  <si>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</si>
  <si>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</si>
  <si>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</si>
  <si>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</si>
  <si>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</si>
  <si>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</si>
  <si>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</si>
  <si>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</si>
  <si>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</si>
  <si>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</si>
  <si>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</si>
  <si>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</si>
  <si>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</si>
  <si>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</si>
  <si>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</si>
  <si>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</si>
  <si>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</si>
  <si>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</si>
  <si>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</si>
  <si>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</si>
  <si>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</si>
  <si>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</si>
  <si>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</si>
  <si>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</si>
  <si>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</si>
  <si>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</si>
  <si>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</si>
  <si>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</si>
  <si>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</si>
  <si>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</si>
  <si>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</si>
  <si>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</si>
  <si>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</si>
  <si>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</si>
  <si>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</si>
  <si>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</si>
  <si>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</si>
  <si>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</si>
  <si>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</si>
  <si>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</si>
  <si>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</si>
  <si>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</si>
  <si>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</si>
  <si>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</si>
  <si>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</si>
  <si>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</si>
  <si>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</si>
  <si>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</si>
  <si>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</si>
  <si>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</si>
  <si>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</si>
  <si>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</si>
  <si>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</si>
  <si>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</si>
  <si>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</si>
  <si>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</si>
  <si>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</si>
  <si>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</si>
  <si>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</si>
  <si>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</si>
  <si>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</si>
  <si>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</si>
  <si>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</si>
  <si>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</si>
  <si>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</si>
  <si>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</si>
  <si>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</si>
  <si>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</si>
  <si>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</si>
  <si>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</si>
  <si>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</si>
  <si>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</si>
  <si>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</si>
  <si>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</si>
  <si>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</si>
  <si>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</si>
  <si>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</si>
  <si>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</si>
  <si>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</si>
  <si>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</si>
  <si>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</si>
  <si>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</si>
  <si>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</si>
  <si>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</si>
  <si>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</si>
  <si>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</si>
  <si>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</si>
  <si>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</si>
  <si>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</si>
  <si>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</si>
  <si>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</si>
  <si>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</si>
  <si>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</si>
  <si>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</si>
  <si>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</si>
  <si>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</si>
  <si>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</si>
  <si>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</si>
  <si>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</si>
  <si>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</si>
  <si>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</si>
  <si>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</si>
  <si>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</si>
  <si>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</si>
  <si>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</si>
  <si>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</si>
  <si>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</si>
  <si>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</si>
  <si>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</si>
  <si>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</si>
  <si>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</si>
  <si>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</si>
  <si>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</si>
  <si>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</si>
  <si>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</si>
  <si>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</si>
  <si>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</si>
  <si>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</si>
  <si>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</si>
  <si>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</si>
  <si>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</si>
  <si>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</si>
  <si>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</si>
  <si>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</si>
  <si>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</si>
  <si>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</si>
  <si>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</si>
  <si>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</si>
  <si>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</si>
  <si>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</si>
  <si>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</si>
  <si>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</si>
  <si>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</si>
  <si>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</si>
  <si>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</si>
  <si>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</si>
  <si>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</si>
  <si>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</si>
  <si>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</si>
  <si>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</si>
  <si>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</si>
  <si>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</si>
  <si>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</si>
  <si>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</si>
  <si>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</si>
  <si>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</si>
  <si>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</si>
  <si>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</si>
  <si>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</si>
  <si>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</si>
  <si>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</si>
  <si>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</si>
  <si>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</si>
  <si>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</si>
  <si>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</si>
  <si>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</si>
  <si>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</si>
  <si>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</si>
  <si>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</si>
  <si>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</si>
  <si>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</si>
  <si>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</si>
  <si>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</si>
  <si>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</si>
  <si>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</si>
  <si>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</si>
  <si>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</si>
  <si>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</si>
  <si>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</si>
  <si>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</si>
  <si>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</si>
  <si>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</si>
  <si>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</si>
  <si>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</si>
  <si>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</si>
  <si>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</si>
  <si>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</si>
  <si>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</si>
  <si>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</si>
  <si>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</si>
  <si>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</si>
  <si>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</si>
  <si>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</si>
  <si>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</si>
  <si>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</si>
  <si>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</si>
  <si>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</si>
  <si>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</si>
  <si>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</si>
  <si>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</si>
  <si>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</si>
  <si>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</si>
  <si>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</si>
  <si>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</si>
  <si>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</si>
  <si>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</si>
  <si>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</si>
  <si>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</si>
  <si>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</si>
  <si>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</si>
  <si>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</si>
  <si>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</si>
  <si>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</si>
  <si>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</si>
  <si>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</si>
  <si>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</si>
  <si>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</si>
  <si>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</si>
  <si>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</si>
  <si>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</si>
  <si>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</si>
  <si>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</si>
  <si>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</si>
  <si>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</si>
  <si>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</si>
  <si>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</si>
  <si>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</si>
  <si>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</si>
  <si>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</si>
  <si>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</si>
  <si>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</si>
  <si>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</si>
  <si>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</si>
  <si>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</si>
  <si>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</si>
  <si>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</si>
  <si>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</si>
  <si>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</si>
  <si>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</si>
  <si>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</si>
  <si>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</si>
  <si>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</si>
  <si>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</si>
  <si>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</si>
  <si>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</si>
  <si>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</si>
  <si>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</si>
  <si>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</si>
  <si>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</si>
  <si>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</si>
  <si>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</si>
  <si>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</si>
  <si>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</si>
  <si>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</si>
  <si>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</si>
  <si>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</si>
  <si>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</si>
  <si>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</si>
  <si>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</si>
  <si>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</si>
  <si>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</si>
  <si>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</si>
  <si>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</si>
  <si>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</si>
  <si>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</si>
  <si>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</si>
  <si>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</si>
  <si>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</si>
  <si>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</si>
  <si>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</si>
  <si>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</si>
  <si>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</si>
  <si>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</si>
  <si>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</si>
  <si>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</si>
  <si>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</si>
  <si>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</si>
  <si>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</si>
  <si>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</si>
  <si>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</si>
  <si>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</si>
  <si>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</si>
  <si>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</si>
  <si>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</si>
  <si>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</si>
  <si>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</si>
  <si>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</si>
  <si>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</si>
  <si>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</si>
  <si>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</si>
  <si>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</si>
  <si>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</si>
  <si>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</si>
  <si>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</si>
  <si>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</si>
  <si>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</si>
  <si>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</si>
  <si>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</si>
  <si>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</si>
  <si>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</si>
  <si>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</si>
  <si>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</si>
  <si>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</si>
  <si>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</si>
  <si>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</si>
  <si>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</si>
  <si>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</si>
  <si>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</si>
  <si>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</si>
  <si>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</si>
  <si>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</si>
  <si>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</si>
  <si>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</si>
  <si>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</si>
  <si>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</si>
  <si>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</si>
  <si>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</si>
  <si>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</si>
  <si>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</si>
  <si>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</si>
  <si>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</si>
  <si>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</si>
  <si>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</si>
  <si>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</si>
  <si>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</si>
  <si>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</si>
  <si>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</si>
  <si>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</si>
  <si>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</si>
  <si>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</si>
  <si>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</si>
  <si>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</si>
  <si>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</si>
  <si>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</si>
  <si>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</si>
  <si>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</si>
  <si>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</si>
  <si>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</si>
  <si>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</si>
  <si>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</si>
  <si>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</si>
  <si>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</si>
  <si>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</si>
  <si>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</si>
  <si>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</si>
  <si>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</si>
  <si>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</si>
  <si>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</si>
  <si>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</si>
  <si>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</si>
  <si>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</si>
  <si>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</si>
  <si>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</si>
  <si>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</si>
  <si>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</si>
  <si>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</si>
  <si>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</si>
  <si>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</si>
  <si>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</si>
  <si>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</si>
  <si>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</si>
  <si>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</si>
  <si>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</si>
  <si>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</si>
  <si>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</si>
  <si>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</si>
  <si>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</si>
  <si>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</si>
  <si>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</si>
  <si>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</si>
  <si>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</si>
  <si>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</si>
  <si>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</si>
  <si>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</si>
  <si>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</si>
  <si>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</si>
  <si>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</si>
  <si>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</si>
  <si>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</si>
  <si>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</si>
  <si>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</si>
  <si>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</si>
  <si>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</si>
  <si>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</si>
  <si>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</si>
  <si>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</si>
  <si>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</si>
  <si>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</si>
  <si>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</si>
  <si>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</si>
  <si>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</si>
  <si>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</si>
  <si>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</si>
  <si>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</si>
  <si>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</si>
  <si>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</si>
  <si>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</si>
  <si>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</si>
  <si>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</si>
  <si>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</si>
  <si>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</si>
  <si>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</si>
  <si>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</si>
  <si>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</si>
  <si>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</si>
  <si>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</si>
  <si>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</si>
  <si>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</si>
  <si>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</si>
  <si>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</si>
  <si>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</si>
  <si>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</si>
  <si>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</si>
  <si>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</si>
  <si>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</si>
  <si>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</si>
  <si>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</si>
  <si>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</si>
  <si>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</si>
  <si>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</si>
  <si>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</si>
  <si>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</si>
  <si>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</si>
  <si>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</si>
  <si>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</si>
  <si>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</si>
  <si>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</si>
  <si>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</si>
  <si>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</si>
  <si>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</si>
  <si>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</si>
  <si>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</si>
  <si>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</si>
  <si>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</si>
  <si>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</si>
  <si>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</si>
  <si>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</si>
  <si>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</si>
  <si>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</si>
  <si>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</si>
  <si>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</si>
  <si>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</si>
  <si>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</si>
  <si>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</si>
  <si>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</si>
  <si>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</si>
  <si>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</si>
  <si>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</si>
  <si>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</si>
  <si>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</si>
  <si>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</si>
  <si>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</si>
  <si>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</si>
  <si>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</si>
  <si>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</si>
  <si>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</si>
  <si>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</si>
  <si>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</si>
  <si>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</si>
  <si>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</si>
  <si>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</si>
  <si>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</si>
  <si>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</si>
  <si>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</si>
  <si>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</si>
  <si>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</si>
  <si>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</si>
  <si>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</si>
  <si>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</si>
  <si>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</si>
  <si>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</si>
  <si>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</si>
  <si>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</si>
  <si>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</si>
  <si>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</si>
  <si>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</si>
  <si>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</si>
  <si>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</si>
  <si>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</si>
  <si>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</si>
  <si>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</si>
  <si>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</si>
  <si>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</si>
  <si>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</si>
  <si>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</si>
  <si>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</si>
  <si>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</si>
  <si>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</si>
  <si>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</si>
  <si>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</si>
  <si>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</si>
  <si>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</si>
  <si>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</si>
  <si>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</si>
  <si>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</si>
  <si>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</si>
  <si>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</si>
  <si>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</si>
  <si>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</si>
  <si>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</si>
  <si>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</si>
  <si>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</si>
  <si>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</si>
  <si>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</si>
  <si>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</si>
  <si>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</si>
  <si>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</si>
  <si>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</si>
  <si>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</si>
  <si>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</si>
  <si>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</si>
  <si>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</si>
  <si>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</si>
  <si>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</si>
  <si>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</si>
  <si>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</si>
  <si>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</si>
  <si>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</si>
  <si>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</si>
  <si>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</si>
  <si>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</si>
  <si>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</si>
  <si>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</si>
  <si>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</si>
  <si>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</si>
  <si>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</si>
  <si>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</si>
  <si>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</si>
  <si>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</si>
  <si>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</si>
  <si>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</si>
  <si>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</si>
  <si>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</si>
  <si>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</si>
  <si>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</si>
  <si>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</si>
  <si>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</si>
  <si>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</si>
  <si>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</si>
  <si>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</si>
  <si>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</si>
  <si>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</si>
  <si>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</si>
  <si>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</si>
  <si>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</si>
  <si>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</si>
  <si>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</si>
  <si>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</si>
  <si>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</si>
  <si>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</si>
  <si>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</si>
  <si>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</si>
  <si>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</si>
  <si>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</si>
  <si>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</si>
  <si>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</si>
  <si>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</si>
  <si>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</si>
  <si>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</si>
  <si>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</si>
  <si>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</si>
  <si>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</si>
  <si>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</si>
  <si>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</si>
  <si>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</si>
  <si>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</si>
  <si>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</si>
  <si>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</si>
  <si>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</si>
  <si>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</si>
  <si>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</si>
  <si>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</si>
  <si>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</si>
  <si>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</si>
  <si>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</si>
  <si>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</si>
  <si>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</si>
  <si>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</si>
  <si>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</si>
  <si>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</si>
  <si>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</si>
  <si>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</si>
  <si>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</si>
  <si>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</si>
  <si>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</si>
  <si>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</si>
  <si>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</si>
  <si>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</si>
  <si>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</si>
  <si>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</si>
  <si>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</si>
  <si>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</si>
  <si>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</si>
  <si>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</si>
  <si>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</si>
  <si>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</si>
  <si>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</si>
  <si>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</si>
  <si>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</si>
  <si>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</si>
  <si>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</si>
  <si>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</si>
  <si>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</si>
  <si>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</si>
  <si>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</si>
  <si>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</si>
  <si>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</si>
  <si>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</si>
  <si>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</si>
  <si>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</si>
  <si>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</si>
  <si>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</si>
  <si>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</si>
  <si>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</si>
  <si>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</si>
  <si>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</si>
  <si>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</si>
  <si>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</si>
  <si>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</si>
  <si>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</si>
  <si>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</si>
  <si>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</si>
  <si>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</si>
  <si>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</si>
  <si>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</si>
  <si>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</si>
  <si>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</si>
  <si>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</si>
  <si>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</si>
  <si>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</si>
  <si>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</si>
  <si>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</si>
  <si>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</si>
  <si>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</si>
  <si>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</si>
  <si>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</si>
  <si>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</si>
  <si>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</si>
  <si>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</si>
  <si>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</si>
  <si>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</si>
  <si>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</si>
  <si>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</si>
  <si>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</si>
  <si>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</si>
  <si>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</si>
  <si>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</si>
  <si>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</si>
  <si>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</si>
  <si>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</si>
  <si>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</si>
  <si>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</si>
  <si>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</si>
  <si>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</si>
  <si>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</si>
  <si>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</si>
  <si>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</si>
  <si>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</si>
  <si>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</si>
  <si>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</si>
  <si>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</si>
  <si>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</si>
  <si>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</si>
  <si>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</si>
  <si>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</si>
  <si>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</si>
  <si>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</si>
  <si>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</si>
  <si>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</si>
  <si>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</si>
  <si>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</si>
  <si>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</si>
  <si>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</si>
  <si>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</si>
  <si>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</si>
  <si>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</si>
  <si>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</si>
  <si>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</si>
  <si>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</si>
  <si>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</si>
  <si>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</si>
  <si>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</si>
  <si>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</si>
  <si>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</si>
  <si>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</si>
  <si>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</si>
  <si>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</si>
  <si>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</si>
  <si>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</si>
  <si>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</si>
  <si>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</si>
  <si>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</si>
  <si>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</si>
  <si>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</si>
  <si>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</si>
  <si>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</si>
  <si>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</si>
  <si>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</si>
  <si>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</si>
  <si>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</si>
  <si>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</si>
  <si>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</si>
  <si>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</si>
  <si>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</si>
  <si>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</si>
  <si>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</si>
  <si>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</si>
  <si>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</si>
  <si>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</si>
  <si>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</si>
  <si>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</si>
  <si>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</si>
  <si>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</si>
  <si>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</si>
  <si>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</si>
  <si>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</si>
  <si>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</si>
  <si>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</si>
  <si>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</si>
  <si>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</si>
  <si>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</si>
  <si>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</si>
  <si>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</si>
  <si>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</si>
  <si>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</si>
  <si>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</si>
  <si>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</si>
  <si>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</si>
  <si>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</si>
  <si>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</si>
  <si>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</si>
  <si>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</si>
  <si>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</si>
  <si>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</si>
  <si>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</si>
  <si>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</si>
  <si>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</si>
  <si>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</si>
  <si>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</si>
  <si>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</si>
  <si>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</si>
  <si>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</si>
  <si>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</si>
  <si>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</si>
  <si>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</si>
  <si>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</si>
  <si>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</si>
  <si>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</si>
  <si>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</si>
  <si>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</si>
  <si>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</si>
  <si>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</si>
  <si>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</si>
  <si>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</si>
  <si>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</si>
  <si>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</si>
  <si>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</si>
  <si>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</si>
  <si>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</si>
  <si>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</si>
  <si>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</si>
  <si>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</si>
  <si>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</si>
  <si>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</si>
  <si>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</si>
  <si>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</si>
  <si>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</si>
  <si>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</si>
  <si>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</si>
  <si>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</si>
  <si>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</si>
  <si>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</si>
  <si>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</si>
  <si>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</si>
  <si>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</si>
  <si>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</si>
  <si>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</si>
  <si>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</si>
  <si>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</si>
  <si>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</si>
  <si>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</si>
  <si>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</si>
  <si>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</si>
  <si>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</si>
  <si>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</si>
  <si>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</si>
  <si>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</si>
  <si>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</si>
  <si>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</si>
  <si>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</si>
  <si>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</si>
  <si>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</si>
  <si>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</si>
  <si>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</si>
  <si>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</si>
  <si>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</si>
  <si>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</si>
  <si>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</si>
  <si>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</si>
  <si>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</si>
  <si>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</si>
  <si>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</si>
  <si>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</si>
  <si>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</si>
  <si>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</si>
  <si>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</si>
  <si>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</si>
  <si>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</si>
  <si>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</si>
  <si>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</si>
  <si>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</si>
  <si>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</si>
  <si>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</si>
  <si>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</si>
  <si>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</si>
  <si>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</si>
  <si>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</si>
  <si>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</si>
  <si>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</si>
  <si>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</si>
  <si>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</si>
  <si>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</si>
  <si>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</si>
  <si>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</si>
  <si>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</si>
  <si>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</si>
  <si>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</si>
  <si>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</si>
  <si>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</si>
  <si>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</si>
  <si>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</si>
  <si>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</si>
  <si>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</si>
  <si>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</si>
  <si>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</si>
  <si>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</si>
  <si>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</si>
  <si>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</si>
  <si>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</si>
  <si>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</si>
  <si>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</si>
  <si>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</si>
  <si>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</si>
  <si>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</si>
  <si>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</si>
  <si>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</si>
  <si>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</si>
  <si>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</si>
  <si>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</si>
  <si>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</si>
  <si>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</si>
  <si>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</si>
  <si>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</si>
  <si>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</si>
  <si>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</si>
  <si>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</si>
  <si>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</si>
  <si>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</si>
  <si>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</si>
  <si>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</si>
  <si>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</si>
  <si>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</si>
  <si>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</si>
  <si>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</si>
  <si>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</si>
  <si>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</si>
  <si>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</si>
  <si>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</si>
  <si>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</si>
  <si>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</si>
  <si>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</si>
  <si>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</si>
  <si>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</si>
  <si>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</si>
  <si>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</si>
  <si>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</si>
  <si>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</si>
  <si>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</si>
  <si>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</si>
  <si>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</si>
  <si>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</si>
  <si>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</si>
  <si>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</si>
  <si>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</si>
  <si>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</si>
  <si>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</si>
  <si>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</si>
  <si>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</si>
  <si>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</si>
  <si>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</si>
  <si>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</si>
  <si>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</si>
  <si>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</si>
  <si>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</si>
  <si>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</si>
  <si>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</si>
  <si>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</si>
  <si>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</si>
  <si>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</si>
  <si>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</si>
  <si>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</si>
  <si>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</si>
  <si>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</si>
  <si>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</si>
  <si>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</si>
  <si>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</si>
  <si>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</si>
  <si>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</si>
  <si>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</si>
  <si>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</si>
  <si>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</si>
  <si>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</si>
  <si>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</si>
  <si>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</si>
  <si>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</si>
  <si>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</si>
  <si>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</si>
  <si>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</si>
  <si>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</si>
  <si>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</si>
  <si>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</si>
  <si>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</si>
  <si>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</si>
  <si>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</si>
  <si>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</si>
  <si>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</si>
  <si>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</si>
  <si>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</si>
  <si>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</si>
  <si>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</si>
  <si>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</si>
  <si>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</si>
  <si>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</si>
  <si>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</si>
  <si>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</si>
  <si>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</si>
  <si>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</si>
  <si>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</si>
  <si>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</si>
  <si>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</si>
  <si>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</si>
  <si>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</si>
  <si>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</si>
  <si>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</si>
  <si>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</si>
  <si>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</si>
  <si>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</si>
  <si>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</si>
  <si>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</si>
  <si>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</si>
  <si>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</si>
  <si>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</si>
  <si>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</si>
  <si>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</si>
  <si>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</si>
  <si>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</si>
  <si>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</si>
  <si>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</si>
  <si>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</si>
  <si>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</si>
  <si>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</si>
  <si>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</si>
  <si>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</si>
  <si>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</si>
  <si>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</si>
  <si>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</si>
  <si>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</si>
  <si>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</si>
  <si>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</si>
  <si>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</si>
  <si>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</si>
  <si>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</si>
  <si>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</si>
  <si>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</si>
  <si>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</si>
  <si>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</si>
  <si>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</si>
  <si>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</si>
  <si>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</si>
  <si>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</si>
  <si>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</si>
  <si>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</si>
  <si>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</si>
  <si>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</si>
  <si>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</si>
  <si>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</si>
  <si>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</si>
  <si>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</si>
  <si>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</si>
  <si>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</si>
  <si>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</si>
  <si>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</si>
  <si>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</si>
  <si>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</si>
  <si>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</si>
  <si>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</si>
  <si>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</si>
  <si>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</si>
  <si>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</si>
  <si>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</si>
  <si>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</si>
  <si>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</si>
  <si>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</si>
  <si>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</si>
  <si>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</si>
  <si>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</si>
  <si>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</si>
  <si>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</si>
  <si>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</si>
  <si>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</si>
  <si>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</si>
  <si>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</si>
  <si>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</si>
  <si>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</si>
  <si>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</si>
  <si>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</si>
  <si>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</si>
  <si>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</si>
  <si>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</si>
  <si>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</si>
  <si>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</si>
  <si>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</si>
  <si>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</si>
  <si>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</si>
  <si>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</si>
  <si>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</si>
  <si>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</si>
  <si>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</si>
  <si>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</si>
  <si>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</si>
  <si>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</si>
  <si>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</si>
  <si>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</si>
  <si>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</si>
  <si>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</si>
  <si>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</si>
  <si>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</si>
  <si>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</si>
  <si>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</si>
  <si>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</si>
  <si>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</si>
  <si>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</si>
  <si>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</si>
  <si>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</si>
  <si>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</si>
  <si>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</si>
  <si>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</si>
  <si>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</si>
  <si>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</si>
  <si>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</si>
  <si>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</si>
  <si>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</si>
  <si>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</si>
  <si>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</si>
  <si>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</si>
  <si>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</si>
  <si>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</si>
  <si>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</si>
  <si>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</si>
  <si>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</si>
  <si>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</si>
  <si>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</si>
  <si>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</si>
  <si>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</si>
  <si>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</si>
  <si>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</si>
  <si>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</si>
  <si>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</si>
  <si>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</si>
  <si>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</si>
  <si>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</si>
  <si>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</si>
  <si>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</si>
  <si>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</si>
  <si>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</si>
  <si>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</si>
  <si>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</si>
  <si>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</si>
  <si>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</si>
  <si>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</si>
  <si>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</si>
  <si>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</si>
  <si>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</si>
  <si>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</si>
  <si>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</si>
  <si>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</si>
  <si>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</si>
  <si>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</si>
  <si>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</si>
  <si>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</si>
  <si>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</si>
  <si>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</si>
  <si>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</si>
  <si>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</si>
  <si>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</si>
  <si>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</si>
  <si>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</si>
  <si>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</si>
  <si>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</si>
  <si>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</si>
  <si>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</si>
  <si>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</si>
  <si>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</si>
  <si>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</si>
  <si>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</si>
  <si>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</si>
  <si>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</si>
  <si>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</si>
  <si>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</si>
  <si>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</si>
  <si>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</si>
  <si>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</si>
  <si>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</si>
  <si>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</si>
  <si>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</si>
  <si>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</si>
  <si>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</si>
  <si>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</si>
  <si>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</si>
  <si>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</si>
  <si>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</si>
  <si>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</si>
  <si>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</si>
  <si>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</si>
  <si>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</si>
  <si>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</si>
  <si>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</si>
  <si>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</si>
  <si>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</si>
  <si>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</si>
  <si>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</si>
  <si>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</si>
  <si>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</si>
  <si>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</si>
  <si>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</si>
  <si>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</si>
  <si>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</si>
  <si>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</si>
  <si>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</si>
  <si>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</si>
  <si>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</si>
  <si>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</si>
  <si>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</si>
  <si>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</si>
  <si>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</si>
  <si>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</si>
  <si>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</si>
  <si>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</si>
  <si>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</si>
  <si>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</si>
  <si>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</si>
  <si>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</si>
  <si>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</si>
  <si>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</si>
  <si>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</si>
  <si>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</si>
  <si>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</si>
  <si>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</si>
  <si>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</si>
  <si>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</si>
  <si>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</si>
  <si>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</si>
  <si>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</si>
  <si>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</si>
  <si>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</si>
  <si>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</si>
  <si>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</si>
  <si>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</si>
  <si>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</si>
  <si>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</si>
  <si>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</si>
  <si>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</si>
  <si>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</si>
  <si>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</si>
  <si>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</si>
  <si>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</si>
  <si>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</si>
  <si>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</si>
  <si>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</si>
  <si>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</si>
  <si>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</si>
  <si>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</si>
  <si>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</si>
  <si>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</si>
  <si>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</si>
  <si>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</si>
  <si>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</si>
  <si>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</si>
  <si>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</si>
  <si>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</si>
  <si>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</si>
  <si>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</si>
  <si>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</si>
  <si>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</si>
  <si>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</si>
  <si>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</si>
  <si>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</si>
  <si>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</si>
  <si>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</si>
  <si>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</si>
  <si>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</si>
  <si>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</si>
  <si>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</si>
  <si>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</si>
  <si>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</si>
  <si>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</si>
  <si>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</si>
  <si>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</si>
  <si>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</si>
  <si>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</si>
  <si>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</si>
  <si>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</si>
  <si>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</si>
  <si>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</si>
  <si>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</si>
  <si>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</si>
  <si>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</si>
  <si>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</si>
  <si>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</si>
  <si>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</si>
  <si>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</si>
  <si>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</si>
  <si>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</si>
  <si>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</si>
  <si>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</si>
  <si>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</si>
  <si>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</si>
  <si>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</si>
  <si>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</si>
  <si>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</si>
  <si>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</si>
  <si>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</si>
  <si>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</si>
  <si>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</si>
  <si>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</si>
  <si>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</si>
  <si>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</si>
  <si>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</si>
  <si>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</si>
  <si>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</si>
  <si>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</si>
  <si>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</si>
  <si>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</si>
  <si>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</si>
  <si>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</si>
  <si>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</si>
  <si>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</si>
  <si>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</si>
  <si>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</si>
  <si>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</si>
  <si>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</si>
  <si>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</si>
  <si>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</si>
  <si>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</si>
  <si>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</si>
  <si>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</si>
  <si>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</si>
  <si>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</si>
  <si>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</si>
  <si>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</si>
  <si>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</si>
  <si>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</si>
  <si>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</si>
  <si>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</si>
  <si>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</si>
  <si>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</si>
  <si>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</si>
  <si>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</si>
  <si>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</si>
  <si>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</si>
  <si>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</si>
  <si>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</si>
  <si>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</si>
  <si>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</si>
  <si>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</si>
  <si>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</si>
  <si>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</si>
  <si>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</si>
  <si>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</si>
  <si>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</si>
  <si>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</si>
  <si>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</si>
  <si>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</si>
  <si>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</si>
  <si>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</si>
  <si>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</si>
  <si>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</si>
  <si>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</si>
  <si>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</si>
  <si>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</si>
  <si>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</si>
  <si>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</si>
  <si>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</si>
  <si>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</si>
  <si>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</si>
  <si>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</si>
  <si>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</si>
  <si>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</si>
  <si>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</si>
  <si>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</si>
  <si>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</si>
  <si>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</si>
  <si>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</si>
  <si>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</si>
  <si>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</si>
  <si>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</si>
  <si>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</si>
  <si>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</si>
  <si>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</si>
  <si>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</si>
  <si>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</si>
  <si>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</si>
  <si>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</si>
  <si>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</si>
  <si>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</si>
  <si>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</si>
  <si>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</si>
  <si>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</si>
  <si>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</si>
  <si>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</si>
  <si>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</si>
  <si>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</si>
  <si>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</si>
  <si>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</si>
  <si>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</si>
  <si>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</si>
  <si>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</si>
  <si>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</si>
  <si>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</si>
  <si>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</si>
  <si>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</si>
  <si>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</si>
  <si>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</si>
  <si>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</si>
  <si>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</si>
  <si>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</si>
  <si>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</si>
  <si>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</si>
  <si>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</si>
  <si>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</si>
  <si>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</si>
  <si>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</si>
  <si>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</si>
  <si>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</si>
  <si>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</si>
  <si>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</si>
  <si>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</si>
  <si>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</si>
  <si>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</si>
  <si>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</si>
  <si>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</si>
  <si>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</si>
  <si>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</si>
  <si>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</si>
  <si>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</si>
  <si>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</si>
  <si>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</si>
  <si>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</si>
  <si>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</si>
  <si>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</si>
  <si>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</si>
  <si>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</si>
  <si>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</si>
  <si>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</si>
  <si>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</si>
  <si>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</si>
  <si>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</si>
  <si>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</si>
  <si>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</si>
  <si>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</si>
  <si>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</si>
  <si>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</si>
  <si>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</si>
  <si>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</si>
  <si>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</si>
  <si>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</si>
  <si>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</si>
  <si>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</si>
  <si>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</si>
  <si>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</si>
  <si>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</si>
  <si>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</si>
  <si>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</si>
  <si>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</si>
  <si>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</si>
  <si>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</si>
  <si>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</si>
  <si>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</si>
  <si>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</si>
  <si>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</si>
  <si>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</si>
  <si>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</si>
  <si>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</si>
  <si>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</si>
  <si>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</si>
  <si>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</si>
  <si>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</si>
  <si>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</si>
  <si>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</si>
  <si>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</si>
  <si>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</si>
  <si>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</si>
  <si>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</si>
  <si>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</si>
  <si>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</si>
  <si>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</si>
  <si>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</si>
  <si>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</si>
  <si>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</si>
  <si>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</si>
  <si>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</si>
  <si>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</si>
  <si>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</si>
  <si>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</si>
  <si>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</si>
  <si>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</si>
  <si>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</si>
  <si>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</si>
  <si>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</si>
  <si>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</si>
  <si>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</si>
  <si>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</si>
  <si>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</si>
  <si>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</si>
  <si>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</si>
  <si>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</si>
  <si>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</si>
  <si>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</si>
  <si>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</si>
  <si>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</si>
  <si>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</si>
  <si>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</si>
  <si>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</si>
  <si>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</si>
  <si>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</si>
  <si>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</si>
  <si>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</si>
  <si>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</si>
  <si>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</si>
  <si>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</si>
  <si>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</si>
  <si>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</si>
  <si>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</si>
  <si>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</si>
  <si>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</si>
  <si>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</si>
  <si>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</si>
  <si>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</si>
  <si>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</si>
  <si>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</si>
  <si>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</si>
  <si>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</si>
  <si>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</si>
  <si>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</si>
  <si>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</si>
  <si>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</si>
  <si>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</si>
  <si>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</si>
  <si>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</si>
  <si>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</si>
  <si>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</si>
  <si>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</si>
  <si>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</si>
  <si>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</si>
  <si>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</si>
  <si>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</si>
  <si>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</si>
  <si>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</si>
  <si>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</si>
  <si>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</si>
  <si>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</si>
  <si>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</si>
  <si>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</si>
  <si>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</si>
  <si>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</si>
  <si>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</si>
  <si>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</si>
  <si>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</si>
  <si>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</si>
  <si>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</si>
  <si>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</si>
  <si>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</si>
  <si>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</si>
  <si>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</si>
  <si>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</si>
  <si>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</si>
  <si>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</si>
  <si>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</si>
  <si>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</si>
  <si>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</si>
  <si>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</si>
  <si>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</si>
  <si>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</si>
  <si>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</si>
  <si>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</si>
  <si>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</si>
  <si>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</si>
  <si>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</si>
  <si>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</si>
  <si>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</si>
  <si>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</si>
  <si>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</si>
  <si>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</si>
  <si>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</si>
  <si>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</si>
  <si>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</si>
  <si>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</si>
  <si>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</si>
  <si>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</si>
  <si>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</si>
  <si>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</si>
  <si>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</si>
  <si>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</si>
  <si>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</si>
  <si>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</si>
  <si>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</si>
  <si>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</si>
  <si>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</si>
  <si>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</si>
  <si>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</si>
  <si>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</si>
  <si>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</si>
  <si>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</si>
  <si>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</si>
  <si>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</si>
  <si>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</si>
  <si>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</si>
  <si>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</si>
  <si>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</si>
  <si>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</si>
  <si>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</si>
  <si>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</si>
  <si>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</si>
  <si>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</si>
  <si>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</si>
  <si>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</si>
  <si>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</si>
  <si>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</si>
  <si>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</si>
  <si>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</si>
  <si>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</si>
  <si>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</si>
  <si>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</si>
  <si>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</si>
  <si>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</si>
  <si>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</si>
  <si>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</si>
  <si>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</si>
  <si>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</si>
  <si>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</si>
  <si>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</si>
  <si>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</si>
  <si>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</si>
  <si>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</si>
  <si>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</si>
  <si>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</si>
  <si>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</si>
  <si>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</si>
  <si>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</si>
  <si>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</si>
  <si>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</si>
  <si>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</si>
  <si>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</si>
  <si>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</si>
  <si>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</si>
  <si>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</si>
  <si>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</si>
  <si>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</si>
  <si>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</si>
  <si>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</si>
  <si>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</si>
  <si>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</si>
  <si>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</si>
  <si>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</si>
  <si>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</si>
  <si>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</si>
  <si>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</si>
  <si>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</si>
  <si>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</si>
  <si>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</si>
  <si>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</si>
  <si>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</si>
  <si>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</si>
  <si>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</si>
  <si>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</si>
  <si>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</si>
  <si>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</si>
  <si>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</si>
  <si>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</si>
  <si>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</si>
  <si>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</si>
  <si>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</si>
  <si>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</si>
  <si>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</si>
  <si>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</si>
  <si>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</si>
  <si>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</si>
  <si>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</si>
  <si>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</si>
  <si>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</si>
  <si>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</si>
  <si>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</si>
  <si>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</si>
  <si>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</si>
  <si>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</si>
  <si>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</si>
  <si>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</si>
  <si>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</si>
  <si>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</si>
  <si>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</si>
  <si>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</si>
  <si>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</si>
  <si>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</si>
  <si>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</si>
  <si>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</si>
  <si>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</si>
  <si>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</si>
  <si>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</si>
  <si>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</si>
  <si>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</si>
  <si>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</si>
  <si>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</si>
  <si>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</si>
  <si>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</si>
  <si>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</si>
  <si>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</si>
  <si>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</si>
  <si>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</si>
  <si>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</si>
  <si>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</si>
  <si>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</si>
  <si>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</si>
  <si>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</si>
  <si>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</si>
  <si>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</si>
  <si>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</si>
  <si>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</si>
  <si>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</si>
  <si>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</si>
  <si>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</si>
  <si>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</si>
  <si>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</si>
  <si>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</si>
  <si>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</si>
  <si>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</si>
  <si>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</si>
  <si>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</si>
  <si>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</si>
  <si>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</si>
  <si>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</si>
  <si>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</si>
  <si>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</si>
  <si>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</si>
  <si>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</si>
  <si>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</si>
  <si>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</si>
  <si>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</si>
  <si>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</si>
  <si>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</si>
  <si>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</si>
  <si>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</si>
  <si>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</si>
  <si>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</si>
  <si>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</si>
  <si>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</si>
  <si>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</si>
  <si>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</si>
  <si>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</si>
  <si>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</si>
  <si>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</si>
  <si>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</si>
  <si>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</si>
  <si>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</si>
  <si>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</si>
  <si>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</si>
  <si>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</si>
  <si>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</si>
  <si>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</si>
  <si>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</si>
  <si>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</si>
  <si>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</si>
  <si>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</si>
  <si>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</si>
  <si>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</si>
  <si>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</si>
  <si>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</si>
  <si>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</si>
  <si>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</si>
  <si>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</si>
  <si>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</si>
  <si>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</si>
  <si>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</si>
  <si>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</si>
  <si>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</si>
  <si>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</si>
  <si>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</si>
  <si>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</si>
  <si>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</si>
  <si>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</si>
  <si>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</si>
  <si>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</si>
  <si>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</si>
  <si>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</si>
  <si>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</si>
  <si>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</si>
  <si>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</si>
  <si>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</si>
  <si>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</si>
  <si>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</si>
  <si>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</si>
  <si>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</si>
  <si>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</si>
  <si>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</si>
  <si>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</si>
  <si>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</si>
  <si>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</si>
  <si>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</si>
  <si>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</si>
  <si>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</si>
  <si>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</si>
  <si>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</si>
  <si>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</si>
  <si>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</si>
  <si>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</si>
  <si>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</si>
  <si>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</si>
  <si>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</si>
  <si>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</si>
  <si>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</si>
  <si>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</si>
  <si>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</si>
  <si>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</si>
  <si>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</si>
  <si>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</si>
  <si>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</si>
  <si>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</si>
  <si>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</si>
  <si>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</si>
  <si>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</si>
  <si>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</si>
  <si>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</si>
  <si>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</si>
  <si>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</si>
  <si>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</si>
  <si>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</si>
  <si>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</si>
  <si>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</si>
  <si>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</si>
  <si>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</si>
  <si>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</si>
  <si>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</si>
  <si>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</si>
  <si>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</si>
  <si>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</si>
  <si>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</si>
  <si>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</si>
  <si>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</si>
  <si>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</si>
  <si>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</si>
  <si>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</si>
  <si>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</si>
  <si>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</si>
  <si>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</si>
  <si>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</si>
  <si>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</si>
  <si>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</si>
  <si>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</si>
  <si>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</si>
  <si>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</si>
  <si>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</si>
  <si>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</si>
  <si>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</si>
  <si>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</si>
  <si>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</si>
  <si>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</si>
  <si>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</si>
  <si>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</si>
  <si>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</si>
  <si>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</si>
  <si>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</si>
  <si>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</si>
  <si>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</si>
  <si>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</si>
  <si>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</si>
  <si>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</si>
  <si>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</si>
  <si>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</si>
  <si>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</si>
  <si>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</si>
  <si>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</si>
  <si>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</si>
  <si>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</si>
  <si>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</si>
  <si>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</si>
  <si>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</si>
  <si>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</si>
  <si>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</si>
  <si>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</si>
  <si>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</si>
  <si>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</si>
  <si>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</si>
  <si>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</si>
  <si>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</si>
  <si>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</si>
  <si>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</si>
  <si>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</si>
  <si>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</si>
  <si>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</si>
  <si>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</si>
  <si>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</si>
  <si>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</si>
  <si>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</si>
  <si>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</si>
  <si>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</si>
  <si>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</si>
  <si>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</si>
  <si>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</si>
  <si>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</si>
  <si>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</si>
  <si>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</si>
  <si>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</si>
  <si>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</si>
  <si>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</si>
  <si>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</si>
  <si>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</si>
  <si>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</si>
  <si>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</si>
  <si>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</si>
  <si>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</si>
  <si>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</si>
  <si>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</si>
  <si>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</si>
  <si>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</si>
  <si>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</si>
  <si>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</si>
  <si>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</si>
  <si>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</si>
  <si>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</si>
  <si>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</si>
  <si>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</si>
  <si>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</si>
  <si>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</si>
  <si>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</si>
  <si>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</si>
  <si>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</si>
  <si>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</si>
  <si>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</si>
  <si>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</si>
  <si>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</si>
  <si>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</si>
  <si>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</si>
  <si>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</si>
  <si>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</si>
  <si>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</si>
  <si>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</si>
  <si>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</si>
  <si>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</si>
  <si>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</si>
  <si>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</si>
  <si>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</si>
  <si>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</si>
  <si>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</si>
  <si>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</si>
  <si>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</si>
  <si>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</si>
  <si>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</si>
  <si>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</si>
  <si>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</si>
  <si>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</si>
  <si>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</si>
  <si>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</si>
  <si>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</si>
  <si>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</si>
  <si>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</si>
  <si>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</si>
  <si>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</si>
  <si>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</si>
  <si>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</si>
  <si>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</si>
  <si>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</si>
  <si>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</si>
  <si>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</si>
  <si>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</si>
  <si>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</si>
  <si>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</si>
  <si>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</si>
  <si>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</si>
  <si>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</si>
  <si>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</si>
  <si>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</si>
  <si>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</si>
  <si>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</si>
  <si>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</si>
  <si>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</si>
  <si>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</si>
  <si>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</si>
  <si>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</si>
  <si>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</si>
  <si>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</si>
  <si>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</si>
  <si>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</si>
  <si>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</si>
  <si>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</si>
  <si>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</si>
  <si>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</si>
  <si>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</si>
  <si>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</si>
  <si>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</si>
  <si>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</si>
  <si>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</si>
  <si>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</si>
  <si>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</si>
  <si>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</si>
  <si>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</si>
  <si>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</si>
  <si>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</si>
  <si>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</si>
  <si>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</si>
  <si>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</si>
  <si>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</si>
  <si>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</si>
  <si>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</si>
  <si>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</si>
  <si>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</si>
  <si>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</si>
  <si>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</si>
  <si>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</si>
  <si>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</si>
  <si>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</si>
  <si>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</si>
  <si>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</si>
  <si>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</si>
  <si>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</si>
  <si>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</si>
  <si>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</si>
  <si>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</si>
  <si>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</si>
  <si>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</si>
  <si>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</si>
  <si>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</si>
  <si>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</si>
  <si>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</si>
  <si>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</si>
  <si>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</si>
  <si>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</si>
  <si>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</si>
  <si>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</si>
  <si>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</si>
  <si>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</si>
  <si>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</si>
  <si>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</si>
  <si>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</si>
  <si>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</si>
  <si>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</si>
  <si>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</si>
  <si>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</si>
  <si>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</si>
  <si>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</si>
  <si>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</si>
  <si>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</si>
  <si>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</si>
  <si>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</si>
  <si>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</si>
  <si>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</si>
  <si>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</si>
  <si>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</si>
  <si>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</si>
  <si>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</si>
  <si>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</si>
  <si>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</si>
  <si>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</si>
  <si>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</si>
  <si>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</si>
  <si>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</si>
  <si>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</si>
  <si>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</si>
  <si>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</si>
  <si>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</si>
  <si>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</si>
  <si>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</si>
  <si>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</si>
  <si>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</si>
  <si>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</si>
  <si>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</si>
  <si>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</si>
  <si>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</si>
  <si>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</si>
  <si>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</si>
  <si>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</si>
  <si>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</si>
  <si>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</si>
  <si>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</si>
  <si>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</si>
  <si>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</si>
  <si>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</si>
  <si>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</si>
  <si>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</si>
  <si>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</si>
  <si>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</si>
  <si>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</si>
  <si>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</si>
  <si>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</si>
  <si>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</si>
  <si>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</si>
  <si>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</si>
  <si>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</si>
  <si>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</si>
  <si>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</si>
  <si>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</si>
  <si>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</si>
  <si>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</si>
  <si>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</si>
  <si>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</si>
  <si>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</si>
  <si>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</si>
  <si>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</si>
  <si>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</si>
  <si>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</si>
  <si>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</si>
  <si>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</si>
  <si>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</si>
  <si>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</si>
  <si>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</si>
  <si>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</si>
  <si>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</si>
  <si>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</si>
  <si>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</si>
  <si>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</si>
  <si>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</si>
  <si>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</si>
  <si>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</si>
  <si>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</si>
  <si>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</si>
  <si>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</si>
  <si>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</si>
  <si>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</si>
  <si>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</si>
  <si>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</si>
  <si>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</si>
  <si>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</si>
  <si>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</si>
  <si>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</si>
  <si>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</si>
  <si>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</si>
  <si>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</si>
  <si>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</si>
  <si>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</si>
  <si>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</si>
  <si>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</si>
  <si>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</si>
  <si>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</si>
  <si>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</si>
  <si>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</si>
  <si>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</si>
  <si>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</si>
  <si>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</si>
  <si>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</si>
  <si>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</si>
  <si>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</si>
  <si>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</si>
  <si>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</si>
  <si>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</si>
  <si>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</si>
  <si>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</si>
  <si>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</si>
  <si>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</si>
  <si>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</si>
  <si>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</si>
  <si>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</si>
  <si>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</si>
  <si>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</si>
  <si>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</si>
  <si>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</si>
  <si>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</si>
  <si>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</si>
  <si>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</si>
  <si>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</si>
  <si>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</si>
  <si>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</si>
  <si>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</si>
  <si>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</si>
  <si>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</si>
  <si>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</si>
  <si>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</si>
  <si>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</si>
  <si>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</si>
  <si>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</si>
  <si>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</si>
  <si>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</si>
  <si>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</si>
  <si>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</si>
  <si>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</si>
  <si>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</si>
  <si>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</si>
  <si>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</si>
  <si>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</si>
  <si>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</si>
  <si>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</si>
  <si>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</si>
  <si>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</si>
  <si>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</si>
  <si>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</si>
  <si>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</si>
  <si>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</si>
  <si>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</si>
  <si>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</si>
  <si>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</si>
  <si>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</si>
  <si>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</si>
  <si>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</si>
  <si>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</si>
  <si>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</si>
  <si>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</si>
  <si>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</si>
  <si>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</si>
  <si>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</si>
  <si>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</si>
  <si>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</si>
  <si>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</si>
  <si>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</si>
  <si>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</si>
  <si>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</si>
  <si>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</si>
  <si>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</si>
  <si>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</si>
  <si>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</si>
  <si>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</si>
  <si>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</si>
  <si>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</si>
  <si>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</si>
  <si>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</si>
  <si>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</si>
  <si>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</si>
  <si>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</si>
  <si>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</si>
  <si>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</si>
  <si>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</si>
  <si>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</si>
  <si>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</si>
  <si>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</si>
  <si>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</si>
  <si>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</si>
  <si>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</si>
  <si>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</si>
  <si>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</si>
  <si>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</si>
  <si>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</si>
  <si>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</si>
  <si>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</si>
  <si>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</si>
  <si>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</si>
  <si>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</si>
  <si>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</si>
  <si>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</si>
  <si>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</si>
  <si>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</si>
  <si>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</si>
  <si>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</si>
  <si>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</si>
  <si>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</si>
  <si>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</si>
  <si>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</si>
  <si>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</si>
  <si>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</si>
  <si>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</si>
  <si>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</si>
  <si>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</si>
  <si>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</si>
  <si>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</si>
  <si>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</si>
  <si>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</si>
  <si>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</si>
  <si>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</si>
  <si>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</si>
  <si>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</si>
  <si>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</si>
  <si>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</si>
  <si>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</si>
  <si>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</si>
  <si>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</si>
  <si>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</si>
  <si>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</si>
  <si>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</si>
  <si>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</si>
  <si>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</si>
  <si>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</si>
  <si>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</si>
  <si>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</si>
  <si>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</si>
  <si>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</si>
  <si>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</si>
  <si>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</si>
  <si>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</si>
  <si>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</si>
  <si>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</si>
  <si>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</si>
  <si>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</si>
  <si>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</si>
  <si>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</si>
  <si>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</si>
  <si>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</si>
  <si>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</si>
  <si>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</si>
  <si>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</si>
  <si>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</si>
  <si>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</si>
  <si>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</si>
  <si>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</si>
  <si>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</si>
  <si>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</si>
  <si>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</si>
  <si>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</si>
  <si>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</si>
  <si>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</si>
  <si>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</si>
  <si>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</si>
  <si>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</si>
  <si>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</si>
  <si>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</si>
  <si>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</si>
  <si>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</si>
  <si>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</si>
  <si>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</si>
  <si>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</si>
  <si>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</si>
  <si>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</si>
  <si>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</si>
  <si>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</si>
  <si>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</si>
  <si>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</si>
  <si>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</si>
  <si>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</si>
  <si>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</si>
  <si>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</si>
  <si>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</si>
  <si>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</si>
  <si>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</si>
  <si>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</si>
  <si>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</si>
  <si>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</si>
  <si>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</si>
  <si>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</si>
  <si>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</si>
  <si>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</si>
  <si>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</si>
  <si>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</si>
  <si>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</si>
  <si>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</si>
  <si>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</si>
  <si>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</si>
  <si>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</si>
  <si>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</si>
  <si>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</si>
  <si>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</si>
  <si>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</si>
  <si>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</si>
  <si>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</si>
  <si>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</si>
  <si>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</si>
  <si>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</si>
  <si>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</si>
  <si>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</si>
  <si>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</si>
  <si>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</si>
  <si>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</si>
  <si>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</si>
  <si>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</si>
  <si>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</si>
  <si>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</si>
  <si>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</si>
  <si>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</si>
  <si>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</si>
  <si>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</si>
  <si>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</si>
  <si>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</si>
  <si>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</si>
  <si>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</si>
  <si>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</si>
  <si>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</si>
  <si>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</si>
  <si>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</si>
  <si>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</si>
  <si>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</si>
  <si>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</si>
  <si>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</si>
  <si>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</si>
  <si>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</si>
  <si>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</si>
  <si>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</si>
  <si>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</si>
  <si>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</si>
  <si>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</si>
  <si>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</si>
  <si>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</si>
  <si>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</si>
  <si>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</si>
  <si>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</si>
  <si>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</si>
  <si>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</si>
  <si>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</si>
  <si>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</si>
  <si>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</si>
  <si>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</si>
  <si>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</si>
  <si>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</si>
  <si>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</si>
  <si>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</si>
  <si>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</si>
  <si>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</si>
  <si>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</si>
  <si>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</si>
  <si>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</si>
  <si>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</si>
  <si>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</si>
  <si>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</si>
  <si>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</si>
  <si>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</si>
  <si>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</si>
  <si>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</si>
  <si>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</si>
  <si>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</si>
  <si>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</si>
  <si>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</si>
  <si>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</si>
  <si>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</si>
  <si>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</si>
  <si>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</si>
  <si>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</si>
  <si>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</si>
  <si>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</si>
  <si>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</si>
  <si>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</si>
  <si>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</si>
  <si>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</si>
  <si>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</si>
  <si>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</si>
  <si>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</si>
  <si>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</si>
  <si>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</si>
  <si>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</si>
  <si>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</si>
  <si>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</si>
  <si>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</si>
  <si>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</si>
  <si>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</si>
  <si>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</si>
  <si>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</si>
  <si>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</si>
  <si>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</si>
  <si>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</si>
  <si>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</si>
  <si>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</si>
  <si>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</si>
  <si>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</si>
  <si>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</si>
  <si>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</si>
  <si>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</si>
  <si>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</si>
  <si>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</si>
  <si>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</si>
  <si>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</si>
  <si>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</si>
  <si>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</si>
  <si>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</si>
  <si>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</si>
  <si>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</si>
  <si>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</si>
  <si>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</si>
  <si>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</si>
  <si>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</si>
  <si>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</si>
  <si>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</si>
  <si>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</si>
  <si>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</si>
  <si>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</si>
  <si>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</si>
  <si>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</si>
  <si>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</si>
  <si>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</si>
  <si>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</si>
  <si>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</si>
  <si>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</si>
  <si>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</si>
  <si>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</si>
  <si>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</si>
  <si>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</si>
  <si>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</si>
  <si>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</si>
  <si>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</si>
  <si>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</si>
  <si>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</si>
  <si>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</si>
  <si>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</si>
  <si>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</si>
  <si>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</si>
  <si>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</si>
  <si>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</si>
  <si>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</si>
  <si>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</si>
  <si>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</si>
  <si>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</si>
  <si>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</si>
  <si>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</si>
  <si>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</si>
  <si>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</si>
  <si>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</si>
  <si>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</si>
  <si>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</si>
  <si>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</si>
  <si>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</si>
  <si>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</si>
  <si>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</si>
  <si>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</si>
  <si>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</si>
  <si>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</si>
  <si>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</si>
  <si>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</si>
  <si>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</si>
  <si>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</si>
  <si>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</si>
  <si>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</si>
  <si>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</si>
  <si>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</si>
  <si>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</si>
  <si>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</si>
  <si>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</si>
  <si>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</si>
  <si>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</si>
  <si>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</si>
  <si>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</si>
  <si>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</si>
  <si>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</si>
  <si>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</si>
  <si>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</si>
  <si>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</si>
  <si>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</si>
  <si>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</si>
  <si>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</si>
  <si>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</si>
  <si>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</si>
  <si>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</si>
  <si>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</si>
  <si>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</si>
  <si>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</si>
  <si>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</si>
  <si>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</si>
  <si>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</si>
  <si>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</si>
  <si>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</si>
  <si>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</si>
  <si>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</si>
  <si>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</si>
  <si>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</si>
  <si>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</si>
  <si>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</si>
  <si>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</si>
  <si>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</si>
  <si>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</si>
  <si>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</si>
  <si>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</si>
  <si>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</si>
  <si>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</si>
  <si>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</si>
  <si>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</si>
  <si>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</si>
  <si>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</si>
  <si>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</si>
  <si>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</si>
  <si>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</si>
  <si>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</si>
  <si>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</si>
  <si>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</si>
  <si>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</si>
  <si>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</si>
  <si>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</si>
  <si>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</si>
  <si>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</si>
  <si>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</si>
  <si>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</si>
  <si>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</si>
  <si>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</si>
  <si>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</si>
  <si>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</si>
  <si>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</si>
  <si>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</si>
  <si>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</si>
  <si>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</si>
  <si>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</si>
  <si>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</si>
  <si>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</si>
  <si>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</si>
  <si>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</si>
  <si>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</si>
  <si>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</si>
  <si>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</si>
  <si>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</si>
  <si>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</si>
  <si>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</si>
  <si>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</si>
  <si>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</si>
  <si>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</si>
  <si>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</si>
  <si>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</si>
  <si>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</si>
  <si>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</si>
  <si>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</si>
  <si>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</si>
  <si>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</si>
  <si>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</si>
  <si>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</si>
  <si>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</si>
  <si>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</si>
  <si>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</si>
  <si>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</si>
  <si>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</si>
  <si>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</si>
  <si>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</si>
  <si>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</si>
  <si>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</si>
  <si>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</si>
  <si>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</si>
  <si>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</si>
  <si>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</si>
  <si>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</si>
  <si>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</si>
  <si>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</si>
  <si>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</si>
  <si>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</si>
  <si>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</si>
  <si>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</si>
  <si>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</si>
  <si>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</si>
  <si>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</si>
  <si>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</si>
  <si>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</si>
  <si>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</si>
  <si>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</si>
  <si>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</si>
  <si>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</si>
  <si>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</si>
  <si>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</si>
  <si>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</si>
  <si>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</si>
  <si>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</si>
  <si>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</si>
  <si>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</si>
  <si>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</si>
  <si>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</si>
  <si>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</si>
  <si>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</si>
  <si>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</si>
  <si>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</si>
  <si>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</si>
  <si>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</si>
  <si>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</si>
  <si>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</si>
  <si>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</si>
  <si>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</si>
  <si>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</si>
  <si>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</si>
  <si>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</si>
  <si>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</si>
  <si>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</si>
  <si>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</si>
  <si>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</si>
  <si>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</si>
  <si>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</si>
  <si>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</si>
  <si>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</si>
  <si>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</si>
  <si>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</si>
  <si>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</si>
  <si>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</si>
  <si>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</si>
  <si>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</si>
  <si>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</si>
  <si>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</si>
  <si>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</si>
  <si>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</si>
  <si>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</si>
  <si>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</si>
  <si>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</si>
  <si>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</si>
  <si>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</si>
  <si>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</si>
  <si>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</si>
  <si>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</si>
  <si>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</si>
  <si>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</si>
  <si>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</si>
  <si>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</si>
  <si>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</si>
  <si>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</si>
  <si>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</si>
  <si>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</si>
  <si>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</si>
  <si>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</si>
  <si>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</si>
  <si>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</si>
  <si>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</si>
  <si>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</si>
  <si>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</si>
  <si>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</si>
  <si>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</si>
  <si>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</si>
  <si>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</si>
  <si>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</si>
  <si>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</si>
  <si>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</si>
  <si>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</si>
  <si>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</si>
  <si>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</si>
  <si>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</si>
  <si>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</si>
  <si>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</si>
  <si>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</si>
  <si>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</si>
  <si>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</si>
  <si>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</si>
  <si>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</si>
  <si>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</si>
  <si>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</si>
  <si>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</si>
  <si>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</si>
  <si>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</si>
  <si>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</si>
  <si>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</si>
  <si>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</si>
  <si>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</si>
  <si>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</si>
  <si>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</si>
  <si>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</si>
  <si>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</si>
  <si>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</si>
  <si>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</si>
  <si>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</si>
  <si>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</si>
  <si>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</si>
  <si>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</si>
  <si>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</si>
  <si>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</si>
  <si>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</si>
  <si>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</si>
  <si>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</si>
  <si>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</si>
  <si>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</si>
  <si>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</si>
  <si>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</si>
  <si>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</si>
  <si>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</si>
  <si>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</si>
  <si>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</si>
  <si>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</si>
  <si>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</si>
  <si>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</si>
  <si>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</si>
  <si>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</si>
  <si>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</si>
  <si>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</si>
  <si>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</si>
  <si>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</si>
  <si>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</si>
  <si>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</si>
  <si>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</si>
  <si>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</si>
  <si>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</si>
  <si>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</si>
  <si>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</si>
  <si>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</si>
  <si>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</si>
  <si>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</si>
  <si>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</si>
  <si>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</si>
  <si>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</si>
  <si>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</si>
  <si>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</si>
  <si>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</si>
  <si>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</si>
  <si>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</si>
  <si>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</si>
  <si>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</si>
  <si>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</si>
  <si>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</si>
  <si>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</si>
  <si>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</si>
  <si>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</si>
  <si>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</si>
  <si>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</si>
  <si>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</si>
  <si>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</si>
  <si>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</si>
  <si>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</si>
  <si>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</si>
  <si>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</si>
  <si>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</si>
  <si>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</si>
  <si>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</si>
  <si>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</si>
  <si>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</si>
  <si>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</si>
  <si>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</si>
  <si>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</si>
  <si>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</si>
  <si>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</si>
  <si>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</si>
  <si>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</si>
  <si>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</si>
  <si>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</si>
  <si>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</si>
  <si>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</si>
  <si>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</si>
  <si>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</si>
  <si>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</si>
  <si>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</si>
  <si>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</si>
  <si>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</si>
  <si>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</si>
  <si>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</si>
  <si>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</si>
  <si>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</si>
  <si>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</si>
  <si>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</si>
  <si>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</si>
  <si>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</si>
  <si>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</si>
  <si>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</si>
  <si>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</si>
  <si>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</si>
  <si>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</si>
  <si>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</si>
  <si>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</si>
  <si>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</si>
  <si>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</si>
  <si>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</si>
  <si>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</si>
  <si>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</si>
  <si>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</si>
  <si>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</si>
  <si>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</si>
  <si>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</si>
  <si>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</si>
  <si>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</si>
  <si>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</si>
  <si>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</si>
  <si>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</si>
  <si>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</si>
  <si>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</si>
  <si>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</si>
  <si>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</si>
  <si>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</si>
  <si>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</si>
  <si>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</si>
  <si>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</si>
  <si>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</si>
  <si>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</si>
  <si>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</si>
  <si>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</si>
  <si>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</si>
  <si>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</si>
  <si>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</si>
  <si>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</si>
  <si>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</si>
  <si>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</si>
  <si>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</si>
  <si>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</si>
  <si>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</si>
  <si>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</si>
  <si>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</si>
  <si>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</si>
  <si>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</si>
  <si>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</si>
  <si>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</si>
  <si>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</si>
  <si>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</si>
  <si>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</si>
  <si>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</si>
  <si>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</si>
  <si>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</si>
  <si>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</si>
  <si>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</si>
  <si>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</si>
  <si>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</si>
  <si>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</si>
  <si>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</si>
  <si>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</si>
  <si>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</si>
  <si>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</si>
  <si>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</si>
  <si>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</si>
  <si>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</si>
  <si>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</si>
  <si>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</si>
  <si>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</si>
  <si>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</si>
  <si>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</si>
  <si>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</si>
  <si>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</si>
  <si>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</si>
  <si>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</si>
  <si>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</si>
  <si>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</si>
  <si>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</si>
  <si>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</si>
  <si>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</si>
  <si>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</si>
  <si>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</si>
  <si>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</si>
  <si>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</si>
  <si>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</si>
  <si>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</si>
  <si>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</si>
  <si>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</si>
  <si>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</si>
  <si>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</si>
  <si>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</si>
  <si>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</si>
  <si>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</si>
  <si>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</si>
  <si>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</si>
  <si>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</si>
  <si>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</si>
  <si>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</si>
  <si>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</si>
  <si>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</si>
  <si>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</si>
  <si>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</si>
  <si>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</si>
  <si>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</si>
  <si>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</si>
  <si>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</si>
  <si>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</si>
  <si>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</si>
  <si>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</si>
  <si>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</si>
  <si>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</si>
  <si>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</si>
  <si>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</si>
  <si>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</si>
  <si>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</si>
  <si>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</si>
  <si>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</si>
  <si>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</si>
  <si>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</si>
  <si>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</si>
  <si>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</si>
  <si>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</si>
  <si>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</si>
  <si>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</si>
  <si>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</si>
  <si>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</si>
  <si>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</si>
  <si>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</si>
  <si>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</si>
  <si>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</si>
  <si>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</si>
  <si>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</si>
  <si>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</si>
  <si>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</si>
  <si>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</si>
  <si>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</si>
  <si>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</si>
  <si>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</si>
  <si>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</si>
  <si>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</si>
  <si>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</si>
  <si>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</si>
  <si>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</si>
  <si>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</si>
  <si>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</si>
  <si>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</si>
  <si>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</si>
  <si>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</si>
  <si>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</si>
  <si>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</si>
  <si>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</si>
  <si>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</si>
  <si>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</si>
  <si>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</si>
  <si>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</si>
  <si>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</si>
  <si>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</si>
  <si>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</si>
  <si>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</si>
  <si>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</si>
  <si>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</si>
  <si>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</si>
  <si>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</si>
  <si>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</si>
  <si>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</si>
  <si>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</si>
  <si>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</si>
  <si>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</si>
  <si>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</si>
  <si>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</si>
  <si>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</si>
  <si>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</si>
  <si>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</si>
  <si>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</si>
  <si>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</si>
  <si>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</si>
  <si>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</si>
  <si>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</si>
  <si>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</si>
  <si>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</si>
  <si>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</si>
  <si>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</si>
  <si>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</si>
  <si>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</si>
  <si>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</si>
  <si>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</si>
  <si>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</si>
  <si>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</si>
  <si>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</si>
  <si>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</si>
  <si>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</si>
  <si>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</si>
  <si>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</si>
  <si>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</si>
  <si>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</si>
  <si>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</si>
  <si>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</si>
  <si>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</si>
  <si>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</si>
  <si>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</si>
  <si>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</si>
  <si>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</si>
  <si>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</si>
  <si>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</si>
  <si>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</si>
  <si>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</si>
  <si>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</si>
  <si>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</si>
  <si>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</si>
  <si>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</si>
  <si>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</si>
  <si>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</si>
  <si>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</si>
  <si>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</si>
  <si>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</si>
  <si>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</si>
  <si>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</si>
  <si>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</si>
  <si>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</si>
  <si>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</si>
  <si>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</si>
  <si>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</si>
  <si>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</si>
  <si>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</si>
  <si>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</si>
  <si>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</si>
  <si>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</si>
  <si>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</si>
  <si>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</si>
  <si>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</si>
  <si>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</si>
  <si>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</si>
  <si>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</si>
  <si>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</si>
  <si>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</si>
  <si>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</si>
  <si>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</si>
  <si>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</si>
  <si>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</si>
  <si>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</si>
  <si>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</si>
  <si>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</si>
  <si>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</si>
  <si>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</si>
  <si>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</si>
  <si>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</si>
  <si>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</si>
  <si>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</si>
  <si>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</si>
  <si>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</si>
  <si>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</si>
  <si>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</si>
  <si>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</si>
  <si>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</si>
  <si>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</si>
  <si>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</si>
  <si>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</si>
  <si>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</si>
  <si>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</si>
  <si>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</si>
  <si>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</si>
  <si>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</si>
  <si>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</si>
  <si>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</si>
  <si>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</si>
  <si>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</si>
  <si>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</si>
  <si>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</si>
  <si>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</si>
  <si>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</si>
  <si>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</si>
  <si>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</si>
  <si>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</si>
  <si>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</si>
  <si>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</si>
  <si>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</si>
  <si>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</si>
  <si>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</si>
  <si>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</si>
  <si>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</si>
  <si>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</si>
  <si>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</si>
  <si>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</si>
  <si>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</si>
  <si>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</si>
  <si>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</si>
  <si>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</si>
  <si>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</si>
  <si>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</si>
  <si>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</si>
  <si>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</si>
  <si>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</si>
  <si>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</si>
  <si>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</si>
  <si>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</si>
  <si>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</si>
  <si>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</si>
  <si>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</si>
  <si>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</si>
  <si>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</si>
  <si>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</si>
  <si>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</si>
  <si>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</si>
  <si>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</si>
  <si>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</si>
  <si>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</si>
  <si>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</si>
  <si>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</si>
  <si>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</si>
  <si>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</si>
  <si>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</si>
  <si>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</si>
  <si>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</si>
  <si>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</si>
  <si>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</si>
  <si>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</si>
  <si>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</si>
  <si>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</si>
  <si>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</si>
  <si>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</si>
  <si>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</si>
  <si>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</si>
  <si>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</si>
  <si>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</si>
  <si>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</si>
  <si>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</si>
  <si>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</si>
  <si>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</si>
  <si>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</si>
  <si>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</si>
  <si>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</si>
  <si>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</si>
  <si>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</si>
  <si>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</si>
  <si>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</si>
  <si>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</si>
  <si>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</si>
  <si>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</si>
  <si>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</si>
  <si>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</si>
  <si>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</si>
  <si>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</si>
  <si>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</si>
  <si>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</si>
  <si>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</si>
  <si>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</si>
  <si>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</si>
  <si>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</si>
  <si>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</si>
  <si>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</si>
  <si>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</si>
  <si>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</si>
  <si>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</si>
  <si>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</si>
  <si>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</si>
  <si>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</si>
  <si>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</si>
  <si>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</si>
  <si>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</si>
  <si>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</si>
  <si>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</si>
  <si>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</si>
  <si>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</si>
  <si>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</si>
  <si>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</si>
  <si>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</si>
  <si>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</si>
  <si>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</si>
  <si>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</si>
  <si>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</si>
  <si>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</si>
  <si>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</si>
  <si>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</si>
  <si>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</si>
  <si>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</si>
  <si>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</si>
  <si>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</si>
  <si>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</si>
  <si>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</si>
  <si>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</si>
  <si>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</si>
  <si>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</si>
  <si>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</si>
  <si>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</si>
  <si>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</si>
  <si>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</si>
  <si>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</si>
  <si>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</si>
  <si>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</si>
  <si>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</si>
  <si>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</si>
  <si>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</si>
  <si>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</si>
  <si>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</si>
  <si>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</si>
  <si>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</si>
  <si>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</si>
  <si>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</si>
  <si>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</si>
  <si>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</si>
  <si>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</si>
  <si>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</si>
  <si>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</si>
  <si>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</si>
  <si>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</si>
  <si>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</si>
  <si>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</si>
  <si>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</si>
  <si>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</si>
  <si>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</si>
  <si>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</si>
  <si>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</si>
  <si>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</si>
  <si>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</si>
  <si>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</si>
  <si>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</si>
  <si>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</si>
  <si>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</si>
  <si>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</si>
  <si>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</si>
  <si>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</si>
  <si>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</si>
  <si>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</si>
  <si>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</si>
  <si>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</si>
  <si>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</si>
  <si>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</si>
  <si>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</si>
  <si>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</si>
  <si>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</si>
  <si>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</si>
  <si>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</si>
  <si>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</si>
  <si>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</si>
  <si>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</si>
  <si>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</si>
  <si>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</si>
  <si>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</si>
  <si>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</si>
  <si>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</si>
  <si>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</si>
  <si>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</si>
  <si>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</si>
  <si>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</si>
  <si>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</si>
  <si>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</si>
  <si>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</si>
  <si>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</si>
  <si>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</si>
  <si>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</si>
  <si>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</si>
  <si>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</si>
  <si>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</si>
  <si>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</si>
  <si>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</si>
  <si>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</si>
  <si>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</si>
  <si>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</si>
  <si>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</si>
  <si>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</si>
  <si>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</si>
  <si>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</si>
  <si>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</si>
  <si>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</si>
  <si>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</si>
  <si>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</si>
  <si>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</si>
  <si>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</si>
  <si>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</si>
  <si>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</si>
  <si>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</si>
  <si>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</si>
  <si>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</si>
  <si>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</si>
  <si>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</si>
  <si>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</si>
  <si>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</si>
  <si>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</si>
  <si>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</si>
  <si>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</si>
  <si>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</si>
  <si>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</si>
  <si>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</si>
  <si>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</si>
  <si>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</si>
  <si>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</si>
  <si>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</si>
  <si>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</si>
  <si>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</si>
  <si>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</si>
  <si>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</si>
  <si>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</si>
  <si>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</si>
  <si>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</si>
  <si>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</si>
  <si>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</si>
  <si>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</si>
  <si>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</si>
  <si>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</si>
  <si>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</si>
  <si>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</si>
  <si>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</si>
  <si>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</si>
  <si>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</si>
  <si>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</si>
  <si>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</si>
  <si>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</si>
  <si>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</si>
  <si>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</si>
  <si>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</si>
  <si>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</si>
  <si>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</si>
  <si>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</si>
  <si>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</si>
  <si>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</si>
  <si>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</si>
  <si>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</si>
  <si>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</si>
  <si>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</si>
  <si>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</si>
  <si>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</si>
  <si>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</si>
  <si>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</si>
  <si>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</si>
  <si>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</si>
  <si>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</si>
  <si>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</si>
  <si>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</si>
  <si>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</si>
  <si>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</si>
  <si>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</si>
  <si>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</si>
  <si>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</si>
  <si>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</si>
  <si>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</si>
  <si>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</si>
  <si>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</si>
  <si>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</si>
  <si>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</si>
  <si>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</si>
  <si>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</si>
  <si>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</si>
  <si>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</si>
  <si>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</si>
  <si>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</si>
  <si>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</si>
  <si>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</si>
  <si>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</si>
  <si>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</si>
  <si>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</si>
  <si>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</si>
  <si>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</si>
  <si>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</si>
  <si>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</si>
  <si>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</si>
  <si>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</si>
  <si>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</si>
  <si>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</si>
  <si>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</si>
  <si>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</si>
  <si>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</si>
  <si>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</si>
  <si>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</si>
  <si>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</si>
  <si>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</si>
  <si>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</si>
  <si>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</si>
  <si>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</si>
  <si>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</si>
  <si>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</si>
  <si>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</si>
  <si>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</si>
  <si>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</si>
  <si>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</si>
  <si>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</si>
  <si>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</si>
  <si>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</si>
  <si>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</si>
  <si>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</si>
  <si>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</si>
  <si>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</si>
  <si>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</si>
  <si>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</si>
  <si>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</si>
  <si>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</si>
  <si>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</si>
  <si>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</si>
  <si>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</si>
  <si>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</si>
  <si>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</si>
  <si>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</si>
  <si>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</si>
  <si>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</si>
  <si>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</si>
  <si>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</si>
  <si>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</si>
  <si>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</si>
  <si>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</si>
  <si>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</si>
  <si>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</si>
  <si>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</si>
  <si>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</si>
  <si>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</si>
  <si>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</si>
  <si>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</si>
  <si>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</si>
  <si>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</si>
  <si>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</si>
  <si>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</si>
  <si>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</si>
  <si>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</si>
  <si>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</si>
  <si>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</si>
  <si>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</si>
  <si>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</si>
  <si>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</si>
  <si>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</si>
  <si>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</si>
  <si>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</si>
  <si>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</si>
  <si>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</si>
  <si>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</si>
  <si>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</si>
  <si>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</si>
  <si>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</si>
  <si>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</si>
  <si>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</si>
  <si>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</si>
  <si>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</si>
  <si>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</si>
  <si>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</si>
  <si>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</si>
  <si>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</si>
  <si>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</si>
  <si>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</si>
  <si>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</si>
  <si>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</si>
  <si>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</si>
  <si>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</si>
  <si>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</si>
  <si>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</si>
  <si>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</si>
  <si>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</si>
  <si>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</si>
  <si>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</si>
  <si>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</si>
  <si>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</si>
  <si>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</si>
  <si>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</si>
  <si>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</si>
  <si>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</si>
  <si>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</si>
  <si>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</si>
  <si>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</si>
  <si>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</si>
  <si>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</si>
  <si>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</si>
  <si>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</si>
  <si>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</si>
  <si>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</si>
  <si>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</si>
  <si>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</si>
  <si>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</si>
  <si>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</si>
  <si>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</si>
  <si>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</si>
  <si>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</si>
  <si>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</si>
  <si>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</si>
  <si>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</si>
  <si>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</si>
  <si>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</si>
  <si>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</si>
  <si>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</si>
  <si>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</si>
  <si>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</si>
  <si>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</si>
  <si>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</si>
  <si>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</si>
  <si>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</si>
  <si>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</si>
  <si>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</si>
  <si>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</si>
  <si>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</si>
  <si>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</si>
  <si>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</si>
  <si>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</si>
  <si>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</si>
  <si>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</si>
  <si>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</si>
  <si>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</si>
  <si>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</si>
  <si>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</si>
  <si>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</si>
  <si>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</si>
  <si>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</si>
  <si>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</si>
  <si>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</si>
  <si>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</si>
  <si>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</si>
  <si>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</si>
  <si>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</si>
  <si>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</si>
  <si>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</si>
  <si>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</si>
  <si>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</si>
  <si>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</si>
  <si>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</si>
  <si>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</si>
  <si>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</si>
  <si>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</si>
  <si>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</si>
  <si>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</si>
  <si>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</si>
  <si>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</si>
  <si>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</si>
  <si>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</si>
  <si>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</si>
  <si>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</si>
  <si>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</si>
  <si>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</si>
  <si>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</si>
  <si>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</si>
  <si>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</si>
  <si>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</si>
  <si>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</si>
  <si>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</si>
  <si>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</si>
  <si>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</si>
  <si>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</si>
  <si>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</si>
  <si>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</si>
  <si>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</si>
  <si>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</si>
  <si>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</si>
  <si>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</si>
  <si>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</si>
  <si>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</si>
  <si>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</si>
  <si>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</si>
  <si>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</si>
  <si>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</si>
  <si>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</si>
  <si>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</si>
  <si>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</si>
  <si>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</si>
  <si>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</si>
  <si>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</si>
  <si>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</si>
  <si>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</si>
  <si>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</si>
  <si>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</si>
  <si>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</si>
  <si>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</si>
  <si>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</si>
  <si>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</si>
  <si>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</si>
  <si>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</si>
  <si>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</si>
  <si>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</si>
  <si>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</si>
  <si>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</si>
  <si>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</si>
  <si>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</si>
  <si>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</si>
  <si>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</si>
  <si>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</si>
  <si>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</si>
  <si>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</si>
  <si>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</si>
  <si>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</si>
  <si>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</si>
  <si>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</si>
  <si>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</si>
  <si>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</si>
  <si>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</si>
  <si>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</si>
  <si>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</si>
  <si>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</si>
  <si>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</si>
  <si>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</si>
  <si>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</si>
  <si>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</si>
  <si>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</si>
  <si>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</si>
  <si>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</si>
  <si>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</si>
  <si>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</si>
  <si>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</si>
  <si>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</si>
  <si>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</si>
  <si>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</si>
  <si>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</si>
  <si>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</si>
  <si>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</si>
  <si>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</si>
  <si>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</si>
  <si>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</si>
  <si>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</si>
  <si>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</si>
  <si>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</si>
  <si>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</si>
  <si>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</si>
  <si>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</si>
  <si>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</si>
  <si>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</si>
  <si>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</si>
  <si>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</si>
  <si>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</si>
  <si>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</si>
  <si>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</si>
  <si>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</si>
  <si>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</si>
  <si>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</si>
  <si>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</si>
  <si>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</si>
  <si>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</si>
  <si>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</si>
  <si>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</si>
  <si>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</si>
  <si>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</si>
  <si>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</si>
  <si>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</si>
  <si>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</si>
  <si>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</si>
  <si>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</si>
  <si>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</si>
  <si>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</si>
  <si>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</si>
  <si>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</si>
  <si>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</si>
  <si>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</si>
  <si>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</si>
  <si>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</si>
  <si>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</si>
  <si>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</si>
  <si>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</si>
  <si>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</si>
  <si>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</si>
  <si>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</si>
  <si>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</si>
  <si>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</si>
  <si>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</si>
  <si>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</si>
  <si>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</si>
  <si>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</si>
  <si>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</si>
  <si>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</si>
  <si>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</si>
  <si>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</si>
  <si>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</si>
  <si>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</si>
  <si>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</si>
  <si>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</si>
  <si>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</si>
  <si>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</si>
  <si>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</si>
  <si>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</si>
  <si>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</si>
  <si>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</si>
  <si>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</si>
  <si>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</si>
  <si>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</si>
  <si>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</si>
  <si>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</si>
  <si>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</si>
  <si>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</si>
  <si>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</si>
  <si>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</si>
  <si>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</si>
  <si>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</si>
  <si>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</si>
  <si>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</si>
  <si>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</si>
  <si>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</si>
  <si>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</si>
  <si>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</si>
  <si>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</si>
  <si>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</si>
  <si>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</si>
  <si>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</si>
  <si>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</si>
  <si>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</si>
  <si>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</si>
  <si>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</si>
  <si>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</si>
  <si>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</si>
  <si>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</si>
  <si>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</si>
  <si>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</si>
  <si>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</si>
  <si>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</si>
  <si>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</si>
  <si>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</si>
  <si>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</si>
  <si>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</si>
  <si>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</si>
  <si>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</si>
  <si>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</si>
  <si>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</si>
  <si>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</si>
  <si>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</si>
  <si>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</si>
  <si>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</si>
  <si>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</si>
  <si>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</si>
  <si>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</si>
  <si>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</si>
  <si>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</si>
  <si>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</si>
  <si>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</si>
  <si>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</si>
  <si>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</si>
  <si>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</si>
  <si>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</si>
  <si>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</si>
  <si>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</si>
  <si>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</si>
  <si>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</si>
  <si>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</si>
  <si>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</si>
  <si>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</si>
  <si>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</si>
  <si>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</si>
  <si>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</si>
  <si>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</si>
  <si>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</si>
  <si>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</si>
  <si>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</si>
  <si>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</si>
  <si>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</si>
  <si>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</si>
  <si>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</si>
  <si>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</si>
  <si>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</si>
  <si>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</si>
  <si>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</si>
  <si>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</si>
  <si>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</si>
  <si>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</si>
  <si>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</si>
  <si>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</si>
  <si>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</si>
  <si>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</si>
  <si>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</si>
  <si>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</si>
  <si>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</si>
  <si>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</si>
  <si>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</si>
  <si>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</si>
  <si>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</si>
  <si>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</si>
  <si>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</si>
  <si>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</si>
  <si>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</si>
  <si>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</si>
  <si>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</si>
  <si>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</si>
  <si>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</si>
  <si>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</si>
  <si>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</si>
  <si>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</si>
  <si>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</si>
  <si>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</si>
  <si>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</si>
  <si>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</si>
  <si>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</si>
  <si>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</si>
  <si>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</si>
  <si>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</si>
  <si>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</si>
  <si>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</si>
  <si>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</si>
  <si>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</si>
  <si>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</si>
  <si>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</si>
  <si>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</si>
  <si>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</si>
  <si>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</si>
  <si>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</si>
  <si>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</si>
  <si>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</si>
  <si>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</si>
  <si>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</si>
  <si>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</si>
  <si>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</si>
  <si>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</si>
  <si>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</si>
  <si>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</si>
  <si>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</si>
  <si>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</si>
  <si>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</si>
  <si>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</si>
  <si>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</si>
  <si>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</si>
  <si>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</si>
  <si>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</si>
  <si>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</si>
  <si>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</si>
  <si>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</si>
  <si>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</si>
  <si>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</si>
  <si>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</si>
  <si>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</si>
  <si>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</si>
  <si>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</si>
  <si>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</si>
  <si>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</si>
  <si>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</si>
  <si>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</si>
  <si>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</si>
  <si>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</si>
  <si>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</si>
  <si>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</si>
  <si>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</si>
  <si>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</si>
  <si>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</si>
  <si>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</si>
  <si>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</si>
  <si>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</si>
  <si>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</si>
  <si>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</si>
  <si>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</si>
  <si>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</si>
  <si>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</si>
  <si>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</si>
  <si>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</si>
  <si>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</si>
  <si>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</si>
  <si>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</si>
  <si>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</si>
  <si>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</si>
  <si>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</si>
  <si>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</si>
  <si>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</si>
  <si>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</si>
  <si>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</si>
  <si>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</si>
  <si>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</si>
  <si>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</si>
  <si>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</si>
  <si>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</si>
  <si>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</si>
  <si>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</si>
  <si>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</si>
  <si>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</si>
  <si>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</si>
  <si>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</si>
  <si>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</si>
  <si>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</si>
  <si>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</si>
  <si>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</si>
  <si>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</si>
  <si>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</si>
  <si>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</si>
  <si>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</si>
  <si>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</si>
  <si>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</si>
  <si>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</si>
  <si>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</si>
  <si>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</si>
  <si>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</si>
  <si>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</si>
  <si>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</si>
  <si>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</si>
  <si>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</si>
  <si>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</si>
  <si>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</si>
  <si>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</si>
  <si>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</si>
  <si>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</si>
  <si>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</si>
  <si>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</si>
  <si>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</si>
  <si>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</si>
  <si>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</si>
  <si>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</si>
  <si>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</si>
  <si>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</si>
  <si>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</si>
  <si>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</si>
  <si>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</si>
  <si>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</si>
  <si>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</si>
  <si>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</si>
  <si>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</si>
  <si>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</si>
  <si>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</si>
  <si>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</si>
  <si>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</si>
  <si>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</si>
  <si>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</si>
  <si>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</si>
  <si>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</si>
  <si>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</si>
  <si>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</si>
  <si>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</si>
  <si>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</si>
  <si>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</si>
  <si>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</si>
  <si>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</si>
  <si>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</si>
  <si>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</si>
  <si>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</si>
  <si>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</si>
  <si>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</si>
  <si>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</si>
  <si>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</si>
  <si>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</si>
  <si>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</si>
  <si>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</si>
  <si>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</si>
  <si>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</si>
  <si>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</si>
  <si>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</si>
  <si>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</si>
  <si>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</si>
  <si>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</si>
  <si>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</si>
  <si>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</si>
  <si>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</si>
  <si>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</si>
  <si>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</si>
  <si>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</si>
  <si>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</si>
  <si>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</si>
  <si>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</si>
  <si>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</si>
  <si>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</si>
  <si>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</si>
  <si>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</si>
  <si>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</si>
  <si>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</si>
  <si>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</si>
  <si>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</si>
  <si>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</si>
  <si>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</si>
  <si>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</si>
  <si>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</si>
  <si>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</si>
  <si>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</si>
  <si>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</si>
  <si>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</si>
  <si>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</si>
  <si>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</si>
  <si>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</si>
  <si>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</si>
  <si>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</si>
  <si>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</si>
  <si>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</si>
  <si>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</si>
  <si>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</si>
  <si>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</si>
  <si>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</si>
  <si>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</si>
  <si>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</si>
  <si>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</si>
  <si>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</si>
  <si>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</si>
  <si>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</si>
  <si>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</si>
  <si>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</si>
  <si>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</si>
  <si>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</si>
  <si>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</si>
  <si>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</si>
  <si>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</si>
  <si>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</si>
  <si>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</si>
  <si>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</si>
  <si>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</si>
  <si>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</si>
  <si>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</si>
  <si>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</si>
  <si>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</si>
  <si>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</si>
  <si>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</si>
  <si>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</si>
  <si>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</si>
  <si>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</si>
  <si>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</si>
  <si>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</si>
  <si>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</si>
  <si>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</si>
  <si>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</si>
  <si>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</si>
  <si>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</si>
  <si>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</si>
  <si>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</si>
  <si>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</si>
  <si>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</si>
  <si>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</si>
  <si>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</si>
  <si>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</si>
  <si>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</si>
  <si>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</si>
  <si>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</si>
  <si>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</si>
  <si>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</si>
  <si>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</si>
  <si>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</si>
  <si>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</si>
  <si>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</si>
  <si>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</si>
  <si>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</si>
  <si>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</si>
  <si>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</si>
  <si>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</si>
  <si>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</si>
  <si>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</si>
  <si>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</si>
  <si>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</si>
  <si>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</si>
  <si>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</si>
  <si>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</si>
  <si>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</si>
  <si>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</si>
  <si>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</si>
  <si>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</si>
  <si>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</si>
  <si>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</si>
  <si>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</si>
  <si>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</si>
  <si>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</si>
  <si>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</si>
  <si>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</si>
  <si>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</si>
  <si>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</si>
  <si>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</si>
  <si>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</si>
  <si>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</si>
  <si>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</si>
  <si>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</si>
  <si>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</si>
  <si>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</si>
  <si>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</si>
  <si>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</si>
  <si>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</si>
  <si>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</si>
  <si>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</si>
  <si>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</si>
  <si>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</si>
  <si>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</si>
  <si>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</si>
  <si>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</si>
  <si>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</si>
  <si>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</si>
  <si>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</si>
  <si>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</si>
  <si>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</si>
  <si>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</si>
  <si>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</si>
  <si>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</si>
  <si>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</si>
  <si>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</si>
  <si>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</si>
  <si>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</si>
  <si>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</si>
  <si>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</si>
  <si>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</si>
  <si>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</si>
  <si>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</si>
  <si>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</si>
  <si>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</si>
  <si>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</si>
  <si>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</si>
  <si>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</si>
  <si>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</si>
  <si>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</si>
  <si>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</si>
  <si>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</si>
  <si>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</si>
  <si>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</si>
  <si>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</si>
  <si>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</si>
  <si>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</si>
  <si>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</si>
  <si>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</si>
  <si>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</si>
  <si>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</si>
  <si>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</si>
  <si>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</si>
  <si>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</si>
  <si>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</si>
  <si>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</si>
  <si>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</si>
  <si>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</si>
  <si>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</si>
  <si>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</si>
  <si>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</si>
  <si>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</si>
  <si>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</si>
  <si>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</si>
  <si>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</si>
  <si>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</si>
  <si>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</si>
  <si>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</si>
  <si>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</si>
  <si>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</si>
  <si>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</si>
  <si>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</si>
  <si>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</si>
  <si>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</si>
  <si>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</si>
  <si>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</si>
  <si>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</si>
  <si>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</si>
  <si>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</si>
  <si>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</si>
  <si>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</si>
  <si>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</si>
  <si>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</si>
  <si>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</si>
  <si>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</si>
  <si>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</si>
  <si>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</si>
  <si>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</si>
  <si>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</si>
  <si>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</si>
  <si>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</si>
  <si>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</si>
  <si>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</si>
  <si>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</si>
  <si>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</si>
  <si>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</si>
  <si>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</si>
  <si>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</si>
  <si>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</si>
  <si>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</si>
  <si>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</si>
  <si>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</si>
  <si>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</si>
  <si>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</si>
  <si>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</si>
  <si>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</si>
  <si>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</si>
  <si>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</si>
  <si>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</si>
  <si>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</si>
  <si>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</si>
  <si>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</si>
  <si>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</si>
  <si>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</si>
  <si>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</si>
  <si>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</si>
  <si>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</si>
  <si>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</si>
  <si>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</si>
  <si>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</si>
  <si>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</si>
  <si>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</si>
  <si>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</si>
  <si>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</si>
  <si>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</si>
  <si>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</si>
  <si>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</si>
  <si>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</si>
  <si>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</si>
  <si>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</si>
  <si>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</si>
  <si>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</si>
  <si>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</si>
  <si>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</si>
  <si>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</si>
  <si>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</si>
  <si>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</si>
  <si>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</si>
  <si>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</si>
  <si>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</si>
  <si>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</si>
  <si>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</si>
  <si>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</si>
  <si>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</si>
  <si>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</si>
  <si>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</si>
  <si>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</si>
  <si>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</si>
  <si>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</si>
  <si>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</si>
  <si>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</si>
  <si>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</si>
  <si>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</si>
  <si>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</si>
  <si>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</si>
  <si>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</si>
  <si>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</si>
  <si>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</si>
  <si>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</si>
  <si>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</si>
  <si>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</si>
  <si>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</si>
  <si>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</si>
  <si>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</si>
  <si>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</si>
  <si>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</si>
  <si>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</si>
  <si>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</si>
  <si>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</si>
  <si>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</si>
  <si>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</si>
  <si>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</si>
  <si>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</si>
  <si>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</si>
  <si>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</si>
  <si>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</si>
  <si>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</si>
  <si>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</si>
  <si>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</si>
  <si>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</si>
  <si>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</si>
  <si>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</si>
  <si>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</si>
  <si>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</si>
  <si>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</si>
  <si>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</si>
  <si>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</si>
  <si>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</si>
  <si>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</si>
  <si>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</si>
  <si>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</si>
  <si>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</si>
  <si>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</si>
  <si>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</si>
  <si>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</si>
  <si>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</si>
  <si>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</si>
  <si>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</si>
  <si>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</si>
  <si>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</si>
  <si>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</si>
  <si>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</si>
  <si>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</si>
  <si>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</si>
  <si>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</si>
  <si>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</si>
  <si>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</si>
  <si>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</si>
  <si>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</si>
  <si>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</si>
  <si>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</si>
  <si>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</si>
  <si>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</si>
  <si>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</si>
  <si>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</si>
  <si>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</si>
  <si>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</si>
  <si>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</si>
  <si>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</si>
  <si>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</si>
  <si>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</si>
  <si>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</si>
  <si>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</si>
  <si>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</si>
  <si>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</si>
  <si>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</si>
  <si>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</si>
  <si>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</si>
  <si>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</si>
  <si>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</si>
  <si>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</si>
  <si>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</si>
  <si>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</si>
  <si>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</si>
  <si>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</si>
  <si>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</si>
  <si>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</si>
  <si>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</si>
  <si>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</si>
  <si>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</si>
  <si>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</si>
  <si>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</si>
  <si>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</si>
  <si>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</si>
  <si>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</si>
  <si>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</si>
  <si>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</si>
  <si>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</si>
  <si>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</si>
  <si>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</si>
  <si>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</si>
  <si>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</si>
  <si>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</si>
  <si>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</si>
  <si>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</si>
  <si>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</si>
  <si>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</si>
  <si>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</si>
  <si>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</si>
  <si>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</si>
  <si>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</si>
  <si>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</si>
  <si>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</si>
  <si>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</si>
  <si>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</si>
  <si>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</si>
  <si>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</si>
  <si>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</si>
  <si>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</si>
  <si>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</si>
  <si>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</si>
  <si>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</si>
  <si>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</si>
  <si>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</si>
  <si>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</si>
  <si>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</si>
  <si>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</si>
  <si>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</si>
  <si>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</si>
  <si>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</si>
  <si>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</si>
  <si>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</si>
  <si>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</si>
  <si>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</si>
  <si>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</si>
  <si>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</si>
  <si>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</si>
  <si>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</si>
  <si>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</si>
  <si>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</si>
  <si>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</si>
  <si>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</si>
  <si>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</si>
  <si>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</si>
  <si>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</si>
  <si>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</si>
  <si>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</si>
  <si>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</si>
  <si>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</si>
  <si>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</si>
  <si>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</si>
  <si>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</si>
  <si>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</si>
  <si>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</si>
  <si>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</si>
  <si>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</si>
  <si>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</si>
  <si>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</si>
  <si>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</si>
  <si>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</si>
  <si>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</si>
  <si>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</si>
  <si>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</si>
  <si>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</si>
  <si>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</si>
  <si>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</si>
  <si>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</si>
  <si>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</si>
  <si>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</si>
  <si>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</si>
  <si>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</si>
  <si>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</si>
  <si>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</si>
  <si>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</si>
  <si>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</si>
  <si>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</si>
  <si>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</si>
  <si>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</si>
  <si>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</si>
  <si>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</si>
  <si>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</si>
  <si>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</si>
  <si>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</si>
  <si>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</si>
  <si>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</si>
  <si>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</si>
  <si>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</si>
  <si>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</si>
  <si>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</si>
  <si>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</si>
  <si>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</si>
  <si>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</si>
  <si>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</si>
  <si>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</si>
  <si>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</si>
  <si>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</si>
  <si>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</si>
  <si>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</si>
  <si>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</si>
  <si>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</si>
  <si>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</si>
  <si>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</si>
  <si>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</si>
  <si>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</si>
  <si>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</si>
  <si>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</si>
  <si>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</si>
  <si>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</si>
  <si>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</si>
  <si>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</si>
  <si>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</si>
  <si>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</si>
  <si>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</si>
  <si>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</si>
  <si>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</si>
  <si>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</si>
  <si>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</si>
  <si>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</si>
  <si>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</si>
  <si>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</si>
  <si>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</si>
  <si>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</si>
  <si>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</si>
  <si>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</si>
  <si>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</si>
  <si>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</si>
  <si>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</si>
  <si>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</si>
  <si>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</si>
  <si>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</si>
  <si>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</si>
  <si>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</si>
  <si>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</si>
  <si>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</si>
  <si>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</si>
  <si>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</si>
  <si>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</si>
  <si>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</si>
  <si>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</si>
  <si>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</si>
  <si>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</si>
  <si>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</si>
  <si>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</si>
  <si>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</si>
  <si>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</si>
  <si>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</si>
  <si>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</si>
  <si>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</si>
  <si>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</si>
  <si>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</si>
  <si>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</si>
  <si>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</si>
  <si>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</si>
  <si>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</si>
  <si>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</si>
  <si>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</si>
  <si>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</si>
  <si>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</si>
  <si>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</si>
  <si>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</si>
  <si>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</si>
  <si>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</si>
  <si>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</si>
  <si>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</si>
  <si>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</si>
  <si>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</si>
  <si>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</si>
  <si>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</si>
  <si>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</si>
  <si>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</si>
  <si>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</si>
  <si>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</si>
  <si>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</si>
  <si>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</si>
  <si>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</si>
  <si>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</si>
  <si>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</si>
  <si>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</si>
  <si>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</si>
  <si>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</si>
  <si>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</si>
  <si>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</si>
  <si>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</si>
  <si>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</si>
  <si>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</si>
  <si>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</si>
  <si>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</si>
  <si>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</si>
  <si>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</si>
  <si>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</si>
  <si>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</si>
  <si>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</si>
  <si>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</si>
  <si>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</si>
  <si>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</si>
  <si>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</si>
  <si>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</si>
  <si>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</si>
  <si>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</si>
  <si>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</si>
  <si>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</si>
  <si>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</si>
  <si>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</si>
  <si>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</si>
  <si>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</si>
  <si>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</si>
  <si>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</si>
  <si>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</si>
  <si>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</si>
  <si>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</si>
  <si>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</si>
  <si>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</si>
  <si>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</si>
  <si>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</si>
  <si>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</si>
  <si>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</si>
  <si>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</si>
  <si>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</si>
  <si>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</si>
  <si>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</si>
  <si>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</si>
  <si>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</si>
  <si>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</si>
  <si>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</si>
  <si>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</si>
  <si>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</si>
  <si>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</si>
  <si>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</si>
  <si>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</si>
  <si>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</si>
  <si>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</si>
  <si>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</si>
  <si>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</si>
  <si>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</si>
  <si>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</si>
  <si>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</si>
  <si>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</si>
  <si>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</si>
  <si>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</si>
  <si>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</si>
  <si>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</si>
  <si>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</si>
  <si>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</si>
  <si>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</si>
  <si>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</si>
  <si>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</si>
  <si>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</si>
  <si>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</si>
  <si>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</si>
  <si>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</si>
  <si>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</si>
  <si>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</si>
  <si>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</si>
  <si>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</si>
  <si>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</si>
  <si>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</si>
  <si>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</si>
  <si>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</si>
  <si>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</si>
  <si>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</si>
  <si>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</si>
  <si>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</si>
  <si>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</si>
  <si>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</si>
  <si>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</si>
  <si>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</si>
  <si>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</si>
  <si>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</si>
  <si>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</si>
  <si>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</si>
  <si>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</si>
  <si>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</si>
  <si>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</si>
  <si>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</si>
  <si>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</si>
  <si>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</si>
  <si>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</si>
  <si>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</si>
  <si>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</si>
  <si>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</si>
  <si>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</si>
  <si>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</si>
  <si>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</si>
  <si>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</si>
  <si>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</si>
  <si>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</si>
  <si>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</si>
  <si>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</si>
  <si>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</si>
  <si>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</si>
  <si>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</si>
  <si>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</si>
  <si>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</si>
  <si>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</si>
  <si>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</si>
  <si>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</si>
  <si>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</si>
  <si>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</si>
  <si>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</si>
  <si>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</si>
  <si>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</si>
  <si>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</si>
  <si>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</si>
  <si>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</si>
  <si>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</si>
  <si>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</si>
  <si>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</si>
  <si>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</si>
  <si>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</si>
  <si>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</si>
  <si>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</si>
  <si>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</si>
  <si>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</si>
  <si>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</si>
  <si>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</si>
  <si>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</si>
  <si>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</si>
  <si>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</si>
  <si>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</si>
  <si>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</si>
  <si>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</si>
  <si>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</si>
  <si>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</si>
  <si>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</si>
  <si>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</si>
  <si>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</si>
  <si>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</si>
  <si>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</si>
  <si>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</si>
  <si>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</si>
  <si>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</si>
  <si>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</si>
  <si>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</si>
  <si>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</si>
  <si>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</si>
  <si>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</si>
  <si>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</si>
  <si>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</si>
  <si>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</si>
  <si>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</si>
  <si>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</si>
  <si>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</si>
  <si>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</si>
  <si>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</si>
  <si>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</si>
  <si>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</si>
  <si>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</si>
  <si>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</si>
  <si>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</si>
  <si>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</si>
  <si>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</si>
  <si>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</si>
  <si>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</si>
  <si>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</si>
  <si>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</si>
  <si>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</si>
  <si>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</si>
  <si>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</si>
  <si>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</si>
  <si>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</si>
  <si>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</si>
  <si>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</si>
  <si>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</si>
  <si>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</si>
  <si>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</si>
  <si>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</si>
  <si>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</si>
  <si>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</si>
  <si>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</si>
  <si>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</si>
  <si>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</si>
  <si>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</si>
  <si>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</si>
  <si>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</si>
  <si>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</si>
  <si>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</si>
  <si>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</si>
  <si>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</si>
  <si>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</si>
  <si>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</si>
  <si>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</si>
  <si>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</si>
  <si>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</si>
  <si>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</si>
  <si>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Years (Order Date)</t>
  </si>
  <si>
    <t>Months (Order Date)</t>
  </si>
  <si>
    <t>2014</t>
  </si>
  <si>
    <t>2015</t>
  </si>
  <si>
    <t>2016</t>
  </si>
  <si>
    <t>2017</t>
  </si>
  <si>
    <t>Sum of Sales</t>
  </si>
  <si>
    <t>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</si>
  <si>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</si>
  <si>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</si>
  <si>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</si>
  <si>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</si>
  <si>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</si>
  <si>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</si>
  <si>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</si>
  <si>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</si>
  <si>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</si>
  <si>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</si>
  <si>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</si>
  <si>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</si>
  <si>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Year 2015 </t>
  </si>
  <si>
    <t>Total Sales for Every Month</t>
  </si>
  <si>
    <t>Highest Sale for the Year 2015</t>
  </si>
  <si>
    <t xml:space="preserve"> lowest sales month for the year 2015</t>
  </si>
  <si>
    <t>month with the 2nd lowest sales</t>
  </si>
  <si>
    <t> month with the 3rd highest sales</t>
  </si>
  <si>
    <t>Task</t>
  </si>
  <si>
    <t>Median Sales for the Year</t>
  </si>
  <si>
    <t>Manual transpose is a one-time action, while TRANSPOSE formula works dynamically.</t>
  </si>
  <si>
    <t>Manual transpose does not update automatically, but TRANSPOSE updates whenever data changes.</t>
  </si>
  <si>
    <t>Manual transpose requires copy-paste steps, while TRANSPOSE uses a simple formula instead.</t>
  </si>
  <si>
    <t>Manual transpose is good for static reports, while TRANSPOSE suits live dashboards.</t>
  </si>
  <si>
    <t>Automatic updates ensure any change in source data reflects instantly in output.</t>
  </si>
  <si>
    <t>Saves time because you don’t need to copy and paste repeatedly.</t>
  </si>
  <si>
    <t>Reduces errors by avoiding mistakes that often happen during manual transposition.</t>
  </si>
  <si>
    <t>Useful for dashboards since reports stay connected directly to the source data.</t>
  </si>
  <si>
    <t>Supports dynamic reporting, making it ideal when data changes very frequently.</t>
  </si>
  <si>
    <t>Basic Arithmetic Operations (SUM, MAX, MIN, SMALL, LARGE &amp; MEDIAN)</t>
  </si>
  <si>
    <t>Transpose Vs TRANSPOSE Formula</t>
  </si>
  <si>
    <t>Using COUNTBLANK, COUNT &amp; COUNTA</t>
  </si>
  <si>
    <t>count the numerical values in the sales</t>
  </si>
  <si>
    <t xml:space="preserve">count all non-blank cells in the product names </t>
  </si>
  <si>
    <t xml:space="preserve"> count the number of blank cells in the sales</t>
  </si>
  <si>
    <t>Function</t>
  </si>
  <si>
    <t>COUNT</t>
  </si>
  <si>
    <t>COUNTA</t>
  </si>
  <si>
    <t>COUNTBLANK</t>
  </si>
  <si>
    <t>what counts</t>
  </si>
  <si>
    <t>Count</t>
  </si>
  <si>
    <t>Counts the numbers only</t>
  </si>
  <si>
    <t>Count the non empty cells</t>
  </si>
  <si>
    <t>Count the blank cells only</t>
  </si>
  <si>
    <t>Raw Data</t>
  </si>
  <si>
    <t>Average</t>
  </si>
  <si>
    <t>Sum</t>
  </si>
  <si>
    <t>Quick Calculations using Status Bar</t>
  </si>
  <si>
    <t>Saves time because you don’t need to write formulas for basic calculations.</t>
  </si>
  <si>
    <t>Gives instant results like Sum, Average, Count, Min, and Max without delay.</t>
  </si>
  <si>
    <t>Helps verify data by cross-checking values in Pivot Tables and reports.</t>
  </si>
  <si>
    <t>Easy to use since you just select a range and view results quickly.</t>
  </si>
  <si>
    <t>Reduces formula usage, useful when you only need quick answers without storing calculations.</t>
  </si>
  <si>
    <t>Calculate YoY Growth %</t>
  </si>
  <si>
    <t>Revenue Total</t>
  </si>
  <si>
    <t>Calculate CAGR Using POWER</t>
  </si>
  <si>
    <t>Beginning Value</t>
  </si>
  <si>
    <t>Ending Value</t>
  </si>
  <si>
    <t>CAGR</t>
  </si>
  <si>
    <t>No of year (N)</t>
  </si>
  <si>
    <t xml:space="preserve"> calculation with the POWER formula </t>
  </si>
  <si>
    <t>Growth percentage (YoY) measures revenue increase or decrease compared to last year.</t>
  </si>
  <si>
    <t>Tracks yearly business performance, showing how well the company is progressing annually.</t>
  </si>
  <si>
    <t>Identifies growth trends that highlight consistent improvement or possible decline over time.</t>
  </si>
  <si>
    <t>Helps compare different years, making it easier to evaluate overall business performance.</t>
  </si>
  <si>
    <t>CAGR measures the average annual growth rate over a specific time period.</t>
  </si>
  <si>
    <t>Removes yearly volatility, giving a smoother and more realistic growth measure.</t>
  </si>
  <si>
    <t>Useful for long-term performance analysis, especially when data spans multiple years.</t>
  </si>
  <si>
    <t>Commonly used in equity research, investment banking, and detailed financial analysis.</t>
  </si>
  <si>
    <t xml:space="preserve">CAGR    </t>
  </si>
  <si>
    <t>Growth Percentage (YoY)</t>
  </si>
  <si>
    <t>Y-o-Y</t>
  </si>
  <si>
    <t>Calculating Growth Percentage YoY &amp; Using POWER Formula</t>
  </si>
  <si>
    <t>Solutions</t>
  </si>
  <si>
    <t>TASK</t>
  </si>
  <si>
    <t>Ways to Format Cells</t>
  </si>
  <si>
    <t>Sales Numbers in percentage</t>
  </si>
  <si>
    <t>Sales Numbers in Thousands</t>
  </si>
  <si>
    <t>negative Profit numbers</t>
  </si>
  <si>
    <t>Fixed decimal Places</t>
  </si>
  <si>
    <t>Scientific number formatting</t>
  </si>
  <si>
    <t>Count of Product ID</t>
  </si>
  <si>
    <t xml:space="preserve">Wrap Text </t>
  </si>
  <si>
    <t>All About Format Painter</t>
  </si>
  <si>
    <t>Saves time because you don’t need to manually recreate formatting again.</t>
  </si>
  <si>
    <t>Ensures consistency by keeping reports and tables visually uniform across worksheets.</t>
  </si>
  <si>
    <t>Reduces formatting errors by avoiding differences in fonts, colors, and borders.</t>
  </si>
  <si>
    <t>Easy to use since one click can copy complex formatting instantly.</t>
  </si>
  <si>
    <t>Useful for large worksheets, especially when working with dashboards and detailed reports.</t>
  </si>
  <si>
    <t>Advantages of Format painter</t>
  </si>
  <si>
    <t> Format Painter to a range of cells</t>
  </si>
  <si>
    <t>Task 1</t>
  </si>
  <si>
    <t>Sort Dates in Descending Order</t>
  </si>
  <si>
    <t>Sort Dates in Ascending Order</t>
  </si>
  <si>
    <t>Sort Sales Amounts in Ascending Order</t>
  </si>
  <si>
    <t>Sort Sales Amounts in Descending Order</t>
  </si>
  <si>
    <t>Task 2</t>
  </si>
  <si>
    <t>Task 3</t>
  </si>
  <si>
    <t>Task 4</t>
  </si>
  <si>
    <t>Task 5</t>
  </si>
  <si>
    <t>Create a Dataset</t>
  </si>
  <si>
    <t>Anker Ultrathin Bluetooth Wireless Keyboard Aluminum Cover with Stand</t>
  </si>
  <si>
    <t>Iceberg Mobile Mega Data/Printer Cart</t>
  </si>
  <si>
    <t>Kensington SlimBlade Notebook Wireless Mouse with Nano Receiver</t>
  </si>
  <si>
    <t>Create a List of Product Names</t>
  </si>
  <si>
    <t>Sort Product Names A to Z</t>
  </si>
  <si>
    <t>Sort Product Names Z to A</t>
  </si>
  <si>
    <t>Sorting improves data organization, making large datasets easier to read and understand.</t>
  </si>
  <si>
    <t>Helps find information quickly, allowing you to locate specific products or records faster.</t>
  </si>
  <si>
    <t>Supports analysis by making it easier to compare records side by side.</t>
  </si>
  <si>
    <t>Identifies patterns, helping highlight top-performing or low-performing items in the dataset.</t>
  </si>
  <si>
    <t>Improves reporting, making reports look more professional and easier to understand.</t>
  </si>
  <si>
    <t>Explain the Impact of Sorting on Data Analysis</t>
  </si>
  <si>
    <t>Background Colors Based on Sales Performance</t>
  </si>
  <si>
    <t>ombine Sorting by Product Name and Sales Amount</t>
  </si>
  <si>
    <t>Sort Data by Cell Color</t>
  </si>
  <si>
    <t>Sorting groups top-performing products together, making it easier to spot strong performers.</t>
  </si>
  <si>
    <t>Sorting also clusters low-performing products, helping identify weak areas that need improvement.</t>
  </si>
  <si>
    <t>Outliers, such as extremely high or low sales values, become much easier to detect.</t>
  </si>
  <si>
    <t>Management can quickly focus attention on high or low performers without scanning the entire dataset.</t>
  </si>
  <si>
    <t>Sorting improves readability, allowing faster decision-making and better prioritization of business actions.</t>
  </si>
  <si>
    <t>Analyze the Sorted Data</t>
  </si>
  <si>
    <t>Use Conditional Formatting Then Sort</t>
  </si>
  <si>
    <t>Improves visualization because colors make important records stand out immediately.</t>
  </si>
  <si>
    <t>Enables faster analysis since users can quickly identify high and low performers.</t>
  </si>
  <si>
    <t>Supports better decision making by helping managers prioritize areas needing attention.</t>
  </si>
  <si>
    <t>Organizes similar records together, grouping items with the same performance level.</t>
  </si>
  <si>
    <t>Works well with conditional formatting, creating interactive and visually appealing reports.</t>
  </si>
  <si>
    <t>Order Date (Year)</t>
  </si>
  <si>
    <t xml:space="preserve"> </t>
  </si>
  <si>
    <t>Primary Sort by Sales, Secondary Sort by Date</t>
  </si>
  <si>
    <t>Use Custom Sort Options</t>
  </si>
  <si>
    <t>Better data organization since multi-level sorting groups related records together neatly.</t>
  </si>
  <si>
    <t>Easier analysis because users can study data within specific categories more effectively.</t>
  </si>
  <si>
    <t>Identifies trends by highlighting patterns across products, dates, regions, or customer groups.</t>
  </si>
  <si>
    <t>Improves reporting by creating structured and professional reports that look well-organized.</t>
  </si>
  <si>
    <t>Handles large datasets efficiently, which is essential when working with thousands of records.</t>
  </si>
  <si>
    <t>Importance of Multi-Level Sorting</t>
  </si>
  <si>
    <t>Apply Multi-Level Sorting</t>
  </si>
  <si>
    <t>Enter Start and End Dates with Timestamps</t>
  </si>
  <si>
    <t>Calculate Duration Using Subtraction</t>
  </si>
  <si>
    <t>Duration time of Shipment</t>
  </si>
  <si>
    <t>Use DATEDIF Function</t>
  </si>
  <si>
    <t>Exact duration</t>
  </si>
  <si>
    <t>Use TODAY Function</t>
  </si>
  <si>
    <t>YEAR(), MONTH(), DAY()</t>
  </si>
  <si>
    <t>DATE()</t>
  </si>
  <si>
    <t>Combine Date Functions</t>
  </si>
  <si>
    <t>Automates date calculations since functions update automatically without manual changes needed.</t>
  </si>
  <si>
    <t>Supports time-based analysis, useful for monthly, quarterly, and annual business reports.</t>
  </si>
  <si>
    <t>Improves data accuracy by reducing manual date-entry mistakes in large datasets.</t>
  </si>
  <si>
    <t>Helps create dynamic dashboards where reports update automatically based on current date.</t>
  </si>
  <si>
    <t>Essential for business reporting, widely used in finance, HR, operations, sales, and supply chain.</t>
  </si>
  <si>
    <t>Significance of Date Function</t>
  </si>
  <si>
    <t>Use the IF function</t>
  </si>
  <si>
    <t>IF Function (High / Low Sales)</t>
  </si>
  <si>
    <t>AND Function</t>
  </si>
  <si>
    <t>Sales &gt; 1000 Profit &gt; 0
Both conditions must be TRUE.</t>
  </si>
  <si>
    <t>OR Function</t>
  </si>
  <si>
    <t>Requirement
Check if:
Sales &gt; 1000
OR
Profit &gt; 0</t>
  </si>
  <si>
    <t>Combine IF + AND</t>
  </si>
  <si>
    <t>Label a record as:
Good Sale
when:
Sales &gt; 1000
AND
Profit &gt; 0
Otherwise:
Review</t>
  </si>
  <si>
    <t>review</t>
  </si>
  <si>
    <t>Good Sale</t>
  </si>
  <si>
    <t>Implement Logical Tests on Numerical Data</t>
  </si>
  <si>
    <t>IFERROR</t>
  </si>
  <si>
    <t>Multiple Levels</t>
  </si>
  <si>
    <t>Classify Sales</t>
  </si>
  <si>
    <t>Logical Tests on Text Data</t>
  </si>
  <si>
    <t>Combine IF + AND + OR + IFERROR</t>
  </si>
  <si>
    <t>Condition
Mark an order as "Top Performer" when:
Sales &gt; 1000
AND
Profit &gt; 0
OR
Category = "Technology"
Otherwise:
Needs Review</t>
  </si>
  <si>
    <t>Create a new column 
called Performance Status.</t>
  </si>
  <si>
    <t>CA-2016-152157</t>
  </si>
  <si>
    <t>Dataset with Duplicate Values</t>
  </si>
  <si>
    <t>Remove Duplicates</t>
  </si>
  <si>
    <t>Identify and Remove Error Values</t>
  </si>
  <si>
    <t>Highlight Duplicate Values</t>
  </si>
  <si>
    <t>Verify Data Cleanliness</t>
  </si>
  <si>
    <t>UPPER Function</t>
  </si>
  <si>
    <t>PROPER Function</t>
  </si>
  <si>
    <t>LOWER Function</t>
  </si>
  <si>
    <t>VALUE, LEN, RIGHT, LEFT, MID</t>
  </si>
  <si>
    <t>TRIM Function</t>
  </si>
  <si>
    <t>Use SEARCH Function</t>
  </si>
  <si>
    <t>Use FIND Function</t>
  </si>
  <si>
    <t>Compare SEARCH and FIND</t>
  </si>
  <si>
    <t>Combine SEARCH and MID</t>
  </si>
  <si>
    <t>Explain SEARCH vs FIND</t>
  </si>
  <si>
    <t>Select Cells with Specific Attributes</t>
  </si>
  <si>
    <t>Find and Replace Blank Cells</t>
  </si>
  <si>
    <t>NA</t>
  </si>
  <si>
    <t>Highlight Cells with Formulas</t>
  </si>
  <si>
    <t>Select Cells with Conditional Formatting</t>
  </si>
  <si>
    <t>Saves time by locating specific cell types instantly in large datasets.</t>
  </si>
  <si>
    <t>Improves data cleaning by quickly identifying blank cells, errors, and formulas.</t>
  </si>
  <si>
    <t>Enhances accuracy by reducing the risk of missing incomplete or incorrect data.</t>
  </si>
  <si>
    <t>Simplifies auditing since users can inspect formulas and formatting more efficiently.</t>
  </si>
  <si>
    <t>Useful for large datasets, very effective when working with thousands of records.</t>
  </si>
  <si>
    <t>Benefits of Go To Special</t>
  </si>
  <si>
    <t>Dataset with Concatenated Text</t>
  </si>
  <si>
    <t>Use Text to Columns</t>
  </si>
  <si>
    <t>Customer</t>
  </si>
  <si>
    <t>Name</t>
  </si>
  <si>
    <t>Claire</t>
  </si>
  <si>
    <t>Gute</t>
  </si>
  <si>
    <t>Darrin</t>
  </si>
  <si>
    <t>Van</t>
  </si>
  <si>
    <t>Huff</t>
  </si>
  <si>
    <t>Sean</t>
  </si>
  <si>
    <t>O'Donnell</t>
  </si>
  <si>
    <t>Brosina</t>
  </si>
  <si>
    <t>Hoffman</t>
  </si>
  <si>
    <t>Andrew</t>
  </si>
  <si>
    <t>Irene</t>
  </si>
  <si>
    <t>Maddox</t>
  </si>
  <si>
    <t>Harold</t>
  </si>
  <si>
    <t>Pawlan</t>
  </si>
  <si>
    <t>Pete</t>
  </si>
  <si>
    <t>Kriz</t>
  </si>
  <si>
    <t>Alejandro</t>
  </si>
  <si>
    <t>Grove</t>
  </si>
  <si>
    <t>Zuschuss</t>
  </si>
  <si>
    <t>Donatelli</t>
  </si>
  <si>
    <t>Ken</t>
  </si>
  <si>
    <t>Black</t>
  </si>
  <si>
    <t>Sandra</t>
  </si>
  <si>
    <t>Flanagan</t>
  </si>
  <si>
    <t>Emily</t>
  </si>
  <si>
    <t>Burns</t>
  </si>
  <si>
    <t>Eric</t>
  </si>
  <si>
    <t>Hoffmann</t>
  </si>
  <si>
    <t>Tracy</t>
  </si>
  <si>
    <t>Blumstein</t>
  </si>
  <si>
    <t>Matt</t>
  </si>
  <si>
    <t>Abelman</t>
  </si>
  <si>
    <t>Gene</t>
  </si>
  <si>
    <t>Hale</t>
  </si>
  <si>
    <t>Steve</t>
  </si>
  <si>
    <t>Nguyen</t>
  </si>
  <si>
    <t>Linda</t>
  </si>
  <si>
    <t>Cazamias</t>
  </si>
  <si>
    <t>Ruben</t>
  </si>
  <si>
    <t>Ausman</t>
  </si>
  <si>
    <t>Erin</t>
  </si>
  <si>
    <t>Smith</t>
  </si>
  <si>
    <t>Odella</t>
  </si>
  <si>
    <t>Nelson</t>
  </si>
  <si>
    <t>Patrick</t>
  </si>
  <si>
    <t>Lena</t>
  </si>
  <si>
    <t>Hernandez</t>
  </si>
  <si>
    <t>Darren</t>
  </si>
  <si>
    <t>Powers</t>
  </si>
  <si>
    <t>Experiment with Different Delimiters</t>
  </si>
  <si>
    <t>Sean O</t>
  </si>
  <si>
    <t>Donnell</t>
  </si>
  <si>
    <t>Patrick O</t>
  </si>
  <si>
    <t>Apply Text to Columns on a Larger Dataset</t>
  </si>
  <si>
    <t>CA</t>
  </si>
  <si>
    <t>US</t>
  </si>
  <si>
    <t>Improves data structure by separating combined information into individual fields easily.</t>
  </si>
  <si>
    <t>Saves time since it is much faster than manually splitting data records.</t>
  </si>
  <si>
    <t>Improves data analysis by allowing separate sorting, filtering, and detailed reporting.</t>
  </si>
  <si>
    <t>Enhances data quality, making imported or messy data easier to clean properly.</t>
  </si>
  <si>
    <t>Supports large datasets, capable of splitting thousands of records within seconds efficiently.</t>
  </si>
  <si>
    <t>Advantages of Text to Columns</t>
  </si>
  <si>
    <t>Separate First &amp; Last Names</t>
  </si>
  <si>
    <t xml:space="preserve">First name </t>
  </si>
  <si>
    <t>Last Name</t>
  </si>
  <si>
    <t>Use CONCATENATE Function</t>
  </si>
  <si>
    <t>Use Ampersand (&amp;)</t>
  </si>
  <si>
    <t>Names</t>
  </si>
  <si>
    <t>Using CONCATENATE requires a longer formula, while ampersand (&amp;) is shorter and easier.</t>
  </si>
  <si>
    <t>CONCATENATE is moderately easy to read, but ampersand (&amp;) is simpler to understand.</t>
  </si>
  <si>
    <t>Both are flexible, allowing you to join text and values in different ways.</t>
  </si>
  <si>
    <t>CONCATENATE is less commonly used today, while ampersand (&amp;) is more widely preferred.</t>
  </si>
  <si>
    <t>Both produce the same result, for example combining A2 and B2 into “John Smith.”</t>
  </si>
  <si>
    <t>Compare CONCATENATE vs &amp;</t>
  </si>
  <si>
    <t>Use CONCATENATE when learning text functions or working in older Excel versions.</t>
  </si>
  <si>
    <t>CONCATENATE is helpful for combining multiple text values in a structured way.</t>
  </si>
  <si>
    <t>Example: =CONCATENATE(A2," - ",B2) → John Smith - CA-2016-152156.</t>
  </si>
  <si>
    <t>Use ampersand (&amp;) when writing shorter formulas or combining text quickly.</t>
  </si>
  <si>
    <t>Ampersand is great for building dynamic labels and reports with less effort.</t>
  </si>
  <si>
    <t>Example: =A2&amp;" - "&amp;B2 → John Smith - CA-2016-152156.</t>
  </si>
  <si>
    <t>Most Excel users prefer ampersand (&amp;) today because it is simpler and faster.</t>
  </si>
  <si>
    <t>When to Use CONCATENATE vs &amp;</t>
  </si>
  <si>
    <t>Create a Dataset with Repeated Text</t>
  </si>
  <si>
    <t>Use Replace to Change Text</t>
  </si>
  <si>
    <t>Furni</t>
  </si>
  <si>
    <t>Saves time by updating hundreds or thousands of records instantly in one step.</t>
  </si>
  <si>
    <t>Improves data consistency by standardizing naming conventions, codes, and repeated values.</t>
  </si>
  <si>
    <t>Reduces manual errors since users avoid editing records one by one manually.</t>
  </si>
  <si>
    <t>Supports large datasets, making it very useful for cleaning imported or raw data.</t>
  </si>
  <si>
    <t>Wildcards increase flexibility, allowing users to find patterns instead of exact values.</t>
  </si>
  <si>
    <t>Benefits of Find &amp; Replace</t>
  </si>
  <si>
    <t>Row Labels</t>
  </si>
  <si>
    <t>Column Labels</t>
  </si>
  <si>
    <t>Add Fields for Analysis</t>
  </si>
  <si>
    <t>Apply Filters</t>
  </si>
  <si>
    <t>Explain Pivot Table Components</t>
  </si>
  <si>
    <t>Create a Dataset with Sales Data</t>
  </si>
  <si>
    <t>Jan Total</t>
  </si>
  <si>
    <t>Feb Total</t>
  </si>
  <si>
    <t>Mar Total</t>
  </si>
  <si>
    <t>Apr Total</t>
  </si>
  <si>
    <t>May Total</t>
  </si>
  <si>
    <t>Jun Total</t>
  </si>
  <si>
    <t>Jul Total</t>
  </si>
  <si>
    <t>Aug Total</t>
  </si>
  <si>
    <t>Sep Total</t>
  </si>
  <si>
    <t>Oct Total</t>
  </si>
  <si>
    <t>Nov Total</t>
  </si>
  <si>
    <t>Dec Total</t>
  </si>
  <si>
    <t>Sales Data by Month</t>
  </si>
  <si>
    <t>Multiple Tables for Different Analyses</t>
  </si>
  <si>
    <t>Group by Quarter and Year</t>
  </si>
  <si>
    <t>Qtr1</t>
  </si>
  <si>
    <t>Qtr2</t>
  </si>
  <si>
    <t>Qtr3</t>
  </si>
  <si>
    <t>Qtr4</t>
  </si>
  <si>
    <t>2014 Total</t>
  </si>
  <si>
    <t>2015 Total</t>
  </si>
  <si>
    <t>2016 Total</t>
  </si>
  <si>
    <t>2017 Total</t>
  </si>
  <si>
    <t>Year</t>
  </si>
  <si>
    <t>Compare Sales Across Products</t>
  </si>
  <si>
    <t>Benefits of Grouping and Multiple Pivot Tables</t>
  </si>
  <si>
    <t>Benefits of Grouping</t>
  </si>
  <si>
    <t>Simplifies large datasets by converting detailed records into summarized categories.</t>
  </si>
  <si>
    <t>Converts daily data into monthly, quarterly, or yearly summaries for easier reporting.</t>
  </si>
  <si>
    <t>Helps identify trends and seasonality across different time periods in the dataset.</t>
  </si>
  <si>
    <t>Makes reports easier to understand by presenting summarized and structured information.</t>
  </si>
  <si>
    <t>Benefits of Multiple Pivot Tables</t>
  </si>
  <si>
    <t>Allows different perspectives on the same dataset for deeper insights.</t>
  </si>
  <si>
    <t>Supports comparison of sales, profit, products, and regions side by side.</t>
  </si>
  <si>
    <t>Improves reporting and decision-making by showing multiple views of performance.</t>
  </si>
  <si>
    <t>Reduces the need for complex formulas, simplifying analysis and reporting tasks.</t>
  </si>
  <si>
    <t>Group Sales Data by Date</t>
  </si>
  <si>
    <t>Handle Blank Cells in Pivot Table</t>
  </si>
  <si>
    <t>N/A</t>
  </si>
  <si>
    <t>Blank cells cause incorrect summaries, leading to totals that don’t match categories.</t>
  </si>
  <si>
    <t>Misleading reports occur because sales or values may appear under “blank” instead of real groups.</t>
  </si>
  <si>
    <t>Filtering becomes difficult since blank entries don’t show up clearly in sorted lists.</t>
  </si>
  <si>
    <t>Incomplete analysis happens because missing categories hide true performance or trends.</t>
  </si>
  <si>
    <t>Conclusion: Blank values reduce reporting accuracy and must be cleaned for reliable insights.</t>
  </si>
  <si>
    <t>Analyze Impact of Blank Cells</t>
  </si>
  <si>
    <t>Use Different Date Formats for Grouping</t>
  </si>
  <si>
    <t>Improves accuracy by preventing incorrect totals and summaries in reports.</t>
  </si>
  <si>
    <t>Enables date grouping since blank dates often stop grouping from working properly.</t>
  </si>
  <si>
    <t>Improves reporting quality, making Pivot Tables easier to read and understand.</t>
  </si>
  <si>
    <t>Helps data validation by highlighting missing or incomplete information in datasets.</t>
  </si>
  <si>
    <t>Enhances decision making because cleaned reports become more reliable and trustworthy.</t>
  </si>
  <si>
    <t>Importance of Managing Blank Cells</t>
  </si>
  <si>
    <t>Create Custom Groups</t>
  </si>
  <si>
    <t>Furniture Group</t>
  </si>
  <si>
    <t>Tachnology Group</t>
  </si>
  <si>
    <t>Experiment with Different Rules</t>
  </si>
  <si>
    <t>Apply Conditional Formatting</t>
  </si>
  <si>
    <t>Office supplies Group</t>
  </si>
  <si>
    <t>Create More Detailed Analysis</t>
  </si>
  <si>
    <t>Custom Grouping</t>
  </si>
  <si>
    <t>Combines related items into meaningful categories for better organization.</t>
  </si>
  <si>
    <t>Simplifies large Pivot Tables by reducing clutter and grouping similar records.</t>
  </si>
  <si>
    <t>Makes reports easier to understand with structured and summarized information.</t>
  </si>
  <si>
    <t>Helps identify broader business trends by grouping data into higher-level categories.</t>
  </si>
  <si>
    <t>Conditional Formatting</t>
  </si>
  <si>
    <t>Highlights important values automatically without manual checking or editing.</t>
  </si>
  <si>
    <t>Makes high and low performers easy to identify at a glance.</t>
  </si>
  <si>
    <t>Improves report readability by adding visual cues like colors or icons.</t>
  </si>
  <si>
    <t>Helps users focus on key insights quickly, saving time in analysis.</t>
  </si>
  <si>
    <t>Use VLOOKUP to Find Price</t>
  </si>
  <si>
    <t>Experiment with Different Lookup Values</t>
  </si>
  <si>
    <t>Syntax: =VLOOKUP(lookup_value,table_array,col_index_num,range_lookup) is the basic formula.</t>
  </si>
  <si>
    <t>lookup_value is the value to search, for example Product ID like P103.</t>
  </si>
  <si>
    <t>table_array is the table where Excel searches, for example range A2:C6.</t>
  </si>
  <si>
    <t>col_index_num is the column number to return, for example 3 returns Price.</t>
  </si>
  <si>
    <t>range_lookup can be FALSE for exact match or TRUE for approximate match.</t>
  </si>
  <si>
    <t>For most business work, always use FALSE to ensure exact matching results.</t>
  </si>
  <si>
    <t>Real Superstore Example: Dataset has Product ID, Product Name, and Sales columns.</t>
  </si>
  <si>
    <t>Formula: =VLOOKUP(H2,$A$2:$C$1000,3,FALSE) retrieves Sales based on Product ID.</t>
  </si>
  <si>
    <t>VLOOKUP is powerful for automating lookups, linking IDs with details, and improving reporting accuracy.</t>
  </si>
  <si>
    <t>Handle Errors Using IFERROR</t>
  </si>
  <si>
    <t>Score</t>
  </si>
  <si>
    <t>Grade</t>
  </si>
  <si>
    <t>F</t>
  </si>
  <si>
    <t>D</t>
  </si>
  <si>
    <t>C</t>
  </si>
  <si>
    <t>B</t>
  </si>
  <si>
    <t>A</t>
  </si>
  <si>
    <t>Use VLOOKUP with Approximate Match (TRUE)</t>
  </si>
  <si>
    <t>Use Named Ranges</t>
  </si>
  <si>
    <t>Use FALSE (Exact Match) for Product IDs, Employee IDs, Customer IDs, Order IDs, Invoice Numbers.</t>
  </si>
  <si>
    <t>Example: =VLOOKUP("P103",Table,3,FALSE) ensures you get the exact matching record.</t>
  </si>
  <si>
    <t>Use TRUE (Approximate Match) for ranges like Grades, Tax Slabs, Commission Rates, Bonus, Discount Tiers.</t>
  </si>
  <si>
    <t>Example: =VLOOKUP(SalesAmount,CommissionTable,2,TRUE) finds the correct commission bracket automatically.</t>
  </si>
  <si>
    <t>FALSE is best for precise lookups, while TRUE is ideal for range-based calculations.</t>
  </si>
  <si>
    <t>When to Use TRUE vs FALSE</t>
  </si>
  <si>
    <t>Create a Dataset Suitable for Both</t>
  </si>
  <si>
    <t>Product</t>
  </si>
  <si>
    <t>Use VLOOKUP</t>
  </si>
  <si>
    <t>Use HLOOKUP</t>
  </si>
  <si>
    <t>VLOOKUP searches for a value in the first column of a table.</t>
  </si>
  <si>
    <t>Formula: =VLOOKUP(E2,$A$2:$C$5,3,FALSE) retrieves data from the specified column.</t>
  </si>
  <si>
    <t>HLOOKUP searches for a value in the first row of a table.</t>
  </si>
  <si>
    <t>Formula: =HLOOKUP(L2,$F$1:$J$3,3,FALSE) retrieves data from the specified row.</t>
  </si>
  <si>
    <t>Key Difference: VLOOKUP returns from a specified column, while HLOOKUP returns from a specified row.</t>
  </si>
  <si>
    <t>Compare Syntax</t>
  </si>
  <si>
    <t>Use VLOOKUP when data is arranged vertically in rows, common in business datasets.</t>
  </si>
  <si>
    <t>Examples: Employee records, Customer records, Product master data, and Sales transactions.</t>
  </si>
  <si>
    <t>Formula Example: =VLOOKUP(E2,$A$2:$C$4,3,FALSE) retrieves Price based on Product ID.</t>
  </si>
  <si>
    <t>Use HLOOKUP when data is arranged horizontally across columns in a matrix-style format.</t>
  </si>
  <si>
    <t>Examples: Monthly sales data like Jan, Feb, Mar, Apr stored in row headers.</t>
  </si>
  <si>
    <t>Formula Example: =HLOOKUP("Mar",A1:E2,2,FALSE) returns the sales value for March.</t>
  </si>
  <si>
    <t>Quick Difference: VLOOKUP searches first column, HLOOKUP searches first row of dataset.</t>
  </si>
  <si>
    <t>VLOOKUP is most commonly used for transactional data, while HLOOKUP suits tabular reports.</t>
  </si>
  <si>
    <t>One-line explanation: VLOOKUP is for vertical data, HLOOKUP is for horizontal data.</t>
  </si>
  <si>
    <t>When to Use Each</t>
  </si>
  <si>
    <t>Use COUNTIF</t>
  </si>
  <si>
    <t>Count sales greater than ₹100.</t>
  </si>
  <si>
    <t xml:space="preserve">Count   </t>
  </si>
  <si>
    <t>Use SUMIF</t>
  </si>
  <si>
    <t>Find total sales for Technology products.</t>
  </si>
  <si>
    <t>Use AVERAGEIF</t>
  </si>
  <si>
    <t>Average sales for Furniture.</t>
  </si>
  <si>
    <t>COUNTIF counts records meeting a condition, for example number of sales greater than 10,000.</t>
  </si>
  <si>
    <t>SUMIF adds values meeting a condition, for example total sales from Technology category.</t>
  </si>
  <si>
    <t>AVERAGEIF calculates average for matching records, for example average sales from Furniture category.</t>
  </si>
  <si>
    <t>COUNTIF is best for frequency analysis, SUMIF for totals, and AVERAGEIF for performance insights.</t>
  </si>
  <si>
    <t>Together, these functions simplify conditional analysis and improve reporting accuracy in Excel.</t>
  </si>
  <si>
    <t>Compare COUNTIF, SUMIF &amp; AVERAGEIF</t>
  </si>
  <si>
    <t>Count Furniture sales in the west region.</t>
  </si>
  <si>
    <t>Use SUMIFS</t>
  </si>
  <si>
    <t>Find total Furniture sales in West region.</t>
  </si>
  <si>
    <t>Use COUNTIFS</t>
  </si>
  <si>
    <t>Experiment with Different Criteria</t>
  </si>
  <si>
    <t>Count Office Supplies sales in the west region.</t>
  </si>
  <si>
    <t xml:space="preserve">Count  </t>
  </si>
  <si>
    <t>Find total Office Supplies sales in West region.</t>
  </si>
  <si>
    <t>COUNTIFS</t>
  </si>
  <si>
    <t>Counts records meeting multiple conditions at the same time.</t>
  </si>
  <si>
    <t>Very useful for filtering and analyzing large datasets efficiently.</t>
  </si>
  <si>
    <t>Example: Count Technology orders specifically from the East region.</t>
  </si>
  <si>
    <t>SUMIFS</t>
  </si>
  <si>
    <t>Adds values that meet multiple conditions together.</t>
  </si>
  <si>
    <t>Helps in category-wise and region-wise reporting for better insights.</t>
  </si>
  <si>
    <t>Example: Calculate total Technology sales from the East region.</t>
  </si>
  <si>
    <t>Importance of COUNTIFS &amp; SUMIFS</t>
  </si>
  <si>
    <t>Highlight Sales Greater Than 500</t>
  </si>
  <si>
    <t>Use Color Scales</t>
  </si>
  <si>
    <t>Apply Icon Sets</t>
  </si>
  <si>
    <t>Use Real Superstore Data</t>
  </si>
  <si>
    <t>Highlights important values automatically, reducing the need for manual checking.</t>
  </si>
  <si>
    <t>Makes large datasets easier to analyze by adding visual cues like colors.</t>
  </si>
  <si>
    <t>Identifies trends and outliers quickly, helping spot unusual or standout records.</t>
  </si>
  <si>
    <t>Improves report readability by making data more structured and visually appealing.</t>
  </si>
  <si>
    <t>Supports faster decision-making since key insights are easier to notice instantly.</t>
  </si>
  <si>
    <t>Benefits of Conditional Formatting</t>
  </si>
  <si>
    <t xml:space="preserve">product </t>
  </si>
  <si>
    <t>March</t>
  </si>
  <si>
    <t>Combines data from multiple worksheets automatically, saving time and effort.</t>
  </si>
  <si>
    <t>Reduces manual calculations by summarizing values directly from different sheets.</t>
  </si>
  <si>
    <t>Creates quick summary reports that give a complete view of overall performance.</t>
  </si>
  <si>
    <t>Supports multiple functions like SUM, AVERAGE, COUNT, MAX, and MIN for flexibility.</t>
  </si>
  <si>
    <t>Useful when departments or months are stored in separate sheets and need consolidation.</t>
  </si>
  <si>
    <t>VBA (Visual Basic for Applications) Macros are small programs inside Excel.</t>
  </si>
  <si>
    <t>They automate repetitive tasks, saving time and reducing manual effort daily.</t>
  </si>
  <si>
    <t>Instead of repeating steps manually, a macro records or executes them automatically.</t>
  </si>
  <si>
    <t>Example without Macro: Open file, format data, create Pivot Table, generate report, save file.</t>
  </si>
  <si>
    <t>Example with Macro: Click one button and all steps run automatically in sequence.</t>
  </si>
  <si>
    <t>Macros improve efficiency, ensure consistency, and make reporting faster and more reliable.</t>
  </si>
  <si>
    <t>Saves time by automating repetitive work that would take hours manually.</t>
  </si>
  <si>
    <t>Reduces errors since macros perform the same steps consistently every time.</t>
  </si>
  <si>
    <t>Improves productivity because large tasks can be completed within seconds.</t>
  </si>
  <si>
    <t>Handles complex processes by combining multiple Excel operations into one click.</t>
  </si>
  <si>
    <t>Creates automated reports, useful for finance, sales, and operations reporting tasks.</t>
  </si>
  <si>
    <t>Requires VBA knowledge since advanced macros need proper coding skills to build.</t>
  </si>
  <si>
    <t>Security risks exist because malicious macros can contain harmful or unsafe code.</t>
  </si>
  <si>
    <t>Maintenance is required as macros may break if workbook structure changes.</t>
  </si>
  <si>
    <t>Compatibility issues can occur since some macros may not work in different Excel versions.</t>
  </si>
  <si>
    <t>What are VBA Macros?</t>
  </si>
  <si>
    <t>Advantages and Disadvantages</t>
  </si>
  <si>
    <t>Disadvantages</t>
  </si>
  <si>
    <t>Financial Reporting → Automates monthly MIS reports, saving time and ensuring consistency.</t>
  </si>
  <si>
    <t>Data Cleaning → Removes duplicates, formats data, and prepares reports automatically.</t>
  </si>
  <si>
    <t>Dashboard Updates → Refreshes Pivot Tables and charts without manual effort.</t>
  </si>
  <si>
    <t>Invoice Generation → Creates invoices directly from master data with one click.</t>
  </si>
  <si>
    <t>Bulk Data Processing → Handles thousands of rows quickly, improving efficiency and accuracy.</t>
  </si>
  <si>
    <t>Example Relevant to Your Background</t>
  </si>
  <si>
    <t>Every month you download sales data, clean it, create Pivot Tables, and generate reports.</t>
  </si>
  <si>
    <t>A VBA Macro can perform all these steps automatically, reducing manual work significantly.</t>
  </si>
  <si>
    <t>Macros are especially powerful in finance, procurement, and reporting roles where repetitive tasks dominate.</t>
  </si>
  <si>
    <t>Where VBA Macros Are Useful</t>
  </si>
  <si>
    <t>Recording Macro</t>
  </si>
  <si>
    <t>No coding required, Excel records mouse clicks and actions automatically.</t>
  </si>
  <si>
    <t>Good for simple tasks like formatting, filtering, or basic report creation.</t>
  </si>
  <si>
    <t>Limited flexibility since it only repeats recorded steps without customization.</t>
  </si>
  <si>
    <t>Easy for beginners who want quick automation without learning VBA.</t>
  </si>
  <si>
    <t>Example: Start recording, bold header, apply filters, stop recording — Excel generates code.</t>
  </si>
  <si>
    <t>Writing VBA Code</t>
  </si>
  <si>
    <t>Requires VBA knowledge to write instructions manually in the editor.</t>
  </si>
  <si>
    <t>Good for complex tasks that need logic, loops, or advanced automation.</t>
  </si>
  <si>
    <t>Highly flexible, allows customization beyond what recording can achieve.</t>
  </si>
  <si>
    <t>Better for advanced users who want powerful automation and control.</t>
  </si>
  <si>
    <t>Example: Write VBA code to clean data, refresh Pivot Tables, and generate reports.</t>
  </si>
  <si>
    <t>Recording Macro vs Writing VBA Code</t>
  </si>
  <si>
    <t>Security Considerations</t>
  </si>
  <si>
    <t>Macro Security Best Practices</t>
  </si>
  <si>
    <t>Enable macros only from trusted sources since unknown files may contain harmful code.</t>
  </si>
  <si>
    <t>Use protected locations by storing macro-enabled files in trusted folders.</t>
  </si>
  <si>
    <t>Check digital signatures because organizations often sign approved VBA projects.</t>
  </si>
  <si>
    <t>Keep antivirus updated to help detect and block malicious macro activity.</t>
  </si>
  <si>
    <t>Use macro security settings: File → Options → Trust Center → Macro Settings</t>
  </si>
  <si>
    <t>Advantages of Macros</t>
  </si>
  <si>
    <t>Saves time by automating repetitive tasks.</t>
  </si>
  <si>
    <t>Reduces errors through consistent execution of steps.</t>
  </si>
  <si>
    <t>Improves productivity by completing large tasks quickly.</t>
  </si>
  <si>
    <t>Automates reporting for finance, sales, and operations.</t>
  </si>
  <si>
    <t>Disadvantages of Macros</t>
  </si>
  <si>
    <t>Requires maintenance since macros may break if workbook structure changes.</t>
  </si>
  <si>
    <t>Security risks exist if malicious macros are enabled.</t>
  </si>
  <si>
    <t>VBA knowledge is needed for advanced or complex automation tasks.</t>
  </si>
  <si>
    <t>VBA Programming → Provides access to the VBA Editor for writing automation scripts.</t>
  </si>
  <si>
    <t>Macro Recording → Allows users to automate repetitive tasks without needing coding skills.</t>
  </si>
  <si>
    <t>Form Controls → Enables creation of buttons, checkboxes, and dropdowns for dashboards and reports.</t>
  </si>
  <si>
    <t>Automation → Helps automate reports, data cleaning, Pivot Table refreshes, and file processing.</t>
  </si>
  <si>
    <t>Advanced Excel Development → Essential for power users, analysts, and finance professionals.</t>
  </si>
  <si>
    <t>Importance of Developer Tab</t>
  </si>
  <si>
    <t>Visual Basic → Opens the VBA Editor for writing and editing automation scripts.</t>
  </si>
  <si>
    <t>Shortcut: Alt + F11 quickly launches the VBA Editor window.</t>
  </si>
  <si>
    <t>Record Macro → Records actions and converts them into VBA code automatically.</t>
  </si>
  <si>
    <t>Macros → Lets you view, edit, run, and delete recorded or written macros.</t>
  </si>
  <si>
    <t>Insert Controls → Add buttons, combo boxes, checkboxes, and option buttons for dashboards.</t>
  </si>
  <si>
    <t>Design Mode → Allows modification and customization of inserted controls.</t>
  </si>
  <si>
    <t>Add-ins → Manage Excel Add-ins to extend functionality and features.</t>
  </si>
  <si>
    <t>XML Commands → Import and export XML data for advanced data handling.</t>
  </si>
  <si>
    <t>Key Features in Developer Tab</t>
  </si>
  <si>
    <t>Search for VBA Code → Look for code snippets from trusted resources such as official documentation, reputable forums, or company-approved libraries.</t>
  </si>
  <si>
    <t>Copy the Code Snippet → Select the relevant macro code that matches your task.</t>
  </si>
  <si>
    <t>Review the Code → Understand its purpose, logic, and how it works before using it.</t>
  </si>
  <si>
    <t>Modify as Needed → Adjust cell references, ranges, or values to fit your dataset.</t>
  </si>
  <si>
    <t>Paste into VBA Module → Open the VBA Editor (Alt + F11), insert a new module, and paste the code.</t>
  </si>
  <si>
    <t>Run and Test the Macro → Execute the macro (F5 or Run option) and observe its effects.</t>
  </si>
  <si>
    <t>Verify Output → Ensure the results match the expected outcome and refine if necessary.</t>
  </si>
  <si>
    <t>Process of Finding and Using VBA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</si>
</sst>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₹&quot;\ #,##0.00"/>
    <numFmt numFmtId="165" formatCode="0.0,&quot;k&quot;"/>
    <numFmt numFmtId="166" formatCode="0.00_ ;[Red]\-0.00\ "/>
    <numFmt numFmtId="167" formatCode="dd/mmm/yyyy"/>
    <numFmt numFmtId="168" formatCode="dd/mmm/yyyy\ hh:mm\ AM/PM"/>
    <numFmt numFmtId="169" formatCode="dddd\,\ dd\ mmmm\ yyyy"/>
    <numFmt numFmtId="170" formatCode="dd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2"/>
      <color rgb="FF666666"/>
      <name val="Arial"/>
      <family val="2"/>
    </font>
    <font>
      <b/>
      <sz val="10"/>
      <color rgb="FF666666"/>
      <name val="Calibri"/>
      <family val="2"/>
      <scheme val="minor"/>
    </font>
    <font>
      <sz val="12"/>
      <color rgb="FF666666"/>
      <name val="Arial"/>
      <family val="2"/>
    </font>
    <font>
      <b/>
      <sz val="11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ABABAB"/>
      </left>
      <right/>
      <top style="thin">
        <color indexed="65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14" fontId="0" fillId="0" borderId="0" xfId="0" applyNumberForma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4" xfId="0" applyFont="1" applyBorder="1"/>
    <xf numFmtId="0" fontId="3" fillId="0" borderId="7" xfId="0" applyFont="1" applyBorder="1"/>
    <xf numFmtId="0" fontId="3" fillId="0" borderId="8" xfId="0" applyFont="1" applyBorder="1"/>
    <xf numFmtId="0" fontId="0" fillId="0" borderId="8" xfId="0" applyBorder="1"/>
    <xf numFmtId="0" fontId="3" fillId="0" borderId="0" xfId="0" applyFont="1"/>
    <xf numFmtId="0" fontId="0" fillId="0" borderId="0" xfId="0" applyAlignment="1">
      <alignment horizontal="left"/>
    </xf>
    <xf numFmtId="0" fontId="0" fillId="0" borderId="3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0" fontId="0" fillId="0" borderId="0" xfId="0" applyNumberFormat="1"/>
    <xf numFmtId="0" fontId="1" fillId="0" borderId="0" xfId="0" applyFont="1"/>
    <xf numFmtId="10" fontId="3" fillId="0" borderId="0" xfId="0" applyNumberFormat="1" applyFont="1"/>
    <xf numFmtId="0" fontId="4" fillId="0" borderId="0" xfId="0" applyFont="1"/>
    <xf numFmtId="0" fontId="8" fillId="0" borderId="0" xfId="0" applyFont="1"/>
    <xf numFmtId="10" fontId="0" fillId="0" borderId="8" xfId="0" applyNumberFormat="1" applyBorder="1"/>
    <xf numFmtId="0" fontId="9" fillId="0" borderId="8" xfId="0" applyFont="1" applyBorder="1" applyAlignment="1">
      <alignment horizontal="center" vertical="center"/>
    </xf>
    <xf numFmtId="164" fontId="0" fillId="0" borderId="8" xfId="0" applyNumberFormat="1" applyBorder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11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0" fontId="0" fillId="0" borderId="11" xfId="0" applyBorder="1"/>
    <xf numFmtId="165" fontId="0" fillId="0" borderId="8" xfId="0" applyNumberFormat="1" applyBorder="1"/>
    <xf numFmtId="166" fontId="0" fillId="0" borderId="8" xfId="0" applyNumberFormat="1" applyBorder="1"/>
    <xf numFmtId="2" fontId="0" fillId="0" borderId="8" xfId="0" applyNumberFormat="1" applyBorder="1"/>
    <xf numFmtId="11" fontId="0" fillId="0" borderId="8" xfId="0" applyNumberFormat="1" applyBorder="1"/>
    <xf numFmtId="0" fontId="0" fillId="0" borderId="12" xfId="0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9" fillId="0" borderId="8" xfId="0" applyFont="1" applyBorder="1" applyAlignment="1">
      <alignment horizontal="center" vertical="center" textRotation="45"/>
    </xf>
    <xf numFmtId="0" fontId="10" fillId="2" borderId="0" xfId="0" applyFont="1" applyFill="1"/>
    <xf numFmtId="0" fontId="0" fillId="0" borderId="0" xfId="0" pivotButton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horizontal="left" indent="1"/>
    </xf>
    <xf numFmtId="0" fontId="0" fillId="0" borderId="13" xfId="0" applyBorder="1"/>
    <xf numFmtId="14" fontId="0" fillId="0" borderId="1" xfId="0" applyNumberFormat="1" applyBorder="1"/>
    <xf numFmtId="14" fontId="0" fillId="0" borderId="3" xfId="0" applyNumberFormat="1" applyBorder="1"/>
    <xf numFmtId="0" fontId="0" fillId="0" borderId="7" xfId="0" applyBorder="1"/>
    <xf numFmtId="0" fontId="0" fillId="3" borderId="0" xfId="0" applyFill="1"/>
    <xf numFmtId="0" fontId="0" fillId="0" borderId="0" xfId="0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7" xfId="0" applyNumberFormat="1" applyBorder="1"/>
  </cellXfs>
  <cellStyles count="1">
    <cellStyle name="Normal" xfId="0" builtinId="0"/>
  </cellStyles>
  <dxfs count="6">
    <dxf>
      <font>
        <b/>
      </font>
    </dxf>
    <dxf>
      <font>
        <b/>
      </font>
    </dxf>
    <dxf>
      <numFmt numFmtId="0" formatCode="General"/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dar Pawar" refreshedDate="46178.506278819441" backgroundQuery="1" createdVersion="8" refreshedVersion="8" minRefreshableVersion="3" recordCount="0" supportSubquery="1" supportAdvancedDrill="1" xr:uid="{766F93F7-D780-404F-B095-7D0D13ED74A6}">
  <cacheSource type="external" connectionId="1"/>
  <cacheFields count="4">
    <cacheField name="[Range].[Product Name].[Product Name]" caption="Product Name" numFmtId="0" hierarchy="16" level="1">
      <sharedItems count="1362">
        <s v="#10- 4 1/8&quot; x 9 1/2&quot; Security-Tint Envelopes"/>
        <s v="#10 Gummed Flap White Envelopes, 100/Box"/>
        <s v="#10 Self-Seal White Envelopes"/>
        <s v="#10 White Business Envelopes,4 1/8 x 9 1/2"/>
        <s v="1.7 Cubic Foot Compact &quot;Cube&quot; Office Refrigerators"/>
        <s v="12 Colored Short Pencils"/>
        <s v="12-1/2 Diameter Round Wall Clock"/>
        <s v="14-7/8 x 11 Blue Bar Computer Printout Paper"/>
        <s v="24 Capacity Maxi Data Binder Racks, Pearl"/>
        <s v="24-Hour Round Wall Clock"/>
        <s v="3.6 Cubic Foot Counter Height Office Refrigerator"/>
        <s v="36X48 HARDFLOOR CHAIRMAT"/>
        <s v="3D Systems Cube Printer, 2nd Generation, Magenta"/>
        <s v="3M Hangers With Command Adhesive"/>
        <s v="3M Polarizing Light Filter Sleeves"/>
        <s v="3M Polarizing Task Lamp with Clamp Arm, Light Gray"/>
        <s v="3M Replacement Filter for Office Air Cleaner for 20' x 33' Room"/>
        <s v="3-ring staple pack"/>
        <s v="4009 Highlighters"/>
        <s v="4009 Highlighters by Sanford"/>
        <s v="50 Colored Long Pencils"/>
        <s v="6&quot; Cubicle Wall Clock, Black"/>
        <s v="9-3/4 Diameter Round Wall Clock"/>
        <s v="Aastra 57i VoIP phone"/>
        <s v="Acco 3-Hole Punch"/>
        <s v="Acco 6 Outlet Guardian Premium Plus Surge Suppressor"/>
        <s v="Acco 6 Outlet Guardian Premium Surge Suppressor"/>
        <s v="Acco 7-Outlet Masterpiece Power Center, Wihtout Fax/Phone Line Protection"/>
        <s v="Acco Banker's Clasps, 5 3/4&quot;-Long"/>
        <s v="Acco Clips to Go Binder Clips, 24 Clips in Two Sizes"/>
        <s v="Acco Data Flex Cable Posts For Top &amp; Bottom Load Binders, 6&quot; Capacity"/>
        <s v="Acco Economy Flexible Poly Round Ring Binder"/>
        <s v="Acco Expandable Hanging Binders"/>
        <s v="Acco Flexible ACCOHIDE Square Ring Data Binder, Dark Blue, 11 1/2&quot; X 14&quot; 7/8&quot;"/>
        <s v="Acco Four Pocket Poly Ring Binder with Label Holder, Smoke, 1&quot;"/>
        <s v="Acco Hanging Data Binders"/>
        <s v="Acco Hot Clips Clips to Go"/>
        <s v="Acco Perma 2700 Stacking Storage Drawers"/>
        <s v="Acco Perma 4000 Stacking Storage Drawers"/>
        <s v="Acco Pressboard Covers with Storage Hooks, 14 7/8&quot; x 11&quot;, Dark Blue"/>
        <s v="Acco Pressboard Covers with Storage Hooks, 14 7/8&quot; x 11&quot;, Executive Red"/>
        <s v="Acco Pressboard Covers with Storage Hooks, 14 7/8&quot; x 11&quot;, Light Blue"/>
        <s v="Acco Pressboard Covers with Storage Hooks, 9 1/2&quot; x 11&quot;, Executive Red"/>
        <s v="Acco PRESSTEX Data Binder with Storage Hooks, Dark Blue, 14 7/8&quot; X 11&quot;"/>
        <s v="Acco PRESSTEX Data Binder with Storage Hooks, Dark Blue, 9 1/2&quot; X 11&quot;"/>
        <s v="Acco PRESSTEX Data Binder with Storage Hooks, Light Blue, 9 1/2&quot; X 11&quot;"/>
        <s v="Acco Recycled 2&quot; Capacity Laser Printer Hanging Data Binders"/>
        <s v="Acco Six-Outlet Power Strip, 4' Cord Length"/>
        <s v="Acco Smartsocket Color-Coded Six-Outlet AC Adapter Model Surge Protectors"/>
        <s v="Acco Suede Grain Vinyl Round Ring Binder"/>
        <s v="Acco Translucent Poly Ring Binders"/>
        <s v="ACCOHIDE 3-Ring Binder, Blue, 1&quot;"/>
        <s v="ACCOHIDE Binder by Acco"/>
        <s v="Accohide Poly Flexible Ring Binders"/>
        <s v="Acme 10&quot; Easy Grip Assistive Scissors"/>
        <s v="Acme Box Cutter Scissors"/>
        <s v="Acme Design Line 8&quot; Stainless Steel Bent Scissors w/Champagne Handles, 3-1/8&quot; Cut"/>
        <s v="Acme Design Stainless Steel Bent Scissors"/>
        <s v="Acme Elite Stainless Steel Scissors"/>
        <s v="Acme Forged Steel Scissors with Black Enamel Handles"/>
        <s v="Acme Hot Forged Carbon Steel Scissors with Nickel-Plated Handles, 3 7/8&quot; Cut, 8&quot;L"/>
        <s v="Acme Kleen Earth Office Shears"/>
        <s v="Acme Office Executive Series Stainless Steel Trimmers"/>
        <s v="Acme Preferred Stainless Steel Scissors"/>
        <s v="Acme Rosewood Handle Letter Opener"/>
        <s v="Acme Softgrip Scissors"/>
        <s v="Acme Stainless Steel Office Snips"/>
        <s v="Acme Tagit Stainless Steel Antibacterial Scissors"/>
        <s v="Acme Value Line Scissors"/>
        <s v="Acrylic Self-Standing Desk Frames"/>
        <s v="Adams Phone Message Book, 200 Message Capacity, 8 1/16” x 11”"/>
        <s v="Adams Phone Message Book, Professional, 400 Message Capacity, 5 3/6” x 11”"/>
        <s v="Adams Telephone Message Book W/Dividers/Space For Phone Numbers, 5 1/4&quot;X8 1/2&quot;, 200/Messages"/>
        <s v="Adams Telephone Message Book W/Dividers/Space For Phone Numbers, 5 1/4&quot;X8 1/2&quot;, 300/Messages"/>
        <s v="Adams Telephone Message Books, 5 1/4” x 11”"/>
        <s v="Adjustable Depth Letter/Legal Cart"/>
        <s v="Adtran 1202752G1"/>
        <s v="Advantus Employee of the Month Certificate Frame, 11 x 13-1/2"/>
        <s v="Advantus Map Pennant Flags and Round Head Tacks"/>
        <s v="Advantus Motivational Note Cards"/>
        <s v="Advantus Panel Wall Acrylic Frame"/>
        <s v="Advantus Panel Wall Certificate Holder - 8.5x11"/>
        <s v="Advantus Plastic Paper Clips"/>
        <s v="Advantus Push Pins"/>
        <s v="Advantus Push Pins, Aluminum Head"/>
        <s v="Advantus Rolling Drawer Organizers"/>
        <s v="Advantus Rolling Storage Box"/>
        <s v="Advantus SlideClip Paper Clips"/>
        <s v="Advantus T-Pin Paper Clips"/>
        <s v="Airmail Envelopes"/>
        <s v="Akro Stacking Bins"/>
        <s v="Akro-Mils 12-Gallon Tote"/>
        <s v="Alliance Big Bands Rubber Bands, 12/Pack"/>
        <s v="Alliance Super-Size Bands, Assorted Sizes"/>
        <s v="Alphabetical Labels for Top Tab Filing"/>
        <s v="Aluminum Document Frame"/>
        <s v="Aluminum Screw Posts"/>
        <s v="AmazonBasics 3-Button USB Wired Mouse"/>
        <s v="American Pencil"/>
        <s v="Ames Color-File Green Diamond Border X-ray Mailers"/>
        <s v="Ampad #10 Peel &amp; Seel Holiday Envelopes"/>
        <s v="Ampad Evidence Wirebond Steno Books, 6&quot; x 9&quot;"/>
        <s v="Ampad Gold Fibre Wirebound Steno Books, 6&quot; x 9&quot;, Gregg Ruled"/>
        <s v="Ampad Phone Message Book, Recycled, 400 Message Capacity, 5 ¾” x 11”"/>
        <s v="Ampad Poly Cover Wirebound Steno Book, 6&quot; x 9&quot; Assorted Colors, Gregg Ruled"/>
        <s v="Angle-D Binders with Locking Rings, Label Holders"/>
        <s v="Angle-D Ring Binders"/>
        <s v="Anker 36W 4-Port USB Wall Charger Travel Power Adapter for iPhone 5s 5c 5"/>
        <s v="Anker Astro 15000mAh USB Portable Charger"/>
        <s v="Anker Astro Mini 3000mAh Ultra-Compact Portable Charger"/>
        <s v="Anker Ultra-Slim Mini Bluetooth 3.0 Wireless Keyboard"/>
        <s v="APC 7 Outlet Network SurgeArrest Surge Protector"/>
        <s v="Apple EarPods with Remote and Mic"/>
        <s v="Apple iPhone 5"/>
        <s v="Apple iPhone 5C"/>
        <s v="ARKON Windshield Dashboard Air Vent Car Mount Holder"/>
        <s v="Array Memo Cubes"/>
        <s v="Array Parchment Paper, Assorted Colors"/>
        <s v="Artistic Insta-Plaque"/>
        <s v="Assorted Color Push Pins"/>
        <s v="Astroparche Fine Business Paper"/>
        <s v="AT&amp;T 1070 Corded Phone"/>
        <s v="AT&amp;T 1080 Phone"/>
        <s v="AT&amp;T 17929 Lendline Telephone"/>
        <s v="AT&amp;T 841000 Phone"/>
        <s v="AT&amp;T CL83451 4-Handset Telephone"/>
        <s v="AT&amp;T SB67148 SynJ"/>
        <s v="AT&amp;T TR1909W"/>
        <s v="Ativa V4110MDD Micro-Cut Shredder"/>
        <s v="Atlantic Metals Mobile 2-Shelf Bookcases, Custom Colors"/>
        <s v="Atlantic Metals Mobile 3-Shelf Bookcases, Custom Colors"/>
        <s v="Atlantic Metals Mobile 4-Shelf Bookcases, Custom Colors"/>
        <s v="Atlantic Metals Mobile 5-Shelf Bookcases, Custom Colors"/>
        <s v="Avanti 1.7 Cu. Ft. Refrigerator"/>
        <s v="Avaya 4621SW VoIP phone"/>
        <s v="Avaya 5410 Digital phone"/>
        <s v="Avaya 5420 Digital phone"/>
        <s v="Avery 3 1/2&quot; Diskette Storage Pages, 10/Pack"/>
        <s v="Avery 4027 File Folder Labels for Dot Matrix Printers, 5000 Labels per Box, White"/>
        <s v="Avery 473"/>
        <s v="Avery 474"/>
        <s v="Avery 475"/>
        <s v="Avery 476"/>
        <s v="Avery 477"/>
        <s v="Avery 478"/>
        <s v="Avery 479"/>
        <s v="Avery 480"/>
        <s v="Avery 481"/>
        <s v="Avery 483"/>
        <s v="Avery 484"/>
        <s v="Avery 486"/>
        <s v="Avery 487"/>
        <s v="Avery 488"/>
        <s v="Avery 49"/>
        <s v="Avery 490"/>
        <s v="Avery 493"/>
        <s v="Avery 494"/>
        <s v="Avery 495"/>
        <s v="Avery 496"/>
        <s v="Avery 498"/>
        <s v="Avery 499"/>
        <s v="Avery 50"/>
        <s v="Avery 502"/>
        <s v="Avery 503"/>
        <s v="Avery 508"/>
        <s v="Avery 509"/>
        <s v="Avery 51"/>
        <s v="Avery 511"/>
        <s v="Avery 512"/>
        <s v="Avery 513"/>
        <s v="Avery 515"/>
        <s v="Avery 516"/>
        <s v="Avery 517"/>
        <s v="Avery 518"/>
        <s v="Avery 519"/>
        <s v="Avery 52"/>
        <s v="Avery 520"/>
        <s v="Avery Address/Shipping Labels for Typewriters, 4&quot; x 2&quot;"/>
        <s v="Avery Arch Ring Binders"/>
        <s v="Avery Binder Labels"/>
        <s v="Avery Binding System Hidden Tab Executive Style Index Sets"/>
        <s v="Avery Durable Binders"/>
        <s v="Avery Durable Plastic 1&quot; Binders"/>
        <s v="Avery Durable Poly Binders"/>
        <s v="Avery Durable Slant Ring Binders"/>
        <s v="Avery Durable Slant Ring Binders With Label Holder"/>
        <s v="Avery Durable Slant Ring Binders, No Labels"/>
        <s v="Avery File Folder Labels"/>
        <s v="Avery Fluorescent Highlighter Four-Color Set"/>
        <s v="Avery Framed View Binder, EZD Ring (Locking), Navy, 1 1/2&quot;"/>
        <s v="Avery Hanging File Binders"/>
        <s v="Avery Heavy-Duty EZD  Binder With Locking Rings"/>
        <s v="Avery Heavy-Duty EZD View Binder with Locking Rings"/>
        <s v="Avery Hidden Tab Dividers for Binding Systems"/>
        <s v="Avery Hi-Liter Pen Style Six-Color Fluorescent Set"/>
        <s v="Avery Hi-Liter Smear-Safe Highlighters"/>
        <s v="Avery Legal 4-Ring Binder"/>
        <s v="Avery Non-Stick Binders"/>
        <s v="Avery Personal Creations Heavyweight Cards"/>
        <s v="Avery Poly Binder Pockets"/>
        <s v="Avery Premier Heavy-Duty Binder with Round Locking Rings"/>
        <s v="Avery Printable Repositionable Plastic Tabs"/>
        <s v="Avery Recycled Flexi-View Covers for Binding Systems"/>
        <s v="Avery Reinforcements for Hole-Punch Pages"/>
        <s v="Avery Round Ring Poly Binders"/>
        <s v="Avery Self-Adhesive Photo Pockets for Polaroid Photos"/>
        <s v="Avery Triangle Shaped Sheet Lifters, Black, 2/Pack"/>
        <s v="Avery White Multi-Purpose Labels"/>
        <s v="Bady BDG101FRU Card Printer"/>
        <s v="Bagged Rubber Bands"/>
        <s v="Balt Solid Wood Rectangular Table"/>
        <s v="Balt Solid Wood Round Tables"/>
        <s v="Barrel Sharpener"/>
        <s v="Barricks 18&quot; x 48&quot; Non-Folding Utility Table with Bottom Storage Shelf"/>
        <s v="Barricks Non-Folding Utility Table with Steel Legs, Laminate Tops"/>
        <s v="Belkin 19&quot; Center-Weighted Shelf, Gray"/>
        <s v="Belkin 19&quot; Vented Equipment Shelf, Black"/>
        <s v="Belkin 325VA UPS Surge Protector, 6'"/>
        <s v="Belkin 5 Outlet SurgeMaster Power Centers"/>
        <s v="Belkin 6 Outlet Metallic Surge Strip"/>
        <s v="Belkin 7 Outlet SurgeMaster II"/>
        <s v="Belkin 7 Outlet SurgeMaster Surge Protector with Phone Protection"/>
        <s v="Belkin 7-Outlet SurgeMaster Home Series"/>
        <s v="Belkin 8 Outlet Surge Protector"/>
        <s v="Belkin F5C206VTEL 6 Outlet Surge"/>
        <s v="Belkin F8E887 USB Wired Ergonomic Keyboard"/>
        <s v="Belkin F9H710-06 7 Outlet SurgeMaster Surge Protector"/>
        <s v="Belkin F9M820V08 8 Outlet Surge"/>
        <s v="Belkin F9S820V06 8 Outlet Surge"/>
        <s v="Belkin Grip Candy Sheer Case / Cover for iPhone 5 and 5S"/>
        <s v="Belkin iPhone and iPad Lightning Cable"/>
        <s v="Belkin OmniView SE Rackmount Kit"/>
        <s v="Belkin Premiere Surge Master II 8-outlet surge protector"/>
        <s v="Belkin SportFit Armband For iPhone 5s/5c, Fuchsia"/>
        <s v="Berol Giant Pencil Sharpener"/>
        <s v="Bestar Classic Bookcase"/>
        <s v="Bevis 36 x 72 Conference Tables"/>
        <s v="Bevis 44 x 96 Conference Tables"/>
        <s v="Bevis Boat-Shaped Conference Table"/>
        <s v="Bevis Oval Conference Table, Walnut"/>
        <s v="Bevis Rectangular Conference Tables"/>
        <s v="Bevis Round Bullnose 29&quot; High Table Top"/>
        <s v="Bevis Steel Folding Chairs"/>
        <s v="Bevis Traditional Conference Table Top, Plinth Base"/>
        <s v="BIC Brite Liner Grip Highlighters"/>
        <s v="BIC Brite Liner Grip Highlighters, Assorted, 5/Pack"/>
        <s v="BIC Brite Liner Highlighters"/>
        <s v="BIC Liqua Brite Liner"/>
        <s v="Binder Posts"/>
        <s v="Binding Machine Supplies"/>
        <s v="Binney &amp; Smith Crayola Metallic Colored Pencils, 8-Color Set"/>
        <s v="Binney &amp; Smith inkTank Erasable Pocket Highlighter, Chisel Tip, Yellow"/>
        <s v="Bionaire 99.97% HEPA Air Cleaner"/>
        <s v="Black Avery Memo-Size 3-Ring Binder, 5 1/2&quot; x 8 1/2&quot;"/>
        <s v="Black Print Carbonless 8 1/2&quot; x 8 1/4&quot; Rapid Memo Book"/>
        <s v="Black Print Carbonless Snap-Off Rapid Letter, 8 1/2&quot; x 7&quot;"/>
        <s v="BlackBerry Q10"/>
        <s v="Blackstonian Pencils"/>
        <s v="Blue Parrot B250XT Professional Grade Wireless Bluetooth Headset with"/>
        <s v="Blue String-Tie &amp; Button Interoffice Envelopes, 10 x 13"/>
        <s v="BlueLounge Milo Smartphone Stand, White/Metallic"/>
        <s v="Bose SoundLink Bluetooth Speaker"/>
        <s v="Boston 1645 Deluxe Heavier-Duty Electric Pencil Sharpener"/>
        <s v="Boston 16750 Black Compact Battery Pencil Sharpener"/>
        <s v="Boston 16765 Mini Stand Up Battery Pencil Sharpener"/>
        <s v="Boston 16801 Nautilus Battery Pencil Sharpener"/>
        <s v="Boston Electric Pencil Sharpener, Model 1818, Charcoal Black"/>
        <s v="Boston Heavy-Duty Trimline Electric Pencil Sharpeners"/>
        <s v="Boston Home &amp; Office Model 2000 Electric Pencil Sharpeners"/>
        <s v="Boston KS Multi-Size Manual Pencil Sharpener"/>
        <s v="Boston Model 1800 Electric Pencil Sharpener, Gray"/>
        <s v="BOSTON Ranger #55 Pencil Sharpener, Black"/>
        <s v="Boston School Pro Electric Pencil Sharpener, 1670"/>
        <s v="BPI Conference Tables"/>
        <s v="Bravo II Megaboss 12-Amp Hard Body Upright, Replacement Belts, 2 Belts per Pack"/>
        <s v="Bretford “Just In Time” Height-Adjustable Multi-Task Work Tables"/>
        <s v="Bretford CR4500 Series Slim Rectangular Table"/>
        <s v="Bretford CR8500 Series Meeting Room Furniture"/>
        <s v="Bretford Rectangular Conference Table Tops"/>
        <s v="Brites Rubber Bands, 1 1/2 oz. Box"/>
        <s v="Brother DCP1000 Digital 3 in 1 Multifunction Machine"/>
        <s v="Brother MFC-9340CDW LED All-In-One Printer, Copier Scanner"/>
        <s v="Brown Kraft Recycled Envelopes"/>
        <s v="Bulldog Vacuum Base Pencil Sharpener"/>
        <s v="Bush Advantage Collection Racetrack Conference Table"/>
        <s v="Bush Andora Bookcase, Maple/Graphite Gray Finish"/>
        <s v="Bush Andora Conference Table, Maple/Graphite Gray Finish"/>
        <s v="Bush Cubix Conference Tables, Fully Assembled"/>
        <s v="Bush Heritage Pine Collection 5-Shelf Bookcase, Albany Pine Finish, *Special Order"/>
        <s v="Bush Somerset Collection Bookcase"/>
        <s v="Bush Westfield Collection Bookcases, Dark Cherry Finish"/>
        <s v="Bush Westfield Collection Bookcases, Dark Cherry Finish, Fully Assembled"/>
        <s v="Bush Westfield Collection Bookcases, Fully Assembled"/>
        <s v="Bush Westfield Collection Bookcases, Medium Cherry Finish"/>
        <s v="Cameo Buff Policy Envelopes"/>
        <s v="Canon Color ImageCLASS MF8580Cdw Wireless Laser All-In-One Printer, Copier, Scanner"/>
        <s v="Canon imageCLASS 2200 Advanced Copier"/>
        <s v="Canon Imageclass D680 Copier / Fax"/>
        <s v="Canon PC1060 Personal Laser Copier"/>
        <s v="Canon PC170 Desktop Personal Copier"/>
        <s v="Canon PC-428 Personal Copier"/>
        <s v="Canvas Sectional Post Binders"/>
        <s v="Cardinal EasyOpen D-Ring Binders"/>
        <s v="Cardinal Holdit Business Card Pockets"/>
        <s v="Cardinal Hold-It CD Pocket"/>
        <s v="Cardinal Holdit Data Disk Pockets"/>
        <s v="Cardinal HOLDit! Binder Insert Strips,Extra Strips"/>
        <s v="Cardinal Slant-D Ring Binder, Heavy Gauge Vinyl"/>
        <s v="Cardinal Slant-D Ring Binders"/>
        <s v="Carina 42&quot;Hx23 3/4&quot;W Media Storage Unit"/>
        <s v="Carina Double Wide Media Storage Towers in Natural &amp; Black"/>
        <s v="Carina Media Storage Towers in Natural &amp; Black"/>
        <s v="Carina Mini System Audio Rack, Model AR050B"/>
        <s v="Case Logic 2.4GHz Wireless Keyboard"/>
        <s v="Catalog Binders with Expanding Posts"/>
        <s v="Cherry 142-key Programmable Keyboard"/>
        <s v="Chromcraft 48&quot; x 96&quot; Racetrack Double Pedestal Table"/>
        <s v="Chromcraft Bull-Nose Wood 48&quot; x 96&quot; Rectangular Conference Tables"/>
        <s v="Chromcraft Bull-Nose Wood Oval Conference Tables &amp; Bases"/>
        <s v="Chromcraft Rectangular Conference Tables"/>
        <s v="Chromcraft Round Conference Tables"/>
        <s v="Cisco 8961 IP Phone Charcoal"/>
        <s v="Cisco 8x8 Inc. 6753i IP Business Phone System"/>
        <s v="Cisco CP-7937G Unified IP Conference Station Phone"/>
        <s v="Cisco IP Phone 7961G-GE VoIP phone"/>
        <s v="Cisco IP Phone 7961G VoIP phone - Dark gray"/>
        <s v="Cisco Small Business SPA 502G VoIP phone"/>
        <s v="Cisco SPA 502G IP Phone"/>
        <s v="Cisco SPA112 2 Port Phone Adapter"/>
        <s v="Cisco SPA301"/>
        <s v="Cisco SPA508G"/>
        <s v="Cisco SPA525G2 IP Phone - Wireless"/>
        <s v="Cisco Unified IP Phone 7945G VoIP phone"/>
        <s v="Clarity 53712"/>
        <s v="Clear Mylar Reinforcing Strips"/>
        <s v="ClearOne CHATAttach 160 - speaker phone"/>
        <s v="ClearOne Communications CHAT 70 OC Speaker Phone"/>
        <s v="Clearsounds A400"/>
        <s v="ClearSounds CSC500 Amplified Spirit Phone Corded phone"/>
        <s v="C-Line Cubicle Keepers Polyproplyene Holder w/Velcro Back, 8-1/2x11, 25/Bx"/>
        <s v="C-Line Cubicle Keepers Polyproplyene Holder With Velcro Backings"/>
        <s v="C-Line Magnetic Cubicle Keepers, Clear Polypropylene"/>
        <s v="C-Line Peel &amp; Stick Add-On Filing Pockets, 8-3/4 x 5-1/8, 10/Pack"/>
        <s v="Colored Push Pins"/>
        <s v="Coloredge Poster Frame"/>
        <s v="Colorific Watercolor Pencils"/>
        <s v="Commercial WindTunnel Clean Air Upright Vacuum, Replacement Belts, Filtration Bags"/>
        <s v="Compact Automatic Electric Letter Opener"/>
        <s v="Companion Letter/Legal File, Black"/>
        <s v="Computer Printout Index Tabs"/>
        <s v="Computer Printout Paper with Letter-Trim Perforations"/>
        <s v="Computer Room Manger, 14&quot;"/>
        <s v="Conquest 14 Commercial Heavy-Duty Upright Vacuum, Collection System, Accessory Kit"/>
        <s v="Contemporary Wood/Metal Frame"/>
        <s v="Contico 72&quot;H Heavy-Duty Storage System"/>
        <s v="Contract Clock, 14&quot;, Brown"/>
        <s v="Convenience Packs of Business Envelopes"/>
        <s v="Crate-A-Files"/>
        <s v="Crayola Anti Dust Chalk, 12/Pack"/>
        <s v="Crayola Colored Pencils"/>
        <s v="Cubify CubeX 3D Printer Double Head Print"/>
        <s v="Cyber Acoustics AC-202b Speech Recognition Stereo Headset"/>
        <s v="Dana Halogen Swing-Arm Architect Lamp"/>
        <s v="Dana Swing-Arm Lamps"/>
        <s v="DAX Charcoal/Nickel-Tone Document Frame, 5 x 7"/>
        <s v="Dax Clear Box Frame"/>
        <s v="DAX Contemporary Wood Frame with Silver Metal Mat, Desktop, 11 x 14 Size"/>
        <s v="DAX Copper Panel Document Frame, 5 x 7 Size"/>
        <s v="DAX Cubicle Frames - 8x10"/>
        <s v="DAX Cubicle Frames, 8-1/2 x 11"/>
        <s v="DAX Executive Solid Wood Document Frame, Desktop or Hang, Mahogany, 5 x 7"/>
        <s v="DAX Natural Wood-Tone Poster Frame"/>
        <s v="DAX Solid Wood Frames"/>
        <s v="DAX Two-Tone Rosewood/Black Document Frame, Desktop, 5 x 7"/>
        <s v="DAX Two-Tone Silver Metal Document Frame"/>
        <s v="DAX Value U-Channel Document Frames, Easel Back"/>
        <s v="Deflect-o DuraMat Antistatic Studded Beveled Mat for Medium Pile Carpeting"/>
        <s v="Deflect-o DuraMat Lighweight, Studded, Beveled Mat for Low Pile Carpeting"/>
        <s v="Deflect-o EconoMat Nonstudded, No Bevel Mat"/>
        <s v="Deflect-o EconoMat Studded, No Bevel Mat for Low Pile Carpeting"/>
        <s v="Deflect-o Glass Clear Studded Chair Mats"/>
        <s v="Deflect-O Glasstique Clear Desk Accessories"/>
        <s v="Deflect-o RollaMat Studded, Beveled Mat for Medium Pile Carpeting"/>
        <s v="Deluxe Chalkboard Eraser Cleaner"/>
        <s v="Deluxe Heavy-Duty Vinyl Round Ring Binder"/>
        <s v="Deluxe Rollaway Locking File with Drawer"/>
        <s v="Digium D40 VoIP phone"/>
        <s v="Disposable Triple-Filter Dust Bags"/>
        <s v="Dixon My First Ticonderoga Pencil, #2"/>
        <s v="DIXON Oriole Pencils"/>
        <s v="Dixon Prang Watercolor Pencils, 10-Color Set with Brush"/>
        <s v="DIXON Ticonderoga Erasable Checking Pencils"/>
        <s v="Dixon Ticonderoga Erasable Colored Pencil Set, 12-Color"/>
        <s v="Dixon Ticonderoga Maple Cedar Pencil, #2"/>
        <s v="Dixon Ticonderoga Pencils"/>
        <s v="DMI Arturo Collection Mission-style Design Wood Chair"/>
        <s v="DMI Eclipse Executive Suite Bookcases"/>
        <s v="Dot Matrix Printer Tape Reel Labels, White, 5000/Box"/>
        <s v="Dual Level, Single-Width Filing Carts"/>
        <s v="DXL Angle-View Binders with Locking Rings by Samsill"/>
        <s v="Easy-staple paper"/>
        <s v="Eaton Premium Continuous-Feed Paper, 25% Cotton, Letter Size, White, 1000 Shts/Box"/>
        <s v="Eberhard Faber 3 1/2&quot; Golf Pencils"/>
        <s v="Economy #2 Pencils"/>
        <s v="Eldon &quot;L&quot; Workstation Diamond Chairmat"/>
        <s v="Eldon 100 Class Desk Accessories"/>
        <s v="Eldon 200 Class Desk Accessories"/>
        <s v="Eldon 200 Class Desk Accessories, Black"/>
        <s v="Eldon 200 Class Desk Accessories, Smoke"/>
        <s v="Eldon 300 Class Desk Accessories, Black"/>
        <s v="Eldon 400 Class Desk Accessories, Black Carbon"/>
        <s v="Eldon 500 Class Desk Accessories"/>
        <s v="Eldon Advantage Chair Mats for Low to Medium Pile Carpets"/>
        <s v="Eldon Base for stackable storage shelf, platinum"/>
        <s v="Eldon Cleatmat Plus Chair Mats for High Pile Carpets"/>
        <s v="Eldon ClusterMat Chair Mat with Cordless Antistatic Protection"/>
        <s v="Eldon Delta Triangular Chair Mat, 52&quot; x 58&quot;, Clear"/>
        <s v="Eldon Executive Woodline II Cherry Finish Desk Accessories"/>
        <s v="Eldon Expressions Desk Accessory, Wood Photo Frame, Mahogany"/>
        <s v="Eldon Expressions Mahogany Wood Desk Collection"/>
        <s v="Eldon Expressions Punched Metal &amp; Wood Desk Accessories, Black &amp; Cherry"/>
        <s v="Eldon Expressions Wood and Plastic Desk Accessories, Oak"/>
        <s v="Eldon Expressions Wood Desk Accessories, Oak"/>
        <s v="Eldon Fold 'N Roll Cart System"/>
        <s v="Eldon Gobal File Keepers"/>
        <s v="Eldon Image Series Black Desk Accessories"/>
        <s v="Eldon Image Series Desk Accessories, Burgundy"/>
        <s v="Eldon Image Series Desk Accessories, Ebony"/>
        <s v="Eldon Jumbo ProFile Portable File Boxes Graphite/Black"/>
        <s v="Eldon Mobile Mega Data Cart  Mega Stackable  Add-On Trays"/>
        <s v="Eldon Pizzaz Desk Accessories"/>
        <s v="Eldon Portable Mobile Manager"/>
        <s v="Eldon Radial Chair Mat for Low to Medium Pile Carpets"/>
        <s v="Eldon Regeneration Recycled Desk Accessories, Black"/>
        <s v="Eldon Regeneration Recycled Desk Accessories, Smoke"/>
        <s v="Eldon Shelf Savers Cubes and Bins"/>
        <s v="Eldon Simplefile Box Office"/>
        <s v="Eldon Spacemaker Box, Quick-Snap Lid, Clear"/>
        <s v="Eldon Stackable Tray, Side-Load, Legal, Smoke"/>
        <s v="Eldon Wave Desk Accessories"/>
        <s v="Electrix 20W Halogen Replacement Bulb for Zoom-In Desk Lamp"/>
        <s v="Electrix Architect's Clamp-On Swing Arm Lamp, Black"/>
        <s v="Electrix Fluorescent Magnifier Lamps &amp; Weighted Base"/>
        <s v="Electrix Halogen Magnifier Lamp"/>
        <s v="Elite 5&quot; Scissors"/>
        <s v="Embossed Ink Jet Note Cards"/>
        <s v="Enermax Aurora Lite Keyboard"/>
        <s v="Eureka Recycled Copy Paper 8 1/2&quot; x 11&quot;, Ream"/>
        <s v="Eureka Sanitaire  Commercial Upright"/>
        <s v="Eureka Sanitaire  Multi-Pro Heavy-Duty Upright, Disposable Bags"/>
        <s v="Eureka The Boss Cordless Rechargeable Stick Vac"/>
        <s v="Eureka The Boss Lite 10-Amp Upright Vacuum, Blue"/>
        <s v="Eureka The Boss Plus 12-Amp Hard Box Upright Vacuum, Red"/>
        <s v="Euro Pro Shark Stick Mini Vacuum"/>
        <s v="Euro-Pro Shark Turbo Vacuum"/>
        <s v="Executive Impressions 10&quot; Spectator Wall Clock"/>
        <s v="Executive Impressions 12&quot; Wall Clock"/>
        <s v="Executive Impressions 13&quot; Clairmont Wall Clock"/>
        <s v="Executive Impressions 14&quot;"/>
        <s v="Executive Impressions 14&quot; Contract Wall Clock"/>
        <s v="Executive Impressions 14&quot; Contract Wall Clock with Quartz Movement"/>
        <s v="Executive Impressions 16-1/2&quot; Circular Wall Clock"/>
        <s v="Executive Impressions 8-1/2&quot; Career Panel/Partition Cubicle Clock"/>
        <s v="Faber Castell Col-Erase Pencils"/>
        <s v="Fellowes 8 Outlet Superior Workstation Surge Protector"/>
        <s v="Fellowes Advanced Computer Series Surge Protectors"/>
        <s v="Fellowes Bankers Box Recycled Super Stor/Drawer"/>
        <s v="Fellowes Bankers Box Staxonsteel Drawer File/Stacking System"/>
        <s v="Fellowes Bankers Box Stor/Drawer Steel Plus"/>
        <s v="Fellowes Bases and Tops For Staxonsteel/High-Stak Systems"/>
        <s v="Fellowes Basic Home/Office Series Surge Protectors"/>
        <s v="Fellowes Binding Cases"/>
        <s v="Fellowes Black Plastic Comb Bindings"/>
        <s v="Fellowes Command Center 5-outlet power strip"/>
        <s v="Fellowes Desktop Hanging File Manager"/>
        <s v="Fellowes Econo/Stor Drawers"/>
        <s v="Fellowes High-Stak Drawer Files"/>
        <s v="Fellowes Mighty 8 Compact Surge Protector"/>
        <s v="Fellowes Mobile File Cart, Black"/>
        <s v="Fellowes Neat Ideas Storage Cubes"/>
        <s v="Fellowes Officeware Wire Shelving"/>
        <s v="Fellowes PB200 Plastic Comb Binding Machine"/>
        <s v="Fellowes PB500 Electric Punch Plastic Comb Binding Machine with Manual Bind"/>
        <s v="Fellowes Personal Hanging Folder Files, Navy"/>
        <s v="Fellowes Powershred HS-440 4-Sheet High Security Shredder"/>
        <s v="Fellowes Premier Superior Surge Suppressor, 10-Outlet, With Phone and Remote"/>
        <s v="Fellowes Staxonsteel Drawer Files"/>
        <s v="Fellowes Strictly Business Drawer File, Letter/Legal Size"/>
        <s v="Fellowes Twister Kit, Gray/Clear, 3/pkg"/>
        <s v="File Shuttle I and Handi-File"/>
        <s v="File Shuttle II and Handi-File, Black"/>
        <s v="First Data FD10 PIN Pad"/>
        <s v="First Data TMFD35 PIN Pad"/>
        <s v="Fiskars 8&quot; Scissors, 2/Pack"/>
        <s v="Fiskars Home &amp; Office Scissors"/>
        <s v="Fiskars Softgrip Scissors"/>
        <s v="Fiskars Spring-Action Scissors"/>
        <s v="Flat Face Poster Frame"/>
        <s v="Flexible Leather- Look Classic Collection Ring Binder"/>
        <s v="Floodlight Indoor Halogen Bulbs, 1 Bulb per Pack, 60 Watts"/>
        <s v="G.E. Halogen Desk Lamp Bulbs"/>
        <s v="G.E. Longer-Life Indoor Recessed Floodlight Bulbs"/>
        <s v="GBC Binding covers"/>
        <s v="GBC Clear Cover, 8-1/2 x 11, unpunched, 25 covers per pack"/>
        <s v="GBC DocuBind 200 Manual Binding Machine"/>
        <s v="GBC DocuBind 300 Electric Binding Machine"/>
        <s v="GBC DocuBind P100 Manual Binding Machine"/>
        <s v="GBC DocuBind P400 Electric Binding System"/>
        <s v="GBC DocuBind P50 Personal Binding Machine"/>
        <s v="GBC DocuBind TL300 Electric Binding System"/>
        <s v="GBC Durable Plastic Covers"/>
        <s v="GBC Ibimaster 500 Manual ProClick Binding System"/>
        <s v="GBC Imprintable Covers"/>
        <s v="GBC Instant Report Kit"/>
        <s v="GBC Laser Imprintable Binding System Covers, Desert Sand"/>
        <s v="GBC Linen Binding Covers"/>
        <s v="GBC Personal VeloBind Strips"/>
        <s v="GBC Plastic Binding Combs"/>
        <s v="GBC Plasticlear Binding Covers"/>
        <s v="GBC Poly Designer Binding Covers"/>
        <s v="GBC Premium Transparent Covers with Diagonal Lined Pattern"/>
        <s v="GBC Pre-Punched Binding Paper, Plastic, White, 8-1/2&quot; x 11&quot;"/>
        <s v="GBC Prepunched Paper, 19-Hole, for Binding Systems, 24-lb"/>
        <s v="GBC Prestige Therm-A-Bind Covers"/>
        <s v="GBC ProClick 150 Presentation Binding System"/>
        <s v="GBC ProClick Punch Binding System"/>
        <s v="GBC ProClick Spines for 32-Hole Punch"/>
        <s v="GBC Recycled VeloBinder Covers"/>
        <s v="GBC Standard Plastic Binding Systems Combs"/>
        <s v="GBC Standard Plastic Binding Systems' Combs"/>
        <s v="GBC Standard Recycled Report Covers, Clear Plastic Sheets"/>
        <s v="GBC Standard Therm-A-Bind Covers"/>
        <s v="GBC Twin Loop Wire Binding Elements"/>
        <s v="GBC Twin Loop Wire Binding Elements, 9/16&quot; Spine, Black"/>
        <s v="GBC VeloBind Cover Sets"/>
        <s v="GBC Velobind Prepunched Cover Sets, Regency Series"/>
        <s v="GBC VeloBinder Electric Binding Machine"/>
        <s v="GBC VeloBinder Manual Binding System"/>
        <s v="GBC VeloBinder Strips"/>
        <s v="GBC White Gloss Covers, Plain Front"/>
        <s v="GBC Wire Binding Combs"/>
        <s v="GBC Wire Binding Strips"/>
        <s v="GE 2-Jack Phone Line Splitter"/>
        <s v="GE 30522EE2"/>
        <s v="GE 30524EE4"/>
        <s v="GE 4 Foot Flourescent Tube, 40 Watt"/>
        <s v="GE 48&quot; Fluorescent Tube, Cool White Energy Saver, 34 Watts, 30/Box"/>
        <s v="GE DSL Phone Line Filter"/>
        <s v="GE General Purpose, Extra Long Life, Showcase &amp; Floodlight Incandescent Bulbs"/>
        <s v="Gear Head AU3700S Headset"/>
        <s v="Geemarc AmpliPOWER60"/>
        <s v="Global Adaptabilities Conference Tables"/>
        <s v="Global Airflow Leather Mesh Back Chair, Black"/>
        <s v="Global Armless Task Chair, Royal Blue"/>
        <s v="Global Chrome Stack Chair"/>
        <s v="Global Comet Stacking Arm Chair"/>
        <s v="Global Commerce Series High-Back Swivel/Tilt Chairs"/>
        <s v="Global Commerce Series Low-Back Swivel/Tilt Chairs"/>
        <s v="Global Deluxe High-Back Manager's Chair"/>
        <s v="Global Deluxe High-Back Office Chair in Storm"/>
        <s v="Global Deluxe Stacking Chair, Gray"/>
        <s v="Global Deluxe Steno Chair"/>
        <s v="Global Enterprise Series Seating High-Back Swivel/Tilt Chairs"/>
        <s v="Global Ergonomic Managers Chair"/>
        <s v="Global Executive Mid-Back Manager's Chair"/>
        <s v="Global Fabric Manager's Chair, Dark Gray"/>
        <s v="Global Geo Office Task Chair, Gray"/>
        <s v="Global Highback Leather Tilter in Burgundy"/>
        <s v="Global High-Back Leather Tilter, Burgundy"/>
        <s v="Global Leather &amp; Oak Executive Chair, Burgundy"/>
        <s v="Global Leather and Oak Executive Chair, Black"/>
        <s v="Global Leather Executive Chair"/>
        <s v="Global Leather Highback Executive Chair with Pneumatic Height Adjustment, Black"/>
        <s v="Global Leather Task Chair, Black"/>
        <s v="Global Low Back Tilter Chair"/>
        <s v="Global Manager's Adjustable Task Chair, Storm"/>
        <s v="Global Push Button Manager's Chair, Indigo"/>
        <s v="Global Stack Chair with Arms, Black"/>
        <s v="Global Stack Chair without Arms, Black"/>
        <s v="Global Super Steno Chair"/>
        <s v="Global Task Chair, Black"/>
        <s v="Global Troy Executive Leather Low-Back Tilter"/>
        <s v="Global Value Mid-Back Manager's Chair, Gray"/>
        <s v="Global Value Steno Chair, Gray"/>
        <s v="Global Wood Trimmed Manager's Task Chair, Khaki"/>
        <s v="Globe Weis Peel &amp; Seel First Class Envelopes"/>
        <s v="Google Nexus 5"/>
        <s v="Gould Plastics 18-Pocket Panel Bin, 34w x 5-1/4d x 20-1/2h"/>
        <s v="Gould Plastics 9-Pocket Panel Bin, 18-3/8w x 5-1/4d x 20-1/2h, Black"/>
        <s v="Grandstream GXP1160 VoIP phone"/>
        <s v="Grandstream GXP2100 Mainstream Business Phone"/>
        <s v="Great White Multi-Use Recycled Paper (20Lb. and 84 Bright)"/>
        <s v="Green Bar Computer Printout Paper"/>
        <s v="Green Canvas Binder for 8-1/2&quot; x 14&quot; Sheets"/>
        <s v="Griffin GC17055 Auxiliary Audio Cable"/>
        <s v="Griffin GC36547 PowerJolt SE Lightning Charger"/>
        <s v="Grip Seal Envelopes"/>
        <s v="Hammermill Color Copier Paper (28Lb. and 96 Bright)"/>
        <s v="Hanging Personal Folder File"/>
        <s v="Harbour Creations 67200 Series Stacking Chairs"/>
        <s v="Harbour Creations Steel Folding Chair"/>
        <s v="Harmony Air Purifier"/>
        <s v="Harmony HEPA Quiet Air Purifiers"/>
        <s v="Heavy-Duty E-Z-D Binders"/>
        <s v="Hewlett Packard 310 Color Digital Copier"/>
        <s v="Hewlett Packard 610 Color Digital Copier / Printer"/>
        <s v="Hewlett Packard LaserJet 3310 Copier"/>
        <s v="Hewlett-Packard Deskjet 3050a All-in-One Color Inkjet Printer"/>
        <s v="High Speed Automatic Electric Letter Opener"/>
        <s v="High-Back Leather Manager's Chair"/>
        <s v="Holmes 99% HEPA Air Purifier"/>
        <s v="Holmes Cool Mist Humidifier for the Whole House with 8-Gallon Output per Day, Extended Life Filter"/>
        <s v="Holmes HEPA Air Purifier"/>
        <s v="Holmes Odor Grabber"/>
        <s v="Holmes Replacement Filter for HEPA Air Cleaner, Large Room"/>
        <s v="Holmes Replacement Filter for HEPA Air Cleaner, Very Large Room, HEPA Filter"/>
        <s v="Home/Office Personal File Carts"/>
        <s v="Hon 2090 “Pillow Soft” Series Mid Back Swivel/Tilt Chairs"/>
        <s v="Hon 2111 Invitation Series Corner Table"/>
        <s v="Hon 4060 Series Tables"/>
        <s v="Hon 4070 Series Pagoda Armless Upholstered Stacking Chairs"/>
        <s v="Hon 4070 Series Pagoda Round Back Stacking Chairs"/>
        <s v="Hon 4700 Series Mobuis Mid-Back Task Chairs with Adjustable Arms"/>
        <s v="Hon 4-Shelf Metal Bookcases"/>
        <s v="Hon 5100 Series Wood Tables"/>
        <s v="HON 5400 Series Task Chairs for Big and Tall"/>
        <s v="Hon 61000 Series Interactive Training Tables"/>
        <s v="Hon 94000 Series Round Tables"/>
        <s v="Hon Comfortask Task/Swivel Chairs"/>
        <s v="Hon Deluxe Fabric Upholstered Stacking Chairs"/>
        <s v="Hon Deluxe Fabric Upholstered Stacking Chairs, Rounded Back"/>
        <s v="Hon Every-Day Chair Series Swivel Task Chairs"/>
        <s v="Hon Every-Day Series Multi-Task Chairs"/>
        <s v="Hon GuestStacker Chair"/>
        <s v="Hon Metal Bookcases, Black"/>
        <s v="Hon Metal Bookcases, Putty"/>
        <s v="Hon Mobius Operator's Chair"/>
        <s v="Hon Multipurpose Stacking Arm Chairs"/>
        <s v="Hon Non-Folding Utility Tables"/>
        <s v="Hon Olson Stacker Chairs"/>
        <s v="Hon Olson Stacker Stools"/>
        <s v="Hon Practical Foundations 30 x 60 Training Table, Light Gray/Charcoal"/>
        <s v="Hon Racetrack Conference Tables"/>
        <s v="Hon Rectangular Conference Tables"/>
        <s v="Hon Valutask Swivel Chairs"/>
        <s v="Honeywell Enviracaire Portable Air Cleaner for up to 8 x 10 Room"/>
        <s v="Honeywell Enviracaire Portable HEPA Air Cleaner for 16' x 20' Room"/>
        <s v="Honeywell Enviracaire Portable HEPA Air Cleaner for 17' x 22' Room"/>
        <s v="Honeywell Enviracaire Portable HEPA Air Cleaner for up to 10 x 16 Room"/>
        <s v="Honeywell Quietcare HEPA Air Cleaner"/>
        <s v="Hoover Commercial Lightweight Upright Vacuum with E-Z Empty Dirt Cup"/>
        <s v="Hoover Replacement Belts For Soft Guard &amp; Commercial Ltweight Upright Vacs, 2/Pk"/>
        <s v="Hoover Shoulder Vac Commercial Portable Vacuum"/>
        <s v="Hoover Upright Vacuum With Dirt Cup"/>
        <s v="Hoover WindTunnel Plus Canister Vacuum"/>
        <s v="Hot File 7-Pocket, Floor Stand"/>
        <s v="Howard Miller 11-1/2&quot; Diameter Grantwood Wall Clock"/>
        <s v="Howard Miller 11-1/2&quot; Diameter Ridgewood Wall Clock"/>
        <s v="Howard Miller 13&quot; Diameter Pewter Finish Round Wall Clock"/>
        <s v="Howard Miller 13-1/2&quot; Diameter Rosebrook Wall Clock"/>
        <s v="Howard Miller 13-3/4&quot; Diameter Brushed Chrome Round Wall Clock"/>
        <s v="Howard Miller 14-1/2&quot; Diameter Chrome Round Wall Clock"/>
        <s v="Howard Miller 16&quot; Diameter Gallery Wall Clock"/>
        <s v="Howard Miller Distant Time Traveler Alarm Clock"/>
        <s v="HP Designjet T520 Inkjet Large Format Printer - 24&quot; Color"/>
        <s v="HP Office Paper (20Lb. and 87 Bright)"/>
        <s v="HP Office Recycled Paper (20Lb. and 87 Bright)"/>
        <s v="HP Standard 104 key PS/2 Keyboard"/>
        <s v="HTC One Mini"/>
        <s v="Hunt BOSTON Vista Battery-Operated Pencil Sharpener, Black"/>
        <s v="Hunt PowerHouse Electric Pencil Sharpener, Blue"/>
        <s v="Hypercom P1300 Pinpad"/>
        <s v="I Need's 3d Hello Kitty Hybrid Silicone Case Cover for HTC One X 4g with 3d Hello Kitty Stylus Pen Green/pink"/>
        <s v="i.Sound Portable Power - 8000 mAh"/>
        <s v="Ibico Covers for Plastic or Wire Binding Elements"/>
        <s v="Ibico EB-19 Dual Function Manual Binding System"/>
        <s v="Ibico EPK-21 Electric Binding System"/>
        <s v="Ibico Hi-Tech Manual Binding System"/>
        <s v="Ibico Ibimaster 300 Manual Binding System"/>
        <s v="Ibico Laser Imprintable Binding System Covers"/>
        <s v="Ibico Plastic and Wire Spiral Binding Combs"/>
        <s v="Ibico Plastic Spiral Binding Combs"/>
        <s v="Ibico Presentation Index for Binding Systems"/>
        <s v="Ibico Recycled Grain-Textured Covers"/>
        <s v="Ibico Recycled Linen-Style Covers"/>
        <s v="Ibico Standard Transparent Covers"/>
        <s v="IBM Multi-Purpose Copy Paper, 8 1/2 x 11&quot;, Case"/>
        <s v="Iceberg Mobile Mega Data/Printer Cart"/>
        <s v="Iceberg OfficeWorks 42&quot; Round Tables"/>
        <s v="Ideal Clamps"/>
        <s v="iHome FM Clock Radio with Lightning Dock"/>
        <s v="iKross Bluetooth Portable Keyboard + Cell Phone Stand Holder + Brush for Apple iPhone 5S 5C 5, 4S 4"/>
        <s v="Imation 16GB Mini TravelDrive USB 2.0 Flash Drive"/>
        <s v="Imation 30456 USB Flash Drive 8GB"/>
        <s v="Imation 32GB Pocket Pro USB 3.0 Flash Drive - 32 GB - Black - 1 P ..."/>
        <s v="Imation 8gb Micro Traveldrive Usb 2.0 Flash Drive"/>
        <s v="Imation 8GB Mini TravelDrive USB 2.0 Flash Drive"/>
        <s v="Imation Clip USB flash drive - 8 GB"/>
        <s v="Imation Secure Drive + Hardware Encrypted USB flash drive - 16 GB"/>
        <s v="Imation Secure+ Hardware Encrypted USB 2.0 Flash Drive; 16GB"/>
        <s v="Imation USB 2.0 Swivel Flash Drive USB flash drive - 4 GB - Pink"/>
        <s v="Ink Jet Note and Greeting Cards, 8-1/2&quot; x 5-1/2&quot; Card Size"/>
        <s v="Insertable Tab Indexes For Data Binders"/>
        <s v="Insertable Tab Post Binder Dividers"/>
        <s v="Inter-Office Recycled Envelopes, Brown Kraft, Button-String,10&quot; x 13&quot; , 100/Box"/>
        <s v="invisibleSHIELD by ZAGG Smudge-Free Screen Protector"/>
        <s v="iOttie HLCRIO102 Car Mount"/>
        <s v="It's Hot Message Books with Stickers, 2 3/4&quot; x 5&quot;"/>
        <s v="Jabra BIZ 2300 Duo QD Duo Corded Headset"/>
        <s v="Jabra SPEAK 410"/>
        <s v="Jabra SPEAK 410 Multidevice Speakerphone"/>
        <s v="Jabra Supreme Plus Driver Edition Headset"/>
        <s v="Jackery Bar Premium Fast-charging Portable Charger"/>
        <s v="Jawbone JAMBOX Wireless Bluetooth Speaker"/>
        <s v="JBL Micro Wireless Portable Bluetooth Speaker"/>
        <s v="Jensen SMPS-640 - speaker phone"/>
        <s v="Jet-Pak Recycled Peel 'N' Seal Padded Mailers"/>
        <s v="JM Magazine Binder"/>
        <s v="Kensington 4 Outlet MasterPiece Compact Power Control Center"/>
        <s v="Kensington 6 Outlet Guardian Standard Surge Protector"/>
        <s v="Kensington 7 Outlet MasterPiece HOMEOFFICE Power Control Center"/>
        <s v="Kensington 7 Outlet MasterPiece Power Center"/>
        <s v="Kensington 7 Outlet MasterPiece Power Center with Fax/Phone Line Protection"/>
        <s v="Kensington Expert Mouse Optical USB Trackball for PC or Mac"/>
        <s v="Kensington K72356US Mouse-in-a-Box USB Desktop Mouse"/>
        <s v="Kensington Orbit Wireless Mobile Trackball for PC and Mac"/>
        <s v="Kensington SlimBlade Notebook Wireless Mouse with Nano Receiver"/>
        <s v="KeyTronic E03601U1 - Keyboard - Beige"/>
        <s v="KeyTronic KT400U2 - Keyboard - Black"/>
        <s v="KeyTronic KT800P2 - Keyboard - Black"/>
        <s v="KI Adjustable-Height Table"/>
        <s v="KI Conference Tables"/>
        <s v="Kingston Digital DataTraveler 16GB USB 2.0"/>
        <s v="Kingston Digital DataTraveler 32GB USB 2.0"/>
        <s v="Kingston Digital DataTraveler 8GB USB 2.0"/>
        <s v="KLD Oscar II Style Snap-on Ultra Thin Side Flip Synthetic Leather Cover Case for HTC One HTC M7"/>
        <s v="Kleencut Forged Office Shears by Acme United Corporation"/>
        <s v="Konica Minolta magicolor 1690MF Multifunction Printer"/>
        <s v="Laminate Occasional Tables"/>
        <s v="Large Capacity Hanging Post Binders"/>
        <s v="Laser &amp; Ink Jet Business Envelopes"/>
        <s v="Leather Task Chair, Black"/>
        <s v="Lenovo 17-Key USB Numeric Keypad"/>
        <s v="Lesro Round Back Collection Coffee Table, End Table"/>
        <s v="Letter Size Cart"/>
        <s v="Letter Size File"/>
        <s v="Letter Slitter"/>
        <s v="Lexmark X 9575 Professional All-in-One Color Printer"/>
        <s v="LF Elite 3D Dazzle Designer Hard Case Cover, Lf Stylus Pen and Wiper For Apple Iphone 5c Mini Lite"/>
        <s v="LG Electronics Tone+ HBS-730 Bluetooth Headset"/>
        <s v="LG Exalt"/>
        <s v="LG G2"/>
        <s v="Lifetime Advantage Folding Chairs, 4/Carton"/>
        <s v="Linden 10&quot; Round Wall Clock, Black"/>
        <s v="Linden 12&quot; Wall Clock With Oak Frame"/>
        <s v="Lock-Up Easel 'Spel-Binder'"/>
        <s v="Logitech 910-002974 M325 Wireless Mouse for Web Scrolling"/>
        <s v="Logitech B530 USB Headset - headset - Full size, Binaural"/>
        <s v="Logitech ClearChat Comfort/USB Headset H390"/>
        <s v="Logitech Desktop MK120 Mouse and keyboard Combo"/>
        <s v="Logitech diNovo Edge Keyboard"/>
        <s v="Logitech G105 Gaming Keyboard"/>
        <s v="Logitech G13 Programmable Gameboard with LCD Display"/>
        <s v="Logitech G19 Programmable Gaming Keyboard"/>
        <s v="Logitech G35 7.1-Channel Surround Sound Headset"/>
        <s v="Logitech G500s Laser Gaming Mouse with Adjustable Weight Tuning"/>
        <s v="Logitech G602 Wireless Gaming Mouse"/>
        <s v="Logitech G700s Rechargeable Gaming Mouse"/>
        <s v="Logitech Media Keyboard K200"/>
        <s v="Logitech Mobile Speakerphone P710e - speaker phone"/>
        <s v="Logitech Trackman Marble Mouse"/>
        <s v="Logitech Wireless Gaming Headset G930"/>
        <s v="Logitech Wireless Headset H600 Over-The-Head Design"/>
        <s v="Logitech Wireless Headset h800"/>
        <s v="Logitech Wireless Marathon Mouse M705"/>
        <s v="Logitech Gaming G510s - Keyboard"/>
        <s v="Logitech Illuminated - Keyboard"/>
        <s v="Logitech MX Performance Wireless Mouse"/>
        <s v="Logitech P710e Mobile Speakerphone"/>
        <s v="Logitech VX Revolution Cordless Laser Mouse for Notebooks (Black)"/>
        <s v="Logitech Z-906 Speaker sys - home theater - 5.1-CH"/>
        <s v="Longer-Life Soft White Bulbs"/>
        <s v="Lunatik TT5L-002 Taktik Strike Impact Protection System for iPhone 5"/>
        <s v="Luxo Adjustable Task Clamp Lamp"/>
        <s v="Luxo Economy Swing Arm Lamp"/>
        <s v="Luxo Professional Fluorescent Magnifier Lamp with Clamp-Mount Base"/>
        <s v="Luxo Professional Magnifying Clamp-On Fluorescent Lamps"/>
        <s v="Macally Suction Cup Mount"/>
        <s v="Magna Visual Magnetic Picture Hangers"/>
        <s v="Magnifier Swing Arm Lamp"/>
        <s v="Manco Dry-Lighter Erasable Highlighter"/>
        <s v="Manila Recycled Extra-Heavyweight Clasp Envelopes, 6&quot; x 9&quot;"/>
        <s v="Martin-Yale Premier Letter Opener"/>
        <s v="Master Big Foot Doorstop, Beige"/>
        <s v="Master Caster Door Stop, Brown"/>
        <s v="Master Caster Door Stop, Large Neon Orange"/>
        <s v="Master Giant Foot Doorstop, Safety Yellow"/>
        <s v="Maxell 4.7GB DVD+R 5/Pack"/>
        <s v="Maxell 4.7GB DVD+RW 3/Pack"/>
        <s v="Maxell 4.7GB DVD-R"/>
        <s v="Mediabridge Sport Armband iPhone 5s"/>
        <s v="Memo Book, 100 Message Capacity, 5 3/8” x 11”"/>
        <s v="Memorex 25GB 6X Branded Blu-Ray Recordable Disc, 15/Pack"/>
        <s v="Memorex 25GB 6X Branded Blu-Ray Recordable Disc, 30/Pack"/>
        <s v="Memorex Froggy Flash Drive 4 GB"/>
        <s v="Memorex Froggy Flash Drive 8 GB"/>
        <s v="Memorex Micro Travel Drive 16 GB"/>
        <s v="Memorex Micro Travel Drive 32 GB"/>
        <s v="Memorex Micro Travel Drive 8 GB"/>
        <s v="Memorex Mini Travel Drive 16 GB USB 2.0 Flash Drive"/>
        <s v="Memorex Mini Travel Drive 32 GB USB 2.0 Flash Drive"/>
        <s v="Memorex Mini Travel Drive 4 GB USB 2.0 Flash Drive"/>
        <s v="Memorex Mini Travel Drive 64 GB USB 2.0 Flash Drive"/>
        <s v="Message Book, Standard Line &quot;While You Were Out&quot;, 5 1/2&quot; X 4&quot;, 200 Sets/Book"/>
        <s v="Metal Folding Chairs, Beige, 4/Carton"/>
        <s v="Micro Innovations USB RF Wireless Keyboard with Mouse"/>
        <s v="Micropad Numeric Keypads"/>
        <s v="Microsoft Natural Ergonomic Keyboard 4000"/>
        <s v="Microsoft Sculpt Comfort Mouse"/>
        <s v="Mini 13-1/2 Capacity Data Binder Rack, Pearl"/>
        <s v="Mitel 5320 IP Phone VoIP phone"/>
        <s v="Mitel MiVoice 5330e IP Phone"/>
        <s v="Mobile Personal File Cube"/>
        <s v="Model L Table or Wall-Mount Pencil Sharpener"/>
        <s v="Mophie Juice Pack Helium for iPhone"/>
        <s v="Motorola HK250 Universal Bluetooth Headset"/>
        <s v="Motorola L703CM"/>
        <s v="Motorola L804"/>
        <s v="Motorola Moto X"/>
        <s v="Multicolor Computer Printout Paper"/>
        <s v="NETGEAR AC1750 Dual Band Gigabit Smart WiFi Router"/>
        <s v="NETGEAR N750 Dual Band Wi-Fi Gigabit Router"/>
        <s v="NETGEAR RangeMax WNR1000 Wireless Router"/>
        <s v="netTALK DUO VoIP Telephone Service"/>
        <s v="Newell 307"/>
        <s v="Newell 309"/>
        <s v="Newell 31"/>
        <s v="Newell 310"/>
        <s v="Newell 311"/>
        <s v="Newell 312"/>
        <s v="Newell 314"/>
        <s v="Newell 315"/>
        <s v="Newell 316"/>
        <s v="Newell 317"/>
        <s v="Newell 318"/>
        <s v="Newell 319"/>
        <s v="Newell 32"/>
        <s v="Newell 322"/>
        <s v="Newell 324"/>
        <s v="Newell 325"/>
        <s v="Newell 326"/>
        <s v="Newell 327"/>
        <s v="Newell 328"/>
        <s v="Newell 329"/>
        <s v="Newell 33"/>
        <s v="Newell 331"/>
        <s v="Newell 332"/>
        <s v="Newell 333"/>
        <s v="Newell 334"/>
        <s v="Newell 335"/>
        <s v="Newell 337"/>
        <s v="Newell 338"/>
        <s v="Newell 339"/>
        <s v="Newell 34"/>
        <s v="Newell 340"/>
        <s v="Newell 341"/>
        <s v="Newell 342"/>
        <s v="Newell 343"/>
        <s v="Newell 344"/>
        <s v="Newell 345"/>
        <s v="Newell 346"/>
        <s v="Newell 348"/>
        <s v="Newell 35"/>
        <s v="Newell 351"/>
        <s v="Newell 3-Hole Punched Plastic Slotted Magazine Holders for Binders"/>
        <s v="Newell Chalk Holder"/>
        <s v="Nokia Lumia 1020"/>
        <s v="Nokia Lumia 521 (T-Mobile)"/>
        <s v="Nontoxic Chalk"/>
        <s v="Nortel Business Series Terminal T7208 Digital phone"/>
        <s v="Nortel Meridian M3904 Professional Digital phone"/>
        <s v="Nortel Meridian M5316 Digital phone"/>
        <s v="Nortel Networks T7316 E Nt8 B27"/>
        <s v="Novimex Fabric Task Chair"/>
        <s v="Novimex Swivel Fabric Task Chair"/>
        <s v="Novimex Turbo Task Chair"/>
        <s v="Nu-Dell Executive Frame"/>
        <s v="Nu-Dell Float Frame 11 x 14 1/2"/>
        <s v="Nu-Dell Oak Frame"/>
        <s v="Office Impressions End Table, 20-1/2&quot;H x 24&quot;W x 20&quot;D"/>
        <s v="Office Star - Contemporary Swivel Chair with Padded Adjustable Arms and Flex Back"/>
        <s v="Office Star - Contemporary Task Swivel Chair"/>
        <s v="Office Star - Contemporary Task Swivel chair with Loop Arms, Charcoal"/>
        <s v="Office Star - Ergonomically Designed Knee Chair"/>
        <s v="Office Star - Mid Back Dual function Ergonomic High Back Chair with 2-Way Adjustable Arms"/>
        <s v="Office Star - Professional Matrix Back Chair with 2-to-1 Synchro Tilt and Mesh Fabric Seat"/>
        <s v="Office Star Flex Back Scooter Chair with Aluminum Finish Frame"/>
        <s v="Office Star Flex Back Scooter Chair with White Frame"/>
        <s v="OIC #2 Pencils, Medium Soft"/>
        <s v="OIC Binder Clips"/>
        <s v="OIC Bulk Pack Metal Binder Clips"/>
        <s v="OIC Colored Binder Clips, Assorted Sizes"/>
        <s v="OIC Stacking Trays"/>
        <s v="Okidata B400 Printer"/>
        <s v="Okidata B401 Printer"/>
        <s v="Okidata C331dn Printer"/>
        <s v="Okidata C610n Printer"/>
        <s v="Okidata MB491 Multifunction Printer"/>
        <s v="Okidata MB760 Printer"/>
        <s v="Ooma Telo VoIP Home Phone System"/>
        <s v="O'Sullivan 2-Door Barrister Bookcase in Odessa Pine"/>
        <s v="O'Sullivan 2-Shelf Heavy-Duty Bookcases"/>
        <s v="O'Sullivan 5-Shelf Heavy-Duty Bookcases"/>
        <s v="O'Sullivan Cherrywood Estates Traditional Bookcase"/>
        <s v="O'Sullivan Elevations Bookcase, Cherry Finish"/>
        <s v="O'Sullivan Living Dimensions 2-Shelf Bookcases"/>
        <s v="O'Sullivan Living Dimensions 3-Shelf Bookcases"/>
        <s v="O'Sullivan Living Dimensions 5-Shelf Bookcases"/>
        <s v="O'Sullivan Plantations 2-Door Library in Landvery Oak"/>
        <s v="OtterBox Defender Series Case - Samsung Galaxy S4"/>
        <s v="Padded Folding Chairs, Black, 4/Carton"/>
        <s v="Panasonic KP-150 Electric Pencil Sharpener"/>
        <s v="Panasonic KP-350BK Electric Pencil Sharpener with Auto Stop"/>
        <s v="Panasonic KP-380BK Classic Electric Pencil Sharpener"/>
        <s v="Panasonic KP-4ABK Battery-Operated Pencil Sharpener"/>
        <s v="Panasonic KX MB2061 Multifunction Printer"/>
        <s v="Panasonic KX MC6040 Color Laser Multifunction Printer"/>
        <s v="Panasonic KX T7731-B Digital phone"/>
        <s v="Panasonic KX TS208W Corded phone"/>
        <s v="Panasonic KX TS3282W Corded phone"/>
        <s v="Panasonic KX-TG6844B Expandable Digital Cordless Telephone"/>
        <s v="Panasonic KX-TG9471B"/>
        <s v="Panasonic KX-TG9541B DECT 6.0 Digital 2-Line Expandable Cordless Phone With Digital Answering System"/>
        <s v="Panasonic Kx-TS550"/>
        <s v="PayAnywhere Card Reader"/>
        <s v="Peel &amp; Seel Recycled Catalog Envelopes, Brown"/>
        <s v="Peel &amp; Stick Add-On Corner Pockets"/>
        <s v="Penpower WorldCard Pro Card Scanner"/>
        <s v="Performers Binder/Pad Holder, Black"/>
        <s v="Perixx PERIBOARD-512B, Ergonomic Split Keyboard"/>
        <s v="Perma STOR-ALL Hanging File Box, 13 1/8&quot;W x 12 1/4&quot;D x 10 1/2&quot;H"/>
        <s v="Permanent Self-Adhesive File Folder Labels for Typewriters by Universal"/>
        <s v="Permanent Self-Adhesive File Folder Labels for Typewriters, 1 1/8 x 3 1/2, White"/>
        <s v="Personal Filing Tote with Lid, Black/Gray"/>
        <s v="Personal Folder Holder, Ebony"/>
        <s v="Petty Cash Envelope"/>
        <s v="Pizazz Global Quick File"/>
        <s v="Plantronics Audio 478 Stereo USB Headset"/>
        <s v="Plantronics Audio 995 Wireless Stereo Headset"/>
        <s v="Plantronics Calisto P620-M USB Wireless Speakerphone System"/>
        <s v="Plantronics Cordless Phone Headset with In-line Volume - M214C"/>
        <s v="Plantronics CS510 - Over-the-Head monaural Wireless Headset System"/>
        <s v="Plantronics Encore H101 Dual Earpieces Headset"/>
        <s v="Plantronics S12 Corded Telephone Headset System"/>
        <s v="Plantronics Savi W720 Multi-Device Wireless Headset System"/>
        <s v="Plantronics Voyager Pro HD - Bluetooth Headset"/>
        <s v="Plantronics Voyager Pro Legend"/>
        <s v="Plastic Binding Combs"/>
        <s v="Poly Designer Cover &amp; Back"/>
        <s v="Poly String Tie Envelopes"/>
        <s v="Polycom CX300 Desktop Phone USB VoIP phone"/>
        <s v="Polycom CX600 IP Phone VoIP phone"/>
        <s v="Polycom SoundPoint IP 450 VoIP phone"/>
        <s v="Polycom SoundPoint Pro SE-225 Corded phone"/>
        <s v="Polycom VVX 310 VoIP phone"/>
        <s v="Portable Personal File Box"/>
        <s v="Portfile Personal File Boxes"/>
        <s v="PowerGen Dual USB Car Charger"/>
        <s v="Prang Colored Pencils"/>
        <s v="Prang Drawing Pencil Set"/>
        <s v="Prang Dustless Chalk Sticks"/>
        <s v="Premier Automatic Letter Opener"/>
        <s v="Premier Electric Letter Opener"/>
        <s v="Premier Elliptical Ring Binder, Black"/>
        <s v="Premium Transparent Presentation Covers by GBC"/>
        <s v="Premium Transparent Presentation Covers, No Pattern/Clear, 8 1/2&quot; x 11&quot;"/>
        <s v="Premium Writing Pencils, Soft, #2 by Central Association for the Blind"/>
        <s v="Pressboard Covers with Storage Hooks, 9 1/2&quot; x 11&quot;, Light Blue"/>
        <s v="Pressboard Data Binder, Crimson, 12&quot; X 8 1/2&quot;"/>
        <s v="Pressboard Data Binders by Wilson Jones"/>
        <s v="Pressboard Hanging Data Binders for Unburst Sheets"/>
        <s v="Presstex Flexible Ring Binders"/>
        <s v="Prestige Round Ring Binders"/>
        <s v="Prismacolor Color Pencil Set"/>
        <s v="Project Tote Personal File"/>
        <s v="PureGear Roll-On Screen Protector"/>
        <s v="Pyle PMP37LED"/>
        <s v="Quality Park Security Envelopes"/>
        <s v="Razer Kraken PRO Over Ear PC and Music Headset"/>
        <s v="Razer Tiamat Over Ear 7.1 Surround Sound PC Gaming Headset"/>
        <s v="RCA ViSYS 25423RE1 Corded phone"/>
        <s v="Recycled Data-Pak for Archival Bound Computer Printouts, 12-1/2 x 12-1/2 x 16"/>
        <s v="Recycled Desk Saver Line &quot;While You Were Out&quot; Book, 5 1/2&quot; X 4&quot;"/>
        <s v="Recycled Easel Ring Binders"/>
        <s v="Recycled Interoffice Envelopes with Re-Use-A-Seal Closure, 10 x 13"/>
        <s v="Recycled Interoffice Envelopes with String and Button Closure, 10 x 13"/>
        <s v="Recycled Premium Regency Composition Covers"/>
        <s v="Recycled Pressboard Report Cover with Reinforced Top Hinge"/>
        <s v="Recycled Steel Personal File for Hanging File Folders"/>
        <s v="REDIFORM Incoming/Outgoing Call Register, 11&quot; X 8 1/2&quot;, 100 Messages"/>
        <s v="Rediform S.O.S. 1-Up Phone Message Bk, 4-1/4x3-1/16 Bk, 1 Form/Pg, 40 Messages/Bk, 3/Pk"/>
        <s v="Rediform Voice Mail Log Books"/>
        <s v="Rediform Wirebound &quot;Phone Memo&quot; Message Book, 11 x 5-3/4"/>
        <s v="Redi-Strip #10 Envelopes, 4 1/8 x 9 1/2"/>
        <s v="Regeneration Desk Collection"/>
        <s v="Revere Boxed Rubber Bands by Revere"/>
        <s v="Riverleaf Stik-Withit Designer Note Cubes"/>
        <s v="Riverside Palais Royal Lawyers Bookcase, Royale Cherry Finish"/>
        <s v="Rogers Deluxe File Chest"/>
        <s v="Rogers Handheld Barrel Pencil Sharpener"/>
        <s v="Rogers Jumbo File, Granite"/>
        <s v="Rogers Profile Extra Capacity Storage Tub"/>
        <s v="Rosewill 107 Normal Keys USB Wired Standard Keyboard"/>
        <s v="Round Ring Binders"/>
        <s v="Round Specialty Laser Printer Labels"/>
        <s v="RSVP Cards &amp; Envelopes, Blank White, 8-1/2&quot; X 11&quot;, 24 Cards/25 Envelopes/Set"/>
        <s v="Rubber Band Ball"/>
        <s v="Rubbermaid ClusterMat Chairmats, Mat Size- 66&quot; x 60&quot;, Lip 20&quot; x 11&quot; -90 Degree Angle"/>
        <s v="Sabrent 4-Port USB 2.0 Hub"/>
        <s v="SAFCO Arco Folding Chair"/>
        <s v="SAFCO Boltless Steel Shelving"/>
        <s v="Safco Commercial Shelving"/>
        <s v="SAFCO Commercial Wire Shelving, 72h"/>
        <s v="SAFCO Commercial Wire Shelving, Black"/>
        <s v="Safco Drafting Table"/>
        <s v="SAFCO Folding Chair Trolley"/>
        <s v="Safco Industrial Shelving"/>
        <s v="Safco Industrial Wire Shelving"/>
        <s v="Safco Industrial Wire Shelving System"/>
        <s v="SAFCO Mobile Desk Side File, Wire Frame"/>
        <s v="SAFCO PlanMaster Boards, 60w x 37-1/2d, White Melamine"/>
        <s v="SAFCO PlanMaster Heigh-Adjustable Drafting Table Base, 43w x 30d x 30-37h, Black"/>
        <s v="Safco Steel Mobile File Cart"/>
        <s v="Safco Value Mate Series Steel Bookcases, Baked Enamel Finish on Steel, Gray"/>
        <s v="Safco Value Mate Steel Bookcase, Baked Enamel Finish on Steel, Black"/>
        <s v="Samsung Convoy 3"/>
        <s v="Samsung Galaxy Mega 6.3"/>
        <s v="Samsung Galaxy Note 2"/>
        <s v="Samsung Galaxy S III - 16GB - pebble blue (T-Mobile)"/>
        <s v="Samsung Galaxy S4"/>
        <s v="Samsung Galaxy S4 Mini"/>
        <s v="Samsung HM1900 Bluetooth Headset"/>
        <s v="Samsung Replacement EH64AVFWE Premium Headset"/>
        <s v="Samsung Rugby III"/>
        <s v="SanDisk Cruzer 32 GB USB Flash Drive"/>
        <s v="SanDisk Cruzer 4 GB USB Flash Drive"/>
        <s v="SanDisk Cruzer 64 GB USB Flash Drive"/>
        <s v="SanDisk Ultra 16 GB MicroSDHC Class 10 Memory Card"/>
        <s v="SanDisk Ultra 32 GB MicroSDHC Class 10 Memory Card"/>
        <s v="SanDisk Ultra 64 GB MicroSDHC Class 10 Memory Card"/>
        <s v="Sanford Colorific Colored Pencils, 12/Box"/>
        <s v="Sanford EarthWrite Recycled Pencils, Medium Soft, #2"/>
        <s v="Sanford Liquid Accent Highlighters"/>
        <s v="SANFORD Major Accent Highlighters"/>
        <s v="Sanford Pocket Accent Highlighters"/>
        <s v="Sanyo 2.5 Cubic Foot Mid-Size Office Refrigerators"/>
        <s v="Satellite Sectional Post Binders"/>
        <s v="Sauder Barrister Bookcases"/>
        <s v="Sauder Camden County Collection Libraries, Planked Cherry Finish"/>
        <s v="Sauder Camden County Collection Library"/>
        <s v="Sauder Facets Collection Library, Sky Alder Finish"/>
        <s v="Sauder Facets Collection Locker/File Cabinet, Sky Alder Finish"/>
        <s v="Sauder Forest Hills Library with Doors, Woodland Oak Finish"/>
        <s v="Sauder Forest Hills Library, Woodland Oak Finish"/>
        <s v="Sauder Inglewood Library Bookcases"/>
        <s v="Security-Tint Envelopes"/>
        <s v="Self-Adhesive Address Labels for Typewriters by Universal"/>
        <s v="Self-Adhesive Removable Labels"/>
        <s v="Sensible Storage WireTech Storage Systems"/>
        <s v="Serrated Blade or Curved Handle Hand Letter Openers"/>
        <s v="Seth Thomas 12&quot; Clock w/ Goldtone Case"/>
        <s v="Seth Thomas 13 1/2&quot; Wall Clock"/>
        <s v="Seth Thomas 14&quot; Day/Date Wall Clock"/>
        <s v="Sharp AL-1530CS Digital Copier"/>
        <s v="SimpliFile Personal File, Black Granite, 15w x 6-15/16d x 11-1/4h"/>
        <s v="Situations Contoured Folding Chairs, 4/Set"/>
        <s v="SKILCRAFT Telephone Shoulder Rest, 2&quot; x 6.5&quot; x 2.5&quot;, Black"/>
        <s v="SmartStand Mobile Device Holder, Assorted Colors"/>
        <s v="Smead Adjustable Mobile File Trolley with Lockable Top"/>
        <s v="Smead Alpha-Z Color-Coded Name Labels First Letter Starter Set"/>
        <s v="Smead Alpha-Z Color-Coded Second Alphabetical Labels and Starter Set"/>
        <s v="Snap-A-Way Black Print Carbonless Ruled Speed Letter, Triplicate"/>
        <s v="Snap-A-Way Black Print Carbonless Speed Message, No Reply Area, Duplicate"/>
        <s v="Sony 64GB Class 10 Micro SDHC R40 Memory Card"/>
        <s v="Sony Micro Vault Click 16 GB USB 2.0 Flash Drive"/>
        <s v="Sony Micro Vault Click 4 GB USB 2.0 Flash Drive"/>
        <s v="Sony Micro Vault Click 8 GB USB 2.0 Flash Drive"/>
        <s v="Sortfiler Multipurpose Personal File Organizer, Black"/>
        <s v="Southworth 100% Cotton The Best Paper"/>
        <s v="Southworth 25% Cotton Antique Laid Paper &amp; Envelopes"/>
        <s v="Southworth 25% Cotton Granite Paper &amp; Envelopes"/>
        <s v="Southworth 25% Cotton Linen-Finish Paper &amp; Envelopes"/>
        <s v="Southworth 25% Cotton Premium Laser Paper and Envelopes"/>
        <s v="Southworth Parchment Paper &amp; Envelopes"/>
        <s v="Southworth Structures Collection"/>
        <s v="Space Solutions HD Industrial Steel Shelving."/>
        <s v="Space Solutions Industrial Galvanized Steel Shelving."/>
        <s v="Speediset Carbonless Redi-Letter 7&quot; x 8 1/2&quot;"/>
        <s v="SpineVue Locking Slant-D Ring Binders by Cardinal"/>
        <s v="Square Credit Card Reader"/>
        <s v="Square Ring Data Binders, Rigid 75 Pt. Covers, 11&quot; x 14-7/8&quot;"/>
        <s v="Stacking Tray, Side-Loading, Legal, Smoke"/>
        <s v="Stacking Trays by OIC"/>
        <s v="Standard Line “While You Were Out” Hardbound Telephone Message Book"/>
        <s v="Standard Rollaway File with Lock"/>
        <s v="Stanley Bostitch Contemporary Electric Pencil Sharpeners"/>
        <s v="Staple envelope"/>
        <s v="Staple holder"/>
        <s v="Staple magnet"/>
        <s v="Staple remover"/>
        <s v="Staple-based wall hangings"/>
        <s v="Staple-on labels"/>
        <s v="Staples"/>
        <s v="Staples in misc. colors"/>
        <s v="Steel Personal Filing/Posting Tote"/>
        <s v="Sterilite Officeware Hinged File Box"/>
        <s v="Sterilite Show Offs Storage Containers"/>
        <s v="Stiletto Hand Letter Openers"/>
        <s v="Stockwell Gold Paper Clips"/>
        <s v="Stockwell Push Pins"/>
        <s v="Storex Dura Pro Binders"/>
        <s v="Storex DuraTech Recycled Plastic Frosted Binders"/>
        <s v="Storex Flexible Poly Binders with Double Pockets"/>
        <s v="Strathmore #10 Envelopes, Ultimate White"/>
        <s v="Strathmore Photo Frame Cards"/>
        <s v="Strathmore Photo Mount Cards"/>
        <s v="Stur-D-Stor Shelving, Vertical 5-Shelf: 72&quot;H x 36&quot;W x 18 1/2&quot;D"/>
        <s v="Super Decoflex Portable Personal File"/>
        <s v="Surelock Post Binders"/>
        <s v="Telephone Message Books with Fax/Mobile Section, 4 1/4&quot; x 6&quot;"/>
        <s v="Telephone Message Books with Fax/Mobile Section, 5 1/2&quot; x 3 3/16&quot;"/>
        <s v="Telescoping Adjustable Floor Lamp"/>
        <s v="Tenex &quot;The Solids&quot; Textured Chair Mats"/>
        <s v="Tenex 46&quot; x 60&quot; Computer Anti-Static Chairmat, Rectangular Shaped"/>
        <s v="Tenex B1-RE Series Chair Mats for Low Pile Carpets"/>
        <s v="Tenex Carpeted, Granite-Look or Clear Contemporary Contour Shape Chair Mats"/>
        <s v="Tenex Chairmat w/ Average Lip, 45&quot; x 53&quot;"/>
        <s v="Tenex Chairmats For Use With Carpeted Floors"/>
        <s v="Tenex Contemporary Contur Chairmats for Low and Medium Pile Carpet, Computer, 39&quot; x 49&quot;"/>
        <s v="Tenex File Box, Personal Filing Tote with Lid, Black"/>
        <s v="Tenex Personal Filing Tote With Secure Closure Lid, Black/Frost"/>
        <s v="Tenex Personal Project File with Scoop Front Design, Black"/>
        <s v="Tenex Personal Self-Stacking Standard File Box, Black/Gray"/>
        <s v="Tennsco 16-Compartment Lockers with Coat Rack"/>
        <s v="Tennsco 6- and 18-Compartment Lockers"/>
        <s v="Tennsco Commercial Shelving"/>
        <s v="Tennsco Double-Tier Lockers"/>
        <s v="Tennsco Industrial Shelving"/>
        <s v="Tennsco Lockers, Gray"/>
        <s v="Tennsco Regal Shelving Units"/>
        <s v="Tennsco Single-Tier Lockers"/>
        <s v="Tennsco Snap-Together Open Shelving Units, Starter Sets and Add-On Units"/>
        <s v="Tennsco Stur-D-Stor Boltless Shelving, 5 Shelves, 24&quot; Deep, Sand"/>
        <s v="Texas Instrument TI-15 Fraction Calculator"/>
        <s v="Texas Instruments TI-34 Scientific Calculator"/>
        <s v="Things To Do Today Pad"/>
        <s v="TOPS &quot;Important Message&quot; Pads, Canary, 4-1/4 x 5-1/2, 50 Sheets per Pad"/>
        <s v="TOPS Carbonless Receipt Book, Four 2-3/4 x 7-1/4 Money Receipts per Page"/>
        <s v="Tops Green Bar Computer Printout Paper"/>
        <s v="TOPS Money Receipt Book, Consecutively Numbered in Red,"/>
        <s v="TOPS Voice Message Log Book, Flash Format"/>
        <s v="Tops White Computer Printout Paper"/>
        <s v="Tops Wirebound Message Log Books"/>
        <s v="Translucent Push Pins by OIC"/>
        <s v="Trimflex Flexible Post Binders"/>
        <s v="Tripp Lite Isotel 6 Outlet Surge Protector with Fax/Modem Protection"/>
        <s v="Tripp Lite Isotel 8 Ultra 8 Outlet Metal Surge"/>
        <s v="Tripp Lite TLP810NET Broadband Surge for Modem/Fax"/>
        <s v="Tuff Stuff Recycled Round Ring Binders"/>
        <s v="Turquoise Lead Holder with Pocket Clip"/>
        <s v="Tyvek  Top-Opening Peel &amp; Seel  Envelopes, Gray"/>
        <s v="Tyvek  Top-Opening Peel &amp; Seel Envelopes, Plain White"/>
        <s v="Tyvek Interoffice Envelopes, 9 1/2&quot; x 12 1/2&quot;, 100/Box"/>
        <s v="Tyvek Side-Opening Peel &amp; Seel Expanding Envelopes"/>
        <s v="Ultra Door Kickplate, 8&quot;H x 34&quot;W"/>
        <s v="Ultra Door Pull Handle"/>
        <s v="Ultra Door Push Plate"/>
        <s v="Universal Premium White Copier/Laser Paper (20Lb. and 87 Bright)"/>
        <s v="Universal Recycled Hanging Pressboard Report Binders, Letter Size"/>
        <s v="V7 USB Numeric Keypad"/>
        <s v="VariCap6 Expandable Binder"/>
        <s v="Verbatim 25 GB 6x Blu-ray Single Layer Recordable Disc, 1/Pack"/>
        <s v="Verbatim 25 GB 6x Blu-ray Single Layer Recordable Disc, 25/Pack"/>
        <s v="Verbatim 25 GB 6x Blu-ray Single Layer Recordable Disc, 3/Pack"/>
        <s v="Verbatim Slim CD and DVD Storage Cases, 50/Pack"/>
        <s v="Vinyl Sectional Post Binders"/>
        <s v="VTech DS6151"/>
        <s v="WD My Passport Ultra 1TB Portable External Hard Drive"/>
        <s v="WD My Passport Ultra 2TB Portable External Hard Drive"/>
        <s v="WD My Passport Ultra 500GB Portable External Hard Drive"/>
        <s v="Westinghouse Clip-On Gooseneck Lamps"/>
        <s v="Westinghouse Mesh Shade Clip-On Gooseneck Lamp, Black"/>
        <s v="Weyerhaeuser First Choice Laser/Copy Paper (20Lb. and 88 Bright)"/>
        <s v="While You Were Out Pads, 50 per Pad, 4 x 5 1/4, Green Cycle"/>
        <s v="White Business Envelopes with Contemporary Seam, Recycled White Business Envelopes"/>
        <s v="White Computer Printout Paper by Universal"/>
        <s v="White Dual Perf Computer Printout Paper, 2700 Sheets, 1 Part, Heavyweight, 20 lbs., 14 7/8 x 11"/>
        <s v="White Envelopes, White Envelopes with Clear Poly Window"/>
        <s v="Wi-Ex zBoost YX540 Cellular Phone Signal Booster"/>
        <s v="Wilson Electronics DB Pro Signal Booster"/>
        <s v="Wilson Jones “Snap” Scratch Pad Binder Tool for Ring Binders"/>
        <s v="Wilson Jones 1&quot; Hanging DublLock Ring Binders"/>
        <s v="Wilson Jones Active Use Binders"/>
        <s v="Wilson Jones Century Plastic Molded Ring Binders"/>
        <s v="Wilson Jones Clip &amp; Carry Folder Binder Tool for Ring Binders, Clear"/>
        <s v="Wilson Jones Custom Binder Spines &amp; Labels"/>
        <s v="Wilson Jones data.warehouse D-Ring Binders with DublLock"/>
        <s v="Wilson Jones DublLock D-Ring Binders"/>
        <s v="Wilson Jones Easy Flow II Sheet Lifters"/>
        <s v="Wilson Jones Elliptical Ring 3 1/2&quot; Capacity Binders, 800 sheets"/>
        <s v="Wilson Jones Hanging Recycled Pressboard Data Binders"/>
        <s v="Wilson Jones Hanging View Binder, White, 1&quot;"/>
        <s v="Wilson Jones Impact Binders"/>
        <s v="Wilson Jones International Size A4 Ring Binders"/>
        <s v="Wilson Jones Leather-Like Binders with DublLock Round Rings"/>
        <s v="Wilson Jones Ledger-Size, Piano-Hinge Binder, 2&quot;, Blue"/>
        <s v="Wilson Jones Standard D-Ring Binders"/>
        <s v="Wilson Jones Turn Tabs Binder Tool for Ring Binders"/>
        <s v="Wilson SignalBoost 841262 DB PRO Amplifier Kit"/>
        <s v="Wirebound Four 2-3/4 x 5 Forms per Page, 400 Sets per Book"/>
        <s v="Wirebound Message Books, 2 7/8&quot; x 5&quot;, 3 Forms per Page"/>
        <s v="Wirebound Message Books, Four 2 3/4 x 5 Forms per Page, 200 Sets per Book"/>
        <s v="Wirebound Message Books, Four 2 3/4 x 5 White Forms per Page"/>
        <s v="Wirebound Message Books, Four 2 3/4&quot; x 5&quot; Forms per Page, 600 Sets per Book"/>
        <s v="Wirebound Message Books, Two 4 1/4&quot; x 5&quot; Forms per Page"/>
        <s v="Wirebound Service Call Books, 5 1/2&quot; x 4&quot;"/>
        <s v="Wireless Extenders zBoost YX545 SOHO Signal Booster"/>
        <s v="Woodgrain Magazine Files by Perma"/>
        <s v="Xerox 188"/>
        <s v="Xerox 1880"/>
        <s v="Xerox 1881"/>
        <s v="Xerox 1882"/>
        <s v="Xerox 1883"/>
        <s v="Xerox 1884"/>
        <s v="Xerox 1885"/>
        <s v="Xerox 1886"/>
        <s v="Xerox 1887"/>
        <s v="Xerox 1889"/>
        <s v="Xerox 189"/>
        <s v="Xerox 1891"/>
        <s v="Xerox 1892"/>
        <s v="Xerox 1893"/>
        <s v="Xerox 1894"/>
        <s v="Xerox 1895"/>
        <s v="Xerox 1896"/>
        <s v="Xerox 1898"/>
        <s v="Xerox 1899"/>
        <s v="Xerox 19"/>
        <s v="Xerox 1900"/>
        <s v="Xerox 1905"/>
        <s v="Xerox 1906"/>
        <s v="Xerox 1907"/>
        <s v="Xerox 1908"/>
        <s v="Xerox 1909"/>
        <s v="Xerox 191"/>
        <s v="Xerox 1910"/>
        <s v="Xerox 1911"/>
        <s v="Xerox 1912"/>
        <s v="Xerox 1914"/>
        <s v="Xerox 1915"/>
        <s v="Xerox 1916"/>
        <s v="Xerox 1919"/>
        <s v="Xerox 192"/>
        <s v="Xerox 1920"/>
        <s v="Xerox 1921"/>
        <s v="Xerox 1923"/>
        <s v="Xerox 1924"/>
        <s v="Xerox 1925"/>
        <s v="Xerox 1928"/>
        <s v="Xerox 1929"/>
        <s v="Xerox 193"/>
        <s v="Xerox 1930"/>
        <s v="Xerox 1931"/>
        <s v="Xerox 1933"/>
        <s v="Xerox 1934"/>
        <s v="Xerox 1935"/>
        <s v="Xerox 1937"/>
        <s v="Xerox 1939"/>
        <s v="Xerox 194"/>
        <s v="Xerox 1942"/>
        <s v="Xerox 1943"/>
        <s v="Xerox 1944"/>
        <s v="Xerox 1945"/>
        <s v="Xerox 1946"/>
        <s v="Xerox 1947"/>
        <s v="Xerox 1949"/>
        <s v="Xerox 195"/>
        <s v="Xerox 1950"/>
        <s v="Xerox 1951"/>
        <s v="Xerox 1952"/>
        <s v="Xerox 1954"/>
        <s v="Xerox 1957"/>
        <s v="Xerox 1958"/>
        <s v="Xerox 1959"/>
        <s v="Xerox 196"/>
        <s v="Xerox 1960"/>
        <s v="Xerox 1962"/>
        <s v="Xerox 1964"/>
        <s v="Xerox 1965"/>
        <s v="Xerox 1966"/>
        <s v="Xerox 1968"/>
        <s v="Xerox 1970"/>
        <s v="Xerox 1971"/>
        <s v="Xerox 1972"/>
        <s v="Xerox 1975"/>
        <s v="Xerox 1976"/>
        <s v="Xerox 1977"/>
        <s v="Xerox 1978"/>
        <s v="Xerox 1979"/>
        <s v="Xerox 1982"/>
        <s v="Xerox 1983"/>
        <s v="Xerox 1986"/>
        <s v="Xerox 1987"/>
        <s v="Xerox 1988"/>
        <s v="Xerox 199"/>
        <s v="Xerox 1991"/>
        <s v="Xerox 1993"/>
        <s v="Xerox 1994"/>
        <s v="Xerox 1995"/>
        <s v="Xerox 1996"/>
        <s v="Xerox 1997"/>
        <s v="Xerox 1999"/>
        <s v="Xerox 2"/>
        <s v="Xerox 200"/>
        <s v="Xerox 201"/>
        <s v="Xerox 202"/>
        <s v="Xerox 204"/>
        <s v="Xerox 206"/>
        <s v="Xerox 209"/>
        <s v="Xerox 210"/>
        <s v="Xerox 212"/>
        <s v="Xerox 213"/>
        <s v="Xerox 214"/>
        <s v="Xerox 215"/>
        <s v="Xerox 216"/>
        <s v="Xerox 217"/>
        <s v="Xerox 218"/>
        <s v="Xerox 22"/>
        <s v="Xerox 221"/>
        <s v="Xerox 222"/>
        <s v="Xerox 223"/>
        <s v="Xerox 224"/>
        <s v="Xerox 225"/>
        <s v="Xerox 226"/>
        <s v="Xerox 227"/>
        <s v="Xerox 228"/>
        <s v="Xerox 229"/>
        <s v="Xerox 23"/>
        <s v="Xerox 230"/>
        <s v="Xerox 231"/>
        <s v="Xerox 232"/>
        <s v="Xerox 4200 Series MultiUse Premium Copy Paper (20Lb. and 84 Bright)"/>
        <s v="Xerox Blank Computer Paper"/>
        <s v="Xerox Color Copier Paper, 11&quot; x 17&quot;, Ream"/>
        <s v="Xiaomi Mi3"/>
        <s v="X-Rack File for Hanging Folders"/>
        <s v="XtraLife ClearVue Slant-D Ring Binder, White, 3&quot;"/>
        <s v="XtraLife ClearVue Slant-D Ring Binders by Cardinal"/>
        <s v="Zebra GK420t Direct Thermal/Thermal Transfer Printer"/>
        <s v="Zebra GX420t Direct Thermal/Thermal Transfer Printer"/>
        <s v="Zebra Zazzle Fluorescent Highlighters"/>
        <s v="Zipper Ring Binder Pockets"/>
      </sharedItems>
    </cacheField>
    <cacheField name="[Measures].[Sum of Sales]" caption="Sum of Sales" numFmtId="0" hierarchy="27" level="32767"/>
    <cacheField name="[Range].[Order Date (Year)].[Order Date (Year)]" caption="Order Date (Year)" numFmtId="0" hierarchy="21" level="1">
      <sharedItems count="1">
        <s v="2016"/>
      </sharedItems>
    </cacheField>
    <cacheField name="[Range].[Region].[Region]" caption="Region" numFmtId="0" hierarchy="12" level="1">
      <sharedItems count="4">
        <s v="West"/>
        <s v="East"/>
        <s v="South"/>
        <s v="Central"/>
      </sharedItems>
    </cacheField>
  </cacheFields>
  <cacheHierarchies count="30">
    <cacheHierarchy uniqueName="[Range].[Row ID]" caption="Row ID" attribute="1" defaultMemberUniqueName="[Range].[Row ID].[All]" allUniqueName="[Range].[Row ID].[All]" dimensionUniqueName="[Range]" displayFolder="" count="0" memberValueDatatype="20" unbalanced="0"/>
    <cacheHierarchy uniqueName="[Range].[Order ID]" caption="Order ID" attribute="1" defaultMemberUniqueName="[Range].[Order ID].[All]" allUniqueName="[Range].[Order ID].[All]" dimensionUniqueName="[Range]" displayFolder="" count="0" memberValueDatatype="130" unbalanced="0"/>
    <cacheHierarchy uniqueName="[Range].[Order Date]" caption="Order Date" attribute="1" time="1" defaultMemberUniqueName="[Range].[Order Date].[All]" allUniqueName="[Range].[Order Date].[All]" dimensionUniqueName="[Range]" displayFolder="" count="0" memberValueDatatype="7" unbalanced="0"/>
    <cacheHierarchy uniqueName="[Range].[Ship Date]" caption="Ship Date" attribute="1" time="1" defaultMemberUniqueName="[Range].[Ship Date].[All]" allUniqueName="[Range].[Ship Date].[All]" dimensionUniqueName="[Range]" displayFolder="" count="0" memberValueDatatype="7" unbalanced="0"/>
    <cacheHierarchy uniqueName="[Range].[Ship Mode]" caption="Ship Mode" attribute="1" defaultMemberUniqueName="[Range].[Ship Mode].[All]" allUniqueName="[Range].[Ship Mode].[All]" dimensionUniqueName="[Range]" displayFolder="" count="0" memberValueDatatype="130" unbalanced="0"/>
    <cacheHierarchy uniqueName="[Range].[Customer ID]" caption="Customer ID" attribute="1" defaultMemberUniqueName="[Range].[Customer ID].[All]" allUniqueName="[Range].[Customer ID].[All]" dimensionUniqueName="[Range]" displayFolder="" count="0" memberValueDatatype="130" unbalanced="0"/>
    <cacheHierarchy uniqueName="[Range].[Customer Name]" caption="Customer Name" attribute="1" defaultMemberUniqueName="[Range].[Customer Name].[All]" allUniqueName="[Range].[Customer Name].[All]" dimensionUniqueName="[Range]" displayFolder="" count="0" memberValueDatatype="130" unbalanced="0"/>
    <cacheHierarchy uniqueName="[Range].[Segment]" caption="Segment" attribute="1" defaultMemberUniqueName="[Range].[Segment].[All]" allUniqueName="[Range].[Segment].[All]" dimensionUniqueName="[Range]" displayFolder="" count="0" memberValueDatatype="130" unbalanced="0"/>
    <cacheHierarchy uniqueName="[Range].[Country]" caption="Country" attribute="1" defaultMemberUniqueName="[Range].[Country].[All]" allUniqueName="[Range].[Country].[All]" dimensionUniqueName="[Range]" displayFolder="" count="0" memberValueDatatype="130" unbalanced="0"/>
    <cacheHierarchy uniqueName="[Range].[City]" caption="City" attribute="1" defaultMemberUniqueName="[Range].[City].[All]" allUniqueName="[Range].[City].[All]" dimensionUniqueName="[Range]" displayFolder="" count="0" memberValueDatatype="130" unbalanced="0"/>
    <cacheHierarchy uniqueName="[Range].[State]" caption="State" attribute="1" defaultMemberUniqueName="[Range].[State].[All]" allUniqueName="[Range].[State].[All]" dimensionUniqueName="[Range]" displayFolder="" count="0" memberValueDatatype="130" unbalanced="0"/>
    <cacheHierarchy uniqueName="[Range].[Postal Code]" caption="Postal Code" attribute="1" defaultMemberUniqueName="[Range].[Postal Code].[All]" allUniqueName="[Range].[Postal Code].[All]" dimensionUniqueName="[Range]" displayFolder="" count="0" memberValueDatatype="130" unbalanced="0"/>
    <cacheHierarchy uniqueName="[Range].[Region]" caption="Region" attribute="1" defaultMemberUniqueName="[Range].[Region].[All]" allUniqueName="[Range].[Region].[All]" dimensionUniqueName="[Range]" displayFolder="" count="2" memberValueDatatype="130" unbalanced="0">
      <fieldsUsage count="2">
        <fieldUsage x="-1"/>
        <fieldUsage x="3"/>
      </fieldsUsage>
    </cacheHierarchy>
    <cacheHierarchy uniqueName="[Range].[Product ID]" caption="Product ID" attribute="1" defaultMemberUniqueName="[Range].[Product ID].[All]" allUniqueName="[Range].[Product ID].[All]" dimensionUniqueName="[Range]" displayFolder="" count="0" memberValueDatatype="130" unbalanced="0"/>
    <cacheHierarchy uniqueName="[Range].[Category]" caption="Category" attribute="1" defaultMemberUniqueName="[Range].[Category].[All]" allUniqueName="[Range].[Category].[All]" dimensionUniqueName="[Range]" displayFolder="" count="0" memberValueDatatype="130" unbalanced="0"/>
    <cacheHierarchy uniqueName="[Range].[Sub-Category]" caption="Sub-Category" attribute="1" defaultMemberUniqueName="[Range].[Sub-Category].[All]" allUniqueName="[Range].[Sub-Category].[All]" dimensionUniqueName="[Range]" displayFolder="" count="0" memberValueDatatype="130" unbalanced="0"/>
    <cacheHierarchy uniqueName="[Range].[Product Name]" caption="Product Name" attribute="1" defaultMemberUniqueName="[Range].[Product Name].[All]" allUniqueName="[Range].[Product Nam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Sales]" caption="Sales" attribute="1" defaultMemberUniqueName="[Range].[Sales].[All]" allUniqueName="[Range].[Sales].[All]" dimensionUniqueName="[Range]" displayFolder="" count="0" memberValueDatatype="5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Discount]" caption="Discount" attribute="1" defaultMemberUniqueName="[Range].[Discount].[All]" allUniqueName="[Range].[Discount].[All]" dimensionUniqueName="[Range]" displayFolder="" count="0" memberValueDatatype="5" unbalanced="0"/>
    <cacheHierarchy uniqueName="[Range].[Profit]" caption="Profit" attribute="1" defaultMemberUniqueName="[Range].[Profit].[All]" allUniqueName="[Range].[Profit].[All]" dimensionUniqueName="[Range]" displayFolder="" count="0" memberValueDatatype="5" unbalanced="0"/>
    <cacheHierarchy uniqueName="[Range].[Order Date (Year)]" caption="Order Date (Year)" attribute="1" defaultMemberUniqueName="[Range].[Order Date (Year)].[All]" allUniqueName="[Range].[Order Date (Year)].[All]" dimensionUniqueName="[Range]" displayFolder="" count="2" memberValueDatatype="130" unbalanced="0">
      <fieldsUsage count="2">
        <fieldUsage x="-1"/>
        <fieldUsage x="2"/>
      </fieldsUsage>
    </cacheHierarchy>
    <cacheHierarchy uniqueName="[Range].[Order Date (Quarter)]" caption="Order Date (Quarter)" attribute="1" defaultMemberUniqueName="[Range].[Order Date (Quarter)].[All]" allUniqueName="[Range].[Order Date (Quarter)].[All]" dimensionUniqueName="[Range]" displayFolder="" count="0" memberValueDatatype="130" unbalanced="0"/>
    <cacheHierarchy uniqueName="[Range].[Order Date (Month)]" caption="Order Date (Month)" attribute="1" defaultMemberUniqueName="[Range].[Order Date (Month)].[All]" allUniqueName="[Range].[Order Date (Month)].[All]" dimensionUniqueName="[Range]" displayFolder="" count="0" memberValueDatatype="130" unbalanced="0"/>
    <cacheHierarchy uniqueName="[Range].[Order Date (Month Index)]" caption="Order Date (Month Index)" attribute="1" defaultMemberUniqueName="[Range].[Order Date (Month Index)].[All]" allUniqueName="[Range].[Order Date (Month Index)].[All]" dimensionUniqueName="[Range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Order Date]" caption="Count of Order Date" measure="1" displayFolder="" measureGroup="Rang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tegory]" caption="Count of Category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dar Pawar" refreshedDate="46178.528319560188" createdVersion="8" refreshedVersion="8" recordCount="9994" xr:uid="{E843B70A-16C2-48CD-90B3-A8CD9C442CA5}">
  <cacheSource type="worksheet">
    <worksheetSource ref="A1:U9995" sheet="Orders"/>
  </cacheSource>
  <cacheFields count="27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5"/>
    </cacheField>
    <cacheField name="Ship Date" numFmtId="14">
      <sharedItems containsSemiMixedTypes="0" containsNonDate="0" containsDate="1" containsString="0" minDate="2014-01-07T00:00:00" maxDate="2018-01-06T00:00:00" count="1334">
        <d v="2016-11-11T00:00:00"/>
        <d v="2016-06-16T00:00:00"/>
        <d v="2015-10-18T00:00:00"/>
        <d v="2014-06-14T00:00:00"/>
        <d v="2017-04-20T00:00:00"/>
        <d v="2016-12-10T00:00:00"/>
        <d v="2015-11-26T00:00:00"/>
        <d v="2014-11-18T00:00:00"/>
        <d v="2014-05-15T00:00:00"/>
        <d v="2014-09-01T00:00:00"/>
        <d v="2016-12-13T00:00:00"/>
        <d v="2017-07-18T00:00:00"/>
        <d v="2015-09-30T00:00:00"/>
        <d v="2016-01-20T00:00:00"/>
        <d v="2015-09-21T00:00:00"/>
        <d v="2017-10-23T00:00:00"/>
        <d v="2015-12-31T00:00:00"/>
        <d v="2017-09-15T00:00:00"/>
        <d v="2016-07-22T00:00:00"/>
        <d v="2017-09-23T00:00:00"/>
        <d v="2016-03-13T00:00:00"/>
        <d v="2014-10-25T00:00:00"/>
        <d v="2016-06-25T00:00:00"/>
        <d v="2015-04-22T00:00:00"/>
        <d v="2016-12-17T00:00:00"/>
        <d v="2016-06-18T00:00:00"/>
        <d v="2015-11-30T00:00:00"/>
        <d v="2015-05-05T00:00:00"/>
        <d v="2014-12-10T00:00:00"/>
        <d v="2016-06-06T00:00:00"/>
        <d v="2016-09-23T00:00:00"/>
        <d v="2017-09-17T00:00:00"/>
        <d v="2015-05-02T00:00:00"/>
        <d v="2017-12-11T00:00:00"/>
        <d v="2014-12-01T00:00:00"/>
        <d v="2016-06-15T00:00:00"/>
        <d v="2014-10-16T00:00:00"/>
        <d v="2015-09-08T00:00:00"/>
        <d v="2017-11-16T00:00:00"/>
        <d v="2017-05-30T00:00:00"/>
        <d v="2017-11-02T00:00:00"/>
        <d v="2016-04-10T00:00:00"/>
        <d v="2016-09-22T00:00:00"/>
        <d v="2015-02-05T00:00:00"/>
        <d v="2017-11-12T00:00:00"/>
        <d v="2017-11-11T00:00:00"/>
        <d v="2017-06-20T00:00:00"/>
        <d v="2016-09-11T00:00:00"/>
        <d v="2016-09-02T00:00:00"/>
        <d v="2016-12-04T00:00:00"/>
        <d v="2015-11-17T00:00:00"/>
        <d v="2017-11-28T00:00:00"/>
        <d v="2015-10-20T00:00:00"/>
        <d v="2017-12-30T00:00:00"/>
        <d v="2016-11-10T00:00:00"/>
        <d v="2014-08-27T00:00:00"/>
        <d v="2015-03-06T00:00:00"/>
        <d v="2015-04-10T00:00:00"/>
        <d v="2014-12-28T00:00:00"/>
        <d v="2014-09-25T00:00:00"/>
        <d v="2017-02-05T00:00:00"/>
        <d v="2016-10-19T00:00:00"/>
        <d v="2016-09-07T00:00:00"/>
        <d v="2017-12-27T00:00:00"/>
        <d v="2015-09-12T00:00:00"/>
        <d v="2014-10-28T00:00:00"/>
        <d v="2016-12-09T00:00:00"/>
        <d v="2016-03-16T00:00:00"/>
        <d v="2015-06-02T00:00:00"/>
        <d v="2015-06-03T00:00:00"/>
        <d v="2014-03-06T00:00:00"/>
        <d v="2016-11-24T00:00:00"/>
        <d v="2016-05-12T00:00:00"/>
        <d v="2016-11-20T00:00:00"/>
        <d v="2014-09-12T00:00:00"/>
        <d v="2014-08-09T00:00:00"/>
        <d v="2014-09-19T00:00:00"/>
        <d v="2017-04-25T00:00:00"/>
        <d v="2015-11-23T00:00:00"/>
        <d v="2015-12-19T00:00:00"/>
        <d v="2014-12-09T00:00:00"/>
        <d v="2014-11-24T00:00:00"/>
        <d v="2016-12-02T00:00:00"/>
        <d v="2014-08-30T00:00:00"/>
        <d v="2015-10-14T00:00:00"/>
        <d v="2015-11-06T00:00:00"/>
        <d v="2014-03-25T00:00:00"/>
        <d v="2017-11-13T00:00:00"/>
        <d v="2017-07-13T00:00:00"/>
        <d v="2017-06-29T00:00:00"/>
        <d v="2014-08-05T00:00:00"/>
        <d v="2017-12-21T00:00:00"/>
        <d v="2017-06-07T00:00:00"/>
        <d v="2017-12-14T00:00:00"/>
        <d v="2017-12-07T00:00:00"/>
        <d v="2015-02-13T00:00:00"/>
        <d v="2015-01-09T00:00:00"/>
        <d v="2016-11-01T00:00:00"/>
        <d v="2015-12-27T00:00:00"/>
        <d v="2015-08-16T00:00:00"/>
        <d v="2015-03-04T00:00:00"/>
        <d v="2014-09-17T00:00:00"/>
        <d v="2017-04-12T00:00:00"/>
        <d v="2016-06-09T00:00:00"/>
        <d v="2014-06-06T00:00:00"/>
        <d v="2016-12-15T00:00:00"/>
        <d v="2016-09-17T00:00:00"/>
        <d v="2015-12-04T00:00:00"/>
        <d v="2017-12-03T00:00:00"/>
        <d v="2017-06-12T00:00:00"/>
        <d v="2014-09-21T00:00:00"/>
        <d v="2016-06-13T00:00:00"/>
        <d v="2015-11-15T00:00:00"/>
        <d v="2016-01-28T00:00:00"/>
        <d v="2017-12-13T00:00:00"/>
        <d v="2018-01-02T00:00:00"/>
        <d v="2015-07-31T00:00:00"/>
        <d v="2017-10-17T00:00:00"/>
        <d v="2015-09-28T00:00:00"/>
        <d v="2015-10-02T00:00:00"/>
        <d v="2016-12-20T00:00:00"/>
        <d v="2016-11-03T00:00:00"/>
        <d v="2017-11-23T00:00:00"/>
        <d v="2015-05-09T00:00:00"/>
        <d v="2015-01-04T00:00:00"/>
        <d v="2017-04-17T00:00:00"/>
        <d v="2016-09-14T00:00:00"/>
        <d v="2014-10-03T00:00:00"/>
        <d v="2014-08-16T00:00:00"/>
        <d v="2014-12-30T00:00:00"/>
        <d v="2014-11-09T00:00:00"/>
        <d v="2014-09-24T00:00:00"/>
        <d v="2016-04-27T00:00:00"/>
        <d v="2017-11-05T00:00:00"/>
        <d v="2016-09-01T00:00:00"/>
        <d v="2016-04-29T00:00:00"/>
        <d v="2015-09-04T00:00:00"/>
        <d v="2014-07-17T00:00:00"/>
        <d v="2015-06-26T00:00:00"/>
        <d v="2014-04-17T00:00:00"/>
        <d v="2015-12-24T00:00:00"/>
        <d v="2017-06-19T00:00:00"/>
        <d v="2017-07-12T00:00:00"/>
        <d v="2016-09-03T00:00:00"/>
        <d v="2016-04-13T00:00:00"/>
        <d v="2016-04-28T00:00:00"/>
        <d v="2017-03-11T00:00:00"/>
        <d v="2017-10-01T00:00:00"/>
        <d v="2014-09-29T00:00:00"/>
        <d v="2016-10-21T00:00:00"/>
        <d v="2017-06-04T00:00:00"/>
        <d v="2014-07-27T00:00:00"/>
        <d v="2016-10-01T00:00:00"/>
        <d v="2017-09-01T00:00:00"/>
        <d v="2016-10-29T00:00:00"/>
        <d v="2015-06-29T00:00:00"/>
        <d v="2015-12-02T00:00:00"/>
        <d v="2015-12-07T00:00:00"/>
        <d v="2014-11-26T00:00:00"/>
        <d v="2017-12-15T00:00:00"/>
        <d v="2014-09-23T00:00:00"/>
        <d v="2014-06-10T00:00:00"/>
        <d v="2017-07-05T00:00:00"/>
        <d v="2017-10-19T00:00:00"/>
        <d v="2015-11-04T00:00:00"/>
        <d v="2016-09-10T00:00:00"/>
        <d v="2014-12-26T00:00:00"/>
        <d v="2014-04-20T00:00:00"/>
        <d v="2017-12-29T00:00:00"/>
        <d v="2017-12-12T00:00:00"/>
        <d v="2017-11-07T00:00:00"/>
        <d v="2017-06-28T00:00:00"/>
        <d v="2016-04-18T00:00:00"/>
        <d v="2017-11-10T00:00:00"/>
        <d v="2017-03-09T00:00:00"/>
        <d v="2014-06-25T00:00:00"/>
        <d v="2017-08-23T00:00:00"/>
        <d v="2017-11-26T00:00:00"/>
        <d v="2014-09-13T00:00:00"/>
        <d v="2017-10-08T00:00:00"/>
        <d v="2016-04-21T00:00:00"/>
        <d v="2016-06-07T00:00:00"/>
        <d v="2014-12-25T00:00:00"/>
        <d v="2016-06-14T00:00:00"/>
        <d v="2017-09-19T00:00:00"/>
        <d v="2017-01-23T00:00:00"/>
        <d v="2017-03-25T00:00:00"/>
        <d v="2016-04-03T00:00:00"/>
        <d v="2017-10-24T00:00:00"/>
        <d v="2014-02-18T00:00:00"/>
        <d v="2015-12-22T00:00:00"/>
        <d v="2015-01-24T00:00:00"/>
        <d v="2017-04-04T00:00:00"/>
        <d v="2014-11-11T00:00:00"/>
        <d v="2016-07-19T00:00:00"/>
        <d v="2016-11-02T00:00:00"/>
        <d v="2016-07-02T00:00:00"/>
        <d v="2014-10-10T00:00:00"/>
        <d v="2017-06-13T00:00:00"/>
        <d v="2014-10-31T00:00:00"/>
        <d v="2014-06-13T00:00:00"/>
        <d v="2016-05-14T00:00:00"/>
        <d v="2016-03-21T00:00:00"/>
        <d v="2016-07-31T00:00:00"/>
        <d v="2016-06-04T00:00:00"/>
        <d v="2017-11-15T00:00:00"/>
        <d v="2015-03-22T00:00:00"/>
        <d v="2017-11-27T00:00:00"/>
        <d v="2016-10-23T00:00:00"/>
        <d v="2017-12-25T00:00:00"/>
        <d v="2017-01-27T00:00:00"/>
        <d v="2015-03-26T00:00:00"/>
        <d v="2017-01-25T00:00:00"/>
        <d v="2016-05-23T00:00:00"/>
        <d v="2016-01-02T00:00:00"/>
        <d v="2017-10-26T00:00:00"/>
        <d v="2015-09-07T00:00:00"/>
        <d v="2015-11-09T00:00:00"/>
        <d v="2017-09-11T00:00:00"/>
        <d v="2016-06-01T00:00:00"/>
        <d v="2016-07-16T00:00:00"/>
        <d v="2017-09-08T00:00:00"/>
        <d v="2015-12-08T00:00:00"/>
        <d v="2015-12-11T00:00:00"/>
        <d v="2014-02-03T00:00:00"/>
        <d v="2016-07-17T00:00:00"/>
        <d v="2015-12-23T00:00:00"/>
        <d v="2014-05-16T00:00:00"/>
        <d v="2017-11-22T00:00:00"/>
        <d v="2016-04-17T00:00:00"/>
        <d v="2017-09-12T00:00:00"/>
        <d v="2017-07-03T00:00:00"/>
        <d v="2014-03-07T00:00:00"/>
        <d v="2014-09-18T00:00:00"/>
        <d v="2015-12-09T00:00:00"/>
        <d v="2017-12-10T00:00:00"/>
        <d v="2018-01-04T00:00:00"/>
        <d v="2016-11-07T00:00:00"/>
        <d v="2015-09-22T00:00:00"/>
        <d v="2017-07-26T00:00:00"/>
        <d v="2015-09-14T00:00:00"/>
        <d v="2017-12-05T00:00:00"/>
        <d v="2015-07-09T00:00:00"/>
        <d v="2016-03-24T00:00:00"/>
        <d v="2014-01-13T00:00:00"/>
        <d v="2014-08-15T00:00:00"/>
        <d v="2016-07-21T00:00:00"/>
        <d v="2014-03-19T00:00:00"/>
        <d v="2014-05-27T00:00:00"/>
        <d v="2016-05-01T00:00:00"/>
        <d v="2016-09-13T00:00:00"/>
        <d v="2017-11-17T00:00:00"/>
        <d v="2014-12-31T00:00:00"/>
        <d v="2015-12-03T00:00:00"/>
        <d v="2017-05-23T00:00:00"/>
        <d v="2017-09-26T00:00:00"/>
        <d v="2015-10-09T00:00:00"/>
        <d v="2016-08-21T00:00:00"/>
        <d v="2016-05-25T00:00:00"/>
        <d v="2016-12-22T00:00:00"/>
        <d v="2017-08-03T00:00:00"/>
        <d v="2017-06-15T00:00:00"/>
        <d v="2017-07-25T00:00:00"/>
        <d v="2018-01-05T00:00:00"/>
        <d v="2016-04-08T00:00:00"/>
        <d v="2016-12-16T00:00:00"/>
        <d v="2017-06-23T00:00:00"/>
        <d v="2016-08-28T00:00:00"/>
        <d v="2016-09-19T00:00:00"/>
        <d v="2015-08-28T00:00:00"/>
        <d v="2016-03-30T00:00:00"/>
        <d v="2016-11-04T00:00:00"/>
        <d v="2017-06-10T00:00:00"/>
        <d v="2017-06-22T00:00:00"/>
        <d v="2017-12-08T00:00:00"/>
        <d v="2017-03-23T00:00:00"/>
        <d v="2017-11-04T00:00:00"/>
        <d v="2014-07-08T00:00:00"/>
        <d v="2014-06-23T00:00:00"/>
        <d v="2015-04-02T00:00:00"/>
        <d v="2015-05-17T00:00:00"/>
        <d v="2016-11-08T00:00:00"/>
        <d v="2015-04-14T00:00:00"/>
        <d v="2014-12-04T00:00:00"/>
        <d v="2014-04-07T00:00:00"/>
        <d v="2017-09-07T00:00:00"/>
        <d v="2017-05-24T00:00:00"/>
        <d v="2014-07-06T00:00:00"/>
        <d v="2014-01-14T00:00:00"/>
        <d v="2017-09-29T00:00:00"/>
        <d v="2014-06-07T00:00:00"/>
        <d v="2016-02-18T00:00:00"/>
        <d v="2016-12-19T00:00:00"/>
        <d v="2014-10-13T00:00:00"/>
        <d v="2016-07-12T00:00:00"/>
        <d v="2017-09-20T00:00:00"/>
        <d v="2016-12-06T00:00:00"/>
        <d v="2014-01-08T00:00:00"/>
        <d v="2016-03-22T00:00:00"/>
        <d v="2017-10-06T00:00:00"/>
        <d v="2016-04-09T00:00:00"/>
        <d v="2015-12-12T00:00:00"/>
        <d v="2015-01-02T00:00:00"/>
        <d v="2017-07-28T00:00:00"/>
        <d v="2017-09-22T00:00:00"/>
        <d v="2015-09-05T00:00:00"/>
        <d v="2014-01-15T00:00:00"/>
        <d v="2014-05-20T00:00:00"/>
        <d v="2016-05-24T00:00:00"/>
        <d v="2015-08-23T00:00:00"/>
        <d v="2015-10-06T00:00:00"/>
        <d v="2015-05-28T00:00:00"/>
        <d v="2017-03-21T00:00:00"/>
        <d v="2015-12-16T00:00:00"/>
        <d v="2015-06-30T00:00:00"/>
        <d v="2016-05-20T00:00:00"/>
        <d v="2014-09-26T00:00:00"/>
        <d v="2015-12-26T00:00:00"/>
        <d v="2017-02-23T00:00:00"/>
        <d v="2016-08-23T00:00:00"/>
        <d v="2016-03-17T00:00:00"/>
        <d v="2017-04-24T00:00:00"/>
        <d v="2014-11-07T00:00:00"/>
        <d v="2014-10-15T00:00:00"/>
        <d v="2017-05-14T00:00:00"/>
        <d v="2015-03-23T00:00:00"/>
        <d v="2014-07-02T00:00:00"/>
        <d v="2017-06-27T00:00:00"/>
        <d v="2017-08-28T00:00:00"/>
        <d v="2017-06-21T00:00:00"/>
        <d v="2016-07-27T00:00:00"/>
        <d v="2016-03-12T00:00:00"/>
        <d v="2015-11-25T00:00:00"/>
        <d v="2016-11-09T00:00:00"/>
        <d v="2015-10-17T00:00:00"/>
        <d v="2017-01-06T00:00:00"/>
        <d v="2014-02-12T00:00:00"/>
        <d v="2016-02-24T00:00:00"/>
        <d v="2014-08-08T00:00:00"/>
        <d v="2017-04-15T00:00:00"/>
        <d v="2014-06-16T00:00:00"/>
        <d v="2016-01-07T00:00:00"/>
        <d v="2016-10-02T00:00:00"/>
        <d v="2014-04-10T00:00:00"/>
        <d v="2016-09-05T00:00:00"/>
        <d v="2014-12-15T00:00:00"/>
        <d v="2017-08-29T00:00:00"/>
        <d v="2016-01-21T00:00:00"/>
        <d v="2017-12-02T00:00:00"/>
        <d v="2015-10-13T00:00:00"/>
        <d v="2017-12-23T00:00:00"/>
        <d v="2016-10-24T00:00:00"/>
        <d v="2014-05-04T00:00:00"/>
        <d v="2015-04-28T00:00:00"/>
        <d v="2017-07-02T00:00:00"/>
        <d v="2014-12-16T00:00:00"/>
        <d v="2017-06-26T00:00:00"/>
        <d v="2016-11-12T00:00:00"/>
        <d v="2016-10-06T00:00:00"/>
        <d v="2014-09-15T00:00:00"/>
        <d v="2017-10-31T00:00:00"/>
        <d v="2016-04-12T00:00:00"/>
        <d v="2018-01-03T00:00:00"/>
        <d v="2015-06-07T00:00:00"/>
        <d v="2017-11-29T00:00:00"/>
        <d v="2014-06-21T00:00:00"/>
        <d v="2016-03-11T00:00:00"/>
        <d v="2014-12-12T00:00:00"/>
        <d v="2015-04-15T00:00:00"/>
        <d v="2016-09-20T00:00:00"/>
        <d v="2014-09-16T00:00:00"/>
        <d v="2017-09-06T00:00:00"/>
        <d v="2016-06-24T00:00:00"/>
        <d v="2017-11-06T00:00:00"/>
        <d v="2015-12-17T00:00:00"/>
        <d v="2016-06-20T00:00:00"/>
        <d v="2015-07-28T00:00:00"/>
        <d v="2017-04-07T00:00:00"/>
        <d v="2018-01-01T00:00:00"/>
        <d v="2017-12-04T00:00:00"/>
        <d v="2017-05-18T00:00:00"/>
        <d v="2017-11-19T00:00:00"/>
        <d v="2015-12-01T00:00:00"/>
        <d v="2016-09-04T00:00:00"/>
        <d v="2017-04-11T00:00:00"/>
        <d v="2014-01-18T00:00:00"/>
        <d v="2017-07-15T00:00:00"/>
        <d v="2017-01-10T00:00:00"/>
        <d v="2016-05-31T00:00:00"/>
        <d v="2016-10-08T00:00:00"/>
        <d v="2014-11-14T00:00:00"/>
        <d v="2017-10-05T00:00:00"/>
        <d v="2015-03-10T00:00:00"/>
        <d v="2017-05-26T00:00:00"/>
        <d v="2015-03-31T00:00:00"/>
        <d v="2016-08-27T00:00:00"/>
        <d v="2014-05-25T00:00:00"/>
        <d v="2015-11-03T00:00:00"/>
        <d v="2016-11-17T00:00:00"/>
        <d v="2015-08-31T00:00:00"/>
        <d v="2015-09-19T00:00:00"/>
        <d v="2015-07-10T00:00:00"/>
        <d v="2015-05-03T00:00:00"/>
        <d v="2015-06-20T00:00:00"/>
        <d v="2017-12-20T00:00:00"/>
        <d v="2016-01-13T00:00:00"/>
        <d v="2014-07-15T00:00:00"/>
        <d v="2016-11-22T00:00:00"/>
        <d v="2016-04-26T00:00:00"/>
        <d v="2015-06-14T00:00:00"/>
        <d v="2017-11-21T00:00:00"/>
        <d v="2016-09-09T00:00:00"/>
        <d v="2017-10-16T00:00:00"/>
        <d v="2014-06-01T00:00:00"/>
        <d v="2015-07-05T00:00:00"/>
        <d v="2015-04-08T00:00:00"/>
        <d v="2017-12-17T00:00:00"/>
        <d v="2016-12-01T00:00:00"/>
        <d v="2015-03-29T00:00:00"/>
        <d v="2015-04-21T00:00:00"/>
        <d v="2017-09-30T00:00:00"/>
        <d v="2015-07-29T00:00:00"/>
        <d v="2016-05-02T00:00:00"/>
        <d v="2016-11-19T00:00:00"/>
        <d v="2016-09-30T00:00:00"/>
        <d v="2017-09-25T00:00:00"/>
        <d v="2016-03-05T00:00:00"/>
        <d v="2016-08-12T00:00:00"/>
        <d v="2016-08-20T00:00:00"/>
        <d v="2015-12-13T00:00:00"/>
        <d v="2017-01-26T00:00:00"/>
        <d v="2014-06-28T00:00:00"/>
        <d v="2016-06-17T00:00:00"/>
        <d v="2017-04-27T00:00:00"/>
        <d v="2016-10-27T00:00:00"/>
        <d v="2016-07-24T00:00:00"/>
        <d v="2014-01-26T00:00:00"/>
        <d v="2015-03-07T00:00:00"/>
        <d v="2016-04-16T00:00:00"/>
        <d v="2016-12-07T00:00:00"/>
        <d v="2016-12-11T00:00:00"/>
        <d v="2016-11-15T00:00:00"/>
        <d v="2015-04-04T00:00:00"/>
        <d v="2015-05-14T00:00:00"/>
        <d v="2014-12-21T00:00:00"/>
        <d v="2016-07-07T00:00:00"/>
        <d v="2017-07-04T00:00:00"/>
        <d v="2014-09-05T00:00:00"/>
        <d v="2014-03-08T00:00:00"/>
        <d v="2014-05-08T00:00:00"/>
        <d v="2015-11-02T00:00:00"/>
        <d v="2014-03-14T00:00:00"/>
        <d v="2014-04-25T00:00:00"/>
        <d v="2015-10-26T00:00:00"/>
        <d v="2015-08-25T00:00:00"/>
        <d v="2016-12-05T00:00:00"/>
        <d v="2017-01-15T00:00:00"/>
        <d v="2014-11-30T00:00:00"/>
        <d v="2017-02-28T00:00:00"/>
        <d v="2015-09-15T00:00:00"/>
        <d v="2017-08-04T00:00:00"/>
        <d v="2016-07-18T00:00:00"/>
        <d v="2017-09-13T00:00:00"/>
        <d v="2014-07-16T00:00:00"/>
        <d v="2016-10-28T00:00:00"/>
        <d v="2016-02-22T00:00:00"/>
        <d v="2017-05-21T00:00:00"/>
        <d v="2014-12-14T00:00:00"/>
        <d v="2017-12-24T00:00:00"/>
        <d v="2017-03-14T00:00:00"/>
        <d v="2016-12-28T00:00:00"/>
        <d v="2017-10-27T00:00:00"/>
        <d v="2017-07-09T00:00:00"/>
        <d v="2014-12-29T00:00:00"/>
        <d v="2017-09-27T00:00:00"/>
        <d v="2017-06-08T00:00:00"/>
        <d v="2016-05-26T00:00:00"/>
        <d v="2016-05-07T00:00:00"/>
        <d v="2014-09-11T00:00:00"/>
        <d v="2016-09-06T00:00:00"/>
        <d v="2016-07-03T00:00:00"/>
        <d v="2015-07-08T00:00:00"/>
        <d v="2016-11-26T00:00:00"/>
        <d v="2015-09-01T00:00:00"/>
        <d v="2015-05-29T00:00:00"/>
        <d v="2016-12-12T00:00:00"/>
        <d v="2015-10-07T00:00:00"/>
        <d v="2016-12-25T00:00:00"/>
        <d v="2015-09-24T00:00:00"/>
        <d v="2017-07-07T00:00:00"/>
        <d v="2016-06-21T00:00:00"/>
        <d v="2016-12-23T00:00:00"/>
        <d v="2014-07-05T00:00:00"/>
        <d v="2017-02-08T00:00:00"/>
        <d v="2017-03-08T00:00:00"/>
        <d v="2017-10-10T00:00:00"/>
        <d v="2014-05-30T00:00:00"/>
        <d v="2015-06-18T00:00:00"/>
        <d v="2016-04-01T00:00:00"/>
        <d v="2017-10-18T00:00:00"/>
        <d v="2016-05-27T00:00:00"/>
        <d v="2017-06-06T00:00:00"/>
        <d v="2014-02-21T00:00:00"/>
        <d v="2014-05-10T00:00:00"/>
        <d v="2017-04-02T00:00:00"/>
        <d v="2017-01-04T00:00:00"/>
        <d v="2015-06-01T00:00:00"/>
        <d v="2014-03-24T00:00:00"/>
        <d v="2014-10-08T00:00:00"/>
        <d v="2016-03-31T00:00:00"/>
        <d v="2017-05-09T00:00:00"/>
        <d v="2014-10-01T00:00:00"/>
        <d v="2017-10-25T00:00:00"/>
        <d v="2017-07-11T00:00:00"/>
        <d v="2015-12-28T00:00:00"/>
        <d v="2017-03-12T00:00:00"/>
        <d v="2014-04-06T00:00:00"/>
        <d v="2016-02-05T00:00:00"/>
        <d v="2017-10-14T00:00:00"/>
        <d v="2016-11-05T00:00:00"/>
        <d v="2016-04-25T00:00:00"/>
        <d v="2014-04-08T00:00:00"/>
        <d v="2016-07-13T00:00:00"/>
        <d v="2017-01-31T00:00:00"/>
        <d v="2017-11-30T00:00:00"/>
        <d v="2016-12-30T00:00:00"/>
        <d v="2015-10-15T00:00:00"/>
        <d v="2017-08-08T00:00:00"/>
        <d v="2016-05-28T00:00:00"/>
        <d v="2017-06-16T00:00:00"/>
        <d v="2014-04-24T00:00:00"/>
        <d v="2015-05-07T00:00:00"/>
        <d v="2015-07-20T00:00:00"/>
        <d v="2016-11-29T00:00:00"/>
        <d v="2015-08-21T00:00:00"/>
        <d v="2016-03-15T00:00:00"/>
        <d v="2014-08-14T00:00:00"/>
        <d v="2015-05-16T00:00:00"/>
        <d v="2015-09-27T00:00:00"/>
        <d v="2016-11-25T00:00:00"/>
        <d v="2017-03-24T00:00:00"/>
        <d v="2017-11-20T00:00:00"/>
        <d v="2016-12-08T00:00:00"/>
        <d v="2016-10-18T00:00:00"/>
        <d v="2014-12-03T00:00:00"/>
        <d v="2015-11-07T00:00:00"/>
        <d v="2014-12-06T00:00:00"/>
        <d v="2017-05-05T00:00:00"/>
        <d v="2017-11-03T00:00:00"/>
        <d v="2014-12-19T00:00:00"/>
        <d v="2016-10-20T00:00:00"/>
        <d v="2017-11-18T00:00:00"/>
        <d v="2015-08-07T00:00:00"/>
        <d v="2017-07-01T00:00:00"/>
        <d v="2017-08-22T00:00:00"/>
        <d v="2014-02-06T00:00:00"/>
        <d v="2017-02-14T00:00:00"/>
        <d v="2017-04-21T00:00:00"/>
        <d v="2015-11-10T00:00:00"/>
        <d v="2017-09-05T00:00:00"/>
        <d v="2014-03-16T00:00:00"/>
        <d v="2014-02-08T00:00:00"/>
        <d v="2015-11-27T00:00:00"/>
        <d v="2016-06-22T00:00:00"/>
        <d v="2014-05-05T00:00:00"/>
        <d v="2017-10-21T00:00:00"/>
        <d v="2016-05-15T00:00:00"/>
        <d v="2015-03-18T00:00:00"/>
        <d v="2014-04-09T00:00:00"/>
        <d v="2017-06-30T00:00:00"/>
        <d v="2014-03-04T00:00:00"/>
        <d v="2015-03-25T00:00:00"/>
        <d v="2017-06-11T00:00:00"/>
        <d v="2014-11-25T00:00:00"/>
        <d v="2014-12-18T00:00:00"/>
        <d v="2016-03-01T00:00:00"/>
        <d v="2015-08-12T00:00:00"/>
        <d v="2016-05-16T00:00:00"/>
        <d v="2016-04-19T00:00:00"/>
        <d v="2015-06-25T00:00:00"/>
        <d v="2014-10-19T00:00:00"/>
        <d v="2015-03-27T00:00:00"/>
        <d v="2017-05-12T00:00:00"/>
        <d v="2016-05-13T00:00:00"/>
        <d v="2016-04-24T00:00:00"/>
        <d v="2016-03-19T00:00:00"/>
        <d v="2015-11-22T00:00:00"/>
        <d v="2017-06-25T00:00:00"/>
        <d v="2016-05-08T00:00:00"/>
        <d v="2014-12-02T00:00:00"/>
        <d v="2015-03-20T00:00:00"/>
        <d v="2015-09-29T00:00:00"/>
        <d v="2014-08-29T00:00:00"/>
        <d v="2017-05-06T00:00:00"/>
        <d v="2015-01-15T00:00:00"/>
        <d v="2016-03-25T00:00:00"/>
        <d v="2014-08-20T00:00:00"/>
        <d v="2016-06-29T00:00:00"/>
        <d v="2015-07-15T00:00:00"/>
        <d v="2016-03-08T00:00:00"/>
        <d v="2015-02-04T00:00:00"/>
        <d v="2017-10-13T00:00:00"/>
        <d v="2016-05-04T00:00:00"/>
        <d v="2015-12-25T00:00:00"/>
        <d v="2015-12-20T00:00:00"/>
        <d v="2017-05-04T00:00:00"/>
        <d v="2016-02-07T00:00:00"/>
        <d v="2016-07-14T00:00:00"/>
        <d v="2017-08-01T00:00:00"/>
        <d v="2015-09-09T00:00:00"/>
        <d v="2014-06-09T00:00:00"/>
        <d v="2016-08-17T00:00:00"/>
        <d v="2014-04-29T00:00:00"/>
        <d v="2014-05-17T00:00:00"/>
        <d v="2014-01-12T00:00:00"/>
        <d v="2016-08-08T00:00:00"/>
        <d v="2014-03-26T00:00:00"/>
        <d v="2014-05-03T00:00:00"/>
        <d v="2015-11-28T00:00:00"/>
        <d v="2016-11-16T00:00:00"/>
        <d v="2015-07-13T00:00:00"/>
        <d v="2015-02-19T00:00:00"/>
        <d v="2014-10-04T00:00:00"/>
        <d v="2014-12-13T00:00:00"/>
        <d v="2017-08-30T00:00:00"/>
        <d v="2016-07-11T00:00:00"/>
        <d v="2016-08-10T00:00:00"/>
        <d v="2016-02-13T00:00:00"/>
        <d v="2014-06-11T00:00:00"/>
        <d v="2015-09-18T00:00:00"/>
        <d v="2015-06-04T00:00:00"/>
        <d v="2015-12-15T00:00:00"/>
        <d v="2014-05-29T00:00:00"/>
        <d v="2016-02-20T00:00:00"/>
        <d v="2016-02-11T00:00:00"/>
        <d v="2014-05-24T00:00:00"/>
        <d v="2017-08-07T00:00:00"/>
        <d v="2014-06-24T00:00:00"/>
        <d v="2017-02-21T00:00:00"/>
        <d v="2016-07-23T00:00:00"/>
        <d v="2015-02-11T00:00:00"/>
        <d v="2017-08-02T00:00:00"/>
        <d v="2017-01-17T00:00:00"/>
        <d v="2017-09-10T00:00:00"/>
        <d v="2015-07-25T00:00:00"/>
        <d v="2014-06-17T00:00:00"/>
        <d v="2017-05-15T00:00:00"/>
        <d v="2017-03-27T00:00:00"/>
        <d v="2014-11-12T00:00:00"/>
        <d v="2016-10-17T00:00:00"/>
        <d v="2017-04-18T00:00:00"/>
        <d v="2015-07-01T00:00:00"/>
        <d v="2016-08-29T00:00:00"/>
        <d v="2014-07-25T00:00:00"/>
        <d v="2017-11-25T00:00:00"/>
        <d v="2017-03-29T00:00:00"/>
        <d v="2015-03-05T00:00:00"/>
        <d v="2014-10-22T00:00:00"/>
        <d v="2014-03-18T00:00:00"/>
        <d v="2016-01-04T00:00:00"/>
        <d v="2014-09-02T00:00:00"/>
        <d v="2017-10-22T00:00:00"/>
        <d v="2016-05-21T00:00:00"/>
        <d v="2017-07-06T00:00:00"/>
        <d v="2014-01-17T00:00:00"/>
        <d v="2015-11-14T00:00:00"/>
        <d v="2015-11-01T00:00:00"/>
        <d v="2017-08-19T00:00:00"/>
        <d v="2016-07-10T00:00:00"/>
        <d v="2017-03-13T00:00:00"/>
        <d v="2017-12-01T00:00:00"/>
        <d v="2017-03-18T00:00:00"/>
        <d v="2017-08-10T00:00:00"/>
        <d v="2015-05-27T00:00:00"/>
        <d v="2016-06-26T00:00:00"/>
        <d v="2017-12-28T00:00:00"/>
        <d v="2017-05-11T00:00:00"/>
        <d v="2014-10-20T00:00:00"/>
        <d v="2015-05-12T00:00:00"/>
        <d v="2016-04-14T00:00:00"/>
        <d v="2014-11-27T00:00:00"/>
        <d v="2015-11-13T00:00:00"/>
        <d v="2014-02-09T00:00:00"/>
        <d v="2014-11-21T00:00:00"/>
        <d v="2016-09-21T00:00:00"/>
        <d v="2015-03-15T00:00:00"/>
        <d v="2015-01-27T00:00:00"/>
        <d v="2015-06-23T00:00:00"/>
        <d v="2015-10-08T00:00:00"/>
        <d v="2014-08-23T00:00:00"/>
        <d v="2014-11-04T00:00:00"/>
        <d v="2015-04-19T00:00:00"/>
        <d v="2014-12-05T00:00:00"/>
        <d v="2015-12-29T00:00:00"/>
        <d v="2017-03-01T00:00:00"/>
        <d v="2014-11-29T00:00:00"/>
        <d v="2016-06-28T00:00:00"/>
        <d v="2015-10-30T00:00:00"/>
        <d v="2017-07-19T00:00:00"/>
        <d v="2015-11-29T00:00:00"/>
        <d v="2014-03-17T00:00:00"/>
        <d v="2014-07-18T00:00:00"/>
        <d v="2017-03-28T00:00:00"/>
        <d v="2014-10-05T00:00:00"/>
        <d v="2015-10-31T00:00:00"/>
        <d v="2017-01-13T00:00:00"/>
        <d v="2017-09-24T00:00:00"/>
        <d v="2014-05-22T00:00:00"/>
        <d v="2016-01-05T00:00:00"/>
        <d v="2014-12-17T00:00:00"/>
        <d v="2017-04-05T00:00:00"/>
        <d v="2016-05-05T00:00:00"/>
        <d v="2016-01-12T00:00:00"/>
        <d v="2017-03-19T00:00:00"/>
        <d v="2017-01-30T00:00:00"/>
        <d v="2014-08-03T00:00:00"/>
        <d v="2016-08-04T00:00:00"/>
        <d v="2015-08-03T00:00:00"/>
        <d v="2016-05-11T00:00:00"/>
        <d v="2017-08-15T00:00:00"/>
        <d v="2016-09-12T00:00:00"/>
        <d v="2014-07-20T00:00:00"/>
        <d v="2015-08-26T00:00:00"/>
        <d v="2014-11-16T00:00:00"/>
        <d v="2016-11-30T00:00:00"/>
        <d v="2017-10-02T00:00:00"/>
        <d v="2015-12-06T00:00:00"/>
        <d v="2017-08-05T00:00:00"/>
        <d v="2016-10-05T00:00:00"/>
        <d v="2014-04-05T00:00:00"/>
        <d v="2017-07-14T00:00:00"/>
        <d v="2015-09-17T00:00:00"/>
        <d v="2017-04-26T00:00:00"/>
        <d v="2015-02-18T00:00:00"/>
        <d v="2015-10-01T00:00:00"/>
        <d v="2015-12-18T00:00:00"/>
        <d v="2017-02-09T00:00:00"/>
        <d v="2017-10-12T00:00:00"/>
        <d v="2017-12-26T00:00:00"/>
        <d v="2015-03-11T00:00:00"/>
        <d v="2014-07-01T00:00:00"/>
        <d v="2015-03-09T00:00:00"/>
        <d v="2017-06-05T00:00:00"/>
        <d v="2017-01-11T00:00:00"/>
        <d v="2015-04-25T00:00:00"/>
        <d v="2015-11-05T00:00:00"/>
        <d v="2016-12-24T00:00:00"/>
        <d v="2015-08-08T00:00:00"/>
        <d v="2017-11-09T00:00:00"/>
        <d v="2016-01-03T00:00:00"/>
        <d v="2016-09-26T00:00:00"/>
        <d v="2014-08-24T00:00:00"/>
        <d v="2015-01-03T00:00:00"/>
        <d v="2014-07-30T00:00:00"/>
        <d v="2016-02-28T00:00:00"/>
        <d v="2016-03-18T00:00:00"/>
        <d v="2015-09-02T00:00:00"/>
        <d v="2014-03-21T00:00:00"/>
        <d v="2017-02-13T00:00:00"/>
        <d v="2016-09-27T00:00:00"/>
        <d v="2014-08-21T00:00:00"/>
        <d v="2016-05-10T00:00:00"/>
        <d v="2017-03-26T00:00:00"/>
        <d v="2015-12-10T00:00:00"/>
        <d v="2016-03-23T00:00:00"/>
        <d v="2015-11-19T00:00:00"/>
        <d v="2017-08-16T00:00:00"/>
        <d v="2016-10-03T00:00:00"/>
        <d v="2017-10-11T00:00:00"/>
        <d v="2014-08-06T00:00:00"/>
        <d v="2015-06-09T00:00:00"/>
        <d v="2017-01-02T00:00:00"/>
        <d v="2015-07-11T00:00:00"/>
        <d v="2017-11-14T00:00:00"/>
        <d v="2016-04-23T00:00:00"/>
        <d v="2017-05-20T00:00:00"/>
        <d v="2014-04-01T00:00:00"/>
        <d v="2017-06-01T00:00:00"/>
        <d v="2017-07-10T00:00:00"/>
        <d v="2014-11-20T00:00:00"/>
        <d v="2017-07-22T00:00:00"/>
        <d v="2016-11-06T00:00:00"/>
        <d v="2017-03-22T00:00:00"/>
        <d v="2017-08-21T00:00:00"/>
        <d v="2017-12-09T00:00:00"/>
        <d v="2017-05-08T00:00:00"/>
        <d v="2017-12-31T00:00:00"/>
        <d v="2017-09-03T00:00:00"/>
        <d v="2014-11-23T00:00:00"/>
        <d v="2014-06-22T00:00:00"/>
        <d v="2015-07-02T00:00:00"/>
        <d v="2016-11-23T00:00:00"/>
        <d v="2017-12-06T00:00:00"/>
        <d v="2014-09-10T00:00:00"/>
        <d v="2014-11-22T00:00:00"/>
        <d v="2017-05-07T00:00:00"/>
        <d v="2014-10-29T00:00:00"/>
        <d v="2017-08-18T00:00:00"/>
        <d v="2015-01-29T00:00:00"/>
        <d v="2015-07-16T00:00:00"/>
        <d v="2015-08-22T00:00:00"/>
        <d v="2016-09-18T00:00:00"/>
        <d v="2016-10-14T00:00:00"/>
        <d v="2015-03-30T00:00:00"/>
        <d v="2017-07-21T00:00:00"/>
        <d v="2016-08-15T00:00:00"/>
        <d v="2014-01-31T00:00:00"/>
        <d v="2016-05-09T00:00:00"/>
        <d v="2017-05-17T00:00:00"/>
        <d v="2017-04-29T00:00:00"/>
        <d v="2016-03-10T00:00:00"/>
        <d v="2015-08-19T00:00:00"/>
        <d v="2017-06-18T00:00:00"/>
        <d v="2015-02-25T00:00:00"/>
        <d v="2017-09-21T00:00:00"/>
        <d v="2015-08-30T00:00:00"/>
        <d v="2016-08-05T00:00:00"/>
        <d v="2016-02-09T00:00:00"/>
        <d v="2014-03-23T00:00:00"/>
        <d v="2015-02-06T00:00:00"/>
        <d v="2014-12-08T00:00:00"/>
        <d v="2014-11-08T00:00:00"/>
        <d v="2017-02-19T00:00:00"/>
        <d v="2015-02-23T00:00:00"/>
        <d v="2016-02-27T00:00:00"/>
        <d v="2017-08-11T00:00:00"/>
        <d v="2014-08-11T00:00:00"/>
        <d v="2017-01-18T00:00:00"/>
        <d v="2015-04-07T00:00:00"/>
        <d v="2016-10-25T00:00:00"/>
        <d v="2015-07-19T00:00:00"/>
        <d v="2016-10-15T00:00:00"/>
        <d v="2015-09-23T00:00:00"/>
        <d v="2014-09-22T00:00:00"/>
        <d v="2017-11-08T00:00:00"/>
        <d v="2015-09-11T00:00:00"/>
        <d v="2015-07-27T00:00:00"/>
        <d v="2015-11-18T00:00:00"/>
        <d v="2017-01-05T00:00:00"/>
        <d v="2014-09-30T00:00:00"/>
        <d v="2014-11-05T00:00:00"/>
        <d v="2016-06-12T00:00:00"/>
        <d v="2017-09-04T00:00:00"/>
        <d v="2017-05-22T00:00:00"/>
        <d v="2016-12-31T00:00:00"/>
        <d v="2016-12-03T00:00:00"/>
        <d v="2016-06-05T00:00:00"/>
        <d v="2017-12-22T00:00:00"/>
        <d v="2017-08-20T00:00:00"/>
        <d v="2017-07-31T00:00:00"/>
        <d v="2017-08-17T00:00:00"/>
        <d v="2017-08-13T00:00:00"/>
        <d v="2016-01-23T00:00:00"/>
        <d v="2016-01-19T00:00:00"/>
        <d v="2014-02-25T00:00:00"/>
        <d v="2016-02-03T00:00:00"/>
        <d v="2016-10-22T00:00:00"/>
        <d v="2017-12-19T00:00:00"/>
        <d v="2014-05-01T00:00:00"/>
        <d v="2017-10-29T00:00:00"/>
        <d v="2014-04-03T00:00:00"/>
        <d v="2016-01-09T00:00:00"/>
        <d v="2015-04-30T00:00:00"/>
        <d v="2016-07-01T00:00:00"/>
        <d v="2014-07-04T00:00:00"/>
        <d v="2017-11-24T00:00:00"/>
        <d v="2017-03-31T00:00:00"/>
        <d v="2017-12-18T00:00:00"/>
        <d v="2016-08-24T00:00:00"/>
        <d v="2017-05-01T00:00:00"/>
        <d v="2014-01-16T00:00:00"/>
        <d v="2015-06-17T00:00:00"/>
        <d v="2014-12-11T00:00:00"/>
        <d v="2016-05-30T00:00:00"/>
        <d v="2016-02-26T00:00:00"/>
        <d v="2017-03-17T00:00:00"/>
        <d v="2014-07-21T00:00:00"/>
        <d v="2014-05-21T00:00:00"/>
        <d v="2017-10-15T00:00:00"/>
        <d v="2016-07-29T00:00:00"/>
        <d v="2017-04-23T00:00:00"/>
        <d v="2016-08-30T00:00:00"/>
        <d v="2016-03-28T00:00:00"/>
        <d v="2015-06-16T00:00:00"/>
        <d v="2017-03-07T00:00:00"/>
        <d v="2014-07-24T00:00:00"/>
        <d v="2017-06-02T00:00:00"/>
        <d v="2017-04-19T00:00:00"/>
        <d v="2015-06-12T00:00:00"/>
        <d v="2014-08-26T00:00:00"/>
        <d v="2014-07-03T00:00:00"/>
        <d v="2016-06-10T00:00:00"/>
        <d v="2017-07-24T00:00:00"/>
        <d v="2016-03-27T00:00:00"/>
        <d v="2016-10-31T00:00:00"/>
        <d v="2016-06-03T00:00:00"/>
        <d v="2016-01-01T00:00:00"/>
        <d v="2014-09-04T00:00:00"/>
        <d v="2016-08-13T00:00:00"/>
        <d v="2014-12-07T00:00:00"/>
        <d v="2016-01-15T00:00:00"/>
        <d v="2017-04-22T00:00:00"/>
        <d v="2016-11-27T00:00:00"/>
        <d v="2016-12-29T00:00:00"/>
        <d v="2017-10-30T00:00:00"/>
        <d v="2015-08-14T00:00:00"/>
        <d v="2016-12-14T00:00:00"/>
        <d v="2014-11-15T00:00:00"/>
        <d v="2014-11-19T00:00:00"/>
        <d v="2014-07-19T00:00:00"/>
        <d v="2015-02-16T00:00:00"/>
        <d v="2014-10-06T00:00:00"/>
        <d v="2017-02-25T00:00:00"/>
        <d v="2014-08-18T00:00:00"/>
        <d v="2017-10-03T00:00:00"/>
        <d v="2015-05-30T00:00:00"/>
        <d v="2015-01-01T00:00:00"/>
        <d v="2015-11-11T00:00:00"/>
        <d v="2015-08-20T00:00:00"/>
        <d v="2014-09-28T00:00:00"/>
        <d v="2015-06-08T00:00:00"/>
        <d v="2014-02-02T00:00:00"/>
        <d v="2017-03-30T00:00:00"/>
        <d v="2014-08-13T00:00:00"/>
        <d v="2017-07-08T00:00:00"/>
        <d v="2014-04-27T00:00:00"/>
        <d v="2016-09-24T00:00:00"/>
        <d v="2015-09-13T00:00:00"/>
        <d v="2016-08-02T00:00:00"/>
        <d v="2016-08-07T00:00:00"/>
        <d v="2016-10-13T00:00:00"/>
        <d v="2014-09-14T00:00:00"/>
        <d v="2015-03-02T00:00:00"/>
        <d v="2015-07-14T00:00:00"/>
        <d v="2017-09-18T00:00:00"/>
        <d v="2017-03-10T00:00:00"/>
        <d v="2016-10-26T00:00:00"/>
        <d v="2015-07-06T00:00:00"/>
        <d v="2017-09-28T00:00:00"/>
        <d v="2017-04-10T00:00:00"/>
        <d v="2016-11-28T00:00:00"/>
        <d v="2014-04-23T00:00:00"/>
        <d v="2014-05-09T00:00:00"/>
        <d v="2017-11-01T00:00:00"/>
        <d v="2016-04-02T00:00:00"/>
        <d v="2017-09-09T00:00:00"/>
        <d v="2016-07-06T00:00:00"/>
        <d v="2017-09-14T00:00:00"/>
        <d v="2017-08-12T00:00:00"/>
        <d v="2015-03-24T00:00:00"/>
        <d v="2016-06-11T00:00:00"/>
        <d v="2017-10-07T00:00:00"/>
        <d v="2017-08-27T00:00:00"/>
        <d v="2016-09-29T00:00:00"/>
        <d v="2016-11-14T00:00:00"/>
        <d v="2014-12-23T00:00:00"/>
        <d v="2017-04-30T00:00:00"/>
        <d v="2015-03-17T00:00:00"/>
        <d v="2015-11-21T00:00:00"/>
        <d v="2015-06-19T00:00:00"/>
        <d v="2014-10-24T00:00:00"/>
        <d v="2016-09-28T00:00:00"/>
        <d v="2016-03-06T00:00:00"/>
        <d v="2016-03-04T00:00:00"/>
        <d v="2016-08-18T00:00:00"/>
        <d v="2017-03-02T00:00:00"/>
        <d v="2014-12-20T00:00:00"/>
        <d v="2016-12-21T00:00:00"/>
        <d v="2016-05-17T00:00:00"/>
        <d v="2014-04-13T00:00:00"/>
        <d v="2015-05-08T00:00:00"/>
        <d v="2017-02-20T00:00:00"/>
        <d v="2014-07-11T00:00:00"/>
        <d v="2015-02-28T00:00:00"/>
        <d v="2017-03-05T00:00:00"/>
        <d v="2016-07-08T00:00:00"/>
        <d v="2014-10-12T00:00:00"/>
        <d v="2014-04-15T00:00:00"/>
        <d v="2014-08-02T00:00:00"/>
        <d v="2014-06-12T00:00:00"/>
        <d v="2017-10-28T00:00:00"/>
        <d v="2017-02-22T00:00:00"/>
        <d v="2014-07-29T00:00:00"/>
        <d v="2015-10-27T00:00:00"/>
        <d v="2014-07-12T00:00:00"/>
        <d v="2017-02-02T00:00:00"/>
        <d v="2014-11-28T00:00:00"/>
        <d v="2015-01-08T00:00:00"/>
        <d v="2015-11-20T00:00:00"/>
        <d v="2017-07-23T00:00:00"/>
        <d v="2017-05-29T00:00:00"/>
        <d v="2016-06-30T00:00:00"/>
        <d v="2017-01-19T00:00:00"/>
        <d v="2016-06-02T00:00:00"/>
        <d v="2015-10-24T00:00:00"/>
        <d v="2014-11-17T00:00:00"/>
        <d v="2016-04-06T00:00:00"/>
        <d v="2015-06-05T00:00:00"/>
        <d v="2015-02-24T00:00:00"/>
        <d v="2014-12-27T00:00:00"/>
        <d v="2016-07-09T00:00:00"/>
        <d v="2017-04-14T00:00:00"/>
        <d v="2016-04-22T00:00:00"/>
        <d v="2015-03-12T00:00:00"/>
        <d v="2014-06-27T00:00:00"/>
        <d v="2015-11-24T00:00:00"/>
        <d v="2015-09-20T00:00:00"/>
        <d v="2016-03-14T00:00:00"/>
        <d v="2014-06-26T00:00:00"/>
        <d v="2016-08-31T00:00:00"/>
        <d v="2015-12-21T00:00:00"/>
        <d v="2016-08-06T00:00:00"/>
        <d v="2016-04-05T00:00:00"/>
        <d v="2016-08-26T00:00:00"/>
        <d v="2014-05-18T00:00:00"/>
        <d v="2017-01-01T00:00:00"/>
        <d v="2014-05-23T00:00:00"/>
        <d v="2017-02-06T00:00:00"/>
        <d v="2017-01-03T00:00:00"/>
        <d v="2017-01-16T00:00:00"/>
        <d v="2015-03-13T00:00:00"/>
        <d v="2014-04-12T00:00:00"/>
        <d v="2015-06-22T00:00:00"/>
        <d v="2015-04-23T00:00:00"/>
        <d v="2014-11-02T00:00:00"/>
        <d v="2015-02-22T00:00:00"/>
        <d v="2017-04-03T00:00:00"/>
        <d v="2015-01-10T00:00:00"/>
        <d v="2016-03-26T00:00:00"/>
        <d v="2014-03-30T00:00:00"/>
        <d v="2015-10-23T00:00:00"/>
        <d v="2015-10-28T00:00:00"/>
        <d v="2016-04-20T00:00:00"/>
        <d v="2015-05-21T00:00:00"/>
        <d v="2017-03-16T00:00:00"/>
        <d v="2017-08-26T00:00:00"/>
        <d v="2014-08-25T00:00:00"/>
        <d v="2016-10-04T00:00:00"/>
        <d v="2014-10-30T00:00:00"/>
        <d v="2015-08-02T00:00:00"/>
        <d v="2016-01-27T00:00:00"/>
        <d v="2017-10-09T00:00:00"/>
        <d v="2014-03-22T00:00:00"/>
        <d v="2016-09-25T00:00:00"/>
        <d v="2014-04-30T00:00:00"/>
        <d v="2016-12-27T00:00:00"/>
        <d v="2014-05-11T00:00:00"/>
        <d v="2014-12-24T00:00:00"/>
        <d v="2014-03-09T00:00:00"/>
        <d v="2017-05-19T00:00:00"/>
        <d v="2016-07-26T00:00:00"/>
        <d v="2017-03-20T00:00:00"/>
        <d v="2015-08-11T00:00:00"/>
        <d v="2014-03-28T00:00:00"/>
        <d v="2016-09-08T00:00:00"/>
        <d v="2017-06-14T00:00:00"/>
        <d v="2014-02-26T00:00:00"/>
        <d v="2014-11-06T00:00:00"/>
        <d v="2016-11-18T00:00:00"/>
        <d v="2015-07-17T00:00:00"/>
        <d v="2017-05-02T00:00:00"/>
        <d v="2015-01-05T00:00:00"/>
        <d v="2014-04-21T00:00:00"/>
        <d v="2016-12-18T00:00:00"/>
        <d v="2014-04-16T00:00:00"/>
        <d v="2015-06-15T00:00:00"/>
        <d v="2015-08-06T00:00:00"/>
        <d v="2016-01-26T00:00:00"/>
        <d v="2015-09-26T00:00:00"/>
        <d v="2016-09-16T00:00:00"/>
        <d v="2016-08-16T00:00:00"/>
        <d v="2014-06-05T00:00:00"/>
        <d v="2016-01-17T00:00:00"/>
        <d v="2014-12-22T00:00:00"/>
        <d v="2016-05-18T00:00:00"/>
        <d v="2014-03-31T00:00:00"/>
        <d v="2015-10-11T00:00:00"/>
        <d v="2015-04-20T00:00:00"/>
        <d v="2016-05-22T00:00:00"/>
        <d v="2016-03-03T00:00:00"/>
        <d v="2016-10-09T00:00:00"/>
        <d v="2017-06-03T00:00:00"/>
        <d v="2014-11-03T00:00:00"/>
        <d v="2016-02-23T00:00:00"/>
        <d v="2014-07-10T00:00:00"/>
        <d v="2017-02-01T00:00:00"/>
        <d v="2015-07-04T00:00:00"/>
        <d v="2015-08-17T00:00:00"/>
        <d v="2016-05-19T00:00:00"/>
        <d v="2017-07-17T00:00:00"/>
        <d v="2015-12-30T00:00:00"/>
        <d v="2015-04-11T00:00:00"/>
        <d v="2017-10-04T00:00:00"/>
        <d v="2015-07-26T00:00:00"/>
        <d v="2015-01-17T00:00:00"/>
        <d v="2017-05-27T00:00:00"/>
        <d v="2014-10-09T00:00:00"/>
        <d v="2017-03-15T00:00:00"/>
        <d v="2014-10-17T00:00:00"/>
        <d v="2014-09-03T00:00:00"/>
        <d v="2015-10-04T00:00:00"/>
        <d v="2015-03-21T00:00:00"/>
        <d v="2015-06-13T00:00:00"/>
        <d v="2015-08-05T00:00:00"/>
        <d v="2015-09-10T00:00:00"/>
        <d v="2014-11-10T00:00:00"/>
        <d v="2016-02-04T00:00:00"/>
        <d v="2016-10-12T00:00:00"/>
        <d v="2014-05-02T00:00:00"/>
        <d v="2017-05-13T00:00:00"/>
        <d v="2014-09-07T00:00:00"/>
        <d v="2015-08-13T00:00:00"/>
        <d v="2015-07-12T00:00:00"/>
        <d v="2016-11-13T00:00:00"/>
        <d v="2014-04-04T00:00:00"/>
        <d v="2016-04-07T00:00:00"/>
        <d v="2014-08-12T00:00:00"/>
        <d v="2014-04-22T00:00:00"/>
        <d v="2016-02-02T00:00:00"/>
        <d v="2017-07-29T00:00:00"/>
        <d v="2015-10-03T00:00:00"/>
        <d v="2015-06-27T00:00:00"/>
        <d v="2015-11-12T00:00:00"/>
        <d v="2017-02-07T00:00:00"/>
        <d v="2016-05-29T00:00:00"/>
        <d v="2015-01-18T00:00:00"/>
        <d v="2014-06-20T00:00:00"/>
        <d v="2014-03-11T00:00:00"/>
        <d v="2016-08-14T00:00:00"/>
        <d v="2017-01-08T00:00:00"/>
        <d v="2015-01-22T00:00:00"/>
        <d v="2015-05-25T00:00:00"/>
        <d v="2017-12-16T00:00:00"/>
        <d v="2014-05-19T00:00:00"/>
        <d v="2014-01-21T00:00:00"/>
        <d v="2017-05-31T00:00:00"/>
        <d v="2014-01-20T00:00:00"/>
        <d v="2014-02-19T00:00:00"/>
        <d v="2014-09-27T00:00:00"/>
        <d v="2017-02-04T00:00:00"/>
        <d v="2015-10-29T00:00:00"/>
        <d v="2015-10-12T00:00:00"/>
        <d v="2014-03-02T00:00:00"/>
        <d v="2016-11-21T00:00:00"/>
        <d v="2017-04-28T00:00:00"/>
        <d v="2015-05-10T00:00:00"/>
        <d v="2014-10-18T00:00:00"/>
        <d v="2014-02-15T00:00:00"/>
        <d v="2015-05-20T00:00:00"/>
        <d v="2015-06-11T00:00:00"/>
        <d v="2014-06-02T00:00:00"/>
        <d v="2016-08-03T00:00:00"/>
        <d v="2014-07-28T00:00:00"/>
        <d v="2015-05-15T00:00:00"/>
        <d v="2014-03-05T00:00:00"/>
        <d v="2014-01-25T00:00:00"/>
        <d v="2016-02-10T00:00:00"/>
        <d v="2015-04-03T00:00:00"/>
        <d v="2015-03-01T00:00:00"/>
        <d v="2015-04-09T00:00:00"/>
        <d v="2014-07-14T00:00:00"/>
        <d v="2015-07-03T00:00:00"/>
        <d v="2015-07-22T00:00:00"/>
        <d v="2015-11-08T00:00:00"/>
        <d v="2015-05-04T00:00:00"/>
        <d v="2014-08-07T00:00:00"/>
        <d v="2016-01-08T00:00:00"/>
        <d v="2014-05-26T00:00:00"/>
        <d v="2016-07-04T00:00:00"/>
        <d v="2017-05-25T00:00:00"/>
        <d v="2014-11-13T00:00:00"/>
        <d v="2017-08-25T00:00:00"/>
        <d v="2014-07-22T00:00:00"/>
        <d v="2017-02-11T00:00:00"/>
        <d v="2016-07-25T00:00:00"/>
        <d v="2016-02-08T00:00:00"/>
        <d v="2015-04-16T00:00:00"/>
        <d v="2015-01-23T00:00:00"/>
        <d v="2017-08-24T00:00:00"/>
        <d v="2016-03-20T00:00:00"/>
        <d v="2016-08-19T00:00:00"/>
        <d v="2015-10-22T00:00:00"/>
        <d v="2016-04-11T00:00:00"/>
        <d v="2017-04-08T00:00:00"/>
        <d v="2016-01-29T00:00:00"/>
        <d v="2015-05-18T00:00:00"/>
        <d v="2017-07-27T00:00:00"/>
        <d v="2017-05-10T00:00:00"/>
        <d v="2017-05-16T00:00:00"/>
        <d v="2015-04-26T00:00:00"/>
        <d v="2014-10-26T00:00:00"/>
        <d v="2017-10-20T00:00:00"/>
        <d v="2015-05-06T00:00:00"/>
        <d v="2017-01-28T00:00:00"/>
        <d v="2016-10-07T00:00:00"/>
        <d v="2016-10-10T00:00:00"/>
        <d v="2014-02-04T00:00:00"/>
        <d v="2015-12-05T00:00:00"/>
        <d v="2017-09-02T00:00:00"/>
        <d v="2014-08-01T00:00:00"/>
        <d v="2017-03-06T00:00:00"/>
        <d v="2017-06-09T00:00:00"/>
        <d v="2016-10-11T00:00:00"/>
        <d v="2014-02-27T00:00:00"/>
        <d v="2014-10-23T00:00:00"/>
        <d v="2015-08-01T00:00:00"/>
        <d v="2015-06-10T00:00:00"/>
        <d v="2014-05-12T00:00:00"/>
        <d v="2016-08-11T00:00:00"/>
        <d v="2015-05-11T00:00:00"/>
        <d v="2016-06-19T00:00:00"/>
        <d v="2014-09-09T00:00:00"/>
        <d v="2017-08-09T00:00:00"/>
        <d v="2017-02-27T00:00:00"/>
        <d v="2015-08-10T00:00:00"/>
        <d v="2015-09-16T00:00:00"/>
        <d v="2014-10-14T00:00:00"/>
        <d v="2015-05-24T00:00:00"/>
        <d v="2015-06-28T00:00:00"/>
        <d v="2016-09-15T00:00:00"/>
        <d v="2014-04-18T00:00:00"/>
        <d v="2016-04-15T00:00:00"/>
        <d v="2014-07-07T00:00:00"/>
        <d v="2014-05-31T00:00:00"/>
        <d v="2015-02-20T00:00:00"/>
        <d v="2015-04-05T00:00:00"/>
        <d v="2015-05-26T00:00:00"/>
        <d v="2015-03-19T00:00:00"/>
        <d v="2014-06-15T00:00:00"/>
        <d v="2015-07-30T00:00:00"/>
        <d v="2015-04-29T00:00:00"/>
        <d v="2016-07-20T00:00:00"/>
        <d v="2014-03-13T00:00:00"/>
        <d v="2016-06-27T00:00:00"/>
        <d v="2017-02-12T00:00:00"/>
        <d v="2016-07-28T00:00:00"/>
        <d v="2017-08-06T00:00:00"/>
        <d v="2015-01-13T00:00:00"/>
        <d v="2016-05-06T00:00:00"/>
        <d v="2017-02-17T00:00:00"/>
        <d v="2014-07-09T00:00:00"/>
        <d v="2014-01-07T00:00:00"/>
        <d v="2016-02-14T00:00:00"/>
        <d v="2015-08-15T00:00:00"/>
        <d v="2017-06-17T00:00:00"/>
        <d v="2015-02-27T00:00:00"/>
        <d v="2016-01-31T00:00:00"/>
        <d v="2015-05-31T00:00:00"/>
        <d v="2015-02-14T00:00:00"/>
        <d v="2014-04-02T00:00:00"/>
        <d v="2015-04-17T00:00:00"/>
        <d v="2015-07-21T00:00:00"/>
        <d v="2014-11-01T00:00:00"/>
        <d v="2017-01-09T00:00:00"/>
        <d v="2015-05-19T00:00:00"/>
        <d v="2017-01-21T00:00:00"/>
        <d v="2015-04-18T00:00:00"/>
        <d v="2014-09-20T00:00:00"/>
        <d v="2014-01-10T00:00:00"/>
        <d v="2017-09-16T00:00:00"/>
        <d v="2014-05-14T00:00:00"/>
        <d v="2016-02-01T00:00:00"/>
        <d v="2014-02-24T00:00:00"/>
        <d v="2015-01-07T00:00:00"/>
        <d v="2015-05-01T00:00:00"/>
        <d v="2015-02-21T00:00:00"/>
        <d v="2015-01-12T00:00:00"/>
        <d v="2015-06-24T00:00:00"/>
        <d v="2015-02-07T00:00:00"/>
        <d v="2016-08-01T00:00:00"/>
        <d v="2015-07-18T00:00:00"/>
        <d v="2014-03-29T00:00:00"/>
        <d v="2016-02-15T00:00:00"/>
        <d v="2015-01-28T00:00:00"/>
        <d v="2016-03-02T00:00:00"/>
        <d v="2016-08-22T00:00:00"/>
        <d v="2017-07-30T00:00:00"/>
        <d v="2016-04-30T00:00:00"/>
        <d v="2014-05-07T00:00:00"/>
        <d v="2014-03-20T00:00:00"/>
        <d v="2016-01-11T00:00:00"/>
        <d v="2015-08-09T00:00:00"/>
        <d v="2015-12-14T00:00:00"/>
        <d v="2014-07-23T00:00:00"/>
        <d v="2014-01-29T00:00:00"/>
        <d v="2016-02-19T00:00:00"/>
        <d v="2014-07-13T00:00:00"/>
        <d v="2015-10-05T00:00:00"/>
        <d v="2014-10-07T00:00:00"/>
        <d v="2016-02-25T00:00:00"/>
        <d v="2014-03-15T00:00:00"/>
        <d v="2015-04-24T00:00:00"/>
        <d v="2017-04-16T00:00:00"/>
        <d v="2014-06-30T00:00:00"/>
        <d v="2017-02-15T00:00:00"/>
        <d v="2015-03-03T00:00:00"/>
        <d v="2016-12-26T00:00:00"/>
        <d v="2015-07-24T00:00:00"/>
        <d v="2014-06-03T00:00:00"/>
        <d v="2015-05-22T00:00:00"/>
        <d v="2017-04-01T00:00:00"/>
        <d v="2014-08-28T00:00:00"/>
        <d v="2017-07-16T00:00:00"/>
        <d v="2014-02-10T00:00:00"/>
        <d v="2016-02-06T00:00:00"/>
        <d v="2015-09-25T00:00:00"/>
        <d v="2015-02-01T00:00:00"/>
        <d v="2014-08-10T00:00:00"/>
        <d v="2014-08-17T00:00:00"/>
        <d v="2015-04-06T00:00:00"/>
        <d v="2014-04-26T00:00:00"/>
        <d v="2015-02-08T00:00:00"/>
        <d v="2017-01-24T00:00:00"/>
        <d v="2014-09-08T00:00:00"/>
        <d v="2014-01-28T00:00:00"/>
        <d v="2017-02-26T00:00:00"/>
        <d v="2017-08-31T00:00:00"/>
        <d v="2015-10-25T00:00:00"/>
        <d v="2014-03-03T00:00:00"/>
        <d v="2017-01-07T00:00:00"/>
        <d v="2017-01-29T00:00:00"/>
        <d v="2016-06-23T00:00:00"/>
        <d v="2015-01-31T00:00:00"/>
        <d v="2014-03-12T00:00:00"/>
        <d v="2017-04-06T00:00:00"/>
        <d v="2015-05-13T00:00:00"/>
        <d v="2014-08-19T00:00:00"/>
        <d v="2017-01-20T00:00:00"/>
        <d v="2015-03-28T00:00:00"/>
        <d v="2016-08-25T00:00:00"/>
        <d v="2014-01-27T00:00:00"/>
        <d v="2015-05-23T00:00:00"/>
        <d v="2014-01-23T00:00:00"/>
        <d v="2017-03-03T00:00:00"/>
      </sharedItems>
      <fieldGroup par="23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 count="1862">
        <s v="FUR-BO-10001798"/>
        <s v="FUR-CH-10000454"/>
        <s v="OFF-LA-10000240"/>
        <s v="FUR-TA-10000577"/>
        <s v="OFF-ST-10000760"/>
        <s v="FUR-FU-10001487"/>
        <s v="OFF-AR-10002833"/>
        <s v="TEC-PH-10002275"/>
        <s v="OFF-BI-10003910"/>
        <s v="OFF-AP-10002892"/>
        <s v="FUR-TA-10001539"/>
        <s v="TEC-PH-10002033"/>
        <s v="OFF-PA-10002365"/>
        <s v="OFF-BI-10003656"/>
        <s v="OFF-AP-10002311"/>
        <s v="OFF-BI-10000756"/>
        <s v="OFF-ST-10004186"/>
        <s v="OFF-ST-10000107"/>
        <s v="OFF-AR-10003056"/>
        <s v="TEC-PH-10001949"/>
        <s v="OFF-BI-10002215"/>
        <s v="OFF-AR-10000246"/>
        <s v="OFF-AP-10001492"/>
        <s v="FUR-CH-10002774"/>
        <s v="OFF-BI-10001634"/>
        <s v="TEC-AC-10003027"/>
        <s v="FUR-BO-10004834"/>
        <s v="OFF-BI-10000474"/>
        <s v="FUR-FU-10004848"/>
        <s v="OFF-EN-10001509"/>
        <s v="OFF-AR-10004042"/>
        <s v="OFF-BI-10001525"/>
        <s v="OFF-AR-10001683"/>
        <s v="OFF-PA-10000249"/>
        <s v="TEC-PH-10004977"/>
        <s v="FUR-FU-10003664"/>
        <s v="OFF-EN-10002986"/>
        <s v="FUR-BO-10002545"/>
        <s v="FUR-CH-10004218"/>
        <s v="TEC-PH-10000486"/>
        <s v="TEC-PH-10004093"/>
        <s v="OFF-ST-10003479"/>
        <s v="OFF-ST-10003282"/>
        <s v="TEC-AC-10000171"/>
        <s v="OFF-BI-10003291"/>
        <s v="OFF-ST-10001713"/>
        <s v="TEC-AC-10002167"/>
        <s v="TEC-PH-10003988"/>
        <s v="OFF-BI-10004410"/>
        <s v="OFF-LA-10002762"/>
        <s v="FUR-FU-10001706"/>
        <s v="FUR-CH-10003061"/>
        <s v="OFF-FA-10000304"/>
        <s v="TEC-PH-10002447"/>
        <s v="OFF-ST-10000604"/>
        <s v="OFF-PA-10001569"/>
        <s v="FUR-CH-10003968"/>
        <s v="OFF-PA-10000587"/>
        <s v="OFF-BI-10001460"/>
        <s v="OFF-AR-10001868"/>
        <s v="TEC-AC-10004633"/>
        <s v="OFF-BI-10001078"/>
        <s v="OFF-PA-10003892"/>
        <s v="FUR-FU-10000397"/>
        <s v="FUR-CH-10001146"/>
        <s v="OFF-AR-10002671"/>
        <s v="TEC-PH-10002726"/>
        <s v="OFF-PA-10000482"/>
        <s v="OFF-BI-10004654"/>
        <s v="OFF-PA-10004675"/>
        <s v="FUR-CH-10000513"/>
        <s v="FUR-FU-10003708"/>
        <s v="OFF-ST-10004123"/>
        <s v="OFF-BI-10004182"/>
        <s v="FUR-FU-10000260"/>
        <s v="OFF-ST-10000615"/>
        <s v="FUR-FU-10003194"/>
        <s v="OFF-AP-10002118"/>
        <s v="OFF-BI-10002309"/>
        <s v="OFF-AR-10002053"/>
        <s v="OFF-ST-10002370"/>
        <s v="OFF-EN-10000927"/>
        <s v="OFF-ST-10003656"/>
        <s v="FUR-CH-10000863"/>
        <s v="TEC-AC-10001998"/>
        <s v="OFF-LA-10000134"/>
        <s v="OFF-ST-10003442"/>
        <s v="OFF-AR-10004930"/>
        <s v="OFF-PA-10000304"/>
        <s v="OFF-PA-10003177"/>
        <s v="FUR-FU-10003799"/>
        <s v="OFF-BI-10002852"/>
        <s v="OFF-BI-10004738"/>
        <s v="FUR-FU-10000629"/>
        <s v="OFF-BI-10001721"/>
        <s v="OFF-AP-10000358"/>
        <s v="OFF-PA-10003256"/>
        <s v="TEC-AC-10001767"/>
        <s v="OFF-BI-10002609"/>
        <s v="OFF-PA-10004040"/>
        <s v="TEC-AC-10001552"/>
        <s v="FUR-FU-10004006"/>
        <s v="OFF-BI-10002794"/>
        <s v="TEC-AC-10003499"/>
        <s v="TEC-PH-10002844"/>
        <s v="OFF-AR-10000390"/>
        <s v="TEC-AC-10000844"/>
        <s v="FUR-FU-10001934"/>
        <s v="OFF-AR-10000380"/>
        <s v="OFF-BI-10003981"/>
        <s v="OFF-FA-10000621"/>
        <s v="OFF-EN-10002600"/>
        <s v="OFF-PA-10004965"/>
        <s v="OFF-EN-10002504"/>
        <s v="FUR-TA-10001768"/>
        <s v="OFF-BI-10003650"/>
        <s v="FUR-FU-10002157"/>
        <s v="OFF-ST-10000777"/>
        <s v="OFF-EN-10002500"/>
        <s v="TEC-PH-10003875"/>
        <s v="FUR-CH-10004063"/>
        <s v="FUR-TA-10004534"/>
        <s v="OFF-BI-10003274"/>
        <s v="OFF-ST-10002974"/>
        <s v="FUR-FU-10003773"/>
        <s v="TEC-PH-10002293"/>
        <s v="OFF-PA-10002377"/>
        <s v="OFF-FA-10002780"/>
        <s v="OFF-PA-10001804"/>
        <s v="OFF-PA-10001736"/>
        <s v="OFF-AR-10001149"/>
        <s v="OFF-FA-10002988"/>
        <s v="OFF-BI-10004781"/>
        <s v="OFF-SU-10001218"/>
        <s v="OFF-AR-10000940"/>
        <s v="OFF-EN-10004030"/>
        <s v="OFF-PA-10004327"/>
        <s v="OFF-AP-10001058"/>
        <s v="FUR-FU-10000521"/>
        <s v="TEC-PH-10000215"/>
        <s v="TEC-PH-10001448"/>
        <s v="OFF-BI-10002735"/>
        <s v="OFF-AP-10000326"/>
        <s v="TEC-PH-10001254"/>
        <s v="OFF-PA-10001950"/>
        <s v="OFF-PA-10002254"/>
        <s v="OFF-ST-10001590"/>
        <s v="OFF-AR-10001547"/>
        <s v="OFF-LA-10002475"/>
        <s v="TEC-PH-10004536"/>
        <s v="OFF-PA-10002751"/>
        <s v="TEC-AC-10003657"/>
        <s v="OFF-EN-10001990"/>
        <s v="OFF-BI-10004002"/>
        <s v="OFF-AR-10004441"/>
        <s v="TEC-MA-10000822"/>
        <s v="OFF-ST-10000991"/>
        <s v="FUR-CH-10004287"/>
        <s v="OFF-AR-10002656"/>
        <s v="OFF-AP-10002518"/>
        <s v="TEC-PH-10003931"/>
        <s v="OFF-PA-10000659"/>
        <s v="OFF-PA-10001144"/>
        <s v="FUR-CH-10003817"/>
        <s v="OFF-AP-10000891"/>
        <s v="OFF-LA-10003148"/>
        <s v="OFF-AP-10002684"/>
        <s v="FUR-CH-10004698"/>
        <s v="OFF-SU-10002189"/>
        <s v="OFF-AR-10001940"/>
        <s v="OFF-ST-10003455"/>
        <s v="TEC-AC-10004659"/>
        <s v="TEC-PH-10003273"/>
        <s v="TEC-PH-10004896"/>
        <s v="TEC-AC-10002345"/>
        <s v="OFF-BI-10001890"/>
        <s v="TEC-AC-10002323"/>
        <s v="OFF-ST-10001328"/>
        <s v="FUR-BO-10002613"/>
        <s v="TEC-PH-10001552"/>
        <s v="OFF-PA-10000061"/>
        <s v="OFF-AR-10003514"/>
        <s v="OFF-AR-10004685"/>
        <s v="OFF-AR-10004027"/>
        <s v="OFF-ST-10001414"/>
        <s v="OFF-BI-10000343"/>
        <s v="OFF-PA-10002749"/>
        <s v="OFF-PA-10002666"/>
        <s v="FUR-TA-10004289"/>
        <s v="OFF-AP-10003622"/>
        <s v="OFF-AP-10003217"/>
        <s v="FUR-FU-10002960"/>
        <s v="TEC-PH-10001918"/>
        <s v="OFF-ST-10000642"/>
        <s v="TEC-PH-10001700"/>
        <s v="OFF-FA-10000134"/>
        <s v="OFF-ST-10001522"/>
        <s v="TEC-AC-10001266"/>
        <s v="OFF-LA-10004544"/>
        <s v="FUR-BO-10004695"/>
        <s v="TEC-MA-10000864"/>
        <s v="TEC-AC-10000109"/>
        <s v="TEC-PH-10002563"/>
        <s v="OFF-FA-10000585"/>
        <s v="OFF-PA-10004000"/>
        <s v="FUR-FU-10000087"/>
        <s v="TEC-MA-10001148"/>
        <s v="OFF-AR-10001958"/>
        <s v="OFF-AR-10001026"/>
        <s v="FUR-TA-10003748"/>
        <s v="OFF-ST-10002485"/>
        <s v="FUR-CH-10004860"/>
        <s v="FUR-CH-10004477"/>
        <s v="OFF-BI-10001679"/>
        <s v="FUR-TA-10001705"/>
        <s v="FUR-TA-10003473"/>
        <s v="FUR-FU-10004017"/>
        <s v="TEC-AC-10003832"/>
        <s v="OFF-PA-10002479"/>
        <s v="OFF-PA-10003349"/>
        <s v="FUR-FU-10000576"/>
        <s v="FUR-FU-10004351"/>
        <s v="TEC-PH-10000011"/>
        <s v="FUR-TA-10002607"/>
        <s v="FUR-FU-10002505"/>
        <s v="OFF-ST-10002276"/>
        <s v="OFF-PA-10004082"/>
        <s v="OFF-AP-10002945"/>
        <s v="FUR-CH-10002965"/>
        <s v="OFF-PA-10004569"/>
        <s v="OFF-ST-10001228"/>
        <s v="OFF-EN-10003296"/>
        <s v="OFF-ST-10004804"/>
        <s v="TEC-PH-10001580"/>
        <s v="TEC-AC-10000290"/>
        <s v="OFF-ST-10002790"/>
        <s v="OFF-BI-10003460"/>
        <s v="OFF-AP-10002203"/>
        <s v="TEC-MA-10003353"/>
        <s v="TEC-PH-10001433"/>
        <s v="TEC-AC-10004469"/>
        <s v="OFF-AR-10003602"/>
        <s v="OFF-FA-10003472"/>
        <s v="OFF-ST-10004180"/>
        <s v="OFF-EN-10004386"/>
        <s v="OFF-ST-10003208"/>
        <s v="TEC-AC-10003628"/>
        <s v="FUR-FU-10003274"/>
        <s v="OFF-BI-10002557"/>
        <s v="OFF-PA-10002615"/>
        <s v="OFF-AR-10001427"/>
        <s v="OFF-PA-10000673"/>
        <s v="OFF-PA-10004470"/>
        <s v="OFF-ST-10000876"/>
        <s v="OFF-LA-10002043"/>
        <s v="OFF-BI-10004967"/>
        <s v="TEC-PH-10001760"/>
        <s v="FUR-TA-10002903"/>
        <s v="OFF-PA-10000474"/>
        <s v="TEC-AC-10001956"/>
        <s v="OFF-PA-10004100"/>
        <s v="OFF-BI-10000778"/>
        <s v="OFF-SU-10000646"/>
        <s v="OFF-FA-10002983"/>
        <s v="OFF-LA-10004689"/>
        <s v="TEC-AC-10002001"/>
        <s v="FUR-BO-10004709"/>
        <s v="FUR-FU-10004091"/>
        <s v="FUR-CH-10001891"/>
        <s v="FUR-FU-10002918"/>
        <s v="OFF-BI-10004593"/>
        <s v="OFF-FA-10004854"/>
        <s v="OFF-PA-10002105"/>
        <s v="OFF-ST-10002756"/>
        <s v="OFF-PA-10004243"/>
        <s v="FUR-FU-10001861"/>
        <s v="OFF-BI-10002706"/>
        <s v="FUR-TA-10002533"/>
        <s v="FUR-FU-10002671"/>
        <s v="OFF-AR-10003651"/>
        <s v="OFF-BI-10001072"/>
        <s v="OFF-AR-10002135"/>
        <s v="OFF-AR-10002804"/>
        <s v="FUR-FU-10001918"/>
        <s v="FUR-CH-10004086"/>
        <s v="FUR-FU-10001756"/>
        <s v="OFF-LA-10000634"/>
        <s v="FUR-FU-10001588"/>
        <s v="TEC-PH-10002398"/>
        <s v="OFF-PA-10001937"/>
        <s v="OFF-AR-10003373"/>
        <s v="FUR-CH-10002602"/>
        <s v="TEC-MA-10002927"/>
        <s v="TEC-AC-10000892"/>
        <s v="OFF-FA-10000624"/>
        <s v="TEC-AC-10001908"/>
        <s v="FUR-FU-10001967"/>
        <s v="TEC-PH-10003645"/>
        <s v="OFF-ST-10000675"/>
        <s v="FUR-CH-10003312"/>
        <s v="OFF-LA-10001074"/>
        <s v="OFF-BI-10001524"/>
        <s v="TEC-PH-10004614"/>
        <s v="OFF-BI-10001153"/>
        <s v="OFF-BI-10001982"/>
        <s v="OFF-BI-10001922"/>
        <s v="TEC-CO-10001449"/>
        <s v="OFF-BI-10004140"/>
        <s v="OFF-BI-10003314"/>
        <s v="FUR-TA-10004575"/>
        <s v="OFF-FA-10000490"/>
        <s v="OFF-AR-10000122"/>
        <s v="TEC-PH-10000702"/>
        <s v="OFF-AR-10001374"/>
        <s v="OFF-PA-10001970"/>
        <s v="OFF-BI-10002160"/>
        <s v="OFF-BI-10004995"/>
        <s v="FUR-BO-10002268"/>
        <s v="OFF-EN-10001137"/>
        <s v="OFF-AR-10002399"/>
        <s v="OFF-PA-10002713"/>
        <s v="OFF-AP-10001124"/>
        <s v="OFF-LA-10001158"/>
        <s v="FUR-CH-10000785"/>
        <s v="OFF-AR-10003732"/>
        <s v="FUR-FU-10000023"/>
        <s v="OFF-BI-10002412"/>
        <s v="OFF-SU-10001225"/>
        <s v="OFF-ST-10002406"/>
        <s v="OFF-PA-10002036"/>
        <s v="OFF-ST-10002205"/>
        <s v="TEC-AC-10003911"/>
        <s v="OFF-AR-10000658"/>
        <s v="TEC-AC-10002076"/>
        <s v="OFF-PA-10003039"/>
        <s v="FUR-TA-10004915"/>
        <s v="OFF-AP-10000696"/>
        <s v="OFF-ST-10003327"/>
        <s v="OFF-BI-10000309"/>
        <s v="OFF-PA-10004734"/>
        <s v="OFF-BI-10002225"/>
        <s v="TEC-AC-10004708"/>
        <s v="FUR-TA-10000617"/>
        <s v="TEC-AC-10002335"/>
        <s v="TEC-MA-10001681"/>
        <s v="FUR-FU-10001935"/>
        <s v="OFF-AR-10004757"/>
        <s v="OFF-BI-10000050"/>
        <s v="TEC-PH-10003012"/>
        <s v="TEC-CO-10002313"/>
        <s v="OFF-BI-10003982"/>
        <s v="OFF-BI-10004492"/>
        <s v="OFF-ST-10000798"/>
        <s v="OFF-PA-10002552"/>
        <s v="OFF-SU-10002573"/>
        <s v="OFF-ST-10001580"/>
        <s v="OFF-ST-10000934"/>
        <s v="TEC-AC-10000158"/>
        <s v="OFF-PA-10001947"/>
        <s v="OFF-AR-10003478"/>
        <s v="OFF-AP-10004249"/>
        <s v="TEC-CO-10004115"/>
        <s v="OFF-PA-10003724"/>
        <s v="FUR-TA-10002041"/>
        <s v="OFF-PA-10002893"/>
        <s v="OFF-LA-10003766"/>
        <s v="FUR-BO-10001972"/>
        <s v="FUR-CH-10003956"/>
        <s v="OFF-PA-10000157"/>
        <s v="OFF-AR-10004344"/>
        <s v="FUR-CH-10004886"/>
        <s v="OFF-PA-10003845"/>
        <s v="OFF-AR-10001573"/>
        <s v="OFF-EN-10000483"/>
        <s v="TEC-AC-10004114"/>
        <s v="FUR-FU-10004712"/>
        <s v="OFF-ST-10000918"/>
        <s v="FUR-CH-10000015"/>
        <s v="FUR-FU-10003347"/>
        <s v="OFF-BI-10001543"/>
        <s v="TEC-MA-10000029"/>
        <s v="OFF-AR-10000369"/>
        <s v="OFF-BI-10004584"/>
        <s v="OFF-ST-10000617"/>
        <s v="OFF-ST-10003306"/>
        <s v="OFF-BI-10000773"/>
        <s v="TEC-AC-10002600"/>
        <s v="TEC-MA-10002937"/>
        <s v="OFF-PA-10002230"/>
        <s v="FUR-CH-10003396"/>
        <s v="FUR-FU-10000246"/>
        <s v="OFF-ST-10000060"/>
        <s v="OFF-ST-10003058"/>
        <s v="OFF-PA-10002222"/>
        <s v="FUR-CH-10002372"/>
        <s v="OFF-LA-10001317"/>
        <s v="FUR-FU-10000206"/>
        <s v="OFF-AR-10000588"/>
        <s v="OFF-ST-10001469"/>
        <s v="OFF-AR-10001953"/>
        <s v="OFF-AR-10003156"/>
        <s v="OFF-AR-10004974"/>
        <s v="TEC-PH-10002365"/>
        <s v="OFF-ST-10000142"/>
        <s v="TEC-AC-10001772"/>
        <s v="FUR-CH-10000225"/>
        <s v="FUR-CH-10002331"/>
        <s v="OFF-EN-10001415"/>
        <s v="OFF-AP-10002472"/>
        <s v="TEC-AC-10004571"/>
        <s v="OFF-BI-10001098"/>
        <s v="FUR-TA-10001889"/>
        <s v="OFF-BI-10000315"/>
        <s v="OFF-SU-10003505"/>
        <s v="OFF-AP-10002578"/>
        <s v="FUR-BO-10002824"/>
        <s v="OFF-BI-10002194"/>
        <s v="OFF-PA-10004071"/>
        <s v="OFF-ST-10002743"/>
        <s v="FUR-BO-10001601"/>
        <s v="TEC-PH-10002680"/>
        <s v="OFF-ST-10001321"/>
        <s v="OFF-PA-10001509"/>
        <s v="OFF-PA-10003465"/>
        <s v="TEC-PH-10000149"/>
        <s v="OFF-AR-10003045"/>
        <s v="OFF-ST-10000689"/>
        <s v="TEC-AC-10001445"/>
        <s v="TEC-AC-10002567"/>
        <s v="OFF-LA-10003923"/>
        <s v="FUR-BO-10001337"/>
        <s v="TEC-PH-10001924"/>
        <s v="TEC-PH-10001363"/>
        <s v="TEC-PH-10000376"/>
        <s v="TEC-AC-10000303"/>
        <s v="OFF-ST-10001809"/>
        <s v="OFF-EN-10003845"/>
        <s v="TEC-AC-10000991"/>
        <s v="FUR-TA-10001857"/>
        <s v="OFF-EN-10001434"/>
        <s v="OFF-BI-10002498"/>
        <s v="FUR-FU-10004864"/>
        <s v="FUR-FU-10000073"/>
        <s v="OFF-BI-10001670"/>
        <s v="OFF-BI-10001658"/>
        <s v="FUR-CH-10001215"/>
        <s v="OFF-BI-10000831"/>
        <s v="OFF-PA-10000357"/>
        <s v="OFF-AR-10001662"/>
        <s v="OFF-AR-10003856"/>
        <s v="OFF-BI-10003527"/>
        <s v="FUR-FU-10001290"/>
        <s v="TEC-AC-10002399"/>
        <s v="OFF-AR-10003811"/>
        <s v="OFF-AR-10001246"/>
        <s v="TEC-CO-10003236"/>
        <s v="OFF-ST-10004507"/>
        <s v="OFF-PA-10001667"/>
        <s v="OFF-ST-10004459"/>
        <s v="OFF-ST-10000736"/>
        <s v="OFF-BI-10000285"/>
        <s v="TEC-PH-10003555"/>
        <s v="OFF-FA-10002815"/>
        <s v="FUR-CH-10003379"/>
        <s v="OFF-ST-10004963"/>
        <s v="OFF-SU-10002881"/>
        <s v="OFF-EN-10001335"/>
        <s v="FUR-CH-10000595"/>
        <s v="FUR-FU-10000448"/>
        <s v="TEC-PH-10000984"/>
        <s v="OFF-ST-10001325"/>
        <s v="OFF-BI-10002429"/>
        <s v="OFF-BI-10004528"/>
        <s v="OFF-AP-10001271"/>
        <s v="FUR-CH-10002647"/>
        <s v="TEC-AC-10001432"/>
        <s v="TEC-PH-10002262"/>
        <s v="TEC-AC-10001465"/>
        <s v="TEC-PH-10002597"/>
        <s v="FUR-FU-10000723"/>
        <s v="OFF-BI-10000404"/>
        <s v="OFF-PA-10002986"/>
        <s v="OFF-SU-10001935"/>
        <s v="FUR-CH-10002024"/>
        <s v="FUR-FU-10003039"/>
        <s v="OFF-FA-10004248"/>
        <s v="OFF-ST-10001780"/>
        <s v="OFF-AR-10003560"/>
        <s v="OFF-LA-10001297"/>
        <s v="FUR-TA-10004256"/>
        <s v="OFF-PA-10003441"/>
        <s v="OFF-BI-10000069"/>
        <s v="OFF-AP-10003914"/>
        <s v="FUR-FU-10004020"/>
        <s v="OFF-FA-10003467"/>
        <s v="TEC-PH-10002496"/>
        <s v="OFF-PA-10004530"/>
        <s v="OFF-BI-10001107"/>
        <s v="OFF-PA-10004451"/>
        <s v="FUR-CH-10004997"/>
        <s v="TEC-PH-10000347"/>
        <s v="OFF-AR-10003394"/>
        <s v="OFF-PA-10001450"/>
        <s v="OFF-SU-10001574"/>
        <s v="FUR-FU-10001475"/>
        <s v="OFF-SU-10004498"/>
        <s v="TEC-PH-10000586"/>
        <s v="OFF-BI-10002764"/>
        <s v="OFF-LA-10003930"/>
        <s v="TEC-PH-10003800"/>
        <s v="OFF-PA-10002005"/>
        <s v="OFF-PA-10004101"/>
        <s v="OFF-AR-10004078"/>
        <s v="OFF-AP-10004708"/>
        <s v="FUR-FU-10001979"/>
        <s v="OFF-SU-10004115"/>
        <s v="TEC-PH-10001425"/>
        <s v="TEC-PH-10003963"/>
        <s v="OFF-ST-10001490"/>
        <s v="OFF-PA-10002120"/>
        <s v="OFF-BI-10000848"/>
        <s v="TEC-PH-10003092"/>
        <s v="OFF-LA-10004345"/>
        <s v="OFF-PA-10001204"/>
        <s v="TEC-PH-10004667"/>
        <s v="OFF-BI-10002949"/>
        <s v="FUR-FU-10003849"/>
        <s v="FUR-FU-10000010"/>
        <s v="OFF-BI-10002824"/>
        <s v="TEC-PH-10002538"/>
        <s v="OFF-BI-10002103"/>
        <s v="FUR-CH-10004853"/>
        <s v="OFF-AP-10000179"/>
        <s v="OFF-ST-10001272"/>
        <s v="FUR-FU-10000221"/>
        <s v="OFF-AP-10001563"/>
        <s v="OFF-BI-10000605"/>
        <s v="OFF-ST-10001963"/>
        <s v="TEC-AC-10001267"/>
        <s v="TEC-PH-10002103"/>
        <s v="TEC-AC-10002857"/>
        <s v="FUR-CH-10001482"/>
        <s v="OFF-BI-10001989"/>
        <s v="OFF-AP-10003287"/>
        <s v="OFF-BI-10004728"/>
        <s v="FUR-FU-10000732"/>
        <s v="OFF-ST-10000585"/>
        <s v="OFF-LA-10002787"/>
        <s v="OFF-PA-10001934"/>
        <s v="OFF-AP-10002457"/>
        <s v="OFF-FA-10003112"/>
        <s v="OFF-AP-10002350"/>
        <s v="TEC-AC-10001142"/>
        <s v="TEC-AC-10001101"/>
        <s v="OFF-AP-10002439"/>
        <s v="OFF-BI-10002827"/>
        <s v="OFF-EN-10002230"/>
        <s v="OFF-ST-10001511"/>
        <s v="OFF-SU-10004231"/>
        <s v="TEC-PH-10004042"/>
        <s v="FUR-FU-10003096"/>
        <s v="FUR-FU-10002759"/>
        <s v="FUR-TA-10000688"/>
        <s v="OFF-AR-10001954"/>
        <s v="OFF-AP-10004532"/>
        <s v="OFF-PA-10002137"/>
        <s v="OFF-AP-10000804"/>
        <s v="TEC-AC-10003614"/>
        <s v="FUR-FU-10003553"/>
        <s v="OFF-BI-10004632"/>
        <s v="OFF-BI-10003305"/>
        <s v="OFF-ST-10002583"/>
        <s v="TEC-MA-10004125"/>
        <s v="OFF-LA-10001934"/>
        <s v="FUR-BO-10004015"/>
        <s v="FUR-FU-10004071"/>
        <s v="OFF-ST-10002444"/>
        <s v="TEC-AC-10002253"/>
        <s v="OFF-PA-10000743"/>
        <s v="OFF-LA-10002312"/>
        <s v="OFF-LA-10003510"/>
        <s v="OFF-AR-10001118"/>
        <s v="OFF-BI-10001575"/>
        <s v="FUR-FU-10003394"/>
        <s v="FUR-TA-10002774"/>
        <s v="OFF-PA-10001800"/>
        <s v="OFF-AP-10001469"/>
        <s v="FUR-BO-10003272"/>
        <s v="OFF-EN-10001219"/>
        <s v="OFF-AP-10001154"/>
        <s v="TEC-AC-10001606"/>
        <s v="OFF-BI-10003355"/>
        <s v="FUR-FU-10002253"/>
        <s v="OFF-PA-10004092"/>
        <s v="FUR-TA-10000198"/>
        <s v="OFF-ST-10000036"/>
        <s v="FUR-FU-10000222"/>
        <s v="OFF-SU-10004664"/>
        <s v="OFF-EN-10001141"/>
        <s v="TEC-PH-10002170"/>
        <s v="OFF-PA-10001954"/>
        <s v="FUR-TA-10002228"/>
        <s v="OFF-ST-10004634"/>
        <s v="TEC-AC-10003610"/>
        <s v="FUR-BO-10001619"/>
        <s v="OFF-BI-10000138"/>
        <s v="TEC-AC-10001383"/>
        <s v="OFF-LA-10003223"/>
        <s v="OFF-BI-10004094"/>
        <s v="OFF-PA-10004971"/>
        <s v="OFF-SU-10004261"/>
        <s v="TEC-PH-10000004"/>
        <s v="OFF-BI-10003638"/>
        <s v="FUR-FU-10003577"/>
        <s v="OFF-BI-10000546"/>
        <s v="TEC-CO-10002095"/>
        <s v="FUR-TA-10001095"/>
        <s v="OFF-LA-10004484"/>
        <s v="OFF-EN-10001532"/>
        <s v="TEC-AC-10003174"/>
        <s v="OFF-BI-10004187"/>
        <s v="OFF-ST-10000025"/>
        <s v="FUR-FU-10004306"/>
        <s v="FUR-CH-10003746"/>
        <s v="OFF-BI-10001036"/>
        <s v="OFF-BI-10000301"/>
        <s v="OFF-AR-10004648"/>
        <s v="FUR-FU-10002597"/>
        <s v="OFF-AR-10003405"/>
        <s v="FUR-CH-10002335"/>
        <s v="OFF-PA-10003657"/>
        <s v="FUR-BO-10004409"/>
        <s v="TEC-AC-10000057"/>
        <s v="OFF-EN-10000056"/>
        <s v="OFF-BI-10000014"/>
        <s v="FUR-CH-10004675"/>
        <s v="OFF-BI-10001132"/>
        <s v="FUR-CH-10003199"/>
        <s v="TEC-PH-10001530"/>
        <s v="OFF-LA-10001569"/>
        <s v="OFF-PA-10000176"/>
        <s v="OFF-LA-10002271"/>
        <s v="FUR-FU-10004090"/>
        <s v="OFF-AP-10000576"/>
        <s v="OFF-PA-10003953"/>
        <s v="FUR-FU-10000794"/>
        <s v="OFF-AR-10001897"/>
        <s v="TEC-PH-10001795"/>
        <s v="TEC-AC-10004901"/>
        <s v="OFF-AR-10003190"/>
        <s v="OFF-AP-10000240"/>
        <s v="TEC-AC-10001838"/>
        <s v="OFF-PA-10003651"/>
        <s v="OFF-BI-10003094"/>
        <s v="FUR-CH-10001394"/>
        <s v="OFF-BI-10004230"/>
        <s v="OFF-PA-10003395"/>
        <s v="TEC-AC-10002402"/>
        <s v="TEC-AC-10003441"/>
        <s v="OFF-FA-10002280"/>
        <s v="OFF-SU-10000381"/>
        <s v="OFF-EN-10004459"/>
        <s v="FUR-CH-10000665"/>
        <s v="OFF-AP-10003884"/>
        <s v="TEC-PH-10001557"/>
        <s v="TEC-PH-10002085"/>
        <s v="OFF-AR-10002956"/>
        <s v="OFF-AP-10003266"/>
        <s v="TEC-MA-10004002"/>
        <s v="OFF-BI-10001071"/>
        <s v="OFF-PA-10001560"/>
        <s v="OFF-AR-10002578"/>
        <s v="FUR-BO-10001519"/>
        <s v="OFF-BI-10001294"/>
        <s v="OFF-BI-10001636"/>
        <s v="OFF-SU-10002503"/>
        <s v="OFF-LA-10004093"/>
        <s v="FUR-FU-10003878"/>
        <s v="TEC-AC-10000710"/>
        <s v="OFF-AR-10002335"/>
        <s v="OFF-PA-10001870"/>
        <s v="OFF-PA-10001019"/>
        <s v="OFF-SU-10002537"/>
        <s v="OFF-ST-10003221"/>
        <s v="OFF-AR-10003752"/>
        <s v="TEC-AC-10001714"/>
        <s v="OFF-AR-10003958"/>
        <s v="TEC-PH-10002923"/>
        <s v="OFF-LA-10004272"/>
        <s v="FUR-FU-10000965"/>
        <s v="OFF-LA-10004853"/>
        <s v="OFF-BI-10003719"/>
        <s v="OFF-BI-10000545"/>
        <s v="OFF-PA-10003591"/>
        <s v="OFF-PA-10001790"/>
        <s v="TEC-AC-10002049"/>
        <s v="OFF-BI-10003712"/>
        <s v="OFF-BI-10003984"/>
        <s v="FUR-FU-10001424"/>
        <s v="OFF-BI-10002071"/>
        <s v="OFF-ST-10002486"/>
        <s v="TEC-AC-10000927"/>
        <s v="OFF-PA-10001622"/>
        <s v="OFF-AR-10003158"/>
        <s v="TEC-PH-10002660"/>
        <s v="OFF-BI-10003364"/>
        <s v="OFF-EN-10001099"/>
        <s v="OFF-PA-10002250"/>
        <s v="OFF-BI-10004716"/>
        <s v="OFF-LA-10001045"/>
        <s v="OFF-BI-10001510"/>
        <s v="OFF-PA-10002947"/>
        <s v="OFF-PA-10000019"/>
        <s v="FUR-BO-10003441"/>
        <s v="TEC-PH-10004774"/>
        <s v="OFF-BI-10003684"/>
        <s v="TEC-PH-10001494"/>
        <s v="TEC-AC-10004666"/>
        <s v="OFF-ST-10003816"/>
        <s v="FUR-TA-10001520"/>
        <s v="OFF-ST-10001558"/>
        <s v="TEC-AC-10002473"/>
        <s v="TEC-PH-10004531"/>
        <s v="OFF-AP-10004487"/>
        <s v="OFF-PA-10003543"/>
        <s v="TEC-AC-10004353"/>
        <s v="OFF-AR-10001468"/>
        <s v="OFF-PA-10002195"/>
        <s v="OFF-PA-10001745"/>
        <s v="OFF-BI-10004826"/>
        <s v="OFF-PA-10000289"/>
        <s v="OFF-AP-10003040"/>
        <s v="OFF-PA-10000350"/>
        <s v="OFF-BI-10001759"/>
        <s v="OFF-ST-10001496"/>
        <s v="OFF-BI-10002931"/>
        <s v="FUR-TA-10002356"/>
        <s v="FUR-FU-10003601"/>
        <s v="FUR-TA-10004154"/>
        <s v="OFF-PA-10000788"/>
        <s v="FUR-FU-10001940"/>
        <s v="OFF-BI-10004465"/>
        <s v="OFF-PA-10002333"/>
        <s v="FUR-FU-10004188"/>
        <s v="OFF-BI-10000145"/>
        <s v="OFF-LA-10001613"/>
        <s v="OFF-LA-10004055"/>
        <s v="OFF-PA-10004621"/>
        <s v="OFF-PA-10001281"/>
        <s v="OFF-ST-10001097"/>
        <s v="FUR-FU-10001095"/>
        <s v="OFF-BI-10002012"/>
        <s v="OFF-PA-10004156"/>
        <s v="OFF-AR-10000034"/>
        <s v="TEC-PH-10000560"/>
        <s v="OFF-EN-10000461"/>
        <s v="TEC-MA-10003066"/>
        <s v="OFF-BI-10004022"/>
        <s v="OFF-AR-10001988"/>
        <s v="OFF-PA-10003625"/>
        <s v="OFF-BI-10003925"/>
        <s v="OFF-EN-10003862"/>
        <s v="OFF-ST-10004258"/>
        <s v="FUR-FU-10002885"/>
        <s v="TEC-AC-10003033"/>
        <s v="OFF-ST-10000046"/>
        <s v="OFF-BI-10002049"/>
        <s v="FUR-FU-10001602"/>
        <s v="OFF-ST-10003722"/>
        <s v="TEC-AC-10003198"/>
        <s v="FUR-FU-10002191"/>
        <s v="TEC-PH-10004188"/>
        <s v="OFF-ST-10001526"/>
        <s v="OFF-AR-10001166"/>
        <s v="FUR-CH-10000309"/>
        <s v="TEC-MA-10004212"/>
        <s v="OFF-EN-10003072"/>
        <s v="OFF-BI-10000320"/>
        <s v="OFF-PA-10001166"/>
        <s v="OFF-PA-10003656"/>
        <s v="TEC-PH-10000148"/>
        <s v="TEC-PH-10003885"/>
        <s v="OFF-LA-10001175"/>
        <s v="OFF-PA-10000955"/>
        <s v="FUR-FU-10003975"/>
        <s v="OFF-BI-10003707"/>
        <s v="OFF-AR-10000203"/>
        <s v="OFF-AR-10004790"/>
        <s v="TEC-AC-10004761"/>
        <s v="FUR-BO-10001811"/>
        <s v="OFF-AR-10001130"/>
        <s v="OFF-AP-10000055"/>
        <s v="FUR-CH-10002304"/>
        <s v="FUR-FU-10000293"/>
        <s v="OFF-PA-10001307"/>
        <s v="FUR-FU-10004460"/>
        <s v="OFF-AR-10000716"/>
        <s v="FUR-FU-10004622"/>
        <s v="OFF-BI-10003529"/>
        <s v="OFF-BI-10001097"/>
        <s v="OFF-BI-10001597"/>
        <s v="OFF-FA-10001754"/>
        <s v="OFF-FA-10004838"/>
        <s v="TEC-PH-10002115"/>
        <s v="OFF-FA-10003059"/>
        <s v="OFF-BI-10004330"/>
        <s v="OFF-BI-10003669"/>
        <s v="OFF-BI-10003727"/>
        <s v="TEC-AC-10003447"/>
        <s v="OFF-AR-10000255"/>
        <s v="OFF-AP-10002191"/>
        <s v="OFF-PA-10000349"/>
        <s v="FUR-CH-10002880"/>
        <s v="OFF-PA-10003127"/>
        <s v="TEC-MA-10003979"/>
        <s v="OFF-PA-10000029"/>
        <s v="OFF-LA-10000452"/>
        <s v="TEC-PH-10001819"/>
        <s v="OFF-AR-10002952"/>
        <s v="TEC-PH-10000576"/>
        <s v="OFF-PA-10000605"/>
        <s v="OFF-ST-10004340"/>
        <s v="OFF-BI-10004001"/>
        <s v="FUR-TA-10004147"/>
        <s v="OFF-AR-10001545"/>
        <s v="TEC-AC-10001013"/>
        <s v="OFF-AR-10002255"/>
        <s v="OFF-PA-10001892"/>
        <s v="OFF-BI-10003676"/>
        <s v="OFF-FA-10003495"/>
        <s v="OFF-EN-10003798"/>
        <s v="TEC-PH-10003589"/>
        <s v="OFF-PA-10004735"/>
        <s v="FUR-BO-10002206"/>
        <s v="OFF-PA-10000141"/>
        <s v="TEC-PH-10001061"/>
        <s v="OFF-AR-10002375"/>
        <s v="OFF-EN-10001539"/>
        <s v="FUR-TA-10004086"/>
        <s v="OFF-PA-10000100"/>
        <s v="OFF-LA-10000973"/>
        <s v="OFF-ST-10001476"/>
        <s v="OFF-EN-10002831"/>
        <s v="OFF-PA-10001763"/>
        <s v="OFF-BI-10002072"/>
        <s v="OFF-FA-10001561"/>
        <s v="TEC-MA-10004241"/>
        <s v="OFF-AP-10003849"/>
        <s v="OFF-FA-10000735"/>
        <s v="OFF-BI-10003350"/>
        <s v="TEC-PH-10000307"/>
        <s v="TEC-CO-10004202"/>
        <s v="FUR-FU-10001852"/>
        <s v="OFF-AR-10003759"/>
        <s v="OFF-ST-10004337"/>
        <s v="FUR-TA-10001932"/>
        <s v="FUR-CH-10002126"/>
        <s v="TEC-PH-10004700"/>
        <s v="OFF-BI-10003429"/>
        <s v="FUR-FU-10004952"/>
        <s v="OFF-PA-10003172"/>
        <s v="OFF-ST-10002352"/>
        <s v="OFF-PA-10002259"/>
        <s v="OFF-BI-10002976"/>
        <s v="OFF-BI-10003694"/>
        <s v="OFF-LA-10004425"/>
        <s v="FUR-CH-10001270"/>
        <s v="TEC-PH-10004539"/>
        <s v="OFF-AR-10001919"/>
        <s v="TEC-PH-10003655"/>
        <s v="OFF-BI-10004656"/>
        <s v="OFF-ST-10002344"/>
        <s v="TEC-PH-10004447"/>
        <s v="FUR-CH-10003973"/>
        <s v="OFF-PA-10000682"/>
        <s v="FUR-FU-10002268"/>
        <s v="TEC-AC-10001990"/>
        <s v="FUR-CH-10004540"/>
        <s v="OFF-ST-10002292"/>
        <s v="OFF-AR-10004999"/>
        <s v="OFF-BI-10001031"/>
        <s v="OFF-BI-10002432"/>
        <s v="FUR-FU-10001867"/>
        <s v="TEC-PH-10002200"/>
        <s v="TEC-PH-10000439"/>
        <s v="OFF-PA-10001685"/>
        <s v="OFF-ST-10001418"/>
        <s v="OFF-ST-10000676"/>
        <s v="OFF-AR-10001022"/>
        <s v="OFF-EN-10003055"/>
        <s v="TEC-CO-10001046"/>
        <s v="FUR-FU-10000076"/>
        <s v="FUR-FU-10003268"/>
        <s v="FUR-FU-10003691"/>
        <s v="OFF-AR-10003903"/>
        <s v="TEC-PH-10003442"/>
        <s v="OFF-BI-10004519"/>
        <s v="OFF-EN-10004955"/>
        <s v="FUR-TA-10004619"/>
        <s v="FUR-BO-10004467"/>
        <s v="OFF-AR-10002280"/>
        <s v="FUR-CH-10001708"/>
        <s v="OFF-AR-10000462"/>
        <s v="TEC-PH-10004165"/>
        <s v="FUR-FU-10003724"/>
        <s v="FUR-FU-10003535"/>
        <s v="OFF-ST-10003716"/>
        <s v="TEC-PH-10004586"/>
        <s v="OFF-BI-10004236"/>
        <s v="OFF-AR-10000422"/>
        <s v="OFF-PA-10002870"/>
        <s v="OFF-ST-10000563"/>
        <s v="OFF-BI-10002854"/>
        <s v="FUR-CH-10001973"/>
        <s v="TEC-AC-10000580"/>
        <s v="OFF-AR-10004022"/>
        <s v="TEC-AC-10004209"/>
        <s v="TEC-AC-10000023"/>
        <s v="TEC-PH-10003505"/>
        <s v="OFF-LA-10000121"/>
        <s v="OFF-BI-10002026"/>
        <s v="OFF-PA-10000994"/>
        <s v="OFF-BI-10002813"/>
        <s v="OFF-AR-10004817"/>
        <s v="OFF-AR-10001860"/>
        <s v="OFF-BI-10004970"/>
        <s v="OFF-PA-10002968"/>
        <s v="FUR-BO-10003433"/>
        <s v="FUR-FU-10002554"/>
        <s v="TEC-PH-10003437"/>
        <s v="OFF-AP-10003971"/>
        <s v="FUR-CH-10003846"/>
        <s v="OFF-LA-10001404"/>
        <s v="OFF-LA-10001474"/>
        <s v="OFF-PA-10003072"/>
        <s v="FUR-FU-10004960"/>
        <s v="TEC-AC-10003116"/>
        <s v="OFF-AP-10004859"/>
        <s v="OFF-PA-10002659"/>
        <s v="OFF-BI-10004139"/>
        <s v="OFF-AR-10002818"/>
        <s v="OFF-AP-10001303"/>
        <s v="OFF-ST-10002574"/>
        <s v="FUR-FU-10004018"/>
        <s v="TEC-PH-10002549"/>
        <s v="OFF-PA-10004911"/>
        <s v="TEC-MA-10002178"/>
        <s v="OFF-AR-10000411"/>
        <s v="OFF-LA-10000262"/>
        <s v="OFF-PA-10000466"/>
        <s v="OFF-AR-10003829"/>
        <s v="OFF-BI-10001758"/>
        <s v="OFF-BI-10000136"/>
        <s v="OFF-ST-10000649"/>
        <s v="OFF-PA-10003641"/>
        <s v="FUR-CH-10002961"/>
        <s v="OFF-PA-10004041"/>
        <s v="TEC-PH-10001336"/>
        <s v="TEC-MA-10003183"/>
        <s v="TEC-AC-10001314"/>
        <s v="TEC-AC-10004510"/>
        <s v="OFF-BI-10000042"/>
        <s v="FUR-TA-10003008"/>
        <s v="OFF-AP-10003590"/>
        <s v="OFF-PA-10000806"/>
        <s v="OFF-AR-10000896"/>
        <s v="TEC-PH-10002310"/>
        <s v="OFF-ST-10002289"/>
        <s v="OFF-PA-10001289"/>
        <s v="OFF-FA-10000053"/>
        <s v="OFF-EN-10003001"/>
        <s v="FUR-TA-10002958"/>
        <s v="FUR-TA-10001676"/>
        <s v="OFF-BI-10000822"/>
        <s v="OFF-PA-10004888"/>
        <s v="FUR-TA-10002622"/>
        <s v="OFF-PA-10000418"/>
        <s v="FUR-TA-10001039"/>
        <s v="OFF-AR-10002240"/>
        <s v="OFF-BI-10002867"/>
        <s v="FUR-FU-10003976"/>
        <s v="TEC-PH-10002922"/>
        <s v="OFF-PA-10000501"/>
        <s v="OFF-AP-10004980"/>
        <s v="TEC-PH-10001750"/>
        <s v="OFF-BI-10003708"/>
        <s v="OFF-BI-10001191"/>
        <s v="OFF-PA-10003673"/>
        <s v="OFF-PA-10001639"/>
        <s v="TEC-AC-10004975"/>
        <s v="OFF-BI-10004364"/>
        <s v="OFF-PA-10001712"/>
        <s v="FUR-CH-10004289"/>
        <s v="TEC-PH-10002564"/>
        <s v="OFF-BI-10004876"/>
        <s v="TEC-PH-10004348"/>
        <s v="OFF-BI-10004352"/>
        <s v="OFF-BI-10000666"/>
        <s v="TEC-MA-10000010"/>
        <s v="OFF-BI-10000977"/>
        <s v="FUR-TA-10002530"/>
        <s v="FUR-FU-10001473"/>
        <s v="OFF-BI-10001765"/>
        <s v="FUR-CH-10000847"/>
        <s v="OFF-PA-10001293"/>
        <s v="OFF-AR-10000634"/>
        <s v="FUR-FU-10004270"/>
        <s v="OFF-AR-10003770"/>
        <s v="OFF-LA-10003121"/>
        <s v="OFF-PA-10002262"/>
        <s v="OFF-PA-10002464"/>
        <s v="OFF-ST-10002214"/>
        <s v="OFF-PA-10000130"/>
        <s v="TEC-AC-10000865"/>
        <s v="OFF-FA-10003021"/>
        <s v="TEC-PH-10003580"/>
        <s v="TEC-AC-10001109"/>
        <s v="OFF-PA-10001838"/>
        <s v="OFF-ST-10004950"/>
        <s v="OFF-PA-10003823"/>
        <s v="TEC-PH-10001300"/>
        <s v="FUR-TA-10003715"/>
        <s v="TEC-MA-10004458"/>
        <s v="OFF-BI-10004965"/>
        <s v="OFF-AR-10001419"/>
        <s v="OFF-PA-10002586"/>
        <s v="OFF-AR-10002221"/>
        <s v="FUR-FU-10002456"/>
        <s v="OFF-FA-10004968"/>
        <s v="OFF-PA-10001274"/>
        <s v="OFF-PA-10001125"/>
        <s v="OFF-ST-10000344"/>
        <s v="OFF-ST-10003324"/>
        <s v="OFF-ST-10000419"/>
        <s v="OFF-AP-10001626"/>
        <s v="FUR-FU-10003981"/>
        <s v="OFF-ST-10001291"/>
        <s v="OFF-AP-10004868"/>
        <s v="OFF-LA-10002195"/>
        <s v="OFF-AR-10001315"/>
        <s v="OFF-EN-10003134"/>
        <s v="OFF-AR-10001955"/>
        <s v="OFF-LA-10001641"/>
        <s v="OFF-ST-10001370"/>
        <s v="TEC-AC-10003038"/>
        <s v="OFF-BI-10000088"/>
        <s v="OFF-AR-10003504"/>
        <s v="OFF-EN-10003160"/>
        <s v="TEC-AC-10003280"/>
        <s v="TEC-PH-10000169"/>
        <s v="OFF-PA-10001526"/>
        <s v="OFF-AP-10004336"/>
        <s v="OFF-PA-10001357"/>
        <s v="OFF-FA-10000992"/>
        <s v="OFF-AR-10001221"/>
        <s v="TEC-PH-10004830"/>
        <s v="OFF-PA-10004519"/>
        <s v="FUR-BO-10000362"/>
        <s v="OFF-PA-10000308"/>
        <s v="OFF-SU-10001165"/>
        <s v="FUR-FU-10001488"/>
        <s v="OFF-AR-10003251"/>
        <s v="OFF-AR-10001044"/>
        <s v="OFF-AR-10000823"/>
        <s v="OFF-AR-10004456"/>
        <s v="OFF-BI-10000591"/>
        <s v="TEC-PH-10000441"/>
        <s v="TEC-AC-10004855"/>
        <s v="OFF-AR-10001915"/>
        <s v="OFF-ST-10000352"/>
        <s v="OFF-PA-10000575"/>
        <s v="FUR-FU-10002937"/>
        <s v="TEC-AC-10003063"/>
        <s v="FUR-FU-10004415"/>
        <s v="OFF-ST-10002011"/>
        <s v="TEC-PH-10000038"/>
        <s v="OFF-PA-10002689"/>
        <s v="TEC-CO-10001766"/>
        <s v="OFF-PA-10004359"/>
        <s v="OFF-FA-10001135"/>
        <s v="OFF-BI-10004224"/>
        <s v="TEC-PH-10003357"/>
        <s v="OFF-PA-10004475"/>
        <s v="OFF-PA-10003001"/>
        <s v="OFF-FA-10000611"/>
        <s v="OFF-BI-10001116"/>
        <s v="TEC-PH-10004922"/>
        <s v="OFF-BI-10002353"/>
        <s v="OFF-FA-10002676"/>
        <s v="TEC-AC-10003023"/>
        <s v="OFF-PA-10000167"/>
        <s v="TEC-PH-10002185"/>
        <s v="FUR-FU-10000758"/>
        <s v="TEC-MA-10004679"/>
        <s v="OFF-AP-10002495"/>
        <s v="OFF-BI-10002414"/>
        <s v="TEC-AC-10003133"/>
        <s v="TEC-AC-10002006"/>
        <s v="OFF-LA-10002381"/>
        <s v="OFF-FA-10001843"/>
        <s v="OFF-LA-10003077"/>
        <s v="OFF-PA-10003424"/>
        <s v="OFF-PA-10004405"/>
        <s v="FUR-BO-10003965"/>
        <s v="FUR-FU-10002088"/>
        <s v="TEC-AC-10000736"/>
        <s v="FUR-BO-10003966"/>
        <s v="OFF-AP-10000828"/>
        <s v="OFF-AP-10002906"/>
        <s v="OFF-AP-10003860"/>
        <s v="FUR-TA-10001307"/>
        <s v="OFF-PA-10001457"/>
        <s v="OFF-AP-10002082"/>
        <s v="TEC-AC-10003590"/>
        <s v="OFF-PA-10004355"/>
        <s v="OFF-PA-10004947"/>
        <s v="FUR-TA-10004607"/>
        <s v="OFF-PA-10003893"/>
        <s v="TEC-PH-10001817"/>
        <s v="FUR-BO-10000330"/>
        <s v="OFF-BI-10001900"/>
        <s v="FUR-BO-10003159"/>
        <s v="FUR-FU-10001591"/>
        <s v="OFF-LA-10002034"/>
        <s v="OFF-BI-10001628"/>
        <s v="OFF-ST-10000877"/>
        <s v="OFF-AR-10004752"/>
        <s v="OFF-PA-10000675"/>
        <s v="OFF-PA-10001609"/>
        <s v="TEC-PH-10001615"/>
        <s v="TEC-AC-10004568"/>
        <s v="FUR-CH-10001854"/>
        <s v="OFF-AR-10000475"/>
        <s v="TEC-PH-10000455"/>
        <s v="OFF-PA-10001994"/>
        <s v="TEC-AC-10002926"/>
        <s v="TEC-PH-10004897"/>
        <s v="FUR-FU-10001196"/>
        <s v="OFF-PA-10000595"/>
        <s v="OFF-LA-10000443"/>
        <s v="OFF-LA-10001771"/>
        <s v="OFF-AP-10001394"/>
        <s v="FUR-FU-10002553"/>
        <s v="OFF-AP-10004233"/>
        <s v="FUR-CH-10004754"/>
        <s v="OFF-PA-10000809"/>
        <s v="FUR-FU-10002878"/>
        <s v="TEC-PH-10002624"/>
        <s v="TEC-PH-10002885"/>
        <s v="TEC-PH-10000895"/>
        <s v="TEC-MA-10000488"/>
        <s v="OFF-PA-10003729"/>
        <s v="OFF-AP-10001005"/>
        <s v="FUR-CH-10000988"/>
        <s v="FUR-FU-10001986"/>
        <s v="FUR-FU-10004973"/>
        <s v="OFF-ST-10000464"/>
        <s v="OFF-PA-10000528"/>
        <s v="OFF-PA-10003129"/>
        <s v="OFF-AR-10003631"/>
        <s v="OFF-BI-10002133"/>
        <s v="TEC-PH-10004959"/>
        <s v="FUR-BO-10001918"/>
        <s v="FUR-FU-10001617"/>
        <s v="TEC-PH-10002824"/>
        <s v="OFF-PA-10003309"/>
        <s v="OFF-ST-10002554"/>
        <s v="OFF-AR-10002067"/>
        <s v="FUR-TA-10004175"/>
        <s v="FUR-TA-10004767"/>
        <s v="OFF-EN-10002621"/>
        <s v="OFF-LA-10003714"/>
        <s v="FUR-FU-10001889"/>
        <s v="OFF-AR-10003723"/>
        <s v="OFF-PA-10000241"/>
        <s v="OFF-AR-10001446"/>
        <s v="OFF-BI-10001359"/>
        <s v="OFF-EN-10001749"/>
        <s v="OFF-BI-10004390"/>
        <s v="TEC-PH-10004924"/>
        <s v="FUR-CH-10000155"/>
        <s v="OFF-BI-10001757"/>
        <s v="FUR-FU-10004093"/>
        <s v="FUR-FU-10001037"/>
        <s v="OFF-PA-10001878"/>
        <s v="TEC-MA-10003674"/>
        <s v="OFF-LA-10003190"/>
        <s v="TEC-PH-10001809"/>
        <s v="OFF-BI-10003091"/>
        <s v="FUR-CH-10003981"/>
        <s v="OFF-ST-10002562"/>
        <s v="TEC-PH-10004345"/>
        <s v="TEC-PH-10001198"/>
        <s v="OFF-PA-10001972"/>
        <s v="TEC-PH-10002483"/>
        <s v="FUR-BO-10000468"/>
        <s v="TEC-AC-10001284"/>
        <s v="OFF-BI-10002082"/>
        <s v="OFF-ST-10001505"/>
        <s v="OFF-AR-10004582"/>
        <s v="TEC-AC-10002842"/>
        <s v="OFF-AP-10004785"/>
        <s v="TEC-AC-10002217"/>
        <s v="OFF-BI-10002954"/>
        <s v="OFF-AP-10003281"/>
        <s v="OFF-SU-10000898"/>
        <s v="OFF-BI-10001249"/>
        <s v="TEC-AC-10002718"/>
        <s v="TEC-PH-10002352"/>
        <s v="FUR-CH-10003774"/>
        <s v="OFF-AR-10000127"/>
        <s v="TEC-PH-10003811"/>
        <s v="OFF-BI-10002393"/>
        <s v="FUR-TA-10002855"/>
        <s v="OFF-EN-10000781"/>
        <s v="OFF-PA-10002160"/>
        <s v="OFF-AR-10002257"/>
        <s v="OFF-FA-10004395"/>
        <s v="OFF-AP-10002534"/>
        <s v="FUR-BO-10003034"/>
        <s v="OFF-ST-10000943"/>
        <s v="OFF-PA-10000533"/>
        <s v="OFF-ST-10001172"/>
        <s v="OFF-PA-10001661"/>
        <s v="OFF-BI-10004817"/>
        <s v="FUR-CH-10003833"/>
        <s v="FUR-FU-10003142"/>
        <s v="TEC-AC-10001114"/>
        <s v="OFF-FA-10002975"/>
        <s v="OFF-ST-10003996"/>
        <s v="OFF-BI-10002571"/>
        <s v="OFF-PA-10000477"/>
        <s v="OFF-BI-10004209"/>
        <s v="TEC-AC-10002800"/>
        <s v="FUR-TA-10003954"/>
        <s v="TEC-AC-10003289"/>
        <s v="TEC-PH-10002468"/>
        <s v="OFF-PA-10001295"/>
        <s v="OFF-LA-10000248"/>
        <s v="OFF-FA-10004076"/>
        <s v="OFF-LA-10004008"/>
        <s v="OFF-AR-10001177"/>
        <s v="OFF-BI-10001718"/>
        <s v="OFF-AR-10004602"/>
        <s v="OFF-ST-10000078"/>
        <s v="OFF-AR-10004272"/>
        <s v="TEC-PH-10001578"/>
        <s v="OFF-ST-10003638"/>
        <s v="FUR-BO-10002213"/>
        <s v="OFF-EN-10003040"/>
        <s v="TEC-PH-10000923"/>
        <s v="FUR-FU-10003623"/>
        <s v="OFF-AP-10000124"/>
        <s v="OFF-AR-10004511"/>
        <s v="OFF-PA-10003883"/>
        <s v="TEC-PH-10002807"/>
        <s v="FUR-FU-10002364"/>
        <s v="OFF-SU-10001664"/>
        <s v="FUR-TA-10003238"/>
        <s v="TEC-PH-10001536"/>
        <s v="OFF-AR-10004956"/>
        <s v="OFF-AR-10003696"/>
        <s v="OFF-PA-10000551"/>
        <s v="OFF-BI-10004506"/>
        <s v="OFF-PA-10000740"/>
        <s v="FUR-CH-10002084"/>
        <s v="OFF-AP-10000692"/>
        <s v="OFF-AP-10000252"/>
        <s v="FUR-FU-10004748"/>
        <s v="OFF-AR-10000538"/>
        <s v="TEC-PH-10001079"/>
        <s v="OFF-AP-10003842"/>
        <s v="FUR-CH-10000553"/>
        <s v="OFF-AR-10003469"/>
        <s v="OFF-PA-10003790"/>
        <s v="FUR-BO-10002202"/>
        <s v="OFF-AP-10002765"/>
        <s v="OFF-ST-10003692"/>
        <s v="TEC-PH-10001051"/>
        <s v="OFF-AR-10000817"/>
        <s v="OFF-SU-10000952"/>
        <s v="FUR-FU-10004597"/>
        <s v="OFF-BI-10002982"/>
        <s v="OFF-PA-10004285"/>
        <s v="OFF-AP-10001391"/>
        <s v="TEC-PH-10001944"/>
        <s v="OFF-PA-10001776"/>
        <s v="TEC-AC-10004145"/>
        <s v="OFF-PA-10003919"/>
        <s v="OFF-PA-10002001"/>
        <s v="OFF-PA-10002787"/>
        <s v="OFF-ST-10003123"/>
        <s v="FUR-FU-10000308"/>
        <s v="TEC-CO-10003763"/>
        <s v="FUR-TA-10001866"/>
        <s v="OFF-AP-10002222"/>
        <s v="OFF-PA-10003971"/>
        <s v="OFF-AP-10004036"/>
        <s v="OFF-AP-10002287"/>
        <s v="FUR-TA-10001950"/>
        <s v="TEC-PH-10001527"/>
        <s v="TEC-AC-10003095"/>
        <s v="TEC-AC-10000358"/>
        <s v="OFF-EN-10004147"/>
        <s v="FUR-FU-10001468"/>
        <s v="OFF-PA-10000380"/>
        <s v="OFF-AP-10000026"/>
        <s v="OFF-PA-10003936"/>
        <s v="FUR-FU-10002501"/>
        <s v="OFF-AP-10001205"/>
        <s v="OFF-BI-10004141"/>
        <s v="OFF-BI-10000632"/>
        <s v="TEC-AC-10004864"/>
        <s v="TEC-MA-10000597"/>
        <s v="OFF-PA-10002960"/>
        <s v="OFF-PA-10000919"/>
        <s v="OFF-BI-10001553"/>
        <s v="OFF-AP-10004540"/>
        <s v="FUR-CH-10001714"/>
        <s v="FUR-FU-10002298"/>
        <s v="OFF-AR-10000315"/>
        <s v="OFF-FA-10000936"/>
        <s v="OFF-SU-10004768"/>
        <s v="OFF-PA-10002581"/>
        <s v="OFF-AP-10002403"/>
        <s v="OFF-AR-10003087"/>
        <s v="TEC-PH-10000141"/>
        <s v="TEC-CO-10000971"/>
        <s v="OFF-FA-10001229"/>
        <s v="OFF-BI-10002437"/>
        <s v="OFF-PA-10004255"/>
        <s v="OFF-PA-10001184"/>
        <s v="TEC-AC-10002637"/>
        <s v="FUR-BO-10000780"/>
        <s v="TEC-PH-10003072"/>
        <s v="TEC-MA-10000112"/>
        <s v="TEC-AC-10004171"/>
        <s v="FUR-TA-10002645"/>
        <s v="OFF-BI-10003784"/>
        <s v="OFF-BI-10001617"/>
        <s v="FUR-CH-10002439"/>
        <s v="OFF-AP-10003057"/>
        <s v="FUR-TA-10000849"/>
        <s v="OFF-EN-10002973"/>
        <s v="OFF-BI-10003963"/>
        <s v="OFF-LA-10000081"/>
        <s v="OFF-PA-10000726"/>
        <s v="OFF-PA-10004983"/>
        <s v="FUR-FU-10002107"/>
        <s v="FUR-CH-10001190"/>
        <s v="TEC-AC-10000682"/>
        <s v="OFF-LA-10004545"/>
        <s v="OFF-SU-10002557"/>
        <s v="TEC-PH-10000912"/>
        <s v="OFF-ST-10001837"/>
        <s v="OFF-AR-10001473"/>
        <s v="TEC-PH-10001835"/>
        <s v="OFF-PA-10002245"/>
        <s v="OFF-EN-10004483"/>
        <s v="OFF-SU-10000151"/>
        <s v="OFF-AP-10001293"/>
        <s v="TEC-PH-10000675"/>
        <s v="OFF-ST-10003470"/>
        <s v="OFF-LA-10004559"/>
        <s v="OFF-AP-10002651"/>
        <s v="TEC-AC-10002550"/>
        <s v="OFF-BI-10000829"/>
        <s v="TEC-PH-10002555"/>
        <s v="FUR-BO-10003450"/>
        <s v="FUR-FU-10004665"/>
        <s v="TEC-PH-10000369"/>
        <s v="TEC-AC-10001590"/>
        <s v="FUR-FU-10004909"/>
        <s v="FUR-BO-10004357"/>
        <s v="TEC-AC-10000387"/>
        <s v="OFF-BI-10001308"/>
        <s v="OFF-AP-10002734"/>
        <s v="FUR-FU-10004587"/>
        <s v="TEC-PH-10004833"/>
        <s v="FUR-FU-10001847"/>
        <s v="FUR-FU-10002045"/>
        <s v="FUR-FU-10004671"/>
        <s v="FUR-TA-10003569"/>
        <s v="OFF-PA-10001752"/>
        <s v="TEC-MA-10003356"/>
        <s v="OFF-AR-10003727"/>
        <s v="TEC-AC-10001635"/>
        <s v="OFF-LA-10003663"/>
        <s v="TEC-CO-10004722"/>
        <s v="TEC-MA-10002210"/>
        <s v="OFF-BI-10003196"/>
        <s v="FUR-CH-10002017"/>
        <s v="FUR-FU-10003829"/>
        <s v="OFF-PA-10000697"/>
        <s v="OFF-AR-10004691"/>
        <s v="OFF-BI-10000948"/>
        <s v="OFF-PA-10000223"/>
        <s v="OFF-PA-10000062"/>
        <s v="FUR-BO-10003404"/>
        <s v="OFF-BI-10004233"/>
        <s v="TEC-PH-10002834"/>
        <s v="FUR-CH-10003761"/>
        <s v="OFF-PA-10004665"/>
        <s v="OFF-BI-10001196"/>
        <s v="TEC-MA-10002981"/>
        <s v="TEC-PH-10003601"/>
        <s v="OFF-BI-10002003"/>
        <s v="OFF-PA-10003016"/>
        <s v="OFF-PA-10002246"/>
        <s v="TEC-PH-10002890"/>
        <s v="TEC-MA-10003626"/>
        <s v="TEC-MA-10002412"/>
        <s v="OFF-AR-10003183"/>
        <s v="OFF-PA-10002319"/>
        <s v="OFF-PA-10001246"/>
        <s v="OFF-PA-10001815"/>
        <s v="FUR-FU-10001876"/>
        <s v="TEC-PH-10000673"/>
        <s v="TEC-PH-10002075"/>
        <s v="TEC-PH-10003691"/>
        <s v="OFF-SU-10000157"/>
        <s v="TEC-AC-10004227"/>
        <s v="TEC-AC-10004127"/>
        <s v="FUR-CH-10002758"/>
        <s v="OFF-ST-10000532"/>
        <s v="TEC-AC-10003709"/>
        <s v="OFF-BI-10003166"/>
        <s v="OFF-ST-10004835"/>
        <s v="OFF-AP-10000159"/>
        <s v="OFF-AP-10001242"/>
        <s v="TEC-AC-10003433"/>
        <s v="TEC-PH-10003187"/>
        <s v="OFF-FA-10002763"/>
        <s v="OFF-PA-10004239"/>
        <s v="OFF-PA-10004782"/>
        <s v="FUR-FU-10001185"/>
        <s v="OFF-PA-10003270"/>
        <s v="OFF-PA-10002421"/>
        <s v="OFF-PA-10002923"/>
        <s v="OFF-ST-10001128"/>
        <s v="OFF-PA-10000520"/>
        <s v="FUR-FU-10003832"/>
        <s v="FUR-FU-10000409"/>
        <s v="TEC-PH-10004389"/>
        <s v="OFF-SU-10000946"/>
        <s v="FUR-FU-10001546"/>
        <s v="OFF-PA-10000791"/>
        <s v="OFF-PA-10003739"/>
        <s v="FUR-FU-10000771"/>
        <s v="OFF-ST-10002615"/>
        <s v="OFF-PA-10000327"/>
        <s v="OFF-EN-10003286"/>
        <s v="OFF-AR-10003772"/>
        <s v="OFF-AR-10003338"/>
        <s v="FUR-FU-10002116"/>
        <s v="FUR-CH-10000422"/>
        <s v="FUR-FU-10002685"/>
        <s v="FUR-FU-10004963"/>
        <s v="OFF-BI-10000174"/>
        <s v="FUR-CH-10004875"/>
        <s v="FUR-FU-10000305"/>
        <s v="TEC-PH-10001459"/>
        <s v="FUR-FU-10002445"/>
        <s v="OFF-PA-10000213"/>
        <s v="FUR-CH-10001797"/>
        <s v="OFF-PA-10003848"/>
        <s v="FUR-FU-10000755"/>
        <s v="FUR-FU-10000550"/>
        <s v="TEC-MA-10004521"/>
        <s v="OFF-BI-10003655"/>
        <s v="OFF-AP-10003779"/>
        <s v="OFF-FA-10002701"/>
        <s v="OFF-BI-10002799"/>
        <s v="OFF-AR-10003582"/>
        <s v="FUR-FU-10004666"/>
        <s v="OFF-EN-10002312"/>
        <s v="FUR-CH-10002320"/>
        <s v="OFF-AR-10001216"/>
        <s v="FUR-FU-10003247"/>
        <s v="FUR-TA-10003837"/>
        <s v="TEC-PH-10002350"/>
        <s v="TEC-AC-10000397"/>
        <s v="TEC-AC-10004001"/>
        <s v="OFF-PA-10001534"/>
        <s v="FUR-FU-10002379"/>
        <s v="TEC-PH-10000526"/>
        <s v="OFF-PA-10001977"/>
        <s v="FUR-BO-10003660"/>
        <s v="OFF-BI-10001267"/>
        <s v="OFF-PA-10002741"/>
        <s v="OFF-PA-10001471"/>
        <s v="TEC-MA-10001972"/>
        <s v="FUR-FU-10003464"/>
        <s v="OFF-PA-10004438"/>
        <s v="FUR-FU-10004586"/>
        <s v="TEC-PH-10004908"/>
        <s v="FUR-CH-10004495"/>
        <s v="TEC-MA-10000418"/>
        <s v="OFF-BI-10004600"/>
        <s v="OFF-BI-10004040"/>
        <s v="OFF-AR-10001615"/>
        <s v="TEC-PH-10001299"/>
        <s v="OFF-AR-10004260"/>
        <s v="OFF-EN-10004773"/>
        <s v="OFF-BI-10001787"/>
        <s v="OFF-ST-10002957"/>
        <s v="OFF-FA-10001883"/>
        <s v="TEC-PH-10001644"/>
        <s v="OFF-LA-10000407"/>
        <s v="TEC-AC-10000420"/>
        <s v="OFF-EN-10004846"/>
        <s v="OFF-SU-10003567"/>
        <s v="OFF-ST-10002301"/>
        <s v="TEC-PH-10003095"/>
        <s v="TEC-PH-10004912"/>
        <s v="OFF-AR-10000799"/>
        <s v="OFF-PA-10004609"/>
        <s v="TEC-PH-10003171"/>
        <s v="OFF-AP-10000595"/>
        <s v="TEC-AC-10003399"/>
        <s v="TEC-MA-10002428"/>
        <s v="TEC-PH-10001128"/>
        <s v="OFF-PA-10001033"/>
        <s v="TEC-AC-10000474"/>
        <s v="FUR-FU-10002963"/>
        <s v="FUR-FU-10000193"/>
        <s v="OFF-BI-10000962"/>
        <s v="OFF-AP-10002867"/>
        <s v="FUR-BO-10002916"/>
        <s v="FUR-TA-10004152"/>
        <s v="FUR-FU-10000672"/>
        <s v="FUR-BO-10002598"/>
        <s v="OFF-PA-10004610"/>
        <s v="FUR-FU-10000320"/>
        <s v="FUR-CH-10003535"/>
        <s v="FUR-FU-10003919"/>
        <s v="OFF-PA-10000174"/>
        <s v="FUR-FU-10002703"/>
        <s v="TEC-PH-10002415"/>
        <s v="OFF-AR-10000657"/>
        <s v="OFF-PA-10004996"/>
        <s v="OFF-PA-10003363"/>
        <s v="TEC-AC-10002305"/>
        <s v="TEC-AC-10000990"/>
        <s v="FUR-BO-10001608"/>
        <s v="FUR-BO-10000112"/>
        <s v="TEC-PH-10004120"/>
        <s v="OFF-BI-10003476"/>
        <s v="TEC-MA-10002859"/>
        <s v="OFF-AP-10001947"/>
        <s v="OFF-LA-10001982"/>
        <s v="TEC-PH-10003484"/>
        <s v="OFF-PA-10000007"/>
        <s v="OFF-PA-10000552"/>
        <s v="OFF-AR-10004062"/>
        <s v="OFF-ST-10000321"/>
        <s v="TEC-AC-10002134"/>
        <s v="TEC-PH-10004071"/>
        <s v="OFF-PA-10004039"/>
        <s v="OFF-AR-10001725"/>
        <s v="OFF-AR-10004269"/>
        <s v="OFF-BI-10003007"/>
        <s v="OFF-SU-10002522"/>
        <s v="TEC-AC-10004859"/>
        <s v="TEC-AC-10002558"/>
        <s v="FUR-FU-10001731"/>
        <s v="OFF-SU-10004782"/>
        <s v="OFF-SU-10000432"/>
        <s v="OFF-LA-10004409"/>
        <s v="OFF-ST-10001031"/>
        <s v="OFF-LA-10000476"/>
        <s v="OFF-AR-10002987"/>
        <s v="TEC-CO-10001571"/>
        <s v="FUR-FU-10003026"/>
        <s v="OFF-ST-10001034"/>
        <s v="TEC-AC-10000521"/>
        <s v="OFF-SU-10003002"/>
        <s v="TEC-PH-10000730"/>
        <s v="FUR-CH-10004983"/>
        <s v="OFF-FA-10001332"/>
        <s v="TEC-AC-10001874"/>
        <s v="OFF-BI-10000494"/>
        <s v="FUR-TA-10003469"/>
        <s v="OFF-AR-10003179"/>
        <s v="FUR-CH-10003606"/>
        <s v="FUR-CH-10003298"/>
        <s v="OFF-LA-10003537"/>
        <s v="OFF-PA-10000069"/>
        <s v="OFF-PA-10004733"/>
        <s v="TEC-AC-10004814"/>
        <s v="OFF-SU-10002301"/>
        <s v="OFF-BI-10004318"/>
        <s v="FUR-FU-10004164"/>
        <s v="TEC-AC-10001539"/>
        <s v="TEC-PH-10002789"/>
        <s v="OFF-BI-10004828"/>
        <s v="OFF-AR-10001770"/>
        <s v="FUR-FU-10004904"/>
        <s v="FUR-FU-10002396"/>
        <s v="TEC-AC-10002331"/>
        <s v="TEC-AC-10001090"/>
        <s v="FUR-BO-10004218"/>
        <s v="TEC-PH-10001619"/>
        <s v="OFF-PA-10000246"/>
        <s v="OFF-PA-10001461"/>
        <s v="OFF-AR-10004165"/>
        <s v="OFF-EN-10001028"/>
        <s v="TEC-PH-10003535"/>
        <s v="FUR-FU-10001085"/>
        <s v="OFF-AR-10003481"/>
        <s v="OFF-PA-10002606"/>
        <s v="FUR-FU-10003731"/>
        <s v="OFF-AP-10001962"/>
        <s v="FUR-FU-10003798"/>
        <s v="OFF-AR-10002704"/>
        <s v="TEC-AC-10002942"/>
        <s v="TEC-MA-10001016"/>
        <s v="TEC-AC-10001553"/>
        <s v="FUR-FU-10001215"/>
        <s v="OFF-PA-10002499"/>
        <s v="TEC-PH-10003215"/>
        <s v="OFF-LA-10002945"/>
        <s v="OFF-AR-10002766"/>
        <s v="TEC-PH-10004434"/>
        <s v="FUR-BO-10000711"/>
        <s v="OFF-BI-10001120"/>
        <s v="OFF-AP-10004655"/>
        <s v="FUR-BO-10004360"/>
        <s v="TEC-AC-10000199"/>
        <s v="TEC-MA-10001127"/>
        <s v="OFF-AR-10001227"/>
        <s v="FUR-CH-10000229"/>
        <s v="FUR-BO-10002853"/>
        <s v="OFF-PA-10004022"/>
        <s v="OFF-PA-10004248"/>
        <s v="OFF-PA-10001363"/>
        <s v="OFF-BI-10003876"/>
        <s v="OFF-EN-10004007"/>
        <s v="FUR-BO-10003894"/>
        <s v="TEC-MA-10001570"/>
        <s v="FUR-FU-10003930"/>
        <s v="OFF-PA-10000232"/>
        <s v="OFF-AR-10001972"/>
        <s v="OFF-AR-10004587"/>
        <s v="OFF-AP-10001366"/>
        <s v="OFF-BI-10000216"/>
        <s v="TEC-MA-10001047"/>
        <s v="OFF-LA-10003720"/>
        <s v="TEC-MA-10003246"/>
        <s v="FUR-FU-10000175"/>
        <s v="OFF-PA-10000556"/>
        <s v="TEC-AC-10003237"/>
        <s v="OFF-EN-10003068"/>
        <s v="FUR-FU-10004053"/>
        <s v="OFF-PA-10000565"/>
        <s v="OFF-LA-10000414"/>
        <s v="OFF-AP-10002998"/>
        <s v="FUR-BO-10004690"/>
        <s v="OFF-AR-10002445"/>
        <s v="FUR-BO-10003546"/>
        <s v="FUR-TA-10003392"/>
        <s v="OFF-AR-10003217"/>
        <s v="OFF-ST-10001932"/>
        <s v="OFF-AR-10001761"/>
        <s v="OFF-EN-10003567"/>
        <s v="OFF-PA-10003022"/>
        <s v="FUR-TA-10004442"/>
        <s v="OFF-ST-10000129"/>
        <s v="OFF-PA-10004948"/>
        <s v="OFF-PA-10001725"/>
        <s v="TEC-PH-10000213"/>
        <s v="OFF-PA-10000807"/>
        <s v="OFF-ST-10003805"/>
        <s v="OFF-PA-10004353"/>
        <s v="OFF-EN-10004206"/>
        <s v="OFF-LA-10003388"/>
        <s v="TEC-PH-10000193"/>
        <s v="FUR-FU-10002111"/>
        <s v="OFF-ST-10000885"/>
        <s v="OFF-PA-10002709"/>
        <s v="FUR-FU-10003424"/>
        <s v="OFF-BI-10003718"/>
        <s v="FUR-FU-10002508"/>
        <s v="OFF-AP-10004052"/>
        <s v="OFF-PA-10003134"/>
        <s v="FUR-FU-10000719"/>
        <s v="FUR-BO-10003893"/>
        <s v="TEC-CO-10001943"/>
        <s v="FUR-CH-10000749"/>
        <s v="OFF-PA-10003228"/>
        <s v="TEC-AC-10001542"/>
        <s v="TEC-AC-10004877"/>
        <s v="TEC-PH-10001305"/>
        <s v="OFF-PA-10000483"/>
        <s v="TEC-AC-10000487"/>
        <s v="TEC-AC-10002018"/>
        <s v="OFF-PA-10004381"/>
        <s v="OFF-EN-10001453"/>
        <s v="OFF-SU-10001212"/>
        <s v="OFF-BI-10000201"/>
        <s v="TEC-AC-10004396"/>
        <s v="OFF-AR-10002467"/>
        <s v="FUR-FU-10002813"/>
        <s v="TEC-MA-10000752"/>
        <s v="FUR-FU-10004845"/>
        <s v="OFF-FA-10000840"/>
        <s v="OFF-AR-10001231"/>
        <s v="TEC-PH-10004875"/>
        <s v="FUR-CH-10001802"/>
        <s v="TEC-PH-10003356"/>
        <s v="OFF-AP-10002670"/>
        <s v="OFF-FA-10003485"/>
        <s v="OFF-AP-10000390"/>
        <s v="OFF-PA-10002764"/>
        <s v="OFF-PA-10000143"/>
        <s v="TEC-MA-10000045"/>
        <s v="OFF-ST-10000136"/>
        <s v="TEC-PH-10004522"/>
        <s v="TEC-PH-10002584"/>
        <s v="FUR-CH-10004626"/>
        <s v="TEC-PH-10000562"/>
        <s v="FUR-FU-10001025"/>
        <s v="OFF-LA-10004178"/>
        <s v="OFF-PA-10003797"/>
        <s v="OFF-EN-10003448"/>
        <s v="OFF-AP-10000938"/>
        <s v="OFF-SU-10004737"/>
        <s v="FUR-TA-10001691"/>
        <s v="TEC-MA-10003173"/>
        <s v="OFF-LA-10000305"/>
        <s v="TEC-PH-10002583"/>
        <s v="OFF-AR-10003876"/>
        <s v="OFF-PA-10003063"/>
        <s v="OFF-PA-10003302"/>
        <s v="TEC-MA-10000423"/>
        <s v="TEC-AC-10004992"/>
        <s v="OFF-BI-10004099"/>
        <s v="OFF-PA-10001215"/>
        <s v="TEC-AC-10003870"/>
        <s v="OFF-AP-10000275"/>
        <s v="FUR-FU-10003192"/>
        <s v="OFF-PA-10000859"/>
        <s v="OFF-AR-10000614"/>
        <s v="OFF-FA-10000089"/>
        <s v="FUR-TA-10001771"/>
        <s v="FUR-CH-10002044"/>
        <s v="FUR-TA-10001086"/>
        <s v="OFF-PA-10000048"/>
        <s v="TEC-MA-10002109"/>
        <s v="OFF-PA-10003036"/>
        <s v="TEC-PH-10001870"/>
        <s v="OFF-ST-10002182"/>
        <s v="TEC-PH-10001468"/>
        <s v="OFF-AR-10004010"/>
        <s v="OFF-ST-10003572"/>
        <s v="OFF-ST-10003994"/>
        <s v="FUR-CH-10001545"/>
        <s v="FUR-FU-10004245"/>
        <s v="OFF-EN-10002592"/>
        <s v="OFF-AR-10000914"/>
        <s v="OFF-LA-10003498"/>
        <s v="TEC-MA-10003329"/>
        <s v="FUR-FU-10000747"/>
        <s v="TEC-PH-10004100"/>
        <s v="OFF-ST-10000636"/>
        <s v="TEC-PH-10003174"/>
        <s v="OFF-PA-10001497"/>
        <s v="OFF-PA-10001952"/>
        <s v="OFF-SU-10004661"/>
        <s v="OFF-PA-10001826"/>
        <s v="TEC-MA-10001031"/>
        <s v="TEC-MA-10003176"/>
        <s v="TEC-AC-10002647"/>
        <s v="TEC-PH-10002114"/>
        <s v="OFF-PA-10001593"/>
        <s v="TEC-AC-10004803"/>
        <s v="OFF-PA-10001801"/>
        <s v="TEC-PH-10000127"/>
        <s v="OFF-AP-10001564"/>
        <s v="TEC-AC-10004595"/>
        <s v="FUR-FU-10002874"/>
        <s v="FUR-FU-10003489"/>
        <s v="TEC-MA-10002073"/>
        <s v="TEC-PH-10004006"/>
        <s v="OFF-BI-10000279"/>
        <s v="OFF-PA-10000300"/>
        <s v="OFF-BI-10004308"/>
        <s v="TEC-PH-10004080"/>
        <s v="OFF-PA-10001260"/>
        <s v="OFF-ST-10004946"/>
        <s v="OFF-PA-10002109"/>
        <s v="TEC-MA-10004255"/>
        <s v="FUR-FU-10003095"/>
        <s v="FUR-FU-10000820"/>
        <s v="TEC-MA-10002930"/>
        <s v="OFF-PA-10003205"/>
        <s v="OFF-LA-10002368"/>
        <s v="TEC-MA-10003230"/>
        <s v="OFF-PA-10000295"/>
        <s v="OFF-SU-10004884"/>
        <s v="FUR-FU-10002240"/>
        <s v="FUR-FU-10001057"/>
        <s v="FUR-CH-10002073"/>
        <s v="OFF-AP-10003278"/>
        <s v="TEC-PH-10002070"/>
        <s v="FUR-FU-10000277"/>
        <s v="TEC-AC-10004420"/>
        <s v="TEC-PH-10004094"/>
        <s v="TEC-MA-10002790"/>
        <s v="OFF-AP-10001634"/>
        <s v="OFF-PA-10001837"/>
        <s v="OFF-AR-10003896"/>
        <s v="OFF-BI-10002897"/>
        <s v="OFF-PA-10001243"/>
        <s v="FUR-FU-10003806"/>
        <s v="TEC-MA-10000904"/>
        <s v="OFF-LA-10002473"/>
        <s v="FUR-FU-10003374"/>
        <s v="TEC-MA-10001856"/>
        <s v="OFF-ST-10003641"/>
        <s v="OFF-AR-10004707"/>
        <s v="TEC-MA-10004086"/>
        <s v="TEC-MA-10001695"/>
        <s v="FUR-FU-10002506"/>
        <s v="TEC-AC-10004518"/>
        <s v="OFF-AP-10000027"/>
        <s v="OFF-PA-10002558"/>
        <s v="TEC-AC-10000926"/>
        <s v="OFF-PA-10001846"/>
        <s v="TEC-MA-10003673"/>
        <s v="FUR-BO-10001567"/>
        <s v="FUR-FU-10001379"/>
        <s v="TEC-MA-10000984"/>
        <s v="OFF-AR-10000937"/>
        <s v="FUR-FU-10002030"/>
        <s v="OFF-FA-10000254"/>
        <s v="OFF-AP-10004136"/>
        <s v="TEC-AC-10002370"/>
        <s v="OFF-AR-10003986"/>
        <s v="OFF-SU-10004290"/>
        <s v="TEC-MA-10004552"/>
        <s v="OFF-PA-10000312"/>
        <s v="OFF-PA-10001001"/>
        <s v="OFF-PA-10001583"/>
        <s v="TEC-MA-10002694"/>
        <s v="TEC-MA-10004626"/>
        <s v="TEC-PH-10004241"/>
        <s v="OFF-SU-10003936"/>
        <s v="TEC-MA-10003337"/>
        <s v="OFF-PA-10000210"/>
        <s v="OFF-AR-10003477"/>
        <s v="FUR-CH-10002317"/>
        <s v="OFF-LA-10004677"/>
        <s v="FUR-CH-10002780"/>
        <s v="OFF-EN-10001535"/>
        <s v="TEC-MA-10003493"/>
        <s v="TEC-AC-10002380"/>
        <s v="TEC-PH-10002817"/>
        <s v="TEC-MA-10003589"/>
        <s v="OFF-AP-10003099"/>
        <s v="TEC-PH-10002645"/>
        <s v="OFF-ST-10001627"/>
      </sharedItems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  <fieldGroup par="26"/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 count="6144">
        <n v="261.95999999999998"/>
        <n v="731.93999999999994"/>
        <n v="14.62"/>
        <n v="957.57749999999999"/>
        <n v="22.368000000000002"/>
        <n v="48.86"/>
        <n v="7.28"/>
        <n v="907.15200000000004"/>
        <n v="18.504000000000001"/>
        <n v="114.9"/>
        <n v="1706.1840000000002"/>
        <n v="911.42399999999998"/>
        <n v="15.552000000000003"/>
        <n v="407.97600000000006"/>
        <n v="68.809999999999988"/>
        <n v="2.5439999999999996"/>
        <n v="665.88"/>
        <n v="55.5"/>
        <n v="8.56"/>
        <n v="213.48000000000002"/>
        <n v="22.72"/>
        <n v="19.459999999999997"/>
        <n v="60.339999999999996"/>
        <n v="71.371999999999986"/>
        <n v="1044.6299999999999"/>
        <n v="11.648000000000001"/>
        <n v="90.570000000000007"/>
        <n v="3083.4300000000003"/>
        <n v="9.6180000000000021"/>
        <n v="124.20000000000002"/>
        <n v="3.2640000000000002"/>
        <n v="86.304000000000002"/>
        <n v="6.8580000000000014"/>
        <n v="15.76"/>
        <n v="29.472000000000001"/>
        <n v="1097.5440000000003"/>
        <n v="190.92"/>
        <n v="113.328"/>
        <n v="532.39919999999995"/>
        <n v="212.05799999999999"/>
        <n v="371.16800000000001"/>
        <n v="147.16800000000001"/>
        <n v="77.88"/>
        <n v="95.616"/>
        <n v="45.98"/>
        <n v="17.46"/>
        <n v="211.96"/>
        <n v="45"/>
        <n v="21.8"/>
        <n v="38.22"/>
        <n v="75.179999999999993"/>
        <n v="6.16"/>
        <n v="89.99"/>
        <n v="15.260000000000002"/>
        <n v="1029.95"/>
        <n v="208.56"/>
        <n v="32.400000000000006"/>
        <n v="319.41000000000003"/>
        <n v="14.56"/>
        <n v="30"/>
        <n v="48.480000000000004"/>
        <n v="1.68"/>
        <n v="13.98"/>
        <n v="25.824000000000002"/>
        <n v="146.72999999999999"/>
        <n v="79.760000000000005"/>
        <n v="213.11499999999998"/>
        <n v="1113.0240000000001"/>
        <n v="167.96800000000002"/>
        <n v="75.88"/>
        <n v="4.6159999999999997"/>
        <n v="19.049999999999997"/>
        <n v="831.93600000000015"/>
        <n v="97.04"/>
        <n v="72.784000000000006"/>
        <n v="1.2479999999999998"/>
        <n v="9.7080000000000002"/>
        <n v="27.240000000000002"/>
        <n v="19.3"/>
        <n v="208.16"/>
        <n v="16.740000000000002"/>
        <n v="14.9"/>
        <n v="21.39"/>
        <n v="200.98400000000004"/>
        <n v="230.376"/>
        <n v="301.95999999999998"/>
        <n v="19.989999999999998"/>
        <n v="158.36800000000002"/>
        <n v="20.100000000000001"/>
        <n v="73.584000000000003"/>
        <n v="6.48"/>
        <n v="12.96"/>
        <n v="53.34"/>
        <n v="32.96"/>
        <n v="5.6820000000000013"/>
        <n v="96.53"/>
        <n v="51.311999999999998"/>
        <n v="64.623999999999995"/>
        <n v="95.976000000000013"/>
        <n v="1.7879999999999996"/>
        <n v="23.92"/>
        <n v="238.89600000000002"/>
        <n v="102.35999999999999"/>
        <n v="36.882000000000005"/>
        <n v="74.112000000000009"/>
        <n v="27.992000000000004"/>
        <n v="3.3040000000000003"/>
        <n v="339.96000000000004"/>
        <n v="41.96"/>
        <n v="75.959999999999994"/>
        <n v="40.096000000000004"/>
        <n v="4.7200000000000006"/>
        <n v="23.976000000000003"/>
        <n v="130.464"/>
        <n v="787.53"/>
        <n v="157.79400000000004"/>
        <n v="47.04"/>
        <n v="30.84"/>
        <n v="226.56"/>
        <n v="115.02"/>
        <n v="68.040000000000006"/>
        <n v="600.55799999999999"/>
        <n v="617.70000000000005"/>
        <n v="2.3880000000000003"/>
        <n v="243.99200000000002"/>
        <n v="81.424000000000007"/>
        <n v="238.56"/>
        <n v="59.969999999999992"/>
        <n v="78.304000000000002"/>
        <n v="21.456"/>
        <n v="20.04"/>
        <n v="35.44"/>
        <n v="11.52"/>
        <n v="4.0199999999999996"/>
        <n v="76.176000000000002"/>
        <n v="65.88"/>
        <n v="43.120000000000005"/>
        <n v="82.800000000000011"/>
        <n v="8.82"/>
        <n v="10.86"/>
        <n v="143.69999999999999"/>
        <n v="839.43000000000006"/>
        <n v="671.93"/>
        <n v="93.888000000000005"/>
        <n v="384.45000000000005"/>
        <n v="149.97"/>
        <n v="1951.84"/>
        <n v="171.55"/>
        <n v="157.91999999999999"/>
        <n v="203.184"/>
        <n v="58.379999999999995"/>
        <n v="105.52"/>
        <n v="80.88"/>
        <n v="6.63"/>
        <n v="457.56800000000004"/>
        <n v="944.93000000000006"/>
        <n v="5.98"/>
        <n v="54.384000000000007"/>
        <n v="28.4"/>
        <n v="27.680000000000003"/>
        <n v="9.9359999999999999"/>
        <n v="8159.9519999999993"/>
        <n v="275.928"/>
        <n v="1740.0599999999997"/>
        <n v="32.064"/>
        <n v="177.97999999999996"/>
        <n v="143.976"/>
        <n v="20.94"/>
        <n v="110.96"/>
        <n v="340.14400000000006"/>
        <n v="52.447999999999993"/>
        <n v="20.16"/>
        <n v="97.263999999999982"/>
        <n v="396.80200000000002"/>
        <n v="15.88"/>
        <n v="3.28"/>
        <n v="24.816000000000003"/>
        <n v="408.74399999999997"/>
        <n v="503.96"/>
        <n v="149.94999999999999"/>
        <n v="29"/>
        <n v="7.16"/>
        <n v="176.8"/>
        <n v="37.224000000000004"/>
        <n v="20.016000000000002"/>
        <n v="899.13600000000008"/>
        <n v="71.760000000000005"/>
        <n v="51.84"/>
        <n v="626.35200000000009"/>
        <n v="19.899999999999999"/>
        <n v="14.280000000000001"/>
        <n v="7.4080000000000004"/>
        <n v="6.048"/>
        <n v="46.26"/>
        <n v="2.9460000000000006"/>
        <n v="16.056000000000001"/>
        <n v="21.744000000000003"/>
        <n v="218.75"/>
        <n v="2.6"/>
        <n v="66.283999999999992"/>
        <n v="35.168000000000006"/>
        <n v="444.76800000000003"/>
        <n v="83.92"/>
        <n v="131.97999999999999"/>
        <n v="15.92"/>
        <n v="52.29"/>
        <n v="91.99"/>
        <n v="20.8"/>
        <n v="23.680000000000003"/>
        <n v="452.45"/>
        <n v="62.981999999999999"/>
        <n v="1188.0000000000002"/>
        <n v="89.584000000000003"/>
        <n v="93.06"/>
        <n v="302.37599999999998"/>
        <n v="5.5840000000000005"/>
        <n v="22.704000000000004"/>
        <n v="19.776000000000003"/>
        <n v="72.703999999999994"/>
        <n v="479.98800000000006"/>
        <n v="27.168000000000003"/>
        <n v="2.2000000000000002"/>
        <n v="622.44999999999993"/>
        <n v="21.98"/>
        <n v="161.56800000000001"/>
        <n v="389.69600000000003"/>
        <n v="18.648000000000003"/>
        <n v="233.86"/>
        <n v="620.61450000000013"/>
        <n v="5.3280000000000012"/>
        <n v="258.072"/>
        <n v="617.97600000000011"/>
        <n v="10.56"/>
        <n v="25.920000000000005"/>
        <n v="419.68000000000006"/>
        <n v="11.688000000000001"/>
        <n v="31.983999999999998"/>
        <n v="177.22499999999999"/>
        <n v="4.0440000000000005"/>
        <n v="2001.8600000000001"/>
        <n v="166.72"/>
        <n v="47.88"/>
        <n v="1503.25"/>
        <n v="25.92"/>
        <n v="321.56799999999998"/>
        <n v="7.61"/>
        <n v="3347.37"/>
        <n v="80.58"/>
        <n v="361.92"/>
        <n v="12.132000000000001"/>
        <n v="82.367999999999995"/>
        <n v="53.92"/>
        <n v="647.904"/>
        <n v="20.37"/>
        <n v="221.54999999999998"/>
        <n v="17.52"/>
        <n v="1.6239999999999994"/>
        <n v="3059.982"/>
        <n v="2519.9579999999996"/>
        <n v="328.22399999999999"/>
        <n v="79.900000000000006"/>
        <n v="14.015999999999998"/>
        <n v="7.5600000000000005"/>
        <n v="37.207999999999998"/>
        <n v="57.576000000000001"/>
        <n v="725.84"/>
        <n v="209.92999999999998"/>
        <n v="5.28"/>
        <n v="10.92"/>
        <n v="18.175999999999998"/>
        <n v="59.712000000000003"/>
        <n v="24.839999999999996"/>
        <n v="2.0799999999999996"/>
        <n v="1114.4000000000001"/>
        <n v="1038.8399999999999"/>
        <n v="141.76"/>
        <n v="239.80000000000004"/>
        <n v="31.104000000000006"/>
        <n v="254.05800000000002"/>
        <n v="194.52800000000002"/>
        <n v="961.48000000000013"/>
        <n v="19.096"/>
        <n v="18.496000000000002"/>
        <n v="255.98400000000004"/>
        <n v="86.97"/>
        <n v="300.416"/>
        <n v="230.35200000000003"/>
        <n v="218.35200000000003"/>
        <n v="78.600000000000009"/>
        <n v="27.552000000000003"/>
        <n v="1082.48"/>
        <n v="56.91"/>
        <n v="77.599999999999994"/>
        <n v="14.28"/>
        <n v="219.07500000000002"/>
        <n v="26.8"/>
        <n v="9.84"/>
        <n v="45.480000000000004"/>
        <n v="289.20000000000005"/>
        <n v="4.8899999999999997"/>
        <n v="15.136000000000003"/>
        <n v="466.76800000000003"/>
        <n v="15.231999999999999"/>
        <n v="6.2640000000000002"/>
        <n v="87.539999999999992"/>
        <n v="178.38400000000001"/>
        <n v="99.13600000000001"/>
        <n v="135.88200000000001"/>
        <n v="3991.98"/>
        <n v="275.94"/>
        <n v="360"/>
        <n v="43.57"/>
        <n v="251.52"/>
        <n v="99.99"/>
        <n v="15.991999999999999"/>
        <n v="290.89800000000002"/>
        <n v="54.224000000000004"/>
        <n v="786.74400000000003"/>
        <n v="100.24000000000001"/>
        <n v="37.76400000000001"/>
        <n v="82.8"/>
        <n v="20.724000000000004"/>
        <n v="4.8960000000000008"/>
        <n v="4.7520000000000007"/>
        <n v="959.98400000000004"/>
        <n v="14.368000000000002"/>
        <n v="7.7120000000000006"/>
        <n v="698.35200000000009"/>
        <n v="4.96"/>
        <n v="17.856000000000002"/>
        <n v="509.97000000000008"/>
        <n v="30.991999999999997"/>
        <n v="71.927999999999997"/>
        <n v="88.800000000000011"/>
        <n v="47.975999999999999"/>
        <n v="24.56"/>
        <n v="6.79"/>
        <n v="3.048"/>
        <n v="49.12"/>
        <n v="4355.1680000000006"/>
        <n v="388.70400000000006"/>
        <n v="8.26"/>
        <n v="17.04"/>
        <n v="34.4"/>
        <n v="36.240000000000009"/>
        <n v="647.84"/>
        <n v="20.7"/>
        <n v="488.64600000000002"/>
        <n v="5.56"/>
        <n v="47.12"/>
        <n v="23.2"/>
        <n v="7.36"/>
        <n v="104.79"/>
        <n v="1043.92"/>
        <n v="53.424000000000007"/>
        <n v="8.1600000000000019"/>
        <n v="1023.9360000000001"/>
        <n v="9.24"/>
        <n v="479.04"/>
        <n v="1488.4239999999998"/>
        <n v="8.6519999999999975"/>
        <n v="23.832000000000001"/>
        <n v="12.175999999999998"/>
        <n v="50.96"/>
        <n v="49.536000000000001"/>
        <n v="41.9"/>
        <n v="375.45750000000004"/>
        <n v="83.976000000000013"/>
        <n v="482.34000000000003"/>
        <n v="2.9600000000000004"/>
        <n v="2.6240000000000001"/>
        <n v="23.36"/>
        <n v="39.979999999999997"/>
        <n v="246.38400000000001"/>
        <n v="1799.97"/>
        <n v="12.461999999999996"/>
        <n v="75.792000000000002"/>
        <n v="49.96"/>
        <n v="70.12"/>
        <n v="35.952000000000005"/>
        <n v="2396.2655999999997"/>
        <n v="131.136"/>
        <n v="57.584000000000003"/>
        <n v="9.5680000000000014"/>
        <n v="39.072000000000003"/>
        <n v="35.910000000000004"/>
        <n v="179.95000000000002"/>
        <n v="1199.9760000000001"/>
        <n v="27.15"/>
        <n v="1004.0239999999999"/>
        <n v="9.68"/>
        <n v="28.349999999999998"/>
        <n v="55.98"/>
        <n v="1336.829"/>
        <n v="113.56800000000001"/>
        <n v="139.86000000000001"/>
        <n v="307.13600000000002"/>
        <n v="95.92"/>
        <n v="383.8"/>
        <n v="5.78"/>
        <n v="9.32"/>
        <n v="15.25"/>
        <n v="196.75200000000001"/>
        <n v="56.56"/>
        <n v="32.700000000000003"/>
        <n v="866.4"/>
        <n v="287.92"/>
        <n v="69.989999999999995"/>
        <n v="6.6719999999999988"/>
        <n v="189.58800000000005"/>
        <n v="291.95999999999998"/>
        <n v="4.7679999999999998"/>
        <n v="714.30000000000007"/>
        <n v="4.8120000000000003"/>
        <n v="247.8"/>
        <n v="1007.979"/>
        <n v="313.488"/>
        <n v="31.872000000000003"/>
        <n v="207.84600000000003"/>
        <n v="12.22"/>
        <n v="194.94"/>
        <n v="70.949999999999989"/>
        <n v="91.36"/>
        <n v="242.94"/>
        <n v="22.05"/>
        <n v="2.91"/>
        <n v="59.519999999999996"/>
        <n v="161.94"/>
        <n v="263.88"/>
        <n v="30.48"/>
        <n v="35.119999999999997"/>
        <n v="284.36399999999998"/>
        <n v="665.40800000000002"/>
        <n v="63.88"/>
        <n v="129.56800000000001"/>
        <n v="747.55799999999999"/>
        <n v="8.9280000000000008"/>
        <n v="103.92"/>
        <n v="899.91"/>
        <n v="23.56"/>
        <n v="1272.6299999999999"/>
        <n v="28.484999999999999"/>
        <n v="185.376"/>
        <n v="78.272000000000006"/>
        <n v="254.74400000000003"/>
        <n v="205.33279999999996"/>
        <n v="4.7879999999999985"/>
        <n v="55.48"/>
        <n v="340.92"/>
        <n v="222.66599999999997"/>
        <n v="703.96800000000007"/>
        <n v="92.52"/>
        <n v="62.649999999999991"/>
        <n v="94.85"/>
        <n v="95.76"/>
        <n v="40.200000000000003"/>
        <n v="14.7"/>
        <n v="704.25"/>
        <n v="9.09"/>
        <n v="5.96"/>
        <n v="159.97999999999999"/>
        <n v="29.6"/>
        <n v="514.16499999999996"/>
        <n v="279.95999999999998"/>
        <n v="2735.9520000000002"/>
        <n v="7.9920000000000009"/>
        <n v="63.984000000000009"/>
        <n v="70.367999999999995"/>
        <n v="449.15"/>
        <n v="11.07"/>
        <n v="93.98"/>
        <n v="189.88200000000001"/>
        <n v="105.42"/>
        <n v="119.61600000000001"/>
        <n v="255.76"/>
        <n v="241.56799999999998"/>
        <n v="69.3"/>
        <n v="22.620000000000005"/>
        <n v="14.952000000000004"/>
        <n v="801.5680000000001"/>
        <n v="2.3760000000000003"/>
        <n v="32.792000000000002"/>
        <n v="15.920000000000002"/>
        <n v="2.74"/>
        <n v="8.34"/>
        <n v="46.74"/>
        <n v="6354.95"/>
        <n v="126.30000000000001"/>
        <n v="38.04"/>
        <n v="7.1519999999999992"/>
        <n v="5.88"/>
        <n v="2999.95"/>
        <n v="51.449999999999996"/>
        <n v="11.96"/>
        <n v="1126.02"/>
        <n v="18.391999999999999"/>
        <n v="14.111999999999997"/>
        <n v="210.98"/>
        <n v="55.176000000000002"/>
        <n v="66.260000000000005"/>
        <n v="22.200000000000003"/>
        <n v="683.95200000000011"/>
        <n v="45.695999999999998"/>
        <n v="36.336000000000006"/>
        <n v="666.24800000000005"/>
        <n v="52.512"/>
        <n v="190.72000000000003"/>
        <n v="47.94"/>
        <n v="979.95"/>
        <n v="22.75"/>
        <n v="16.768000000000001"/>
        <n v="42.615999999999993"/>
        <n v="10.752000000000001"/>
        <n v="152.94"/>
        <n v="283.92"/>
        <n v="468.90000000000003"/>
        <n v="380.86400000000003"/>
        <n v="646.77600000000007"/>
        <n v="58.112000000000002"/>
        <n v="100.792"/>
        <n v="66.112000000000009"/>
        <n v="41.28"/>
        <n v="13.36"/>
        <n v="250.27199999999999"/>
        <n v="11.363999999999997"/>
        <n v="8.7200000000000006"/>
        <n v="1121.568"/>
        <n v="34.504000000000005"/>
        <n v="10.824"/>
        <n v="1295.78"/>
        <n v="19.456000000000003"/>
        <n v="1335.68"/>
        <n v="42.599999999999994"/>
        <n v="84.056000000000012"/>
        <n v="13"/>
        <n v="13.128"/>
        <n v="3.96"/>
        <n v="2.61"/>
        <n v="374.37600000000003"/>
        <n v="91.84"/>
        <n v="81.088000000000008"/>
        <n v="19.440000000000001"/>
        <n v="451.15199999999993"/>
        <n v="72.45"/>
        <n v="13.96"/>
        <n v="33.264000000000003"/>
        <n v="14.850000000000001"/>
        <n v="160.72"/>
        <n v="19.920000000000002"/>
        <n v="7.3"/>
        <n v="69.712000000000003"/>
        <n v="8.7919999999999998"/>
        <n v="51.52"/>
        <n v="470.37600000000009"/>
        <n v="105.584"/>
        <n v="31.152000000000001"/>
        <n v="6.7830000000000004"/>
        <n v="406.36799999999999"/>
        <n v="70.98"/>
        <n v="294.93"/>
        <n v="84.784000000000006"/>
        <n v="20.736000000000004"/>
        <n v="16.821000000000005"/>
        <n v="10.368000000000002"/>
        <n v="9.3439999999999994"/>
        <n v="31.200000000000003"/>
        <n v="76.12"/>
        <n v="445.96000000000004"/>
        <n v="327.76"/>
        <n v="11.632"/>
        <n v="143.98199999999997"/>
        <n v="494.37599999999998"/>
        <n v="5.84"/>
        <n v="142.77600000000001"/>
        <n v="7.218"/>
        <n v="43.188000000000009"/>
        <n v="131.904"/>
        <n v="3.2820000000000005"/>
        <n v="21.167999999999999"/>
        <n v="55.188000000000002"/>
        <n v="369.57600000000002"/>
        <n v="15.712000000000002"/>
        <n v="8.4480000000000004"/>
        <n v="728.94600000000003"/>
        <n v="119.93999999999998"/>
        <n v="3.6480000000000006"/>
        <n v="40.479999999999997"/>
        <n v="9.94"/>
        <n v="107.42400000000001"/>
        <n v="37.909999999999997"/>
        <n v="88.02"/>
        <n v="8.6899999999999977"/>
        <n v="555.21"/>
        <n v="523.48"/>
        <n v="161.82"/>
        <n v="35.56"/>
        <n v="97.16"/>
        <n v="15.24"/>
        <n v="13.23"/>
        <n v="243.38400000000001"/>
        <n v="119.80000000000001"/>
        <n v="300.76799999999997"/>
        <n v="17.880000000000003"/>
        <n v="235.94400000000002"/>
        <n v="392.93999999999994"/>
        <n v="18.882000000000005"/>
        <n v="122.328"/>
        <n v="1049.2"/>
        <n v="15.424000000000001"/>
        <n v="18.84"/>
        <n v="330.4"/>
        <n v="26.25"/>
        <n v="132.52000000000001"/>
        <n v="209.3"/>
        <n v="31.560000000000002"/>
        <n v="30.144000000000002"/>
        <n v="14.8"/>
        <n v="316"/>
        <n v="379.4"/>
        <n v="97.82"/>
        <n v="103.12"/>
        <n v="113.55200000000001"/>
        <n v="3.3180000000000005"/>
        <n v="134.28800000000001"/>
        <n v="701.37199999999996"/>
        <n v="2.3079999999999994"/>
        <n v="999.43200000000002"/>
        <n v="724.08"/>
        <n v="918.78499999999985"/>
        <n v="2.7239999999999993"/>
        <n v="459.95"/>
        <n v="10.74"/>
        <n v="23.76"/>
        <n v="85.055999999999997"/>
        <n v="381.57600000000002"/>
        <n v="30.36"/>
        <n v="108.925"/>
        <n v="36.351999999999997"/>
        <n v="19.559999999999999"/>
        <n v="61.44"/>
        <n v="38.9"/>
        <n v="99.390000000000015"/>
        <n v="2.6879999999999997"/>
        <n v="27.816000000000003"/>
        <n v="82.524000000000001"/>
        <n v="182.99399999999997"/>
        <n v="14.352000000000002"/>
        <n v="64.959999999999994"/>
        <n v="68.599999999999994"/>
        <n v="7999.98"/>
        <n v="167.44000000000003"/>
        <n v="479.97"/>
        <n v="191.98400000000001"/>
        <n v="104.01"/>
        <n v="284.82"/>
        <n v="36.839999999999996"/>
        <n v="166.24"/>
        <n v="33.4"/>
        <n v="198.27200000000002"/>
        <n v="47.360000000000007"/>
        <n v="97.696000000000012"/>
        <n v="2.6960000000000002"/>
        <n v="18.588000000000005"/>
        <n v="15.072000000000003"/>
        <n v="209.88"/>
        <n v="369.91200000000003"/>
        <n v="166.84"/>
        <n v="15.216000000000001"/>
        <n v="119.96"/>
        <n v="883.92"/>
        <n v="46.72"/>
        <n v="24.448"/>
        <n v="281.34000000000003"/>
        <n v="307.98"/>
        <n v="299.96999999999997"/>
        <n v="103.05599999999998"/>
        <n v="59.808000000000007"/>
        <n v="73.320000000000007"/>
        <n v="146.82"/>
        <n v="1652.94"/>
        <n v="296.37"/>
        <n v="129.91999999999999"/>
        <n v="45.584000000000003"/>
        <n v="17.568000000000001"/>
        <n v="55.991999999999997"/>
        <n v="182.72"/>
        <n v="400.03199999999998"/>
        <n v="33.630000000000003"/>
        <n v="542.64599999999996"/>
        <n v="6.3"/>
        <n v="179.97"/>
        <n v="99.695999999999998"/>
        <n v="27.936000000000003"/>
        <n v="84.98"/>
        <n v="18.72"/>
        <n v="49.98"/>
        <n v="11.784000000000001"/>
        <n v="272.73599999999999"/>
        <n v="3.5399999999999991"/>
        <n v="51.52000000000001"/>
        <n v="3.5280000000000005"/>
        <n v="4.6240000000000006"/>
        <n v="55.167999999999999"/>
        <n v="567.12"/>
        <n v="359.32"/>
        <n v="11.992000000000001"/>
        <n v="58.050000000000004"/>
        <n v="157.74"/>
        <n v="56.980000000000004"/>
        <n v="2.88"/>
        <n v="79.92"/>
        <n v="383.43799999999999"/>
        <n v="119.8"/>
        <n v="58.320000000000007"/>
        <n v="12.39"/>
        <n v="107.982"/>
        <n v="11.36"/>
        <n v="50.94"/>
        <n v="646.74"/>
        <n v="5.64"/>
        <n v="572.58000000000004"/>
        <n v="310.88000000000005"/>
        <n v="641.96"/>
        <n v="18.28"/>
        <n v="207"/>
        <n v="32.35"/>
        <n v="7.71"/>
        <n v="40.299999999999997"/>
        <n v="34.580000000000005"/>
        <n v="32.76"/>
        <n v="544.00800000000004"/>
        <n v="59.94"/>
        <n v="4.28"/>
        <n v="32.07"/>
        <n v="24"/>
        <n v="35.49"/>
        <n v="47.984000000000002"/>
        <n v="186.69"/>
        <n v="17.456"/>
        <n v="348.92800000000005"/>
        <n v="143.96"/>
        <n v="15.42"/>
        <n v="43.04"/>
        <n v="332.94"/>
        <n v="1363.96"/>
        <n v="9.9600000000000009"/>
        <n v="21.72"/>
        <n v="132.79"/>
        <n v="21.560000000000002"/>
        <n v="22.23"/>
        <n v="215.96799999999999"/>
        <n v="355.32"/>
        <n v="43.176000000000002"/>
        <n v="1983.9680000000001"/>
        <n v="1298.55"/>
        <n v="213.92"/>
        <n v="25.78"/>
        <n v="1399.93"/>
        <n v="5.3440000000000003"/>
        <n v="41.472000000000008"/>
        <n v="3.168000000000001"/>
        <n v="1228.4649999999999"/>
        <n v="31.086000000000006"/>
        <n v="335.52"/>
        <n v="239.96999999999997"/>
        <n v="9.82"/>
        <n v="67.8"/>
        <n v="167.97"/>
        <n v="35"/>
        <n v="37.24"/>
        <n v="15.28"/>
        <n v="180.66"/>
        <n v="191.98"/>
        <n v="65.989999999999995"/>
        <n v="35.216000000000001"/>
        <n v="23.696000000000002"/>
        <n v="265.47500000000002"/>
        <n v="51.183999999999983"/>
        <n v="9.6640000000000015"/>
        <n v="21.071999999999999"/>
        <n v="60.449999999999996"/>
        <n v="186.048"/>
        <n v="37.44"/>
        <n v="26.975999999999999"/>
        <n v="83.72"/>
        <n v="287.94"/>
        <n v="48.896000000000001"/>
        <n v="115.36"/>
        <n v="5.16"/>
        <n v="38.880000000000003"/>
        <n v="185.88"/>
        <n v="44.46"/>
        <n v="39.96"/>
        <n v="102.30000000000001"/>
        <n v="21.36"/>
        <n v="23.1"/>
        <n v="191.47200000000001"/>
        <n v="5.2480000000000002"/>
        <n v="59.184000000000005"/>
        <n v="2.89"/>
        <n v="51.94"/>
        <n v="15.936000000000002"/>
        <n v="44.910000000000011"/>
        <n v="1141.4700000000003"/>
        <n v="280.78200000000004"/>
        <n v="34.44"/>
        <n v="106.34399999999999"/>
        <n v="192.16000000000003"/>
        <n v="322.59000000000003"/>
        <n v="29.99"/>
        <n v="371.96999999999997"/>
        <n v="5.8920000000000012"/>
        <n v="68.472000000000008"/>
        <n v="1242.8999999999999"/>
        <n v="13.48"/>
        <n v="31.400000000000002"/>
        <n v="13.943999999999999"/>
        <n v="83.76"/>
        <n v="37.659999999999997"/>
        <n v="34.68"/>
        <n v="4.54"/>
        <n v="543.91999999999996"/>
        <n v="155.82000000000002"/>
        <n v="70.00800000000001"/>
        <n v="15.648"/>
        <n v="103.60000000000001"/>
        <n v="46.96"/>
        <n v="8.9040000000000017"/>
        <n v="10.440000000000001"/>
        <n v="18.335999999999999"/>
        <n v="323.97600000000006"/>
        <n v="323.13600000000002"/>
        <n v="90.93"/>
        <n v="52.775999999999996"/>
        <n v="1199.8"/>
        <n v="1928.7800000000002"/>
        <n v="352.38"/>
        <n v="46.94"/>
        <n v="143.73000000000002"/>
        <n v="99.918000000000006"/>
        <n v="797.94399999999996"/>
        <n v="8.5679999999999978"/>
        <n v="149.352"/>
        <n v="12.991999999999999"/>
        <n v="85.14"/>
        <n v="21.99"/>
        <n v="406.59999999999997"/>
        <n v="841.5680000000001"/>
        <n v="252.00000000000003"/>
        <n v="46.2"/>
        <n v="28.84"/>
        <n v="14.592000000000002"/>
        <n v="89.855999999999995"/>
        <n v="13.872000000000002"/>
        <n v="12.192"/>
        <n v="45.056000000000004"/>
        <n v="29.718000000000007"/>
        <n v="447.69600000000003"/>
        <n v="159.99"/>
        <n v="134.47999999999999"/>
        <n v="17.12"/>
        <n v="6.0960000000000001"/>
        <n v="1114.2719999999999"/>
        <n v="540.56999999999994"/>
        <n v="167.76"/>
        <n v="393.16500000000002"/>
        <n v="516.48800000000006"/>
        <n v="1007.2320000000001"/>
        <n v="2065.3200000000002"/>
        <n v="25.344000000000001"/>
        <n v="25.472000000000001"/>
        <n v="78.852799999999988"/>
        <n v="173.79999999999998"/>
        <n v="29.592000000000002"/>
        <n v="204.6"/>
        <n v="6.24"/>
        <n v="21.88"/>
        <n v="4.6079999999999997"/>
        <n v="35.97"/>
        <n v="191.6"/>
        <n v="8.64"/>
        <n v="501.81000000000006"/>
        <n v="127.10400000000001"/>
        <n v="124.19999999999999"/>
        <n v="30.072000000000003"/>
        <n v="160.92999999999998"/>
        <n v="1.0800000000000003"/>
        <n v="34.019999999999996"/>
        <n v="599.29200000000003"/>
        <n v="3.3920000000000003"/>
        <n v="559.98400000000004"/>
        <n v="603.91999999999996"/>
        <n v="7.9680000000000009"/>
        <n v="27.968000000000004"/>
        <n v="336.51"/>
        <n v="1.1119999999999997"/>
        <n v="520.05000000000007"/>
        <n v="17.97"/>
        <n v="1166.92"/>
        <n v="14.624000000000002"/>
        <n v="10.23"/>
        <n v="154.9"/>
        <n v="2715.9300000000003"/>
        <n v="617.97"/>
        <n v="10.67"/>
        <n v="36.630000000000003"/>
        <n v="24.1"/>
        <n v="33.11"/>
        <n v="44.02"/>
        <n v="2309.65"/>
        <n v="1090.7819999999999"/>
        <n v="484.65000000000003"/>
        <n v="115.29600000000001"/>
        <n v="7.080000000000001"/>
        <n v="4.4009999999999998"/>
        <n v="44.75"/>
        <n v="95.984000000000009"/>
        <n v="151.72"/>
        <n v="155.25"/>
        <n v="14.03"/>
        <n v="1618.37"/>
        <n v="99.6"/>
        <n v="155.82"/>
        <n v="124.94999999999999"/>
        <n v="601.65"/>
        <n v="22.740000000000002"/>
        <n v="1267.53"/>
        <n v="1379.92"/>
        <n v="6.2080000000000002"/>
        <n v="11.808"/>
        <n v="63.311999999999998"/>
        <n v="15.587999999999999"/>
        <n v="177.2"/>
        <n v="197.96999999999997"/>
        <n v="854.94"/>
        <n v="124.10999999999999"/>
        <n v="14.399999999999999"/>
        <n v="15.696000000000002"/>
        <n v="2.6280000000000001"/>
        <n v="14.427000000000003"/>
        <n v="86.62"/>
        <n v="36.624000000000002"/>
        <n v="23.968000000000004"/>
        <n v="28.728000000000002"/>
        <n v="697.16"/>
        <n v="31.86"/>
        <n v="722.35200000000009"/>
        <n v="8.84"/>
        <n v="58.463999999999977"/>
        <n v="254.60399999999998"/>
        <n v="1113.5039999999999"/>
        <n v="168.46400000000003"/>
        <n v="6.7200000000000006"/>
        <n v="282.88800000000003"/>
        <n v="11.16"/>
        <n v="108.4"/>
        <n v="82.344000000000008"/>
        <n v="9.0879999999999992"/>
        <n v="19.936000000000003"/>
        <n v="65.567999999999998"/>
        <n v="4.4160000000000004"/>
        <n v="107.77200000000001"/>
        <n v="45.216000000000001"/>
        <n v="10.416000000000002"/>
        <n v="7.8719999999999999"/>
        <n v="118.78199999999998"/>
        <n v="1.4480000000000002"/>
        <n v="55.470000000000006"/>
        <n v="194.84800000000001"/>
        <n v="1.7440000000000002"/>
        <n v="25.176000000000005"/>
        <n v="6.27"/>
        <n v="4.3680000000000003"/>
        <n v="40.879999999999995"/>
        <n v="31.44"/>
        <n v="6.88"/>
        <n v="1106.9099999999999"/>
        <n v="836.59199999999998"/>
        <n v="26.38"/>
        <n v="362.92"/>
        <n v="4899.93"/>
        <n v="71.975999999999999"/>
        <n v="3.15"/>
        <n v="71.984000000000009"/>
        <n v="120.14999999999999"/>
        <n v="219.18400000000003"/>
        <n v="28.900000000000002"/>
        <n v="355.96"/>
        <n v="348.20799999999997"/>
        <n v="35.783999999999999"/>
        <n v="447.84"/>
        <n v="7.04"/>
        <n v="8.73"/>
        <n v="29.29"/>
        <n v="2.6939999999999995"/>
        <n v="2.9339999999999993"/>
        <n v="22.919999999999998"/>
        <n v="100.70400000000001"/>
        <n v="2.3280000000000003"/>
        <n v="10.779999999999996"/>
        <n v="58.368000000000009"/>
        <n v="40.968000000000004"/>
        <n v="71.959999999999994"/>
        <n v="1.1919999999999997"/>
        <n v="46.672000000000004"/>
        <n v="119.83299999999998"/>
        <n v="119.98"/>
        <n v="279.89999999999998"/>
        <n v="619.94999999999993"/>
        <n v="4.3600000000000003"/>
        <n v="699.93"/>
        <n v="22.959999999999997"/>
        <n v="38.6"/>
        <n v="23.34"/>
        <n v="1067.94"/>
        <n v="10.16"/>
        <n v="101.88"/>
        <n v="343.92"/>
        <n v="40.99"/>
        <n v="63.9"/>
        <n v="124.608"/>
        <n v="85.224000000000004"/>
        <n v="287.52"/>
        <n v="37.68"/>
        <n v="19.98"/>
        <n v="20.58"/>
        <n v="17.38"/>
        <n v="686.32"/>
        <n v="62.18"/>
        <n v="644.07600000000002"/>
        <n v="12.76"/>
        <n v="10.95"/>
        <n v="599.98"/>
        <n v="8.3520000000000003"/>
        <n v="3.64"/>
        <n v="159.768"/>
        <n v="122.48"/>
        <n v="2244.48"/>
        <n v="62.31"/>
        <n v="455.1"/>
        <n v="195.184"/>
        <n v="362.94"/>
        <n v="11.54"/>
        <n v="53.94"/>
        <n v="9.99"/>
        <n v="125.76"/>
        <n v="25.32"/>
        <n v="46.8"/>
        <n v="447.93"/>
        <n v="109.48"/>
        <n v="272.94"/>
        <n v="31.92"/>
        <n v="22.38"/>
        <n v="16.520000000000003"/>
        <n v="5.1759999999999984"/>
        <n v="50.112000000000002"/>
        <n v="27.93"/>
        <n v="11.56"/>
        <n v="172.5"/>
        <n v="258.69600000000003"/>
        <n v="1322.93"/>
        <n v="3.76"/>
        <n v="21.744"/>
        <n v="7.92"/>
        <n v="12.096000000000002"/>
        <n v="485.88"/>
        <n v="197.58"/>
        <n v="81.92"/>
        <n v="889.53600000000006"/>
        <n v="892.22400000000005"/>
        <n v="223.92"/>
        <n v="23.12"/>
        <n v="24.672000000000001"/>
        <n v="55.967999999999996"/>
        <n v="431.92800000000005"/>
        <n v="95.983999999999995"/>
        <n v="1088.7919999999997"/>
        <n v="1.8720000000000003"/>
        <n v="854.35200000000009"/>
        <n v="593.5680000000001"/>
        <n v="338.04"/>
        <n v="271.95999999999998"/>
        <n v="11.21"/>
        <n v="9.1440000000000001"/>
        <n v="14.069999999999999"/>
        <n v="41.86"/>
        <n v="8.5440000000000005"/>
        <n v="579.13599999999997"/>
        <n v="141.37199999999999"/>
        <n v="3.036"/>
        <n v="4.503000000000001"/>
        <n v="4.6719999999999997"/>
        <n v="95.88000000000001"/>
        <n v="17.024000000000001"/>
        <n v="1931.9579999999999"/>
        <n v="249.75"/>
        <n v="255.93600000000004"/>
        <n v="113.78999999999999"/>
        <n v="78.150000000000006"/>
        <n v="1.7280000000000002"/>
        <n v="40.56"/>
        <n v="182.94"/>
        <n v="193.86"/>
        <n v="5.68"/>
        <n v="2.78"/>
        <n v="79.959999999999994"/>
        <n v="839.98799999999994"/>
        <n v="47.952000000000005"/>
        <n v="37.425000000000004"/>
        <n v="63.967999999999996"/>
        <n v="165.048"/>
        <n v="12.35"/>
        <n v="40.97"/>
        <n v="22.96"/>
        <n v="22"/>
        <n v="398.35199999999998"/>
        <n v="48.69"/>
        <n v="764.6880000000001"/>
        <n v="3610.848"/>
        <n v="254.97449999999998"/>
        <n v="38.82"/>
        <n v="1141.9379999999999"/>
        <n v="1704.56"/>
        <n v="3.2"/>
        <n v="1099.96"/>
        <n v="35.909999999999997"/>
        <n v="6.6959999999999997"/>
        <n v="43.872000000000007"/>
        <n v="27.882000000000005"/>
        <n v="540.048"/>
        <n v="255.68000000000004"/>
        <n v="863.87999999999988"/>
        <n v="17.616000000000003"/>
        <n v="17.472000000000001"/>
        <n v="69.900000000000006"/>
        <n v="41.849999999999994"/>
        <n v="6.57"/>
        <n v="142.86000000000001"/>
        <n v="292.27200000000005"/>
        <n v="29.328000000000003"/>
        <n v="12.48"/>
        <n v="102.33600000000001"/>
        <n v="48.791999999999987"/>
        <n v="44.847999999999992"/>
        <n v="388.42999999999995"/>
        <n v="63.991999999999997"/>
        <n v="86.352000000000004"/>
        <n v="32.97"/>
        <n v="83.88"/>
        <n v="278.39999999999998"/>
        <n v="15.120000000000001"/>
        <n v="17.430000000000003"/>
        <n v="251.64"/>
        <n v="2.7719999999999994"/>
        <n v="15.48"/>
        <n v="39.880000000000003"/>
        <n v="20.82"/>
        <n v="13.216000000000001"/>
        <n v="32.94"/>
        <n v="114.2"/>
        <n v="3.08"/>
        <n v="845.72799999999995"/>
        <n v="13.904"/>
        <n v="20.72"/>
        <n v="114.94999999999999"/>
        <n v="26.96"/>
        <n v="572.76"/>
        <n v="286.38"/>
        <n v="61.96"/>
        <n v="23.99"/>
        <n v="287.96999999999997"/>
        <n v="419.94399999999996"/>
        <n v="46.76"/>
        <n v="17.712"/>
        <n v="21.78"/>
        <n v="3.69"/>
        <n v="122.12"/>
        <n v="155.37199999999999"/>
        <n v="183.84"/>
        <n v="579.29999999999995"/>
        <n v="14.200000000000001"/>
        <n v="575.91999999999996"/>
        <n v="5.1840000000000011"/>
        <n v="5.2290000000000001"/>
        <n v="285.55200000000002"/>
        <n v="72.8"/>
        <n v="10.816000000000001"/>
        <n v="17.459999999999997"/>
        <n v="51.072000000000003"/>
        <n v="11.34"/>
        <n v="87.92"/>
        <n v="37.049999999999997"/>
        <n v="2.97"/>
        <n v="27.439999999999998"/>
        <n v="1.0799999999999998"/>
        <n v="7.9599999999999973"/>
        <n v="140.73599999999999"/>
        <n v="552.55999999999995"/>
        <n v="25.11"/>
        <n v="29.78"/>
        <n v="677.58"/>
        <n v="75.040000000000006"/>
        <n v="695.7"/>
        <n v="15.66"/>
        <n v="28.854000000000006"/>
        <n v="47.82"/>
        <n v="13.049999999999999"/>
        <n v="93.78"/>
        <n v="47.18"/>
        <n v="19.68"/>
        <n v="53.4"/>
        <n v="35.880000000000003"/>
        <n v="258.279"/>
        <n v="31.4"/>
        <n v="183.96"/>
        <n v="17.61"/>
        <n v="300.904"/>
        <n v="220.77600000000001"/>
        <n v="281.42400000000004"/>
        <n v="79.14"/>
        <n v="1.988"/>
        <n v="145.56800000000001"/>
        <n v="123.256"/>
        <n v="309.57600000000002"/>
        <n v="38.388000000000005"/>
        <n v="95.994000000000014"/>
        <n v="239.95200000000003"/>
        <n v="201.584"/>
        <n v="145.9"/>
        <n v="590.05800000000011"/>
        <n v="14.04"/>
        <n v="49.08"/>
        <n v="17.088000000000001"/>
        <n v="912.75"/>
        <n v="1089.75"/>
        <n v="16.399999999999999"/>
        <n v="399.96000000000004"/>
        <n v="158.9"/>
        <n v="13.184000000000001"/>
        <n v="83.951999999999998"/>
        <n v="80.98"/>
        <n v="348.84"/>
        <n v="9.4499999999999993"/>
        <n v="239.98"/>
        <n v="167.96"/>
        <n v="104.85000000000001"/>
        <n v="484.83000000000004"/>
        <n v="122.97"/>
        <n v="154.44"/>
        <n v="342.37"/>
        <n v="9.5519999999999996"/>
        <n v="652.45000000000005"/>
        <n v="66.644999999999996"/>
        <n v="17.216000000000001"/>
        <n v="88.4"/>
        <n v="251.79000000000002"/>
        <n v="205.17599999999999"/>
        <n v="419.4"/>
        <n v="10.304000000000002"/>
        <n v="154.76400000000001"/>
        <n v="116.78399999999999"/>
        <n v="75.48"/>
        <n v="408.00599999999997"/>
        <n v="165.28"/>
        <n v="334.76800000000003"/>
        <n v="37.74"/>
        <n v="946.34400000000005"/>
        <n v="151.20000000000002"/>
        <n v="4.9280000000000008"/>
        <n v="86.272000000000006"/>
        <n v="72.588000000000008"/>
        <n v="60.672000000000004"/>
        <n v="77.031000000000006"/>
        <n v="119.90400000000001"/>
        <n v="263.96000000000004"/>
        <n v="363.64800000000002"/>
        <n v="9.7280000000000015"/>
        <n v="14.75"/>
        <n v="29.800000000000004"/>
        <n v="427.42"/>
        <n v="220.75200000000001"/>
        <n v="152.76"/>
        <n v="7.27"/>
        <n v="1819.8600000000001"/>
        <n v="33.9"/>
        <n v="2453.4299999999998"/>
        <n v="29.700000000000003"/>
        <n v="36.672000000000004"/>
        <n v="13.76"/>
        <n v="139.42400000000001"/>
        <n v="1979.9280000000001"/>
        <n v="164.73599999999999"/>
        <n v="470.30199999999996"/>
        <n v="2.5020000000000002"/>
        <n v="88.751999999999995"/>
        <n v="2.0250000000000004"/>
        <n v="91.679999999999993"/>
        <n v="33.75"/>
        <n v="3040"/>
        <n v="91.199999999999989"/>
        <n v="452.93999999999994"/>
        <n v="52.199999999999996"/>
        <n v="27.46"/>
        <n v="55.424000000000007"/>
        <n v="244.00599999999997"/>
        <n v="159.98400000000001"/>
        <n v="1024.7159999999999"/>
        <n v="3.68"/>
        <n v="121.376"/>
        <n v="255.96799999999999"/>
        <n v="872.94"/>
        <n v="41.54"/>
        <n v="6.8480000000000008"/>
        <n v="8.67"/>
        <n v="6.6879999999999997"/>
        <n v="17.28"/>
        <n v="28.91"/>
        <n v="52.136000000000003"/>
        <n v="31.968000000000004"/>
        <n v="40.46"/>
        <n v="33.869999999999997"/>
        <n v="3.4240000000000004"/>
        <n v="177"/>
        <n v="1212.848"/>
        <n v="89.97"/>
        <n v="5.04"/>
        <n v="62.96"/>
        <n v="977.29200000000003"/>
        <n v="9.64"/>
        <n v="40.049999999999997"/>
        <n v="10.192000000000002"/>
        <n v="16.784000000000002"/>
        <n v="13.120000000000001"/>
        <n v="18.16"/>
        <n v="223.05600000000001"/>
        <n v="33.520000000000003"/>
        <n v="6.72"/>
        <n v="1004.9760000000001"/>
        <n v="396"/>
        <n v="34.5"/>
        <n v="8.36"/>
        <n v="385.6"/>
        <n v="35.82"/>
        <n v="200.06400000000002"/>
        <n v="21.379999999999995"/>
        <n v="6.743999999999998"/>
        <n v="63.686"/>
        <n v="1669.6"/>
        <n v="83.84"/>
        <n v="13.272000000000002"/>
        <n v="21.335999999999999"/>
        <n v="206.11199999999997"/>
        <n v="247.10399999999998"/>
        <n v="4.16"/>
        <n v="26.18"/>
        <n v="74.352000000000004"/>
        <n v="10.744"/>
        <n v="8.3760000000000012"/>
        <n v="212.88"/>
        <n v="203.98299999999998"/>
        <n v="40.74"/>
        <n v="11.67"/>
        <n v="39.99"/>
        <n v="16.28"/>
        <n v="782.94"/>
        <n v="242.48000000000002"/>
        <n v="8.32"/>
        <n v="10.464000000000002"/>
        <n v="82.896000000000001"/>
        <n v="34.24"/>
        <n v="1573.4880000000001"/>
        <n v="23.911999999999995"/>
        <n v="27.056000000000001"/>
        <n v="559.99200000000008"/>
        <n v="9.3239999999999981"/>
        <n v="111.96"/>
        <n v="124.75"/>
        <n v="91.96"/>
        <n v="79.36"/>
        <n v="171.96"/>
        <n v="35.352000000000004"/>
        <n v="18.899999999999999"/>
        <n v="11.352000000000002"/>
        <n v="354.90000000000003"/>
        <n v="453.57600000000002"/>
        <n v="21.48"/>
        <n v="8.7839999999999989"/>
        <n v="12.84"/>
        <n v="21.84"/>
        <n v="381.44000000000005"/>
        <n v="40.68"/>
        <n v="763.28"/>
        <n v="23.952000000000002"/>
        <n v="4.9800000000000004"/>
        <n v="170.88"/>
        <n v="382.80599999999998"/>
        <n v="1217.568"/>
        <n v="10.649999999999999"/>
        <n v="10.96"/>
        <n v="33.488000000000007"/>
        <n v="8.0399999999999991"/>
        <n v="201.56800000000001"/>
        <n v="13.440000000000001"/>
        <n v="359.05799999999994"/>
        <n v="47.991999999999997"/>
        <n v="547.30000000000007"/>
        <n v="16.896000000000001"/>
        <n v="6.6720000000000006"/>
        <n v="155.94"/>
        <n v="39.960000000000008"/>
        <n v="5.46"/>
        <n v="73.2"/>
        <n v="9.3360000000000003"/>
        <n v="290.666"/>
        <n v="83.984000000000009"/>
        <n v="1000.0200000000001"/>
        <n v="3.75"/>
        <n v="41.4"/>
        <n v="29.79"/>
        <n v="59.48"/>
        <n v="6.69"/>
        <n v="198.46"/>
        <n v="786.48"/>
        <n v="23.168000000000003"/>
        <n v="50"/>
        <n v="675.96"/>
        <n v="1265.8499999999999"/>
        <n v="523.25"/>
        <n v="517.5"/>
        <n v="17.920000000000002"/>
        <n v="41.256000000000007"/>
        <n v="1006.056"/>
        <n v="10.688000000000001"/>
        <n v="25.12"/>
        <n v="669.08"/>
        <n v="438.33600000000001"/>
        <n v="12.7"/>
        <n v="41.37"/>
        <n v="12.624000000000001"/>
        <n v="1247.6399999999999"/>
        <n v="3149.9300000000003"/>
        <n v="209.7"/>
        <n v="35.360000000000007"/>
        <n v="3.1680000000000001"/>
        <n v="121.10400000000003"/>
        <n v="45.893999999999998"/>
        <n v="109.92"/>
        <n v="169.68"/>
        <n v="2.96"/>
        <n v="95.94"/>
        <n v="34.79"/>
        <n v="160.77600000000001"/>
        <n v="677.57999999999993"/>
        <n v="13.896000000000001"/>
        <n v="41.92"/>
        <n v="297.57600000000002"/>
        <n v="4.3440000000000003"/>
        <n v="94.992000000000004"/>
        <n v="1018.1039999999999"/>
        <n v="16.68"/>
        <n v="58.58"/>
        <n v="196.62"/>
        <n v="21.936000000000003"/>
        <n v="6.5879999999999992"/>
        <n v="104.28"/>
        <n v="17.940000000000001"/>
        <n v="64.784000000000006"/>
        <n v="32.381999999999998"/>
        <n v="42.368000000000002"/>
        <n v="399.54"/>
        <n v="18.97"/>
        <n v="14.82"/>
        <n v="99.28"/>
        <n v="1.1880000000000002"/>
        <n v="7.5180000000000007"/>
        <n v="853.09199999999987"/>
        <n v="33.450000000000003"/>
        <n v="10.4"/>
        <n v="21.880000000000003"/>
        <n v="13.616"/>
        <n v="63.96"/>
        <n v="14.46"/>
        <n v="104.98"/>
        <n v="106.96"/>
        <n v="515.88"/>
        <n v="1931.04"/>
        <n v="12.350000000000001"/>
        <n v="9.7020000000000017"/>
        <n v="11.610000000000003"/>
        <n v="43.86"/>
        <n v="148.47999999999999"/>
        <n v="7.42"/>
        <n v="71.992000000000004"/>
        <n v="1702.12"/>
        <n v="14.303999999999998"/>
        <n v="765.625"/>
        <n v="307.666"/>
        <n v="242.89999999999998"/>
        <n v="454.90000000000003"/>
        <n v="35.92"/>
        <n v="39.76"/>
        <n v="47.744"/>
        <n v="434.35199999999998"/>
        <n v="3.5520000000000005"/>
        <n v="88.832000000000008"/>
        <n v="1048.3499999999999"/>
        <n v="100"/>
        <n v="7.83"/>
        <n v="96.256"/>
        <n v="154.24"/>
        <n v="34.848000000000006"/>
        <n v="17.899999999999999"/>
        <n v="129.44999999999999"/>
        <n v="20.88"/>
        <n v="7.168000000000001"/>
        <n v="11.168000000000001"/>
        <n v="442.40000000000003"/>
        <n v="11.232000000000001"/>
        <n v="10.272000000000002"/>
        <n v="206.96200000000002"/>
        <n v="9.4600000000000009"/>
        <n v="559.62"/>
        <n v="360.71199999999999"/>
        <n v="1718.4"/>
        <n v="41.567999999999991"/>
        <n v="46.864000000000004"/>
        <n v="19.536000000000001"/>
        <n v="411.33199999999999"/>
        <n v="28.752000000000002"/>
        <n v="293.19900000000001"/>
        <n v="35.06"/>
        <n v="4.13"/>
        <n v="109.8"/>
        <n v="7.644000000000001"/>
        <n v="51.465000000000018"/>
        <n v="6.9760000000000009"/>
        <n v="12.221999999999998"/>
        <n v="97.984000000000009"/>
        <n v="62.400000000000006"/>
        <n v="20.86"/>
        <n v="497.61"/>
        <n v="5.34"/>
        <n v="368.91"/>
        <n v="59.97"/>
        <n v="83.36"/>
        <n v="6.58"/>
        <n v="122.94"/>
        <n v="219.84"/>
        <n v="98.16"/>
        <n v="33.04"/>
        <n v="134.97"/>
        <n v="699.98"/>
        <n v="139.94999999999999"/>
        <n v="48.94"/>
        <n v="2807.84"/>
        <n v="46.64"/>
        <n v="60.415999999999997"/>
        <n v="107.94"/>
        <n v="63.84"/>
        <n v="347.96999999999997"/>
        <n v="37.008000000000003"/>
        <n v="215.65"/>
        <n v="53.952000000000005"/>
        <n v="4.18"/>
        <n v="5.6070000000000011"/>
        <n v="4663.7360000000008"/>
        <n v="79.984000000000009"/>
        <n v="2575.944"/>
        <n v="45.36"/>
        <n v="254.24"/>
        <n v="69.930000000000007"/>
        <n v="16.155999999999999"/>
        <n v="54.816000000000003"/>
        <n v="1441.3"/>
        <n v="4.6560000000000006"/>
        <n v="170.13600000000002"/>
        <n v="7.38"/>
        <n v="9.26"/>
        <n v="75.59999999999998"/>
        <n v="29.32"/>
        <n v="92.063999999999979"/>
        <n v="62.957999999999998"/>
        <n v="31.32"/>
        <n v="11.840000000000002"/>
        <n v="22.784000000000002"/>
        <n v="1127.9760000000001"/>
        <n v="779.79600000000005"/>
        <n v="1439.92"/>
        <n v="262.11"/>
        <n v="1439.982"/>
        <n v="36.288000000000011"/>
        <n v="21.400000000000002"/>
        <n v="1245.8599999999999"/>
        <n v="17.544"/>
        <n v="44.128"/>
        <n v="62.920000000000009"/>
        <n v="140.81"/>
        <n v="40.783999999999999"/>
        <n v="40.08"/>
        <n v="362.35199999999998"/>
        <n v="7.1840000000000011"/>
        <n v="34.76"/>
        <n v="831.2"/>
        <n v="26.400000000000002"/>
        <n v="106.75"/>
        <n v="141.4"/>
        <n v="14.52"/>
        <n v="127.92000000000002"/>
        <n v="34.239999999999988"/>
        <n v="137.62"/>
        <n v="100.49"/>
        <n v="257.56799999999998"/>
        <n v="49.632000000000005"/>
        <n v="727.45"/>
        <n v="24.96"/>
        <n v="370.78199999999998"/>
        <n v="196.45"/>
        <n v="78.256"/>
        <n v="99.2"/>
        <n v="272.84800000000001"/>
        <n v="16.224"/>
        <n v="176.78399999999999"/>
        <n v="393.56799999999998"/>
        <n v="68.742000000000019"/>
        <n v="29.339999999999996"/>
        <n v="383.60700000000003"/>
        <n v="563.4"/>
        <n v="217.05599999999998"/>
        <n v="6"/>
        <n v="31.56"/>
        <n v="7.104000000000001"/>
        <n v="398.35200000000003"/>
        <n v="121.79200000000002"/>
        <n v="409.59000000000003"/>
        <n v="3.38"/>
        <n v="7.8239999999999998"/>
        <n v="24.784000000000002"/>
        <n v="34.650000000000006"/>
        <n v="487.98400000000004"/>
        <n v="1793.98"/>
        <n v="29.808"/>
        <n v="505.1760000000001"/>
        <n v="174.05850000000001"/>
        <n v="191.88"/>
        <n v="14.78"/>
        <n v="478.48"/>
        <n v="28.400000000000002"/>
        <n v="909.12"/>
        <n v="2.9520000000000004"/>
        <n v="27.018000000000008"/>
        <n v="136.91999999999999"/>
        <n v="18.96"/>
        <n v="273.89600000000002"/>
        <n v="597.13200000000006"/>
        <n v="15.528"/>
        <n v="11.952000000000002"/>
        <n v="11.65"/>
        <n v="299.89999999999998"/>
        <n v="895.92"/>
        <n v="462.56400000000002"/>
        <n v="15.008000000000003"/>
        <n v="863.6400000000001"/>
        <n v="47.616"/>
        <n v="92.94"/>
        <n v="199.98"/>
        <n v="177.48000000000002"/>
        <n v="88.768000000000001"/>
        <n v="46.51"/>
        <n v="659.97600000000011"/>
        <n v="271.99200000000002"/>
        <n v="145.74"/>
        <n v="15.4"/>
        <n v="244.54999999999998"/>
        <n v="166.16"/>
        <n v="14.73"/>
        <n v="19.968000000000004"/>
        <n v="8.7360000000000024"/>
        <n v="662.88"/>
        <n v="3.2399999999999993"/>
        <n v="95.968000000000004"/>
        <n v="254.52599999999998"/>
        <n v="12.98"/>
        <n v="26.432000000000002"/>
        <n v="1282.4100000000001"/>
        <n v="4.92"/>
        <n v="238"/>
        <n v="16.200000000000003"/>
        <n v="33.99"/>
        <n v="296.84999999999997"/>
        <n v="112.80000000000001"/>
        <n v="13.71"/>
        <n v="24.900000000000002"/>
        <n v="286.29000000000002"/>
        <n v="24.18"/>
        <n v="281.96999999999997"/>
        <n v="69.5"/>
        <n v="166.44"/>
        <n v="6.4080000000000004"/>
        <n v="5.1039999999999992"/>
        <n v="2.8960000000000004"/>
        <n v="35.016000000000005"/>
        <n v="275.96999999999997"/>
        <n v="1394.95"/>
        <n v="545.88"/>
        <n v="933.53600000000006"/>
        <n v="42.975999999999999"/>
        <n v="479.96"/>
        <n v="320.88"/>
        <n v="23.88"/>
        <n v="26.76"/>
        <n v="1439.9759999999999"/>
        <n v="17.22"/>
        <n v="1024.3800000000001"/>
        <n v="26.22"/>
        <n v="17.34"/>
        <n v="4.9560000000000004"/>
        <n v="71.040000000000006"/>
        <n v="11.304"/>
        <n v="294.61999999999995"/>
        <n v="8.7520000000000007"/>
        <n v="15"/>
        <n v="161.61000000000001"/>
        <n v="144.94999999999999"/>
        <n v="199.95000000000002"/>
        <n v="304.45"/>
        <n v="29.68"/>
        <n v="47.53"/>
        <n v="183.37199999999999"/>
        <n v="4.2240000000000002"/>
        <n v="333.05600000000004"/>
        <n v="24.896000000000001"/>
        <n v="46.344000000000001"/>
        <n v="350.98"/>
        <n v="13.08"/>
        <n v="900.08"/>
        <n v="33.36"/>
        <n v="40.14"/>
        <n v="1606.23"/>
        <n v="49.53"/>
        <n v="872.32"/>
        <n v="239.12000000000003"/>
        <n v="141.96"/>
        <n v="33.024000000000001"/>
        <n v="67.13600000000001"/>
        <n v="104.9"/>
        <n v="61.04"/>
        <n v="9.3920000000000012"/>
        <n v="9.3280000000000012"/>
        <n v="269.96999999999997"/>
        <n v="29.04"/>
        <n v="4.5360000000000014"/>
        <n v="9.1560000000000006"/>
        <n v="75.36"/>
        <n v="57.504000000000005"/>
        <n v="38.864000000000004"/>
        <n v="162.63999999999999"/>
        <n v="597"/>
        <n v="289.80000000000007"/>
        <n v="6.4800000000000013"/>
        <n v="341.48799999999994"/>
        <n v="11.12"/>
        <n v="17.309999999999999"/>
        <n v="1586.6899999999998"/>
        <n v="84.99"/>
        <n v="411.8"/>
        <n v="80.3"/>
        <n v="15.968000000000002"/>
        <n v="64.740000000000009"/>
        <n v="19.295999999999999"/>
        <n v="405.64"/>
        <n v="146.352"/>
        <n v="251.91"/>
        <n v="199.96"/>
        <n v="710.83200000000011"/>
        <n v="1.9410000000000003"/>
        <n v="7.3120000000000012"/>
        <n v="761.5440000000001"/>
        <n v="58.199999999999996"/>
        <n v="39.900000000000006"/>
        <n v="90.86"/>
        <n v="106.232"/>
        <n v="111.98399999999999"/>
        <n v="18.45"/>
        <n v="324.90000000000003"/>
        <n v="5.76"/>
        <n v="26.549999999999997"/>
        <n v="310.44300000000004"/>
        <n v="479.90000000000003"/>
        <n v="12.88"/>
        <n v="511.84"/>
        <n v="279.94400000000002"/>
        <n v="636.40800000000013"/>
        <n v="83.168000000000006"/>
        <n v="259.13600000000002"/>
        <n v="221.92"/>
        <n v="26"/>
        <n v="0.87599999999999978"/>
        <n v="17.450000000000003"/>
        <n v="1295.8400000000001"/>
        <n v="46.84"/>
        <n v="425.83300000000003"/>
        <n v="209.67"/>
        <n v="159.88"/>
        <n v="2.8080000000000007"/>
        <n v="215.976"/>
        <n v="241.96"/>
        <n v="27.72"/>
        <n v="104.68000000000002"/>
        <n v="86.376000000000005"/>
        <n v="64.944000000000003"/>
        <n v="33.28"/>
        <n v="38.520000000000003"/>
        <n v="19.649999999999999"/>
        <n v="152.99100000000001"/>
        <n v="10.584"/>
        <n v="94.919999999999987"/>
        <n v="14.76"/>
        <n v="3.6559999999999993"/>
        <n v="149.54399999999998"/>
        <n v="17.14"/>
        <n v="991.76400000000012"/>
        <n v="23.987999999999996"/>
        <n v="16.687999999999999"/>
        <n v="422.05799999999994"/>
        <n v="38.088000000000001"/>
        <n v="254.35200000000003"/>
        <n v="43.31"/>
        <n v="84.949999999999989"/>
        <n v="233.05799999999999"/>
        <n v="111.79"/>
        <n v="14.940000000000001"/>
        <n v="14.16"/>
        <n v="22.608000000000001"/>
        <n v="8.8079999999999981"/>
        <n v="79.384000000000015"/>
        <n v="34.58"/>
        <n v="314.54999999999995"/>
        <n v="191.976"/>
        <n v="8.2880000000000003"/>
        <n v="139.91999999999999"/>
        <n v="15.872"/>
        <n v="6.2859999999999987"/>
        <n v="305.31200000000001"/>
        <n v="19.752000000000002"/>
        <n v="9.2639999999999976"/>
        <n v="61.792000000000002"/>
        <n v="45.68"/>
        <n v="60.12"/>
        <n v="41.72"/>
        <n v="71.599999999999994"/>
        <n v="85.232000000000014"/>
        <n v="44.400000000000006"/>
        <n v="442.76400000000001"/>
        <n v="3999.95"/>
        <n v="63.68"/>
        <n v="54.896000000000008"/>
        <n v="70.08"/>
        <n v="121.3"/>
        <n v="1454.4900000000002"/>
        <n v="60.81"/>
        <n v="153.55199999999999"/>
        <n v="65.34"/>
        <n v="123.92"/>
        <n v="35.099999999999994"/>
        <n v="4.7039999999999997"/>
        <n v="14.669999999999998"/>
        <n v="5.2320000000000002"/>
        <n v="881.93"/>
        <n v="191.82"/>
        <n v="20.103999999999999"/>
        <n v="67.56"/>
        <n v="29.931999999999992"/>
        <n v="38.272000000000006"/>
        <n v="16.52"/>
        <n v="832.93"/>
        <n v="43.8"/>
        <n v="167.292"/>
        <n v="27.42"/>
        <n v="1.4400000000000002"/>
        <n v="61.77600000000001"/>
        <n v="108.608"/>
        <n v="2.8160000000000003"/>
        <n v="9.9840000000000018"/>
        <n v="14.98"/>
        <n v="1145.6000000000001"/>
        <n v="485.93999999999994"/>
        <n v="37.375999999999998"/>
        <n v="70.685999999999993"/>
        <n v="72.294000000000011"/>
        <n v="124.79200000000002"/>
        <n v="330.58800000000002"/>
        <n v="673.5680000000001"/>
        <n v="52.98"/>
        <n v="526.45000000000005"/>
        <n v="228.92"/>
        <n v="319.96800000000002"/>
        <n v="205.03"/>
        <n v="190.86"/>
        <n v="24.32"/>
        <n v="1016.792"/>
        <n v="38.136000000000003"/>
        <n v="494.98199999999997"/>
        <n v="9.02"/>
        <n v="8.6199999999999992"/>
        <n v="541.43999999999994"/>
        <n v="43.26"/>
        <n v="43.56"/>
        <n v="437.84999999999997"/>
        <n v="1212.96"/>
        <n v="18.54"/>
        <n v="5"/>
        <n v="359.96999999999997"/>
        <n v="499.98"/>
        <n v="6.9840000000000009"/>
        <n v="47.96"/>
        <n v="199.74"/>
        <n v="435.26"/>
        <n v="1119.9840000000002"/>
        <n v="143.43199999999999"/>
        <n v="122.352"/>
        <n v="306.2"/>
        <n v="85.98"/>
        <n v="223.96"/>
        <n v="97.567999999999998"/>
        <n v="614.27200000000005"/>
        <n v="48.16"/>
        <n v="60.69"/>
        <n v="35.04"/>
        <n v="17.480000000000004"/>
        <n v="892.98"/>
        <n v="595.38"/>
        <n v="4.95"/>
        <n v="181.95"/>
        <n v="13.52"/>
        <n v="259.7"/>
        <n v="42.95"/>
        <n v="12.72"/>
        <n v="723.92"/>
        <n v="106.32"/>
        <n v="27.216000000000001"/>
        <n v="390.75"/>
        <n v="280.79200000000003"/>
        <n v="68.448000000000008"/>
        <n v="88.04"/>
        <n v="215.59200000000001"/>
        <n v="416.32"/>
        <n v="43"/>
        <n v="60.83"/>
        <n v="389.97"/>
        <n v="194.32"/>
        <n v="265.93"/>
        <n v="94.74"/>
        <n v="60.64"/>
        <n v="76.3"/>
        <n v="364.79999999999995"/>
        <n v="79.872000000000014"/>
        <n v="46.384"/>
        <n v="547.13599999999997"/>
        <n v="41.7"/>
        <n v="277.39999999999998"/>
        <n v="69.216000000000008"/>
        <n v="426.78999999999996"/>
        <n v="45.92"/>
        <n v="10.72"/>
        <n v="63.2"/>
        <n v="113.97"/>
        <n v="123.55199999999999"/>
        <n v="490.32"/>
        <n v="1.2719999999999998"/>
        <n v="557.58500000000004"/>
        <n v="9.0240000000000009"/>
        <n v="69.456000000000003"/>
        <n v="79.47"/>
        <n v="10.08"/>
        <n v="1552.8309999999999"/>
        <n v="137.24"/>
        <n v="36.51"/>
        <n v="239.976"/>
        <n v="1579.7460000000001"/>
        <n v="1071.576"/>
        <n v="613.90800000000002"/>
        <n v="34.86"/>
        <n v="155.04"/>
        <n v="13.710000000000003"/>
        <n v="127.88"/>
        <n v="160.32"/>
        <n v="46"/>
        <n v="120.71199999999999"/>
        <n v="532.70400000000006"/>
        <n v="4.9119999999999999"/>
        <n v="252"/>
        <n v="60.288000000000004"/>
        <n v="2.6320000000000001"/>
        <n v="23.688000000000002"/>
        <n v="253.37199999999996"/>
        <n v="5.67"/>
        <n v="76.77600000000001"/>
        <n v="9.1840000000000011"/>
        <n v="32.75"/>
        <n v="7.2160000000000002"/>
        <n v="49.568000000000005"/>
        <n v="54.711999999999996"/>
        <n v="176.04"/>
        <n v="16.02"/>
        <n v="185.92000000000002"/>
        <n v="211.16800000000001"/>
        <n v="479.98400000000004"/>
        <n v="7.86"/>
        <n v="1619.91"/>
        <n v="113.92"/>
        <n v="39.68"/>
        <n v="37.6"/>
        <n v="59.9"/>
        <n v="37"/>
        <n v="628.80999999999995"/>
        <n v="56.449999999999996"/>
        <n v="94.199999999999989"/>
        <n v="956.6647999999999"/>
        <n v="1115.9099999999999"/>
        <n v="128.744"/>
        <n v="79.920000000000016"/>
        <n v="24.2"/>
        <n v="359.97600000000006"/>
        <n v="211.84"/>
        <n v="7.52"/>
        <n v="629.06400000000008"/>
        <n v="754.44999999999993"/>
        <n v="595"/>
        <n v="2396.4"/>
        <n v="63.56"/>
        <n v="158.928"/>
        <n v="13.023000000000001"/>
        <n v="273.06"/>
        <n v="39.311999999999998"/>
        <n v="1.3439999999999996"/>
        <n v="8.2719999999999985"/>
        <n v="12.544000000000002"/>
        <n v="58.48"/>
        <n v="7.4"/>
        <n v="366.786"/>
        <n v="54.367999999999995"/>
        <n v="33.96"/>
        <n v="826.11"/>
        <n v="545.85"/>
        <n v="145.97999999999999"/>
        <n v="35.808"/>
        <n v="7.9040000000000008"/>
        <n v="345"/>
        <n v="174.28599999999997"/>
        <n v="662.84"/>
        <n v="95.1"/>
        <n v="26.880000000000003"/>
        <n v="257.98"/>
        <n v="17.48"/>
        <n v="492.83499999999998"/>
        <n v="269.49"/>
        <n v="29.120000000000005"/>
        <n v="18.75"/>
        <n v="119.69999999999999"/>
        <n v="57.06"/>
        <n v="107.44"/>
        <n v="7.31"/>
        <n v="59.099999999999994"/>
        <n v="46.53"/>
        <n v="97.84"/>
        <n v="29.97"/>
        <n v="98.352000000000004"/>
        <n v="83.920000000000016"/>
        <n v="136.99"/>
        <n v="9.11"/>
        <n v="571.44000000000005"/>
        <n v="16.91"/>
        <n v="14.272"/>
        <n v="451.13599999999997"/>
        <n v="64.864000000000004"/>
        <n v="217.58400000000003"/>
        <n v="82.95"/>
        <n v="87.71"/>
        <n v="1101.48"/>
        <n v="1322.3520000000001"/>
        <n v="11.184000000000001"/>
        <n v="153.584"/>
        <n v="1003.6200000000001"/>
        <n v="35.167999999999999"/>
        <n v="1137.75"/>
        <n v="99.680000000000021"/>
        <n v="85.52"/>
        <n v="631.96"/>
        <n v="90.24"/>
        <n v="4548.8100000000004"/>
        <n v="300.93"/>
        <n v="719.96"/>
        <n v="64.17"/>
        <n v="124.46"/>
        <n v="9.5840000000000014"/>
        <n v="37.608000000000004"/>
        <n v="12.224"/>
        <n v="2.3039999999999994"/>
        <n v="9.3599999999999977"/>
        <n v="53.72"/>
        <n v="8187.65"/>
        <n v="77.92"/>
        <n v="32.783999999999992"/>
        <n v="196.77600000000001"/>
        <n v="479.93999999999994"/>
        <n v="1117.92"/>
        <n v="106.5"/>
        <n v="45.660000000000011"/>
        <n v="264.32"/>
        <n v="604.65600000000006"/>
        <n v="129.93"/>
        <n v="29.46"/>
        <n v="868.58999999999992"/>
        <n v="5.5"/>
        <n v="121.6"/>
        <n v="42.047999999999995"/>
        <n v="25.488"/>
        <n v="6.8999999999999986"/>
        <n v="9.6479999999999961"/>
        <n v="17.96"/>
        <n v="12.67"/>
        <n v="339.96"/>
        <n v="1801.6320000000001"/>
        <n v="46.32"/>
        <n v="181.98599999999999"/>
        <n v="431.976"/>
        <n v="155.36999999999998"/>
        <n v="1348.7040000000002"/>
        <n v="700.15200000000004"/>
        <n v="111.88800000000001"/>
        <n v="143.952"/>
        <n v="173.94"/>
        <n v="205.92"/>
        <n v="102.833"/>
        <n v="2.3039999999999998"/>
        <n v="1879.96"/>
        <n v="313.024"/>
        <n v="821.87999999999988"/>
        <n v="21.96"/>
        <n v="705.54399999999998"/>
        <n v="51.712000000000003"/>
        <n v="6.9920000000000009"/>
        <n v="1406.86"/>
        <n v="15.75"/>
        <n v="323.10000000000002"/>
        <n v="9.2159999999999993"/>
        <n v="15.02"/>
        <n v="33.82"/>
        <n v="71"/>
        <n v="25.120000000000005"/>
        <n v="2665.62"/>
        <n v="478.08"/>
        <n v="164.38800000000001"/>
        <n v="13.247999999999999"/>
        <n v="2.9120000000000004"/>
        <n v="1399.9440000000002"/>
        <n v="16.23"/>
        <n v="319.89999999999998"/>
        <n v="675.12"/>
        <n v="62.820000000000007"/>
        <n v="489.92"/>
        <n v="155.35"/>
        <n v="12.419999999999998"/>
        <n v="187.98"/>
        <n v="6.6080000000000005"/>
        <n v="248.57"/>
        <n v="246.16800000000001"/>
        <n v="14.136000000000003"/>
        <n v="601.47"/>
        <n v="79.099999999999994"/>
        <n v="327.84"/>
        <n v="180.96"/>
        <n v="914.97"/>
        <n v="587.97"/>
        <n v="530.34"/>
        <n v="121.94"/>
        <n v="122.71000000000001"/>
        <n v="1349.85"/>
        <n v="136.78399999999999"/>
        <n v="61.12"/>
        <n v="1.1670000000000003"/>
        <n v="16.989999999999998"/>
        <n v="2.52"/>
        <n v="1218.7349999999997"/>
        <n v="5.9039999999999999"/>
        <n v="41.568000000000005"/>
        <n v="230.28000000000003"/>
        <n v="18.288"/>
        <n v="121.67999999999999"/>
        <n v="4.17"/>
        <n v="67.040000000000006"/>
        <n v="37.32"/>
        <n v="11199.968000000001"/>
        <n v="2399.6"/>
        <n v="52.99"/>
        <n v="60.864000000000004"/>
        <n v="652.99500000000012"/>
        <n v="11.220000000000002"/>
        <n v="42.624000000000002"/>
        <n v="220.96"/>
        <n v="7.2300000000000022"/>
        <n v="19.04"/>
        <n v="64.14"/>
        <n v="858.24"/>
        <n v="36.792000000000002"/>
        <n v="18.624000000000002"/>
        <n v="57.69"/>
        <n v="42.81"/>
        <n v="424.95749999999992"/>
        <n v="10.776000000000002"/>
        <n v="164.88"/>
        <n v="1292.94"/>
        <n v="25.584000000000003"/>
        <n v="261.74"/>
        <n v="883.84"/>
        <n v="1979.89"/>
        <n v="8.76"/>
        <n v="3.9840000000000004"/>
        <n v="370.62"/>
        <n v="2.7420000000000004"/>
        <n v="79.512000000000015"/>
        <n v="28.352"/>
        <n v="105.96"/>
        <n v="785.87999999999988"/>
        <n v="26.2"/>
        <n v="1325.8500000000001"/>
        <n v="43.584000000000003"/>
        <n v="11.088000000000003"/>
        <n v="25.164000000000001"/>
        <n v="89.52"/>
        <n v="350.97300000000007"/>
        <n v="164.99"/>
        <n v="312.55200000000002"/>
        <n v="95.951999999999998"/>
        <n v="3.2040000000000002"/>
        <n v="3.9799999999999991"/>
        <n v="15.700000000000001"/>
        <n v="5.3460000000000019"/>
        <n v="108.57599999999999"/>
        <n v="109.9"/>
        <n v="15.384"/>
        <n v="30.352"/>
        <n v="821.3"/>
        <n v="22638.48"/>
        <n v="21.376000000000001"/>
        <n v="8.016"/>
        <n v="30.768000000000001"/>
        <n v="18.936"/>
        <n v="116.28"/>
        <n v="132.60000000000002"/>
        <n v="192.16"/>
        <n v="227.35999999999999"/>
        <n v="1919.9760000000001"/>
        <n v="12.828000000000001"/>
        <n v="45.888000000000005"/>
        <n v="13.899999999999999"/>
        <n v="129.97999999999999"/>
        <n v="71.98"/>
        <n v="377.96999999999997"/>
        <n v="124.36"/>
        <n v="58.240000000000009"/>
        <n v="81.199999999999989"/>
        <n v="14.450000000000001"/>
        <n v="95.64800000000001"/>
        <n v="359.97"/>
        <n v="350.35199999999998"/>
        <n v="1.6410000000000002"/>
        <n v="629.95799999999997"/>
        <n v="799.96"/>
        <n v="107.53"/>
        <n v="73.98"/>
        <n v="5.58"/>
        <n v="42.28"/>
        <n v="89.98"/>
        <n v="477.24"/>
        <n v="25.98"/>
        <n v="35.340000000000003"/>
        <n v="257.64"/>
        <n v="125.97600000000001"/>
        <n v="79.992000000000004"/>
        <n v="700.05600000000004"/>
        <n v="8.2260000000000009"/>
        <n v="585.55200000000002"/>
        <n v="423.28"/>
        <n v="225.29600000000002"/>
        <n v="323.37"/>
        <n v="783.96000000000015"/>
        <n v="1447.6499999999999"/>
        <n v="76.92"/>
        <n v="481.32"/>
        <n v="48.4"/>
        <n v="0.99"/>
        <n v="101.84"/>
        <n v="10.332000000000003"/>
        <n v="31.155000000000005"/>
        <n v="34.384"/>
        <n v="1924.1599999999999"/>
        <n v="32.191999999999993"/>
        <n v="50.120000000000005"/>
        <n v="54.5"/>
        <n v="19.103999999999999"/>
        <n v="49.44"/>
        <n v="60.984000000000009"/>
        <n v="195.46600000000001"/>
        <n v="59.2"/>
        <n v="23.975999999999999"/>
        <n v="601.53599999999994"/>
        <n v="7.9"/>
        <n v="58.36"/>
        <n v="16.463999999999999"/>
        <n v="25.96"/>
        <n v="36.269999999999996"/>
        <n v="1075.088"/>
        <n v="438.36800000000005"/>
        <n v="18.088000000000001"/>
        <n v="308.49900000000002"/>
        <n v="145.85000000000002"/>
        <n v="7.88"/>
        <n v="25.68"/>
        <n v="47.515999999999991"/>
        <n v="9.42"/>
        <n v="704.9"/>
        <n v="561.5680000000001"/>
        <n v="179.82"/>
        <n v="185.57999999999998"/>
        <n v="214.11"/>
        <n v="999.96"/>
        <n v="653.54999999999995"/>
        <n v="114.60000000000001"/>
        <n v="60.74"/>
        <n v="1088.76"/>
        <n v="298.77600000000001"/>
        <n v="47.584000000000003"/>
        <n v="33.792000000000002"/>
        <n v="300.53279999999995"/>
        <n v="108.33600000000001"/>
        <n v="55.92"/>
        <n v="443.92"/>
        <n v="155.976"/>
        <n v="15.469999999999999"/>
        <n v="10.89"/>
        <n v="120.33"/>
        <n v="1139.92"/>
        <n v="229.54400000000001"/>
        <n v="143.72800000000001"/>
        <n v="36.048000000000002"/>
        <n v="845.48799999999994"/>
        <n v="762.59399999999982"/>
        <n v="56.28"/>
        <n v="2690.9700000000003"/>
        <n v="7.4340000000000011"/>
        <n v="28.16"/>
        <n v="20.32"/>
        <n v="40.29"/>
        <n v="20.23"/>
        <n v="1603.1360000000002"/>
        <n v="1628.82"/>
        <n v="286.93"/>
        <n v="83.79"/>
        <n v="14.720000000000002"/>
        <n v="38.975999999999999"/>
        <n v="314.35199999999998"/>
        <n v="4.26"/>
        <n v="811.28"/>
        <n v="6.0299999999999994"/>
        <n v="153.56800000000001"/>
        <n v="1013.4879999999999"/>
        <n v="52.34"/>
        <n v="4.66"/>
        <n v="254.96999999999997"/>
        <n v="25.44"/>
        <n v="8.8499999999999979"/>
        <n v="6.96"/>
        <n v="307.92"/>
        <n v="23.849999999999998"/>
        <n v="51.96"/>
        <n v="69.08"/>
        <n v="49.65"/>
        <n v="959.96800000000007"/>
        <n v="408.42200000000003"/>
        <n v="12.6"/>
        <n v="184.66"/>
        <n v="23.120000000000005"/>
        <n v="37.463999999999999"/>
        <n v="539.65800000000002"/>
        <n v="310.12"/>
        <n v="52.400000000000006"/>
        <n v="11.22"/>
        <n v="387.13600000000002"/>
        <n v="39.552000000000007"/>
        <n v="135.72"/>
        <n v="12.56"/>
        <n v="263.95999999999998"/>
        <n v="5.9520000000000008"/>
        <n v="15.8"/>
        <n v="70.448000000000008"/>
        <n v="129.30000000000001"/>
        <n v="3.8819999999999988"/>
        <n v="6.08"/>
        <n v="70.709999999999994"/>
        <n v="1633.1880000000003"/>
        <n v="19.760000000000002"/>
        <n v="144.78399999999999"/>
        <n v="156.79200000000003"/>
        <n v="431.97600000000006"/>
        <n v="35.89"/>
        <n v="47.207999999999998"/>
        <n v="248.07999999999998"/>
        <n v="189.7"/>
        <n v="90.99"/>
        <n v="1526.5600000000002"/>
        <n v="368.96999999999997"/>
        <n v="305.01"/>
        <n v="18.7"/>
        <n v="38.29"/>
        <n v="43.7"/>
        <n v="41.6"/>
        <n v="113.88800000000002"/>
        <n v="7.9200000000000008"/>
        <n v="671.98400000000004"/>
        <n v="191.64600000000002"/>
        <n v="2.3130000000000002"/>
        <n v="20.34"/>
        <n v="39.28"/>
        <n v="81.567999999999998"/>
        <n v="97.184000000000012"/>
        <n v="24.320000000000004"/>
        <n v="32.952000000000005"/>
        <n v="30.016000000000005"/>
        <n v="499.58400000000006"/>
        <n v="28.272000000000006"/>
        <n v="10.8"/>
        <n v="188.55199999999996"/>
        <n v="22.58"/>
        <n v="545.93999999999994"/>
        <n v="43.295999999999999"/>
        <n v="123.136"/>
        <n v="11.264000000000001"/>
        <n v="275.49"/>
        <n v="19.36"/>
        <n v="1267.6499999999999"/>
        <n v="12.99"/>
        <n v="18.559999999999999"/>
        <n v="31.248000000000005"/>
        <n v="55.360000000000007"/>
        <n v="206.99100000000004"/>
        <n v="44.416000000000004"/>
        <n v="9.006000000000002"/>
        <n v="19"/>
        <n v="33.375999999999998"/>
        <n v="207.48"/>
        <n v="904.9"/>
        <n v="34.271999999999998"/>
        <n v="243.88000000000002"/>
        <n v="12.030000000000001"/>
        <n v="2549.9850000000006"/>
        <n v="21.594000000000005"/>
        <n v="8.9640000000000022"/>
        <n v="344.22"/>
        <n v="727.29600000000005"/>
        <n v="666.4"/>
        <n v="66.69"/>
        <n v="91.68"/>
        <n v="327.73279999999994"/>
        <n v="52.272000000000006"/>
        <n v="504.90000000000003"/>
        <n v="403.16800000000001"/>
        <n v="25.99"/>
        <n v="195.136"/>
        <n v="53.699999999999996"/>
        <n v="36.26"/>
        <n v="56.3"/>
        <n v="29.16"/>
        <n v="171.28800000000001"/>
        <n v="16.72"/>
        <n v="22.18"/>
        <n v="2054.2720000000004"/>
        <n v="1022.97"/>
        <n v="227.84"/>
        <n v="37.94"/>
        <n v="517.9"/>
        <n v="2799.9600000000005"/>
        <n v="8.9600000000000009"/>
        <n v="31.5"/>
        <n v="30.56"/>
        <n v="24.368000000000002"/>
        <n v="119.97600000000001"/>
        <n v="83.97"/>
        <n v="104.97"/>
        <n v="90.8"/>
        <n v="214.95000000000002"/>
        <n v="288.24"/>
        <n v="663.93600000000004"/>
        <n v="2934.33"/>
        <n v="124.41"/>
        <n v="57.75"/>
        <n v="114.46"/>
        <n v="120.666"/>
        <n v="342.86400000000003"/>
        <n v="16.739999999999998"/>
        <n v="981.37199999999996"/>
        <n v="31.84"/>
        <n v="58.34"/>
        <n v="539.97"/>
        <n v="3.9280000000000004"/>
        <n v="252.78399999999996"/>
        <n v="127.98399999999999"/>
        <n v="12.991999999999996"/>
        <n v="61"/>
        <n v="447.85999999999996"/>
        <n v="479.95"/>
        <n v="31.680000000000003"/>
        <n v="12.032"/>
        <n v="5.7679999999999989"/>
        <n v="33.119999999999997"/>
        <n v="220.26559999999998"/>
        <n v="242.35200000000003"/>
        <n v="695.16"/>
        <n v="220.98"/>
        <n v="12.957000000000001"/>
        <n v="298.464"/>
        <n v="21.93"/>
        <n v="7.64"/>
        <n v="265.17"/>
        <n v="837.59999999999991"/>
        <n v="135.9"/>
        <n v="43.099999999999994"/>
        <n v="1123.92"/>
        <n v="249.58400000000003"/>
        <n v="48.671999999999997"/>
        <n v="60.768000000000001"/>
        <n v="3.7680000000000007"/>
        <n v="1036.624"/>
        <n v="563.80799999999999"/>
        <n v="258.52799999999996"/>
        <n v="395"/>
        <n v="627.16800000000012"/>
        <n v="13.28"/>
        <n v="12.672000000000001"/>
        <n v="30.559999999999992"/>
        <n v="77.951999999999998"/>
        <n v="67.992000000000004"/>
        <n v="44.783999999999999"/>
        <n v="22.847999999999999"/>
        <n v="206.43"/>
        <n v="210.39199999999997"/>
        <n v="119.96000000000001"/>
        <n v="10.608000000000001"/>
        <n v="347.80200000000002"/>
        <n v="963.13600000000008"/>
        <n v="88.77600000000001"/>
        <n v="31.049999999999997"/>
        <n v="2025.3600000000001"/>
        <n v="1799.9940000000001"/>
        <n v="101.98799999999999"/>
        <n v="262.86399999999998"/>
        <n v="735.98"/>
        <n v="93.024000000000001"/>
        <n v="67.64"/>
        <n v="5.1799999999999988"/>
        <n v="15.56"/>
        <n v="78.349999999999994"/>
        <n v="239.98400000000004"/>
        <n v="19.350000000000001"/>
        <n v="67"/>
        <n v="390.27199999999999"/>
        <n v="62.192000000000007"/>
        <n v="3.1679999999999993"/>
        <n v="528.42999999999995"/>
        <n v="13.392000000000001"/>
        <n v="181.86"/>
        <n v="180.58800000000005"/>
        <n v="18.760000000000002"/>
        <n v="58.68"/>
        <n v="254.89999999999998"/>
        <n v="826.62000000000012"/>
        <n v="1633.14"/>
        <n v="544.38"/>
        <n v="26.045999999999992"/>
        <n v="20.928000000000001"/>
        <n v="6.3699999999999983"/>
        <n v="3.6479999999999992"/>
        <n v="3.366000000000001"/>
        <n v="18.704000000000001"/>
        <n v="149.232"/>
        <n v="10.99"/>
        <n v="62.24"/>
        <n v="53.2"/>
        <n v="39.840000000000003"/>
        <n v="349.95"/>
        <n v="377.92800000000005"/>
        <n v="11.227999999999998"/>
        <n v="207.24"/>
        <n v="1.504"/>
        <n v="931.17600000000016"/>
        <n v="430.88"/>
        <n v="51.12"/>
        <n v="90"/>
        <n v="9.4079999999999995"/>
        <n v="318.40000000000003"/>
        <n v="12.768000000000001"/>
        <n v="15.36"/>
        <n v="375.34"/>
        <n v="2.8959999999999995"/>
        <n v="32.544000000000004"/>
        <n v="181.79699999999997"/>
        <n v="44.94"/>
        <n v="45.576000000000001"/>
        <n v="318.43"/>
        <n v="122.91999999999999"/>
        <n v="7.0679999999999996"/>
        <n v="13.467999999999998"/>
        <n v="219.80000000000004"/>
        <n v="317.05799999999999"/>
        <n v="18.240000000000002"/>
        <n v="24.849999999999998"/>
        <n v="60.311999999999998"/>
        <n v="7.0559999999999992"/>
        <n v="27.183999999999997"/>
        <n v="107.98399999999999"/>
        <n v="79.97399999999999"/>
        <n v="3.1359999999999992"/>
        <n v="99.98"/>
        <n v="733.94999999999993"/>
        <n v="241.44"/>
        <n v="281.904"/>
        <n v="201.43200000000002"/>
        <n v="135.97999999999999"/>
        <n v="44.95"/>
        <n v="2.9699999999999998"/>
        <n v="6.5400000000000009"/>
        <n v="203.92"/>
        <n v="3359.9520000000002"/>
        <n v="27.78"/>
        <n v="28.99"/>
        <n v="4164.0499999999993"/>
        <n v="63.924000000000007"/>
        <n v="6.56"/>
        <n v="13.11"/>
        <n v="494.37600000000009"/>
        <n v="29.2"/>
        <n v="248.85000000000002"/>
        <n v="36.24"/>
        <n v="11.68"/>
        <n v="11.91"/>
        <n v="3.48"/>
        <n v="30.959999999999994"/>
        <n v="1704.89"/>
        <n v="19.194000000000003"/>
        <n v="50.997000000000007"/>
        <n v="76.792000000000002"/>
        <n v="539.96399999999994"/>
        <n v="1.9440000000000004"/>
        <n v="12.984000000000002"/>
        <n v="328.77600000000007"/>
        <n v="2.2859999999999996"/>
        <n v="232.40000000000003"/>
        <n v="86.45"/>
        <n v="81.98"/>
        <n v="271.76400000000001"/>
        <n v="14.376000000000001"/>
        <n v="341.96"/>
        <n v="181.35"/>
        <n v="43.512"/>
        <n v="68.94"/>
        <n v="128.82"/>
        <n v="896.98999999999978"/>
        <n v="1.2339999999999998"/>
        <n v="21.720000000000002"/>
        <n v="262.33600000000001"/>
        <n v="241.17599999999999"/>
        <n v="227.976"/>
        <n v="52.679999999999993"/>
        <n v="2.032"/>
        <n v="431.96800000000007"/>
        <n v="568.72800000000007"/>
        <n v="117.14400000000001"/>
        <n v="203.52"/>
        <n v="51.75"/>
        <n v="244.61499999999998"/>
        <n v="81.540000000000006"/>
        <n v="50.8"/>
        <n v="16.029999999999998"/>
        <n v="435.99900000000002"/>
        <n v="359.98"/>
        <n v="70.559999999999988"/>
        <n v="3.81"/>
        <n v="73.007999999999996"/>
        <n v="3.2079999999999993"/>
        <n v="26.176000000000002"/>
        <n v="30.44"/>
        <n v="35.28"/>
        <n v="37.880000000000003"/>
        <n v="66.048000000000002"/>
        <n v="1287.45"/>
        <n v="160.96"/>
        <n v="28.44"/>
        <n v="364.41"/>
        <n v="361.76400000000001"/>
        <n v="111.67200000000001"/>
        <n v="13.775999999999996"/>
        <n v="24.048000000000002"/>
        <n v="384.17399999999998"/>
        <n v="1799.75"/>
        <n v="580.67200000000003"/>
        <n v="222.38400000000001"/>
        <n v="50.454000000000015"/>
        <n v="1091.1680000000001"/>
        <n v="219.16800000000001"/>
        <n v="6.9279999999999982"/>
        <n v="40.032000000000004"/>
        <n v="169.99"/>
        <n v="36.99"/>
        <n v="629.09999999999991"/>
        <n v="193.95000000000002"/>
        <n v="22.288"/>
        <n v="65.424000000000007"/>
        <n v="281.37199999999996"/>
        <n v="7.4880000000000013"/>
        <n v="22.336000000000002"/>
        <n v="65.789999999999992"/>
        <n v="271.98400000000004"/>
        <n v="11.76"/>
        <n v="77.52"/>
        <n v="48.64"/>
        <n v="1.81"/>
        <n v="43.560000000000009"/>
        <n v="262.24"/>
        <n v="131.6"/>
        <n v="558.4"/>
        <n v="1408.1"/>
        <n v="32.896000000000001"/>
        <n v="215.148"/>
        <n v="30.96"/>
        <n v="128.9"/>
        <n v="14.976000000000003"/>
        <n v="15.079999999999998"/>
        <n v="24.288"/>
        <n v="16.192"/>
        <n v="251.00599999999997"/>
        <n v="54.192"/>
        <n v="4.3040000000000003"/>
        <n v="108.92"/>
        <n v="2504.7399999999998"/>
        <n v="29.900000000000002"/>
        <n v="70.88"/>
        <n v="27.263999999999999"/>
        <n v="56.65"/>
        <n v="14.97"/>
        <n v="471.92"/>
        <n v="58.72"/>
        <n v="16.496000000000002"/>
        <n v="22.512000000000004"/>
        <n v="3.4440000000000008"/>
        <n v="538.19400000000007"/>
        <n v="492.76800000000003"/>
        <n v="286.78999999999996"/>
        <n v="5.08"/>
        <n v="47.992000000000004"/>
        <n v="361.96"/>
        <n v="278.82"/>
        <n v="133.38"/>
        <n v="10.848000000000001"/>
        <n v="18.544"/>
        <n v="180.98"/>
        <n v="34.950000000000003"/>
        <n v="152"/>
        <n v="1421.6640000000002"/>
        <n v="579.94999999999993"/>
        <n v="29.12"/>
        <n v="1202.94"/>
        <n v="36.192"/>
        <n v="147.184"/>
        <n v="382.11599999999999"/>
        <n v="435.50400000000002"/>
        <n v="72"/>
        <n v="655.90000000000009"/>
        <n v="513.024"/>
        <n v="487.91999999999996"/>
        <n v="209.96999999999997"/>
        <n v="62.94"/>
        <n v="25.919999999999998"/>
        <n v="95.736000000000004"/>
        <n v="3.3919999999999995"/>
        <n v="193.06559999999999"/>
        <n v="418.8"/>
        <n v="509.48800000000006"/>
        <n v="825.17399999999998"/>
        <n v="17.760000000000002"/>
        <n v="6.911999999999999"/>
        <n v="66.300000000000011"/>
        <n v="30.816000000000003"/>
        <n v="569.53599999999994"/>
        <n v="796.42500000000007"/>
        <n v="12.832000000000001"/>
        <n v="404.93999999999994"/>
        <n v="116"/>
        <n v="657.55200000000013"/>
        <n v="599.97"/>
        <n v="38.97"/>
        <n v="45.84"/>
        <n v="38.24"/>
        <n v="87.168000000000006"/>
        <n v="54.900000000000006"/>
        <n v="287.96800000000002"/>
        <n v="13.12"/>
        <n v="10.75"/>
        <n v="11.62"/>
        <n v="83.25"/>
        <n v="20.65"/>
        <n v="5.3520000000000003"/>
        <n v="99.372"/>
        <n v="2.6720000000000002"/>
        <n v="28.672000000000004"/>
        <n v="29.311999999999994"/>
        <n v="105.98"/>
        <n v="33.94"/>
        <n v="45.527999999999999"/>
        <n v="844.11599999999987"/>
        <n v="812.73599999999999"/>
        <n v="7.4760000000000018"/>
        <n v="604.75199999999995"/>
        <n v="10.128"/>
        <n v="21.792000000000002"/>
        <n v="439.8"/>
        <n v="8.2560000000000002"/>
        <n v="25.560000000000002"/>
        <n v="4.3680000000000012"/>
        <n v="11.520000000000001"/>
        <n v="1577.94"/>
        <n v="59.98"/>
        <n v="2395.2000000000003"/>
        <n v="1687.8"/>
        <n v="104.80000000000001"/>
        <n v="14.496000000000002"/>
        <n v="4.7840000000000007"/>
        <n v="4.7300000000000004"/>
        <n v="7.89"/>
        <n v="65.5"/>
        <n v="2430.08"/>
        <n v="104.85"/>
        <n v="3.9"/>
        <n v="801.96"/>
        <n v="191.96"/>
        <n v="1169.694"/>
        <n v="1665.62"/>
        <n v="1443.96"/>
        <n v="2.92"/>
        <n v="465.18"/>
        <n v="22.428000000000004"/>
        <n v="37.52000000000001"/>
        <n v="64.704000000000008"/>
        <n v="135.51599999999999"/>
        <n v="12.448"/>
        <n v="657.93"/>
        <n v="25.16"/>
        <n v="91.92"/>
        <n v="139.44"/>
        <n v="27.096"/>
        <n v="177.56800000000001"/>
        <n v="58.415999999999997"/>
        <n v="16.448"/>
        <n v="36.783999999999999"/>
        <n v="718.11599999999987"/>
        <n v="31.776"/>
        <n v="9.5550000000000015"/>
        <n v="5.5600000000000005"/>
        <n v="217.85"/>
        <n v="40.775999999999996"/>
        <n v="63.936000000000007"/>
        <n v="142.4"/>
        <n v="681.40800000000013"/>
        <n v="3.52"/>
        <n v="36.32"/>
        <n v="2060.7440000000001"/>
        <n v="213.13600000000002"/>
        <n v="69.52"/>
        <n v="763.44"/>
        <n v="41.957999999999998"/>
        <n v="89.567999999999998"/>
        <n v="22.248000000000001"/>
        <n v="334.88000000000005"/>
        <n v="148.28800000000001"/>
        <n v="178.92000000000002"/>
        <n v="69.888000000000005"/>
        <n v="47.3"/>
        <n v="155.12"/>
        <n v="15.52"/>
        <n v="55.104000000000006"/>
        <n v="104.88"/>
        <n v="34.700000000000003"/>
        <n v="33.72"/>
        <n v="638.73"/>
        <n v="9.0960000000000001"/>
        <n v="8.6880000000000006"/>
        <n v="30.880000000000003"/>
        <n v="33.799999999999997"/>
        <n v="258.89999999999998"/>
        <n v="27.888000000000002"/>
        <n v="6.4560000000000004"/>
        <n v="13.88"/>
        <n v="103.92000000000002"/>
        <n v="8.8719999999999999"/>
        <n v="127.372"/>
        <n v="464.97"/>
        <n v="181.96"/>
        <n v="84.09"/>
        <n v="153.35999999999999"/>
        <n v="43.68"/>
        <n v="98.21"/>
        <n v="2.6940000000000004"/>
        <n v="43.92"/>
        <n v="59.994000000000007"/>
        <n v="439.99200000000002"/>
        <n v="87.96"/>
        <n v="15.488"/>
        <n v="232.96"/>
        <n v="66.539999999999992"/>
        <n v="79.400000000000006"/>
        <n v="163.96"/>
        <n v="37.93"/>
        <n v="15.168000000000001"/>
        <n v="24.78"/>
        <n v="19.14"/>
        <n v="899.97"/>
        <n v="6.3680000000000003"/>
        <n v="34.175999999999995"/>
        <n v="5.5440000000000005"/>
        <n v="510.24"/>
        <n v="204.95000000000002"/>
        <n v="162.60000000000002"/>
        <n v="23.55"/>
        <n v="249.95000000000002"/>
        <n v="18.920000000000002"/>
        <n v="35.712000000000003"/>
        <n v="551.98500000000013"/>
        <n v="360.38"/>
        <n v="636.86"/>
        <n v="499.99"/>
        <n v="1259.93"/>
        <n v="65.08"/>
        <n v="71.97"/>
        <n v="32.54"/>
        <n v="10.9"/>
        <n v="61.929000000000002"/>
        <n v="11.850000000000001"/>
        <n v="118.25"/>
        <n v="321.92"/>
        <n v="879.98400000000004"/>
        <n v="42.783999999999999"/>
        <n v="563.42999999999984"/>
        <n v="111.104"/>
        <n v="16.899999999999999"/>
        <n v="24.4"/>
        <n v="87.6"/>
        <n v="8.52"/>
        <n v="1.3440000000000001"/>
        <n v="1013.8320000000001"/>
        <n v="1.984"/>
        <n v="2003.52"/>
        <n v="62.91"/>
        <n v="383.97600000000006"/>
        <n v="335.94400000000002"/>
        <n v="273.95999999999998"/>
        <n v="269.98199999999997"/>
        <n v="8.9039999999999999"/>
        <n v="720.06400000000008"/>
        <n v="41.424000000000007"/>
        <n v="3.1320000000000001"/>
        <n v="1085.42"/>
        <n v="3.9119999999999999"/>
        <n v="62.376000000000005"/>
        <n v="29.049999999999997"/>
        <n v="180.96000000000004"/>
        <n v="4.4190000000000005"/>
        <n v="16.032"/>
        <n v="57.23"/>
        <n v="333"/>
        <n v="36.44"/>
        <n v="523.76400000000001"/>
        <n v="1359.96"/>
        <n v="102.59200000000001"/>
        <n v="22.704000000000001"/>
        <n v="35.008000000000003"/>
        <n v="39.152000000000001"/>
        <n v="5.2380000000000013"/>
        <n v="4.6619999999999999"/>
        <n v="523.91999999999996"/>
        <n v="146.13600000000002"/>
        <n v="25.06"/>
        <n v="19.824000000000002"/>
        <n v="823.96000000000015"/>
        <n v="15.984000000000002"/>
        <n v="1056.8599999999999"/>
        <n v="12.816000000000001"/>
        <n v="18.98"/>
        <n v="991.19999999999993"/>
        <n v="1458.65"/>
        <n v="26.64"/>
        <n v="476.8"/>
        <n v="87.444000000000003"/>
        <n v="76.14"/>
        <n v="19.96"/>
        <n v="1049.97"/>
        <n v="611.05799999999999"/>
        <n v="2.3679999999999999"/>
        <n v="19.008000000000003"/>
        <n v="911.98400000000004"/>
        <n v="674.35200000000009"/>
        <n v="134.01"/>
        <n v="170.97"/>
        <n v="170.35200000000003"/>
        <n v="6.28"/>
        <n v="480.74"/>
        <n v="616.99800000000005"/>
        <n v="691.96"/>
        <n v="85.96"/>
        <n v="85.3"/>
        <n v="33.567999999999991"/>
        <n v="3.5639999999999992"/>
        <n v="447.94399999999996"/>
        <n v="480.96"/>
        <n v="40.176000000000002"/>
        <n v="10.896000000000001"/>
        <n v="10.64"/>
        <n v="151.96"/>
        <n v="155.34"/>
        <n v="148.32"/>
        <n v="240.78400000000002"/>
        <n v="191.96800000000002"/>
        <n v="11.8"/>
        <n v="842.35200000000009"/>
        <n v="23.472000000000001"/>
        <n v="86.058000000000007"/>
        <n v="108.78399999999999"/>
        <n v="38.190000000000012"/>
        <n v="52.096000000000004"/>
        <n v="364.70400000000006"/>
        <n v="40.256"/>
        <n v="12.127999999999997"/>
        <n v="134.85000000000002"/>
        <n v="356.94"/>
        <n v="659.9"/>
        <n v="1684.7520000000002"/>
        <n v="559.91999999999996"/>
        <n v="9.9799999999999969"/>
        <n v="48.9"/>
        <n v="3.5519999999999996"/>
        <n v="270.33999999999997"/>
        <n v="98.111999999999995"/>
        <n v="10.428000000000001"/>
        <n v="41.988"/>
        <n v="7.5840000000000005"/>
        <n v="352.45"/>
        <n v="801.59999999999991"/>
        <n v="16.096"/>
        <n v="7.6560000000000006"/>
        <n v="311.97600000000006"/>
        <n v="61.68"/>
        <n v="26.720000000000002"/>
        <n v="30.28"/>
        <n v="57.929999999999993"/>
        <n v="241.33199999999999"/>
        <n v="145.54400000000001"/>
        <n v="5.4719999999999995"/>
        <n v="9.3999999999999986"/>
        <n v="74"/>
        <n v="197.37199999999999"/>
        <n v="1424.9"/>
        <n v="835.17000000000007"/>
        <n v="44.384"/>
        <n v="2.9440000000000004"/>
        <n v="48.848000000000006"/>
        <n v="19.648"/>
        <n v="255.108"/>
        <n v="17.248000000000001"/>
        <n v="5.47"/>
        <n v="22.14"/>
        <n v="11.277000000000001"/>
        <n v="4.4479999999999995"/>
        <n v="44.76"/>
        <n v="38.28"/>
        <n v="44.67"/>
        <n v="40.635000000000012"/>
        <n v="5.7279999999999989"/>
        <n v="42.24"/>
        <n v="53.820000000000007"/>
        <n v="414"/>
        <n v="41.328000000000003"/>
        <n v="39.92"/>
        <n v="8.94"/>
        <n v="53.315999999999995"/>
        <n v="56.519999999999996"/>
        <n v="22.77"/>
        <n v="257.49900000000002"/>
        <n v="2591.56"/>
        <n v="41.95"/>
        <n v="79.12"/>
        <n v="52.96"/>
        <n v="286.34400000000005"/>
        <n v="63.552000000000007"/>
        <n v="41.375999999999998"/>
        <n v="172.70400000000001"/>
        <n v="512.93999999999994"/>
        <n v="860.93"/>
        <n v="769.95"/>
        <n v="373.08"/>
        <n v="231.92000000000002"/>
        <n v="63.47"/>
        <n v="637.89599999999996"/>
        <n v="287.90999999999997"/>
        <n v="36.6"/>
        <n v="1.78"/>
        <n v="101.94"/>
        <n v="474.43"/>
        <n v="39.295999999999999"/>
        <n v="542.93999999999994"/>
        <n v="193.79999999999998"/>
        <n v="97.88"/>
        <n v="25.86"/>
        <n v="170.05799999999999"/>
        <n v="82.782000000000011"/>
        <n v="853.92999999999984"/>
        <n v="556.66499999999996"/>
        <n v="95.84"/>
        <n v="29.664000000000001"/>
        <n v="12.863999999999995"/>
        <n v="232.88"/>
        <n v="236.88"/>
        <n v="18.693000000000001"/>
        <n v="383.952"/>
        <n v="21.12"/>
        <n v="767.95200000000011"/>
        <n v="274.77"/>
        <n v="70.56"/>
        <n v="204.85"/>
        <n v="9.155999999999997"/>
        <n v="23.991999999999994"/>
        <n v="599.9"/>
        <n v="276.69"/>
        <n v="172.76400000000001"/>
        <n v="409.27199999999999"/>
        <n v="55.44"/>
        <n v="67.175999999999988"/>
        <n v="646.20000000000005"/>
        <n v="72.744000000000014"/>
        <n v="572.16000000000008"/>
        <n v="68.111999999999995"/>
        <n v="25.031999999999996"/>
        <n v="39.992000000000004"/>
        <n v="20.015999999999998"/>
        <n v="3.1040000000000001"/>
        <n v="47.808000000000007"/>
        <n v="978.83999999999992"/>
        <n v="13.139999999999997"/>
        <n v="10.023999999999997"/>
        <n v="156.37279999999998"/>
        <n v="999.98"/>
        <n v="821.94"/>
        <n v="220.06399999999999"/>
        <n v="339.13600000000002"/>
        <n v="60.048000000000002"/>
        <n v="5.0220000000000002"/>
        <n v="7.857000000000002"/>
        <n v="302.38400000000001"/>
        <n v="20.952000000000002"/>
        <n v="638.82000000000005"/>
        <n v="221.024"/>
        <n v="3080"/>
        <n v="404.90000000000003"/>
        <n v="9449.9500000000007"/>
        <n v="12.94"/>
        <n v="2.2639999999999993"/>
        <n v="0.44399999999999995"/>
        <n v="146.17600000000002"/>
        <n v="159.96000000000004"/>
        <n v="4.3119999999999985"/>
        <n v="27.414000000000001"/>
        <n v="160.97999999999999"/>
        <n v="8.8559999999999999"/>
        <n v="158.376"/>
        <n v="1219.96"/>
        <n v="454.86"/>
        <n v="91.391999999999996"/>
        <n v="19.040000000000003"/>
        <n v="37.589999999999996"/>
        <n v="26.032"/>
        <n v="91.032000000000011"/>
        <n v="54.66"/>
        <n v="67.343999999999994"/>
        <n v="2624.9850000000001"/>
        <n v="73.28"/>
        <n v="14.479999999999997"/>
        <n v="112.12000000000002"/>
        <n v="1575.14"/>
        <n v="25.060000000000002"/>
        <n v="6.9239999999999977"/>
        <n v="37.392000000000003"/>
        <n v="57.42"/>
        <n v="12.74"/>
        <n v="120.78399999999999"/>
        <n v="9.7619999999999969"/>
        <n v="13.719999999999999"/>
        <n v="55.2"/>
        <n v="29.24"/>
        <n v="26.064000000000007"/>
        <n v="671.93999999999994"/>
        <n v="169.06400000000002"/>
        <n v="168.624"/>
        <n v="433.56800000000004"/>
        <n v="14.2"/>
        <n v="629.94999999999993"/>
        <n v="46.349999999999994"/>
        <n v="14.976000000000001"/>
        <n v="4.2399999999999993"/>
        <n v="319.95999999999998"/>
        <n v="344.90999999999997"/>
        <n v="81.94"/>
        <n v="6.8739999999999988"/>
        <n v="1.9959999999999996"/>
        <n v="10499.97"/>
        <n v="696.42"/>
        <n v="304.77600000000001"/>
        <n v="51.98"/>
        <n v="24.700000000000003"/>
        <n v="394.81600000000003"/>
        <n v="18.192000000000004"/>
        <n v="799.98400000000004"/>
        <n v="49.25"/>
        <n v="34.08"/>
        <n v="17.669999999999998"/>
        <n v="1604.9"/>
        <n v="385.68599999999998"/>
        <n v="128.39999999999998"/>
        <n v="62.28"/>
        <n v="482.66399999999999"/>
        <n v="4799.9839999999995"/>
        <n v="385.80000000000007"/>
        <n v="102.96"/>
        <n v="174.42000000000002"/>
        <n v="1.9639999999999995"/>
        <n v="94.427999999999997"/>
        <n v="61.584000000000003"/>
        <n v="22.48"/>
        <n v="332.02800000000002"/>
        <n v="11.393999999999998"/>
        <n v="6.3159999999999981"/>
        <n v="20.808000000000003"/>
        <n v="11.415999999999997"/>
        <n v="9.4080000000000013"/>
        <n v="19.829999999999998"/>
        <n v="20.231999999999999"/>
        <n v="27.81"/>
        <n v="1.64"/>
        <n v="20.9"/>
        <n v="88.08"/>
        <n v="751.92"/>
        <n v="887.10299999999995"/>
        <n v="55.944000000000003"/>
        <n v="11.824"/>
        <n v="96.783999999999978"/>
        <n v="10.476000000000001"/>
        <n v="9.7620000000000005"/>
        <n v="196.78399999999999"/>
        <n v="47.98"/>
        <n v="80.48"/>
        <n v="11.673000000000002"/>
        <n v="863.12799999999993"/>
        <n v="12.587999999999997"/>
        <n v="871.4"/>
        <n v="692.47199999999998"/>
        <n v="207.76"/>
        <n v="71.928000000000011"/>
        <n v="3.5920000000000005"/>
        <n v="48.631999999999991"/>
        <n v="9099.93"/>
        <n v="25.299999999999997"/>
        <n v="69.263999999999996"/>
        <n v="1103.97"/>
        <n v="246.13279999999997"/>
        <n v="11.696"/>
        <n v="33.279999999999994"/>
        <n v="14.088000000000001"/>
        <n v="896.32799999999997"/>
        <n v="189"/>
        <n v="53.981999999999999"/>
        <n v="129.39000000000001"/>
        <n v="54.32"/>
        <n v="4367.8960000000006"/>
        <n v="161.376"/>
        <n v="2.7840000000000003"/>
        <n v="59.751999999999995"/>
        <n v="63.92"/>
        <n v="383.96000000000004"/>
        <n v="7.7520000000000007"/>
        <n v="33.568000000000005"/>
        <n v="666.34400000000005"/>
        <n v="573.72799999999995"/>
        <n v="447.96800000000007"/>
        <n v="16.78"/>
        <n v="20.96"/>
        <n v="304.23"/>
        <n v="167.86"/>
        <n v="82.38"/>
        <n v="33.29"/>
        <n v="323.98199999999997"/>
        <n v="2.2860000000000005"/>
        <n v="9.2099999999999991"/>
        <n v="18"/>
        <n v="42.929999999999993"/>
        <n v="22.92"/>
        <n v="50.88"/>
        <n v="27.312000000000001"/>
        <n v="107.97"/>
        <n v="113.82"/>
        <n v="657.50400000000002"/>
        <n v="99.54"/>
        <n v="631.78200000000004"/>
        <n v="60.72"/>
        <n v="415.87200000000007"/>
        <n v="27.12"/>
        <n v="1598.0580000000002"/>
        <n v="36.96"/>
        <n v="77.720000000000013"/>
        <n v="520.46399999999994"/>
        <n v="29.160000000000004"/>
        <n v="131.94"/>
        <n v="704.76"/>
        <n v="7.41"/>
        <n v="21.5"/>
        <n v="10.528"/>
        <n v="20.544000000000004"/>
        <n v="159.75"/>
        <n v="103.96799999999999"/>
        <n v="303.25"/>
        <n v="270.71999999999997"/>
        <n v="1487.04"/>
        <n v="71.88"/>
        <n v="253.17599999999999"/>
        <n v="2.879999999999999"/>
        <n v="384.94399999999996"/>
        <n v="913.43000000000006"/>
        <n v="183.96800000000002"/>
        <n v="1259.97"/>
        <n v="68.97"/>
        <n v="59.960000000000008"/>
        <n v="25.983999999999998"/>
        <n v="27.360000000000003"/>
        <n v="361.37600000000003"/>
        <n v="172.18599999999998"/>
        <n v="69.00800000000001"/>
        <n v="199.89999999999998"/>
        <n v="901.94999999999993"/>
        <n v="971.5"/>
        <n v="11.328000000000001"/>
        <n v="21.240000000000002"/>
        <n v="34.800000000000004"/>
        <n v="9.08"/>
        <n v="4.91"/>
        <n v="59.699999999999996"/>
        <n v="387.99"/>
        <n v="30.4"/>
        <n v="478.24"/>
        <n v="190.84800000000001"/>
        <n v="5.4840000000000009"/>
        <n v="40.92"/>
        <n v="17.239999999999998"/>
        <n v="302.94"/>
        <n v="34.75"/>
        <n v="113.94"/>
        <n v="27.18"/>
        <n v="1805.88"/>
        <n v="20"/>
        <n v="7.98"/>
        <n v="8.75"/>
        <n v="842.94"/>
        <n v="2.1819999999999995"/>
        <n v="27.384"/>
        <n v="26.405999999999992"/>
        <n v="109.95"/>
        <n v="965.84999999999991"/>
        <n v="31.68"/>
        <n v="169.45"/>
        <n v="25.4"/>
        <n v="43.96"/>
        <n v="1279.165"/>
        <n v="27.92"/>
        <n v="1332.4960000000001"/>
        <n v="32.776000000000003"/>
        <n v="209.79200000000003"/>
        <n v="16.38"/>
        <n v="128.05799999999999"/>
        <n v="21.248000000000001"/>
        <n v="333.09000000000003"/>
        <n v="248.98"/>
        <n v="43.32"/>
        <n v="9.2959999999999994"/>
        <n v="16.269999999999996"/>
        <n v="69.12"/>
        <n v="4.4699999999999989"/>
        <n v="418.29599999999994"/>
        <n v="659.98799999999994"/>
        <n v="8.1280000000000001"/>
        <n v="909.7199999999998"/>
        <n v="917.92349999999988"/>
        <n v="631.17600000000016"/>
        <n v="21.312000000000005"/>
        <n v="173.65600000000003"/>
        <n v="62.849999999999994"/>
        <n v="818.37600000000009"/>
        <n v="37.299999999999997"/>
        <n v="81.96"/>
        <n v="54.792000000000009"/>
        <n v="10.784000000000001"/>
        <n v="290.98"/>
        <n v="48.664000000000001"/>
        <n v="16.559999999999999"/>
        <n v="1347.5200000000002"/>
        <n v="9.4320000000000004"/>
        <n v="89.34"/>
        <n v="269.98"/>
        <n v="99.9"/>
        <n v="39.08"/>
        <n v="116.83199999999999"/>
        <n v="2.2959999999999994"/>
        <n v="40.44"/>
        <n v="15.84"/>
        <n v="493.9199999999999"/>
        <n v="5.9359999999999991"/>
        <n v="325.86"/>
        <n v="383.60699999999997"/>
        <n v="537.54399999999998"/>
        <n v="1.9279999999999997"/>
        <n v="7.76"/>
        <n v="659.16800000000012"/>
        <n v="351.21600000000001"/>
        <n v="56.820000000000007"/>
        <n v="8.5590000000000011"/>
        <n v="127.869"/>
        <n v="271.44"/>
        <n v="110.352"/>
        <n v="36.4"/>
        <n v="419.13599999999997"/>
        <n v="28.782000000000004"/>
        <n v="10.475999999999999"/>
        <n v="127.96"/>
        <n v="33.479999999999997"/>
        <n v="26.86"/>
        <n v="113.10000000000001"/>
        <n v="65.78"/>
        <n v="239.70000000000002"/>
        <n v="25.632000000000001"/>
        <n v="23.616"/>
        <n v="76.58"/>
        <n v="8.8000000000000007"/>
        <n v="590.35199999999998"/>
        <n v="25.02"/>
        <n v="452.55000000000007"/>
        <n v="902.71199999999999"/>
        <n v="53.97"/>
        <n v="33.92"/>
        <n v="21.81"/>
        <n v="91.6"/>
        <n v="150.97999999999999"/>
        <n v="137.25"/>
        <n v="18.272000000000002"/>
        <n v="153.72800000000001"/>
        <n v="167.94400000000002"/>
        <n v="45.99"/>
        <n v="535.41"/>
        <n v="31.36"/>
        <n v="23.480000000000004"/>
        <n v="62.789999999999992"/>
        <n v="134.376"/>
        <n v="589.9"/>
        <n v="2879.9520000000002"/>
        <n v="90.480000000000018"/>
        <n v="77.55"/>
        <n v="8.8320000000000007"/>
        <n v="177.536"/>
        <n v="258.48"/>
        <n v="14.135999999999999"/>
        <n v="24.88"/>
        <n v="140.75"/>
        <n v="123.96000000000001"/>
        <n v="586.39800000000002"/>
        <n v="1599.92"/>
        <n v="11.09"/>
        <n v="3.1680000000000006"/>
        <n v="145.76400000000001"/>
        <n v="13.620000000000001"/>
        <n v="434.64600000000002"/>
        <n v="440.18999999999994"/>
        <n v="64.400000000000006"/>
        <n v="195.76"/>
        <n v="166.45"/>
        <n v="45.248000000000005"/>
        <n v="59.903999999999996"/>
        <n v="18.2"/>
        <n v="76.75200000000001"/>
        <n v="3"/>
        <n v="7.5060000000000002"/>
        <n v="69.98"/>
        <n v="11.059999999999999"/>
        <n v="623.46479999999997"/>
        <n v="772.68000000000006"/>
        <n v="283.14000000000004"/>
        <n v="635.96"/>
        <n v="118.99"/>
        <n v="33.088000000000001"/>
        <n v="62.048000000000002"/>
        <n v="29.61"/>
        <n v="863.928"/>
        <n v="241.92"/>
        <n v="163.88"/>
        <n v="3.4860000000000002"/>
        <n v="440.91"/>
        <n v="5.7150000000000016"/>
        <n v="51.967999999999996"/>
        <n v="221.92000000000002"/>
        <n v="29.52"/>
        <n v="142.36000000000001"/>
        <n v="546.66"/>
        <n v="212.13"/>
        <n v="74.415999999999997"/>
        <n v="7.9959999999999996"/>
        <n v="8.711999999999998"/>
        <n v="65.17"/>
        <n v="173.24"/>
        <n v="130.71"/>
        <n v="0.85200000000000009"/>
        <n v="56.567999999999998"/>
        <n v="344.70400000000001"/>
        <n v="521.96"/>
        <n v="8.2200000000000006"/>
        <n v="947.17000000000007"/>
        <n v="268.935"/>
        <n v="7.58"/>
        <n v="9.8880000000000017"/>
        <n v="671.5440000000001"/>
        <n v="275.952"/>
        <n v="123.14399999999999"/>
        <n v="15.576000000000001"/>
        <n v="212.64"/>
        <n v="9.870000000000001"/>
        <n v="53.25"/>
        <n v="19.919999999999998"/>
        <n v="658.74599999999998"/>
        <n v="29.84"/>
        <n v="67.98"/>
        <n v="61.06"/>
        <n v="35.544000000000004"/>
        <n v="221.16"/>
        <n v="18.690000000000001"/>
        <n v="25.349999999999998"/>
        <n v="209.56799999999998"/>
        <n v="3.8820000000000006"/>
        <n v="1.9080000000000004"/>
        <n v="43.371999999999993"/>
        <n v="783.96"/>
        <n v="7.8560000000000008"/>
        <n v="13.712000000000002"/>
        <n v="27.76"/>
        <n v="113.52000000000001"/>
        <n v="359.88"/>
        <n v="742.33600000000001"/>
        <n v="6.4640000000000004"/>
        <n v="25.71"/>
        <n v="100.94"/>
        <n v="63.882000000000005"/>
        <n v="683.14399999999989"/>
        <n v="1.4759999999999995"/>
        <n v="40.711999999999996"/>
        <n v="69.576000000000008"/>
        <n v="58.08"/>
        <n v="52.416000000000004"/>
        <n v="54.920000000000009"/>
        <n v="364.95"/>
        <n v="27.695999999999998"/>
        <n v="43.13"/>
        <n v="57.582000000000008"/>
        <n v="30.192"/>
        <n v="43.6"/>
        <n v="10.380000000000003"/>
        <n v="13.392000000000003"/>
        <n v="39.593999999999994"/>
        <n v="91.00800000000001"/>
        <n v="42.800000000000004"/>
        <n v="62.808000000000007"/>
        <n v="195.64"/>
        <n v="239.9"/>
        <n v="380.05799999999994"/>
        <n v="1199.9759999999999"/>
        <n v="48.576000000000001"/>
        <n v="18.264000000000003"/>
        <n v="34.655999999999999"/>
        <n v="81.552000000000007"/>
        <n v="227.13600000000002"/>
        <n v="10.36"/>
        <n v="463.24799999999988"/>
        <n v="44.856000000000009"/>
        <n v="30.345000000000006"/>
        <n v="127.554"/>
        <n v="14.016"/>
        <n v="13.776000000000002"/>
        <n v="245.88"/>
        <n v="3.7980000000000005"/>
        <n v="27.744000000000003"/>
        <n v="158.37599999999998"/>
        <n v="27.58"/>
        <n v="5.5530000000000008"/>
        <n v="243.92"/>
        <n v="14.96"/>
        <n v="10.512"/>
        <n v="71.632000000000005"/>
        <n v="975.92"/>
        <n v="303.83999999999997"/>
        <n v="12.54"/>
        <n v="464.84999999999997"/>
        <n v="758.35200000000009"/>
        <n v="20.368000000000002"/>
        <n v="49.847999999999999"/>
        <n v="2404.7040000000002"/>
        <n v="563.024"/>
        <n v="89.987999999999985"/>
        <n v="1.8239999999999998"/>
        <n v="18.319999999999997"/>
        <n v="48.816000000000003"/>
        <n v="1.1879999999999997"/>
        <n v="61.567999999999998"/>
        <n v="6.1920000000000002"/>
        <n v="2.2140000000000004"/>
        <n v="5.32"/>
        <n v="2249.91"/>
        <n v="59.92"/>
        <n v="171.20000000000002"/>
        <n v="3.36"/>
        <n v="182.67000000000002"/>
        <n v="101.69999999999999"/>
        <n v="1263.3000000000002"/>
        <n v="4.2"/>
        <n v="227.28"/>
        <n v="47.9"/>
        <n v="26.352000000000004"/>
        <n v="91.59"/>
        <n v="674.05799999999999"/>
        <n v="269.89999999999998"/>
        <n v="11.808000000000002"/>
        <n v="9.5879999999999992"/>
        <n v="5.9700000000000006"/>
        <n v="2.508"/>
        <n v="35.96"/>
        <n v="14.952000000000002"/>
        <n v="67.144000000000005"/>
        <n v="254.05799999999999"/>
        <n v="231.98"/>
        <n v="96.08"/>
        <n v="3.62"/>
        <n v="90.48"/>
        <n v="14.88"/>
        <n v="91.275000000000006"/>
        <n v="897.15000000000009"/>
        <n v="12.536000000000001"/>
        <n v="4.5120000000000005"/>
        <n v="16.776000000000003"/>
        <n v="33.74"/>
        <n v="333.99899999999997"/>
        <n v="1268.82"/>
        <n v="117.48800000000001"/>
        <n v="69.48"/>
        <n v="85.9"/>
        <n v="18.060000000000002"/>
        <n v="37.4"/>
        <n v="2.5119999999999996"/>
        <n v="18.864000000000001"/>
        <n v="61.192"/>
        <n v="67.84"/>
        <n v="48.712000000000003"/>
        <n v="7.7640000000000011"/>
        <n v="467.03999999999996"/>
        <n v="128.85000000000002"/>
        <n v="8.4"/>
        <n v="110.98"/>
        <n v="207.98400000000004"/>
        <n v="36.112000000000002"/>
        <n v="35.568000000000005"/>
        <n v="12.9"/>
        <n v="717.12000000000012"/>
        <n v="773.94"/>
        <n v="20.568000000000001"/>
        <n v="4.355999999999999"/>
        <n v="5.22"/>
        <n v="84.84"/>
        <n v="7.2400000000000011"/>
        <n v="1325.76"/>
        <n v="3.1080000000000001"/>
        <n v="689.40800000000002"/>
        <n v="1889.9899999999998"/>
        <n v="55.936000000000007"/>
        <n v="18.431999999999999"/>
        <n v="52.064"/>
        <n v="48.783999999999999"/>
        <n v="13.092000000000002"/>
        <n v="109.59200000000001"/>
        <n v="56.7"/>
        <n v="79.989999999999995"/>
        <n v="47.79"/>
        <n v="2321.9"/>
        <n v="9.5220000000000002"/>
        <n v="791.96399999999994"/>
        <n v="4.9230000000000009"/>
        <n v="209.97900000000001"/>
        <n v="33.930000000000007"/>
        <n v="222.32000000000005"/>
        <n v="210.56400000000002"/>
        <n v="1502.376"/>
        <n v="10.11"/>
        <n v="772.47"/>
        <n v="20.46"/>
        <n v="347.58"/>
        <n v="72.64"/>
        <n v="461.97"/>
        <n v="302.67"/>
        <n v="8.57"/>
        <n v="212.94"/>
        <n v="26.49"/>
        <n v="687.4"/>
        <n v="239.96000000000004"/>
        <n v="199.83600000000001"/>
        <n v="716"/>
        <n v="221.06"/>
        <n v="67.710000000000008"/>
        <n v="467.46"/>
        <n v="61.4"/>
        <n v="720.76"/>
        <n v="8.1339999999999986"/>
        <n v="24.400000000000002"/>
        <n v="398.40000000000003"/>
        <n v="1352.3975999999998"/>
        <n v="41.88"/>
        <n v="99.846000000000004"/>
        <n v="584.82000000000005"/>
        <n v="43.98"/>
        <n v="391.98"/>
        <n v="1781.6819999999998"/>
        <n v="549.99"/>
        <n v="167.535"/>
        <n v="38.339999999999996"/>
        <n v="53.88"/>
        <n v="299.98"/>
        <n v="62.8"/>
        <n v="744.09999999999991"/>
        <n v="44.840000000000011"/>
        <n v="401.59000000000003"/>
        <n v="359.49899999999997"/>
        <n v="10.48"/>
        <n v="5.7919999999999989"/>
        <n v="466.15799999999996"/>
        <n v="10.312000000000001"/>
        <n v="2.556"/>
        <n v="8.7840000000000007"/>
        <n v="3.024"/>
        <n v="14.015999999999996"/>
        <n v="4.5999999999999988"/>
        <n v="19.152000000000001"/>
        <n v="186.304"/>
        <n v="66.36"/>
        <n v="67.92"/>
        <n v="186.91200000000001"/>
        <n v="10.048000000000002"/>
        <n v="17.496000000000002"/>
        <n v="35.479999999999997"/>
        <n v="629.92999999999995"/>
        <n v="79.056000000000012"/>
        <n v="232.54999999999998"/>
        <n v="464.29200000000003"/>
        <n v="68.459999999999994"/>
        <n v="2799.96"/>
        <n v="601.29999999999995"/>
        <n v="44.820000000000007"/>
        <n v="101.12"/>
        <n v="107.97600000000001"/>
        <n v="58.730000000000004"/>
        <n v="93.344000000000008"/>
        <n v="17.05"/>
        <n v="8.0960000000000001"/>
        <n v="51.550000000000004"/>
        <n v="119.9"/>
        <n v="1317.492"/>
        <n v="86.26"/>
        <n v="139.04"/>
        <n v="842.37600000000009"/>
        <n v="1214.8499999999999"/>
        <n v="67.78"/>
        <n v="2.6880000000000002"/>
        <n v="6.6000000000000005"/>
        <n v="1001.5840000000001"/>
        <n v="569.05799999999999"/>
        <n v="14.224000000000002"/>
        <n v="68.720000000000013"/>
        <n v="1367.84"/>
        <n v="563.93999999999994"/>
        <n v="3504.9"/>
        <n v="144.12"/>
        <n v="3.4079999999999999"/>
        <n v="2.0719999999999996"/>
        <n v="328.39919999999995"/>
        <n v="53.248000000000005"/>
        <n v="4.9920000000000009"/>
        <n v="258.57600000000002"/>
        <n v="75.84"/>
        <n v="45.78"/>
        <n v="38.71"/>
        <n v="748.75200000000007"/>
        <n v="1516.2"/>
        <n v="167.95200000000003"/>
        <n v="45.04"/>
        <n v="23.16"/>
        <n v="397.59999999999997"/>
        <n v="45.660000000000004"/>
        <n v="158.13"/>
        <n v="3930.0720000000001"/>
        <n v="41.720000000000006"/>
        <n v="104.23"/>
        <n v="70.260000000000005"/>
        <n v="1.24"/>
        <n v="35.4"/>
        <n v="498.26000000000005"/>
        <n v="706.86"/>
        <n v="43.19"/>
        <n v="36.56"/>
        <n v="186.14400000000001"/>
        <n v="353.56799999999998"/>
        <n v="30.93"/>
        <n v="27.496000000000002"/>
        <n v="605.34"/>
        <n v="210.00800000000001"/>
        <n v="54.96"/>
        <n v="164.22"/>
        <n v="39.872000000000007"/>
        <n v="13.68"/>
        <n v="3.3179999999999996"/>
        <n v="10.44"/>
        <n v="136.46400000000003"/>
        <n v="333.57600000000002"/>
        <n v="12.544"/>
        <n v="20.767999999999997"/>
        <n v="43.5"/>
        <n v="12.576000000000001"/>
        <n v="182.91"/>
        <n v="107.64800000000001"/>
        <n v="35.200000000000003"/>
        <n v="2.9199999999999995"/>
        <n v="200.79500000000002"/>
        <n v="46.688000000000002"/>
        <n v="21.864000000000001"/>
        <n v="167.94"/>
        <n v="3.89"/>
        <n v="52.44"/>
        <n v="32.36"/>
        <n v="399.67200000000003"/>
        <n v="3.7440000000000007"/>
        <n v="715.2"/>
        <n v="159.80000000000001"/>
        <n v="340.11599999999999"/>
        <n v="9.5520000000000014"/>
        <n v="89.991000000000014"/>
        <n v="17.904"/>
        <n v="966.69999999999982"/>
        <n v="182.11199999999999"/>
        <n v="4.4640000000000004"/>
        <n v="51.588000000000001"/>
        <n v="50.4"/>
        <n v="14.89"/>
        <n v="4.08"/>
        <n v="2275.5"/>
        <n v="1979.6999999999998"/>
        <n v="62.099999999999994"/>
        <n v="37.295999999999999"/>
        <n v="68.949999999999989"/>
        <n v="191.05799999999999"/>
        <n v="13.040000000000001"/>
        <n v="1525.1879999999996"/>
        <n v="28.048000000000002"/>
        <n v="187.05600000000001"/>
        <n v="9.6560000000000006"/>
        <n v="2314.116"/>
        <n v="34.236000000000004"/>
        <n v="15.96"/>
        <n v="25.08"/>
        <n v="6.68"/>
        <n v="63.94"/>
        <n v="60.600000000000009"/>
        <n v="10.68"/>
        <n v="307.77600000000001"/>
        <n v="12.24"/>
        <n v="899.95"/>
        <n v="1.6320000000000001"/>
        <n v="267.95999999999998"/>
        <n v="31.95"/>
        <n v="32.339999999999996"/>
        <n v="143.85600000000002"/>
        <n v="329.58400000000006"/>
        <n v="87.28"/>
        <n v="279.45600000000002"/>
        <n v="8"/>
        <n v="16.36"/>
        <n v="15.78"/>
        <n v="720.7600000000001"/>
        <n v="151.19200000000001"/>
        <n v="15.58"/>
        <n v="306.89999999999998"/>
        <n v="347.36099999999999"/>
        <n v="348.488"/>
        <n v="172.73599999999999"/>
        <n v="15.54"/>
        <n v="105.55199999999999"/>
        <n v="15.808000000000002"/>
        <n v="358.2"/>
        <n v="545.91599999999994"/>
        <n v="40.410000000000004"/>
        <n v="167.976"/>
        <n v="109.53"/>
        <n v="22.5"/>
        <n v="213.08"/>
        <n v="1025.8799999999999"/>
        <n v="39"/>
        <n v="2.907"/>
        <n v="79.98"/>
        <n v="3.7439999999999998"/>
        <n v="22.424000000000003"/>
        <n v="42.76"/>
        <n v="10.080000000000002"/>
        <n v="101.34"/>
        <n v="224.75"/>
        <n v="73.175999999999974"/>
        <n v="39.984000000000002"/>
        <n v="150.38399999999999"/>
        <n v="11.231999999999999"/>
        <n v="1649.95"/>
        <n v="111.89999999999999"/>
        <n v="599.16499999999996"/>
        <n v="4.0640000000000001"/>
        <n v="6.2160000000000002"/>
        <n v="8.895999999999999"/>
        <n v="1640.6999999999998"/>
        <n v="270"/>
        <n v="19.52"/>
        <n v="9.8100000000000023"/>
        <n v="213.21600000000001"/>
        <n v="588.78399999999999"/>
        <n v="2.0640000000000001"/>
        <n v="62.296000000000006"/>
        <n v="10.709999999999999"/>
        <n v="20.936000000000003"/>
        <n v="33"/>
        <n v="357.93"/>
        <n v="57.400000000000006"/>
        <n v="331.96"/>
        <n v="86.199999999999989"/>
        <n v="38.016000000000005"/>
        <n v="8.3840000000000003"/>
        <n v="19.600000000000001"/>
        <n v="13.343999999999998"/>
        <n v="1478.2719999999999"/>
        <n v="16.272000000000002"/>
        <n v="32.340000000000003"/>
        <n v="56.064"/>
        <n v="108.72"/>
        <n v="181.47000000000003"/>
        <n v="16.176000000000002"/>
        <n v="123.92000000000002"/>
        <n v="13.360000000000001"/>
        <n v="102.01800000000001"/>
        <n v="750.68"/>
        <n v="84.55"/>
        <n v="1.8690000000000004"/>
        <n v="103.19200000000001"/>
        <n v="36"/>
        <n v="239.96"/>
        <n v="3.5919999999999992"/>
        <n v="20.808"/>
        <n v="63.920000000000009"/>
        <n v="664.14599999999996"/>
        <n v="3.3119999999999998"/>
        <n v="20.136000000000003"/>
        <n v="859.19999999999993"/>
        <n v="56.704000000000001"/>
        <n v="11.120000000000001"/>
        <n v="22.776000000000003"/>
        <n v="1319.96"/>
        <n v="239.95999999999998"/>
        <n v="54.768000000000001"/>
        <n v="21.552000000000003"/>
        <n v="58.24"/>
        <n v="80.28"/>
        <n v="9.7799999999999994"/>
        <n v="2479.96"/>
        <n v="179.94"/>
        <n v="26.849999999999998"/>
        <n v="17.43"/>
        <n v="1.5919999999999996"/>
        <n v="22.344000000000001"/>
        <n v="455.97"/>
        <n v="5.2140000000000004"/>
        <n v="67.400000000000006"/>
        <n v="126.56"/>
        <n v="139.92999999999998"/>
        <n v="16.656000000000002"/>
        <n v="67.993199999999987"/>
        <n v="34.54"/>
        <n v="64.12"/>
        <n v="209.98599999999999"/>
        <n v="29.760000000000005"/>
        <n v="89.768000000000001"/>
        <n v="34.360000000000007"/>
        <n v="98.376000000000005"/>
        <n v="29.940000000000005"/>
        <n v="36.738"/>
        <n v="179.93999999999997"/>
        <n v="383.64"/>
        <n v="47.52"/>
        <n v="83.56"/>
        <n v="546.06000000000006"/>
        <n v="34.049999999999997"/>
        <n v="245.98"/>
        <n v="18.940000000000001"/>
        <n v="59.913000000000011"/>
        <n v="68.62"/>
        <n v="55.984000000000009"/>
        <n v="14.480000000000002"/>
        <n v="142.488"/>
        <n v="98.391999999999996"/>
        <n v="11.05"/>
        <n v="7.78"/>
        <n v="53.040000000000006"/>
        <n v="843.9"/>
        <n v="1496.16"/>
        <n v="117.96"/>
        <n v="21.299999999999997"/>
        <n v="1040.8"/>
        <n v="499.95"/>
        <n v="3.04"/>
        <n v="201.96"/>
        <n v="68.64"/>
        <n v="2348.8200000000002"/>
        <n v="273.55200000000002"/>
        <n v="815.29199999999992"/>
        <n v="234.45000000000002"/>
        <n v="1256.22"/>
        <n v="152.79999999999998"/>
        <n v="82.56"/>
        <n v="284.96999999999997"/>
        <n v="60.84"/>
        <n v="28.8"/>
        <n v="74.45"/>
        <n v="192.22"/>
        <n v="57.9"/>
        <n v="1194.165"/>
        <n v="2.94"/>
        <n v="45.240000000000009"/>
        <n v="18.687999999999999"/>
        <n v="112.77600000000001"/>
        <n v="377.45"/>
        <n v="28.68"/>
        <n v="21.44"/>
        <n v="511.05600000000004"/>
        <n v="18.656000000000002"/>
        <n v="66.688000000000002"/>
        <n v="99.488"/>
        <n v="53.984000000000002"/>
        <n v="355.36"/>
        <n v="140.376"/>
        <n v="15.840000000000002"/>
        <n v="57.408000000000008"/>
        <n v="27.6"/>
        <n v="20.439999999999998"/>
        <n v="6.38"/>
        <n v="1049.93"/>
        <n v="14.320000000000002"/>
        <n v="129.88800000000001"/>
        <n v="48.944000000000003"/>
        <n v="275.05799999999999"/>
        <n v="27.36"/>
        <n v="134.99"/>
        <n v="71.088000000000008"/>
        <n v="27.395999999999997"/>
        <n v="13.455999999999998"/>
        <n v="40.752000000000002"/>
        <n v="139.96000000000004"/>
        <n v="136.53"/>
        <n v="11.64"/>
        <n v="79.44"/>
        <n v="127.76400000000001"/>
        <n v="2799.944"/>
        <n v="5.9399999999999995"/>
        <n v="177.54999999999998"/>
        <n v="57.959999999999994"/>
        <n v="29.402999999999999"/>
        <n v="81.400000000000006"/>
        <n v="91.176000000000016"/>
        <n v="159.96800000000002"/>
        <n v="331.536"/>
        <n v="178.10999999999999"/>
        <n v="459.92"/>
        <n v="27.52"/>
        <n v="30.69"/>
        <n v="13.919999999999998"/>
        <n v="38.376000000000005"/>
        <n v="26.48"/>
        <n v="532.72"/>
        <n v="26.72"/>
        <n v="795.48"/>
        <n v="16.560000000000002"/>
        <n v="74.95"/>
        <n v="355.45499999999998"/>
        <n v="3.1599999999999993"/>
        <n v="1999.96"/>
        <n v="46.152000000000001"/>
        <n v="32.984999999999999"/>
        <n v="6.3840000000000003"/>
        <n v="54.92"/>
        <n v="1448.8200000000002"/>
        <n v="353.88"/>
        <n v="60.144000000000005"/>
        <n v="85.2"/>
        <n v="14.91"/>
        <n v="1158.1199999999999"/>
        <n v="599.99"/>
        <n v="638.28800000000012"/>
        <n v="13.208000000000002"/>
        <n v="112.64800000000001"/>
        <n v="2.21"/>
        <n v="217.76400000000001"/>
        <n v="22.638000000000002"/>
        <n v="95.143999999999991"/>
        <n v="12.320000000000002"/>
        <n v="1395.54"/>
        <n v="117.36"/>
        <n v="421.37200000000001"/>
        <n v="575.96800000000007"/>
        <n v="205.99919999999997"/>
        <n v="31.744"/>
        <n v="132.22400000000002"/>
        <n v="1487.9760000000001"/>
        <n v="11.672000000000001"/>
        <n v="12.912000000000001"/>
        <n v="93.149999999999991"/>
        <n v="238.62"/>
        <n v="7.77"/>
        <n v="285.48"/>
        <n v="19.168000000000003"/>
        <n v="26.136000000000003"/>
        <n v="90.801000000000002"/>
        <n v="181.76400000000001"/>
        <n v="581.96"/>
        <n v="29.98"/>
        <n v="519.96"/>
        <n v="363.92"/>
        <n v="64.2"/>
        <n v="72.599999999999994"/>
        <n v="57.567999999999998"/>
        <n v="83.699999999999989"/>
        <n v="415.96800000000007"/>
        <n v="304.89999999999998"/>
        <n v="80.959999999999994"/>
        <n v="777.21"/>
        <n v="225.56799999999998"/>
        <n v="36.599999999999994"/>
        <n v="715.64"/>
        <n v="795.51"/>
        <n v="74.760000000000005"/>
        <n v="29.22"/>
        <n v="23.04"/>
        <n v="1.3619999999999997"/>
        <n v="239.66599999999997"/>
        <n v="4.5599999999999996"/>
        <n v="1133.3499999999999"/>
        <n v="104.58000000000001"/>
        <n v="1293.4879999999998"/>
        <n v="127.94999999999999"/>
        <n v="59.76"/>
        <n v="108.08"/>
        <n v="9.5400000000000009"/>
        <n v="11.736000000000001"/>
        <n v="885.52800000000002"/>
        <n v="28.28"/>
        <n v="4912.59"/>
        <n v="38.432000000000002"/>
        <n v="21.568000000000001"/>
        <n v="81.576000000000008"/>
        <n v="99.87"/>
        <n v="71.12"/>
        <n v="259.95999999999998"/>
        <n v="24.192"/>
        <n v="16.95"/>
        <n v="24.704000000000001"/>
        <n v="104.184"/>
        <n v="25.5"/>
        <n v="199.76400000000001"/>
        <n v="94.6"/>
        <n v="4228.7040000000006"/>
        <n v="2003.9200000000003"/>
        <n v="313.17599999999999"/>
        <n v="1099.5"/>
        <n v="1215.92"/>
        <n v="8.92"/>
        <n v="87.210000000000008"/>
        <n v="683.98799999999994"/>
        <n v="527.91999999999996"/>
        <n v="95.992000000000004"/>
        <n v="435.84000000000003"/>
        <n v="48.84"/>
        <n v="25.9"/>
        <n v="42.68"/>
        <n v="234.36"/>
        <n v="10.5"/>
        <n v="676.55"/>
        <n v="770.35200000000009"/>
        <n v="575.928"/>
        <n v="107.88"/>
        <n v="8.7040000000000006"/>
        <n v="43.019999999999996"/>
        <n v="414.96"/>
        <n v="387.72"/>
        <n v="13.56"/>
        <n v="552"/>
        <n v="429.90000000000003"/>
        <n v="32.06"/>
        <n v="161.96"/>
        <n v="19.86"/>
        <n v="77.56"/>
        <n v="245.94"/>
        <n v="8.6"/>
        <n v="2357.4880000000003"/>
        <n v="369.54399999999998"/>
        <n v="184.75200000000001"/>
        <n v="458.42999999999995"/>
        <n v="328.59000000000003"/>
        <n v="338.35199999999998"/>
        <n v="87.960000000000008"/>
        <n v="12.294"/>
        <n v="109.764"/>
        <n v="68.52"/>
        <n v="74.94"/>
        <n v="2548.5600000000004"/>
        <n v="287.88"/>
        <n v="4158.9120000000003"/>
        <n v="646.27200000000005"/>
        <n v="18.48"/>
        <n v="239.24"/>
        <n v="19.567999999999998"/>
        <n v="310.39199999999994"/>
        <n v="859.2"/>
        <n v="506.28"/>
        <n v="238.15200000000004"/>
        <n v="692.93999999999994"/>
        <n v="16.146000000000004"/>
        <n v="1345.4850000000001"/>
        <n v="173.48800000000003"/>
        <n v="272.39999999999998"/>
        <n v="28"/>
        <n v="12.201000000000001"/>
        <n v="2.0679999999999996"/>
        <n v="142.04"/>
        <n v="1199.96"/>
        <n v="12.600000000000001"/>
        <n v="23.904000000000003"/>
        <n v="88.960000000000008"/>
        <n v="518.27200000000005"/>
        <n v="6.98"/>
        <n v="343.20000000000005"/>
        <n v="152.68800000000002"/>
        <n v="3.4880000000000004"/>
        <n v="5.8880000000000008"/>
        <n v="270.62"/>
        <n v="72.48"/>
        <n v="151.05600000000001"/>
        <n v="6.2159999999999993"/>
        <n v="24.032"/>
        <n v="2.0880000000000001"/>
        <n v="4.4879999999999995"/>
        <n v="272.64600000000002"/>
        <n v="212.8"/>
        <n v="45.4"/>
        <n v="80.991"/>
        <n v="2888.1270000000004"/>
        <n v="1299.6600000000001"/>
        <n v="2254.41"/>
        <n v="314.53199999999998"/>
        <n v="13.632"/>
        <n v="19.431999999999995"/>
        <n v="65.44"/>
        <n v="1.9079999999999997"/>
        <n v="1474.8020000000001"/>
        <n v="110.096"/>
        <n v="16.752000000000002"/>
        <n v="1537.0739999999998"/>
        <n v="449.37200000000001"/>
        <n v="41.904000000000003"/>
        <n v="2279.96"/>
        <n v="409.21600000000001"/>
        <n v="327.99600000000004"/>
        <n v="49.408000000000001"/>
        <n v="767.21400000000006"/>
        <n v="161.28"/>
        <n v="192.8"/>
        <n v="73.163999999999987"/>
        <n v="205.666"/>
        <n v="115.44"/>
        <n v="274.8"/>
        <n v="119.03999999999999"/>
        <n v="20.07"/>
        <n v="40.736000000000004"/>
        <n v="340.70400000000006"/>
        <n v="1198.33"/>
        <n v="51.336000000000006"/>
        <n v="332.70400000000001"/>
        <n v="42.408000000000008"/>
        <n v="81.539999999999992"/>
        <n v="167.28"/>
        <n v="772.68"/>
        <n v="26.160000000000004"/>
        <n v="33.57"/>
        <n v="170.24"/>
        <n v="117.456"/>
        <n v="34.248000000000005"/>
        <n v="26.7"/>
        <n v="21.2"/>
        <n v="838.38"/>
        <n v="1690.04"/>
        <n v="121.96"/>
        <n v="113.72999999999999"/>
        <n v="14.6"/>
        <n v="887.84"/>
        <n v="403.92"/>
        <n v="106.8"/>
        <n v="34.944000000000003"/>
        <n v="383.84000000000003"/>
        <n v="799.56000000000006"/>
        <n v="6.3299999999999992"/>
        <n v="329.988"/>
        <n v="71.376000000000005"/>
        <n v="63.769999999999996"/>
        <n v="50.97"/>
        <n v="1439.9680000000001"/>
        <n v="563.91999999999996"/>
        <n v="235.15199999999999"/>
        <n v="51.016000000000005"/>
        <n v="25.248000000000001"/>
        <n v="56.686"/>
        <n v="51.168000000000006"/>
        <n v="2793.5280000000002"/>
        <n v="65.94"/>
        <n v="68.16"/>
        <n v="125.69999999999999"/>
        <n v="56.699999999999996"/>
        <n v="12.263999999999999"/>
        <n v="66.294000000000011"/>
        <n v="291.16800000000001"/>
        <n v="110.376"/>
        <n v="30.32"/>
        <n v="71.28"/>
        <n v="1471.96"/>
        <n v="26.336000000000002"/>
        <n v="166.5"/>
        <n v="11.744"/>
        <n v="247.44"/>
        <n v="43.41"/>
        <n v="465.16"/>
        <n v="2.3939999999999997"/>
        <n v="200.96999999999997"/>
        <n v="9.8560000000000016"/>
        <n v="384.59200000000004"/>
        <n v="442.37199999999996"/>
        <n v="28.849999999999998"/>
        <n v="311.98"/>
        <n v="22.450000000000003"/>
        <n v="1159.056"/>
        <n v="179.89999999999998"/>
        <n v="116.312"/>
        <n v="428.40000000000003"/>
        <n v="24.75"/>
        <n v="20.784000000000002"/>
        <n v="63.824000000000005"/>
        <n v="141.55199999999999"/>
        <n v="563.24"/>
        <n v="661.17600000000004"/>
        <n v="502.48800000000006"/>
        <n v="196.70400000000001"/>
        <n v="915.13600000000008"/>
        <n v="701.96"/>
        <n v="33.552"/>
        <n v="1737.1799999999998"/>
        <n v="36.36"/>
        <n v="25.83"/>
        <n v="24.587999999999994"/>
        <n v="13.984000000000002"/>
        <n v="195.96000000000004"/>
        <n v="17.584000000000003"/>
        <n v="104.78399999999999"/>
        <n v="650.35200000000009"/>
        <n v="629.18400000000008"/>
        <n v="15.176"/>
        <n v="579.51"/>
        <n v="14.99"/>
        <n v="151.91999999999999"/>
        <n v="65.97"/>
        <n v="210.84"/>
        <n v="19.05"/>
        <n v="247.71600000000001"/>
        <n v="66.58"/>
        <n v="87.8"/>
        <n v="221.38200000000001"/>
        <n v="5199.96"/>
        <n v="156.512"/>
        <n v="119.85000000000001"/>
        <n v="69.28"/>
        <n v="24.55"/>
        <n v="12.176000000000002"/>
        <n v="108.40000000000002"/>
        <n v="2.4119999999999999"/>
        <n v="8.39"/>
        <n v="337.98"/>
        <n v="150.80000000000001"/>
        <n v="1039.992"/>
        <n v="41.22"/>
        <n v="240.37"/>
        <n v="119.02"/>
        <n v="133.12"/>
        <n v="38.08"/>
        <n v="561.58400000000006"/>
        <n v="99.920000000000016"/>
        <n v="286.14999999999998"/>
        <n v="49.792000000000002"/>
        <n v="299.97499999999997"/>
        <n v="62.591999999999999"/>
        <n v="4.2759999999999989"/>
        <n v="229.94"/>
        <n v="311.14999999999998"/>
        <n v="396.92"/>
        <n v="17.149999999999999"/>
        <n v="824.95"/>
        <n v="24.64"/>
        <n v="227.88"/>
        <n v="8.01"/>
        <n v="569.5680000000001"/>
        <n v="149.73000000000002"/>
        <n v="899.43"/>
        <n v="76.864000000000004"/>
        <n v="102.93"/>
        <n v="108.57600000000001"/>
        <n v="5.9840000000000009"/>
        <n v="111.93"/>
        <n v="454.27200000000005"/>
        <n v="8399.9759999999987"/>
        <n v="6.2940000000000014"/>
        <n v="122.38199999999999"/>
        <n v="945.03600000000006"/>
        <n v="14.301000000000002"/>
        <n v="410.35199999999998"/>
        <n v="23.52"/>
        <n v="477.15000000000003"/>
        <n v="974.98799999999983"/>
        <n v="589.41"/>
        <n v="82.26"/>
        <n v="7.1039999999999992"/>
        <n v="103.50000000000001"/>
        <n v="2.4640000000000004"/>
        <n v="10.76"/>
        <n v="6.7"/>
        <n v="3.44"/>
        <n v="135.99"/>
        <n v="15.959999999999999"/>
        <n v="37.200000000000003"/>
        <n v="84.960000000000008"/>
        <n v="2079.4"/>
        <n v="72.42"/>
        <n v="114.52"/>
        <n v="871.80000000000007"/>
        <n v="4.5540000000000003"/>
        <n v="5.2"/>
        <n v="205.99200000000002"/>
        <n v="503.96000000000004"/>
        <n v="24.472000000000001"/>
        <n v="110.4"/>
        <n v="384.76799999999997"/>
        <n v="78.66"/>
        <n v="962.07999999999993"/>
        <n v="12.843000000000002"/>
        <n v="295.45600000000002"/>
        <n v="103.93599999999999"/>
        <n v="289.56799999999998"/>
        <n v="39.72"/>
        <n v="244.768"/>
        <n v="135.09"/>
        <n v="279.85999999999996"/>
        <n v="90.06"/>
        <n v="50.231999999999999"/>
        <n v="19.242000000000001"/>
        <n v="5.3040000000000003"/>
        <n v="19.136000000000003"/>
        <n v="332.83200000000005"/>
        <n v="50.352000000000004"/>
        <n v="206.38400000000001"/>
        <n v="529.9"/>
        <n v="99.3"/>
        <n v="108.96"/>
        <n v="5443.96"/>
        <n v="56.07"/>
        <n v="59.993999999999993"/>
        <n v="9.4200000000000017"/>
        <n v="216.4"/>
        <n v="6.9360000000000008"/>
        <n v="4.427999999999999"/>
        <n v="142.80000000000001"/>
        <n v="399.95"/>
        <n v="2152.7760000000003"/>
        <n v="4007.8400000000006"/>
        <n v="158.99"/>
        <n v="291.10000000000002"/>
        <n v="73.679999999999993"/>
        <n v="58.170000000000009"/>
        <n v="634.11599999999999"/>
        <n v="155.88"/>
        <n v="327.56399999999996"/>
        <n v="505.32000000000005"/>
        <n v="3.8079999999999998"/>
        <n v="8.6819999999999968"/>
        <n v="24.424000000000003"/>
        <n v="1522.6379999999999"/>
        <n v="419.90000000000003"/>
        <n v="33.61999999999999"/>
        <n v="16.14"/>
        <n v="194.25"/>
        <n v="243.99199999999996"/>
        <n v="7.120000000000001"/>
        <n v="319.92"/>
        <n v="1049.44"/>
        <n v="1007.9440000000002"/>
        <n v="231.72"/>
        <n v="9.9120000000000008"/>
        <n v="19.8"/>
        <n v="125.92999999999999"/>
        <n v="11.760000000000002"/>
        <n v="1.3650000000000002"/>
        <n v="62.015999999999998"/>
        <n v="239.84"/>
        <n v="484.70400000000006"/>
        <n v="371.97600000000006"/>
        <n v="89.820000000000007"/>
        <n v="469.95"/>
        <n v="209.94"/>
        <n v="102.438"/>
        <n v="199.304"/>
        <n v="6999.96"/>
        <n v="7.3800000000000008"/>
        <n v="1747.25"/>
        <n v="54.48"/>
        <n v="199.99"/>
        <n v="68.541000000000011"/>
        <n v="122.12000000000002"/>
        <n v="6.99"/>
        <n v="1421.664"/>
        <n v="125.88"/>
        <n v="79.78"/>
        <n v="133.20000000000002"/>
        <n v="139.94400000000002"/>
        <n v="133.47200000000001"/>
        <n v="564.19499999999994"/>
        <n v="319.98400000000004"/>
        <n v="21.184000000000001"/>
        <n v="213.42999999999995"/>
        <n v="31.992000000000004"/>
        <n v="68.703999999999994"/>
        <n v="386.91"/>
        <n v="39.659999999999997"/>
        <n v="356.85"/>
        <n v="251.57999999999998"/>
        <n v="219.84000000000003"/>
        <n v="42.85"/>
        <n v="17"/>
        <n v="87.4"/>
        <n v="265.85999999999996"/>
        <n v="67.959999999999994"/>
        <n v="83.9"/>
        <n v="19.75"/>
        <n v="393.54"/>
        <n v="46.872"/>
        <n v="3.6"/>
        <n v="180.01600000000002"/>
        <n v="41.552"/>
        <n v="12.160000000000002"/>
        <n v="477.51"/>
        <n v="47.97"/>
        <n v="415.17600000000004"/>
        <n v="35.231999999999999"/>
        <n v="16.34"/>
        <n v="163.136"/>
        <n v="5.43"/>
        <n v="519.67999999999995"/>
        <n v="273.92"/>
        <n v="266.35200000000003"/>
        <n v="56.328000000000003"/>
        <n v="39.264000000000003"/>
        <n v="95.231999999999999"/>
        <n v="159.91999999999999"/>
        <n v="23.32"/>
        <n v="10.47"/>
        <n v="20.704000000000001"/>
        <n v="50.496000000000002"/>
        <n v="6.1290000000000004"/>
        <n v="643.13599999999997"/>
        <n v="32.432000000000002"/>
        <n v="113.76"/>
        <n v="150.66"/>
        <n v="48.032000000000004"/>
        <n v="102.624"/>
        <n v="359.77199999999999"/>
        <n v="122.13600000000001"/>
        <n v="479.952"/>
        <n v="116.98"/>
        <n v="8.74"/>
        <n v="7.96"/>
        <n v="275.24"/>
        <n v="47.400000000000006"/>
        <n v="512.96"/>
        <n v="395.93999999999994"/>
        <n v="253.76399999999998"/>
        <n v="1362.8999999999999"/>
        <n v="14.560000000000002"/>
        <n v="196.21"/>
        <n v="13.005000000000003"/>
        <n v="4.1760000000000002"/>
        <n v="17.64"/>
        <n v="93.456000000000003"/>
        <n v="449.91"/>
        <n v="344.94"/>
        <n v="20.096000000000004"/>
        <n v="37.752000000000002"/>
        <n v="138.58799999999999"/>
        <n v="259.92000000000007"/>
        <n v="9.98"/>
        <n v="21.488"/>
        <n v="3.7979999999999987"/>
        <n v="7.8800000000000008"/>
        <n v="35.445"/>
        <n v="269.97000000000003"/>
        <n v="45.120000000000005"/>
        <n v="100.80000000000001"/>
        <n v="47.968000000000004"/>
        <n v="3.8560000000000003"/>
        <n v="12.585000000000003"/>
        <n v="113.372"/>
        <n v="18.312000000000001"/>
        <n v="127.93599999999999"/>
        <n v="241.17000000000002"/>
        <n v="3266.3760000000002"/>
        <n v="1.6799999999999995"/>
        <n v="7.968"/>
        <n v="168.1"/>
        <n v="98.46"/>
        <n v="358.58"/>
        <n v="32.479999999999997"/>
        <n v="17499.949999999997"/>
        <n v="34.370000000000005"/>
        <n v="146.04000000000002"/>
        <n v="27.88"/>
        <n v="152.65"/>
        <n v="371.2"/>
        <n v="14.832000000000003"/>
        <n v="20.700000000000003"/>
        <n v="67.900000000000006"/>
        <n v="1059.1199999999999"/>
        <n v="32.04"/>
        <n v="1565.88"/>
        <n v="106.05"/>
        <n v="62.04"/>
        <n v="494.97"/>
        <n v="367.96"/>
        <n v="44.96"/>
        <n v="28.14"/>
        <n v="274.89"/>
        <n v="2887.0560000000005"/>
        <n v="131.376"/>
        <n v="1913.3999999999999"/>
        <n v="2567.84"/>
        <n v="37.056000000000004"/>
        <n v="259.89600000000002"/>
        <n v="73.343999999999994"/>
        <n v="95.68"/>
        <n v="411.98"/>
        <n v="34.479999999999997"/>
        <n v="10.782000000000002"/>
        <n v="602.65099999999995"/>
        <n v="7.6559999999999988"/>
        <n v="559.92999999999995"/>
        <n v="2399.96"/>
        <n v="16"/>
        <n v="5.5879999999999992"/>
        <n v="235.92"/>
        <n v="115.96"/>
        <n v="186.54"/>
        <n v="159.56"/>
        <n v="132.16"/>
        <n v="17.903999999999996"/>
        <n v="124.032"/>
        <n v="1403.9200000000003"/>
        <n v="28.799999999999997"/>
        <n v="24.588000000000001"/>
        <n v="356.78999999999996"/>
        <n v="16.98"/>
        <n v="491.55"/>
        <n v="23.66"/>
        <n v="93.68"/>
        <n v="862.34400000000005"/>
        <n v="13.493999999999998"/>
        <n v="41.584000000000003"/>
        <n v="84.272000000000006"/>
        <n v="36.544000000000004"/>
        <n v="479.72"/>
        <n v="102.36799999999999"/>
        <n v="713.88"/>
        <n v="623.96"/>
        <n v="2.48"/>
        <n v="58.407999999999994"/>
        <n v="479.988"/>
        <n v="53.567999999999998"/>
        <n v="21.34"/>
        <n v="15.51"/>
        <n v="7.8000000000000007"/>
        <n v="10.199999999999999"/>
        <n v="22.32"/>
        <n v="75.98"/>
        <n v="6.46"/>
        <n v="824.97"/>
        <n v="18.180000000000003"/>
        <n v="621.7600000000001"/>
        <n v="48.87"/>
        <n v="5.92"/>
        <n v="30.18"/>
        <n v="8.7799999999999994"/>
        <n v="376.74"/>
        <n v="1.3919999999999997"/>
        <n v="44.43"/>
        <n v="226.20000000000002"/>
        <n v="27.9"/>
        <n v="31.08"/>
        <n v="13.839999999999998"/>
        <n v="175.87200000000001"/>
        <n v="208.44"/>
        <n v="25.76"/>
        <n v="366.74399999999997"/>
        <n v="289.24"/>
        <n v="205.16400000000002"/>
        <n v="598.45799999999997"/>
        <n v="148.25700000000001"/>
        <n v="146.76"/>
        <n v="6.8000000000000007"/>
        <n v="143.64000000000001"/>
        <n v="227.45999999999998"/>
        <n v="46.24"/>
        <n v="245.64600000000002"/>
        <n v="55.00800000000001"/>
        <n v="523.39200000000005"/>
        <n v="198.744"/>
        <n v="9.2480000000000011"/>
        <n v="99.591999999999999"/>
        <n v="399.96"/>
        <n v="14.576000000000001"/>
        <n v="209.60000000000002"/>
        <n v="30.98"/>
        <n v="122.688"/>
        <n v="892.13600000000008"/>
        <n v="50.22"/>
        <n v="83.42"/>
        <n v="5.8719999999999999"/>
        <n v="12.144"/>
        <n v="27.792000000000002"/>
        <n v="32.67"/>
        <n v="1261.33"/>
        <n v="82.656000000000006"/>
        <n v="175.92"/>
        <n v="4.7519999999999989"/>
        <n v="13.344000000000001"/>
        <n v="22.911000000000005"/>
        <n v="309.45600000000002"/>
        <n v="472.51800000000003"/>
        <n v="1012.6800000000001"/>
        <n v="17.220000000000006"/>
        <n v="1626.1920000000002"/>
        <n v="8.5950000000000024"/>
        <n v="190.89600000000002"/>
        <n v="163.44"/>
        <n v="146.68799999999999"/>
        <n v="276.78400000000005"/>
        <n v="318.95999999999998"/>
        <n v="6.5700000000000012"/>
        <n v="421.1"/>
        <n v="760.11599999999987"/>
        <n v="38.784000000000006"/>
        <n v="122.32799999999999"/>
        <n v="459.88"/>
        <n v="9.2799999999999994"/>
        <n v="1685.88"/>
        <n v="5.7280000000000006"/>
        <n v="67.194000000000003"/>
        <n v="10.02"/>
        <n v="13.89"/>
        <n v="16.45"/>
        <n v="123.08799999999999"/>
        <n v="257.94"/>
        <n v="828.59999999999991"/>
        <n v="17.440000000000001"/>
        <n v="62.88000000000001"/>
        <n v="290.35200000000003"/>
        <n v="113.52"/>
        <n v="135.29999999999998"/>
        <n v="111.15"/>
        <n v="776.84999999999991"/>
        <n v="43.28"/>
        <n v="52.56"/>
        <n v="971.88000000000011"/>
        <n v="182.55"/>
        <n v="53.087999999999994"/>
        <n v="275.88"/>
        <n v="157.89999999999998"/>
        <n v="15.600000000000001"/>
        <n v="247.84"/>
        <n v="717.72"/>
        <n v="236.5"/>
        <n v="87.167999999999978"/>
        <n v="32.231999999999999"/>
        <n v="2.2020000000000004"/>
        <n v="9.3960000000000008"/>
        <n v="12.78"/>
        <n v="40"/>
        <n v="23.24"/>
        <n v="908.82"/>
        <n v="5.5520000000000005"/>
        <n v="74.591999999999999"/>
        <n v="38.86399999999999"/>
        <n v="203.976"/>
        <n v="5.3880000000000008"/>
        <n v="30.975999999999999"/>
        <n v="1350.1200000000001"/>
        <n v="19.54"/>
        <n v="138"/>
        <n v="116.75999999999999"/>
        <n v="331.02300000000008"/>
        <n v="756.80000000000007"/>
        <n v="8.7360000000000007"/>
        <n v="369.16"/>
        <n v="51.648000000000003"/>
        <n v="62.496000000000009"/>
        <n v="274.49100000000004"/>
        <n v="137.94"/>
        <n v="151.62"/>
        <n v="30.8"/>
        <n v="1319.8"/>
        <n v="89.712000000000018"/>
        <n v="22.830000000000002"/>
        <n v="30.88"/>
        <n v="113.6"/>
        <n v="341.99100000000004"/>
        <n v="92.88000000000001"/>
        <n v="24.14"/>
        <n v="4416.174"/>
        <n v="49.56"/>
        <n v="302.45"/>
        <n v="44.672000000000004"/>
        <n v="989.97"/>
        <n v="364.74"/>
        <n v="49.76"/>
        <n v="125.99"/>
        <n v="14.700000000000001"/>
        <n v="13.428000000000003"/>
        <n v="315.77600000000007"/>
        <n v="273.666"/>
        <n v="20.608000000000004"/>
        <n v="4.0950000000000006"/>
        <n v="63.980000000000004"/>
        <n v="799.92000000000007"/>
        <n v="35.984000000000002"/>
        <n v="185.52800000000002"/>
        <n v="2541.98"/>
        <n v="599.98500000000013"/>
        <n v="3.0359999999999996"/>
        <n v="46.36"/>
        <n v="6.9"/>
        <n v="559.71"/>
        <n v="50.783999999999999"/>
        <n v="26.01"/>
        <n v="649"/>
        <n v="59.99"/>
        <n v="20.239999999999998"/>
        <n v="37.839999999999996"/>
        <n v="77.240000000000009"/>
        <n v="292.10000000000002"/>
        <n v="424.11599999999999"/>
        <n v="2.8919999999999995"/>
        <n v="381.72"/>
        <n v="890.84099999999989"/>
        <n v="14.129999999999999"/>
        <n v="64.75"/>
        <n v="11.214000000000002"/>
        <n v="286.40000000000003"/>
        <n v="142.18199999999999"/>
        <n v="19.608000000000001"/>
        <n v="4.1580000000000004"/>
        <n v="400.79999999999995"/>
        <n v="28.792000000000002"/>
        <n v="111"/>
        <n v="1279.9680000000001"/>
        <n v="1856.19"/>
        <n v="22.752000000000002"/>
        <n v="61.541999999999994"/>
        <n v="81.438000000000017"/>
        <n v="67.36"/>
        <n v="54.527999999999992"/>
        <n v="449.56800000000004"/>
        <n v="192.18600000000004"/>
        <n v="67.88"/>
        <n v="162.88999999999999"/>
        <n v="721.87500000000011"/>
        <n v="73.567999999999998"/>
        <n v="13.584000000000001"/>
        <n v="176.77199999999996"/>
        <n v="21.9"/>
        <n v="445.44"/>
        <n v="116.4"/>
        <n v="1.4080000000000001"/>
        <n v="169.56800000000001"/>
        <n v="251.96399999999994"/>
        <n v="194.35200000000003"/>
        <n v="340.18200000000002"/>
        <n v="6.8880000000000017"/>
        <n v="15.570000000000004"/>
        <n v="153.78"/>
        <n v="61.019999999999996"/>
        <n v="110.11"/>
        <n v="36.024000000000001"/>
        <n v="54.336000000000006"/>
        <n v="378"/>
        <n v="1336.4399999999998"/>
        <n v="390.36799999999999"/>
        <n v="101.52000000000001"/>
        <n v="866.64599999999996"/>
        <n v="795.40800000000013"/>
        <n v="35.856000000000002"/>
        <n v="23.840000000000003"/>
        <n v="30.87"/>
        <n v="509.95749999999992"/>
        <n v="122.91"/>
        <n v="167.84"/>
        <n v="172.11"/>
        <n v="13.591999999999999"/>
        <n v="386.67999999999995"/>
        <n v="379.96000000000004"/>
        <n v="539.91"/>
        <n v="41.240000000000009"/>
        <n v="51.897000000000013"/>
        <n v="23.160000000000004"/>
        <n v="126.08"/>
        <n v="449.1"/>
        <n v="195.10400000000001"/>
        <n v="36.671999999999997"/>
        <n v="85.245999999999995"/>
        <n v="32.712000000000003"/>
        <n v="11.43"/>
        <n v="9.3450000000000024"/>
        <n v="23.136000000000003"/>
        <n v="46.900000000000006"/>
        <n v="236.52800000000002"/>
        <n v="237.09600000000003"/>
        <n v="65.584000000000003"/>
        <n v="88.920000000000016"/>
        <n v="5.7999999999999989"/>
        <n v="1415.76"/>
        <n v="569.64"/>
        <n v="9.14"/>
        <n v="1196.8599999999999"/>
        <n v="523.26"/>
        <n v="639.96800000000007"/>
        <n v="52.76"/>
        <n v="538.92000000000007"/>
        <n v="87.84"/>
        <n v="34.92"/>
        <n v="3.5760000000000005"/>
        <n v="1499.95"/>
        <n v="13.568000000000001"/>
        <n v="2573.8200000000002"/>
        <n v="609.98"/>
        <n v="5.48"/>
        <n v="755.96"/>
        <n v="31.12"/>
        <n v="6.54"/>
        <n v="18.463999999999999"/>
        <n v="445.80200000000002"/>
        <n v="1053.164"/>
        <n v="106.68"/>
        <n v="119.94"/>
        <n v="512.19000000000005"/>
        <n v="1.5559999999999996"/>
        <n v="71.92"/>
        <n v="140.97"/>
        <n v="164.79200000000003"/>
        <n v="1889.9459999999999"/>
        <n v="62.040000000000006"/>
        <n v="396.92000000000007"/>
        <n v="239.45599999999999"/>
        <n v="29.36"/>
        <n v="214.89999999999998"/>
        <n v="146.44999999999999"/>
        <n v="15.14"/>
        <n v="1399.98"/>
        <n v="8.9520000000000017"/>
        <n v="8.8560000000000016"/>
        <n v="21.728000000000002"/>
        <n v="483.13599999999997"/>
        <n v="114.28800000000001"/>
        <n v="49.616000000000007"/>
        <n v="508.70400000000006"/>
        <n v="57.36"/>
        <n v="906.68000000000006"/>
        <n v="719.95200000000011"/>
        <n v="755.94400000000019"/>
        <n v="11.979999999999997"/>
        <n v="0.8979999999999998"/>
        <n v="21.204000000000004"/>
        <n v="34.74"/>
        <n v="833.94"/>
        <n v="349.96499999999997"/>
        <n v="158.28"/>
        <n v="497.93999999999994"/>
        <n v="533.93999999999994"/>
        <n v="170.78599999999997"/>
        <n v="435.16800000000006"/>
        <n v="48.58"/>
        <n v="26.46"/>
        <n v="194.7"/>
        <n v="591.32000000000005"/>
        <n v="2.84"/>
        <n v="221.96"/>
        <n v="236"/>
        <n v="41.94"/>
        <n v="52.792000000000002"/>
        <n v="2625.12"/>
        <n v="422.85599999999999"/>
        <n v="3499.9300000000003"/>
        <n v="58.248000000000005"/>
        <n v="71.245999999999995"/>
        <n v="887.27099999999984"/>
        <n v="146.86000000000001"/>
        <n v="225.57599999999996"/>
        <n v="38.256"/>
        <n v="40.24"/>
        <n v="29.925000000000001"/>
        <n v="148.70400000000001"/>
        <n v="25.176000000000002"/>
        <n v="1297.3680000000002"/>
        <n v="9.5399999999999991"/>
        <n v="5.81"/>
        <n v="6.6420000000000012"/>
        <n v="679.96"/>
        <n v="189.57600000000002"/>
        <n v="539.91999999999996"/>
        <n v="725.34400000000005"/>
        <n v="7.4399999999999995"/>
        <n v="39.479999999999997"/>
        <n v="850.5"/>
        <n v="75.33"/>
        <n v="325.63200000000006"/>
        <n v="23.344000000000001"/>
        <n v="335.72"/>
        <n v="251.94400000000002"/>
        <n v="127.30199999999999"/>
        <n v="1207.8399999999999"/>
        <n v="12.53"/>
        <n v="300.98"/>
        <n v="258.75"/>
        <n v="441.96"/>
        <n v="68.039999999999992"/>
        <n v="703.71"/>
        <n v="17.904000000000003"/>
        <n v="11.976000000000003"/>
        <n v="1299.99"/>
        <n v="4.5439999999999996"/>
        <n v="1352.0320000000002"/>
        <n v="1548.9900000000002"/>
        <n v="19.872"/>
        <n v="119.44800000000001"/>
        <n v="118.16"/>
        <n v="187.76"/>
        <n v="53.9"/>
        <n v="76.728000000000009"/>
        <n v="10.429999999999998"/>
        <n v="5399.91"/>
        <n v="119.10000000000001"/>
        <n v="259.98"/>
        <n v="170.98"/>
        <n v="446.06799999999998"/>
        <n v="605.88"/>
        <n v="186.732"/>
        <n v="3812.9700000000003"/>
        <n v="26.423999999999999"/>
        <n v="625.99"/>
        <n v="1568.61"/>
        <n v="17.3"/>
        <n v="160"/>
        <n v="167.88800000000001"/>
        <n v="5.2319999999999984"/>
        <n v="1199.98"/>
        <n v="73.849999999999994"/>
        <n v="526.58199999999999"/>
        <n v="13.698000000000002"/>
        <n v="250.26"/>
        <n v="29.600000000000005"/>
        <n v="1.9380000000000002"/>
        <n v="159.96"/>
        <n v="13.168000000000001"/>
        <n v="179.886"/>
        <n v="286.25600000000003"/>
        <n v="24.224000000000004"/>
        <n v="291.13600000000002"/>
        <n v="114.84800000000001"/>
        <n v="89.949999999999989"/>
        <n v="94.99"/>
        <n v="566.97"/>
        <n v="450.04"/>
        <n v="34.6"/>
        <n v="467.97"/>
        <n v="33.020000000000003"/>
        <n v="3.008"/>
        <n v="268.24"/>
        <n v="431.16000000000008"/>
        <n v="154.94999999999999"/>
        <n v="42.207999999999998"/>
        <n v="2.2239999999999998"/>
        <n v="74.52"/>
        <n v="1779.9"/>
        <n v="219.89999999999998"/>
        <n v="1039.7280000000001"/>
        <n v="45.96"/>
        <n v="456.58800000000008"/>
        <n v="4499.9850000000006"/>
        <n v="59.975999999999999"/>
        <n v="6.12"/>
        <n v="10.98"/>
        <n v="37.055999999999997"/>
        <n v="29.56"/>
        <n v="876.30000000000007"/>
        <n v="2.8899999999999992"/>
        <n v="7.8960000000000008"/>
        <n v="30.527999999999999"/>
        <n v="4.8420000000000005"/>
        <n v="1.7999999999999996"/>
        <n v="307.16800000000001"/>
        <n v="26.9"/>
        <n v="47.01"/>
        <n v="469.99"/>
        <n v="324.74400000000003"/>
        <n v="12"/>
        <n v="25.424000000000003"/>
        <n v="30.828000000000007"/>
        <n v="4.7699999999999996"/>
        <n v="550.43100000000004"/>
        <n v="1497.6659999999999"/>
        <n v="113.22"/>
        <n v="4535.9760000000006"/>
        <n v="11.84"/>
        <n v="592.74"/>
        <n v="90.882000000000005"/>
        <n v="508.76800000000003"/>
        <n v="479.92"/>
        <n v="1184.72"/>
        <n v="124.404"/>
        <n v="1871.88"/>
        <n v="20.387999999999995"/>
        <n v="320.64"/>
        <n v="52"/>
        <n v="464"/>
        <n v="235.95000000000002"/>
        <n v="18.528000000000002"/>
        <n v="441.92"/>
        <n v="127.76400000000002"/>
        <n v="13.38"/>
        <n v="11.176000000000002"/>
        <n v="242.17600000000004"/>
        <n v="337.17599999999999"/>
        <n v="10.32"/>
        <n v="47.32"/>
        <n v="23.376000000000001"/>
        <n v="19.89"/>
        <n v="399.98"/>
        <n v="343.84999999999997"/>
        <n v="82.4"/>
        <n v="272.048"/>
        <n v="1614.5820000000003"/>
        <n v="1.5840000000000001"/>
        <n v="423.64799999999997"/>
        <n v="76.64"/>
        <n v="3.9599999999999991"/>
        <n v="268.70400000000001"/>
        <n v="21.92"/>
        <n v="48.72"/>
        <n v="30.344000000000001"/>
        <n v="25.695999999999998"/>
        <n v="3404.5"/>
        <n v="344.37199999999996"/>
        <n v="30.384"/>
        <n v="38.619999999999997"/>
        <n v="174.3"/>
        <n v="569.99"/>
        <n v="298.11599999999999"/>
        <n v="2518.29"/>
        <n v="221.05600000000001"/>
        <n v="134.80000000000001"/>
        <n v="39.581999999999987"/>
        <n v="44.688000000000002"/>
        <n v="40.97999999999999"/>
        <n v="362.24999999999994"/>
        <n v="129.55199999999999"/>
        <n v="861.76"/>
        <n v="66.959999999999994"/>
        <n v="72.900000000000006"/>
        <n v="206.35200000000003"/>
        <n v="81.360000000000014"/>
        <n v="20.232000000000003"/>
        <n v="389.05600000000004"/>
        <n v="519.79200000000003"/>
        <n v="31.176000000000002"/>
        <n v="2.7240000000000006"/>
        <n v="3.762"/>
        <n v="659.97"/>
        <n v="5.1040000000000001"/>
        <n v="25.2"/>
        <n v="1.98"/>
        <n v="39.936000000000007"/>
        <n v="9.6120000000000001"/>
        <n v="199.75"/>
        <n v="1673.1839999999997"/>
        <n v="12.18"/>
        <n v="57.68"/>
        <n v="299.94"/>
        <n v="271.89999999999998"/>
        <n v="45.839999999999996"/>
        <n v="93.36"/>
        <n v="541.24"/>
        <n v="1323.8999999999999"/>
        <n v="126.624"/>
        <n v="125.944"/>
        <n v="663.92"/>
        <n v="120"/>
        <n v="3.29"/>
        <n v="60.672000000000011"/>
        <n v="4.9919999999999991"/>
        <n v="1.0439999999999998"/>
        <n v="210.68"/>
        <n v="78.8"/>
        <n v="106.08000000000001"/>
        <n v="23.076000000000001"/>
        <n v="0.98399999999999976"/>
        <n v="75.384000000000015"/>
        <n v="41.910000000000004"/>
        <n v="33.18"/>
        <n v="295.05599999999998"/>
        <n v="393.25"/>
        <n v="2.6550000000000002"/>
        <n v="892.35"/>
        <n v="728.82"/>
        <n v="41.36"/>
        <n v="116.82"/>
        <n v="454.56000000000006"/>
        <n v="141.41999999999999"/>
        <n v="310.74399999999997"/>
        <n v="12.736000000000001"/>
        <n v="6.469999999999998"/>
        <n v="13.747999999999998"/>
        <n v="15.223999999999997"/>
        <n v="165.98"/>
        <n v="75"/>
        <n v="134.27200000000002"/>
        <n v="146.54400000000001"/>
        <n v="203.88000000000002"/>
        <n v="718.6400000000001"/>
        <n v="61.1"/>
        <n v="28.08"/>
        <n v="10.496"/>
        <n v="77.58"/>
        <n v="269.35999999999996"/>
        <n v="234.95000000000002"/>
        <n v="3357.6000000000004"/>
        <n v="2973.32"/>
        <n v="775.72800000000007"/>
        <n v="89.066399999999987"/>
        <n v="175.44"/>
        <n v="215.54400000000001"/>
        <n v="55.584000000000003"/>
        <n v="127.38599999999998"/>
        <n v="248.43"/>
        <n v="11.647999999999998"/>
        <n v="20.64"/>
        <n v="148.02000000000001"/>
        <n v="526.34399999999994"/>
        <n v="31.504000000000005"/>
        <n v="30.672000000000001"/>
        <n v="1079.9759999999999"/>
        <n v="670.75200000000007"/>
        <n v="72.78"/>
        <n v="562.29250000000013"/>
        <n v="56.52"/>
        <n v="284.08000000000004"/>
        <n v="557.72799999999995"/>
        <n v="471.90000000000003"/>
        <n v="13999.96"/>
        <n v="239.37199999999996"/>
        <n v="227.96"/>
        <n v="293.52"/>
        <n v="96.960000000000008"/>
        <n v="512.49900000000002"/>
        <n v="863.12800000000004"/>
        <n v="2036.8600000000001"/>
        <n v="108.96000000000001"/>
        <n v="264.18"/>
        <n v="128.34"/>
        <n v="474.95"/>
        <n v="277.5"/>
        <n v="1252.704"/>
        <n v="110.97"/>
        <n v="1.8920000000000003"/>
        <n v="170.072"/>
        <n v="6.0480000000000009"/>
        <n v="335.74400000000003"/>
        <n v="10.429999999999996"/>
        <n v="67.150000000000006"/>
        <n v="549.98"/>
        <n v="11.82"/>
        <n v="4643.8"/>
        <n v="577.76400000000001"/>
        <n v="191.5155"/>
        <n v="1369.7640000000001"/>
        <n v="294.36799999999999"/>
        <n v="44.460000000000008"/>
        <n v="314.08800000000002"/>
        <n v="6.3360000000000012"/>
        <n v="2.4690000000000003"/>
        <n v="3.2640000000000007"/>
        <n v="31.776000000000003"/>
        <n v="15.072000000000001"/>
        <n v="82.64"/>
        <n v="31.02"/>
        <n v="1266.8599999999999"/>
        <n v="3.3280000000000003"/>
        <n v="933.26200000000006"/>
        <n v="2803.92"/>
        <n v="43.936000000000007"/>
        <n v="23.744"/>
        <n v="357"/>
        <n v="806.33600000000001"/>
        <n v="85.44"/>
        <n v="70.969999999999985"/>
        <n v="743.98799999999994"/>
        <n v="11.211999999999998"/>
        <n v="4.7119999999999997"/>
        <n v="180.97999999999996"/>
        <n v="299.99"/>
        <n v="242.624"/>
        <n v="174.95000000000002"/>
        <n v="8.02"/>
        <n v="171.04"/>
        <n v="35.448"/>
        <n v="69.375"/>
        <n v="2003.1680000000001"/>
        <n v="2563.056"/>
        <n v="43.056000000000004"/>
        <n v="34.860000000000007"/>
        <n v="432.45600000000002"/>
        <n v="675.06000000000006"/>
        <n v="65.231999999999999"/>
        <n v="600.53"/>
        <n v="637.44000000000005"/>
        <n v="51.756000000000007"/>
        <n v="211.24799999999999"/>
        <n v="2.952"/>
        <n v="18.368000000000002"/>
        <n v="26.55"/>
        <n v="111.98"/>
        <n v="486.36800000000005"/>
        <n v="37.17"/>
        <n v="137.352"/>
        <n v="376.50899999999996"/>
        <n v="62.72"/>
        <n v="2939.9300000000003"/>
        <n v="512.35799999999995"/>
        <n v="1.752"/>
        <n v="20.992000000000001"/>
        <n v="15.623999999999997"/>
        <n v="2.8639999999999994"/>
        <n v="94.191999999999979"/>
        <n v="51.8"/>
        <n v="299.52"/>
        <n v="7.7"/>
        <n v="498"/>
        <n v="436.70400000000006"/>
        <n v="73.36"/>
        <n v="59.20000000000001"/>
        <n v="218.376"/>
        <n v="9.48"/>
        <n v="209.5"/>
        <n v="24.3"/>
        <n v="32.448"/>
        <n v="26.388000000000002"/>
        <n v="373.46999999999991"/>
        <n v="87.08"/>
        <n v="217.44"/>
        <n v="5.4319999999999986"/>
        <n v="372.14400000000001"/>
        <n v="751.98400000000004"/>
        <n v="604.76800000000003"/>
        <n v="20.56"/>
        <n v="4.9839999999999991"/>
        <n v="29.74"/>
        <n v="87.36"/>
        <n v="56.16"/>
        <n v="64.384"/>
        <n v="223.88799999999998"/>
        <n v="241.49999999999997"/>
        <n v="16.239999999999998"/>
        <n v="17.184000000000001"/>
        <n v="366.00899999999996"/>
        <n v="310.68799999999999"/>
        <n v="7.6799999999999979"/>
        <n v="164.64599999999999"/>
        <n v="22.68"/>
        <n v="141.9"/>
        <n v="110.52800000000001"/>
        <n v="630.024"/>
        <n v="27.86"/>
        <n v="933.40800000000002"/>
        <n v="51.840000000000011"/>
        <n v="165.60000000000002"/>
        <n v="147.91999999999999"/>
        <n v="286.85000000000002"/>
        <n v="2154.9"/>
        <n v="18.432000000000002"/>
        <n v="10.944000000000001"/>
        <n v="62.352000000000004"/>
        <n v="303.92"/>
        <n v="274.20000000000005"/>
        <n v="8.5519999999999978"/>
        <n v="136.96"/>
        <n v="10.584000000000001"/>
        <n v="84.415999999999997"/>
        <n v="431.94"/>
        <n v="2.0430000000000001"/>
        <n v="68.238"/>
        <n v="240.744"/>
        <n v="43.44"/>
        <n v="2.2200000000000002"/>
        <n v="1679.96"/>
        <n v="1554.9360000000001"/>
        <n v="106.869"/>
        <n v="25.679999999999993"/>
        <n v="12.383999999999997"/>
        <n v="7.5"/>
        <n v="370.14"/>
        <n v="2678.94"/>
        <n v="45.408000000000001"/>
        <n v="9.952"/>
        <n v="37.896000000000001"/>
        <n v="1035.8"/>
        <n v="35.979999999999997"/>
        <n v="199.8"/>
        <n v="11.94"/>
        <n v="8749.9500000000007"/>
        <n v="18.689999999999998"/>
        <n v="60.736000000000004"/>
        <n v="479.97600000000006"/>
        <n v="6.0799999999999983"/>
        <n v="18.62"/>
        <n v="8.8559999999999981"/>
        <n v="27.96"/>
        <n v="175.23"/>
        <n v="23"/>
        <n v="73.784000000000006"/>
        <n v="35.76"/>
        <n v="30.336000000000006"/>
        <n v="182.22"/>
        <n v="54.992000000000004"/>
        <n v="55.86"/>
        <n v="44.375999999999998"/>
        <n v="51.264000000000003"/>
        <n v="5.1930000000000005"/>
        <n v="241.42399999999998"/>
        <n v="496.86"/>
        <n v="56.400000000000006"/>
        <n v="422.62499999999994"/>
        <n v="14.432"/>
        <n v="719.97600000000011"/>
        <n v="239.92"/>
        <n v="150.40799999999999"/>
        <n v="131.88000000000002"/>
        <n v="1454.9"/>
        <n v="220.70400000000001"/>
        <n v="67.176000000000002"/>
        <n v="968.74400000000014"/>
        <n v="222.35199999999998"/>
        <n v="998.84999999999991"/>
        <n v="14.336000000000002"/>
        <n v="102.3"/>
        <n v="607.52"/>
        <n v="31.16"/>
        <n v="10.332000000000001"/>
        <n v="11.664000000000001"/>
        <n v="499.16800000000006"/>
        <n v="11.88"/>
        <n v="4.32"/>
        <n v="40.54"/>
        <n v="475.94400000000002"/>
        <n v="30.080000000000002"/>
        <n v="23.18"/>
        <n v="56.96"/>
        <n v="14.256000000000002"/>
        <n v="39.624000000000009"/>
        <n v="65.12"/>
        <n v="30.560000000000002"/>
        <n v="20.768000000000001"/>
        <n v="39.808"/>
        <n v="481.17599999999999"/>
        <n v="7.24"/>
        <n v="177.45000000000002"/>
        <n v="130.97999999999999"/>
        <n v="826"/>
        <n v="139.58000000000001"/>
        <n v="760.97999999999979"/>
        <n v="67.860000000000014"/>
        <n v="39.878999999999998"/>
        <n v="97.424000000000007"/>
        <n v="27.396000000000004"/>
        <n v="5.6999999999999993"/>
        <n v="14.190000000000001"/>
        <n v="144.96"/>
        <n v="118"/>
        <n v="22.66"/>
        <n v="0.83599999999999974"/>
        <n v="21.968000000000004"/>
        <n v="619.15200000000004"/>
        <n v="127.90400000000001"/>
        <n v="94.2"/>
        <n v="49.5"/>
        <n v="182.35200000000003"/>
        <n v="28.031999999999996"/>
        <n v="7.6920000000000002"/>
        <n v="517.40500000000009"/>
        <n v="8.6079999999999988"/>
        <n v="2104.5499999999997"/>
        <n v="40.700000000000003"/>
        <n v="21.209999999999997"/>
        <n v="96.359999999999985"/>
        <n v="247.18799999999999"/>
        <n v="450"/>
        <n v="31.168000000000003"/>
        <n v="120.96"/>
        <n v="2239.9360000000001"/>
        <n v="76.608000000000004"/>
        <n v="91.360000000000014"/>
        <n v="115.136"/>
        <n v="4.71"/>
        <n v="79.968000000000004"/>
        <n v="305.97449999999998"/>
        <n v="71.951999999999998"/>
        <n v="1.8240000000000003"/>
        <n v="64.383999999999986"/>
        <n v="379.37200000000001"/>
        <n v="67.536000000000016"/>
        <n v="1.5239999999999996"/>
        <n v="37.408000000000001"/>
        <n v="4.7279999999999998"/>
        <n v="53.352000000000004"/>
        <n v="131.10400000000001"/>
        <n v="52.59"/>
        <n v="8.1000000000000014"/>
        <n v="83.987999999999985"/>
        <n v="11.032"/>
        <n v="210.58"/>
        <n v="30.960000000000004"/>
        <n v="3050.3760000000002"/>
        <n v="133.97999999999999"/>
        <n v="93.248000000000005"/>
        <n v="4.8600000000000012"/>
        <n v="6.2580000000000009"/>
        <n v="5.4"/>
        <n v="1270.99"/>
        <n v="125.36"/>
        <n v="1.6959999999999997"/>
        <n v="7.9799999999999986"/>
        <n v="288"/>
        <n v="146.952"/>
        <n v="83.13600000000001"/>
        <n v="942.78400000000011"/>
        <n v="3.536"/>
        <n v="287.976"/>
        <n v="29.304000000000002"/>
        <n v="55.328000000000003"/>
        <n v="1227.9983999999999"/>
        <n v="20.416"/>
        <n v="1128.3899999999999"/>
        <n v="271.96800000000002"/>
        <n v="77.728000000000009"/>
        <n v="46.62"/>
        <n v="22.549999999999997"/>
        <n v="583.79999999999995"/>
        <n v="1294.75"/>
        <n v="1799.9699999999998"/>
        <n v="221.98"/>
        <n v="34.769999999999996"/>
        <n v="102.72"/>
        <n v="33.282000000000004"/>
        <n v="118.64999999999998"/>
        <n v="37.520000000000003"/>
        <n v="207.14400000000001"/>
        <n v="44.099999999999994"/>
        <n v="4.0860000000000003"/>
        <n v="386.34"/>
        <n v="33.44"/>
        <n v="89.9"/>
        <n v="7.2359999999999998"/>
        <n v="4.8239999999999998"/>
        <n v="130.11199999999999"/>
        <n v="74.239999999999995"/>
        <n v="159.84000000000003"/>
        <n v="2.8920000000000008"/>
        <n v="55.600000000000009"/>
        <n v="5083.96"/>
        <n v="209.6"/>
        <n v="111.04"/>
        <n v="493.42999999999995"/>
        <n v="686.40000000000009"/>
        <n v="70.679999999999993"/>
        <n v="101.99400000000001"/>
        <n v="21.989999999999995"/>
        <n v="58.923999999999985"/>
        <n v="480"/>
        <n v="192.72"/>
        <n v="6.5280000000000014"/>
        <n v="2.8620000000000005"/>
        <n v="20.856000000000002"/>
        <n v="276.27999999999997"/>
        <n v="629.64"/>
        <n v="449.97"/>
        <n v="1927.5900000000001"/>
        <n v="121.78"/>
        <n v="2676.672"/>
        <n v="489.22999999999996"/>
        <n v="312.03000000000003"/>
        <n v="191.07899999999998"/>
        <n v="30.53"/>
        <n v="30.839999999999996"/>
        <n v="75.06"/>
        <n v="66.976000000000013"/>
        <n v="143.928"/>
        <n v="3.5640000000000009"/>
        <n v="856.65600000000006"/>
        <n v="13.183999999999997"/>
        <n v="48.783999999999985"/>
        <n v="18.527999999999995"/>
        <n v="177.68"/>
        <n v="11.568000000000001"/>
        <n v="4.572000000000001"/>
        <n v="1.7279999999999995"/>
        <n v="626.09999999999991"/>
        <n v="609.9799999999999"/>
        <n v="211.37199999999999"/>
        <n v="99.949999999999989"/>
        <n v="1119.8880000000001"/>
        <n v="135.98400000000001"/>
        <n v="92.960000000000008"/>
        <n v="7.6320000000000014"/>
        <n v="179.99100000000004"/>
        <n v="239.358"/>
        <n v="12.3"/>
        <n v="13.97"/>
        <n v="934.9559999999999"/>
        <n v="23.128"/>
        <n v="59.24"/>
        <n v="155.45600000000002"/>
        <n v="21"/>
        <n v="299.95999999999998"/>
        <n v="67.839999999999989"/>
        <n v="470.15499999999997"/>
        <n v="39.128"/>
        <n v="19.728000000000002"/>
        <n v="151.18799999999999"/>
        <n v="47.496000000000002"/>
        <n v="344.98099999999994"/>
        <n v="127.785"/>
        <n v="6.1039999999999983"/>
        <n v="1.7199999999999995"/>
        <n v="8.9519999999999982"/>
        <n v="2.3339999999999996"/>
        <n v="1.7279999999999998"/>
        <n v="159.04"/>
        <n v="95.970000000000013"/>
        <n v="104.75"/>
        <n v="1875.258"/>
        <n v="152.24"/>
        <n v="35.183999999999997"/>
        <n v="274.06400000000002"/>
        <n v="5.95"/>
        <n v="239.94"/>
        <n v="23.84"/>
        <n v="37.76"/>
        <n v="5.82"/>
        <n v="3.8159999999999998"/>
        <n v="26.16"/>
        <n v="135.79999999999998"/>
        <n v="19.399999999999999"/>
        <n v="13.488"/>
        <n v="11.416"/>
        <n v="166.92000000000002"/>
        <n v="98.328000000000003"/>
        <n v="117.88199999999999"/>
        <n v="20.97"/>
        <n v="139.96"/>
        <n v="314.60000000000002"/>
        <n v="283.56"/>
        <n v="487.96"/>
        <n v="2.9919999999999995"/>
        <n v="108.76800000000001"/>
        <n v="9892.74"/>
        <n v="73.915000000000006"/>
        <n v="337.08800000000002"/>
        <n v="189.95000000000002"/>
        <n v="29.950000000000003"/>
        <n v="66.03"/>
        <n v="28.783999999999999"/>
        <n v="2621.3220000000001"/>
        <n v="74.759999999999991"/>
        <n v="364.77600000000007"/>
        <n v="1115.17"/>
        <n v="89.696000000000012"/>
        <n v="50.12"/>
        <n v="36.480000000000004"/>
        <n v="322.19200000000001"/>
        <n v="2.9459999999999993"/>
        <n v="23.08"/>
        <n v="279.95"/>
        <n v="828.83999999999992"/>
        <n v="27.200000000000003"/>
        <n v="318.08"/>
        <n v="5.8"/>
        <n v="93.031999999999982"/>
        <n v="454.96499999999997"/>
        <n v="295.39999999999998"/>
        <n v="348.56"/>
        <n v="482.93999999999994"/>
        <n v="403.68"/>
        <n v="791.87999999999988"/>
        <n v="23.64"/>
        <n v="32.059999999999995"/>
        <n v="177.64800000000002"/>
        <n v="32.368000000000002"/>
        <n v="315.2"/>
        <n v="15.18"/>
        <n v="429.59999999999997"/>
        <n v="21.696000000000002"/>
        <n v="78.759000000000015"/>
        <n v="8.2799999999999994"/>
        <n v="50.135999999999996"/>
        <n v="88.074000000000012"/>
        <n v="301.46999999999997"/>
        <n v="125.13"/>
        <n v="555.96"/>
        <n v="51.984000000000009"/>
        <n v="18.336000000000002"/>
        <n v="1123.1280000000002"/>
        <n v="64.900000000000006"/>
        <n v="2.8079999999999989"/>
        <n v="8.0400000000000009"/>
        <n v="1564.29"/>
        <n v="138.56"/>
        <n v="65.52000000000001"/>
        <n v="23.200000000000003"/>
        <n v="19.312000000000001"/>
        <n v="101.96"/>
        <n v="259.74"/>
        <n v="255.42"/>
        <n v="4.338000000000001"/>
        <n v="11.880000000000003"/>
        <n v="405.85999999999996"/>
        <n v="680.01"/>
        <n v="143.12799999999996"/>
        <n v="4476.8"/>
        <n v="319.76"/>
        <n v="31.96"/>
        <n v="1112.94"/>
        <n v="23.65"/>
        <n v="707.88"/>
        <n v="31.128000000000004"/>
        <n v="55.76"/>
        <n v="207.18400000000003"/>
        <n v="1473.1"/>
        <n v="663.072"/>
        <n v="99.588000000000008"/>
        <n v="29.371999999999993"/>
        <n v="102.24000000000001"/>
        <n v="1432.0000000000002"/>
        <n v="41.04"/>
        <n v="256.78400000000005"/>
        <n v="120.98"/>
        <n v="315.98"/>
        <n v="39.816000000000003"/>
        <n v="16.059999999999999"/>
        <n v="20.664000000000001"/>
        <n v="13.761999999999997"/>
        <n v="1504.52"/>
        <n v="7.5359999999999987"/>
        <n v="1.4079999999999997"/>
        <n v="4.1439999999999992"/>
        <n v="52.751999999999995"/>
        <n v="381.35999999999996"/>
        <n v="15.192"/>
        <n v="946.76400000000024"/>
        <n v="94.679999999999993"/>
        <n v="23.669999999999998"/>
        <n v="147.56800000000001"/>
        <n v="56.783999999999999"/>
        <n v="6.5760000000000005"/>
        <n v="115.84"/>
        <n v="60.89"/>
        <n v="51.900000000000006"/>
        <n v="269.90999999999997"/>
        <n v="64.848000000000013"/>
        <n v="102.58200000000001"/>
        <n v="32.088000000000001"/>
        <n v="4305.5520000000006"/>
        <n v="255.84999999999997"/>
        <n v="184.70400000000001"/>
        <n v="47.92"/>
        <n v="8.0010000000000012"/>
        <n v="398.97199999999998"/>
        <n v="72.224000000000004"/>
        <n v="6.8879999999999981"/>
        <n v="457.4849999999999"/>
        <n v="1079.316"/>
        <n v="48.91"/>
        <n v="0.55599999999999983"/>
        <n v="97.968000000000004"/>
        <n v="1.4759999999999998"/>
        <n v="45.48"/>
        <n v="146.68800000000002"/>
        <n v="63.488"/>
        <n v="418.32"/>
        <n v="123.858"/>
        <n v="769.18400000000008"/>
        <n v="47.904000000000003"/>
        <n v="163.76400000000001"/>
        <n v="183.92"/>
        <n v="11.376000000000001"/>
        <n v="211.04"/>
        <n v="594.81600000000003"/>
        <n v="72.960000000000008"/>
        <n v="455.71199999999999"/>
        <n v="45.28"/>
        <n v="195.68"/>
        <n v="2.9920000000000004"/>
        <n v="20.064"/>
        <n v="117.57600000000002"/>
        <n v="51.184000000000012"/>
        <n v="57.593999999999994"/>
        <n v="842.72"/>
        <n v="11.423999999999999"/>
        <n v="313.72199999999998"/>
        <n v="428.68"/>
        <n v="30.576000000000001"/>
        <n v="13.020000000000001"/>
        <n v="68.48"/>
        <n v="1676.88"/>
        <n v="272.96999999999997"/>
        <n v="61.38"/>
        <n v="31.799999999999997"/>
        <n v="32.56"/>
        <n v="7.0720000000000001"/>
        <n v="424.27200000000005"/>
        <n v="120.57600000000001"/>
        <n v="12.28"/>
        <n v="2.04"/>
        <n v="582.33600000000001"/>
        <n v="1349.91"/>
        <n v="14.111999999999998"/>
        <n v="4.2720000000000002"/>
        <n v="209.148"/>
        <n v="1591.02"/>
        <n v="574.91"/>
        <n v="1071"/>
        <n v="12.07"/>
        <n v="3.2730000000000006"/>
        <n v="104.69600000000001"/>
        <n v="6.8159999999999981"/>
        <n v="21.983999999999995"/>
        <n v="3785.2920000000004"/>
        <n v="1212.9599999999998"/>
        <n v="103.48100000000001"/>
        <n v="252.8"/>
        <n v="285.57599999999996"/>
        <n v="22.240000000000002"/>
        <n v="48.36"/>
        <n v="16.256"/>
        <n v="477.29999999999995"/>
        <n v="12.32"/>
        <n v="8.6080000000000005"/>
        <n v="136.26"/>
        <n v="186.14999999999998"/>
        <n v="81.792000000000002"/>
        <n v="47.19"/>
        <n v="91.474999999999994"/>
        <n v="27.192"/>
        <n v="12.059999999999999"/>
        <n v="144.60000000000002"/>
        <n v="321.55200000000002"/>
        <n v="164.68800000000002"/>
        <n v="128.12400000000002"/>
        <n v="101.4"/>
        <n v="51.56"/>
        <n v="13.16"/>
        <n v="3.8279999999999994"/>
        <n v="304.98999999999995"/>
        <n v="781.86399999999992"/>
        <n v="673.34399999999994"/>
        <n v="572.80000000000007"/>
        <n v="197.04999999999998"/>
        <n v="2022.2720000000002"/>
        <n v="9.120000000000001"/>
        <n v="38.160000000000004"/>
        <n v="1592.8500000000001"/>
        <n v="4.41"/>
        <n v="26.94"/>
        <n v="32.129999999999995"/>
        <n v="1091.93"/>
        <n v="40.199999999999996"/>
        <n v="689.81999999999994"/>
        <n v="204.66639999999998"/>
        <n v="1649.75"/>
        <n v="91.055999999999997"/>
        <n v="54.207999999999998"/>
        <n v="26.981999999999999"/>
        <n v="81.08"/>
        <n v="93.02"/>
        <n v="32.591999999999999"/>
        <n v="172.75200000000001"/>
        <n v="55.616"/>
        <n v="427.64400000000001"/>
        <n v="40.669999999999995"/>
        <n v="477.666"/>
        <n v="35.520000000000003"/>
        <n v="6.2299999999999986"/>
        <n v="369.19919999999996"/>
        <n v="4.6260000000000003"/>
        <n v="453.6"/>
        <n v="13.847999999999999"/>
        <n v="577.58400000000006"/>
        <n v="68.432000000000016"/>
        <n v="5.3120000000000003"/>
        <n v="132.52000000000004"/>
        <n v="224.93700000000004"/>
        <n v="1125.4879999999998"/>
        <n v="12.645000000000001"/>
        <n v="4.032"/>
        <n v="6.732000000000002"/>
        <n v="105.68599999999999"/>
        <n v="399.53999999999996"/>
        <n v="104.93"/>
        <n v="1079.8499999999999"/>
        <n v="9.6479999999999997"/>
        <n v="400.78400000000005"/>
        <n v="31.007999999999999"/>
        <n v="61.120000000000005"/>
        <n v="121.536"/>
        <n v="104.57999999999998"/>
        <n v="302.72000000000003"/>
        <n v="35.207999999999998"/>
        <n v="239.5"/>
        <n v="34.200000000000003"/>
        <n v="376.86599999999999"/>
        <n v="197.72"/>
        <n v="70.720000000000013"/>
        <n v="21.6"/>
        <n v="282.83999999999997"/>
        <n v="22.98"/>
        <n v="102.13"/>
        <n v="2033.5840000000001"/>
        <n v="899.98199999999997"/>
        <n v="16.704000000000001"/>
        <n v="3.1520000000000001"/>
        <n v="21.391999999999992"/>
        <n v="307.31400000000002"/>
        <n v="409.99919999999997"/>
        <n v="3.4380000000000006"/>
        <n v="179.7"/>
        <n v="90.64"/>
        <n v="79.45"/>
        <n v="137.54"/>
        <n v="730.2"/>
        <n v="4297.6440000000002"/>
        <n v="204.89999999999998"/>
        <n v="481.56800000000004"/>
        <n v="89.544000000000011"/>
        <n v="3406.6640000000002"/>
        <n v="4.9380000000000006"/>
        <n v="97.44"/>
        <n v="13.04"/>
        <n v="579.52800000000002"/>
        <n v="3023.9280000000003"/>
        <n v="477.6"/>
        <n v="64.680000000000007"/>
        <n v="1499.9699999999998"/>
        <n v="26.632000000000001"/>
        <n v="64.02"/>
        <n v="6.84"/>
        <n v="668.16"/>
        <n v="201.04"/>
        <n v="16.59"/>
        <n v="11.645999999999997"/>
        <n v="613.99919999999997"/>
        <n v="470.35999999999996"/>
        <n v="73.536000000000001"/>
        <n v="30.336000000000002"/>
        <n v="849.95"/>
        <n v="11.01"/>
        <n v="242.13600000000002"/>
        <n v="273.56799999999998"/>
        <n v="13.194000000000001"/>
        <n v="1080.096"/>
        <n v="37.312000000000005"/>
        <n v="326.64600000000002"/>
        <n v="296.71200000000005"/>
        <n v="286.85999999999996"/>
        <n v="807.75"/>
        <n v="500.23999999999995"/>
        <n v="20.12"/>
        <n v="896.99"/>
        <n v="70.463999999999999"/>
        <n v="140.67000000000002"/>
        <n v="4404.8999999999996"/>
        <n v="62.65"/>
        <n v="268.57600000000002"/>
        <n v="364.08000000000004"/>
        <n v="10.984000000000002"/>
        <n v="2.4960000000000004"/>
        <n v="206.1"/>
        <n v="4.3"/>
        <n v="139.80000000000001"/>
        <n v="50.04"/>
        <n v="339.92000000000007"/>
        <n v="42.384"/>
        <n v="135.94999999999999"/>
        <n v="2177.5839999999994"/>
        <n v="16.783999999999995"/>
        <n v="431.13600000000002"/>
        <n v="8.879999999999999"/>
        <n v="4.8359999999999985"/>
        <n v="48.81"/>
        <n v="149.9"/>
        <n v="1023.3319999999999"/>
        <n v="211.24599999999998"/>
        <n v="56.063999999999993"/>
        <n v="4.8320000000000007"/>
        <n v="18.239999999999995"/>
        <n v="3.7979999999999992"/>
        <n v="235.18799999999999"/>
        <n v="26.376000000000001"/>
        <n v="10.384"/>
        <n v="107.11799999999999"/>
        <n v="97.3"/>
        <n v="45.568000000000005"/>
        <n v="28.752000000000006"/>
        <n v="2.1119999999999997"/>
        <n v="120.76800000000001"/>
        <n v="79.95"/>
        <n v="516.96"/>
        <n v="173.208"/>
        <n v="9"/>
        <n v="152.91"/>
        <n v="46.440000000000005"/>
        <n v="8.6240000000000023"/>
        <n v="895.94400000000019"/>
        <n v="14"/>
        <n v="16.391999999999996"/>
        <n v="44.736000000000004"/>
        <n v="61.543999999999997"/>
        <n v="132.696"/>
        <n v="511.5"/>
        <n v="214.7"/>
        <n v="50.32"/>
        <n v="3393.68"/>
        <n v="12.12"/>
        <n v="290.33600000000001"/>
        <n v="6.36"/>
        <n v="848.5440000000001"/>
        <n v="8.7000000000000011"/>
        <n v="573.17399999999998"/>
        <n v="272.61"/>
        <n v="20.62"/>
        <n v="124.25"/>
        <n v="297.55"/>
        <n v="403.56"/>
        <n v="95.199999999999989"/>
        <n v="153.82400000000001"/>
        <n v="466.32000000000005"/>
        <n v="25.128000000000004"/>
        <n v="131.88"/>
        <n v="207.35"/>
        <n v="362.13599999999997"/>
        <n v="22.385999999999996"/>
        <n v="5.7420000000000009"/>
        <n v="1087.9360000000001"/>
        <n v="24.27"/>
        <n v="9.8719999999999999"/>
        <n v="683.33199999999999"/>
        <n v="29.96"/>
        <n v="164.85000000000002"/>
        <n v="33.528000000000006"/>
        <n v="36.744"/>
        <n v="60.35"/>
        <n v="11.200000000000001"/>
        <n v="223.58"/>
        <n v="998.82"/>
        <n v="51.150000000000006"/>
        <n v="1925.88"/>
        <n v="2405.1999999999998"/>
        <n v="39.89"/>
        <n v="55.264000000000003"/>
        <n v="383.46559999999994"/>
        <n v="13.4"/>
        <n v="109.69"/>
        <n v="119.56"/>
        <n v="99.567999999999998"/>
        <n v="13.86"/>
        <n v="13.375999999999999"/>
        <n v="437.47200000000009"/>
        <n v="97.98"/>
        <n v="55.6"/>
        <n v="243.16"/>
      </sharedItems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 count="7545">
        <n v="41.913600000000002"/>
        <n v="219.58199999999997"/>
        <n v="6.8713999999999995"/>
        <n v="-383.03100000000006"/>
        <n v="2.5163999999999991"/>
        <n v="14.169399999999996"/>
        <n v="1.9656000000000002"/>
        <n v="90.715200000000038"/>
        <n v="5.7824999999999998"/>
        <n v="34.469999999999992"/>
        <n v="85.309199999999805"/>
        <n v="68.356800000000021"/>
        <n v="5.4432"/>
        <n v="132.59219999999993"/>
        <n v="-123.858"/>
        <n v="-3.8160000000000016"/>
        <n v="13.317599999999999"/>
        <n v="9.9899999999999949"/>
        <n v="2.4823999999999993"/>
        <n v="16.010999999999981"/>
        <n v="7.3839999999999986"/>
        <n v="5.0595999999999997"/>
        <n v="15.688400000000001"/>
        <n v="-1.0196000000000005"/>
        <n v="240.26490000000001"/>
        <n v="4.2224000000000004"/>
        <n v="11.774100000000004"/>
        <n v="-1665.0522000000001"/>
        <n v="-7.0532000000000004"/>
        <n v="15.524999999999991"/>
        <n v="1.1015999999999997"/>
        <n v="9.7091999999999885"/>
        <n v="-5.7149999999999999"/>
        <n v="3.5460000000000007"/>
        <n v="9.9467999999999979"/>
        <n v="123.47369999999989"/>
        <n v="-147.96300000000002"/>
        <n v="35.414999999999999"/>
        <n v="-46.976400000000012"/>
        <n v="-15.146999999999991"/>
        <n v="41.756399999999957"/>
        <n v="16.556399999999996"/>
        <n v="3.8939999999999912"/>
        <n v="9.5616000000000092"/>
        <n v="19.7714"/>
        <n v="8.2061999999999991"/>
        <n v="8.4783999999999935"/>
        <n v="4.9500000000000011"/>
        <n v="6.104000000000001"/>
        <n v="17.9634"/>
        <n v="35.334599999999995"/>
        <n v="2.9567999999999999"/>
        <n v="17.098099999999988"/>
        <n v="6.2566000000000006"/>
        <n v="298.68549999999999"/>
        <n v="52.139999999999986"/>
        <n v="15.552000000000001"/>
        <n v="7.0980000000000061"/>
        <n v="6.9888000000000003"/>
        <n v="3.3000000000000007"/>
        <n v="16.361999999999998"/>
        <n v="0.84"/>
        <n v="6.1512000000000011"/>
        <n v="9.3612000000000002"/>
        <n v="68.963099999999997"/>
        <n v="22.332800000000006"/>
        <n v="-15.222500000000011"/>
        <n v="111.30239999999998"/>
        <n v="62.988"/>
        <n v="35.663599999999995"/>
        <n v="1.7309999999999999"/>
        <n v="8.7629999999999999"/>
        <n v="-114.39120000000003"/>
        <n v="1.2129999999999974"/>
        <n v="-18.196000000000002"/>
        <n v="-1.9344000000000006"/>
        <n v="-5.8248000000000015"/>
        <n v="2.724000000000002"/>
        <n v="-14.475000000000001"/>
        <n v="56.20320000000001"/>
        <n v="8.0351999999999997"/>
        <n v="4.1720000000000006"/>
        <n v="6.2030999999999992"/>
        <n v="62.807499999999976"/>
        <n v="-48.954900000000002"/>
        <n v="33.215599999999995"/>
        <n v="6.796599999999998"/>
        <n v="13.857199999999999"/>
        <n v="6.6329999999999982"/>
        <n v="8.2781999999999982"/>
        <n v="3.1104000000000003"/>
        <n v="6.2208000000000006"/>
        <n v="16.535399999999996"/>
        <n v="16.150400000000001"/>
        <n v="-3.7880000000000003"/>
        <n v="40.5426"/>
        <n v="17.959199999999999"/>
        <n v="22.585199999999993"/>
        <n v="22.618399999999994"/>
        <n v="-10.797300000000011"/>
        <n v="-3.0396000000000001"/>
        <n v="11.720800000000001"/>
        <n v="-26.875800000000012"/>
        <n v="-3.8385000000000105"/>
        <n v="-25.817399999999999"/>
        <n v="17.601600000000001"/>
        <n v="2.0993999999999993"/>
        <n v="1.0737999999999999"/>
        <n v="67.991999999999962"/>
        <n v="10.909600000000001"/>
        <n v="22.78799999999999"/>
        <n v="13.3476"/>
        <n v="14.534799999999997"/>
        <n v="1.6519999999999997"/>
        <n v="7.4924999999999988"/>
        <n v="44.031599999999997"/>
        <n v="165.38129999999995"/>
        <n v="-115.71559999999999"/>
        <n v="18.345599999999997"/>
        <n v="13.878"/>
        <n v="63.436800000000005"/>
        <n v="51.758999999999993"/>
        <n v="19.731599999999997"/>
        <n v="-8.5794000000000779"/>
        <n v="-407.68200000000013"/>
        <n v="-1.8308"/>
        <n v="30.498999999999981"/>
        <n v="-9.1601999999999961"/>
        <n v="26.241599999999977"/>
        <n v="-11.993999999999993"/>
        <n v="29.363999999999997"/>
        <n v="6.9731999999999976"/>
        <n v="9.6191999999999993"/>
        <n v="16.656799999999997"/>
        <n v="3.4559999999999995"/>
        <n v="1.9697999999999998"/>
        <n v="26.661599999999996"/>
        <n v="18.446400000000004"/>
        <n v="20.697599999999998"/>
        <n v="10.349999999999994"/>
        <n v="2.3814000000000002"/>
        <n v="5.1042000000000005"/>
        <n v="68.975999999999999"/>
        <n v="218.25179999999997"/>
        <n v="20.157899999999998"/>
        <n v="12.90959999999999"/>
        <n v="103.80150000000003"/>
        <n v="5.9987999999999815"/>
        <n v="585.55199999999991"/>
        <n v="80.628500000000003"/>
        <n v="17.765999999999991"/>
        <n v="15.238799999999991"/>
        <n v="26.270999999999994"/>
        <n v="48.539199999999994"/>
        <n v="21.028799999999997"/>
        <n v="1.7901"/>
        <n v="51.476399999999941"/>
        <n v="236.23250000000002"/>
        <n v="2.6909999999999998"/>
        <n v="1.359599999999995"/>
        <n v="13.347999999999997"/>
        <n v="9.6879999999999988"/>
        <n v="2.7324000000000002"/>
        <n v="-1359.992000000002"/>
        <n v="-58.634699999999995"/>
        <n v="-24.858000000000175"/>
        <n v="6.8135999999999974"/>
        <n v="-453.84900000000005"/>
        <n v="8.998500000000007"/>
        <n v="9.841800000000001"/>
        <n v="53.260799999999996"/>
        <n v="21.259"/>
        <n v="-131.12000000000003"/>
        <n v="6.5519999999999987"/>
        <n v="-243.16000000000008"/>
        <n v="-11.337199999999939"/>
        <n v="-3.771500000000001"/>
        <n v="1.4104000000000001"/>
        <n v="1.8612000000000002"/>
        <n v="76.639499999999984"/>
        <n v="131.02960000000002"/>
        <n v="41.986000000000004"/>
        <n v="7.25"/>
        <n v="3.4367999999999999"/>
        <n v="22.984000000000009"/>
        <n v="3.7224000000000004"/>
        <n v="6.2549999999999963"/>
        <n v="112.39199999999991"/>
        <n v="20.092800000000004"/>
        <n v="24.883200000000002"/>
        <n v="46.976400000000012"/>
        <n v="6.5669999999999984"/>
        <n v="6.7115999999999989"/>
        <n v="1.2037999999999995"/>
        <n v="1.5876000000000006"/>
        <n v="12.0276"/>
        <n v="-2.2585999999999995"/>
        <n v="5.8203000000000005"/>
        <n v="6.794999999999999"/>
        <n v="-161.875"/>
        <n v="0.29249999999999987"/>
        <n v="-178.96680000000001"/>
        <n v="9.6712000000000025"/>
        <n v="44.476800000000026"/>
        <n v="5.8743999999999943"/>
        <n v="35.634600000000006"/>
        <n v="7.4824000000000002"/>
        <n v="16.209899999999998"/>
        <n v="3.6795999999999935"/>
        <n v="6.4999999999999991"/>
        <n v="8.879999999999999"/>
        <n v="-244.32300000000006"/>
        <n v="-14.695800000000006"/>
        <n v="-950.40000000000009"/>
        <n v="4.4792000000000058"/>
        <n v="26.056800000000003"/>
        <n v="22.678200000000018"/>
        <n v="1.8147999999999997"/>
        <n v="8.2302"/>
        <n v="-13.843199999999996"/>
        <n v="19.084800000000005"/>
        <n v="-383.99040000000002"/>
        <n v="2.7168000000000001"/>
        <n v="0.96800000000000019"/>
        <n v="136.93899999999999"/>
        <n v="0.21979999999999933"/>
        <n v="-28.274400000000021"/>
        <n v="43.840799999999973"/>
        <n v="-12.431999999999999"/>
        <n v="-102.04800000000003"/>
        <n v="-248.24579999999992"/>
        <n v="-3.5519999999999996"/>
        <n v="0"/>
        <n v="-7.724700000000098"/>
        <n v="4.7519999999999998"/>
        <n v="9.3960000000000008"/>
        <n v="-356.72799999999995"/>
        <n v="-4.6751999999999985"/>
        <n v="11.194399999999998"/>
        <n v="-120.51299999999998"/>
        <n v="-2.8307999999999995"/>
        <n v="580.53939999999989"/>
        <n v="41.680000000000007"/>
        <n v="23.94"/>
        <n v="496.07249999999993"/>
        <n v="12.441600000000001"/>
        <n v="28.137200000000007"/>
        <n v="3.5766999999999998"/>
        <n v="636.0002999999997"/>
        <n v="22.562400000000004"/>
        <n v="162.864"/>
        <n v="-8.4923999999999982"/>
        <n v="-19.562399999999997"/>
        <n v="4.0439999999999969"/>
        <n v="56.691599999999966"/>
        <n v="6.9258000000000006"/>
        <n v="6.6465000000000174"/>
        <n v="6.1319999999999988"/>
        <n v="-4.4660000000000002"/>
        <n v="-509.99700000000075"/>
        <n v="-251.99579999999992"/>
        <n v="28.7196"/>
        <n v="35.156000000000006"/>
        <n v="4.7303999999999995"/>
        <n v="0.3024"/>
        <n v="-7.4416000000000011"/>
        <n v="21.591000000000001"/>
        <n v="210.4935999999999"/>
        <n v="92.369200000000021"/>
        <n v="2.3232000000000004"/>
        <n v="4.0949999999999989"/>
        <n v="4.0571999999999999"/>
        <n v="1.5548000000000002"/>
        <n v="4.0768000000000004"/>
        <n v="5.9071999999999987"/>
        <n v="5.9711999999999996"/>
        <n v="8.6940000000000008"/>
        <n v="-3.4320000000000004"/>
        <n v="376.11"/>
        <n v="51.942000000000007"/>
        <n v="47.843999999999994"/>
        <n v="47.959999999999987"/>
        <n v="10.8864"/>
        <n v="-169.3719999999999"/>
        <n v="24.315999999999974"/>
        <n v="-204.31449999999995"/>
        <n v="6.6835999999999993"/>
        <n v="6.2423999999999999"/>
        <n v="54.396600000000007"/>
        <n v="-48.703199999999995"/>
        <n v="78.859200000000001"/>
        <n v="20.155800000000013"/>
        <n v="-24.564599999999999"/>
        <n v="-62.88000000000001"/>
        <n v="9.2987999999999964"/>
        <n v="10.824800000000096"/>
        <n v="27.316799999999997"/>
        <n v="38.023999999999994"/>
        <n v="6.5687999999999995"/>
        <n v="-131.44500000000005"/>
        <n v="12.863999999999999"/>
        <n v="2.8535999999999988"/>
        <n v="20.9208"/>
        <n v="83.867999999999967"/>
        <n v="2.0049000000000001"/>
        <n v="3.5948000000000011"/>
        <n v="52.511399999999981"/>
        <n v="1.7135999999999978"/>
        <n v="2.0358000000000001"/>
        <n v="37.642200000000003"/>
        <n v="22.297999999999973"/>
        <n v="8.674399999999995"/>
        <n v="24.156800000000004"/>
        <n v="1995.99"/>
        <n v="80.022599999999997"/>
        <n v="129.6"/>
        <n v="13.070999999999998"/>
        <n v="3.58"/>
        <n v="81.744"/>
        <n v="34.996499999999997"/>
        <n v="0.99949999999999894"/>
        <n v="-67.876199999999997"/>
        <n v="3.3889999999999993"/>
        <n v="-258.50160000000011"/>
        <n v="33.830999999999989"/>
        <n v="-27.693600000000004"/>
        <n v="-20.700000000000003"/>
        <n v="-13.815999999999995"/>
        <n v="-3.4271999999999991"/>
        <n v="1.6037999999999997"/>
        <n v="335.99440000000004"/>
        <n v="4.4899999999999984"/>
        <n v="2.7956000000000003"/>
        <n v="-17.458800000000053"/>
        <n v="2.3311999999999999"/>
        <n v="1.1159999999999979"/>
        <n v="-407.97599999999989"/>
        <n v="10.072399999999996"/>
        <n v="8.3915999999999897"/>
        <n v="-2.2200000000000131"/>
        <n v="4.7976000000000028"/>
        <n v="3.0996000000000006"/>
        <n v="11.543199999999999"/>
        <n v="4.1471999999999998"/>
        <n v="2.3086000000000002"/>
        <n v="1.0668"/>
        <n v="23.086399999999998"/>
        <n v="1415.4295999999997"/>
        <n v="-4.8588000000000022"/>
        <n v="3.7995999999999999"/>
        <n v="6.9863999999999997"/>
        <n v="15.823999999999998"/>
        <n v="11.324999999999996"/>
        <n v="168.4384"/>
        <n v="9.9359999999999999"/>
        <n v="86.870400000000004"/>
        <n v="1.4455999999999998"/>
        <n v="20.732800000000001"/>
        <n v="10.44"/>
        <n v="0.14719999999999978"/>
        <n v="29.341200000000008"/>
        <n v="271.41920000000005"/>
        <n v="4.6746000000000016"/>
        <n v="-5.7119999999999997"/>
        <n v="179.1887999999999"/>
        <n v="0.92399999999999993"/>
        <n v="-29.940000000000012"/>
        <n v="30.979999999999993"/>
        <n v="-297.68479999999983"/>
        <n v="-20.332200000000007"/>
        <n v="2.6810999999999954"/>
        <n v="-18.872800000000009"/>
        <n v="25.48"/>
        <n v="17.337599999999998"/>
        <n v="8.7989999999999995"/>
        <n v="-157.00949999999997"/>
        <n v="-1.049700000000005"/>
        <n v="-337.63799999999981"/>
        <n v="0.77700000000000025"/>
        <n v="0.42639999999999978"/>
        <n v="7.8839999999999986"/>
        <n v="13.593199999999996"/>
        <n v="27.718199999999968"/>
        <n v="701.98829999999998"/>
        <n v="-20.5623"/>
        <n v="25.579799999999992"/>
        <n v="9.4923999999999964"/>
        <n v="21.035999999999994"/>
        <n v="3.5951999999999984"/>
        <n v="-317.15280000000007"/>
        <n v="-32.783999999999999"/>
        <n v="0.71979999999999933"/>
        <n v="3.4683999999999999"/>
        <n v="9.7680000000000007"/>
        <n v="9.6956999999999987"/>
        <n v="37.789500000000004"/>
        <n v="434.99130000000002"/>
        <n v="13.3035"/>
        <n v="-112.95269999999994"/>
        <n v="4.6463999999999999"/>
        <n v="13.608000000000001"/>
        <n v="27.430199999999999"/>
        <n v="31.454799999999949"/>
        <n v="-18.454800000000013"/>
        <n v="65.734199999999987"/>
        <n v="26.874400000000023"/>
        <n v="25.898399999999995"/>
        <n v="38.379999999999981"/>
        <n v="2.8322000000000003"/>
        <n v="2.702799999999999"/>
        <n v="7.0149999999999988"/>
        <n v="56.566200000000009"/>
        <n v="14.705600000000004"/>
        <n v="8.5019999999999989"/>
        <n v="225.26400000000001"/>
        <n v="11.076000000000001"/>
        <n v="138.20160000000001"/>
        <n v="30.095700000000001"/>
        <n v="0.50039999999999996"/>
        <n v="-145.35079999999999"/>
        <n v="54.742499999999978"/>
        <n v="-0.7748000000000006"/>
        <n v="207.14699999999993"/>
        <n v="-3.6891999999999996"/>
        <n v="-18.584999999999994"/>
        <n v="43.199100000000044"/>
        <n v="113.63939999999998"/>
        <n v="11.553600000000003"/>
        <n v="2.3093999999999895"/>
        <n v="3.6659999999999986"/>
        <n v="23.392800000000008"/>
        <n v="20.575499999999998"/>
        <n v="42.025599999999997"/>
        <n v="29.152800000000013"/>
        <n v="10.584"/>
        <n v="1.3676999999999999"/>
        <n v="15.475200000000001"/>
        <n v="9.716399999999993"/>
        <n v="71.247600000000006"/>
        <n v="7.9248000000000012"/>
        <n v="9.1311999999999998"/>
        <n v="-75.830400000000054"/>
        <n v="66.540799999999962"/>
        <n v="24.913200000000003"/>
        <n v="-24.294000000000018"/>
        <n v="-96.11460000000011"/>
        <n v="3.3479999999999999"/>
        <n v="36.372"/>
        <n v="377.96220000000005"/>
        <n v="18.600599999999996"/>
        <n v="7.0680000000000005"/>
        <n v="-814.4831999999999"/>
        <n v="-20.888999999999989"/>
        <n v="-34.758000000000017"/>
        <n v="5.8704000000000001"/>
        <n v="-312.06139999999994"/>
        <n v="-36.235200000000006"/>
        <n v="-7.9001999999999999"/>
        <n v="26.630399999999998"/>
        <n v="3.4091999999999842"/>
        <n v="10.478399999999979"/>
        <n v="87.995999999999924"/>
        <n v="24.980400000000007"/>
        <n v="28.818999999999996"/>
        <n v="45.527999999999992"/>
        <n v="7.1819999999999951"/>
        <n v="19.295999999999999"/>
        <n v="6.6150000000000002"/>
        <n v="84.51"/>
        <n v="1.9088999999999996"/>
        <n v="1.6688000000000001"/>
        <n v="57.592799999999997"/>
        <n v="14.8"/>
        <n v="-30.24499999999999"/>
        <n v="17.497500000000016"/>
        <n v="341.99399999999969"/>
        <n v="0.59940000000000015"/>
        <n v="10.397399999999998"/>
        <n v="6.1572000000000031"/>
        <n v="8.9829999999999899"/>
        <n v="5.0921999999999992"/>
        <n v="13.157200000000003"/>
        <n v="-94.941000000000017"/>
        <n v="51.655799999999999"/>
        <n v="40.370399999999997"/>
        <n v="81.843199999999996"/>
        <n v="18.11760000000001"/>
        <n v="22.868999999999996"/>
        <n v="-15.079999999999998"/>
        <n v="-11.961599999999997"/>
        <n v="50.097999999999985"/>
        <n v="-1.9007999999999998"/>
        <n v="11.8871"/>
        <n v="5.3729999999999993"/>
        <n v="0.73980000000000024"/>
        <n v="2.1683999999999997"/>
        <n v="11.684999999999999"/>
        <n v="3177.4749999999999"/>
        <n v="40.415999999999997"/>
        <n v="12.172799999999999"/>
        <n v="0.71520000000000028"/>
        <n v="1.7051999999999996"/>
        <n v="1379.9769999999999"/>
        <n v="13.891499999999999"/>
        <n v="5.3819999999999997"/>
        <n v="56.300999999999988"/>
        <n v="5.2877000000000001"/>
        <n v="-25.91360000000001"/>
        <n v="-21.167999999999999"/>
        <n v="21.097999999999985"/>
        <n v="-12.414599999999997"/>
        <n v="27.166600000000003"/>
        <n v="10.434000000000001"/>
        <n v="42.746999999999986"/>
        <n v="5.1407999999999916"/>
        <n v="-7.2672000000000043"/>
        <n v="-149.9058"/>
        <n v="19.692"/>
        <n v="11.919999999999987"/>
        <n v="2.3969999999999985"/>
        <n v="274.38600000000008"/>
        <n v="11.375"/>
        <n v="1.4672000000000001"/>
        <n v="-68.185600000000022"/>
        <n v="3.359999999999999"/>
        <n v="41.293800000000005"/>
        <n v="70.980000000000018"/>
        <n v="206.31600000000006"/>
        <n v="38.086400000000026"/>
        <n v="-145.52460000000002"/>
        <n v="7.263999999999994"/>
        <n v="6.2995000000000019"/>
        <n v="-84.292799999999986"/>
        <n v="13.931999999999999"/>
        <n v="6.4127999999999998"/>
        <n v="15.641999999999982"/>
        <n v="-17.045999999999999"/>
        <n v="-1.7440000000000015"/>
        <n v="6.0381999999999998"/>
        <n v="2.5707"/>
        <n v="310.98720000000003"/>
        <n v="3.4047999999999981"/>
        <n v="-217.04800000000017"/>
        <n v="16.614000000000001"/>
        <n v="27.318199999999983"/>
        <n v="1.3000000000000007"/>
        <n v="3.7743000000000002"/>
        <n v="1.2005999999999999"/>
        <n v="46.796999999999983"/>
        <n v="45.001600000000003"/>
        <n v="27.3672"/>
        <n v="9.3312000000000008"/>
        <n v="34.775999999999996"/>
        <n v="6.4215999999999998"/>
        <n v="11.226599999999999"/>
        <n v="4.0095000000000001"/>
        <n v="78.752800000000008"/>
        <n v="9.7608000000000015"/>
        <n v="2.1899999999999995"/>
        <n v="8.7139999999999951"/>
        <n v="-5.7148000000000003"/>
        <n v="1.5456000000000003"/>
        <n v="52.917299999999955"/>
        <n v="9.2386000000000053"/>
        <n v="3.5045999999999964"/>
        <n v="-4.7480999999999973"/>
        <n v="30.477599999999981"/>
        <n v="4.968599999999995"/>
        <n v="144.51570000000001"/>
        <n v="-20.136200000000006"/>
        <n v="7.2576000000000001"/>
        <n v="-12.896100000000004"/>
        <n v="3.6288"/>
        <n v="1.1679999999999997"/>
        <n v="9.7499999999999964"/>
        <n v="22.074799999999996"/>
        <n v="55.744999999999948"/>
        <n v="91.772800000000018"/>
        <n v="1.0178000000000007"/>
        <n v="-28.796400000000006"/>
        <n v="-115.35440000000006"/>
        <n v="0.72999999999999954"/>
        <n v="17.84699999999998"/>
        <n v="-5.5338000000000012"/>
        <n v="-31.671199999999999"/>
        <n v="47.815200000000004"/>
        <n v="-2.6256000000000004"/>
        <n v="2.3813999999999984"/>
        <n v="-10.117800000000003"/>
        <n v="41.577299999999951"/>
        <n v="5.6955999999999989"/>
        <n v="2.6399999999999997"/>
        <n v="-157.93830000000008"/>
        <n v="15.99199999999999"/>
        <n v="-2.7967999999999993"/>
        <n v="15.787199999999999"/>
        <n v="3.0813999999999995"/>
        <n v="33.569999999999986"/>
        <n v="10.993899999999996"/>
        <n v="27.286199999999994"/>
        <n v="-14.773"/>
        <n v="87.568399999999968"/>
        <n v="178.90100000000001"/>
        <n v="130.87"/>
        <n v="46.927799999999984"/>
        <n v="12.090399999999999"/>
        <n v="28.176399999999987"/>
        <n v="5.1434999999999977"/>
        <n v="6.0857999999999999"/>
        <n v="-51.719100000000012"/>
        <n v="29.950000000000003"/>
        <n v="30.076800000000006"/>
        <n v="2.458499999999999"/>
        <n v="85.529700000000005"/>
        <n v="43.223399999999984"/>
        <n v="-13.846800000000002"/>
        <n v="12.232799999999997"/>
        <n v="272.79200000000003"/>
        <n v="5.0128000000000004"/>
        <n v="6.0287999999999995"/>
        <n v="85.903999999999996"/>
        <n v="12.599999999999998"/>
        <n v="54.333200000000005"/>
        <n v="3.1752000000000002"/>
        <n v="56.510999999999996"/>
        <n v="9.8624999999999972"/>
        <n v="3.0143999999999993"/>
        <n v="6.0680000000000014"/>
        <n v="31.599999999999966"/>
        <n v="178.31799999999998"/>
        <n v="45.975399999999993"/>
        <n v="10.311999999999998"/>
        <n v="8.5163999999999938"/>
        <n v="-2.6543999999999999"/>
        <n v="45.322199999999995"/>
        <n v="-50.098000000000013"/>
        <n v="-3.4619999999999997"/>
        <n v="124.92899999999986"/>
        <n v="-135.7650000000001"/>
        <n v="-118.12950000000006"/>
        <n v="-4.2222000000000008"/>
        <n v="18.397999999999968"/>
        <n v="5.2625999999999999"/>
        <n v="2.0789999999999997"/>
        <n v="28.706399999999991"/>
        <n v="28.618200000000002"/>
        <n v="8.7285000000000004"/>
        <n v="-14.385599999999997"/>
        <n v="-71.890500000000017"/>
        <n v="11.359999999999998"/>
        <n v="1.7115"/>
        <n v="16.588799999999999"/>
        <n v="17.504999999999995"/>
        <n v="40.749900000000004"/>
        <n v="-7.3920000000000021"/>
        <n v="4.5200999999999958"/>
        <n v="-41.261999999999972"/>
        <n v="-320.23950000000013"/>
        <n v="4.6643999999999988"/>
        <n v="2.598399999999998"/>
        <n v="18.521999999999998"/>
        <n v="-3839.9903999999988"/>
        <n v="14.650999999999989"/>
        <n v="163.18979999999999"/>
        <n v="4.7995999999999768"/>
        <n v="14.561400000000006"/>
        <n v="74.053200000000004"/>
        <n v="10.315199999999999"/>
        <n v="24.936000000000007"/>
        <n v="16.032"/>
        <n v="17.34879999999999"/>
        <n v="17.759999999999998"/>
        <n v="31.751200000000001"/>
        <n v="0.8088000000000003"/>
        <n v="-13.6312"/>
        <n v="4.1448"/>
        <n v="35.679599999999979"/>
        <n v="-13.871700000000047"/>
        <n v="18.769499999999987"/>
        <n v="2.2823999999999991"/>
        <n v="52.78240000000001"/>
        <n v="-110.49000000000007"/>
        <n v="15.767999999999997"/>
        <n v="8.8623999999999992"/>
        <n v="109.72260000000001"/>
        <n v="89.314199999999971"/>
        <n v="113.98860000000001"/>
        <n v="6.9719999999999995"/>
        <n v="24.475800000000007"/>
        <n v="19.4376"/>
        <n v="21.995999999999992"/>
        <n v="73.41"/>
        <n v="231.41160000000002"/>
        <n v="80.019899999999993"/>
        <n v="21.112000000000002"/>
        <n v="5.1281999999999996"/>
        <n v="6.3684000000000003"/>
        <n v="5.5992000000000015"/>
        <n v="84.051199999999994"/>
        <n v="-153.34560000000005"/>
        <n v="10.088999999999999"/>
        <n v="102.49980000000001"/>
        <n v="3.024"/>
        <n v="9.7175999999999902"/>
        <n v="86.385600000000011"/>
        <n v="33.647399999999998"/>
        <n v="9.4283999999999963"/>
        <n v="18.695599999999999"/>
        <n v="6.5519999999999996"/>
        <n v="8.4965999999999937"/>
        <n v="4.2716999999999992"/>
        <n v="-64.774800000000013"/>
        <n v="-5.4870000000000001"/>
        <n v="-10.948000000000002"/>
        <n v="1.1465999999999998"/>
        <n v="1.6762000000000001"/>
        <n v="6.2063999999999897"/>
        <n v="-28.355999999999952"/>
        <n v="7.1863999999999919"/>
        <n v="0.89939999999999909"/>
        <n v="26.702999999999999"/>
        <n v="56.7864"/>
        <n v="22.792000000000002"/>
        <n v="1.4112"/>
        <n v="374.99249999999995"/>
        <n v="28.7712"/>
        <n v="-167.3184"/>
        <n v="6.8767999999999994"/>
        <n v="47.92"/>
        <n v="4.2665999999999986"/>
        <n v="10.223999999999998"/>
        <n v="27.993600000000001"/>
        <n v="5.6993999999999998"/>
        <n v="-26.995499999999993"/>
        <n v="5.3391999999999991"/>
        <n v="25.47"/>
        <n v="258.69600000000003"/>
        <n v="2.7071999999999994"/>
        <n v="34.354799999999955"/>
        <n v="23.315999999999988"/>
        <n v="179.74880000000002"/>
        <n v="9.14"/>
        <n v="51.75"/>
        <n v="16.175000000000001"/>
        <n v="3.4695"/>
        <n v="10.881"/>
        <n v="14.523600000000002"/>
        <n v="3.6854999999999958"/>
        <n v="40.800600000000003"/>
        <n v="28.171799999999998"/>
        <n v="1.9259999999999997"/>
        <n v="-22.448999999999991"/>
        <n v="-2.6999999999999993"/>
        <n v="-15.615600000000001"/>
        <n v="0.59979999999999656"/>
        <n v="87.744299999999981"/>
        <n v="5.8914"/>
        <n v="34.89279999999998"/>
        <n v="69.100800000000007"/>
        <n v="4.1634000000000011"/>
        <n v="21.089600000000001"/>
        <n v="79.905599999999993"/>
        <n v="85.247500000000002"/>
        <n v="4.5815999999999999"/>
        <n v="10.642799999999999"/>
        <n v="9.8783999999999992"/>
        <n v="63.739199999999997"/>
        <n v="10.348799999999999"/>
        <n v="17.745000000000019"/>
        <n v="7.3358999999999988"/>
        <n v="18.897199999999991"/>
        <n v="99.48960000000001"/>
        <n v="6.2151999999999994"/>
        <n v="4.3176000000000005"/>
        <n v="247.99599999999981"/>
        <n v="50.989800000000002"/>
        <n v="3.2256"/>
        <n v="311.65199999999999"/>
        <n v="62.036799999999971"/>
        <n v="2.5779999999999994"/>
        <n v="601.96990000000005"/>
        <n v="1.8703999999999998"/>
        <n v="14.5152"/>
        <n v="-2.4287999999999998"/>
        <n v="-22.796399999999991"/>
        <n v="117.43199999999999"/>
        <n v="71.990999999999985"/>
        <n v="4.8117999999999999"/>
        <n v="4.0679999999999978"/>
        <n v="40.31280000000001"/>
        <n v="16.8"/>
        <n v="10.799599999999998"/>
        <n v="7.4871999999999996"/>
        <n v="90.587999999999965"/>
        <n v="50.584800000000008"/>
        <n v="51.834599999999995"/>
        <n v="17.157400000000003"/>
        <n v="2.6411999999999995"/>
        <n v="6.5164"/>
        <n v="-111.49950000000007"/>
        <n v="-79.335199999999986"/>
        <n v="3.2615999999999996"/>
        <n v="1.5804"/>
        <n v="16.3215"/>
        <n v="3.3407999999999998"/>
        <n v="9.3024000000000058"/>
        <n v="11.699999999999996"/>
        <n v="8.767199999999999"/>
        <n v="3.2943999999999996"/>
        <n v="23.441600000000005"/>
        <n v="77.743800000000022"/>
        <n v="8.5567999999999991"/>
        <n v="49.604800000000012"/>
        <n v="1.3416000000000001"/>
        <n v="18.662400000000002"/>
        <n v="50.187599999999996"/>
        <n v="14.671799999999998"/>
        <n v="18.781199999999998"/>
        <n v="26.598000000000006"/>
        <n v="5.7672000000000008"/>
        <n v="10.625999999999999"/>
        <n v="40.687800000000003"/>
        <n v="0.59039999999999915"/>
        <n v="5.1786000000000012"/>
        <n v="1.3583000000000001"/>
        <n v="21.295400000000001"/>
        <n v="5.1791999999999998"/>
        <n v="-35.927999999999997"/>
        <n v="-760.98000000000025"/>
        <n v="-46.797000000000025"/>
        <n v="17.22"/>
        <n v="5.2255999999999991"/>
        <n v="37.220399999999998"/>
        <n v="67.255999999999986"/>
        <n v="64.518000000000001"/>
        <n v="13.195600000000002"/>
        <n v="66.954599999999971"/>
        <n v="-4.1243999999999996"/>
        <n v="23.109299999999998"/>
        <n v="262.38999999999987"/>
        <n v="8.3268000000000022"/>
        <n v="5.9312000000000014"/>
        <n v="10.047999999999998"/>
        <n v="5.936399999999999"/>
        <n v="4.5317999999999996"/>
        <n v="1.6751999999999967"/>
        <n v="18.453400000000002"/>
        <n v="16.993200000000002"/>
        <n v="14.994999999999994"/>
        <n v="2.0429999999999997"/>
        <n v="5.4127999999999989"/>
        <n v="135.98000000000002"/>
        <n v="42.071400000000011"/>
        <n v="24.502800000000001"/>
        <n v="5.0855999999999986"/>
        <n v="51.800000000000004"/>
        <n v="22.540800000000001"/>
        <n v="-6.5296000000000003"/>
        <n v="3.3929999999999989"/>
        <n v="-32.088000000000008"/>
        <n v="20.248499999999993"/>
        <n v="12.117599999999968"/>
        <n v="2.7278999999999964"/>
        <n v="19.791"/>
        <n v="323.94600000000003"/>
        <n v="829.37540000000024"/>
        <n v="81.047399999999982"/>
        <n v="9.1020000000000021"/>
        <n v="19.2454"/>
        <n v="56.054700000000011"/>
        <n v="-18.556200000000018"/>
        <n v="-56.995999999999981"/>
        <n v="-14.5656"/>
        <n v="50.40629999999998"/>
        <n v="-0.81199999999999983"/>
        <n v="34.907399999999996"/>
        <n v="10.555199999999999"/>
        <n v="113.84799999999998"/>
        <n v="294.54879999999991"/>
        <n v="53.550000000000004"/>
        <n v="12.936"/>
        <n v="9.517199999999999"/>
        <n v="2.5535999999999985"/>
        <n v="21.340800000000002"/>
        <n v="5.0286000000000008"/>
        <n v="4.1147999999999998"/>
        <n v="15.206399999999997"/>
        <n v="-21.793199999999992"/>
        <n v="33.577199999999976"/>
        <n v="54.396599999999992"/>
        <n v="34.964799999999997"/>
        <n v="8.0464000000000002"/>
        <n v="2.2098"/>
        <n v="41.785200000000032"/>
        <n v="140.54820000000001"/>
        <n v="62.91"/>
        <n v="-204.44580000000005"/>
        <n v="-12.912200000000027"/>
        <n v="75.542400000000015"/>
        <n v="-619.59600000000012"/>
        <n v="7.92"/>
        <n v="7.6416000000000022"/>
        <n v="-11.595999999999997"/>
        <n v="43.449999999999989"/>
        <n v="2.5893000000000006"/>
        <n v="-3.1679999999999993"/>
        <n v="5.6375999999999999"/>
        <n v="53.195999999999998"/>
        <n v="3.0575999999999999"/>
        <n v="10.94"/>
        <n v="1.6704000000000001"/>
        <n v="9.7118999999999982"/>
        <n v="91.967999999999989"/>
        <n v="4.2336"/>
        <n v="28.598399999999998"/>
        <n v="-31.050000000000011"/>
        <n v="10.149299999999997"/>
        <n v="3.2186000000000092"/>
        <n v="-0.79200000000000004"/>
        <n v="679.99599999999964"/>
        <n v="16.669799999999999"/>
        <n v="93.223199999999977"/>
        <n v="0.80559999999999987"/>
        <n v="55.998400000000032"/>
        <n v="75.489999999999924"/>
        <n v="2.5895999999999999"/>
        <n v="9.4391999999999996"/>
        <n v="44.867999999999967"/>
        <n v="-1.8904000000000001"/>
        <n v="72.807000000000031"/>
        <n v="5.2112999999999996"/>
        <n v="131.27849999999995"/>
        <n v="5.484"/>
        <n v="4.9104000000000001"/>
        <n v="69.704999999999998"/>
        <n v="1276.4871000000001"/>
        <n v="173.0316"/>
        <n v="4.9081999999999999"/>
        <n v="9.8901000000000039"/>
        <n v="9.1580000000000013"/>
        <n v="12.912900000000004"/>
        <n v="11.4452"/>
        <n v="762.18449999999984"/>
        <n v="-290.87520000000001"/>
        <n v="92.083500000000015"/>
        <n v="40.353599999999986"/>
        <n v="2.4779999999999989"/>
        <n v="-3.5207999999999995"/>
        <n v="20.584999999999994"/>
        <n v="5.9990000000000023"/>
        <n v="27.309599999999989"/>
        <n v="46.574999999999996"/>
        <n v="4.068699999999998"/>
        <n v="356.04139999999995"/>
        <n v="36.851999999999997"/>
        <n v="6.7008000000000001"/>
        <n v="63.886200000000002"/>
        <n v="2.4990000000000023"/>
        <n v="156.42899999999997"/>
        <n v="8.8686000000000007"/>
        <n v="316.88249999999999"/>
        <n v="648.56240000000003"/>
        <n v="2.1728000000000001"/>
        <n v="4.2804000000000002"/>
        <n v="20.576399999999996"/>
        <n v="-9.8724000000000007"/>
        <n v="83.283999999999992"/>
        <n v="57.41129999999999"/>
        <n v="213.73500000000001"/>
        <n v="52.126200000000004"/>
        <n v="7.056"/>
        <n v="5.1011999999999995"/>
        <n v="-1.9272"/>
        <n v="-10.579799999999999"/>
        <n v="8.6619999999999919"/>
        <n v="13.734"/>
        <n v="2.696399999999997"/>
        <n v="1.7954999999999988"/>
        <n v="146.40359999999998"/>
        <n v="11.151"/>
        <n v="90.293999999999926"/>
        <n v="2.9835000000000003"/>
        <n v="-146.16000000000003"/>
        <n v="-18.185999999999993"/>
        <n v="125.2691999999999"/>
        <n v="37.996200000000002"/>
        <n v="-29.481200000000022"/>
        <n v="2.4359999999999995"/>
        <n v="56.577599999999961"/>
        <n v="4.3524000000000003"/>
        <n v="22.763999999999996"/>
        <n v="27.791100000000004"/>
        <n v="3.2944"/>
        <n v="7.2267999999999999"/>
        <n v="22.948799999999995"/>
        <n v="1.6008"/>
        <n v="-29.252400000000009"/>
        <n v="4.5215999999999994"/>
        <n v="-2.2134"/>
        <n v="1.2791999999999994"/>
        <n v="-27.715799999999994"/>
        <n v="0.2352999999999999"/>
        <n v="-46.224999999999994"/>
        <n v="12.177999999999983"/>
        <n v="-0.34880000000000033"/>
        <n v="-18.462400000000002"/>
        <n v="-4.5980000000000008"/>
        <n v="-3.3487999999999998"/>
        <n v="1.9989999999999979"/>
        <n v="10.628799999999998"/>
        <n v="33.588800000000006"/>
        <n v="8.4888000000000012"/>
        <n v="2.3220000000000001"/>
        <n v="9.3624000000000009"/>
        <n v="121.76009999999994"/>
        <n v="-264.92079999999999"/>
        <n v="12.134799999999998"/>
        <n v="105.24679999999995"/>
        <n v="2400.9656999999997"/>
        <n v="7.1976000000000049"/>
        <n v="1.512"/>
        <n v="25.194399999999995"/>
        <n v="33.641999999999996"/>
        <n v="19.178600000000003"/>
        <n v="14.161000000000001"/>
        <n v="103.22839999999997"/>
        <n v="30.468200000000024"/>
        <n v="-28.627200000000009"/>
        <n v="11.19599999999997"/>
        <n v="2.0415999999999999"/>
        <n v="4.1030999999999995"/>
        <n v="9.6656999999999975"/>
        <n v="2.5055999999999998"/>
        <n v="-4.7145000000000028"/>
        <n v="-4.9878000000000018"/>
        <n v="11.230799999999999"/>
        <n v="-16.36440000000001"/>
        <n v="-0.75660000000000016"/>
        <n v="-17.248000000000008"/>
        <n v="21.888000000000002"/>
        <n v="13.826699999999999"/>
        <n v="25.185999999999996"/>
        <n v="-2.0264000000000002"/>
        <n v="16.3352"/>
        <n v="-12.688200000000002"/>
        <n v="57.590400000000002"/>
        <n v="137.15100000000001"/>
        <n v="111.59099999999995"/>
        <n v="2.0491999999999999"/>
        <n v="181.98179999999999"/>
        <n v="6.6583999999999968"/>
        <n v="11.579999999999998"/>
        <n v="10.969799999999999"/>
        <n v="224.2673999999999"/>
        <n v="2.6416000000000004"/>
        <n v="50.94"/>
        <n v="75.662399999999991"/>
        <n v="20.085100000000001"/>
        <n v="28.754999999999995"/>
        <n v="-23.364000000000019"/>
        <n v="2.6459999999999995"/>
        <n v="7.4571000000000041"/>
        <n v="129.38399999999999"/>
        <n v="10.5504"/>
        <n v="8.9909999999999997"/>
        <n v="5.5566000000000004"/>
        <n v="8.69"/>
        <n v="2.8776000000000002"/>
        <n v="223.05399999999995"/>
        <n v="16.788600000000002"/>
        <n v="107.34599999999996"/>
        <n v="2.6279999999999997"/>
        <n v="5.8695999999999993"/>
        <n v="0.43799999999999883"/>
        <n v="209.99299999999999"/>
        <n v="1.2527999999999997"/>
        <n v="1.6379999999999999"/>
        <n v="53.921700000000008"/>
        <n v="493.78559999999993"/>
        <n v="29.285699999999999"/>
        <n v="100.12200000000001"/>
        <n v="19.518400000000007"/>
        <n v="90.735000000000014"/>
        <n v="5.77"/>
        <n v="15.642599999999995"/>
        <n v="4.5953999999999997"/>
        <n v="40.872"/>
        <n v="9.1785000000000014"/>
        <n v="21.059999999999995"/>
        <n v="49.272299999999987"/>
        <n v="33.938800000000001"/>
        <n v="8.299199999999999"/>
        <n v="10.7424"/>
        <n v="5.5754999999999999"/>
        <n v="-7.7640000000000011"/>
        <n v="16.2864"/>
        <n v="8.0996999999999986"/>
        <n v="5.4332000000000003"/>
        <n v="51.749999999999986"/>
        <n v="44.992500000000007"/>
        <n v="64.674000000000007"/>
        <n v="357.19110000000001"/>
        <n v="1.0903999999999998"/>
        <n v="7.3385999999999996"/>
        <n v="0.69300000000000006"/>
        <n v="4.2335999999999991"/>
        <n v="9.7176000000000329"/>
        <n v="53.346599999999995"/>
        <n v="22.118400000000001"/>
        <n v="66.715199999999982"/>
        <n v="89.222400000000022"/>
        <n v="109.7208"/>
        <n v="11.328800000000001"/>
        <n v="2.553199999999999"/>
        <n v="2.1588000000000021"/>
        <n v="-2.098800000000006"/>
        <n v="64.789199999999951"/>
        <n v="-4.1135999999999981"/>
        <n v="-1850.9464000000007"/>
        <n v="-1.4352"/>
        <n v="10.679399999999873"/>
        <n v="-33.804000000000002"/>
        <n v="16.997500000000016"/>
        <n v="3.3629999999999995"/>
        <n v="3.2003999999999997"/>
        <n v="6.8942999999999994"/>
        <n v="10.465"/>
        <n v="2.8835999999999995"/>
        <n v="21.717599999999948"/>
        <n v="-48.470400000000019"/>
        <n v="-2.3275999999999994"/>
        <n v="-3.6024000000000012"/>
        <n v="1.5767999999999998"/>
        <n v="28.764000000000006"/>
        <n v="1.7024000000000008"/>
        <n v="-386.3915999999997"/>
        <n v="44.954999999999977"/>
        <n v="28.792799999999971"/>
        <n v="20.482199999999992"/>
        <n v="34.38600000000001"/>
        <n v="0.60479999999999989"/>
        <n v="19.874400000000001"/>
        <n v="3.6587999999999994"/>
        <n v="11.631599999999992"/>
        <n v="2.9681999999999995"/>
        <n v="1.7607999999999997"/>
        <n v="0.72279999999999989"/>
        <n v="35.981999999999992"/>
        <n v="69.99899999999991"/>
        <n v="13.786200000000006"/>
        <n v="41.262"/>
        <n v="5.4340000000000002"/>
        <n v="10.652200000000001"/>
        <n v="10.7912"/>
        <n v="5.5"/>
        <n v="124.48499999999999"/>
        <n v="3.5752000000000006"/>
        <n v="23.8581"/>
        <n v="95.585999999999899"/>
        <n v="135.4068000000002"/>
        <n v="11.998799999999989"/>
        <n v="17.468999999999998"/>
        <n v="139.57019999999989"/>
        <n v="511.36799999999999"/>
        <n v="1.3760000000000003"/>
        <n v="285.9896"/>
        <n v="-8.3790000000000031"/>
        <n v="0.50219999999999976"/>
        <n v="11.516399999999999"/>
        <n v="-20.446799999999996"/>
        <n v="-47.254199999999997"/>
        <n v="76.704000000000008"/>
        <n v="107.98499999999996"/>
        <n v="-14.0928"/>
        <n v="6.3336000000000006"/>
        <n v="18.873000000000005"/>
        <n v="10.880999999999998"/>
        <n v="1.7738999999999998"/>
        <n v="41.429399999999987"/>
        <n v="18.266999999999967"/>
        <n v="3.665999999999995"/>
        <n v="5.6159999999999997"/>
        <n v="-12.792000000000002"/>
        <n v="-126.85920000000002"/>
        <n v="-67.27200000000002"/>
        <n v="-88.783999999999978"/>
        <n v="5.2026000000000003"/>
        <n v="-7.1990999999999961"/>
        <n v="5.3969999999999914"/>
        <n v="12.8583"/>
        <n v="30.196799999999996"/>
        <n v="80.735999999999976"/>
        <n v="4.9139999999999988"/>
        <n v="-13.363000000000003"/>
        <n v="88.073999999999984"/>
        <n v="-4.8510000000000009"/>
        <n v="1.0429999999999984"/>
        <n v="4.4891999999999985"/>
        <n v="11.166400000000003"/>
        <n v="4.1147999999999989"/>
        <n v="7.4952000000000005"/>
        <n v="4.4603999999999999"/>
        <n v="9.2232000000000021"/>
        <n v="52.531999999999996"/>
        <n v="1.4783999999999999"/>
        <n v="84.572799999999944"/>
        <n v="4.5187999999999997"/>
        <n v="6.4749999999999979"/>
        <n v="2.2990000000000066"/>
        <n v="7.0095999999999989"/>
        <n v="166.10039999999995"/>
        <n v="83.050199999999975"/>
        <n v="4.3371999999999957"/>
        <n v="5.5176999999999978"/>
        <n v="77.751899999999992"/>
        <n v="52.492999999999967"/>
        <n v="22.444800000000001"/>
        <n v="6.4206000000000012"/>
        <n v="5.6628000000000007"/>
        <n v="-8.0783999999999949"/>
        <n v="1.7343"/>
        <n v="56.175200000000004"/>
        <n v="-13.317599999999999"/>
        <n v="62.505600000000001"/>
        <n v="28.964999999999961"/>
        <n v="3.3724999999999992"/>
        <n v="71.989999999999981"/>
        <n v="-3.6288"/>
        <n v="-4.1831999999999976"/>
        <n v="35.69399999999996"/>
        <n v="19.656000000000002"/>
        <n v="3.5151999999999988"/>
        <n v="12.490200000000003"/>
        <n v="-30.555000000000007"/>
        <n v="5.1072000000000024"/>
        <n v="5.5565999999999995"/>
        <n v="26.375999999999998"/>
        <n v="16.302"/>
        <n v="-0.64350000000000018"/>
        <n v="2.4009999999999998"/>
        <n v="-1.7280000000000002"/>
        <n v="-13.930000000000003"/>
        <n v="52.775999999999996"/>
        <n v="6.5285999999999991"/>
        <n v="8.0406000000000013"/>
        <n v="176.17080000000001"/>
        <n v="36.019200000000005"/>
        <n v="-27.827999999999975"/>
        <n v="-12.527999999999995"/>
        <n v="-21.159599999999998"/>
        <n v="14.345999999999995"/>
        <n v="6.0029999999999992"/>
        <n v="36.574200000000005"/>
        <n v="23.59"/>
        <n v="5.7071999999999976"/>
        <n v="25.097999999999999"/>
        <n v="17.2224"/>
        <n v="-70.104300000000023"/>
        <n v="7.8500000000000014"/>
        <n v="20.695499999999988"/>
        <n v="8.4527999999999999"/>
        <n v="11.283900000000017"/>
        <n v="-44.155200000000022"/>
        <n v="-35.178000000000004"/>
        <n v="36.404399999999995"/>
        <n v="-1.4413"/>
        <n v="9.2441999999999993"/>
        <n v="7.3999999999999995"/>
        <n v="-56.755600000000015"/>
        <n v="-25.591999999999999"/>
        <n v="-63.995999999999981"/>
        <n v="-35.992800000000038"/>
        <n v="15.118800000000007"/>
        <n v="-146.10960000000014"/>
        <n v="62.736999999999995"/>
        <n v="-786.74400000000026"/>
        <n v="1.5794999999999986"/>
        <n v="4.9079999999999977"/>
        <n v="5.5535999999999994"/>
        <n v="118.65750000000006"/>
        <n v="305.13000000000011"/>
        <n v="219.44159999999999"/>
        <n v="4.2639999999999993"/>
        <n v="34.996499999999969"/>
        <n v="7.9449999999999932"/>
        <n v="4.7792000000000003"/>
        <n v="-90.24839999999999"/>
        <n v="1.6196000000000055"/>
        <n v="170.9316"/>
        <n v="0.18900000000000028"/>
        <n v="7.1592000000000002"/>
        <n v="52.795599999999979"/>
        <n v="78.941199999999995"/>
        <n v="28.309500000000007"/>
        <n v="126.05580000000002"/>
        <n v="60.255300000000005"/>
        <n v="1.5444000000000031"/>
        <n v="160.91389999999998"/>
        <n v="1.5521999999999991"/>
        <n v="-430.61700000000019"/>
        <n v="-42.652799999999999"/>
        <n v="6.025599999999999"/>
        <n v="5.6644000000000005"/>
        <n v="11.492000000000004"/>
        <n v="118.34129999999999"/>
        <n v="-58.133199999999988"/>
        <n v="146.79"/>
        <n v="-2.1896000000000004"/>
        <n v="-36.11160000000001"/>
        <n v="21.896999999999991"/>
        <n v="19.6248"/>
        <n v="9.9949999999999974"/>
        <n v="72.534400000000005"/>
        <n v="14.875200000000007"/>
        <n v="108.79959999999997"/>
        <n v="26.39670000000001"/>
        <n v="12.831599999999996"/>
        <n v="118.29299999999989"/>
        <n v="32.130000000000003"/>
        <n v="-1.4783999999999997"/>
        <n v="31.273599999999998"/>
        <n v="-48.391999999999982"/>
        <n v="14.409600000000003"/>
        <n v="-59.057100000000005"/>
        <n v="-1.4988000000000135"/>
        <n v="23.096500000000006"/>
        <n v="-86.366400000000027"/>
        <n v="3.283199999999999"/>
        <n v="7.08"/>
        <n v="9.3124999999999982"/>
        <n v="196.61320000000001"/>
        <n v="-40.47120000000001"/>
        <n v="74.852400000000003"/>
        <n v="1.9629000000000003"/>
        <n v="163.78740000000002"/>
        <n v="15.593999999999999"/>
        <n v="42.880500000000012"/>
        <n v="-350.4899999999999"/>
        <n v="13.365"/>
        <n v="17.981999999999999"/>
        <n v="11.459999999999999"/>
        <n v="6.3295999999999992"/>
        <n v="17.42799999999999"/>
        <n v="148.49459999999993"/>
        <n v="-39.124799999999993"/>
        <n v="-87.341800000000035"/>
        <n v="5.9979999999999922"/>
        <n v="-1.7513999999999994"/>
        <n v="11.093999999999998"/>
        <n v="-1.3499999999999996"/>
        <n v="34.780200000000001"/>
        <n v="45.839999999999996"/>
        <n v="16.875"/>
        <n v="1459.2"/>
        <n v="41.951999999999998"/>
        <n v="67.940999999999974"/>
        <n v="23.49"/>
        <n v="9.8856000000000002"/>
        <n v="19.398399999999995"/>
        <n v="-31.372200000000007"/>
        <n v="43.995600000000003"/>
        <n v="-29.277599999999893"/>
        <n v="1.8032000000000001"/>
        <n v="-3.0344000000000122"/>
        <n v="31.995999999999974"/>
        <n v="226.96439999999998"/>
        <n v="19.523799999999998"/>
        <n v="0.59920000000000018"/>
        <n v="4.0749000000000004"/>
        <n v="-4.0127999999999986"/>
        <n v="5.0111999999999997"/>
        <n v="13.2986"/>
        <n v="5.865299999999996"/>
        <n v="2.3976000000000006"/>
        <n v="19.825400000000002"/>
        <n v="8.8061999999999987"/>
        <n v="1.702399999999999"/>
        <n v="1.0699999999999996"/>
        <n v="30.089999999999982"/>
        <n v="1.3159999999999998"/>
        <n v="106.12420000000014"/>
        <n v="37.787400000000005"/>
        <n v="1.764"/>
        <n v="28.332000000000001"/>
        <n v="2.8811999999999998"/>
        <n v="173.74080000000001"/>
        <n v="3.6632000000000007"/>
        <n v="11.213999999999999"/>
        <n v="3.1849999999999992"/>
        <n v="-0.20980000000000043"/>
        <n v="3.7720000000000002"/>
        <n v="6.5830000000000011"/>
        <n v="69.704999999999984"/>
        <n v="3.3519999999999985"/>
        <n v="3.36"/>
        <n v="-175.87080000000009"/>
        <n v="5.5875000000000004"/>
        <n v="190.07999999999998"/>
        <n v="15.524999999999999"/>
        <n v="3.0095999999999998"/>
        <n v="111.82399999999996"/>
        <n v="11.820599999999997"/>
        <n v="12.504000000000005"/>
        <n v="-33.139000000000003"/>
        <n v="-11.4648"/>
        <n v="-9.0980000000000025"/>
        <n v="116.87199999999984"/>
        <n v="27.247999999999998"/>
        <n v="4.3133999999999997"/>
        <n v="7.7343000000000011"/>
        <n v="2.0649999999999986"/>
        <n v="48.951600000000013"/>
        <n v="6.7230000000000008"/>
        <n v="61.959999999999987"/>
        <n v="-58.68719999999999"/>
        <n v="0.36400000000000032"/>
        <n v="3.3488000000000011"/>
        <n v="0.5236000000000014"/>
        <n v="3.4309999999999996"/>
        <n v="23.234999999999992"/>
        <n v="0.80579999999999963"/>
        <n v="2.7222"/>
        <n v="16.798599999999979"/>
        <n v="0.4073999999999991"/>
        <n v="3.0342000000000002"/>
        <n v="11.597099999999998"/>
        <n v="6.5120000000000005"/>
        <n v="203.56440000000003"/>
        <n v="116.39039999999999"/>
        <n v="2.2880000000000003"/>
        <n v="1.7003999999999992"/>
        <n v="29.0136"/>
        <n v="16.0928"/>
        <n v="196.68599999999986"/>
        <n v="-40.650400000000019"/>
        <n v="2.3673999999999991"/>
        <n v="174.99749999999997"/>
        <n v="-24.708599999999997"/>
        <n v="54.860399999999998"/>
        <n v="57.384999999999991"/>
        <n v="1.5311999999999999"/>
        <n v="39.5428"/>
        <n v="3.504"/>
        <n v="9.919999999999991"/>
        <n v="44.709600000000009"/>
        <n v="12.815099999999997"/>
        <n v="9.0719999999999992"/>
        <n v="-295.97849999999994"/>
        <n v="4.1151"/>
        <n v="17.744999999999962"/>
        <n v="39.687899999999985"/>
        <n v="-0.26850000000000307"/>
        <n v="-13.615200000000002"/>
        <n v="3.7235999999999989"/>
        <n v="-67.941000000000003"/>
        <n v="10.4832"/>
        <n v="6.2978999999999985"/>
        <n v="23.839999999999975"/>
        <n v="-9.153000000000004"/>
        <n v="-21.807999999999993"/>
        <n v="2.3952000000000018"/>
        <n v="2.4402000000000004"/>
        <n v="49.555199999999978"/>
        <n v="-153.12239999999997"/>
        <n v="2.9371999999999971"/>
        <n v="456.58800000000002"/>
        <n v="5.0054999999999996"/>
        <n v="34.692000000000007"/>
        <n v="2.9592000000000009"/>
        <n v="5.8603999999999967"/>
        <n v="2.9144999999999994"/>
        <n v="22.676399999999994"/>
        <n v="6.5856000000000012"/>
        <n v="-35.905799999999999"/>
        <n v="-2.0567999999999991"/>
        <n v="175.13599999999997"/>
        <n v="5.2799999999999994"/>
        <n v="-13.992999999999999"/>
        <n v="42.391999999999996"/>
        <n v="1.6679999999999997"/>
        <n v="45.222599999999993"/>
        <n v="12.986999999999995"/>
        <n v="1.5288000000000002"/>
        <n v="21.227999999999998"/>
        <n v="1.9709999999999996"/>
        <n v="3.2675999999999994"/>
        <n v="27.356800000000007"/>
        <n v="20.158400000000015"/>
        <n v="31.494"/>
        <n v="290.00579999999991"/>
        <n v="-13.646100000000001"/>
        <n v="1.7999999999999998"/>
        <n v="19.872"/>
        <n v="12.511800000000001"/>
        <n v="8.9220000000000041"/>
        <n v="3.0773999999999999"/>
        <n v="99.23"/>
        <n v="385.37520000000001"/>
        <n v="7.8191999999999995"/>
        <n v="10.5"/>
        <n v="84.494999999999948"/>
        <n v="556.97400000000005"/>
        <n v="141.27749999999997"/>
        <n v="155.24999999999994"/>
        <n v="2.4639999999999986"/>
        <n v="-34.38000000000001"/>
        <n v="88.029900000000055"/>
        <n v="3.7407999999999997"/>
        <n v="1.5700000000000012"/>
        <n v="-167.27"/>
        <n v="-87.667200000000037"/>
        <n v="4.4344000000000001"/>
        <n v="5.8419999999999996"/>
        <n v="17.375399999999999"/>
        <n v="3.944999999999999"/>
        <n v="349.33919999999995"/>
        <n v="1480.4670999999998"/>
        <n v="100.65599999999999"/>
        <n v="-3.0939999999999994"/>
        <n v="-0.71279999999999988"/>
        <n v="-100.91999999999999"/>
        <n v="-9.178799999999999"/>
        <n v="53.860799999999998"/>
        <n v="45.813600000000001"/>
        <n v="1.4207999999999998"/>
        <n v="2.9568000000000003"/>
        <n v="9.5940000000000012"/>
        <n v="10.784899999999999"/>
        <n v="10.048500000000004"/>
        <n v="27.734999999999996"/>
        <n v="5.2139999999999995"/>
        <n v="-158.10199999999998"/>
        <n v="-9.2639999999999993"/>
        <n v="3.6679999999999993"/>
        <n v="-7.4394000000000347"/>
        <n v="0.86879999999999979"/>
        <n v="-2.374800000000004"/>
        <n v="-373.3048"/>
        <n v="5.2125000000000004"/>
        <n v="19.331399999999995"/>
        <n v="96.343800000000002"/>
        <n v="-10.419600000000003"/>
        <n v="-10.211400000000005"/>
        <n v="26.069999999999993"/>
        <n v="8.7906000000000013"/>
        <n v="-14.576399999999996"/>
        <n v="4.3175999999999988"/>
        <n v="8.4735999999999958"/>
        <n v="-559.35599999999988"/>
        <n v="9.105599999999999"/>
        <n v="6.224400000000001"/>
        <n v="12.409999999999989"/>
        <n v="-0.98999999999999977"/>
        <n v="-5.7637999999999998"/>
        <n v="-227.49120000000016"/>
        <n v="15.387"/>
        <n v="5.0960000000000001"/>
        <n v="6.2904999999999998"/>
        <n v="3.5742000000000012"/>
        <n v="19.827599999999997"/>
        <n v="7.0853999999999999"/>
        <n v="52.49"/>
        <n v="31.018399999999986"/>
        <n v="113.49359999999999"/>
        <n v="321.83999999999992"/>
        <n v="4.6812000000000005"/>
        <n v="5.8045"/>
        <n v="-7.1147999999999989"/>
        <n v="-9.2880000000000003"/>
        <n v="20.614199999999997"/>
        <n v="16.703999999999986"/>
        <n v="3.71"/>
        <n v="-0.89990000000001302"/>
        <n v="510.63599999999985"/>
        <n v="5.0064000000000002"/>
        <n v="-566.5625"/>
        <n v="-14.478399999999979"/>
        <n v="70.440999999999974"/>
        <n v="15.086400000000001"/>
        <n v="12.325599999999998"/>
        <n v="14.919999999999995"/>
        <n v="11.998799999999996"/>
        <n v="51.193599999999996"/>
        <n v="-71.811600000000027"/>
        <n v="43.43519999999998"/>
        <n v="0.44399999999999973"/>
        <n v="7.7728000000000002"/>
        <n v="-69.889999999999986"/>
        <n v="21"/>
        <n v="3.6017999999999999"/>
        <n v="31.283199999999987"/>
        <n v="17.351999999999975"/>
        <n v="6.5339999999999971"/>
        <n v="1.375"/>
        <n v="0.3822000000000001"/>
        <n v="3.400999999999998"/>
        <n v="46.601999999999997"/>
        <n v="9.6047999999999991"/>
        <n v="0.98559999999999937"/>
        <n v="-2.5128000000000008"/>
        <n v="-55.300000000000068"/>
        <n v="4.9431999999999992"/>
        <n v="-8.2367999999999988"/>
        <n v="3.2099999999999982"/>
        <n v="0.54600000000000071"/>
        <n v="-32.522600000000011"/>
        <n v="3.6894000000000009"/>
        <n v="151.09740000000002"/>
        <n v="3.8519999999999994"/>
        <n v="130.75810000000001"/>
        <n v="150.36000000000013"/>
        <n v="-66.508800000000036"/>
        <n v="7.615399999999994"/>
        <n v="4.8840000000000003"/>
        <n v="-4.8391999999999769"/>
        <n v="9.7037999999999993"/>
        <n v="-20.696400000000025"/>
        <n v="10.517999999999997"/>
        <n v="1.8997999999999999"/>
        <n v="46.116000000000007"/>
        <n v="-5.8603999999999985"/>
        <n v="-39.456499999999991"/>
        <n v="-1.3952000000000013"/>
        <n v="-20.166300000000007"/>
        <n v="-24.496000000000002"/>
        <n v="19.499999999999993"/>
        <n v="9.3869999999999987"/>
        <n v="129.37860000000001"/>
        <n v="1.4952000000000001"/>
        <n v="180.76590000000002"/>
        <n v="14.992499999999996"/>
        <n v="20.840000000000003"/>
        <n v="3.0267999999999997"/>
        <n v="59.011199999999988"/>
        <n v="107.7216"/>
        <n v="9.8159999999999954"/>
        <n v="15.5288"/>
        <n v="25.221299999999989"/>
        <n v="64.785599999999988"/>
        <n v="195.99440000000004"/>
        <n v="26.590499999999988"/>
        <n v="24.47"/>
        <n v="673.88160000000016"/>
        <n v="12.592800000000004"/>
        <n v="6.0416000000000025"/>
        <n v="26.984999999999992"/>
        <n v="16.598399999999998"/>
        <n v="100.91129999999997"/>
        <n v="11.565"/>
        <n v="73.320999999999998"/>
        <n v="3.6295999999999995"/>
        <n v="17.534399999999998"/>
        <n v="1.5047999999999999"/>
        <n v="-4.2987000000000002"/>
        <n v="-1049.3406"/>
        <n v="22.995400000000004"/>
        <n v="257.59440000000029"/>
        <n v="21.772800000000004"/>
        <n v="76.271999999999977"/>
        <n v="0.69929999999999914"/>
        <n v="-12.116999999999999"/>
        <n v="17.815199999999997"/>
        <n v="245.0209999999999"/>
        <n v="28.129999999999995"/>
        <n v="1.5713999999999997"/>
        <n v="-8.5067999999999913"/>
        <n v="3.4685999999999999"/>
        <n v="3.0557999999999996"/>
        <n v="-166.32000000000005"/>
        <n v="-24.188999999999993"/>
        <n v="-225.55680000000007"/>
        <n v="1.8312000000000004"/>
        <n v="-2.6981999999999999"/>
        <n v="1.8144"/>
        <n v="-25.05599999999999"/>
        <n v="3.108000000000001"/>
        <n v="4.8416000000000006"/>
        <n v="126.8972999999998"/>
        <n v="-168.95579999999995"/>
        <n v="374.37920000000008"/>
        <n v="62.906399999999991"/>
        <n v="25.874999999999972"/>
        <n v="-263.99670000000026"/>
        <n v="12.700800000000001"/>
        <n v="6.2059999999999977"/>
        <n v="361.29939999999988"/>
        <n v="5.9210999999999983"/>
        <n v="12.135200000000001"/>
        <n v="10.224499999999994"/>
        <n v="39.4268"/>
        <n v="13.532399999999996"/>
        <n v="-30.588000000000001"/>
        <n v="19.238399999999999"/>
        <n v="15.825600000000001"/>
        <n v="27.176400000000015"/>
        <n v="2.2449999999999992"/>
        <n v="9.732800000000001"/>
        <n v="124.68000000000004"/>
        <n v="11.879999999999999"/>
        <n v="49.10499999999999"/>
        <n v="38.177999999999997"/>
        <n v="4.7915999999999999"/>
        <n v="-15.990000000000002"/>
        <n v="-53.072000000000017"/>
        <n v="60.552800000000005"/>
        <n v="25.122500000000002"/>
        <n v="-28.976400000000012"/>
        <n v="4.9632000000000005"/>
        <n v="-465.5680000000001"/>
        <n v="4.3679999999999986"/>
        <n v="-92.695500000000038"/>
        <n v="70.72199999999998"/>
        <n v="-17.607599999999998"/>
        <n v="25.792000000000002"/>
        <n v="27.284800000000004"/>
        <n v="20.584199999999996"/>
        <n v="5.8812000000000006"/>
        <n v="-22.098000000000013"/>
        <n v="47.037600000000026"/>
        <n v="-44.276400000000024"/>
        <n v="-48.119399999999985"/>
        <n v="14.669999999999998"/>
        <n v="63.934499999999971"/>
        <n v="67.608000000000004"/>
        <n v="78.6828"/>
        <n v="2.0999999999999996"/>
        <n v="10.4148"/>
        <n v="2.3976000000000002"/>
        <n v="-331.95999999999992"/>
        <n v="13.701599999999988"/>
        <n v="-122.87700000000004"/>
        <n v="1.2505999999999999"/>
        <n v="2.9339999999999997"/>
        <n v="7.7449999999999983"/>
        <n v="10.395"/>
        <n v="152.49499999999998"/>
        <n v="843.17059999999992"/>
        <n v="10.805399999999997"/>
        <n v="-336.78399999999988"/>
        <n v="-110.76450000000001"/>
        <n v="19.188000000000002"/>
        <n v="3.9906000000000006"/>
        <n v="47.848000000000013"/>
        <n v="6.7449999999999983"/>
        <n v="9.091199999999958"/>
        <n v="-2.1648000000000005"/>
        <n v="-21.61440000000001"/>
        <n v="41.075999999999993"/>
        <n v="8.532"/>
        <n v="92.43989999999998"/>
        <n v="49.760999999999967"/>
        <n v="65.978000000000009"/>
        <n v="4.8524999999999991"/>
        <n v="3.8843999999999994"/>
        <n v="3.3784999999999989"/>
        <n v="74.974999999999994"/>
        <n v="302.37299999999993"/>
        <n v="97.652399999999943"/>
        <n v="1.5007999999999999"/>
        <n v="107.95499999999998"/>
        <n v="3.571200000000001"/>
        <n v="41.822999999999993"/>
        <n v="69.992999999999995"/>
        <n v="19.966499999999982"/>
        <n v="31.068799999999996"/>
        <n v="1.8603999999999985"/>
        <n v="49.498199999999969"/>
        <n v="23.799300000000002"/>
        <n v="23.318400000000011"/>
        <n v="7.3919999999999995"/>
        <n v="114.93849999999998"/>
        <n v="59.817599999999999"/>
        <n v="4.8608999999999991"/>
        <n v="-13.311999999999998"/>
        <n v="-1.2558000000000051"/>
        <n v="-6.1151999999999997"/>
        <n v="74.573999999999955"/>
        <n v="-5.1840000000000011"/>
        <n v="26.391200000000001"/>
        <n v="6.468"/>
        <n v="3.4619999999999997"/>
        <n v="-93.3262"/>
        <n v="3.7641999999999989"/>
        <n v="8.9207999999999998"/>
        <n v="2.2139999999999995"/>
        <n v="38.080000000000013"/>
        <n v="7.7039999999999988"/>
        <n v="7.7759999999999998"/>
        <n v="14.615700000000004"/>
        <n v="53.432999999999993"/>
        <n v="6.7680000000000007"/>
        <n v="6.5808"/>
        <n v="11.703000000000001"/>
        <n v="17.177399999999977"/>
        <n v="7.2539999999999978"/>
        <n v="78.951599999999999"/>
        <n v="20.154999999999994"/>
        <n v="79.891199999999998"/>
        <n v="102.18599999999998"/>
        <n v="0.64079999999999981"/>
        <n v="-8.6768000000000018"/>
        <n v="0.4705999999999998"/>
        <n v="-2.188500000000003"/>
        <n v="11.038799999999981"/>
        <n v="362.68699999999995"/>
        <n v="70.964399999999983"/>
        <n v="105.02279999999996"/>
        <n v="4.2976000000000028"/>
        <n v="1.8047999999999997"/>
        <n v="134.3888"/>
        <n v="93.055199999999957"/>
        <n v="10.507200000000001"/>
        <n v="12.3096"/>
        <n v="191.99680000000001"/>
        <n v="7.9212000000000007"/>
        <n v="215.11979999999994"/>
        <n v="12.323399999999999"/>
        <n v="8.4966000000000008"/>
        <n v="-3.7995999999999981"/>
        <n v="26.640000000000004"/>
        <n v="0.73479999999999923"/>
        <n v="-2.1194999999999999"/>
        <n v="-766.01199999999994"/>
        <n v="-3.719599999999998"/>
        <n v="7.1999999999999993"/>
        <n v="42.018600000000006"/>
        <n v="42.035499999999985"/>
        <n v="21.994499999999988"/>
        <n v="14.232399999999998"/>
        <n v="76.112499999999983"/>
        <n v="11.575199999999999"/>
        <n v="16.160200000000003"/>
        <n v="-36.674399999999991"/>
        <n v="0.47519999999999984"/>
        <n v="29.142400000000009"/>
        <n v="7.7799999999999976"/>
        <n v="35.996400000000001"/>
        <n v="4.6344000000000012"/>
        <n v="84.23520000000002"/>
        <n v="6.0167999999999999"/>
        <n v="117.0104"/>
        <n v="8.6736000000000004"/>
        <n v="19.668600000000001"/>
        <n v="481.86899999999986"/>
        <n v="7.6679999999999993"/>
        <n v="23.774400000000004"/>
        <n v="244.24959999999999"/>
        <n v="77.71399999999997"/>
        <n v="39.748800000000003"/>
        <n v="11.558399999999999"/>
        <n v="23.497599999999995"/>
        <n v="6.9230999999999998"/>
        <n v="25.175999999999998"/>
        <n v="30.52"/>
        <n v="5.1464999999999996"/>
        <n v="3.2871999999999999"/>
        <n v="0.8162000000000007"/>
        <n v="3.8822000000000001"/>
        <n v="51.294299999999964"/>
        <n v="13.9392"/>
        <n v="4.3326000000000002"/>
        <n v="-3.3263999999999996"/>
        <n v="-6.1039999999999974"/>
        <n v="20.724000000000007"/>
        <n v="20.1264"/>
        <n v="45.539199999999994"/>
        <n v="280.59000000000003"/>
        <n v="36.224999999999966"/>
        <n v="-2.0015999999999998"/>
        <n v="-4.7519999999999989"/>
        <n v="-73.175999999999988"/>
        <n v="0.83399999999999963"/>
        <n v="3.4847999999999981"/>
        <n v="5.1929999999999996"/>
        <n v="63.983999999999988"/>
        <n v="412.5394"/>
        <n v="30.596399999999996"/>
        <n v="70.005999999999972"/>
        <n v="5.2164000000000001"/>
        <n v="20.877999999999997"/>
        <n v="5.3891999999999989"/>
        <n v="30.427800000000005"/>
        <n v="6.0299999999999994"/>
        <n v="12.169199999999989"/>
        <n v="-9.1470000000000056"/>
        <n v="47.862899999999982"/>
        <n v="3.7169999999999996"/>
        <n v="69.98599999999999"/>
        <n v="-97.739399999999989"/>
        <n v="-1.294"/>
        <n v="-46.137000000000029"/>
        <n v="2.5591999999999997"/>
        <n v="13.793099999999999"/>
        <n v="66.635100000000023"/>
        <n v="28.517999999999994"/>
        <n v="19.950000000000003"/>
        <n v="26.349399999999992"/>
        <n v="37.181199999999997"/>
        <n v="11.198400000000003"/>
        <n v="1.7352000000000005"/>
        <n v="16.847999999999999"/>
        <n v="8.6715"/>
        <n v="38.988000000000014"/>
        <n v="1.4651999999999998"/>
        <n v="2.6495999999999995"/>
        <n v="13.009499999999999"/>
        <n v="-48.783900000000031"/>
        <n v="81.58299999999997"/>
        <n v="0.38640000000000008"/>
        <n v="1.4759999999999982"/>
        <n v="240.56479999999999"/>
        <n v="25.748800000000003"/>
        <n v="2.3550000000000022"/>
        <n v="80.48390000000002"/>
        <n v="-15.910200000000088"/>
        <n v="9.3563999999999936"/>
        <n v="-25.913599999999988"/>
        <n v="106.52159999999999"/>
        <n v="11.7"/>
        <n v="-1.4016000000000002"/>
        <n v="9.3905999999999992"/>
        <n v="1.2599999999999998"/>
        <n v="8.0269999999999992"/>
        <n v="20.196000000000012"/>
        <n v="8.0190000000000001"/>
        <n v="145.78199999999993"/>
        <n v="12.646799999999999"/>
        <n v="20.03919999999998"/>
        <n v="-13.978000000000009"/>
        <n v="73.544799999999995"/>
        <n v="2.3759999999999999"/>
        <n v="-1.9656000000000002"/>
        <n v="-2.6997000000000355"/>
        <n v="41.133199999999988"/>
        <n v="13.3056"/>
        <n v="35.329499999999996"/>
        <n v="9.4436999999999998"/>
        <n v="1.079699999999999"/>
        <n v="6.4943999999999953"/>
        <n v="9.3184000000000005"/>
        <n v="11.9412"/>
        <n v="60.139800000000015"/>
        <n v="9.0389999999999997"/>
        <n v="-122.39280000000002"/>
        <n v="-2.3813999999999993"/>
        <n v="15.819999999999993"/>
        <n v="-11.439000000000004"/>
        <n v="-5.8496000000000024"/>
        <n v="50.471099999999993"/>
        <n v="4.4564000000000004"/>
        <n v="-347.11740000000009"/>
        <n v="9.9059999999999988"/>
        <n v="-4.7975999999999974"/>
        <n v="5.4235999999999995"/>
        <n v="-18.088200000000001"/>
        <n v="-27.93119999999999"/>
        <n v="-50.870400000000018"/>
        <n v="4.330999999999996"/>
        <n v="22.086999999999996"/>
        <n v="-53.270399999999995"/>
        <n v="43.598100000000002"/>
        <n v="7.0218000000000007"/>
        <n v="5.133"/>
        <n v="-10.173599999999997"/>
        <n v="10.74"/>
        <n v="2.0087999999999973"/>
        <n v="-14.973600000000001"/>
        <n v="29.768999999999998"/>
        <n v="10.028199999999998"/>
        <n v="150.98399999999998"/>
        <n v="23.996999999999986"/>
        <n v="3.0043999999999995"/>
        <n v="-150.41399999999999"/>
        <n v="1.1904000000000003"/>
        <n v="-11.000500000000008"/>
        <n v="1.7519999999999998"/>
        <n v="-8.9970000000000034"/>
        <n v="-8.7232000000000198"/>
        <n v="6.9131999999999998"/>
        <n v="-13.895999999999997"/>
        <n v="6.1792000000000016"/>
        <n v="21.012799999999999"/>
        <n v="28.857599999999998"/>
        <n v="13.037499999999998"/>
        <n v="32.935999999999993"/>
        <n v="30.896599999999996"/>
        <n v="22.200000000000003"/>
        <n v="59.035200000000003"/>
        <n v="1159.9854999999998"/>
        <n v="28.019200000000005"/>
        <n v="18.5274"/>
        <n v="35.04"/>
        <n v="25.472999999999999"/>
        <n v="378.16740000000004"/>
        <n v="17.026800000000001"/>
        <n v="51.823799999999999"/>
        <n v="22.869"/>
        <n v="55.763999999999996"/>
        <n v="12.285"/>
        <n v="8.5024999999999942"/>
        <n v="0.41160000000000019"/>
        <n v="3.9609000000000001"/>
        <n v="1.7003999999999999"/>
        <n v="229.30180000000001"/>
        <n v="2.1335999999999999"/>
        <n v="74.809799999999996"/>
        <n v="1.7591000000000001"/>
        <n v="8.4449999999999896"/>
        <n v="-46.394600000000011"/>
        <n v="3.8272000000000013"/>
        <n v="7.5991999999999997"/>
        <n v="233.22039999999998"/>
        <n v="21.023999999999997"/>
        <n v="29.7408"/>
        <n v="11.2422"/>
        <n v="0.504"/>
        <n v="20.849399999999996"/>
        <n v="60.490000000000009"/>
        <n v="9.5031999999999925"/>
        <n v="0.98559999999999992"/>
        <n v="3.6191999999999993"/>
        <n v="4.1943999999999999"/>
        <n v="100.24000000000007"/>
        <n v="-89.089000000000055"/>
        <n v="4.6719999999999988"/>
        <n v="-24.23520000000001"/>
        <n v="-98.801799999999986"/>
        <n v="15.598999999999993"/>
        <n v="-115.70580000000004"/>
        <n v="252.58799999999999"/>
        <n v="14.834400000000002"/>
        <n v="31.586999999999961"/>
        <n v="14.307499999999997"/>
        <n v="35.996399999999952"/>
        <n v="67.659899999999979"/>
        <n v="11.451599999999985"/>
        <n v="8.2687999999999988"/>
        <n v="12.432000000000002"/>
        <n v="-52.169999999999987"/>
        <n v="381.29700000000003"/>
        <n v="13.347599999999998"/>
        <n v="-115.49580000000006"/>
        <n v="15.2712"/>
        <n v="3.5178000000000003"/>
        <n v="2.2412000000000001"/>
        <n v="4.1760000000000002"/>
        <n v="157.01759999999993"/>
        <n v="14.275799999999998"/>
        <n v="15.245999999999999"/>
        <n v="131.35499999999996"/>
        <n v="90.97199999999998"/>
        <n v="8.7137999999999991"/>
        <n v="2.4"/>
        <n v="79.193399999999968"/>
        <n v="114.99540000000002"/>
        <n v="2.6892000000000005"/>
        <n v="6.3504000000000005"/>
        <n v="2.3570999999999991"/>
        <n v="4.196499999999995"/>
        <n v="47.937599999999996"/>
        <n v="95.757200000000012"/>
        <n v="377.99459999999993"/>
        <n v="3.5857999999999848"/>
        <n v="13.764599999999994"/>
        <n v="22.354800000000004"/>
        <n v="53.750400000000013"/>
        <n v="-6.0980000000000025"/>
        <n v="-23.03520000000006"/>
        <n v="37.996199999999988"/>
        <n v="22.153599999999997"/>
        <n v="6.6976000000000013"/>
        <n v="16.386300000000002"/>
        <n v="12.263999999999999"/>
        <n v="1.3109999999999999"/>
        <n v="4.7559999999999985"/>
        <n v="80.368200000000002"/>
        <n v="297.69"/>
        <n v="1.3365"/>
        <n v="38.209499999999998"/>
        <n v="6.219199999999999"/>
        <n v="106.477"/>
        <n v="1.2884999999999991"/>
        <n v="125.99000000000001"/>
        <n v="6.36"/>
        <n v="5.6448"/>
        <n v="188.2192"/>
        <n v="49.970399999999991"/>
        <n v="-14.137200000000014"/>
        <n v="9.8657999999999983"/>
        <n v="171.93000000000006"/>
        <n v="35.098999999999961"/>
        <n v="7.7003999999999948"/>
        <n v="6.602999999999998"/>
        <n v="1.9839999999999982"/>
        <n v="-48.508200000000009"/>
        <n v="112.40640000000002"/>
        <n v="20.21"/>
        <n v="27.440999999999995"/>
        <n v="30.414999999999999"/>
        <n v="132.58980000000003"/>
        <n v="56.352799999999974"/>
        <n v="63.8232"/>
        <n v="44.527799999999992"/>
        <n v="27.894399999999997"/>
        <n v="38.15"/>
        <n v="167.80799999999999"/>
        <n v="29.951999999999998"/>
        <n v="1.1596000000000011"/>
        <n v="-68.392000000000053"/>
        <n v="20.85"/>
        <n v="133.15199999999999"/>
        <n v="11.247599999999995"/>
        <n v="123.76909999999995"/>
        <n v="22.500800000000002"/>
        <n v="1.7419999999999987"/>
        <n v="23.384"/>
        <n v="27.352799999999998"/>
        <n v="-29.343599999999995"/>
        <n v="137.28960000000004"/>
        <n v="24.527999999999995"/>
        <n v="-2.1624000000000012"/>
        <n v="3.1583999999999985"/>
        <n v="22.573199999999996"/>
        <n v="5.3213999999999997"/>
        <n v="22.251600000000003"/>
        <n v="5.04"/>
        <n v="200.95460000000008"/>
        <n v="46.3185"/>
        <n v="15.699300000000001"/>
        <n v="80.991899999999987"/>
        <n v="-447.59469999999988"/>
        <n v="-553.64760000000001"/>
        <n v="-122.78160000000003"/>
        <n v="16.3842"/>
        <n v="75.9696"/>
        <n v="-10.053999999999998"/>
        <n v="40.921599999999998"/>
        <n v="44.889600000000002"/>
        <n v="20.7"/>
        <n v="-18.106799999999993"/>
        <n v="-26.635200000000026"/>
        <n v="0.30700000000000016"/>
        <n v="93.240000000000009"/>
        <n v="-27.129599999999996"/>
        <n v="0.8224999999999999"/>
        <n v="7.698599999999999"/>
        <n v="-14.478399999999993"/>
        <n v="0.11340000000000017"/>
        <n v="-58.861599999999981"/>
        <n v="1.1479999999999988"/>
        <n v="15.065"/>
        <n v="1.7138000000000002"/>
        <n v="15.489999999999997"/>
        <n v="11.626299999999999"/>
        <n v="45.770399999999995"/>
        <n v="4.4855999999999998"/>
        <n v="62.74799999999999"/>
        <n v="15.837600000000009"/>
        <n v="59.997999999999962"/>
        <n v="3.6155999999999997"/>
        <n v="20.511400000000002"/>
        <n v="97.194599999999923"/>
        <n v="42.150400000000005"/>
        <n v="10.316800000000001"/>
        <n v="2.2560000000000002"/>
        <n v="23.96"/>
        <n v="16.649999999999999"/>
        <n v="2.8224"/>
        <n v="4.3367999999999993"/>
        <n v="12.576199999999986"/>
        <n v="14.676999999999998"/>
        <n v="23.550000000000004"/>
        <n v="-225.09759999999991"/>
        <n v="200.86379999999991"/>
        <n v="-28.967399999999991"/>
        <n v="26.972999999999992"/>
        <n v="7.9859999999999998"/>
        <n v="130.49130000000002"/>
        <n v="76.262399999999985"/>
        <n v="1.9169999999999998"/>
        <n v="2.6319999999999997"/>
        <n v="5.8604000000000003"/>
        <n v="31.453199999999953"/>
        <n v="60.356000000000023"/>
        <n v="60.391999999999996"/>
        <n v="95.200000000000031"/>
        <n v="179.73000000000013"/>
        <n v="3.1779999999999973"/>
        <n v="41.718599999999995"/>
        <n v="-10.418399999999998"/>
        <n v="-104.67300000000006"/>
        <n v="12.776399999999999"/>
        <n v="-2.1504000000000008"/>
        <n v="-13.648800000000001"/>
        <n v="-9.0944000000000038"/>
        <n v="27.485599999999998"/>
        <n v="3.0340000000000007"/>
        <n v="65.206400000000002"/>
        <n v="4.0775999999999968"/>
        <n v="16.98"/>
        <n v="322.18290000000002"/>
        <n v="114.6285"/>
        <n v="-99.266399999999976"/>
        <n v="12.5328"/>
        <n v="2.1736000000000004"/>
        <n v="86.25"/>
        <n v="-19.918399999999991"/>
        <n v="172.33840000000004"/>
        <n v="30.431999999999995"/>
        <n v="12.902400000000002"/>
        <n v="74.8142"/>
        <n v="8.2156000000000002"/>
        <n v="-14.080999999999989"/>
        <n v="5.3897999999999939"/>
        <n v="9.8279999999999959"/>
        <n v="9"/>
        <n v="31.121999999999996"/>
        <n v="3.0860999999999996"/>
        <n v="18.2592"/>
        <n v="13.603999999999992"/>
        <n v="27.934399999999997"/>
        <n v="3.4356999999999998"/>
        <n v="22.458000000000002"/>
        <n v="12.097800000000001"/>
        <n v="25.438400000000001"/>
        <n v="13.486499999999999"/>
        <n v="34.423199999999987"/>
        <n v="29.371999999999993"/>
        <n v="5.1183999999999994"/>
        <n v="36.987300000000005"/>
        <n v="4.099499999999999"/>
        <n v="165.71759999999995"/>
        <n v="4.5656999999999996"/>
        <n v="4.281600000000001"/>
        <n v="-67.670399999999972"/>
        <n v="6.4864000000000033"/>
        <n v="-29.917800000000021"/>
        <n v="29.032499999999999"/>
        <n v="41.223699999999994"/>
        <n v="429.57720000000006"/>
        <n v="-99.176400000000001"/>
        <n v="1.4742000000000002"/>
        <n v="0.83879999999999999"/>
        <n v="-32.636600000000001"/>
        <n v="11.429599999999999"/>
        <n v="250.30500000000004"/>
        <n v="32.396000000000001"/>
        <n v="22.235199999999999"/>
        <n v="2.6568000000000005"/>
        <n v="303.3408"/>
        <n v="10.763999999999999"/>
        <n v="41.51039999999999"/>
        <n v="1228.1787000000004"/>
        <n v="-34.39200000000001"/>
        <n v="53.997000000000043"/>
        <n v="32.391999999999939"/>
        <n v="18.609299999999998"/>
        <n v="58.496199999999988"/>
        <n v="3.3543999999999996"/>
        <n v="12.692699999999995"/>
        <n v="4.4311999999999996"/>
        <n v="-3.5711999999999993"/>
        <n v="-16.380000000000003"/>
        <n v="15.041600000000003"/>
        <n v="327.50599999999963"/>
        <n v="34.284800000000004"/>
        <n v="-85.238399999999999"/>
        <n v="14.758199999999995"/>
        <n v="52.79340000000002"/>
        <n v="55.895999999999958"/>
        <n v="41.534999999999997"/>
        <n v="-33.483999999999995"/>
        <n v="1.1995999999999931"/>
        <n v="19.823999999999998"/>
        <n v="204.07139999999995"/>
        <n v="12.992999999999988"/>
        <n v="14.4354"/>
        <n v="251.89109999999988"/>
        <n v="55.935999999999993"/>
        <n v="5.2559999999999985"/>
        <n v="-12.075000000000003"/>
        <n v="-16.884"/>
        <n v="2.8884000000000007"/>
        <n v="8.2615999999999996"/>
        <n v="4.5611999999999995"/>
        <n v="122.38559999999998"/>
        <n v="-337.80600000000004"/>
        <n v="18.064800000000002"/>
        <n v="-54.595799999999997"/>
        <n v="-100.7944"/>
        <n v="-36.253"/>
        <n v="-219.16440000000023"/>
        <n v="78.767099999999971"/>
        <n v="22.377600000000001"/>
        <n v="14.39520000000001"/>
        <n v="13.915199999999992"/>
        <n v="6.9371999999999998"/>
        <n v="2.0592000000000041"/>
        <n v="-6.0489999999999995"/>
        <n v="0.25919999999999999"/>
        <n v="211.49549999999977"/>
        <n v="105.64559999999997"/>
        <n v="213.68880000000001"/>
        <n v="10.760400000000001"/>
        <n v="70.554400000000072"/>
        <n v="12"/>
        <n v="-32.320000000000007"/>
        <n v="0.52439999999999998"/>
        <n v="140.68599999999989"/>
        <n v="7.5600000000000005"/>
        <n v="61.38900000000001"/>
        <n v="3.3408000000000002"/>
        <n v="2.7035999999999998"/>
        <n v="9.1313999999999993"/>
        <n v="27.689999999999998"/>
        <n v="7.8499999999999979"/>
        <n v="239.90580000000011"/>
        <n v="133.86240000000004"/>
        <n v="-35.617400000000004"/>
        <n v="3.6431999999999998"/>
        <n v="0.90999999999999981"/>
        <n v="52.497900000000016"/>
        <n v="7.9527000000000001"/>
        <n v="156.751"/>
        <n v="290.30160000000001"/>
        <n v="30.7818"/>
        <n v="8.34"/>
        <n v="4.4711999999999996"/>
        <n v="52.634399999999999"/>
        <n v="2.1475999999999997"/>
        <n v="67.113900000000015"/>
        <n v="9.7812000000000019"/>
        <n v="1.0165999999999995"/>
        <n v="21.539699999999996"/>
        <n v="-7.774799999999999"/>
        <n v="-300.73500000000001"/>
        <n v="39.549999999999997"/>
        <n v="157.36319999999998"/>
        <n v="81.432000000000002"/>
        <n v="411.73649999999998"/>
        <n v="158.75190000000003"/>
        <n v="95.461199999999963"/>
        <n v="7.3206000000000007"/>
        <n v="35.362599999999986"/>
        <n v="36.812999999999988"/>
        <n v="364.45949999999993"/>
        <n v="5.129400000000004"/>
        <n v="20.780799999999999"/>
        <n v="-0.85579999999999989"/>
        <n v="4.9270999999999976"/>
        <n v="0.88200000000000001"/>
        <n v="-121.87349999999992"/>
        <n v="1.9925999999999999"/>
        <n v="-3.9624000000000006"/>
        <n v="2.5980000000000008"/>
        <n v="23.027999999999992"/>
        <n v="5.714999999999999"/>
        <n v="2.7166000000000001"/>
        <n v="38.024999999999977"/>
        <n v="1.0841999999999998"/>
        <n v="6.7039999999999971"/>
        <n v="10.4496"/>
        <n v="3919.9887999999992"/>
        <n v="647.89200000000005"/>
        <n v="0.52989999999999782"/>
        <n v="9.1295999999999964"/>
        <n v="-935.95949999999993"/>
        <n v="-7.4799999999999969"/>
        <n v="17.182800000000004"/>
        <n v="4.2623999999999977"/>
        <n v="24.857999999999983"/>
        <n v="0.73919999999999941"/>
        <n v="-5.7840000000000007"/>
        <n v="9.3295999999999992"/>
        <n v="16.676400000000001"/>
        <n v="143.03999999999996"/>
        <n v="2.9989999999999988"/>
        <n v="67.442399999999992"/>
        <n v="4.1390999999999991"/>
        <n v="6.2855999999999987"/>
        <n v="23.652900000000002"/>
        <n v="20.120699999999999"/>
        <n v="19.997999999999976"/>
        <n v="3.5021999999999989"/>
        <n v="80.791200000000003"/>
        <n v="77.576399999999921"/>
        <n v="8.9543999999999997"/>
        <n v="65.435000000000002"/>
        <n v="99.431999999999931"/>
        <n v="494.97250000000003"/>
        <n v="4.2047999999999996"/>
        <n v="1.2948"/>
        <n v="-142.07100000000008"/>
        <n v="-2.0107999999999997"/>
        <n v="20.8719"/>
        <n v="9.568799999999996"/>
        <n v="4.5881999999999987"/>
        <n v="29.668800000000005"/>
        <n v="212.18759999999997"/>
        <n v="12.837999999999999"/>
        <n v="238.65299999999991"/>
        <n v="0.76649999999999974"/>
        <n v="4.3584000000000032"/>
        <n v="-8.1311999999999998"/>
        <n v="-16.775999999999996"/>
        <n v="42.074399999999997"/>
        <n v="152.08829999999998"/>
        <n v="49.496999999999986"/>
        <n v="101.57939999999999"/>
        <n v="29.984999999999985"/>
        <n v="-2.4563999999999995"/>
        <n v="-6.5670000000000019"/>
        <n v="7.0649999999999995"/>
        <n v="1.6399999999999995"/>
        <n v="-4.4550000000000001"/>
        <n v="5.6115000000000004"/>
        <n v="8.1432000000000002"/>
        <n v="37.366"/>
        <n v="4.0383000000000013"/>
        <n v="10.623199999999997"/>
        <n v="-16.426000000000045"/>
        <n v="-1811.0784000000021"/>
        <n v="7.4815999999999994"/>
        <n v="1.0019999999999993"/>
        <n v="8.0766000000000027"/>
        <n v="5.9174999999999986"/>
        <n v="15.29399999999999"/>
        <n v="56.977199999999996"/>
        <n v="17.238000000000007"/>
        <n v="4.3368000000000002"/>
        <n v="92.236799999999988"/>
        <n v="81.849599999999981"/>
        <n v="215.99729999999977"/>
        <n v="-8.9795999999999978"/>
        <n v="9.1775999999999982"/>
        <n v="22.244399999999995"/>
        <n v="37.796999999999997"/>
        <n v="5.56"/>
        <n v="62.3904"/>
        <n v="15.1158"/>
        <n v="109.61129999999999"/>
        <n v="33.577200000000005"/>
        <n v="12.18"/>
        <n v="6.7915000000000001"/>
        <n v="31.085599999999989"/>
        <n v="-71.994000000000028"/>
        <n v="-140.14079999999996"/>
        <n v="-1.3128000000000002"/>
        <n v="94.49369999999999"/>
        <n v="343.98280000000005"/>
        <n v="21.506"/>
        <n v="19.974600000000002"/>
        <n v="2.1762000000000001"/>
        <n v="94.492500000000007"/>
        <n v="19.871600000000001"/>
        <n v="56.994299999999981"/>
        <n v="43.190399999999997"/>
        <n v="9.5448000000000093"/>
        <n v="1.558799999999998"/>
        <n v="17.52"/>
        <n v="13.429200000000002"/>
        <n v="100.4796"/>
        <n v="47.241"/>
        <n v="21.997800000000002"/>
        <n v="-130.0104"/>
        <n v="-1.3583999999999987"/>
        <n v="-6.0323999999999991"/>
        <n v="73.19399999999996"/>
        <n v="110.05279999999999"/>
        <n v="22.529599999999995"/>
        <n v="2.2239999999999998"/>
        <n v="129.34800000000001"/>
        <n v="68.59650000000002"/>
        <n v="419.8184999999998"/>
        <n v="31.537200000000006"/>
        <n v="125.14319999999998"/>
        <n v="23.231999999999999"/>
        <n v="0.4356000000000001"/>
        <n v="36.917000000000002"/>
        <n v="-7.5767999999999986"/>
        <n v="-23.8855"/>
        <n v="0.66959999999999997"/>
        <n v="3.8681999999999945"/>
        <n v="312.67599999999993"/>
        <n v="-80.48"/>
        <n v="-0.62650000000000716"/>
        <n v="1.7990999999999993"/>
        <n v="14.169999999999998"/>
        <n v="5.7312000000000012"/>
        <n v="24.2256"/>
        <n v="4.5737999999999985"/>
        <n v="-13.797600000000017"/>
        <n v="6.216000000000002"/>
        <n v="0.74249999999999994"/>
        <n v="29.6"/>
        <n v="9.6800000000000015"/>
        <n v="-15.991999999999999"/>
        <n v="-15.584400000000002"/>
        <n v="2.5279999999999996"/>
        <n v="-24.802999999999997"/>
        <n v="1.4406000000000008"/>
        <n v="-23.975999999999999"/>
        <n v="7.5283999999999978"/>
        <n v="10.880999999999997"/>
        <n v="94.070199999999943"/>
        <n v="38.357200000000006"/>
        <n v="6.5569000000000006"/>
        <n v="-18.146999999999998"/>
        <n v="4.1415999999999986"/>
        <n v="70.007999999999996"/>
        <n v="78.396000000000043"/>
        <n v="1.7730000000000004"/>
        <n v="5.7779999999999987"/>
        <n v="11.555999999999997"/>
        <n v="-2.0364000000000004"/>
        <n v="0.47100000000000009"/>
        <n v="56.392000000000024"/>
        <n v="28.078400000000016"/>
        <n v="84.5154"/>
        <n v="76.087800000000001"/>
        <n v="36.398699999999977"/>
        <n v="229.99080000000004"/>
        <n v="111.10349999999994"/>
        <n v="51.57"/>
        <n v="15.185000000000002"/>
        <n v="27.359200000000001"/>
        <n v="315.74039999999985"/>
        <n v="2.351999999999999"/>
        <n v="7.4693999999999932"/>
        <n v="0.55799999999999894"/>
        <n v="-2.9739999999999966"/>
        <n v="10.559999999999999"/>
        <n v="-97.23120000000003"/>
        <n v="-4.3584000000000014"/>
        <n v="37.917599999999993"/>
        <n v="6.2910000000000004"/>
        <n v="-94.33299999999997"/>
        <n v="54.5916"/>
        <n v="4.1768999999999998"/>
        <n v="2.8314000000000004"/>
        <n v="39.519999999999989"/>
        <n v="31.285799999999995"/>
        <n v="284.98"/>
        <n v="83.209699999999998"/>
        <n v="-32.338800000000006"/>
        <n v="-0.90120000000000111"/>
        <n v="-12.078400000000101"/>
        <n v="14.263200000000001"/>
        <n v="-1143.8910000000001"/>
        <n v="15.758400000000002"/>
        <n v="1264.7558999999999"/>
        <n v="-5.6993999999999971"/>
        <n v="-12.956800000000005"/>
        <n v="13.235199999999999"/>
        <n v="6.8908000000000005"/>
        <n v="6.9087999999999994"/>
        <n v="10.475399999999999"/>
        <n v="9.5081000000000007"/>
        <n v="100.19599999999997"/>
        <n v="98.272200000000012"/>
        <n v="374.62859999999989"/>
        <n v="140.59569999999999"/>
        <n v="22.623299999999997"/>
        <n v="9.2567999999999984"/>
        <n v="-3.3120000000000012"/>
        <n v="-2.4359999999999999"/>
        <n v="1.0679999999999996"/>
        <n v="-35.36460000000001"/>
        <n v="1.7465999999999999"/>
        <n v="24.338399999999979"/>
        <n v="2.9546999999999999"/>
        <n v="-5.758800000000015"/>
        <n v="76.011600000000016"/>
        <n v="24.599800000000002"/>
        <n v="1.3513999999999995"/>
        <n v="91.789199999999994"/>
        <n v="12.72"/>
        <n v="-13.717499999999998"/>
        <n v="2.2271999999999998"/>
        <n v="-34.64100000000002"/>
        <n v="10.732499999999998"/>
        <n v="12.990000000000002"/>
        <n v="8.6112000000000002"/>
        <n v="29.013600000000004"/>
        <n v="10.046400000000002"/>
        <n v="20.853000000000002"/>
        <n v="119.99599999999992"/>
        <n v="-5.8346000000000231"/>
        <n v="6.048"/>
        <n v="84.943599999999989"/>
        <n v="8.3810000000000002"/>
        <n v="12.175799999999999"/>
        <n v="-7.7094000000001017"/>
        <n v="80.631200000000007"/>
        <n v="14.148"/>
        <n v="6.8723999999999998"/>
        <n v="0.2244000000000006"/>
        <n v="24.196000000000012"/>
        <n v="19.457999999999998"/>
        <n v="10.499999999999996"/>
        <n v="14.337599999999998"/>
        <n v="35.287199999999999"/>
        <n v="5.6519999999999992"/>
        <n v="71.269200000000012"/>
        <n v="0.37200000000000011"/>
        <n v="2.3699999999999983"/>
        <n v="3.9512"/>
        <n v="12.328399999999988"/>
        <n v="6.4649999999999892"/>
        <n v="-5.8230000000000004"/>
        <n v="3.04"/>
        <n v="8.9549999999999983"/>
        <n v="4.9496999999999929"/>
        <n v="7.9128000000000007"/>
        <n v="-1306.5504000000001"/>
        <n v="8.2992000000000008"/>
        <n v="2.2302"/>
        <n v="2.7299999999999995"/>
        <n v="10.858800000000002"/>
        <n v="13.719300000000004"/>
        <n v="26.998499999999993"/>
        <n v="16.150499999999997"/>
        <n v="15.342599999999997"/>
        <n v="116.59759999999997"/>
        <n v="89.158999999999992"/>
        <n v="14.558400000000006"/>
        <n v="427.43679999999995"/>
        <n v="40.586699999999979"/>
        <n v="76.252499999999998"/>
        <n v="7.1059999999999999"/>
        <n v="16.464700000000001"/>
        <n v="11.025000000000002"/>
        <n v="22.736000000000001"/>
        <n v="20.539000000000001"/>
        <n v="12.999999999999998"/>
        <n v="9.9651999999999994"/>
        <n v="-5.6784000000000034"/>
        <n v="0.69299999999999984"/>
        <n v="50.398800000000023"/>
        <n v="31.94100000000001"/>
        <n v="-1.9274999999999993"/>
        <n v="21.5824"/>
        <n v="9.3563999999999989"/>
        <n v="19.247199999999999"/>
        <n v="9.1763999999999974"/>
        <n v="6.0740000000000016"/>
        <n v="8.2079999999999984"/>
        <n v="7.5840000000000014"/>
        <n v="-19.771199999999997"/>
        <n v="3.0015999999999998"/>
        <n v="43.713600000000014"/>
        <n v="-10.617599999999999"/>
        <n v="6.3612000000000002"/>
        <n v="-51.827200000000019"/>
        <n v="5.1839999999999993"/>
        <n v="5.378400000000001"/>
        <n v="-2.693600000000032"/>
        <n v="5.8707999999999991"/>
        <n v="87.350400000000036"/>
        <n v="4.3295999999999975"/>
        <n v="13.852799999999981"/>
        <n v="3.8015999999999992"/>
        <n v="-170.80380000000002"/>
        <n v="6.240000000000002"/>
        <n v="9.2927999999999997"/>
        <n v="152.11799999999999"/>
        <n v="0.77939999999999898"/>
        <n v="6.4959999999999996"/>
        <n v="10.936799999999998"/>
        <n v="421.08239999999995"/>
        <n v="18.683999999999997"/>
        <n v="8.4024000000000001"/>
        <n v="0.64739999999999964"/>
        <n v="28.790400000000009"/>
        <n v="-172.49250000000001"/>
        <n v="3.8864000000000001"/>
        <n v="-7.2048000000000023"/>
        <n v="8.93"/>
        <n v="10.429999999999998"/>
        <n v="62.243999999999971"/>
        <n v="253.37199999999996"/>
        <n v="11.138399999999999"/>
        <n v="27.43649999999996"/>
        <n v="-9.222999999999999"/>
        <n v="-3399.9800000000009"/>
        <n v="-15.835599999999999"/>
        <n v="-6.573599999999999"/>
        <n v="-103.26600000000002"/>
        <n v="-172.73280000000005"/>
        <n v="-33.319999999999965"/>
        <n v="0.20159999999999978"/>
        <n v="22.007699999999996"/>
        <n v="28.65"/>
        <n v="-14.458800000000025"/>
        <n v="17.641799999999996"/>
        <n v="8.0730000000000004"/>
        <n v="2.6935999999999991"/>
        <n v="80.78400000000002"/>
        <n v="25.198000000000008"/>
        <n v="31.091200000000015"/>
        <n v="7.5370999999999988"/>
        <n v="-12.196000000000005"/>
        <n v="10.202999999999994"/>
        <n v="16.679599999999997"/>
        <n v="15.764000000000003"/>
        <n v="10.789200000000001"/>
        <n v="-6.423300000000026"/>
        <n v="3.3439999999999994"/>
        <n v="10.8682"/>
        <n v="256.78399999999976"/>
        <n v="-255.74250000000001"/>
        <n v="3.6139999999999994"/>
        <n v="13.4925"/>
        <n v="66.073599999999971"/>
        <n v="18.211199999999998"/>
        <n v="134.654"/>
        <n v="2.4287999999999998"/>
        <n v="874.98749999999984"/>
        <n v="4.3008000000000006"/>
        <n v="15.120000000000001"/>
        <n v="10.3904"/>
        <n v="-3.3506000000000018"/>
        <n v="22.495499999999989"/>
        <n v="9.743999999999998"/>
        <n v="23.511599999999998"/>
        <n v="7.3479000000000028"/>
        <n v="25.424000000000007"/>
        <n v="49.257599999999996"/>
        <n v="88.129500000000007"/>
        <n v="138.35519999999997"/>
        <n v="82.991999999999877"/>
        <n v="792.26910000000021"/>
        <n v="14.929199999999994"/>
        <n v="26.564999999999998"/>
        <n v="28.614999999999995"/>
        <n v="18.454800000000002"/>
        <n v="38.572199999999953"/>
        <n v="-14.228999999999997"/>
        <n v="-140.19599999999997"/>
        <n v="10.507199999999997"/>
        <n v="15.111599999999999"/>
        <n v="28.0032"/>
        <n v="134.99250000000001"/>
        <n v="1.3256999999999999"/>
        <n v="-417.09360000000004"/>
        <n v="15.997999999999987"/>
        <n v="-2.6892000000000005"/>
        <n v="-32.480000000000004"/>
        <n v="25.620000000000005"/>
        <n v="188.1404"/>
        <n v="219.45140000000001"/>
        <n v="129.5865"/>
        <n v="2.7719999999999994"/>
        <n v="2.2559999999999993"/>
        <n v="-13.554800000000004"/>
        <n v="11.592000000000001"/>
        <n v="-42.1096"/>
        <n v="9.0881999999999721"/>
        <n v="34.757999999999953"/>
        <n v="50.825400000000002"/>
        <n v="-9.5018000000000029"/>
        <n v="26.115600000000015"/>
        <n v="10.087799999999998"/>
        <n v="4.8588000000000164"/>
        <n v="3.7435999999999998"/>
        <n v="25.401600000000002"/>
        <n v="47.730599999999981"/>
        <n v="62.82000000000005"/>
        <n v="63.872999999999998"/>
        <n v="-39.952800000000025"/>
        <n v="11.206"/>
        <n v="0.15879999999999939"/>
        <n v="-182.63700000000017"/>
        <n v="31.197999999999986"/>
        <n v="7.3007999999999988"/>
        <n v="7.5959999999999894"/>
        <n v="-3.1400000000000006"/>
        <n v="51.831200000000024"/>
        <n v="21.142799999999966"/>
        <n v="-47.396800000000013"/>
        <n v="39.499999999999957"/>
        <n v="70.55639999999994"/>
        <n v="6.3743999999999996"/>
        <n v="4.4352000000000009"/>
        <n v="-45.840000000000018"/>
        <n v="-15.590400000000002"/>
        <n v="8.4989999999999917"/>
        <n v="-0.55980000000000452"/>
        <n v="-17.707200000000007"/>
        <n v="90.829200000000014"/>
        <n v="-336.62720000000013"/>
        <n v="35.988000000000007"/>
        <n v="0.92819999999999991"/>
        <n v="-24.842999999999961"/>
        <n v="108.35279999999986"/>
        <n v="7.7679000000000009"/>
        <n v="10.367999999999999"/>
        <n v="14.904"/>
        <n v="607.60800000000006"/>
        <n v="-2639.9912000000004"/>
        <n v="-16.998000000000019"/>
        <n v="69.001800000000017"/>
        <n v="331.19099999999997"/>
        <n v="33.721199999999996"/>
        <n v="5.9184999999999981"/>
        <n v="-17.996400000000019"/>
        <n v="-8.0289999999999999"/>
        <n v="7.3132000000000001"/>
        <n v="36.824499999999993"/>
        <n v="17.333999999999996"/>
        <n v="23.998400000000004"/>
        <n v="9.4815000000000005"/>
        <n v="32.159999999999997"/>
        <n v="-24.39200000000001"/>
        <n v="19.434999999999995"/>
        <n v="11.223600000000001"/>
        <n v="-4.7520000000000007"/>
        <n v="1.5065999999999975"/>
        <n v="50.9208"/>
        <n v="-240.78400000000005"/>
        <n v="9.0048000000000012"/>
        <n v="6.0725999999999987"/>
        <n v="18.190799999999996"/>
        <n v="68.823000000000008"/>
        <n v="355.4466000000001"/>
        <n v="473.61059999999975"/>
        <n v="157.87019999999993"/>
        <n v="-44.278199999999998"/>
        <n v="26.952599999999997"/>
        <n v="32.1678"/>
        <n v="7.5864000000000003"/>
        <n v="-3.1680000000000001"/>
        <n v="-9.5550000000000015"/>
        <n v="-6.0192000000000032"/>
        <n v="0.23339999999999961"/>
        <n v="14.085899999999999"/>
        <n v="-2.2439999999999989"/>
        <n v="9.5968000000000053"/>
        <n v="2.3379999999999983"/>
        <n v="3.7308000000000021"/>
        <n v="5.7768000000000015"/>
        <n v="60.153600000000012"/>
        <n v="4.2861000000000002"/>
        <n v="28.007999999999996"/>
        <n v="14.896000000000003"/>
        <n v="18.3264"/>
        <n v="118.98299999999999"/>
        <n v="141.72300000000001"/>
        <n v="5.0220000000000002"/>
        <n v="-18.52620000000001"/>
        <n v="58.027200000000001"/>
        <n v="0.16919999999999991"/>
        <n v="52.489499999999992"/>
        <n v="314.27190000000002"/>
        <n v="124.95519999999999"/>
        <n v="23.003999999999998"/>
        <n v="32.4"/>
        <n v="3.4103999999999997"/>
        <n v="1.4599999999999997"/>
        <n v="107.46"/>
        <n v="4.628400000000001"/>
        <n v="-3.2639999999999993"/>
        <n v="20.157899999999991"/>
        <n v="-8.9500000000001023E-2"/>
        <n v="18.766999999999996"/>
        <n v="39.066000000000003"/>
        <n v="-4.7784000000000013"/>
        <n v="-7.7292000000000041"/>
        <n v="1.3944000000000001"/>
        <n v="-15.582599999999999"/>
        <n v="12.5832"/>
        <n v="15.951599999999997"/>
        <n v="-77.333000000000013"/>
        <n v="46.095000000000006"/>
        <n v="-2.8271999999999995"/>
        <n v="-22.895600000000005"/>
        <n v="24.727499999999971"/>
        <n v="-18.117599999999996"/>
        <n v="5.2895999999999983"/>
        <n v="7.9188000000000045"/>
        <n v="11.679499999999999"/>
        <n v="5.2773000000000003"/>
        <n v="2.2050000000000001"/>
        <n v="2.0387999999999984"/>
        <n v="9.4485999999999954"/>
        <n v="-29.323800000000006"/>
        <n v="-2.0621999999999998"/>
        <n v="-4.7040000000000006"/>
        <n v="7.9983999999999895"/>
        <n v="352.29599999999999"/>
        <n v="72.431999999999988"/>
        <n v="3.528"/>
        <n v="10.571399999999983"/>
        <n v="67.983299999999986"/>
        <n v="33.995000000000005"/>
        <n v="12.585999999999999"/>
        <n v="1.3068000000000004"/>
        <n v="2.6814000000000004"/>
        <n v="3.4848000000000008"/>
        <n v="22.940999999999995"/>
        <n v="1049.9849999999999"/>
        <n v="9.120000000000001"/>
        <n v="9.1673999999999989"/>
        <n v="7.5767999999999986"/>
        <n v="8.4070999999999962"/>
        <n v="83.281000000000063"/>
        <n v="13.195600000000001"/>
        <n v="5.1815999999999995"/>
        <n v="-46.877600000000001"/>
        <n v="1.9023999999999992"/>
        <n v="3.4086000000000003"/>
        <n v="49.437599999999975"/>
        <n v="9.8549999999999969"/>
        <n v="27.373499999999993"/>
        <n v="15.220800000000001"/>
        <n v="3.5039999999999996"/>
        <n v="0.11909999999999954"/>
        <n v="1.1135999999999999"/>
        <n v="-52.632000000000019"/>
        <n v="767.20049999999992"/>
        <n v="-12.795999999999999"/>
        <n v="-40.797600000000003"/>
        <n v="-16.318300000000001"/>
        <n v="-107.99280000000002"/>
        <n v="-1.4255999999999998"/>
        <n v="4.7066999999999997"/>
        <n v="19.03860000000001"/>
        <n v="28.767899999999997"/>
        <n v="-3.6576000000000004"/>
        <n v="14.395200000000004"/>
        <n v="8.8704000000000018"/>
        <n v="78.434999999999988"/>
        <n v="38.038000000000004"/>
        <n v="45.294000000000011"/>
        <n v="40.170200000000001"/>
        <n v="48.313600000000008"/>
        <n v="4.8518999999999997"/>
        <n v="-427.45000000000005"/>
        <n v="48.964500000000001"/>
        <n v="3.8073000000000015"/>
        <n v="20.681999999999995"/>
        <n v="50.239800000000002"/>
        <n v="-1480.0335000000009"/>
        <n v="-1.9744000000000002"/>
        <n v="6.7560000000000038"/>
        <n v="7.8734999999999991"/>
        <n v="95.096800000000002"/>
        <n v="15.07350000000001"/>
        <n v="28.496999999999957"/>
        <n v="19.754999999999999"/>
        <n v="-1.3208000000000002"/>
        <n v="4.9647999999999985"/>
        <n v="37.797199999999975"/>
        <n v="10.393599999999992"/>
        <n v="28.436399999999935"/>
        <n v="42.464699999999993"/>
        <n v="54.950400000000002"/>
        <n v="24.84"/>
        <n v="20.966999999999999"/>
        <n v="28.785599999999995"/>
        <n v="36.692999999999998"/>
        <n v="5.2559999999999993"/>
        <n v="13.919999999999998"/>
        <n v="13.208000000000002"/>
        <n v="-25.648000000000003"/>
        <n v="18.893699999999995"/>
        <n v="20.517599999999987"/>
        <n v="93.594800000000021"/>
        <n v="-4.032"/>
        <n v="1.8288"/>
        <n v="26.465400000000006"/>
        <n v="-5.2932000000000023"/>
        <n v="-3.272000000000002"/>
        <n v="14.306799999999999"/>
        <n v="11.995199999999997"/>
        <n v="18.940000000000001"/>
        <n v="-3.8207999999999984"/>
        <n v="3.4195999999999884"/>
        <n v="4.4849999999999994"/>
        <n v="41.168399999999991"/>
        <n v="23.116799999999998"/>
        <n v="244.61549999999988"/>
        <n v="9.0383999999999993"/>
        <n v="48.287999999999997"/>
        <n v="11.376000000000001"/>
        <n v="8.0980000000000203"/>
        <n v="10.389600000000002"/>
        <n v="68.333200000000005"/>
        <n v="6.9794999999999909"/>
        <n v="-22.04160000000001"/>
        <n v="7.2144000000000013"/>
        <n v="0.97739999999999994"/>
        <n v="29.880199999999981"/>
        <n v="539.92499999999995"/>
        <n v="65.325599999999895"/>
        <n v="16.678799999999995"/>
        <n v="-33.635999999999996"/>
        <n v="2.1399999999999992"/>
        <n v="68.197999999999979"/>
        <n v="-43.833600000000018"/>
        <n v="-11.084800000000005"/>
        <n v="15.011999999999999"/>
        <n v="13.317600000000027"/>
        <n v="78.195399999999992"/>
        <n v="9.9873000000000012"/>
        <n v="301.96799999999996"/>
        <n v="9.6974999999999838"/>
        <n v="-8.9151999999999987"/>
        <n v="-52.339199999999991"/>
        <n v="-12.058799999999991"/>
        <n v="-5.2415999999999983"/>
        <n v="7.8175999999999997"/>
        <n v="30.263399999999997"/>
        <n v="88.394799999999975"/>
        <n v="37.9848"/>
        <n v="15.807999999999996"/>
        <n v="0.65159999999999996"/>
        <n v="3.2669999999999995"/>
        <n v="60.391999999999967"/>
        <n v="78.671999999999997"/>
        <n v="7.8960000000000008"/>
        <n v="41.880000000000024"/>
        <n v="6.8579999999999988"/>
        <n v="394.26800000000003"/>
        <n v="11.102399999999996"/>
        <n v="-103.98819999999998"/>
        <n v="11.223000000000001"/>
        <n v="8.6390999999999956"/>
        <n v="15.468000000000004"/>
        <n v="8.3753999999999991"/>
        <n v="5.4287999999999981"/>
        <n v="-22.620000000000005"/>
        <n v="-12.751199999999997"/>
        <n v="-8.5007999999999981"/>
        <n v="-68.130199999999988"/>
        <n v="4.0643999999999973"/>
        <n v="1.5602"/>
        <n v="49.013999999999996"/>
        <n v="8.370000000000001"/>
        <n v="626.18499999999995"/>
        <n v="-16.956800000000005"/>
        <n v="5.0829999999999975"/>
        <n v="33.313599999999994"/>
        <n v="8.8607999999999976"/>
        <n v="24.359500000000004"/>
        <n v="4.1916000000000011"/>
        <n v="29.495000000000019"/>
        <n v="27.011199999999999"/>
        <n v="0.83849999999999936"/>
        <n v="5.5673999999999992"/>
        <n v="19.793400000000005"/>
        <n v="2.2511999999999999"/>
        <n v="-2.7551999999999994"/>
        <n v="-412.61539999999991"/>
        <n v="55.436399999999935"/>
        <n v="74.565400000000011"/>
        <n v="1.6509999999999998"/>
        <n v="7.198799999999995"/>
        <n v="16.1096"/>
        <n v="83.25079999999997"/>
        <n v="125.46899999999999"/>
        <n v="58.687200000000011"/>
        <n v="16.183799999999998"/>
        <n v="4.3523999999999994"/>
        <n v="3.5255999999999994"/>
        <n v="3.0133999999999981"/>
        <n v="47.0548"/>
        <n v="42.991400000000006"/>
        <n v="15.378000000000004"/>
        <n v="69.919999999999987"/>
        <n v="18.503999999999991"/>
        <n v="-195.47879999999998"/>
        <n v="2.7775999999999996"/>
        <n v="168.18549999999993"/>
        <n v="12.521600000000003"/>
        <n v="300.73500000000001"/>
        <n v="3.5640000000000001"/>
        <n v="2.7143999999999995"/>
        <n v="-29.436800000000012"/>
        <n v="-92.799600000000027"/>
        <n v="6.0024999999999977"/>
        <n v="48.994199999999921"/>
        <n v="3.7692000000000001"/>
        <n v="12.959999999999994"/>
        <n v="275.47800000000001"/>
        <n v="181.17599999999993"/>
        <n v="12.82559999999998"/>
        <n v="136.61759999999998"/>
        <n v="5.3339999999999996"/>
        <n v="71.389799999999994"/>
        <n v="30.211199999999998"/>
        <n v="7.7759999999999989"/>
        <n v="20.343900000000001"/>
        <n v="-5.088000000000001"/>
        <n v="-19.874399999999994"/>
        <n v="-97.71999999999997"/>
        <n v="-127.37200000000001"/>
        <n v="-117.88199999999998"/>
        <n v="5.55"/>
        <n v="0.86399999999999988"/>
        <n v="8.6190000000000033"/>
        <n v="9.6299999999999955"/>
        <n v="4.4783999999999988"/>
        <n v="64.072799999999944"/>
        <n v="-525.6405000000002"/>
        <n v="4.3307999999999982"/>
        <n v="109.33379999999998"/>
        <n v="29"/>
        <n v="49.316399999999987"/>
        <n v="257.98710000000005"/>
        <n v="0.77940000000000076"/>
        <n v="22.0032"/>
        <n v="-9.56"/>
        <n v="10.895999999999987"/>
        <n v="15.372000000000003"/>
        <n v="97.189199999999985"/>
        <n v="3.8047999999999984"/>
        <n v="3.547499999999999"/>
        <n v="3.6021999999999998"/>
        <n v="14.984999999999992"/>
        <n v="4.5359999999999996"/>
        <n v="9.4989999999999988"/>
        <n v="1.6055999999999999"/>
        <n v="-7.0979999999999919"/>
        <n v="0.36739999999999962"/>
        <n v="10.393600000000001"/>
        <n v="-74.74560000000001"/>
        <n v="4.2391999999999932"/>
        <n v="9.1637999999999984"/>
        <n v="14.399999999999999"/>
        <n v="15.934799999999997"/>
        <n v="-36.176400000000001"/>
        <n v="60.955199999999962"/>
        <n v="-5.9807999999999986"/>
        <n v="37.797000000000025"/>
        <n v="3.6714000000000002"/>
        <n v="7.6271999999999984"/>
        <n v="145.13400000000001"/>
        <n v="0.61920000000000019"/>
        <n v="-20.448"/>
        <n v="-3.0575999999999999"/>
        <n v="3.7439999999999993"/>
        <n v="7.9200000000000159E-2"/>
        <n v="757.41120000000001"/>
        <n v="-12.006399999999999"/>
        <n v="26.391200000000005"/>
        <n v="209.58000000000004"/>
        <n v="742.63200000000006"/>
        <n v="2.6972999999999994"/>
        <n v="5.4895999999999994"/>
        <n v="26.200000000000003"/>
        <n v="4.8924000000000003"/>
        <n v="1.5547999999999997"/>
        <n v="2.3177000000000003"/>
        <n v="0.31559999999999899"/>
        <n v="32.094999999999999"/>
        <n v="388.81280000000015"/>
        <n v="50.327999999999996"/>
        <n v="1.5209999999999999"/>
        <n v="200.49"/>
        <n v="32.633199999999988"/>
        <n v="-253.43369999999993"/>
        <n v="33.312400000000025"/>
        <n v="375.42959999999994"/>
        <n v="0.36499999999999977"/>
        <n v="120.94680000000001"/>
        <n v="-17.942399999999992"/>
        <n v="3.7519999999999989"/>
        <n v="-4.852800000000002"/>
        <n v="5.023200000000001"/>
        <n v="-31.620400000000004"/>
        <n v="3.8899999999999988"/>
        <n v="-93.989999999999952"/>
        <n v="8.5543999999999976"/>
        <n v="31.252800000000001"/>
        <n v="13.496399999999998"/>
        <n v="47.060999999999993"/>
        <n v="2.5056000000000003"/>
        <n v="2.0321999999999987"/>
        <n v="-37.733199999999989"/>
        <n v="16.794600000000003"/>
        <n v="5.5511999999999979"/>
        <n v="10.5754"/>
        <n v="-71.811599999999999"/>
        <n v="8.7384000000000022"/>
        <n v="-7.3254999999999981"/>
        <n v="1.7374999999999998"/>
        <n v="65.35499999999999"/>
        <n v="4.5872999999999937"/>
        <n v="5.5944000000000003"/>
        <n v="52.688000000000002"/>
        <n v="42.588000000000022"/>
        <n v="1.0207999999999999"/>
        <n v="1.3949999999999996"/>
        <n v="10.895999999999997"/>
        <n v="643.98249999999996"/>
        <n v="9.8009999999999984"/>
        <n v="23.977799999999988"/>
        <n v="19.465600000000002"/>
        <n v="45.80639999999994"/>
        <n v="-9.7901999999999987"/>
        <n v="32.468400000000003"/>
        <n v="7.5086999999999984"/>
        <n v="29.301999999999978"/>
        <n v="29.657599999999988"/>
        <n v="-29.074500000000008"/>
        <n v="-46.591999999999999"/>
        <n v="12.298000000000002"/>
        <n v="1.1564000000000001"/>
        <n v="50.413999999999987"/>
        <n v="4.5007999999999981"/>
        <n v="18.597599999999993"/>
        <n v="41.952000000000005"/>
        <n v="12.492000000000001"/>
        <n v="15.511199999999999"/>
        <n v="166.06979999999999"/>
        <n v="-21.294000000000018"/>
        <n v="1.7054999999999998"/>
        <n v="2.9322000000000004"/>
        <n v="3.8599999999999977"/>
        <n v="1.4418"/>
        <n v="4.2249999999999979"/>
        <n v="93.203999999999994"/>
        <n v="9.0635999999999974"/>
        <n v="-4.5191999999999979"/>
        <n v="-2.6025000000000014"/>
        <n v="-18.186000000000014"/>
        <n v="3.7439999999999989"/>
        <n v="2.9304000000000023"/>
        <n v="3.2161"/>
        <n v="-30.933200000000006"/>
        <n v="5.0559999999999992"/>
        <n v="209.23649999999998"/>
        <n v="20.015600000000006"/>
        <n v="42.045000000000002"/>
        <n v="32.537600000000005"/>
        <n v="70.545599999999979"/>
        <n v="21.403200000000002"/>
        <n v="28.480899999999984"/>
        <n v="3.2471999999999994"/>
        <n v="-2.2450000000000001"/>
        <n v="15.921000000000003"/>
        <n v="-45.995400000000004"/>
        <n v="164.99700000000001"/>
        <n v="30.785999999999998"/>
        <n v="3.6783999999999999"/>
        <n v="116.48"/>
        <n v="32.604599999999998"/>
        <n v="22.7136"/>
        <n v="5.9550000000000054"/>
        <n v="70.502800000000008"/>
        <n v="6.8273999999999972"/>
        <n v="3.7920000000000011"/>
        <n v="6.9384000000000006"/>
        <n v="8.8043999999999993"/>
        <n v="314.98950000000002"/>
        <n v="6.5538000000000007"/>
        <n v="-2.5471999999999984"/>
        <n v="-87.148800000000023"/>
        <n v="1.6632000000000007"/>
        <n v="6.3779999999999575"/>
        <n v="100.4255"/>
        <n v="34.145999999999994"/>
        <n v="1.1775000000000002"/>
        <n v="0.15120000000000022"/>
        <n v="107.47850000000001"/>
        <n v="12.357999999999997"/>
        <n v="7.3788000000000018"/>
        <n v="6.9390000000000001"/>
        <n v="2.2319999999999958"/>
        <n v="-459.98750000000018"/>
        <n v="3.51"/>
        <n v="93.698800000000006"/>
        <n v="2.7899999999999991"/>
        <n v="7.9724000000000004"/>
        <n v="129.99740000000003"/>
        <n v="327.58180000000004"/>
        <n v="31.889199999999995"/>
        <n v="16.553099999999993"/>
        <n v="15.944599999999998"/>
        <n v="3.0520000000000005"/>
        <n v="25.191600000000001"/>
        <n v="23.395400000000002"/>
        <n v="3.7919999999999994"/>
        <n v="34.292499999999997"/>
        <n v="81.173400000000001"/>
        <n v="96.575999999999993"/>
        <n v="329.99400000000003"/>
        <n v="8.2359999999999989"/>
        <n v="15.509199999999998"/>
        <n v="-56.343000000000018"/>
        <n v="8.3328000000000024"/>
        <n v="5.0699999999999985"/>
        <n v="10.248000000000001"/>
        <n v="42.047999999999995"/>
        <n v="24.195999999999998"/>
        <n v="4.1747999999999994"/>
        <n v="-1.4196000000000097"/>
        <n v="11.996000000000002"/>
        <n v="101.38319999999999"/>
        <n v="-325.57200000000023"/>
        <n v="22.647599999999997"/>
        <n v="2.3327999999999998"/>
        <n v="81.59490000000001"/>
        <n v="41.992999999999995"/>
        <n v="106.54079999999999"/>
        <n v="8.9969999999999892"/>
        <n v="10.958399999999983"/>
        <n v="40.497299999999996"/>
        <n v="3.3389999999999995"/>
        <n v="-63.005600000000015"/>
        <n v="8.2847999999999971"/>
        <n v="-2.6099999999999994"/>
        <n v="282.20920000000001"/>
        <n v="1.0269000000000001"/>
        <n v="7.0172999999999952"/>
        <n v="9.0054999999999996"/>
        <n v="67.86"/>
        <n v="-3.3879000000000001"/>
        <n v="2.2043999999999979"/>
        <n v="-16.649999999999991"/>
        <n v="12.025199999999998"/>
        <n v="-192.04680000000008"/>
        <n v="118.99650000000003"/>
        <n v="10.2592"/>
        <n v="5.9597999999999995"/>
        <n v="1.436399999999999"/>
        <n v="13.127999999999998"/>
        <n v="14.681999999999999"/>
        <n v="1.3229999999999991"/>
        <n v="-4.0158000000000005"/>
        <n v="-3.7295999999999996"/>
        <n v="-72.039000000000044"/>
        <n v="10.079200000000007"/>
        <n v="16.440299999999986"/>
        <n v="11.778199999999998"/>
        <n v="6.4427999999999992"/>
        <n v="51.497499999999974"/>
        <n v="4.9949999999999992"/>
        <n v="306.48939999999988"/>
        <n v="4.3253999999999984"/>
        <n v="-15.71759999999999"/>
        <n v="8.9206000000000003"/>
        <n v="6.1560000000000006"/>
        <n v="257.71199999999999"/>
        <n v="10.744000000000007"/>
        <n v="423.00849999999997"/>
        <n v="7.4591999999999992"/>
        <n v="119.19999999999999"/>
        <n v="18.460399999999986"/>
        <n v="26.648999999999997"/>
        <n v="9.3811999999999998"/>
        <n v="-209.99399999999991"/>
        <n v="-34.917600000000022"/>
        <n v="0.82879999999999987"/>
        <n v="6.8903999999999979"/>
        <n v="113.99799999999991"/>
        <n v="-109.58220000000011"/>
        <n v="36.182700000000004"/>
        <n v="70.097700000000003"/>
        <n v="10.647000000000006"/>
        <n v="6.2800000000000189E-2"/>
        <n v="14.422200000000032"/>
        <n v="-36.293999999999997"/>
        <n v="318.30160000000001"/>
        <n v="40.401199999999996"/>
        <n v="14.500999999999991"/>
        <n v="-53.708800000000025"/>
        <n v="2.1780000000000004"/>
        <n v="-6.2370000000000019"/>
        <n v="0.89880000000000004"/>
        <n v="89.588799999999992"/>
        <n v="-269.33760000000001"/>
        <n v="10.919299999999996"/>
        <n v="14.563799999999997"/>
        <n v="3.9497999999999998"/>
        <n v="2.7664"/>
        <n v="-182.35200000000003"/>
        <n v="55.922399999999996"/>
        <n v="63.777600000000007"/>
        <n v="27.088199999999965"/>
        <n v="16.797200000000004"/>
        <n v="5.6639999999999997"/>
        <n v="42.117600000000039"/>
        <n v="7.6283999999999974"/>
        <n v="-63.109199999999987"/>
        <n v="6.7990000000000066"/>
        <n v="-26.732999999999997"/>
        <n v="3.9072000000000031"/>
        <n v="2.9899999999999993"/>
        <n v="-36.470400000000041"/>
        <n v="11.070400000000003"/>
        <n v="-20.617600000000003"/>
        <n v="37.757999999999996"/>
        <n v="2.6536"/>
        <n v="67.191599999999994"/>
        <n v="107.08199999999997"/>
        <n v="217.76699999999994"/>
        <n v="210.59399999999977"/>
        <n v="190.37279999999998"/>
        <n v="48.990200000000002"/>
        <n v="-16.467000000000002"/>
        <n v="18.093"/>
        <n v="1.2431999999999999"/>
        <n v="25.596799999999998"/>
        <n v="-1.199600000000002"/>
        <n v="75.6952"/>
        <n v="18.396000000000001"/>
        <n v="-6.9519999999999982"/>
        <n v="-3.2175000000000002"/>
        <n v="-9.7972000000000037"/>
        <n v="2.37"/>
        <n v="-211.47"/>
        <n v="3.2405999999999997"/>
        <n v="-448.89599999999996"/>
        <n v="10.098000000000006"/>
        <n v="5.2312000000000003"/>
        <n v="-6.1247999999999987"/>
        <n v="-42.89670000000001"/>
        <n v="16.653600000000004"/>
        <n v="30.700800000000001"/>
        <n v="35.997600000000006"/>
        <n v="9.3520000000000003"/>
        <n v="1.2111999999999981"/>
        <n v="16.220400000000001"/>
        <n v="-14.195999999999998"/>
        <n v="1.8792"/>
        <n v="16.373699999999992"/>
        <n v="1.6416000000000004"/>
        <n v="2.7259999999999995"/>
        <n v="37"/>
        <n v="12.599000000000004"/>
        <n v="9.3443999999999985"/>
        <n v="-25.376400000000018"/>
        <n v="356.22500000000002"/>
        <n v="6.2608000000000015"/>
        <n v="1.0286999999999997"/>
        <n v="16.703400000000016"/>
        <n v="15.534399999999998"/>
        <n v="-0.66240000000000021"/>
        <n v="1.0347999999999993"/>
        <n v="15.8756"/>
        <n v="6.6311999999999989"/>
        <n v="-18.221999999999994"/>
        <n v="6.0367999999999986"/>
        <n v="13.998599999999989"/>
        <n v="2.3521000000000001"/>
        <n v="23.807999999999993"/>
        <n v="6.4205999999999976"/>
        <n v="-8.6456999999999979"/>
        <n v="0.3335999999999999"/>
        <n v="14.546999999999995"/>
        <n v="17.608799999999999"/>
        <n v="44.984999999999985"/>
        <n v="3.4668000000000005"/>
        <n v="12.060900000000002"/>
        <n v="0.88559999999999883"/>
        <n v="22.8904"/>
        <n v="-32.507999999999996"/>
        <n v="-9.1648000000000032"/>
        <n v="13.199999999999998"/>
        <n v="24.218999999999998"/>
        <n v="20.633600000000001"/>
        <n v="6.74"/>
        <n v="124.19999999999999"/>
        <n v="14.981400000000001"/>
        <n v="11.177600000000002"/>
        <n v="4.1123999999999992"/>
        <n v="-19.549200000000006"/>
        <n v="15.8256"/>
        <n v="9.7911000000000001"/>
        <n v="-3.5996000000000521"/>
        <n v="944.98649999999986"/>
        <n v="24.235199999999978"/>
        <n v="621.97440000000006"/>
        <n v="10.487500000000001"/>
        <n v="13.845999999999997"/>
        <n v="20.1248"/>
        <n v="-64.427400000000006"/>
        <n v="14.299199999999999"/>
        <n v="4.6547999999999927"/>
        <n v="10.793999999999983"/>
        <n v="97.45859999999999"/>
        <n v="189.40460000000002"/>
        <n v="223.28549999999993"/>
        <n v="4.4939999999999998"/>
        <n v="82.077600000000004"/>
        <n v="5.7980000000000018"/>
        <n v="19.040999999999997"/>
        <n v="58.649999999999984"/>
        <n v="-127.57919999999996"/>
        <n v="33.589499999999987"/>
        <n v="11.894999999999994"/>
        <n v="0.49839999999999995"/>
        <n v="21.407399999999999"/>
        <n v="199.26060000000004"/>
        <n v="3.9295999999999989"/>
        <n v="152.02319999999997"/>
        <n v="94.962000000000003"/>
        <n v="9.629999999999999"/>
        <n v="48.94"/>
        <n v="6.7236000000000002"/>
        <n v="-4.858799999999988"/>
        <n v="-15.176700000000004"/>
        <n v="6.5490000000000208"/>
        <n v="34.741999999999997"/>
        <n v="10.011599999999998"/>
        <n v="2.8699999999999992"/>
        <n v="13.438599999999994"/>
        <n v="-22.512"/>
        <n v="239.98500000000001"/>
        <n v="60.5488"/>
        <n v="66.326400000000007"/>
        <n v="14.651"/>
        <n v="-14.331299999999992"/>
        <n v="76.790399999999977"/>
        <n v="1.5509999999999984"/>
        <n v="8.2169999999999987"/>
        <n v="9.5039999999999996"/>
        <n v="287.98199999999997"/>
        <n v="19.197599999999994"/>
        <n v="126.39420000000001"/>
        <n v="23.990399999999994"/>
        <n v="57.358000000000011"/>
        <n v="-13.734000000000002"/>
        <n v="-62.379199999999997"/>
        <n v="39.6312"/>
        <n v="191.96799999999996"/>
        <n v="49.804199999999994"/>
        <n v="32.633200000000016"/>
        <n v="1.4783999999999997"/>
        <n v="-81.854399999999998"/>
        <n v="18.017999999999997"/>
        <n v="6.8015999999999996"/>
        <n v="-20.152800000000006"/>
        <n v="-8.0774999999999864"/>
        <n v="-15.458100000000007"/>
        <n v="35.759999999999962"/>
        <n v="17.879399999999997"/>
        <n v="7.822499999999998"/>
        <n v="7.4984999999999964"/>
        <n v="1.7514000000000003"/>
        <n v="0.34919999999999951"/>
        <n v="1.4099999999999997"/>
        <n v="15.537599999999998"/>
        <n v="110.1194999999999"/>
        <n v="-21.681000000000004"/>
        <n v="-16.539600000000007"/>
        <n v="-52.890800000000027"/>
        <n v="449.99099999999999"/>
        <n v="213.70440000000002"/>
        <n v="55.016000000000012"/>
        <n v="3.3087999999999997"/>
        <n v="0.2016"/>
        <n v="22.518000000000001"/>
        <n v="-3.5153999999999996"/>
        <n v="-6.0236999999999998"/>
        <n v="30.238400000000013"/>
        <n v="7.0712999999999981"/>
        <n v="3.9770999999999996"/>
        <n v="172.48140000000001"/>
        <n v="3.2849999999999993"/>
        <n v="-55.256"/>
        <n v="1416.7999999999997"/>
        <n v="18.390799999999999"/>
        <n v="170.51129999999998"/>
        <n v="16.195999999999984"/>
        <n v="4630.4755000000005"/>
        <n v="6.47"/>
        <n v="-5.2072000000000012"/>
        <n v="-1.1100000000000003"/>
        <n v="47.50719999999999"/>
        <n v="7.0048000000000012"/>
        <n v="17.995499999999979"/>
        <n v="4.6440000000000001"/>
        <n v="-6.8992000000000022"/>
        <n v="0.27919999999999945"/>
        <n v="-14.163900000000005"/>
        <n v="20.927400000000006"/>
        <n v="0.9511999999999996"/>
        <n v="2.9888999999999997"/>
        <n v="13.857900000000008"/>
        <n v="381.23749999999995"/>
        <n v="0.99"/>
        <n v="54.583200000000019"/>
        <n v="29.702399999999997"/>
        <n v="-1.4279999999999999"/>
        <n v="17.667299999999997"/>
        <n v="9.4365999999999985"/>
        <n v="-2.2758000000000109"/>
        <n v="18.037799999999997"/>
        <n v="7.5761999999999894"/>
        <n v="-944.99460000000045"/>
        <n v="21.251199999999997"/>
        <n v="-23.89200000000001"/>
        <n v="4.0338000000000003"/>
        <n v="21.599999999999998"/>
        <n v="90.287100000000009"/>
        <n v="204.76820000000001"/>
        <n v="12.530000000000001"/>
        <n v="-10.385999999999999"/>
        <n v="2.336999999999998"/>
        <n v="8.6939999999999991"/>
        <n v="26.413199999999996"/>
        <n v="5.7329999999999997"/>
        <n v="-13.588200000000001"/>
        <n v="-15.131100000000004"/>
        <n v="1.2004999999999999"/>
        <n v="-2.0700000000000038"/>
        <n v="-58.305599999999984"/>
        <n v="9.8685000000000009"/>
        <n v="1.6523999999999992"/>
        <n v="-19.982399999999991"/>
        <n v="315.81179999999995"/>
        <n v="-14.793099999999995"/>
        <n v="14.754599999999996"/>
        <n v="-65.035200000000046"/>
        <n v="0.97719999999999807"/>
        <n v="6.5319999999999991"/>
        <n v="163.78700000000003"/>
        <n v="21.784499999999998"/>
        <n v="5.4288000000000007"/>
        <n v="-6.3599999999999994"/>
        <n v="115.18559999999999"/>
        <n v="10.347300000000004"/>
        <n v="20.484999999999999"/>
        <n v="-10.654700000000002"/>
        <n v="-3.293400000000001"/>
        <n v="4.4954999999999998"/>
        <n v="5039.9856"/>
        <n v="6.5999999999999988"/>
        <n v="160.17660000000001"/>
        <n v="22.858199999999982"/>
        <n v="15.074199999999998"/>
        <n v="10.374000000000001"/>
        <n v="10.307099999999998"/>
        <n v="93.768799999999999"/>
        <n v="-14.553600000000003"/>
        <n v="249.99499999999998"/>
        <n v="18.988799999999998"/>
        <n v="18.715000000000003"/>
        <n v="4.7751999999999999"/>
        <n v="4.2803999999999984"/>
        <n v="15.676799999999997"/>
        <n v="7.7748000000000008"/>
        <n v="481.46999999999991"/>
        <n v="-60.607800000000026"/>
        <n v="4.238999999999999"/>
        <n v="64.199999999999989"/>
        <n v="29.271599999999999"/>
        <n v="4.4352"/>
        <n v="85.175999999999974"/>
        <n v="359.99879999999962"/>
        <n v="6.6293999999999995"/>
        <n v="130.20749999999998"/>
        <n v="1.0296000000000021"/>
        <n v="41.860800000000005"/>
        <n v="-3.2406000000000006"/>
        <n v="-42.492599999999982"/>
        <n v="-6.9282000000000039"/>
        <n v="10.3408"/>
        <n v="-348.62940000000003"/>
        <n v="-17.660699999999999"/>
        <n v="11.2752"/>
        <n v="-10.421400000000002"/>
        <n v="7.0226999999999995"/>
        <n v="-18.836400000000005"/>
        <n v="0.70560000000000045"/>
        <n v="5.9489999999999981"/>
        <n v="11.858400000000003"/>
        <n v="6.5753999999999984"/>
        <n v="13.070699999999999"/>
        <n v="0.73799999999999988"/>
        <n v="7.5239999999999991"/>
        <n v="40.516799999999996"/>
        <n v="150.38400000000001"/>
        <n v="177.42059999999998"/>
        <n v="-13.286700000000002"/>
        <n v="2.271199999999999"/>
        <n v="1.0346000000000006"/>
        <n v="-145.17600000000002"/>
        <n v="-6.8094000000000037"/>
        <n v="-6.833400000000001"/>
        <n v="-22.138200000000012"/>
        <n v="23.99"/>
        <n v="24.143999999999998"/>
        <n v="-7.782"/>
        <n v="-160.29520000000008"/>
        <n v="-20.140800000000006"/>
        <n v="45.139500000000005"/>
        <n v="148.13799999999992"/>
        <n v="190.42980000000006"/>
        <n v="85.181600000000003"/>
        <n v="6.2936999999999976"/>
        <n v="1.1224999999999996"/>
        <n v="-121.58000000000004"/>
        <n v="2365.9817999999996"/>
        <n v="3.2867999999999995"/>
        <n v="11.890999999999998"/>
        <n v="14.62239999999999"/>
        <n v="496.78649999999993"/>
        <n v="-76.011599999999973"/>
        <n v="3.9473999999999996"/>
        <n v="-49.92"/>
        <n v="4.9307999999999996"/>
        <n v="22.408199999999994"/>
        <n v="68.039999999999992"/>
        <n v="-10.796399999999995"/>
        <n v="54.343800000000009"/>
        <n v="0.54319999999999879"/>
        <n v="327.59220000000005"/>
        <n v="12.103199999999994"/>
        <n v="0.41759999999999986"/>
        <n v="2.9429999999999992"/>
        <n v="19.4194"/>
        <n v="3.195999999999998"/>
        <n v="38.396000000000015"/>
        <n v="2.8100999999999998"/>
        <n v="11.748799999999997"/>
        <n v="66.634399999999971"/>
        <n v="-64.544399999999968"/>
        <n v="8.2259999999999991"/>
        <n v="139.98999999999995"/>
        <n v="4.1950000000000003"/>
        <n v="5.24"/>
        <n v="9.126899999999992"/>
        <n v="78.894199999999998"/>
        <n v="25.537799999999997"/>
        <n v="-5.694300000000001"/>
        <n v="7.9895999999999994"/>
        <n v="-80.995500000000021"/>
        <n v="-1.6763999999999997"/>
        <n v="0.8969999999999998"/>
        <n v="0.89969999999999573"/>
        <n v="2.3025000000000002"/>
        <n v="8.2799999999999994"/>
        <n v="19.318499999999997"/>
        <n v="1.1200000000000001"/>
        <n v="8.0219999999999985"/>
        <n v="14.628000000000005"/>
        <n v="9.2178000000000004"/>
        <n v="22.6737"/>
        <n v="53.495399999999989"/>
        <n v="6.690599999999999"/>
        <n v="-131.50080000000005"/>
        <n v="10.949399999999997"/>
        <n v="85.982800000000012"/>
        <n v="140.39599999999993"/>
        <n v="26.1096"/>
        <n v="-15.197599999999994"/>
        <n v="-41.587199999999996"/>
        <n v="-4.7460000000000013"/>
        <n v="-12.671999999999997"/>
        <n v="-1065.3719999999998"/>
        <n v="12.011999999999999"/>
        <n v="-66.061999999999998"/>
        <n v="-14.870399999999961"/>
        <n v="8.4563999999999986"/>
        <n v="35.623800000000003"/>
        <n v="8.2943999999999996"/>
        <n v="162.09479999999996"/>
        <n v="3.4827000000000004"/>
        <n v="7.094999999999998"/>
        <n v="3.2899999999999996"/>
        <n v="6.4199999999999964"/>
        <n v="50.351999999999997"/>
        <n v="16.268800000000002"/>
        <n v="11.182499999999997"/>
        <n v="16.894799999999996"/>
        <n v="63.682499999999997"/>
        <n v="78.508799999999965"/>
        <n v="148.70400000000006"/>
        <n v="32.345999999999997"/>
        <n v="-31.64700000000002"/>
        <n v="-4.4639999999999995"/>
        <n v="-126.48159999999999"/>
        <n v="-52.195999999999913"/>
        <n v="-25.295600000000022"/>
        <n v="19.311600000000002"/>
        <n v="21.735500000000002"/>
        <n v="-5.1968000000000005"/>
        <n v="-21.887999999999991"/>
        <n v="27.103200000000001"/>
        <n v="-46.736200000000011"/>
        <n v="12.0764"/>
        <n v="89.954999999999984"/>
        <n v="297.64349999999996"/>
        <n v="252.59"/>
        <n v="2.5488000000000004"/>
        <n v="8.071200000000001"/>
        <n v="2.1749999999999989"/>
        <n v="4.0859999999999994"/>
        <n v="2.3077000000000001"/>
        <n v="30.223200000000002"/>
        <n v="160.6722"/>
        <n v="26.864999999999995"/>
        <n v="182.3553"/>
        <n v="15.2"/>
        <n v="219.99039999999997"/>
        <n v="-21.470400000000026"/>
        <n v="-4.0215999999999994"/>
        <n v="3.0690000000000026"/>
        <n v="2.3327999999999989"/>
        <n v="4.4824000000000002"/>
        <n v="75.735000000000014"/>
        <n v="15.637499999999999"/>
        <n v="54.691199999999995"/>
        <n v="15.674399999999999"/>
        <n v="12.231"/>
        <n v="523.70519999999988"/>
        <n v="18.447000000000003"/>
        <n v="9.6"/>
        <n v="2.0747999999999998"/>
        <n v="2.6249999999999991"/>
        <n v="160.15860000000001"/>
        <n v="-3.6002999999999998"/>
        <n v="2.7384000000000022"/>
        <n v="-71.296199999999999"/>
        <n v="36.283500000000004"/>
        <n v="135.21900000000002"/>
        <n v="10.511999999999999"/>
        <n v="14.256"/>
        <n v="14.268800000000001"/>
        <n v="42.362499999999997"/>
        <n v="4.0191999999999997"/>
        <n v="8.6359999999999992"/>
        <n v="20.661200000000001"/>
        <n v="225.73499999999993"/>
        <n v="0.5583999999999989"/>
        <n v="-12.956799999999994"/>
        <n v="2.1492"/>
        <n v="-299.8116"/>
        <n v="3.2776000000000014"/>
        <n v="26.22399999999999"/>
        <n v="1.1151"/>
        <n v="7.3709999999999996"/>
        <n v="-16.078399999999988"/>
        <n v="-23.782199999999996"/>
        <n v="-15.466600000000003"/>
        <n v="65.993400000000008"/>
        <n v="-189.32100000000003"/>
        <n v="7.436799999999999"/>
        <n v="23.316299999999984"/>
        <n v="54.775599999999997"/>
        <n v="5.0358000000000001"/>
        <n v="14.295599999999997"/>
        <n v="15.799199999999999"/>
        <n v="3.0211999999999994"/>
        <n v="-25.218500000000006"/>
        <n v="-14.687999999999999"/>
        <n v="-7.8225000000000016"/>
        <n v="5.2287000000000035"/>
        <n v="109.99799999999999"/>
        <n v="1.4223999999999997"/>
        <n v="-51.983999999999924"/>
        <n v="75.593699999999899"/>
        <n v="19.051200000000001"/>
        <n v="-462.86239999999998"/>
        <n v="8.1199999999999974"/>
        <n v="7.1928000000000001"/>
        <n v="17.365599999999993"/>
        <n v="101.34879999999998"/>
        <n v="13.198499999999999"/>
        <n v="51.148499999999984"/>
        <n v="0.20339999999999847"/>
        <n v="17.157999999999998"/>
        <n v="39.340799999999994"/>
        <n v="-40.180799999999991"/>
        <n v="0.8087999999999993"/>
        <n v="75.654799999999994"/>
        <n v="10.058"/>
        <n v="15.815799999999999"/>
        <n v="6.9551999999999996"/>
        <n v="84.219999999999857"/>
        <n v="22.4316"/>
        <n v="3.065399999999999"/>
        <n v="16.035599999999999"/>
        <n v="24.121800000000004"/>
        <n v="67.495000000000005"/>
        <n v="47.952000000000005"/>
        <n v="14.459599999999998"/>
        <n v="33.589200000000005"/>
        <n v="-3.9032000000000009"/>
        <n v="10.514399999999998"/>
        <n v="4.9103999999999992"/>
        <n v="30.231600000000007"/>
        <n v="6.2015999999999991"/>
        <n v="4.3295999999999992"/>
        <n v="1.0597999999999956"/>
        <n v="-28.22399999999999"/>
        <n v="-8.9040000000000035"/>
        <n v="149.8956"/>
        <n v="-5.4801000000000215"/>
        <n v="53.754400000000004"/>
        <n v="-2.9884000000000004"/>
        <n v="0.69120000000000026"/>
        <n v="-2.1340000000000003"/>
        <n v="4.3901999999999788"/>
        <n v="28.410000000000004"/>
        <n v="14.201999999999998"/>
        <n v="-6.5618999999999996"/>
        <n v="17.968399999999995"/>
        <n v="-9.1335000000000122"/>
        <n v="122.148"/>
        <n v="8.2763999999999953"/>
        <n v="13.832000000000001"/>
        <n v="-57.631200000000035"/>
        <n v="-1.2588000000000008"/>
        <n v="-21.1068"/>
        <n v="-17.285400000000006"/>
        <n v="60.141199999999998"/>
        <n v="89.996999999999986"/>
        <n v="184.22039999999998"/>
        <n v="8.7047999999999988"/>
        <n v="6.7149999999999999"/>
        <n v="56.550000000000004"/>
        <n v="32.232199999999999"/>
        <n v="105.46800000000002"/>
        <n v="3.8447999999999967"/>
        <n v="7.9703999999999997"/>
        <n v="38.29"/>
        <n v="4.2240000000000002"/>
        <n v="206.62319999999997"/>
        <n v="0.16740000000000022"/>
        <n v="10.508400000000002"/>
        <n v="22.627499999999962"/>
        <n v="4.9728000000000012"/>
        <n v="-5.4882000000000062"/>
        <n v="2.0540000000000003"/>
        <n v="33.851700000000051"/>
        <n v="15.111600000000001"/>
        <n v="13.2288"/>
        <n v="5.8887000000000009"/>
        <n v="26.563999999999997"/>
        <n v="43.784199999999984"/>
        <n v="63.134999999999991"/>
        <n v="5.4143999999999997"/>
        <n v="5.9383999999999988"/>
        <n v="53.804799999999986"/>
        <n v="50.383200000000016"/>
        <n v="13.3371"/>
        <n v="160.62299999999993"/>
        <n v="2.0573999999999995"/>
        <n v="15.68"/>
        <n v="8.218"/>
        <n v="-166.39350000000002"/>
        <n v="4.2659999999999973"/>
        <n v="6.7188000000000088"/>
        <n v="147.47500000000002"/>
        <n v="141.1644"/>
        <n v="1007.9831999999999"/>
        <n v="33.93"/>
        <n v="21.714000000000002"/>
        <n v="-1.9872000000000005"/>
        <n v="62.137599999999992"/>
        <n v="-3.2309999999999945"/>
        <n v="4.240800000000001"/>
        <n v="20.163000000000004"/>
        <n v="6.9664000000000001"/>
        <n v="39.410000000000011"/>
        <n v="6.1704000000000008"/>
        <n v="11.156400000000005"/>
        <n v="34.493999999999971"/>
        <n v="3.2391999999999967"/>
        <n v="33.458399999999997"/>
        <n v="751.9624"/>
        <n v="5.4340999999999999"/>
        <n v="-2.5343999999999998"/>
        <n v="-28.95679999999993"/>
        <n v="-8.0980000000000167"/>
        <n v="6.1289999999999996"/>
        <n v="62.782199999999975"/>
        <n v="206.88929999999996"/>
        <n v="1.9320000000000004"/>
        <n v="97.88"/>
        <n v="5.7623999999999995"/>
        <n v="39.947999999999993"/>
        <n v="1.3535999999999999"/>
        <n v="3.9591999999999992"/>
        <n v="14.227200000000003"/>
        <n v="2.0474999999999994"/>
        <n v="-0.3444000000000047"/>
        <n v="-9.5940000000000012"/>
        <n v="1.0499999999999998"/>
        <n v="-6.0047999999999977"/>
        <n v="5.7960000000000003"/>
        <n v="34.365600000000008"/>
        <n v="13.296199999999999"/>
        <n v="-18.802"/>
        <n v="-119.19180000000006"/>
        <n v="-57.950999999999993"/>
        <n v="72.357999999999976"/>
        <n v="165.34960000000001"/>
        <n v="33.3172"/>
        <n v="30.023400000000009"/>
        <n v="11.167199999999999"/>
        <n v="6.6239999999999952"/>
        <n v="20.165599999999998"/>
        <n v="13.324499999999999"/>
        <n v="86.392799999999994"/>
        <n v="-56.448000000000008"/>
        <n v="-81.94"/>
        <n v="-2.7887999999999993"/>
        <n v="123.45480000000005"/>
        <n v="-4.7625000000000011"/>
        <n v="10.393599999999998"/>
        <n v="21.592800000000011"/>
        <n v="-42.411600000000035"/>
        <n v="77.671999999999983"/>
        <n v="14.4648"/>
        <n v="48.470400000000012"/>
        <n v="38.437200000000004"/>
        <n v="136.66500000000002"/>
        <n v="14.849099999999979"/>
        <n v="-14.883200000000002"/>
        <n v="-6.9964999999999993"/>
        <n v="-19.602000000000007"/>
        <n v="18.899299999999997"/>
        <n v="17.323999999999984"/>
        <n v="39.212999999999994"/>
        <n v="3.0367999999999995"/>
        <n v="-0.59639999999999982"/>
        <n v="-74.952600000000004"/>
        <n v="38.779199999999989"/>
        <n v="88.733199999999954"/>
        <n v="2.2194000000000007"/>
        <n v="9.4717000000000837"/>
        <n v="27.881999999999998"/>
        <n v="-209.76929999999999"/>
        <n v="2.9561999999999999"/>
        <n v="7.2176999999999998"/>
        <n v="-6.921599999999998"/>
        <n v="50.36579999999995"/>
        <n v="-37.943400000000025"/>
        <n v="46.178999999999988"/>
        <n v="3.3098999999999998"/>
        <n v="99.940799999999982"/>
        <n v="4.5401999999999996"/>
        <n v="20.767499999999998"/>
        <n v="9.5615999999999985"/>
        <n v="146.38799999999998"/>
        <n v="13.427999999999997"/>
        <n v="14.955599999999997"/>
        <n v="28.087600000000002"/>
        <n v="-0.88860000000000205"/>
        <n v="57.501599999999996"/>
        <n v="62.700400000000002"/>
        <n v="9.158100000000001"/>
        <n v="7.6049999999999978"/>
        <n v="-23.576400000000007"/>
        <n v="6.4308000000000014"/>
        <n v="-2.5880000000000001"/>
        <n v="-1.5264000000000002"/>
        <n v="-69.395200000000031"/>
        <n v="219.50880000000006"/>
        <n v="18.335999999999999"/>
        <n v="2.8477999999999994"/>
        <n v="1.0284"/>
        <n v="85.981799999999993"/>
        <n v="9.9936000000000007"/>
        <n v="29.798999999999999"/>
        <n v="22.492499999999993"/>
        <n v="9.1871999999999989"/>
        <n v="4.1832000000000003"/>
        <n v="1.8719999999999997"/>
        <n v="83.512799999999913"/>
        <n v="-4.0400000000000009"/>
        <n v="6.073599999999999"/>
        <n v="6.6846000000000005"/>
        <n v="33.310199999999995"/>
        <n v="10.647000000000004"/>
        <n v="-2.214"/>
        <n v="3.5623000000000022"/>
        <n v="1.1480000000000006"/>
        <n v="-143.79040000000001"/>
        <n v="-6.5339999999999954"/>
        <n v="15.069600000000007"/>
        <n v="10.983999999999996"/>
        <n v="-248.16599999999994"/>
        <n v="9.6935999999999964"/>
        <n v="11.231999999999999"/>
        <n v="18.114600000000003"/>
        <n v="-44.146199999999979"/>
        <n v="8.3028000000000031"/>
        <n v="4.3600000000000012"/>
        <n v="0.41720000000000046"/>
        <n v="-7.6119999999999983"/>
        <n v="-9.8207999999999984"/>
        <n v="-7.2589000000000041"/>
        <n v="19.339199999999998"/>
        <n v="19.259999999999998"/>
        <n v="21.197700000000001"/>
        <n v="91.950799999999987"/>
        <n v="71.97"/>
        <n v="-21.717600000000004"/>
        <n v="179.99639999999999"/>
        <n v="9.7151999999999941"/>
        <n v="6.1640999999999995"/>
        <n v="5.6315999999999971"/>
        <n v="8.1551999999999971"/>
        <n v="-42.588000000000036"/>
        <n v="5.0763999999999996"/>
        <n v="-1181.2824000000003"/>
        <n v="47.993999999999971"/>
        <n v="-35.884799999999984"/>
        <n v="-24.275999999999996"/>
        <n v="-9.1109999999999971"/>
        <n v="15.590399999999995"/>
        <n v="4.9055999999999997"/>
        <n v="1.6355999999999997"/>
        <n v="4.4771999999999998"/>
        <n v="68.846399999999988"/>
        <n v="5.8232999999999997"/>
        <n v="13.472999999999999"/>
        <n v="-2.6585999999999999"/>
        <n v="10.057200000000002"/>
        <n v="-34.314799999999991"/>
        <n v="11.583600000000001"/>
        <n v="-4.0722000000000023"/>
        <n v="-54.881999999999998"/>
        <n v="0.2992000000000008"/>
        <n v="3.6791999999999998"/>
        <n v="19.796999999999997"/>
        <n v="17.908000000000001"/>
        <n v="2.6459999999999999"/>
        <n v="121.98999999999992"/>
        <n v="91.151999999999958"/>
        <n v="19.43519999999998"/>
        <n v="4.5144000000000002"/>
        <n v="0.62579999999999902"/>
        <n v="92.969999999999985"/>
        <n v="1.0192000000000001"/>
        <n v="265.42320000000001"/>
        <n v="7.3834"/>
        <n v="16.823699999999999"/>
        <n v="150.29399999999998"/>
        <n v="190.02059999999997"/>
        <n v="-14.998000000000012"/>
        <n v="0.61559999999999993"/>
        <n v="-46.716000000000008"/>
        <n v="-11.593800000000005"/>
        <n v="-1.9602000000000008"/>
        <n v="4.6175999999999995"/>
        <n v="0.46440000000000037"/>
        <n v="-1.4760000000000004"/>
        <n v="2.6068000000000002"/>
        <n v="292.77599999999995"/>
        <n v="517.47930000000008"/>
        <n v="16.7776"/>
        <n v="0.87360000000000015"/>
        <n v="52.974299999999992"/>
        <n v="6.1019999999999968"/>
        <n v="315.82499999999993"/>
        <n v="2.5577999999999994"/>
        <n v="1.1760000000000002"/>
        <n v="2.2727999999999895"/>
        <n v="22.991999999999997"/>
        <n v="30.360399999999998"/>
        <n v="-7.8588000000000022"/>
        <n v="-18.446399999999997"/>
        <n v="3.6348000000000003"/>
        <n v="42.131399999999999"/>
        <n v="-19.258800000000008"/>
        <n v="11.0016"/>
        <n v="16.193999999999988"/>
        <n v="-8.659200000000002"/>
        <n v="-2.0773999999999999"/>
        <n v="6.6467999999999989"/>
        <n v="6.9990000000000059"/>
        <n v="-4.577"/>
        <n v="-1.8391999999999999"/>
        <n v="10.428399999999996"/>
        <n v="5.4201000000000006"/>
        <n v="5.8750999999999962"/>
        <n v="-32.664599999999993"/>
        <n v="38.266800000000003"/>
        <n v="67.274199999999979"/>
        <n v="46.118399999999994"/>
        <n v="1.1945999999999999"/>
        <n v="23.524799999999999"/>
        <n v="3.7200000000000006"/>
        <n v="-67.543499999999995"/>
        <n v="251.20200000000003"/>
        <n v="16.170000000000002"/>
        <n v="6.93"/>
        <n v="4.2308999999999983"/>
        <n v="0.84599999999999964"/>
        <n v="1.6776"/>
        <n v="15.5204"/>
        <n v="3.9294000000000082"/>
        <n v="266.45219999999989"/>
        <n v="82.336799999999982"/>
        <n v="3.9419999999999993"/>
        <n v="1.7876000000000003"/>
        <n v="13.742799999999999"/>
        <n v="41.120799999999988"/>
        <n v="20.843999999999994"/>
        <n v="2.5769999999999982"/>
        <n v="4.6956000000000007"/>
        <n v="14.212"/>
        <n v="-4.3960000000000026"/>
        <n v="6.1307999999999998"/>
        <n v="6.1192000000000011"/>
        <n v="18.316800000000001"/>
        <n v="5.4800999999999966"/>
        <n v="4.6644000000000005"/>
        <n v="-5.1760000000000002"/>
        <n v="58.379999999999939"/>
        <n v="3.8654999999999973"/>
        <n v="4.1159999999999997"/>
        <n v="83.991600000000005"/>
        <n v="15.537199999999999"/>
        <n v="-28.597800000000007"/>
        <n v="12.639200000000001"/>
        <n v="5.7797999999999963"/>
        <n v="6.3209999999999997"/>
        <n v="152.38799999999992"/>
        <n v="7.2089999999999996"/>
        <n v="2.3407999999999998"/>
        <n v="224.4426"/>
        <n v="1.5426000000000002"/>
        <n v="-11.761200000000002"/>
        <n v="2.4011999999999998"/>
        <n v="22.9068"/>
        <n v="1.1764999999999992"/>
        <n v="149.14799999999991"/>
        <n v="-2.1755999999999993"/>
        <n v="77.558399999999978"/>
        <n v="-2929.4845000000005"/>
        <n v="18.878399999999999"/>
        <n v="5.9903999999999984"/>
        <n v="3.5559999999999992"/>
        <n v="18.873199999999997"/>
        <n v="3.6587999999999976"/>
        <n v="-10.037199999999999"/>
        <n v="8.2194000000000003"/>
        <n v="27.782999999999998"/>
        <n v="28.796399999999998"/>
        <n v="5.0688000000000004"/>
        <n v="16.2486"/>
        <n v="1114.5119999999999"/>
        <n v="3.0497999999999985"/>
        <n v="-6.9827999999999975"/>
        <n v="-131.9940000000002"/>
        <n v="-3.9383999999999997"/>
        <n v="-356.96429999999998"/>
        <n v="-22.619999999999997"/>
        <n v="25.010999999999967"/>
        <n v="-52.640999999999991"/>
        <n v="-250.39600000000019"/>
        <n v="3.2351999999999994"/>
        <n v="146.76929999999993"/>
        <n v="5.3196000000000012"/>
        <n v="17.378999999999976"/>
        <n v="21.791999999999994"/>
        <n v="16.405199999999997"/>
        <n v="133.97129999999996"/>
        <n v="72.640799999999999"/>
        <n v="53.994600000000005"/>
        <n v="2.2282000000000002"/>
        <n v="25.552800000000005"/>
        <n v="7.4172000000000011"/>
        <n v="48.117999999999981"/>
        <n v="2.0339999999999989"/>
        <n v="83.98599999999999"/>
        <n v="-37.112400000000036"/>
        <n v="193.32000000000005"/>
        <n v="103.89819999999997"/>
        <n v="32.500799999999998"/>
        <n v="38.975999999999985"/>
        <n v="191.65860000000001"/>
        <n v="28.857999999999997"/>
        <n v="187.39760000000001"/>
        <n v="1.8143999999999996"/>
        <n v="3.9690000000000003"/>
        <n v="-13.827800000000003"/>
        <n v="13.997199999999999"/>
        <n v="7.9299999999999971"/>
        <n v="84.659999999999982"/>
        <n v="0.79379999999999962"/>
        <n v="-437.5404000000002"/>
        <n v="0.83759999999999835"/>
        <n v="-83.204999999999984"/>
        <n v="70.178400000000025"/>
        <n v="21.99"/>
        <n v="105.83160000000002"/>
        <n v="113.67419999999998"/>
        <n v="-653.28340000000003"/>
        <n v="274.995"/>
        <n v="37.229999999999983"/>
        <n v="17.253"/>
        <n v="22.629600000000003"/>
        <n v="83.994400000000013"/>
        <n v="15.700000000000003"/>
        <n v="-95.670000000000044"/>
        <n v="5.6049999999999951"/>
        <n v="-131.95100000000002"/>
        <n v="8.5727999999999991"/>
        <n v="-29.605799999999981"/>
        <n v="2.8296000000000001"/>
        <n v="8.3524000000000012"/>
        <n v="23.455199999999998"/>
        <n v="-9.5568000000000026"/>
        <n v="-93.231599999999958"/>
        <n v="-1.2890000000000006"/>
        <n v="-1.7892000000000001"/>
        <n v="3.1842000000000001"/>
        <n v="-0.6048"/>
        <n v="-31.536000000000001"/>
        <n v="-120.37200000000003"/>
        <n v="-7.0080000000000044"/>
        <n v="-4.8491999999999997"/>
        <n v="-8.0500000000000025"/>
        <n v="-8.3524000000000012"/>
        <n v="6.4638000000000009"/>
        <n v="12.509999999999993"/>
        <n v="5.0327999999999999"/>
        <n v="13.972799999999999"/>
        <n v="23.225999999999999"/>
        <n v="6.7920000000000016"/>
        <n v="-35.046000000000028"/>
        <n v="3.1399999999999988"/>
        <n v="-7.4357999999999969"/>
        <n v="3.3674999999999984"/>
        <n v="16.186799999999998"/>
        <n v="296.06709999999998"/>
        <n v="28.657800000000002"/>
        <n v="9.3019999999999925"/>
        <n v="-108.33479999999997"/>
        <n v="31.491599999999995"/>
        <n v="1371.9803999999999"/>
        <n v="198.42899999999997"/>
        <n v="4.4173999999999989"/>
        <n v="80.631600000000006"/>
        <n v="21.065400000000004"/>
        <n v="37.414400000000001"/>
        <n v="37.791599999999988"/>
        <n v="14.682500000000001"/>
        <n v="32.670400000000001"/>
        <n v="8.1840000000000011"/>
        <n v="2.7323999999999993"/>
        <n v="13.0548"/>
        <n v="24.2285"/>
        <n v="43.164000000000001"/>
        <n v="18.513599999999997"/>
        <n v="29.328400000000002"/>
        <n v="38.931200000000004"/>
        <n v="16.38"/>
        <n v="1.9223999999999997"/>
        <n v="105.29699999999988"/>
        <n v="352.30649999999997"/>
        <n v="16.945"/>
        <n v="10.373999999999999"/>
        <n v="0.83999999999999975"/>
        <n v="2.9040000000000008"/>
        <n v="13.063999999999998"/>
        <n v="34.070399999999999"/>
        <n v="125.19799999999992"/>
        <n v="-178.84680000000006"/>
        <n v="-10.312400000000004"/>
        <n v="-14.603000000000005"/>
        <n v="259.88959999999997"/>
        <n v="-17.035200000000003"/>
        <n v="7.1280000000000001"/>
        <n v="112.78800000000001"/>
        <n v="11.958600000000001"/>
        <n v="700.98000000000013"/>
        <n v="69.177599999999984"/>
        <n v="0.89459999999999995"/>
        <n v="-3.5224000000000011"/>
        <n v="-91.758599999999973"/>
        <n v="19.968"/>
        <n v="1.6848000000000001"/>
        <n v="19.393200000000007"/>
        <n v="29.577600000000004"/>
        <n v="22.89"/>
        <n v="10.0725"/>
        <n v="17.8066"/>
        <n v="-162.22960000000006"/>
        <n v="15.996799999999979"/>
        <n v="394.21199999999999"/>
        <n v="-27.292200000000001"/>
        <n v="4.5040000000000031"/>
        <n v="11.58"/>
        <n v="43.735999999999962"/>
        <n v="22.3734"/>
        <n v="77.483699999999999"/>
        <n v="-786.01440000000025"/>
        <n v="0.77759999999999996"/>
        <n v="32.398200000000017"/>
        <n v="5.7364999999999977"/>
        <n v="28.142100000000006"/>
        <n v="18.970199999999998"/>
        <n v="4.2391999999999967"/>
        <n v="0.58279999999999998"/>
        <n v="12.7746"/>
        <n v="13.452000000000002"/>
        <n v="13.454999999999998"/>
        <n v="4.2"/>
        <n v="134.53020000000001"/>
        <n v="57.4938"/>
        <n v="197.92079999999999"/>
        <n v="20.731199999999998"/>
        <n v="12.795999999999999"/>
        <n v="60.496799999999993"/>
        <n v="-44.196000000000026"/>
        <n v="8.7144999999999868"/>
        <n v="12.6813"/>
        <n v="9.2798999999999996"/>
        <n v="145.2816"/>
        <n v="2.625099999999982"/>
        <n v="15.938399999999998"/>
        <n v="50.908200000000001"/>
        <n v="36.293999999999997"/>
        <n v="6.6587999999999994"/>
        <n v="12.958399999999999"/>
        <n v="3.6936"/>
        <n v="-5.6406000000000018"/>
        <n v="4.8023999999999996"/>
        <n v="15.352199999999989"/>
        <n v="33.357600000000019"/>
        <n v="4.7039999999999997"/>
        <n v="-52.958400000000012"/>
        <n v="10.875"/>
        <n v="4.0871999999999993"/>
        <n v="19.995999999999974"/>
        <n v="53.043899999999979"/>
        <n v="33.639999999999986"/>
        <n v="-5.4548000000000041"/>
        <n v="16.543999999999997"/>
        <n v="-4.8180000000000005"/>
        <n v="-22.948000000000008"/>
        <n v="-2.9180000000000028"/>
        <n v="3.5528999999999984"/>
        <n v="82.290599999999998"/>
        <n v="1.0114000000000001"/>
        <n v="24.122399999999995"/>
        <n v="11.6496"/>
        <n v="8.0967999999999982"/>
        <n v="-14.987700000000061"/>
        <n v="-2.6207999999999991"/>
        <n v="178.79999999999998"/>
        <n v="70.312000000000012"/>
        <n v="-9.717599999999976"/>
        <n v="1.8872"/>
        <n v="17.314799999999998"/>
        <n v="7.4339999999999993"/>
        <n v="-7.3231999999999999"/>
        <n v="-152.9847"/>
        <n v="80.340400000000002"/>
        <n v="6.2664"/>
        <n v="-13.810000000000116"/>
        <n v="61.46279999999998"/>
        <n v="0.33479999999999999"/>
        <n v="-15.476400000000005"/>
        <n v="23.183999999999997"/>
        <n v="4.0203000000000007"/>
        <n v="1.9175999999999997"/>
        <n v="386.83499999999981"/>
        <n v="653.30099999999982"/>
        <n v="29.808"/>
        <n v="-1.0656000000000017"/>
        <n v="-7.4759999999999991"/>
        <n v="28.959000000000003"/>
        <n v="1.9989999999999952"/>
        <n v="-46.399800000000013"/>
        <n v="3.9120000000000004"/>
        <n v="-2287.7820000000002"/>
        <n v="3.5059999999999967"/>
        <n v="21.436799999999998"/>
        <n v="14.974399999999999"/>
        <n v="11.69100000000001"/>
        <n v="1.3283999999999985"/>
        <n v="1.5691000000000002"/>
        <n v="-1002.7836000000001"/>
        <n v="-26.247599999999998"/>
        <n v="5.9279999999999999"/>
        <n v="7.98"/>
        <n v="6.2530000000000001"/>
        <n v="9.0288000000000004"/>
        <n v="2.0039999999999996"/>
        <n v="2.3939999999999984"/>
        <n v="24.936599999999999"/>
        <n v="20.452499999999997"/>
        <n v="6.5887999999999991"/>
        <n v="4.0583999999999998"/>
        <n v="111.5688"/>
        <n v="4.8910000000000053"/>
        <n v="5.7527999999999988"/>
        <n v="6.011400000000001"/>
        <n v="53.996999999999957"/>
        <n v="0.55079999999999985"/>
        <n v="16.747500000000016"/>
        <n v="2.2364999999999995"/>
        <n v="15.523199999999999"/>
        <n v="48.551399999999994"/>
        <n v="15.195999999999998"/>
        <n v="37.078199999999981"/>
        <n v="41.021599999999999"/>
        <n v="20.959199999999996"/>
        <n v="3.84"/>
        <n v="9.5339999999999971"/>
        <n v="1.6359999999999992"/>
        <n v="0.63119999999999798"/>
        <n v="12.874400000000001"/>
        <n v="-32.219200000000022"/>
        <n v="54.056999999999988"/>
        <n v="22.948799999999999"/>
        <n v="13.229299999999995"/>
        <n v="3.8949999999999996"/>
        <n v="71.229600000000005"/>
        <n v="79.793999999999997"/>
        <n v="-69.472199999999958"/>
        <n v="7.86"/>
        <n v="117.61469999999996"/>
        <n v="-30.228800000000007"/>
        <n v="7.6145999999999994"/>
        <n v="35.623799999999996"/>
        <n v="5.3352000000000004"/>
        <n v="3.7584"/>
        <n v="41.79000000000002"/>
        <n v="72.788800000000037"/>
        <n v="18.5886"/>
        <n v="10.498500000000007"/>
        <n v="47.097900000000003"/>
        <n v="9.5525999999999982"/>
        <n v="10.799999999999999"/>
        <n v="102.2784"/>
        <n v="235.95240000000001"/>
        <n v="9.8909999999999982"/>
        <n v="11.309999999999999"/>
        <n v="-2.0348999999999995"/>
        <n v="26.3934"/>
        <n v="7.71"/>
        <n v="1.3104"/>
        <n v="40.443199999999997"/>
        <n v="8.4089999999999989"/>
        <n v="11.117599999999999"/>
        <n v="3.5279999999999996"/>
        <n v="8.1071999999999917"/>
        <n v="62.929999999999993"/>
        <n v="-197.57520000000002"/>
        <n v="-8.9963999999999995"/>
        <n v="7.68"/>
        <n v="15.038400000000003"/>
        <n v="-60.836100000000016"/>
        <n v="1.1993999999999998"/>
        <n v="3.9312000000000005"/>
        <n v="659.98"/>
        <n v="51.47399999999999"/>
        <n v="35.245000000000005"/>
        <n v="16.156799999999997"/>
        <n v="1.3715999999999999"/>
        <n v="-4.9727999999999994"/>
        <n v="0.66719999999999979"/>
        <n v="459.39599999999996"/>
        <n v="97.199999999999989"/>
        <n v="5.3680000000000012"/>
        <n v="-6.8669999999999973"/>
        <n v="15.991199999999992"/>
        <n v="183.99499999999998"/>
        <n v="0.15480000000000005"/>
        <n v="2.3879999999999999"/>
        <n v="21.024899999999999"/>
        <n v="2.7845999999999997"/>
        <n v="7.0659000000000001"/>
        <n v="8.25"/>
        <n v="87.482499999999987"/>
        <n v="7.158600000000007"/>
        <n v="10.905999999999993"/>
        <n v="149.38199999999998"/>
        <n v="12.979199999999999"/>
        <n v="24.997999999999987"/>
        <n v="13.780799999999996"/>
        <n v="0.73360000000000003"/>
        <n v="0.77039999999999909"/>
        <n v="9.6039999999999992"/>
        <n v="20.537999999999997"/>
        <n v="92.392000000000053"/>
        <n v="-3.864600000000002"/>
        <n v="-23.716000000000001"/>
        <n v="19.622399999999999"/>
        <n v="-320.59699999999998"/>
        <n v="6.0659999999999989"/>
        <n v="9.2939999999999969"/>
        <n v="4.0080000000000009"/>
        <n v="-183.6323999999999"/>
        <n v="37.533999999999992"/>
        <n v="22.828499999999998"/>
        <n v="62.915999999999997"/>
        <n v="-1.3082999999999996"/>
        <n v="11.609099999999998"/>
        <n v="6.4799999999999969"/>
        <n v="115.1808"/>
        <n v="0.40679999999999694"/>
        <n v="-68.1096"/>
        <n v="-6.2860000000000031"/>
        <n v="1.8207000000000013"/>
        <n v="-19.105800000000016"/>
        <n v="1.8160000000000016"/>
        <n v="19.176000000000002"/>
        <n v="88.552800000000005"/>
        <n v="4.3904000000000005"/>
        <n v="0.66239999999999977"/>
        <n v="1.2584999999999997"/>
        <n v="2.8781999999999992"/>
        <n v="-186.15999999999997"/>
        <n v="8.6016000000000012"/>
        <n v="19.137599999999992"/>
        <n v="3.4749999999999996"/>
        <n v="7.6868999999999996"/>
        <n v="2.3996999999999815"/>
        <n v="527.98400000000004"/>
        <n v="-10.283999999999992"/>
        <n v="6.8459999999999965"/>
        <n v="3.1806000000000005"/>
        <n v="8.6709999999999994"/>
        <n v="-28.796399999999984"/>
        <n v="7.0043999999999977"/>
        <n v="15.724800000000002"/>
        <n v="36.928799999999995"/>
        <n v="4.0098000000000003"/>
        <n v="27.985999999999994"/>
        <n v="743.98799999999983"/>
        <n v="75.57480000000001"/>
        <n v="5.101499999999997"/>
        <n v="30.787199999999999"/>
        <n v="5.6015999999999995"/>
        <n v="8.0177999999999994"/>
        <n v="-2.6268000000000002"/>
        <n v="2.5136999999999983"/>
        <n v="-218.86559999999997"/>
        <n v="-7.6559999999999988"/>
        <n v="-4.1711999999999989"/>
        <n v="17.523999999999997"/>
        <n v="10.567200000000001"/>
        <n v="47.459999999999994"/>
        <n v="11.793600000000001"/>
        <n v="34.982499999999987"/>
        <n v="0.33399999999999974"/>
        <n v="-3.123000000000002"/>
        <n v="-12.998700000000007"/>
        <n v="3.4543999999999997"/>
        <n v="1.9711999999999996"/>
        <n v="17.27"/>
        <n v="1439.9760000000001"/>
        <n v="30.7776"/>
        <n v="2.188799999999997"/>
        <n v="8.9993999999999801"/>
        <n v="1.8599999999999994"/>
        <n v="-2.5647999999999982"/>
        <n v="-7.3015000000000025"/>
        <n v="35.661300000000004"/>
        <n v="-23.952000000000005"/>
        <n v="5.6783999999999981"/>
        <n v="-9.1845000000000034"/>
        <n v="-44.984999999999999"/>
        <n v="122.76479999999999"/>
        <n v="-15.245000000000005"/>
        <n v="22.809600000000003"/>
        <n v="8.5914000000000019"/>
        <n v="3.4400000000000008"/>
        <n v="1.6711999999999989"/>
        <n v="163.81799999999998"/>
        <n v="3.5970000000000004"/>
        <n v="9.5340000000000025"/>
        <n v="27.057799999999986"/>
        <n v="9.4700000000000006"/>
        <n v="-45.933299999999988"/>
        <n v="109.75440000000003"/>
        <n v="32.251400000000004"/>
        <n v="6.5052000000000003"/>
        <n v="4.1987999999999985"/>
        <n v="4.8869999999999987"/>
        <n v="-3.5622000000000043"/>
        <n v="1.0620000000000003"/>
        <n v="27.972000000000001"/>
        <n v="-11.069100000000006"/>
        <n v="2.0228000000000002"/>
        <n v="-4.6409999999999982"/>
        <n v="371.31600000000003"/>
        <n v="224.42400000000006"/>
        <n v="5.8979999999999961"/>
        <n v="8.7330000000000005"/>
        <n v="281.01600000000008"/>
        <n v="7.9218000000000002"/>
        <n v="8.8783999999999992"/>
        <n v="174.98249999999999"/>
        <n v="1.0335999999999999"/>
        <n v="50.490000000000009"/>
        <n v="17.160000000000004"/>
        <n v="21.598799999999983"/>
        <n v="399.29939999999976"/>
        <n v="4.6818000000000008"/>
        <n v="-13.677599999999998"/>
        <n v="-339.7050000000001"/>
        <n v="103.15800000000003"/>
        <n v="75.37319999999994"/>
        <n v="3.6847999999999987"/>
        <n v="76.399999999999991"/>
        <n v="28.896000000000001"/>
        <n v="85.490999999999957"/>
        <n v="23.119199999999999"/>
        <n v="10.080000000000002"/>
        <n v="2.8911999999999995"/>
        <n v="3.0976000000000004"/>
        <n v="11.296999999999999"/>
        <n v="20.101500000000001"/>
        <n v="69.199200000000005"/>
        <n v="28.95"/>
        <n v="210.73499999999993"/>
        <n v="0.79380000000000006"/>
        <n v="-30.159999999999997"/>
        <n v="2.3359999999999994"/>
        <n v="3.7855999999999992"/>
        <n v="-8.4581999999999979"/>
        <n v="-264.21500000000003"/>
        <n v="-7.17"/>
        <n v="7.5039999999999987"/>
        <n v="-95.823000000000079"/>
        <n v="1.3992000000000013"/>
        <n v="4.1680000000000028"/>
        <n v="8.7052000000000049"/>
        <n v="17.544800000000002"/>
        <n v="92.393599999999992"/>
        <n v="8.7735000000000056"/>
        <n v="5.5439999999999987"/>
        <n v="5.7408000000000019"/>
        <n v="2.2079999999999984"/>
        <n v="-50.66879999999999"/>
        <n v="9.1979999999999986"/>
        <n v="2.9347999999999996"/>
        <n v="293.98040000000003"/>
        <n v="40.274000000000001"/>
        <n v="35.652599999999993"/>
        <n v="5.1910000000000007"/>
        <n v="12.988799999999991"/>
        <n v="16.518599999999999"/>
        <n v="-90.376199999999997"/>
        <n v="9.3023999999999987"/>
        <n v="36.447299999999998"/>
        <n v="12.672000000000001"/>
        <n v="-1.7772000000000041"/>
        <n v="-42.46380000000002"/>
        <n v="-23.548000000000009"/>
        <n v="4.4399999999999995"/>
        <n v="17.581200000000003"/>
        <n v="15.281999999999998"/>
        <n v="-22.743500000000004"/>
        <n v="0.29519999999999957"/>
        <n v="-52.336500000000029"/>
        <n v="42.893499999999975"/>
        <n v="3.3755999999999986"/>
        <n v="30.187200000000001"/>
        <n v="21.294000000000008"/>
        <n v="1014.9797"/>
        <n v="1.6037999999999999"/>
        <n v="47.938500000000005"/>
        <n v="27.241199999999996"/>
        <n v="5.2272000000000007"/>
        <n v="21.164000000000005"/>
        <n v="2.289000000000001"/>
        <n v="4.5587999999999944"/>
        <n v="29.993999999999986"/>
        <n v="-82.884"/>
        <n v="395.96040000000005"/>
        <n v="32.059799999999996"/>
        <n v="41.392799999999966"/>
        <n v="12.659199999999998"/>
        <n v="185.25779999999997"/>
        <n v="7.9794000000000018"/>
        <n v="4.8720000000000008"/>
        <n v="5.7899999999999991"/>
        <n v="13.4316"/>
        <n v="10.0624"/>
        <n v="53.271999999999991"/>
        <n v="12.8256"/>
        <n v="7.9547999999999632"/>
        <n v="6.8991999999999987"/>
        <n v="-2.4840000000000018"/>
        <n v="36.725500000000004"/>
        <n v="-184.83660000000003"/>
        <n v="-8.532"/>
        <n v="624.98749999999995"/>
        <n v="12.114900000000002"/>
        <n v="-1.9791000000000025"/>
        <n v="2.1546000000000003"/>
        <n v="19.7712"/>
        <n v="209.27399999999992"/>
        <n v="17.693999999999988"/>
        <n v="25.018199999999993"/>
        <n v="20.298599999999993"/>
        <n v="20.234999999999996"/>
        <n v="4.6220999999999997"/>
        <n v="335.85479999999984"/>
        <n v="233.99610000000001"/>
        <n v="2.3967999999999989"/>
        <n v="-31.914400000000015"/>
        <n v="4.6228000000000007"/>
        <n v="5.8230000000000004"/>
        <n v="11.264799999999997"/>
        <n v="24.291899999999998"/>
        <n v="0.59670000000000001"/>
        <n v="7.4496000000000002"/>
        <n v="16.397999999999996"/>
        <n v="-384.71640000000002"/>
        <n v="4.3955999999999982"/>
        <n v="-16.601199999999999"/>
        <n v="10.703699999999987"/>
        <n v="1.8479999999999985"/>
        <n v="-3.0933000000000002"/>
        <n v="362.84040000000005"/>
        <n v="36.381599999999992"/>
        <n v="-6.0196000000000538"/>
        <n v="43.197600000000023"/>
        <n v="1.1988000000000003"/>
        <n v="1.1555999999999984"/>
        <n v="-27.264600000000016"/>
        <n v="8.7168000000000063"/>
        <n v="-18.180799999999998"/>
        <n v="15.633199999999988"/>
        <n v="185.99699999999984"/>
        <n v="-0.7295000000000007"/>
        <n v="78.388800000000003"/>
        <n v="4.6806000000000001"/>
        <n v="5.767199999999999"/>
        <n v="44.712000000000003"/>
        <n v="4.7724000000000046"/>
        <n v="2.0979000000000001"/>
        <n v="-10.705500000000043"/>
        <n v="6.4691999999999998"/>
        <n v="1.9602000000000004"/>
        <n v="201.31199999999998"/>
        <n v="14.124599999999999"/>
        <n v="-8.0784000000000198"/>
        <n v="104.75279999999998"/>
        <n v="8.0945999999999998"/>
        <n v="176.78640000000001"/>
        <n v="-42.799999999999983"/>
        <n v="-26.963999999999999"/>
        <n v="-8.1674999999999933"/>
        <n v="5.7568000000000019"/>
        <n v="3.3479999999999954"/>
        <n v="11.035399999999996"/>
        <n v="51.995999999999981"/>
        <n v="6.097999999999999"/>
        <n v="29.145599999999995"/>
        <n v="54.404699999999963"/>
        <n v="2.8195999999999799"/>
        <n v="15.372000000000002"/>
        <n v="178.90999999999997"/>
        <n v="143.19179999999994"/>
        <n v="34.389600000000002"/>
        <n v="12.856800000000002"/>
        <n v="4.7236000000000002"/>
        <n v="-4.895999999999999"/>
        <n v="-2.1792000000000007"/>
        <n v="14.097999999999999"/>
        <n v="45.293999999999983"/>
        <n v="2.0064000000000002"/>
        <n v="294.67100000000005"/>
        <n v="0.58399999999999985"/>
        <n v="-80.178000000000026"/>
        <n v="80.843000000000075"/>
        <n v="21.751499999999986"/>
        <n v="16.732800000000005"/>
        <n v="54.04"/>
        <n v="4.3883999999999999"/>
        <n v="1.0268999999999999"/>
        <n v="-99.621900000000068"/>
        <n v="7.352800000000002"/>
        <n v="196.50359999999978"/>
        <n v="5.0231999999999992"/>
        <n v="13.451199999999996"/>
        <n v="1.6175999999999986"/>
        <n v="2.0393999999999934"/>
        <n v="1.3621999999999999"/>
        <n v="23.968799999999998"/>
        <n v="22.047199999999997"/>
        <n v="124.7808"/>
        <n v="4.8899999999999997"/>
        <n v="7.5599999999999987"/>
        <n v="22.226399999999998"/>
        <n v="1.0169999999999995"/>
        <n v="9.2639999999999993"/>
        <n v="5.6627999999999998"/>
        <n v="33.8598"/>
        <n v="13.028400000000001"/>
        <n v="6.63"/>
        <n v="8.8783999999999956"/>
        <n v="27.433999999999997"/>
        <n v="158.57639999999992"/>
        <n v="-25.049000000000149"/>
        <n v="58.791600000000003"/>
        <n v="1.3559999999999945"/>
        <n v="-120.05080000000007"/>
        <n v="362.83500000000004"/>
        <n v="316.13920000000007"/>
        <n v="3.9248000000000003"/>
        <n v="-45.349200000000003"/>
        <n v="-113.9980000000001"/>
        <n v="1.0044"/>
        <n v="4.8231000000000002"/>
        <n v="85.786999999999949"/>
        <n v="9.5991999999999997"/>
        <n v="4.2951999999999995"/>
        <n v="130.75199999999995"/>
        <n v="1.5876000000000001"/>
        <n v="18.477200000000011"/>
        <n v="2.6376000000000004"/>
        <n v="13.186800000000005"/>
        <n v="12.690999999999999"/>
        <n v="19.6328"/>
        <n v="125.98740000000001"/>
        <n v="112.49279999999999"/>
        <n v="2.9400000000000004"/>
        <n v="7.7896000000000001"/>
        <n v="-250.54079999999999"/>
        <n v="6.7655000000000598"/>
        <n v="77.035199999999975"/>
        <n v="6.5471999999999984"/>
        <n v="57.592799999999983"/>
        <n v="5.1659999999999986"/>
        <n v="10.787999999999997"/>
        <n v="3.1551999999999998"/>
        <n v="15.4872"/>
        <n v="30.097999999999978"/>
        <n v="124.48799999999994"/>
        <n v="-67.851000000000028"/>
        <n v="6.2375999999999996"/>
        <n v="34.5"/>
        <n v="111.77400000000003"/>
        <n v="15.3888"/>
        <n v="45.348800000000011"/>
        <n v="5.7593999999999976"/>
        <n v="35.677599999999998"/>
        <n v="0.87919999999999732"/>
        <n v="120.51060000000001"/>
        <n v="4.0419999999999998"/>
        <n v="126.22500000000002"/>
        <n v="884.05799999999999"/>
        <n v="32.335100000000025"/>
        <n v="-20.784600000000012"/>
        <n v="-4.0599999999999987"/>
        <n v="1.6899999999999986"/>
        <n v="-137.52900000000002"/>
        <n v="-147.8655"/>
        <n v="4.2293999999999699"/>
        <n v="7.6965000000000039"/>
        <n v="-8.6057999999999986"/>
        <n v="8.5371999999999968"/>
        <n v="31.519199999999998"/>
        <n v="14.238599999999995"/>
        <n v="286.71299999999962"/>
        <n v="35.984999999999999"/>
        <n v="7.1519999999999992"/>
        <n v="363.90480000000025"/>
        <n v="11.489999999999991"/>
        <n v="4.8986000000000018"/>
        <n v="64.627199999999988"/>
        <n v="0.33599999999999963"/>
        <n v="6.0059999999999993"/>
        <n v="23.924000000000007"/>
        <n v="-52.833600000000004"/>
        <n v="-512.14680000000021"/>
        <n v="5.1967999999999961"/>
        <n v="2.5343999999999998"/>
        <n v="75.180000000000064"/>
        <n v="177.19799999999998"/>
        <n v="10.109400000000001"/>
        <n v="89.306999999999988"/>
        <n v="173.23500000000001"/>
        <n v="-12.916800000000002"/>
        <n v="-1031.5385000000001"/>
        <n v="54.214999999999982"/>
        <n v="76.27200000000002"/>
        <n v="7.7000000000000028"/>
        <n v="-9.7607999999999961"/>
        <n v="-3.4122000000000003"/>
        <n v="30.391999999999996"/>
        <n v="17.472000000000001"/>
        <n v="6.9920000000000009"/>
        <n v="38.350800000000007"/>
        <n v="6.0147000000000004"/>
        <n v="224.99249999999995"/>
        <n v="6.1739999999999995"/>
        <n v="7.7687999999999988"/>
        <n v="10.007999999999988"/>
        <n v="-97.176000000000073"/>
        <n v="3.3504"/>
        <n v="38.609999999999957"/>
        <n v="-26.720400000000019"/>
        <n v="0.56679999999999997"/>
        <n v="-1.3248000000000004"/>
        <n v="2.7062000000000239"/>
        <n v="30.441600000000001"/>
        <n v="61.382399999999997"/>
        <n v="7.5527999999999977"/>
        <n v="-11.321999999999999"/>
        <n v="-9.634800000000002"/>
        <n v="2.6567999999999969"/>
        <n v="-0.60080000000000044"/>
        <n v="0.67859999999999987"/>
        <n v="-6.7320000000000011"/>
        <n v="18.176400000000008"/>
        <n v="95.759999999999991"/>
        <n v="18.104400000000002"/>
        <n v="12.712000000000003"/>
        <n v="8.0990999999999875"/>
        <n v="609.71569999999997"/>
        <n v="350.90820000000008"/>
        <n v="375.73500000000001"/>
        <n v="20.389799999999994"/>
        <n v="-83.875200000000035"/>
        <n v="3.5783999999999998"/>
        <n v="-49.551600000000022"/>
        <n v="-8.1800000000000033"/>
        <n v="-3.2436000000000016"/>
        <n v="-21.068600000000174"/>
        <n v="33.028800000000004"/>
        <n v="5.4443999999999999"/>
        <n v="-12.839199999999977"/>
        <n v="14.142599999999996"/>
        <n v="592.78960000000006"/>
        <n v="61.38239999999999"/>
        <n v="-128.2388"/>
        <n v="6.8119999999999994"/>
        <n v="1.2713999999999996"/>
        <n v="54.666000000000011"/>
        <n v="18.527999999999999"/>
        <n v="161.96739999999997"/>
        <n v="59.435499999999998"/>
        <n v="12.095999999999997"/>
        <n v="55.911999999999978"/>
        <n v="-186.56820000000005"/>
        <n v="11.222399999999999"/>
        <n v="-12.097999999999999"/>
        <n v="30.014399999999998"/>
        <n v="134.65199999999999"/>
        <n v="3.9128000000000043"/>
        <n v="48.806400000000011"/>
        <n v="9.2321999999999989"/>
        <n v="14.7668"/>
        <n v="-34.070400000000006"/>
        <n v="88.725000000000023"/>
        <n v="70.490000000000009"/>
        <n v="5.7752999999999961"/>
        <n v="33.270399999999981"/>
        <n v="9.5418000000000003"/>
        <n v="38.323799999999999"/>
        <n v="23.419200000000011"/>
        <n v="108.17520000000002"/>
        <n v="28.347899999999981"/>
        <n v="3.9851999999999999"/>
        <n v="1.961999999999998"/>
        <n v="-25.737000000000002"/>
        <n v="1.3728000000000002"/>
        <n v="5.5044000000000013"/>
        <n v="53.199999999999989"/>
        <n v="44.045999999999992"/>
        <n v="11.250400000000001"/>
        <n v="11.558699999999998"/>
        <n v="12.548999999999999"/>
        <n v="9.1160000000000014"/>
        <n v="226.36260000000004"/>
        <n v="422.51"/>
        <n v="24.068799999999996"/>
        <n v="57.32119999999999"/>
        <n v="6.3960000000000008"/>
        <n v="176.38600000000002"/>
        <n v="32.981699999999989"/>
        <n v="6.8619999999999992"/>
        <n v="17.756799999999998"/>
        <n v="25.245000000000019"/>
        <n v="10.679999999999996"/>
        <n v="11.793599999999998"/>
        <n v="35.711999999999989"/>
        <n v="47.97999999999999"/>
        <n v="207.88559999999998"/>
        <n v="-9.8114999999999988"/>
        <n v="26.557999999999993"/>
        <n v="-76.997200000000021"/>
        <n v="-4.460999999999995"/>
        <n v="28.696499999999993"/>
        <n v="13.252199999999997"/>
        <n v="485.98919999999993"/>
        <n v="-4.9004999999999974"/>
        <n v="7.0489999999999498"/>
        <n v="-47.030399999999986"/>
        <n v="15.942499999999992"/>
        <n v="7.8899999999999979"/>
        <n v="-6.3960000000000008"/>
        <n v="942.81569999999988"/>
        <n v="22.419600000000003"/>
        <n v="27.945600000000002"/>
        <n v="29.252800000000001"/>
        <n v="0.29969999999999963"/>
        <n v="35.195999999999998"/>
        <n v="1.4601999999999977"/>
        <n v="26.081999999999997"/>
        <n v="1.0730999999999993"/>
        <n v="-54.588000000000008"/>
        <n v="-103.86059999999998"/>
        <n v="-14.558399999999978"/>
        <n v="-20.235600000000005"/>
        <n v="15.863099999999999"/>
        <n v="11.8248"/>
        <n v="8.8783999999999921"/>
        <n v="34.214400000000005"/>
        <n v="459.98749999999995"/>
        <n v="-17.991000000000003"/>
        <n v="9.2176000000000009"/>
        <n v="21.64500000000001"/>
        <n v="3.8167999999999997"/>
        <n v="101.4504"/>
        <n v="-14.591999999999999"/>
        <n v="30.950400000000002"/>
        <n v="19.968599999999999"/>
        <n v="2.6208000000000005"/>
        <n v="120.94159999999999"/>
        <n v="3.99"/>
        <n v="-6.344100000000001"/>
        <n v="50.242500000000007"/>
        <n v="8.1167999999999996"/>
        <n v="3.4495999999999993"/>
        <n v="-2.5255999999999998"/>
        <n v="-81.725799999999978"/>
        <n v="5.5663999999999998"/>
        <n v="4.9247999999999985"/>
        <n v="-729.91380000000004"/>
        <n v="14.424999999999999"/>
        <n v="1.1771999999999998"/>
        <n v="93.593999999999994"/>
        <n v="10.327"/>
        <n v="-7.9984000000000073"/>
        <n v="43.464599999999905"/>
        <n v="44.974999999999987"/>
        <n v="23.262400000000003"/>
        <n v="89.963999999999999"/>
        <n v="10.890000000000002"/>
        <n v="17.379999999999995"/>
        <n v="-4.6764000000000001"/>
        <n v="4.1651999999999987"/>
        <n v="9.5735999999999937"/>
        <n v="-26.541000000000004"/>
        <n v="143.30299999999997"/>
        <n v="56.324000000000012"/>
        <n v="-231.41160000000008"/>
        <n v="17.998199999999997"/>
        <n v="-87.935400000000044"/>
        <n v="68.846399999999974"/>
        <n v="102.95279999999988"/>
        <n v="168.47040000000004"/>
        <n v="12.581999999999999"/>
        <n v="503.78219999999976"/>
        <n v="66.627199999999988"/>
        <n v="12.2715"/>
        <n v="9.5570999999999984"/>
        <n v="-38.11140000000001"/>
        <n v="4.7195999999999998"/>
        <n v="19.596000000000018"/>
        <n v="3.2063999999999999"/>
        <n v="-4.1761999999999997"/>
        <n v="-14.407800000000009"/>
        <n v="16.783200000000001"/>
        <n v="-97.552800000000076"/>
        <n v="228.07919999999999"/>
        <n v="5.3115999999999985"/>
        <n v="81.131400000000014"/>
        <n v="7.3451000000000004"/>
        <n v="45.575999999999979"/>
        <n v="3.4964999999999993"/>
        <n v="15.335999999999999"/>
        <n v="31.005899999999997"/>
        <n v="103.3116"/>
        <n v="4.0541999999999998"/>
        <n v="8.9534999999999982"/>
        <n v="93.581600000000009"/>
        <n v="15.979199999999999"/>
        <n v="12.736799999999999"/>
        <n v="6.3979999999999997"/>
        <n v="15.993599999999997"/>
        <n v="42.494999999999948"/>
        <n v="43.9"/>
        <n v="2.4597999999999871"/>
        <n v="1351.9895999999999"/>
        <n v="-35.215199999999996"/>
        <n v="52.734000000000009"/>
        <n v="14.9156"/>
        <n v="33.254399999999997"/>
        <n v="12.029499999999999"/>
        <n v="4.4137999999999993"/>
        <n v="-105.69000000000003"/>
        <n v="-2.0099999999999998"/>
        <n v="2.0975000000000001"/>
        <n v="101.39399999999998"/>
        <n v="-13.637000000000011"/>
        <n v="6.8879999999999981"/>
        <n v="8.6352000000000011"/>
        <n v="8.2900999999999954"/>
        <n v="56.55"/>
        <n v="103.99920000000003"/>
        <n v="11.1294"/>
        <n v="7.2111000000000161"/>
        <n v="33.325600000000009"/>
        <n v="49.92"/>
        <n v="-29.512000000000008"/>
        <n v="12.776399999999988"/>
        <n v="21.819200000000002"/>
        <n v="3.1160999999999999"/>
        <n v="70.197999999999922"/>
        <n v="-1.249000000000013"/>
        <n v="1.7247999999999997"/>
        <n v="41.995800000000003"/>
        <n v="71.537499999999994"/>
        <n v="-11.825600000000001"/>
        <n v="-167.98600000000002"/>
        <n v="-36.954399999999993"/>
        <n v="-52.454400000000007"/>
        <n v="13.300799999999999"/>
        <n v="-6.6278000000000006"/>
        <n v="6.8982000000000028"/>
        <n v="146.24049999999997"/>
        <n v="6.7251999999999992"/>
        <n v="10.5252"/>
        <n v="198.46"/>
        <n v="4.6304999999999996"/>
        <n v="7.8029999999999982"/>
        <n v="247.48499999999993"/>
        <n v="11.827199999999999"/>
        <n v="68.363999999999976"/>
        <n v="33.874400000000009"/>
        <n v="1.8672"/>
        <n v="3.0438000000000001"/>
        <n v="7.119599999999906"/>
        <n v="43.421699999999994"/>
        <n v="-12.84900000000016"/>
        <n v="5.7749999999999986"/>
        <n v="0.69930000000000003"/>
        <n v="26.902399999999993"/>
        <n v="48.377100000000006"/>
        <n v="-7.6799999999999962"/>
        <n v="29.357999999999997"/>
        <n v="-25.334400000000002"/>
        <n v="-1.3463999999999998"/>
        <n v="6.1488000000000014"/>
        <n v="3.4692000000000003"/>
        <n v="9.9882000000000204"/>
        <n v="34.698299999999996"/>
        <n v="-73.819200000000052"/>
        <n v="1119.996799999999"/>
        <n v="-4.1959999999999997"/>
        <n v="-24.476399999999998"/>
        <n v="-1.6239999999999997"/>
        <n v="-299.26140000000009"/>
        <n v="-10.487400000000001"/>
        <n v="-51.29400000000004"/>
        <n v="8.5259999999999998"/>
        <n v="13.571999999999996"/>
        <n v="14.700000000000003"/>
        <n v="28.628999999999962"/>
        <n v="-97.49879999999996"/>
        <n v="-6.5490000000000492"/>
        <n v="11.454000000000001"/>
        <n v="33.726600000000005"/>
        <n v="2.4863999999999997"/>
        <n v="-77.625"/>
        <n v="0.86239999999999983"/>
        <n v="0.65399999999999947"/>
        <n v="5.1647999999999996"/>
        <n v="2.2109999999999994"/>
        <n v="0.55899999999999961"/>
        <n v="11.457599999999998"/>
        <n v="36.717300000000009"/>
        <n v="7.0224000000000011"/>
        <n v="9.3000000000000007"/>
        <n v="23.576399999999978"/>
        <n v="6.3719999999999999"/>
        <n v="25.330199999999998"/>
        <n v="582.23199999999997"/>
        <n v="23.898600000000002"/>
        <n v="11.451999999999995"/>
        <n v="87.180000000000092"/>
        <n v="-53.285600000000009"/>
        <n v="-3.4913999999999987"/>
        <n v="0.58499999999999974"/>
        <n v="-2.5749000000000279"/>
        <n v="50.396000000000015"/>
        <n v="1.8353999999999999"/>
        <n v="-4.1400000000000077"/>
        <n v="-115.43040000000002"/>
        <n v="36.183599999999991"/>
        <n v="156.33799999999997"/>
        <n v="-9.8462999999999994"/>
        <n v="96.023199999999974"/>
        <n v="16.889599999999998"/>
        <n v="10.858799999999974"/>
        <n v="4.4684999999999953"/>
        <n v="24.476800000000004"/>
        <n v="62.14139999999999"/>
        <n v="64.367799999999988"/>
        <n v="41.427599999999991"/>
        <n v="-10.046400000000002"/>
        <n v="-13.4694"/>
        <n v="0.46409999999999996"/>
        <n v="5.9799999999999986"/>
        <n v="-24.962399999999988"/>
        <n v="17.623199999999997"/>
        <n v="8.1191999999999993"/>
        <n v="23.218199999999996"/>
        <n v="105.97999999999999"/>
        <n v="41.706000000000003"/>
        <n v="30.508800000000008"/>
        <n v="2504.2215999999999"/>
        <n v="25.231499999999997"/>
        <n v="3.2759999999999994"/>
        <n v="-7.8500000000000014"/>
        <n v="899.98199999999997"/>
        <n v="56.26400000000001"/>
        <n v="2.3409000000000004"/>
        <n v="-6.8633999999999986"/>
        <n v="2.5519999999999996"/>
        <n v="29.988"/>
        <n v="143.982"/>
        <n v="726.56189999999981"/>
        <n v="-50.098000000000297"/>
        <n v="-24.588000000000001"/>
        <n v="41.337400000000002"/>
        <n v="75.686000000000007"/>
        <n v="34.629599999999996"/>
        <n v="23.786399999999986"/>
        <n v="-46.53600000000003"/>
        <n v="-172.11720000000003"/>
        <n v="38.970000000000006"/>
        <n v="21.837600000000023"/>
        <n v="71.992800000000003"/>
        <n v="31.582499999999953"/>
        <n v="1.2375999999999996"/>
        <n v="-14.759400000000003"/>
        <n v="7.9378000000000002"/>
        <n v="169.18200000000004"/>
        <n v="197.35299999999998"/>
        <n v="-90.774000000000029"/>
        <n v="7.9085999999999999"/>
        <n v="-38.849999999999994"/>
        <n v="-426.9860000000001"/>
        <n v="0.71199999999999974"/>
        <n v="1.008"/>
        <n v="118.37040000000002"/>
        <n v="440.76480000000004"/>
        <n v="50.442599999999977"/>
        <n v="75.595799999999997"/>
        <n v="2.2517999999999998"/>
        <n v="30.581999999999987"/>
        <n v="29.562599999999986"/>
        <n v="67.990000000000009"/>
        <n v="3.8720000000000003"/>
        <n v="69.67619999999998"/>
        <n v="7.1712000000000007"/>
        <n v="11.585999999999984"/>
        <n v="3.2213999999999996"/>
        <n v="9.702"/>
        <n v="1.7324999999999999"/>
        <n v="35.260400000000004"/>
        <n v="-7.8399999999999963"/>
        <n v="-0.9099999999999997"/>
        <n v="22.480800000000002"/>
        <n v="23.680799999999998"/>
        <n v="64.756799999999998"/>
        <n v="7.2035999999999998"/>
        <n v="-32.929200000000002"/>
        <n v="23.756399999999985"/>
        <n v="-84.823200000000071"/>
        <n v="116.24249999999996"/>
        <n v="25.149600000000007"/>
        <n v="51.829200000000014"/>
        <n v="9.7979999999999983"/>
        <n v="131.58600000000001"/>
        <n v="54.584400000000002"/>
        <n v="53.235000000000014"/>
        <n v="12.145199999999997"/>
        <n v="-13.170600000000007"/>
        <n v="-8.5416000000000025"/>
        <n v="2239.9871999999996"/>
        <n v="134.33279999999996"/>
        <n v="-5.4120000000000008"/>
        <n v="52.376399999999961"/>
        <n v="629.01"/>
        <n v="15.254400000000004"/>
        <n v="85.995700000000014"/>
        <n v="-52.548099999999991"/>
        <n v="39.689000000000007"/>
        <n v="2.027099999999999"/>
        <n v="36.255599999999994"/>
        <n v="-734.52639999999997"/>
        <n v="60.422399999999996"/>
        <n v="29.518599999999999"/>
        <n v="66.600000000000009"/>
        <n v="-31.487400000000001"/>
        <n v="15.015599999999985"/>
        <n v="-304.66529999999989"/>
        <n v="107.99459999999999"/>
        <n v="15.498000000000001"/>
        <n v="-11.651199999999999"/>
        <n v="-39.636999999999993"/>
        <n v="4.7987999999999964"/>
        <n v="3.8570000000000002"/>
        <n v="16.317200000000003"/>
        <n v="-185.71679999999998"/>
        <n v="11.897999999999996"/>
        <n v="33.036799999999985"/>
        <n v="210.49419999999998"/>
        <n v="60.664499999999961"/>
        <n v="113.21099999999998"/>
        <n v="79.691999999999979"/>
        <n v="15.426000000000002"/>
        <n v="4.42"/>
        <n v="34.960000000000008"/>
        <n v="17.348799999999997"/>
        <n v="79.757999999999967"/>
        <n v="4.9139999999999997"/>
        <n v="22.653000000000006"/>
        <n v="5.1350000000000007"/>
        <n v="165.28680000000003"/>
        <n v="3.5153999999999979"/>
        <n v="2.8339999999999996"/>
        <n v="37.562399999999997"/>
        <n v="1.728"/>
        <n v="8.8176000000000023"/>
        <n v="-15.751400000000004"/>
        <n v="-19.737199999999994"/>
        <n v="21.27239999999999"/>
        <n v="2.1279999999999988"/>
        <n v="8.4095999999999993"/>
        <n v="54.558"/>
        <n v="219.65459999999999"/>
        <n v="14.870699999999998"/>
        <n v="134.93219999999999"/>
        <n v="11.450399999999998"/>
        <n v="26.930399999999999"/>
        <n v="7.6798000000000002"/>
        <n v="20.391999999999989"/>
        <n v="-4.9127999999999989"/>
        <n v="1.7918999999999998"/>
        <n v="58.46399999999997"/>
        <n v="99.295999999999978"/>
        <n v="1.2389999999999994"/>
        <n v="-292.98719999999997"/>
        <n v="-26.755799999999994"/>
        <n v="-4.908000000000003"/>
        <n v="24.998400000000011"/>
        <n v="31.983999999999995"/>
        <n v="3.0576000000000008"/>
        <n v="31.489499999999992"/>
        <n v="6.0632000000000019"/>
        <n v="4.8545999999999978"/>
        <n v="6.9654000000000007"/>
        <n v="4.8162000000000003"/>
        <n v="5.2028999999999996"/>
        <n v="7.7639999999999993"/>
        <n v="8.2055999999999987"/>
        <n v="-4.4945999999999984"/>
        <n v="56.274400000000014"/>
        <n v="3.2432000000000016"/>
        <n v="44.366400000000006"/>
        <n v="6.0263999999999918"/>
        <n v="15.610399999999993"/>
        <n v="7.6968000000000032"/>
        <n v="-5.1396000000000583"/>
        <n v="-13.740299999999994"/>
        <n v="16.146000000000001"/>
        <n v="107.98920000000001"/>
        <n v="1.7940000000000005"/>
        <n v="5.0462999999999996"/>
        <n v="29.245000000000005"/>
        <n v="20.733199999999997"/>
        <n v="2.2724000000000002"/>
        <n v="3.7412000000000001"/>
        <n v="121.10560000000001"/>
        <n v="18.960000000000004"/>
        <n v="143.62880000000001"/>
        <n v="102.94440000000002"/>
        <n v="2.4581999999999997"/>
        <n v="31.015599999999978"/>
        <n v="-19.470000000000141"/>
        <n v="-6.1879999999999988"/>
        <n v="98.105000000000004"/>
        <n v="-9.9704999999999977"/>
        <n v="1.3049999999999997"/>
        <n v="8.1143999999999998"/>
        <n v="-17.523000000000014"/>
        <n v="157.46849999999998"/>
        <n v="31.044599999999974"/>
        <n v="3.0143999999999984"/>
        <n v="4.2470999999999943"/>
        <n v="-34.646999999999991"/>
        <n v="-25.992000000000004"/>
        <n v="31.468499999999999"/>
        <n v="12.314400000000006"/>
        <n v="2.8079999999999998"/>
        <n v="2.7944000000000004"/>
        <n v="1.6115999999999993"/>
        <n v="26.997299999999967"/>
        <n v="-15.526799999999994"/>
        <n v="-16.585799999999999"/>
        <n v="-6.0768000000000004"/>
        <n v="-3.9399999999999995"/>
        <n v="-24.102599999999995"/>
        <n v="-386.95699999999999"/>
        <n v="-7.8960000000000008"/>
        <n v="21.42"/>
        <n v="4.1971999999999987"/>
        <n v="34.992999999999995"/>
        <n v="4.8804000000000007"/>
        <n v="1.3978000000000002"/>
        <n v="-7.8330000000000055"/>
        <n v="-18.038499999999996"/>
        <n v="-29.152799999999992"/>
        <n v="-12.207999999999995"/>
        <n v="4.7975999999999992"/>
        <n v="-168.8189999999999"/>
        <n v="8.9499999999999993"/>
        <n v="1061.5721999999998"/>
        <n v="-2.6880000000000015"/>
        <n v="-2.3903999999999996"/>
        <n v="-3.2391999999999896"/>
        <n v="-1.4059999999999997"/>
        <n v="43.705999999999996"/>
        <n v="49.23"/>
        <n v="39.44380000000001"/>
        <n v="4.8719999999999999"/>
        <n v="8399.9759999999987"/>
        <n v="16.8413"/>
        <n v="9.5088000000000008"/>
        <n v="53.451900000000009"/>
        <n v="4.5448000000000004"/>
        <n v="-12.778499999999994"/>
        <n v="3.9032000000000018"/>
        <n v="70.219000000000008"/>
        <n v="9.3152000000000008"/>
        <n v="41.759999999999948"/>
        <n v="-10.382399999999997"/>
        <n v="1.6559999999999988"/>
        <n v="0.67899999999999849"/>
        <n v="307.14479999999992"/>
        <n v="14.417999999999999"/>
        <n v="3.4995000000000029"/>
        <n v="27.563200000000002"/>
        <n v="407.12880000000007"/>
        <n v="49.843499999999999"/>
        <n v="17.371200000000002"/>
        <n v="148.49099999999996"/>
        <n v="14.718399999999974"/>
        <n v="20.6816"/>
        <n v="13.507200000000001"/>
        <n v="46.731299999999962"/>
        <n v="11.2896"/>
        <n v="-20.690999999999992"/>
        <n v="-7.9959999999999996"/>
        <n v="180.44099999999992"/>
        <n v="21.384"/>
        <n v="2.3406000000000002"/>
        <n v="314.05859999999996"/>
        <n v="-95.24760000000002"/>
        <n v="125.24499999999995"/>
        <n v="401.81399999999985"/>
        <n v="2.9346000000000032"/>
        <n v="770.35199999999986"/>
        <n v="8.8008000000000006"/>
        <n v="-56.310799999999972"/>
        <n v="27.503999999999998"/>
        <n v="26.790400000000005"/>
        <n v="24.460800000000003"/>
        <n v="34.181999999999988"/>
        <n v="119.4742"/>
        <n v="9.9991999999999948"/>
        <n v="-7.9067999999999969"/>
        <n v="-163.57670000000005"/>
        <n v="-13.015200000000004"/>
        <n v="167.97899999999996"/>
        <n v="839.9860000000001"/>
        <n v="5.6"/>
        <n v="-15.087600000000002"/>
        <n v="-44.235000000000007"/>
        <n v="2.8836000000000004"/>
        <n v="19.814399999999999"/>
        <n v="25.511200000000002"/>
        <n v="50.365800000000007"/>
        <n v="59.037199999999999"/>
        <n v="9.911999999999999"/>
        <n v="-31.332000000000008"/>
        <n v="44.961600000000004"/>
        <n v="70.196000000000026"/>
        <n v="0.86400000000000077"/>
        <n v="-18.031199999999998"/>
        <n v="99.901199999999989"/>
        <n v="8.49"/>
        <n v="240.8595"/>
        <n v="3.3947999999999996"/>
        <n v="10.883599999999998"/>
        <n v="25.293599999999998"/>
        <n v="97.013699999999858"/>
        <n v="-2.2490000000000023"/>
        <n v="-13.993000000000004"/>
        <n v="4.6781999999999968"/>
        <n v="-75.844800000000006"/>
        <n v="11.876799999999998"/>
        <n v="52.769200000000012"/>
        <n v="37.108400000000003"/>
        <n v="214.16399999999993"/>
        <n v="38.997500000000002"/>
        <n v="5.4487999999999994"/>
        <n v="-26.195999999999984"/>
        <n v="1.1656"/>
        <n v="18.252499999999998"/>
        <n v="55.998599999999954"/>
        <n v="4.1327999999999996"/>
        <n v="19.418399999999995"/>
        <n v="9.8163999999999998"/>
        <n v="17.107999999999997"/>
        <n v="4.3428000000000004"/>
        <n v="2.1060000000000008"/>
        <n v="4.7939999999999996"/>
        <n v="5.580000000000001"/>
        <n v="11.086"/>
        <n v="18.235199999999999"/>
        <n v="3.1654"/>
        <n v="214.4922"/>
        <n v="7.7034999999999982"/>
        <n v="-2.5248000000000022"/>
        <n v="-13.938000000000002"/>
        <n v="46.631999999999977"/>
        <n v="17.993999999999993"/>
        <n v="23.946299999999997"/>
        <n v="2.8415999999999997"/>
        <n v="13.8828"/>
        <n v="2.2827999999999999"/>
        <n v="71.161999999999978"/>
        <n v="2.99"/>
        <n v="130.28849999999983"/>
        <n v="-3.7584000000000009"/>
        <n v="18.660600000000002"/>
        <n v="58.811999999999998"/>
        <n v="41.038800000000002"/>
        <n v="6.9749999999999979"/>
        <n v="8.3916000000000004"/>
        <n v="-22.144000000000005"/>
        <n v="63.753599999999992"/>
        <n v="62.531999999999982"/>
        <n v="0.77280000000000015"/>
        <n v="-110.02320000000003"/>
        <n v="26.031600000000012"/>
        <n v="13.677600000000002"/>
        <n v="-42.746999999999957"/>
        <n v="-3.8976000000000015"/>
        <n v="5.8369999999999997"/>
        <n v="15.697800000000004"/>
        <n v="38.157600000000002"/>
        <n v="14.172800000000002"/>
        <n v="164.63160000000005"/>
        <n v="12.1401"/>
        <n v="0.50999999999999979"/>
        <n v="1.2672000000000003"/>
        <n v="10.772999999999989"/>
        <n v="65.963399999999979"/>
        <n v="15.605999999999996"/>
        <n v="7.8792000000000009"/>
        <n v="25.093799999999998"/>
        <n v="8.1881999999999877"/>
        <n v="17.189999999999998"/>
        <n v="52.339199999999977"/>
        <n v="6.4584000000000001"/>
        <n v="69.996499999999969"/>
        <n v="-14.195999999999984"/>
        <n v="3.3524000000000003"/>
        <n v="2.4897999999999989"/>
        <n v="139.98599999999999"/>
        <n v="2.3685999999999989"/>
        <n v="68.11999999999999"/>
        <n v="13.940999999999999"/>
        <n v="25.191599999999994"/>
        <n v="-31.843000000000018"/>
        <n v="11.189999999999996"/>
        <n v="39.873599999999982"/>
        <n v="111.51699999999991"/>
        <n v="24.191799999999994"/>
        <n v="2.1286"/>
        <n v="4.0985999999999994"/>
        <n v="10.422000000000001"/>
        <n v="0.69839999999999902"/>
        <n v="8.4942000000000011"/>
        <n v="327.94580000000002"/>
        <n v="30.996000000000002"/>
        <n v="15.393000000000008"/>
        <n v="-8.3160000000000025"/>
        <n v="1.0007999999999999"/>
        <n v="26.901000000000003"/>
        <n v="-17.565099999999994"/>
        <n v="34.813799999999944"/>
        <n v="-149.63070000000005"/>
        <n v="303.80400000000003"/>
        <n v="-12.628"/>
        <n v="1.6896"/>
        <n v="121.96440000000001"/>
        <n v="-6.3030000000000008"/>
        <n v="-42.951599999999999"/>
        <n v="7.4974999999999987"/>
        <n v="45.763200000000012"/>
        <n v="89.990999999999985"/>
        <n v="55.007999999999996"/>
        <n v="89.954799999999992"/>
        <n v="149.91119999999998"/>
        <n v="8.8019999999999978"/>
        <n v="-5.036999999999999"/>
        <n v="105.27499999999998"/>
        <n v="-43.435200000000009"/>
        <n v="7.2719999999999949"/>
        <n v="1.5291000000000032"/>
        <n v="1.4759999999999998"/>
        <n v="13.796400000000006"/>
        <n v="2.2503999999999991"/>
        <n v="17.989999999999995"/>
        <n v="3.2479999999999998"/>
        <n v="320.31720000000001"/>
        <n v="2.0047999999999995"/>
        <n v="0.47039999999999987"/>
        <n v="-51.515399999999985"/>
        <n v="18.837"/>
        <n v="4.4088000000000012"/>
        <n v="4.5836999999999994"/>
        <n v="7.5669999999999993"/>
        <n v="6.573599999999999"/>
        <n v="40.003599999999999"/>
        <n v="67.064400000000006"/>
        <n v="545.18839999999977"/>
        <n v="240.29399999999995"/>
        <n v="1.3079999999999989"/>
        <n v="-50.304000000000002"/>
        <n v="-36.294000000000011"/>
        <n v="46.543199999999999"/>
        <n v="37.883999999999993"/>
        <n v="48.906000000000006"/>
        <n v="-181.26499999999999"/>
        <n v="-46.429200000000023"/>
        <n v="3.2460000000000022"/>
        <n v="109.33649999999994"/>
        <n v="35.490000000000009"/>
        <n v="-135.08699999999999"/>
        <n v="-108.8304"/>
        <n v="46.899599999999964"/>
        <n v="74.212999999999994"/>
        <n v="2.4058999999999999"/>
        <n v="2.9302000000000001"/>
        <n v="10.92"/>
        <n v="7.6440000000000001"/>
        <n v="121.44159999999999"/>
        <n v="3.3452999999999995"/>
        <n v="71.77200000000002"/>
        <n v="68.584999999999994"/>
        <n v="19.164599999999979"/>
        <n v="3.2392000000000074"/>
        <n v="1.7995000000000019"/>
        <n v="569.99050000000011"/>
        <n v="-226.63679999999999"/>
        <n v="2.4173999999999989"/>
        <n v="-1.5413999999999999"/>
        <n v="-7.5167999999999964"/>
        <n v="25.191600000000005"/>
        <n v="5.2397999999999998"/>
        <n v="0.5"/>
        <n v="7.5529999999999982"/>
        <n v="227.20500000000004"/>
        <n v="-1.0410000000000006"/>
        <n v="-2.1312000000000033"/>
        <n v="-22.238800000000001"/>
        <n v="-99.103200000000044"/>
        <n v="25.496999999999986"/>
        <n v="-8.4294000000000153"/>
        <n v="-4.49"/>
        <n v="5.0335999999999999"/>
        <n v="175.51560000000001"/>
        <n v="7.2297999999999991"/>
        <n v="5.7959999999999994"/>
        <n v="3.1096000000000004"/>
        <n v="14.594999999999985"/>
        <n v="-114.35339999999997"/>
        <n v="75.679999999999978"/>
        <n v="-4.804800000000002"/>
        <n v="2.0671999999999997"/>
        <n v="32.301500000000019"/>
        <n v="18.7224"/>
        <n v="21.873599999999996"/>
        <n v="-228.74250000000006"/>
        <n v="35.864399999999996"/>
        <n v="-7.1190000000000015"/>
        <n v="12.417299999999997"/>
        <n v="50.03459999999999"/>
        <n v="10.163999999999998"/>
        <n v="38.724999999999994"/>
        <n v="214.4674999999998"/>
        <n v="30.277799999999992"/>
        <n v="10.7301"/>
        <n v="15.44"/>
        <n v="12.475199999999999"/>
        <n v="44.304000000000002"/>
        <n v="2.4192"/>
        <n v="-319.19159999999999"/>
        <n v="18.463200000000004"/>
        <n v="18.687199999999997"/>
        <n v="26.544000000000004"/>
        <n v="30.185999999999996"/>
        <n v="7.9662000000000006"/>
        <n v="-630.88200000000006"/>
        <n v="18.832800000000002"/>
        <n v="-199.61700000000002"/>
        <n v="-10.051200000000003"/>
        <n v="35.994"/>
        <n v="395.98800000000006"/>
        <n v="109.42199999999997"/>
        <n v="21.33"/>
        <n v="13.9328"/>
        <n v="35.277200000000008"/>
        <n v="4.1160000000000005"/>
        <n v="-6.5399999999999991"/>
        <n v="11.087999999999997"/>
        <n v="-35.513599999999997"/>
        <n v="-11.190000000000001"/>
        <n v="-0.83920000000000172"/>
        <n v="31.577600000000018"/>
        <n v="-12.878400000000013"/>
        <n v="-4.3792000000000009"/>
        <n v="-2.7300000000000004"/>
        <n v="21.7532"/>
        <n v="239.976"/>
        <n v="4.4979999999999958"/>
        <n v="48.701099999999997"/>
        <n v="1270.99"/>
        <n v="-479.98799999999994"/>
        <n v="-5.0094000000000012"/>
        <n v="3.8879999999999972"/>
        <n v="-9.0903999999999989"/>
        <n v="15.298799999999996"/>
        <n v="0.5519999999999996"/>
        <n v="-121.27049999999997"/>
        <n v="17.7744"/>
        <n v="12.2247"/>
        <n v="-272.58000000000015"/>
        <n v="21.596400000000003"/>
        <n v="7.8935999999999993"/>
        <n v="2.8380000000000027"/>
        <n v="1.8467999999999996"/>
        <n v="7.7240000000000002"/>
        <n v="-175.26000000000005"/>
        <n v="-30.293999999999983"/>
        <n v="-4.9164000000000012"/>
        <n v="-66.801000000000045"/>
        <n v="-152.71559999999999"/>
        <n v="0.70650000000000013"/>
        <n v="29.137499999999996"/>
        <n v="-1.3103999999999996"/>
        <n v="-8.5974000000000004"/>
        <n v="7.4751999999999992"/>
        <n v="25.060000000000016"/>
        <n v="-37.915200000000027"/>
        <n v="6.6177000000000001"/>
        <n v="-3.4649999999999999"/>
        <n v="264.58650000000006"/>
        <n v="112.224"/>
        <n v="10.077200000000001"/>
        <n v="14.430000000000007"/>
        <n v="415.98959999999994"/>
        <n v="334.11419999999987"/>
        <n v="-13.334099999999999"/>
        <n v="-65.150399999999991"/>
        <n v="10.103999999999996"/>
        <n v="14.313600000000005"/>
        <n v="56.195999999999955"/>
        <n v="3.8774999999999995"/>
        <n v="36.3018"/>
        <n v="1.6128"/>
        <n v="18.327599999999997"/>
        <n v="76.558299999999988"/>
        <n v="9.2556000000000012"/>
        <n v="-420"/>
        <n v="-16.552799999999994"/>
        <n v="1.3584000000000001"/>
        <n v="-12.147000000000009"/>
        <n v="-459.60720000000003"/>
        <n v="19.41"/>
        <n v="-81.664000000000044"/>
        <n v="5.368999999999998"/>
        <n v="52.379999999999995"/>
        <n v="0.15839999999999993"/>
        <n v="-50.392799999999994"/>
        <n v="-36.441000000000031"/>
        <n v="-73.706100000000021"/>
        <n v="2.6927999999999992"/>
        <n v="-5.0511999999999997"/>
        <n v="-11.936999999999998"/>
        <n v="44.596199999999996"/>
        <n v="0.61019999999999541"/>
        <n v="31.931899999999988"/>
        <n v="3.5504999999999995"/>
        <n v="11.707799999999995"/>
        <n v="5.4336000000000002"/>
        <n v="136.07999999999998"/>
        <n v="8.6435999999999993"/>
        <n v="100.73160000000001"/>
        <n v="387.56759999999986"/>
        <n v="48.795999999999978"/>
        <n v="19.034999999999989"/>
        <n v="173.32919999999999"/>
        <n v="59.655599999999993"/>
        <n v="12.997800000000003"/>
        <n v="3.2779999999999987"/>
        <n v="14.664200000000001"/>
        <n v="14.200199999999999"/>
        <n v="41.996499999999941"/>
        <n v="34.414800000000007"/>
        <n v="81.264599999999916"/>
        <n v="11.748799999999989"/>
        <n v="-94.660500000000013"/>
        <n v="17.639099999999985"/>
        <n v="-0.33980000000000032"/>
        <n v="-5.5240000000000293"/>
        <n v="47.494999999999919"/>
        <n v="-116.98049999999998"/>
        <n v="13.918499999999998"/>
        <n v="-41.517600000000002"/>
        <n v="-138.13999999999999"/>
        <n v="-15.439999999999998"/>
        <n v="-28.367999999999984"/>
        <n v="-643.70999999999981"/>
        <n v="21.949199999999969"/>
        <n v="6.4176000000000002"/>
        <n v="-6.0890000000000057"/>
        <n v="-26.169599999999996"/>
        <n v="5.3720999999999997"/>
        <n v="-0.94859999999999989"/>
        <n v="-6.5414999999999992"/>
        <n v="8.3867999999999991"/>
        <n v="13.132000000000001"/>
        <n v="-2.9566000000000088"/>
        <n v="20.745899999999985"/>
        <n v="23.7742"/>
        <n v="-26.084999999999994"/>
        <n v="14.449499999999986"/>
        <n v="-10.15"/>
        <n v="88.48500000000007"/>
        <n v="3.1212"/>
        <n v="148.10640000000001"/>
        <n v="4.57"/>
        <n v="119.68599999999989"/>
        <n v="125.58240000000001"/>
        <n v="215.98919999999998"/>
        <n v="24.269599999999997"/>
        <n v="80.837999999999994"/>
        <n v="15.407999999999998"/>
        <n v="23.716800000000006"/>
        <n v="11.872799999999998"/>
        <n v="-2.8608000000000002"/>
        <n v="449.9849999999999"/>
        <n v="3.2223999999999995"/>
        <n v="746.40779999999972"/>
        <n v="274.49099999999999"/>
        <n v="1.4796000000000005"/>
        <n v="204.10919999999999"/>
        <n v="0.31119999999999948"/>
        <n v="3.0084"/>
        <n v="5.7509999999999994"/>
        <n v="6.9239999999999995"/>
        <n v="-108.26620000000001"/>
        <n v="0.86799999999999988"/>
        <n v="-105.31639999999993"/>
        <n v="33.070799999999991"/>
        <n v="5.9969999999999857"/>
        <n v="-65.853000000000009"/>
        <n v="-4.2012"/>
        <n v="1.4455999999999996"/>
        <n v="20.856799999999993"/>
        <n v="19.735800000000005"/>
        <n v="18.539099999999991"/>
        <n v="11.68"/>
        <n v="5.2181999999999924"/>
        <n v="-377.98919999999998"/>
        <n v="4.6530000000000022"/>
        <n v="148.845"/>
        <n v="17.959200000000003"/>
        <n v="2.1319999999999988"/>
        <n v="13.505599999999999"/>
        <n v="62.32099999999997"/>
        <n v="48.328499999999991"/>
        <n v="0.60559999999999903"/>
        <n v="629.99099999999999"/>
        <n v="-7.4600000000000009"/>
        <n v="-6.4944000000000024"/>
        <n v="-1.217800000000004"/>
        <n v="7.6047999999999991"/>
        <n v="33.064799999999998"/>
        <n v="2.9567999999999994"/>
        <n v="5.5379999999999985"/>
        <n v="-13.317600000000013"/>
        <n v="54.352799999999945"/>
        <n v="-14.271599999999999"/>
        <n v="12.857399999999984"/>
        <n v="-24.41599999999999"/>
        <n v="-363.52799999999991"/>
        <n v="4.9615999999999989"/>
        <n v="-14.34"/>
        <n v="68.001000000000033"/>
        <n v="71.995200000000011"/>
        <n v="66.145099999999957"/>
        <n v="-19.16800000000001"/>
        <n v="-1.5715000000000008"/>
        <n v="-11.662199999999999"/>
        <n v="17.37"/>
        <n v="216.8244"/>
        <n v="-216.97830000000002"/>
        <n v="5.3010000000000002"/>
        <n v="72.808799999999991"/>
        <n v="224.07299999999998"/>
        <n v="154.84259999999995"/>
        <n v="9.8207999999999984"/>
        <n v="13.562599999999998"/>
        <n v="-59.835600000000042"/>
        <n v="7.7728000000000037"/>
        <n v="8.3957999999999942"/>
        <n v="11.907"/>
        <n v="9.7349999999999781"/>
        <n v="112.35079999999999"/>
        <n v="0.88039999999999985"/>
        <n v="4.4391999999999996"/>
        <n v="40.119999999999976"/>
        <n v="15.098399999999998"/>
        <n v="4.6193000000000026"/>
        <n v="735.03359999999998"/>
        <n v="4.4850000000000003"/>
        <n v="15.857099999999974"/>
        <n v="2.8392000000000017"/>
        <n v="909.98180000000025"/>
        <n v="6.6239999999999988"/>
        <n v="11.649599999999996"/>
        <n v="-19.338199999999993"/>
        <n v="0.59039999999999937"/>
        <n v="-63.376499999999965"/>
        <n v="70.492799999999988"/>
        <n v="18.28"/>
        <n v="22.557600000000008"/>
        <n v="0.45920000000000027"/>
        <n v="4.7819999999999947"/>
        <n v="13.078000000000001"/>
        <n v="-21.944999999999993"/>
        <n v="46.469999999999985"/>
        <n v="16.776000000000007"/>
        <n v="-33.358199999999997"/>
        <n v="-1.6751999999999994"/>
        <n v="97.302599999999984"/>
        <n v="4.2929999999999993"/>
        <n v="1.8010999999999999"/>
        <n v="1.7279999999999998"/>
        <n v="-4.427999999999999"/>
        <n v="220.98699999999997"/>
        <n v="9.4787999999999784"/>
        <n v="7.1960000000000015"/>
        <n v="47.242999999999967"/>
        <n v="54.400800000000004"/>
        <n v="2.6039999999999996"/>
        <n v="11.054400000000001"/>
        <n v="245.69999999999993"/>
        <n v="19.585799999999999"/>
        <n v="28.492799999999988"/>
        <n v="-1.4590000000000014"/>
        <n v="113.30549999999999"/>
        <n v="88.180399999999977"/>
        <n v="-9.0929999999999964"/>
        <n v="314.03840000000002"/>
        <n v="5.8890999999999991"/>
        <n v="87.28419999999997"/>
        <n v="77.624999999999972"/>
        <n v="101.6508"/>
        <n v="33.339599999999997"/>
        <n v="-938.28"/>
        <n v="-14.920000000000002"/>
        <n v="-9.1815999999999995"/>
        <n v="0.84950000000000259"/>
        <n v="-571.99559999999997"/>
        <n v="1.6472"/>
        <n v="84.501999999999953"/>
        <n v="-464.69700000000012"/>
        <n v="6.7067999999999977"/>
        <n v="-13.437900000000006"/>
        <n v="-25.108999999999988"/>
        <n v="5.4768000000000008"/>
        <n v="76.9816"/>
        <n v="-53.743199999999973"/>
        <n v="25.871999999999996"/>
        <n v="-53.709599999999988"/>
        <n v="-18.252500000000005"/>
        <n v="2.7859999999999978"/>
        <n v="13.983999999999998"/>
        <n v="2591.9567999999999"/>
        <n v="34.538999999999994"/>
        <n v="88.393200000000007"/>
        <n v="32.486199999999997"/>
        <n v="4.6763999999999992"/>
        <n v="4.9877999999999982"/>
        <n v="78.650800000000004"/>
        <n v="151.47000000000003"/>
        <n v="41.495999999999967"/>
        <n v="1906.4850000000001"/>
        <n v="9.5786999999999995"/>
        <n v="187.79699999999997"/>
        <n v="329.40809999999999"/>
        <n v="8.3040000000000003"/>
        <n v="62.400000000000006"/>
        <n v="50.383200000000009"/>
        <n v="157.12919999999997"/>
        <n v="44.400000000000006"/>
        <n v="14.690199999999997"/>
        <n v="-8.1096000000000004"/>
        <n v="467.99220000000003"/>
        <n v="2.2155000000000058"/>
        <n v="8.121599999999999"/>
        <n v="-52.658199999999965"/>
        <n v="98.524799999999971"/>
        <n v="0.50970000000000049"/>
        <n v="-9.5885999999999996"/>
        <n v="32.924999999999997"/>
        <n v="72.575399999999973"/>
        <n v="9.2499999999999964"/>
        <n v="-1.3565999999999994"/>
        <n v="51.18719999999999"/>
        <n v="4.6088000000000005"/>
        <n v="12.222"/>
        <n v="-2.5698000000000292"/>
        <n v="17.890999999999977"/>
        <n v="-4.8448000000000029"/>
        <n v="6.3071999999999999"/>
        <n v="4.2408000000000001"/>
        <n v="-75.59580000000004"/>
        <n v="-25.474400000000017"/>
        <n v="35.889999999999986"/>
        <n v="5.5215999999999994"/>
        <n v="26.387999999999998"/>
        <n v="1.4255999999999993"/>
        <n v="43.175999999999995"/>
        <n v="28.496999999999986"/>
        <n v="13.17"/>
        <n v="153.08189999999999"/>
        <n v="4.7789999999999999"/>
        <n v="19.468799999999998"/>
        <n v="58.505200000000002"/>
        <n v="16.608000000000001"/>
        <n v="140.39099999999999"/>
        <n v="15.849600000000002"/>
        <n v="0.33839999999999981"/>
        <n v="93.883999999999986"/>
        <n v="107.78999999999996"/>
        <n v="12.208000000000002"/>
        <n v="30.989999999999995"/>
        <n v="13.717599999999997"/>
        <n v="0.55599999999999994"/>
        <n v="35.024399999999993"/>
        <n v="373.77899999999983"/>
        <n v="59.373000000000005"/>
        <n v="90.976200000000063"/>
        <n v="13.787999999999997"/>
        <n v="-304.39200000000005"/>
        <n v="-6599.978000000001"/>
        <n v="2.8763999999999994"/>
        <n v="2.9646000000000008"/>
        <n v="3.6156000000000001"/>
        <n v="13.896000000000001"/>
        <n v="55.058400000000006"/>
        <n v="7.9812000000000012"/>
        <n v="-292.10000000000014"/>
        <n v="-4.7685000000000013"/>
        <n v="2.4674999999999994"/>
        <n v="9.5399999999999974"/>
        <n v="-3.3893999999999984"/>
        <n v="-2.8800000000000008"/>
        <n v="-1.4994000000000067"/>
        <n v="15.876000000000001"/>
        <n v="30.716800000000006"/>
        <n v="13.181000000000001"/>
        <n v="22.094699999999996"/>
        <n v="136.29709999999994"/>
        <n v="-77.126699999999971"/>
        <n v="14.572799999999997"/>
        <n v="4.1999999999999993"/>
        <n v="-4.7670000000000021"/>
        <n v="0.31679999999999986"/>
        <n v="-2.5631999999999993"/>
        <n v="-24.662400000000005"/>
        <n v="5.9519999999999946"/>
        <n v="10.878399999999999"/>
        <n v="2.1464999999999996"/>
        <n v="-47.179800000000029"/>
        <n v="4.6464000000000008"/>
        <n v="140.95680000000004"/>
        <n v="-3.5040000000000022"/>
        <n v="29.437200000000001"/>
        <n v="1644.2912999999999"/>
        <n v="5.6831999999999994"/>
        <n v="160.03979999999999"/>
        <n v="17.466000000000008"/>
        <n v="15.147000000000004"/>
        <n v="6.3935999999999957"/>
        <n v="38.996999999999986"/>
        <n v="1.9136000000000006"/>
        <n v="-15.098000000000013"/>
        <n v="41.993000000000009"/>
        <n v="-11.51760000000003"/>
        <n v="106.62480000000005"/>
        <n v="-21.3264"/>
        <n v="561.56399999999996"/>
        <n v="-6.8815999999999953"/>
        <n v="-3.787200000000003"/>
        <n v="-53.008800000000008"/>
        <n v="89.779200000000003"/>
        <n v="23.4"/>
        <n v="134.55999999999995"/>
        <n v="77.863499999999988"/>
        <n v="-12.352"/>
        <n v="6.7048000000000005"/>
        <n v="49.715999999999966"/>
        <n v="-191.64599999999996"/>
        <n v="6.1547999999999998"/>
        <n v="0.8382000000000005"/>
        <n v="-302.72000000000003"/>
        <n v="-118.01160000000002"/>
        <n v="10.553399999999993"/>
        <n v="14.07119999999999"/>
        <n v="3.7409999999999997"/>
        <n v="5.9149999999999938"/>
        <n v="7.0128000000000013"/>
        <n v="4.6552000000000007"/>
        <n v="5.3703000000000003"/>
        <n v="171.99140000000003"/>
        <n v="137.54000000000002"/>
        <n v="4.3500000000000005"/>
        <n v="40.376000000000005"/>
        <n v="30.605399999999946"/>
        <n v="-1237.8461999999995"/>
        <n v="9.1199999999999974"/>
        <n v="0.47520000000000018"/>
        <n v="4.7969999999999988"/>
        <n v="47.660399999999967"/>
        <n v="26.823999999999995"/>
        <n v="1.6739999999999999"/>
        <n v="-6.93"/>
        <n v="6.717599999999976"/>
        <n v="5.9184000000000019"/>
        <n v="7.3079999999999998"/>
        <n v="-31.861200000000004"/>
        <n v="1.9271999999999991"/>
        <n v="1668.2049999999999"/>
        <n v="-93.472400000000022"/>
        <n v="3.7979999999999947"/>
        <n v="7.4255999999999993"/>
        <n v="10.813600000000001"/>
        <n v="10.796399999999998"/>
        <n v="81.920999999999992"/>
        <n v="-11.417999999999999"/>
        <n v="10.7136"/>
        <n v="170.99699999999996"/>
        <n v="9.1745999999999981"/>
        <n v="-4.2588000000000363"/>
        <n v="17.855999999999995"/>
        <n v="34.293999999999997"/>
        <n v="654.7553999999999"/>
        <n v="77.369599999999991"/>
        <n v="35.047999999999995"/>
        <n v="-59.372999999999976"/>
        <n v="5.0273999999999965"/>
        <n v="2.3808000000000007"/>
        <n v="-65.567999999999998"/>
        <n v="-5.0687999999999995"/>
        <n v="-3.5324999999999998"/>
        <n v="-34.953600000000002"/>
        <n v="-22.671600000000005"/>
        <n v="2.2439999999999998"/>
        <n v="249.91039999999998"/>
        <n v="2.6783999999999963"/>
        <n v="6.8539999999999992"/>
        <n v="4.1080000000000005"/>
        <n v="26.973000000000003"/>
        <n v="5.1587999999999852"/>
        <n v="-19.323000000000011"/>
        <n v="-16.185600000000001"/>
        <n v="48.631999999999948"/>
        <n v="16.68"/>
        <n v="-190.85220000000004"/>
        <n v="-2.9985000000000022"/>
        <n v="13.588199999999986"/>
        <n v="-112.62159999999994"/>
        <n v="-5.4558000000000035"/>
        <n v="-1.9067999999999996"/>
        <n v="-2.758799999999999"/>
        <n v="197.99099999999996"/>
        <n v="1.6587999999999996"/>
        <n v="76.469999999999985"/>
        <n v="11.591999999999999"/>
        <n v="0.89100000000000001"/>
        <n v="-26.623999999999995"/>
        <n v="2.3079999999999998"/>
        <n v="-247.79879999999997"/>
        <n v="-7.3691999999999993"/>
        <n v="87.890000000000015"/>
        <n v="20.914800000000014"/>
        <n v="3.8975999999999997"/>
        <n v="19.034399999999998"/>
        <n v="76.548399999999987"/>
        <n v="128.97420000000002"/>
        <n v="0.51519999999999921"/>
        <n v="78.850999999999971"/>
        <n v="15.585599999999999"/>
        <n v="0.93359999999999843"/>
        <n v="5.4124000000000478"/>
        <n v="383.93099999999993"/>
        <n v="41.152799999999992"/>
        <n v="15.742999999999984"/>
        <n v="207.47499999999994"/>
        <n v="13.200000000000003"/>
        <n v="1.4804999999999999"/>
        <n v="12.892799999999998"/>
        <n v="2.6964000000000006"/>
        <n v="20.975000000000001"/>
        <n v="-12.979200000000002"/>
        <n v="29.673000000000005"/>
        <n v="-1.8270000000000004"/>
        <n v="50.563199999999995"/>
        <n v="1.5760000000000076"/>
        <n v="-9.2819999999999965"/>
        <n v="-10.961100000000002"/>
        <n v="-1.476"/>
        <n v="-20.730599999999995"/>
        <n v="16.955999999999996"/>
        <n v="10.896600000000003"/>
        <n v="5.1293999999999755"/>
        <n v="38.870400000000018"/>
        <n v="11.613"/>
        <n v="11.756800000000002"/>
        <n v="106.95779999999998"/>
        <n v="129.77249999999998"/>
        <n v="5.2883999999999984"/>
        <n v="4.7664"/>
        <n v="3.1032000000000011"/>
        <n v="-1.8584999999999994"/>
        <n v="267.70499999999993"/>
        <n v="28.956799999999973"/>
        <n v="29.152799999999971"/>
        <n v="13.959"/>
        <n v="1.7472000000000003"/>
        <n v="100.7916"/>
        <n v="5.8409999999999869"/>
        <n v="86.389199999999988"/>
        <n v="6.0876000000000001"/>
        <n v="-107.95800000000004"/>
        <n v="-187.38150000000002"/>
        <n v="-26.635199999999998"/>
        <n v="2.2287999999999988"/>
        <n v="-9.7050000000000018"/>
        <n v="-22.684200000000004"/>
        <n v="-38.821200000000012"/>
        <n v="9.3227999999999991"/>
        <n v="74.690999999999988"/>
        <n v="18"/>
        <n v="46.99519999999999"/>
        <n v="47.626799999999996"/>
        <n v="20.387999999999998"/>
        <n v="-161.69400000000005"/>
        <n v="18.329999999999991"/>
        <n v="5.2650000000000006"/>
        <n v="1.1807999999999983"/>
        <n v="12.973999999999997"/>
        <n v="20.1708"/>
        <n v="70.033599999999993"/>
        <n v="32.97"/>
        <n v="12.052"/>
        <n v="32.893000000000008"/>
        <n v="377.72999999999956"/>
        <n v="334.49849999999958"/>
        <n v="58.179600000000022"/>
        <n v="-17.027400000000007"/>
        <n v="52.632000000000005"/>
        <n v="-58.504800000000017"/>
        <n v="20.844000000000001"/>
        <n v="-25.477199999999982"/>
        <n v="-17.744999999999976"/>
        <n v="-30.867200000000004"/>
        <n v="2.3219999999999974"/>
        <n v="41.445600000000013"/>
        <n v="-75.191999999999979"/>
        <n v="11.026399999999999"/>
        <n v="9.5850000000000009"/>
        <n v="125.99719999999991"/>
        <n v="4.4004000000000003"/>
        <n v="-125.76600000000005"/>
        <n v="-43.847999999999985"/>
        <n v="-70.960499999999996"/>
        <n v="-255.58750000000009"/>
        <n v="21.477600000000002"/>
        <n v="1.2671999999999994"/>
        <n v="24.856999999999999"/>
        <n v="6.9715999999999951"/>
        <n v="-31.993600000000029"/>
        <n v="155.72699999999998"/>
        <n v="5.0195999999999996"/>
        <n v="6719.9807999999994"/>
        <n v="-23.93719999999999"/>
        <n v="5.6111999999999993"/>
        <n v="36.473600000000005"/>
        <n v="76.315200000000004"/>
        <n v="33.935999999999993"/>
        <n v="-30.147000000000048"/>
        <n v="-32.367300000000085"/>
        <n v="366.63479999999993"/>
        <n v="-73.054800000000071"/>
        <n v="32.687999999999988"/>
        <n v="68.686800000000005"/>
        <n v="4.066399999999998"/>
        <n v="52.822799999999987"/>
        <n v="37.218599999999995"/>
        <n v="142.48499999999993"/>
        <n v="-188.7"/>
        <n v="-480.20320000000027"/>
        <n v="-24.043499999999995"/>
        <n v="-0.99329999999999963"/>
        <n v="-12.147999999999996"/>
        <n v="29.525400000000001"/>
        <n v="3.6162000000000001"/>
        <n v="-4.2336000000000009"/>
        <n v="9.8351999999999933"/>
        <n v="25.180800000000005"/>
        <n v="-1.119600000000009"/>
        <n v="-18.252500000000001"/>
        <n v="16.787500000000001"/>
        <n v="142.9948"/>
        <n v="4.7279999999999998"/>
        <n v="2229.0239999999999"/>
        <n v="115.5528"/>
        <n v="-76.606200000000001"/>
        <n v="-913.17599999999993"/>
        <n v="-58.873600000000025"/>
        <n v="7.1372000000000035"/>
        <n v="-17.783999999999992"/>
        <n v="19.630499999999998"/>
        <n v="-4.6463999999999981"/>
        <n v="3.7989999999999995"/>
        <n v="-1.8106"/>
        <n v="-2.2847999999999997"/>
        <n v="-19.065600000000007"/>
        <n v="-3.7680000000000002"/>
        <n v="83.645999999999987"/>
        <n v="91.055999999999983"/>
        <n v="7.4376000000000033"/>
        <n v="8.0652000000000008"/>
        <n v="291.37779999999987"/>
        <n v="0.4159999999999997"/>
        <n v="-458.14679999999998"/>
        <n v="2.5019999999999998"/>
        <n v="1.1119999999999999"/>
        <n v="6.0411999999999964"/>
        <n v="8.3103999999999996"/>
        <n v="57.120000000000019"/>
        <n v="31.612800000000004"/>
        <n v="-191.619"/>
        <n v="3.6784000000000017"/>
        <n v="-123.9980000000001"/>
        <n v="-16.818000000000005"/>
        <n v="-1.8847999999999994"/>
        <n v="-470.548"/>
        <n v="27.295199999999973"/>
        <n v="12.246500000000005"/>
        <n v="37.763999999999996"/>
        <n v="3.7693999999999992"/>
        <n v="44.470399999999998"/>
        <n v="30.734999999999992"/>
        <n v="12.8499"/>
        <n v="5.1948000000000008"/>
        <n v="-47.174999999999997"/>
        <n v="250.39599999999984"/>
        <n v="3.1535999999999995"/>
        <n v="313.26239999999967"/>
        <n v="4.8391999999999911"/>
        <n v="0.29960000000000009"/>
        <n v="15.607799999999999"/>
        <n v="-26.726000000000006"/>
        <n v="32.434200000000004"/>
        <n v="87.757800000000003"/>
        <n v="22.015799999999999"/>
        <n v="137.26399999999995"/>
        <n v="135.45599999999996"/>
        <n v="-33.641399999999997"/>
        <n v="15.843599999999995"/>
        <n v="0.99629999999999996"/>
        <n v="5.9695999999999998"/>
        <n v="12.744"/>
        <n v="26.875200000000007"/>
        <n v="45.293999999999954"/>
        <n v="36.477600000000024"/>
        <n v="19.255600000000001"/>
        <n v="8.5844999999999914"/>
        <n v="-43.029600000000045"/>
        <n v="24.460799999999999"/>
        <n v="764.38180000000011"/>
        <n v="-14.638799999999947"/>
        <n v="3.9003999999999985"/>
        <n v="0.15329999999999994"/>
        <n v="2.3615999999999966"/>
        <n v="-24.998400000000011"/>
        <n v="5.3970000000000073"/>
        <n v="-4.5824000000000016"/>
        <n v="-164.83600000000007"/>
        <n v="2.5215999999999994"/>
        <n v="23.309999999999995"/>
        <n v="149.76"/>
        <n v="3.157"/>
        <n v="184.26"/>
        <n v="-38.211600000000033"/>
        <n v="19.807200000000002"/>
        <n v="22.199999999999996"/>
        <n v="6.5903999999999989"/>
        <n v="-10.918799999999983"/>
        <n v="13.188000000000002"/>
        <n v="3.7920000000000007"/>
        <n v="58.66"/>
        <n v="10.449000000000002"/>
        <n v="7.3008000000000006"/>
        <n v="-17.591999999999992"/>
        <n v="-112.041"/>
        <n v="-44.94"/>
        <n v="2.8"/>
        <n v="24.382400000000001"/>
        <n v="91.32480000000001"/>
        <n v="3.9679999999999964"/>
        <n v="-13.580000000000002"/>
        <n v="-169.63700000000009"/>
        <n v="27.910800000000009"/>
        <n v="84.598199999999878"/>
        <n v="60.476800000000026"/>
        <n v="7.3872"/>
        <n v="9.663199999999998"/>
        <n v="31.47"/>
        <n v="21.293999999999993"/>
        <n v="-8.472800000000003"/>
        <n v="4.4610000000000021"/>
        <n v="23.587200000000003"/>
        <n v="17.549999999999994"/>
        <n v="8.0479999999999983"/>
        <n v="69.964999999999975"/>
        <n v="3.4049999999999994"/>
        <n v="2.4359999999999999"/>
        <n v="6.2291999999999996"/>
        <n v="-47.058300000000003"/>
        <n v="108.74079999999998"/>
        <n v="-11.52"/>
        <n v="12.805799999999994"/>
        <n v="11.113199999999999"/>
        <n v="58.179000000000002"/>
        <n v="9.1953999999999994"/>
        <n v="8.6729999999999983"/>
        <n v="45.487000000000002"/>
        <n v="38.684799999999996"/>
        <n v="-199.50760000000008"/>
        <n v="9.1937999999999978"/>
        <n v="-173.34719999999999"/>
        <n v="18.143999999999998"/>
        <n v="-6.2100000000000151"/>
        <n v="46.224999999999987"/>
        <n v="63.106999999999999"/>
        <n v="87.991200000000006"/>
        <n v="8.7710000000000008"/>
        <n v="17.406400000000001"/>
        <n v="129.29399999999987"/>
        <n v="-12.287999999999997"/>
        <n v="0.95759999999999978"/>
        <n v="0.17439999999999944"/>
        <n v="-10.911600000000007"/>
        <n v="-30.392000000000024"/>
        <n v="112.422"/>
        <n v="-1.3607999999999998"/>
        <n v="-6.7230000000000008"/>
        <n v="-13.683199999999999"/>
        <n v="16.524199999999997"/>
        <n v="51.359999999999992"/>
        <n v="3.4397999999999995"/>
        <n v="27.435199999999995"/>
        <n v="-71.990000000000009"/>
        <n v="-1.4981999999999998"/>
        <n v="-12.510300000000008"/>
        <n v="-13.756799999999984"/>
        <n v="21.285599999999999"/>
        <n v="0.66599999999999993"/>
        <n v="125.99700000000007"/>
        <n v="77.746800000000007"/>
        <n v="-67.137"/>
        <n v="22.238400000000013"/>
        <n v="-29.007299999999994"/>
        <n v="-39.804000000000002"/>
        <n v="-19.814400000000003"/>
        <n v="3.5999999999999996"/>
        <n v="144.3546"/>
        <n v="3.1247999999999996"/>
        <n v="241.1046"/>
        <n v="-14.51760000000003"/>
        <n v="11.919599999999999"/>
        <n v="-11.692800000000005"/>
        <n v="0.99520000000000008"/>
        <n v="-29.053600000000003"/>
        <n v="16.234200000000001"/>
        <n v="269.30799999999999"/>
        <n v="1.6703999999999999"/>
        <n v="10.074400000000001"/>
        <n v="3.3311999999999999"/>
        <n v="41.012999999999991"/>
        <n v="71.927999999999997"/>
        <n v="5.97"/>
        <n v="2799.9839999999995"/>
        <n v="18.2"/>
        <n v="7.1021999999999998"/>
        <n v="0.11880000000000024"/>
        <n v="20.4984"/>
        <n v="161.99189999999999"/>
        <n v="-10.336000000000002"/>
        <n v="177.58890000000002"/>
        <n v="5.399799999999999"/>
        <n v="16.750799999999998"/>
        <n v="-14.169600000000003"/>
        <n v="8.3880000000000035"/>
        <n v="49.393799999999992"/>
        <n v="61.330500000000001"/>
        <n v="31.497500000000002"/>
        <n v="10.35"/>
        <n v="-77.473200000000006"/>
        <n v="8.2343999999999991"/>
        <n v="10.0128"/>
        <n v="0.98280000000000012"/>
        <n v="-17.443199999999997"/>
        <n v="1.5587999999999997"/>
        <n v="45.555000000000007"/>
        <n v="18.176399999999973"/>
        <n v="8.9361999999999959"/>
        <n v="0.25980000000000025"/>
        <n v="27.93"/>
        <n v="-7.3960000000000043"/>
        <n v="7.6895999999999933"/>
        <n v="-36.213599999999985"/>
        <n v="24.842999999999947"/>
        <n v="35.097300000000004"/>
        <n v="3.3840000000000003"/>
        <n v="9.6374999999999993"/>
        <n v="1.6783999999999981"/>
        <n v="8.7032000000000007"/>
        <n v="17.549999999999997"/>
        <n v="4.0039999999999978"/>
        <n v="3.4276000000000004"/>
        <n v="134.99549999999999"/>
        <n v="23.99199999999999"/>
        <n v="158.52899999999994"/>
        <n v="-33.841799999999999"/>
        <n v="14.741999999999997"/>
        <n v="14.836499999999987"/>
        <n v="378.274"/>
        <n v="-3.5507999999999988"/>
        <n v="-8.2764000000000379"/>
        <n v="6.7175999999999974"/>
        <n v="314.84180000000003"/>
        <n v="77.823200000000014"/>
        <n v="-199.7700000000001"/>
        <n v="0.89599999999999991"/>
        <n v="26.597999999999999"/>
        <n v="97.203200000000038"/>
        <n v="7.7899999999999991"/>
        <n v="-5.9408999999999992"/>
        <n v="-3.6372000000000027"/>
        <n v="-13.392000000000003"/>
        <n v="-10.393600000000001"/>
        <n v="0.47680000000000011"/>
        <n v="3.9102000000000006"/>
        <n v="7.008"/>
        <n v="3.3534000000000006"/>
        <n v="38.395199999999988"/>
        <n v="31.197999999999993"/>
        <n v="5.3460000000000001"/>
        <n v="11.351200000000002"/>
        <n v="59.492999999999952"/>
        <n v="-5.2640000000000002"/>
        <n v="7.6493999999999982"/>
        <n v="21.075200000000002"/>
        <n v="4.0456000000000003"/>
        <n v="4.4550000000000001"/>
        <n v="13.868400000000001"/>
        <n v="16.931200000000004"/>
        <n v="-19.863999999999997"/>
        <n v="2.3363999999999976"/>
        <n v="3.9808000000000003"/>
        <n v="-1.3995000000000104"/>
        <n v="16.199999999999992"/>
        <n v="-120.29400000000004"/>
        <n v="2.3891999999999998"/>
        <n v="-78.078000000000003"/>
        <n v="0.7110000000000003"/>
        <n v="-89.066399999999987"/>
        <n v="214.76"/>
        <n v="39.082400000000007"/>
        <n v="-1141.47"/>
        <n v="-45.239999999999995"/>
        <n v="11.814"/>
        <n v="1.6379999999999997"/>
        <n v="-29.244599999999991"/>
        <n v="1.4136000000000002"/>
        <n v="19.435200000000009"/>
        <n v="10.960199999999993"/>
        <n v="26.428499999999957"/>
        <n v="-20.090399999999995"/>
        <n v="2.6789999999999998"/>
        <n v="5.5341000000000014"/>
        <n v="75.992400000000004"/>
        <n v="60.883200000000002"/>
        <n v="20.059999999999988"/>
        <n v="9.743800000000002"/>
        <n v="-1.3376000000000001"/>
        <n v="-81.440999999999946"/>
        <n v="-15.9268"/>
        <n v="69.654599999999988"/>
        <n v="41.568799999999996"/>
        <n v="39.564000000000007"/>
        <n v="1.6519999999999992"/>
        <n v="19.375999999999998"/>
        <n v="3.7569999999999992"/>
        <n v="-18.23520000000002"/>
        <n v="6.1991999999999994"/>
        <n v="-8.1822000000000052"/>
        <n v="-3.6536999999999988"/>
        <n v="-81.306500000000028"/>
        <n v="-13.342400000000001"/>
        <n v="33.906499999999994"/>
        <n v="694.50149999999985"/>
        <n v="11.802999999999999"/>
        <n v="4.4540999999999986"/>
        <n v="25.053599999999996"/>
        <n v="1.102199999999999"/>
        <n v="-49.437600000000032"/>
        <n v="48.992999999999995"/>
        <n v="162"/>
        <n v="9.5256000000000007"/>
        <n v="9.3504000000000005"/>
        <n v="-28.224000000000004"/>
        <n v="223.99360000000013"/>
        <n v="6.7031999999999954"/>
        <n v="29.691999999999993"/>
        <n v="11.513600000000004"/>
        <n v="13.437199999999986"/>
        <n v="-17.992799999999999"/>
        <n v="25.197899999999969"/>
        <n v="-23.488200000000091"/>
        <n v="5.3963999999999963"/>
        <n v="-1.3983999999999996"/>
        <n v="-160.96"/>
        <n v="-4.5396000000000019"/>
        <n v="3.9423999999999997"/>
        <n v="-119.23120000000003"/>
        <n v="6.7535999999999987"/>
        <n v="-2.6670000000000007"/>
        <n v="13.0928"/>
        <n v="21.251999999999999"/>
        <n v="0.70919999999999961"/>
        <n v="16.005600000000005"/>
        <n v="8.1939999999999955"/>
        <n v="-12.730200000000011"/>
        <n v="15.776999999999996"/>
        <n v="9.7439999999999998"/>
        <n v="-5.9399999999999977"/>
        <n v="-20.996999999999993"/>
        <n v="5.1551999999999998"/>
        <n v="3.0338000000000003"/>
        <n v="12.634799999999984"/>
        <n v="10.061999999999998"/>
        <n v="38.997399999999971"/>
        <n v="1143.8910000000001"/>
        <n v="33.495000000000005"/>
        <n v="31.4712"/>
        <n v="5.9777999999999993"/>
        <n v="-3.5640000000000001"/>
        <n v="-5.2149999999999999"/>
        <n v="2.5920000000000001"/>
        <n v="635.495"/>
        <n v="58.919199999999989"/>
        <n v="7.2696000000000005"/>
        <n v="-2.5440000000000005"/>
        <n v="-67.617000000000019"/>
        <n v="-13.167000000000002"/>
        <n v="57.599999999999994"/>
        <n v="9.1844999999999928"/>
        <n v="5.1960000000000015"/>
        <n v="94.278400000000033"/>
        <n v="6.7200000000000006"/>
        <n v="3.8135999999999992"/>
        <n v="0.30940000000000001"/>
        <n v="7.1993999999999687"/>
        <n v="2.5641000000000034"/>
        <n v="6.2243999999999957"/>
        <n v="-36.117600000000152"/>
        <n v="6.6351999999999984"/>
        <n v="259.52970000000005"/>
        <n v="54.393599999999978"/>
        <n v="-3.8863999999999947"/>
        <n v="21.445199999999996"/>
        <n v="47.035099999999971"/>
        <n v="8.7945000000000011"/>
        <n v="72.974999999999909"/>
        <n v="336.63499999999999"/>
        <n v="239.99600000000009"/>
        <n v="62.15440000000001"/>
        <n v="54.713599999999985"/>
        <n v="11.474099999999996"/>
        <n v="37.235999999999997"/>
        <n v="-27.734999999999992"/>
        <n v="19.775000000000006"/>
        <n v="4.9815000000000005"/>
        <n v="18.009600000000002"/>
        <n v="48.333599999999976"/>
        <n v="3.7529999999999997"/>
        <n v="13.317599999999985"/>
        <n v="20.726999999999997"/>
        <n v="5.6416000000000004"/>
        <n v="7.783199999999999"/>
        <n v="311.99479999999994"/>
        <n v="-2.9963999999999995"/>
        <n v="10.464999999999998"/>
        <n v="54.087600000000009"/>
        <n v="11.703999999999997"/>
        <n v="14.3856"/>
        <n v="25.171999999999997"/>
        <n v="3.7127999999999997"/>
        <n v="4.9607999999999999"/>
        <n v="23.768399999999996"/>
        <n v="131.98680000000002"/>
        <n v="39.586800000000011"/>
        <n v="-6.0299999999999976"/>
        <n v="1.7486999999999999"/>
        <n v="13.011199999999995"/>
        <n v="8.3519999999999932"/>
        <n v="45.954000000000008"/>
        <n v="-2.3136000000000001"/>
        <n v="6.2549999999999919"/>
        <n v="7.9919999999999991"/>
        <n v="39.888599999999997"/>
        <n v="1906.4849999999999"/>
        <n v="3.5959999999999983"/>
        <n v="96.415999999999997"/>
        <n v="29.980800000000002"/>
        <n v="-70.489999999999981"/>
        <n v="77.219999999999914"/>
        <n v="31.099200000000003"/>
        <n v="-71.39579999999998"/>
        <n v="-13.393599999999999"/>
        <n v="-32.984999999999999"/>
        <n v="-153.20240000000001"/>
        <n v="225.6"/>
        <n v="92.505599999999987"/>
        <n v="1.3986000000000001"/>
        <n v="-4.5695999999999994"/>
        <n v="-2.2896000000000001"/>
        <n v="-16.684799999999996"/>
        <n v="107.03879999999994"/>
        <n v="220.48530000000002"/>
        <n v="751.76010000000008"/>
        <n v="30.444999999999993"/>
        <n v="267.66720000000009"/>
        <n v="41.933999999999997"/>
        <n v="43.684200000000018"/>
        <n v="-12.825599999999994"/>
        <n v="-38.215799999999973"/>
        <n v="14.043800000000001"/>
        <n v="6.1679999999999975"/>
        <n v="33.776999999999994"/>
        <n v="15.596099999999996"/>
        <n v="-32.383800000000008"/>
        <n v="-2.9700000000000006"/>
        <n v="107.08199999999985"/>
        <n v="-20.435200000000002"/>
        <n v="-131.71680000000001"/>
        <n v="-27.791999999999994"/>
        <n v="46.196799999999996"/>
        <n v="2.6028000000000011"/>
        <n v="-3.8100000000000005"/>
        <n v="143.99680000000006"/>
        <n v="-2.678399999999999"/>
        <n v="-538.44600000000003"/>
        <n v="-113.28200000000004"/>
        <n v="-45.294000000000011"/>
        <n v="22.988499999999998"/>
        <n v="10.855799999999999"/>
        <n v="3.96"/>
        <n v="209.97899999999993"/>
        <n v="53.261000000000003"/>
        <n v="16.997999999999983"/>
        <n v="7.0520000000000005"/>
        <n v="31.373999999999995"/>
        <n v="-1.8126000000000002"/>
        <n v="-251.98739999999992"/>
        <n v="-47.871600000000001"/>
        <n v="6.15"/>
        <n v="3.632200000000001"/>
        <n v="-249.32159999999999"/>
        <n v="2.8909999999999982"/>
        <n v="16.290999999999997"/>
        <n v="-7.7727999999999895"/>
        <n v="5.7750000000000021"/>
        <n v="-7.2000000000000028"/>
        <n v="37.494999999999962"/>
        <n v="-179.77600000000001"/>
        <n v="-24.397999999999911"/>
        <n v="3.7375999999999996"/>
        <n v="-1.934400000000001"/>
        <n v="-13.432999999999993"/>
        <n v="-8.803799999999999"/>
        <n v="1.7262000000000022"/>
        <n v="-25.198000000000008"/>
        <n v="-1.187400000000002"/>
        <n v="28.410200000000017"/>
        <n v="-31.033499999999989"/>
        <n v="-9.1560000000000006"/>
        <n v="-2.8380000000000001"/>
        <n v="-14.770800000000001"/>
        <n v="-6.3018000000000001"/>
        <n v="-2.764800000000001"/>
        <n v="-194.82400000000001"/>
        <n v="12.667199999999994"/>
        <n v="-73.57699999999997"/>
        <n v="3.7751999999999999"/>
        <n v="2302.9670999999998"/>
        <n v="21.997499999999999"/>
        <n v="-968.88329999999996"/>
        <n v="17.126999999999988"/>
        <n v="12.314399999999999"/>
        <n v="102.77399999999999"/>
        <n v="-124.431"/>
        <n v="0.83300000000000018"/>
        <n v="7.1627999999999998"/>
        <n v="26.393399999999986"/>
        <n v="6.4368000000000016"/>
        <n v="10.572800000000001"/>
        <n v="2.7353999999999998"/>
        <n v="1.1924999999999997"/>
        <n v="12.8184"/>
        <n v="66.541999999999987"/>
        <n v="9.3120000000000012"/>
        <n v="4.3835999999999995"/>
        <n v="3.8528999999999991"/>
        <n v="9.7217999999999982"/>
        <n v="-116.84399999999999"/>
        <n v="9.832800000000006"/>
        <n v="1.3097999999999956"/>
        <n v="9.017100000000001"/>
        <n v="9.7972000000000037"/>
        <n v="103.81799999999998"/>
        <n v="45.36960000000002"/>
        <n v="-4.4880000000000013"/>
        <n v="2.7191999999999901"/>
        <n v="4946.37"/>
        <n v="-45.827300000000008"/>
        <n v="16.854399999999984"/>
        <n v="45.587999999999994"/>
        <n v="8.6854999999999993"/>
        <n v="17.1678"/>
        <n v="0.83999999999999986"/>
        <n v="2.878400000000001"/>
        <n v="8.5722000000000005"/>
        <n v="553.39019999999982"/>
        <n v="23.923199999999994"/>
        <n v="27.358200000000011"/>
        <n v="334.55099999999993"/>
        <n v="33.635999999999996"/>
        <n v="23.556399999999996"/>
        <n v="18.240000000000002"/>
        <n v="100.68499999999997"/>
        <n v="-4.8609000000000009"/>
        <n v="6.9367999999999999"/>
        <n v="30.991800000000001"/>
        <n v="2.6961000000000008"/>
        <n v="67.188000000000017"/>
        <n v="2.0399999999999991"/>
        <n v="34.988799999999969"/>
        <n v="2.61"/>
        <n v="17.993999999999978"/>
        <n v="-251.18640000000005"/>
        <n v="-136.48950000000002"/>
        <n v="-62.772499999999965"/>
        <n v="104.56799999999998"/>
        <n v="-376.69319999999999"/>
        <n v="181.65599999999998"/>
        <n v="11.731999999999999"/>
        <n v="27.71580000000003"/>
        <n v="128.68049999999994"/>
        <n v="5.3190000000000008"/>
        <n v="-84.447999999999993"/>
        <n v="-51.296000000000006"/>
        <n v="-28.867800000000017"/>
        <n v="11.733400000000001"/>
        <n v="36.397199999999998"/>
        <n v="4.3623999999999974"/>
        <n v="6.3040000000000305"/>
        <n v="7.1345999999999989"/>
        <n v="-93.079999999999984"/>
        <n v="6.3935999999999993"/>
        <n v="7.0511999999999988"/>
        <n v="46.952999999999996"/>
        <n v="3.5009999999999994"/>
        <n v="-57.75660000000002"/>
        <n v="-2.1375999999999991"/>
        <n v="3.4775999999999998"/>
        <n v="-11.2806"/>
        <n v="-58.71599999999998"/>
        <n v="-241.17600000000002"/>
        <n v="1.6324000000000014"/>
        <n v="36.287699999999987"/>
        <n v="41.697000000000003"/>
        <n v="-5.1983999999999995"/>
        <n v="3.4668000000000001"/>
        <n v="-12.224"/>
        <n v="95.188799999999972"/>
        <n v="47.993999999999986"/>
        <n v="70.195499999999981"/>
        <n v="18.820999999999994"/>
        <n v="-4.492799999999999"/>
        <n v="2.7336"/>
        <n v="406.71539999999993"/>
        <n v="66.508799999999994"/>
        <n v="12.376000000000001"/>
        <n v="1.4499999999999993"/>
        <n v="1.852199999999999"/>
        <n v="3.1382000000000003"/>
        <n v="27.529200000000003"/>
        <n v="124.6752"/>
        <n v="104.7222"/>
        <n v="-3.0366"/>
        <n v="-7.9199999999999982"/>
        <n v="32.46879999999998"/>
        <n v="176.80260000000001"/>
        <n v="-393.60200000000009"/>
        <n v="503.63999999999965"/>
        <n v="147.08959999999999"/>
        <n v="1.597999999999999"/>
        <n v="222.58799999999991"/>
        <n v="-20.72399999999999"/>
        <n v="3.9144000000000005"/>
        <n v="6.1490000000000009"/>
        <n v="44.242500000000035"/>
        <n v="11.673000000000002"/>
        <n v="7.8064000000000036"/>
        <n v="25.897999999999982"/>
        <n v="412.46800000000007"/>
        <n v="-0.69760000000000066"/>
        <n v="3.8024000000000004"/>
        <n v="-165.768"/>
        <n v="-82.989999999999981"/>
        <n v="-46.995200000000025"/>
        <n v="3.5993999999999993"/>
        <n v="-16.614000000000004"/>
        <n v="19.180800000000001"/>
        <n v="125.30000000000007"/>
        <n v="11.0808"/>
        <n v="32.097999999999971"/>
        <n v="12.097999999999999"/>
        <n v="148.51060000000001"/>
        <n v="10.0632"/>
        <n v="32.186000000000007"/>
        <n v="6.911999999999999"/>
        <n v="7.4654999999999987"/>
        <n v="4.1755999999999993"/>
        <n v="3.4944000000000002"/>
        <n v="28.598399999999994"/>
        <n v="6.9741"/>
        <n v="-24.771599999999999"/>
        <n v="3.3515999999999977"/>
        <n v="-204.99959999999996"/>
        <n v="346.03960000000006"/>
        <n v="-13.188000000000009"/>
        <n v="-2.3232000000000008"/>
        <n v="-6.4232000000000014"/>
        <n v="-12.528600000000001"/>
        <n v="106.78080000000003"/>
        <n v="5.5070999999999994"/>
        <n v="-694.29359999999997"/>
        <n v="31.244399999999995"/>
        <n v="0.94679999999999698"/>
        <n v="5.2332000000000001"/>
        <n v="-3.6892000000000067"/>
        <n v="20.584200000000003"/>
        <n v="-3.9248999999999974"/>
        <n v="0.57540000000000058"/>
        <n v="4.6487999999999987"/>
        <n v="7.0489999999999995"/>
        <n v="1.3649999999999998"/>
        <n v="220.48250000000002"/>
        <n v="54.444800000000001"/>
        <n v="15.222499999999997"/>
        <n v="53.270399999999995"/>
        <n v="24.393000000000001"/>
        <n v="53.982000000000006"/>
        <n v="24.317999999999998"/>
        <n v="5.5327999999999999"/>
        <n v="6.8388000000000009"/>
        <n v="11.2308"/>
        <n v="1453.1237999999996"/>
        <n v="112.57400000000001"/>
        <n v="13.852799999999995"/>
        <n v="11.98"/>
        <n v="-5.6006999999999962"/>
        <n v="-28.49799999999999"/>
        <n v="40.97"/>
        <n v="20.369999999999997"/>
        <n v="25.278400000000001"/>
        <n v="4.7712000000000012"/>
        <n v="-11.020800000000005"/>
        <n v="-84.961500000000029"/>
        <n v="-15.418800000000203"/>
        <n v="22.987699999999997"/>
        <n v="-0.94520000000000004"/>
        <n v="20.585999999999999"/>
        <n v="-64.937599999999989"/>
        <n v="6.5057999999999971"/>
        <n v="-20.245000000000008"/>
        <n v="6.122999999999994"/>
        <n v="-2.2877999999999998"/>
        <n v="2.1840000000000002"/>
        <n v="15.917999999999999"/>
        <n v="9.9215999999999998"/>
        <n v="4.7616000000000014"/>
        <n v="117.12960000000004"/>
        <n v="46.790800000000004"/>
        <n v="-163.45159999999996"/>
        <n v="-2.9940000000000015"/>
        <n v="25.474399999999999"/>
        <n v="31.266399999999976"/>
        <n v="-5.6879999999999988"/>
        <n v="97.078399999999988"/>
        <n v="59.481600000000014"/>
        <n v="23.711999999999996"/>
        <n v="34.812800000000003"/>
        <n v="34.178400000000011"/>
        <n v="7.2744"/>
        <n v="15.395199999999999"/>
        <n v="50.876800000000003"/>
        <n v="6.6739999999999995"/>
        <n v="1.4975999999999996"/>
        <n v="1.1219999999999999"/>
        <n v="7.0223999999999993"/>
        <n v="11.757600000000011"/>
        <n v="19.193999999999999"/>
        <n v="-106.39299999999997"/>
        <n v="-11.518799999999999"/>
        <n v="8.2896000000000001"/>
        <n v="202.25279999999998"/>
        <n v="3.7127999999999988"/>
        <n v="15.091999999999995"/>
        <n v="-99.34529999999998"/>
        <n v="7.816599999999994"/>
        <n v="10.3194"/>
        <n v="0.3906000000000005"/>
        <n v="25.679999999999996"/>
        <n v="83.843999999999937"/>
        <n v="43.675200000000018"/>
        <n v="-4.1568000000000023"/>
        <n v="-86.058600000000013"/>
        <n v="15.958800000000004"/>
        <n v="13.674000000000003"/>
        <n v="8.465600000000002"/>
        <n v="2.3868"/>
        <n v="6.4784000000000042"/>
        <n v="-10.60680000000005"/>
        <n v="-1.049000000000003"/>
        <n v="33.1584"/>
        <n v="5.7715999999999994"/>
        <n v="0.95879999999999987"/>
        <n v="2.5973999999999995"/>
        <n v="-29.116799999999955"/>
        <n v="157.48750000000001"/>
        <n v="-10.019600000000054"/>
        <n v="8.0548000000000002"/>
        <n v="661.45590000000004"/>
        <n v="1.2348000000000008"/>
        <n v="14.6264"/>
        <n v="0.96119999999999983"/>
        <n v="-66.230199999999996"/>
        <n v="286.38359999999989"/>
        <n v="1.6829999999999994"/>
        <n v="156.04699999999997"/>
        <n v="171.36000000000007"/>
        <n v="3.9831000000000003"/>
        <n v="-2.5092999999999996"/>
        <n v="15.385999999999999"/>
        <n v="6.5434999999999981"/>
        <n v="-11.587200000000003"/>
        <n v="15.598999999999997"/>
        <n v="-56.059200000000011"/>
        <n v="60.475200000000058"/>
        <n v="420.58800000000019"/>
        <n v="39.97999999999999"/>
        <n v="-69.311999999999898"/>
        <n v="82.496999999999957"/>
        <n v="-16.261300000000006"/>
        <n v="-31.600000000000037"/>
        <n v="-57.115200000000016"/>
        <n v="2.5019999999999971"/>
        <n v="6.0449999999999946"/>
        <n v="1.2192000000000007"/>
        <n v="138.41699999999997"/>
        <n v="5.9135999999999997"/>
        <n v="3.0127999999999995"/>
        <n v="5.4503999999999913"/>
        <n v="55.844999999999985"/>
        <n v="26.582399999999986"/>
        <n v="13.685099999999995"/>
        <n v="-8.2763999999999971"/>
        <n v="-1.8294999999999959"/>
        <n v="0.33989999999999654"/>
        <n v="-10.050000000000001"/>
        <n v="41.933999999999983"/>
        <n v="20.097000000000008"/>
        <n v="7.9487999999999985"/>
        <n v="55.582200000000007"/>
        <n v="-66.599999999999994"/>
        <n v="3.9991999999999877"/>
        <n v="24.2012"/>
        <n v="38.532000000000004"/>
        <n v="-61.872"/>
        <n v="4.1124999999999998"/>
        <n v="-6.5076000000000018"/>
        <n v="-533.73250000000007"/>
        <n v="91.995400000000018"/>
        <n v="6.4943999999999988"/>
        <n v="-137.97600000000008"/>
        <n v="-76.953599999999994"/>
        <n v="2.1581999999999999"/>
        <n v="50.120000000000033"/>
        <n v="59.114999999999981"/>
        <n v="682.5168000000001"/>
        <n v="3.1007999999999996"/>
        <n v="19.080000000000002"/>
        <n v="350.42700000000002"/>
        <n v="46.800000000000004"/>
        <n v="2.0286"/>
        <n v="31.187999999999999"/>
        <n v="11.314800000000002"/>
        <n v="8.01"/>
        <n v="8.3537999999999997"/>
        <n v="0.80640000000000001"/>
        <n v="272.98250000000002"/>
        <n v="7.4759999999999991"/>
        <n v="18.089999999999996"/>
        <n v="20.694600000000008"/>
        <n v="15.7194"/>
        <n v="-6.0196000000000254"/>
        <n v="544.41749999999979"/>
        <n v="31.869599999999995"/>
        <n v="8.808799999999998"/>
        <n v="4.0472999999999999"/>
        <n v="22.702400000000004"/>
        <n v="3.720799999999997"/>
        <n v="36.44729999999997"/>
        <n v="-7.7406000000000006"/>
        <n v="-7.0145999999999997"/>
        <n v="60.463200000000015"/>
        <n v="0.95759999999999934"/>
        <n v="5.5616000000000021"/>
        <n v="80.777199999999979"/>
        <n v="12.607699999999999"/>
        <n v="1.3391999999999982"/>
        <n v="-6.8634000000000013"/>
        <n v="84.293999999999969"/>
        <n v="7.7739999999999991"/>
        <n v="13.320000000000002"/>
        <n v="-9.6565000000000047"/>
        <n v="-114.01739999999995"/>
        <n v="-3.8549999999999986"/>
        <n v="90.71999999999997"/>
        <n v="43.318799999999953"/>
        <n v="36.470399999999998"/>
        <n v="8.5539999999999878"/>
        <n v="9.7789999999999964"/>
        <n v="0.56399999999999983"/>
        <n v="-1.5935999999999995"/>
        <n v="34.786500000000004"/>
        <n v="-44.018999999999991"/>
        <n v="-164.9538"/>
        <n v="98.480200000000082"/>
        <n v="-10.116"/>
        <n v="1.0584000000000002"/>
        <n v="22.388800000000003"/>
        <n v="-4.4879999999999978"/>
        <n v="1.9259999999999975"/>
        <n v="-28.686199999999999"/>
        <n v="-79.908000000000015"/>
        <n v="-4.4969999999999999"/>
        <n v="323.95499999999993"/>
        <n v="3.5489999999999924"/>
        <n v="3.4973999999999998"/>
        <n v="-5.0098000000000269"/>
        <n v="13.967199999999998"/>
        <n v="11.240400000000001"/>
        <n v="22.155999999999999"/>
        <n v="-43.9056"/>
        <n v="15.191999999999979"/>
        <n v="-172.55700000000007"/>
        <n v="-9.8799999999999955"/>
        <n v="-378.40000000000009"/>
        <n v="2.6405999999999992"/>
        <n v="114.95999999999998"/>
        <n v="9.234"/>
        <n v="-213.55740000000006"/>
        <n v="55.36160000000001"/>
        <n v="-43.729199999999992"/>
        <n v="19.798799999999972"/>
        <n v="6.8939999999999984"/>
        <n v="15.319499999999996"/>
        <n v="762.59400000000005"/>
        <n v="74.998499999999922"/>
        <n v="-1.7495000000000118"/>
        <n v="1.2527999999999988"/>
        <n v="0.47279999999999966"/>
        <n v="-54.549600000000012"/>
        <n v="-39.511800000000036"/>
        <n v="-96.470399999999955"/>
        <n v="6.7481999999999989"/>
        <n v="-2.5212000000000003"/>
        <n v="2.3243999999999994"/>
        <n v="88.052999999999997"/>
        <n v="38.975200000000008"/>
        <n v="22.246000000000006"/>
        <n v="260.61120000000017"/>
        <n v="55.016000000000005"/>
        <n v="94.926000000000045"/>
        <n v="-1862.3124000000003"/>
        <n v="21.835199999999986"/>
        <n v="54.17639999999993"/>
        <n v="12.312299999999993"/>
        <n v="160.31359999999984"/>
        <n v="10.4076"/>
        <n v="19.487999999999992"/>
        <n v="11.997999999999998"/>
        <n v="-3.6212"/>
        <n v="35.078399999999995"/>
        <n v="5.7376000000000005"/>
        <n v="83.709599999999966"/>
        <n v="226.79460000000006"/>
        <n v="3.7744"/>
        <n v="161.19000000000003"/>
        <n v="23.987999999999996"/>
        <n v="8.0849999999999973"/>
        <n v="-374.99250000000006"/>
        <n v="1.331599999999999"/>
        <n v="14.143999999999998"/>
        <n v="29.449199999999998"/>
        <n v="1.8468"/>
        <n v="75.167999999999921"/>
        <n v="54.280799999999999"/>
        <n v="5.8064999999999998"/>
        <n v="10.178999999999997"/>
        <n v="-17.469000000000005"/>
        <n v="-18.058800000000076"/>
        <n v="122.2936"/>
        <n v="15.229199999999999"/>
        <n v="9.1919999999999931"/>
        <n v="9.48"/>
        <n v="16.295999999999999"/>
        <n v="5.5391999999999992"/>
        <n v="390.97699999999998"/>
        <n v="5.3948999999999998"/>
        <n v="12.106799999999993"/>
        <n v="5.5888000000000009"/>
        <n v="-34.196000000000026"/>
        <n v="-8.7959999999999958"/>
        <n v="-94.508399999999995"/>
        <n v="-6.4450000000000021"/>
        <n v="20.154400000000003"/>
        <n v="2.7984000000000027"/>
        <n v="7.9960000000000058"/>
        <n v="11.198000000000015"/>
        <n v="39.923399999999994"/>
        <n v="100.14029999999998"/>
        <n v="80.320799999999991"/>
        <n v="284.18549999999993"/>
        <n v="153.47250000000003"/>
        <n v="9.9295999999999971"/>
        <n v="145.06959999999992"/>
        <n v="9.2552000000000003"/>
        <n v="421.58529999999996"/>
        <n v="1.9844999999999995"/>
        <n v="72.894599999999997"/>
        <n v="22.900799999999997"/>
        <n v="54.861300000000007"/>
        <n v="1013.1270000000001"/>
        <n v="29.445499999999996"/>
        <n v="90.64439999999999"/>
        <n v="9.1020000000000039"/>
        <n v="-7.9634"/>
        <n v="0.66799999999999948"/>
        <n v="3.4649999999999999"/>
        <n v="0.90479999999999983"/>
        <n v="8.8800000000000008"/>
        <n v="58.419999999999987"/>
        <n v="55.647000000000006"/>
        <n v="1.4189999999999996"/>
        <n v="12.232500000000009"/>
        <n v="4.7231999999999994"/>
        <n v="25.02"/>
        <n v="8.4979999999999762"/>
        <n v="3.4215999999999993"/>
        <n v="4.2384000000000022"/>
        <n v="39.425499999999985"/>
        <n v="-3701.8928000000014"/>
        <n v="-10.060199999999998"/>
        <n v="-26.854400000000012"/>
        <n v="-26.946000000000012"/>
        <n v="-13.32"/>
        <n v="-12.090000000000003"/>
        <n v="2.9807999999999995"/>
        <n v="23.916899999999998"/>
        <n v="40.472999999999999"/>
        <n v="-30.098000000000127"/>
        <n v="6.9985999999999997"/>
        <n v="-66.391599999999983"/>
        <n v="21.024000000000001"/>
        <n v="1.6307999999999998"/>
        <n v="-31.00800000000001"/>
        <n v="-5.8869000000000007"/>
        <n v="1.5551999999999992"/>
        <n v="-43.117800000000045"/>
        <n v="2.6375999999999991"/>
        <n v="2.2065999999999999"/>
        <n v="-21.423599999999993"/>
        <n v="28.216999999999992"/>
        <n v="1.2064000000000001"/>
        <n v="2.1401999999999992"/>
        <n v="9.6832000000000011"/>
        <n v="-21.084799999999994"/>
        <n v="-3.3792"/>
        <n v="9.0575999999999972"/>
        <n v="38.376000000000005"/>
        <n v="-6.4619999999999891"/>
        <n v="45.467100000000009"/>
        <n v="3.1499999999999995"/>
        <n v="42.814799999999998"/>
        <n v="6.2495999999999992"/>
        <n v="15.092999999999998"/>
        <n v="3.7595999999999998"/>
        <n v="15.147000000000006"/>
        <n v="95.990400000000008"/>
        <n v="-2.5872000000000011"/>
        <n v="1.4442000000000004"/>
        <n v="190.38810000000001"/>
        <n v="-6.2999999999999972"/>
        <n v="-26.227200000000003"/>
        <n v="5.1229999999999993"/>
        <n v="2.2907999999999999"/>
        <n v="4.4736000000000011"/>
        <n v="60.391999999999939"/>
        <n v="-40.003599999999999"/>
        <n v="9.9521999999999977"/>
        <n v="132.99"/>
        <n v="83.733000000000004"/>
        <n v="21.134400000000003"/>
        <n v="20.9664"/>
        <n v="610.86239999999998"/>
        <n v="0.1008"/>
        <n v="5.2528000000000006"/>
        <n v="2.5451999999999995"/>
        <n v="32.662799999999947"/>
        <n v="1.1969999999999992"/>
        <n v="19.989999999999995"/>
        <n v="6.3600000000000101E-2"/>
        <n v="-21.213600000000099"/>
        <n v="-6.379999999999999"/>
        <n v="63.685999999999979"/>
        <n v="6.7392000000000003"/>
        <n v="98.139599999999987"/>
        <n v="5.58"/>
        <n v="2.4138000000000006"/>
        <n v="9.6913999999999998"/>
        <n v="48.457499999999996"/>
        <n v="83.314000000000021"/>
        <n v="96.854399999999998"/>
        <n v="27.60799999999999"/>
        <n v="38.456000000000003"/>
        <n v="34.97399999999999"/>
        <n v="-143.25480000000002"/>
        <n v="7.1099999999999994"/>
        <n v="2.0849999999999991"/>
        <n v="-6.9101999999999997"/>
        <n v="55.389600000000002"/>
        <n v="24.881999999999991"/>
        <n v="56.526400000000002"/>
        <n v="-54.320399999999978"/>
        <n v="3.5047999999999995"/>
        <n v="17.990999999999996"/>
        <n v="-143.43099999999998"/>
        <n v="-35.817600000000013"/>
        <n v="-4.5935999999999986"/>
        <n v="28.79519999999998"/>
        <n v="11.994999999999999"/>
        <n v="353.5791999999999"/>
        <n v="53.994599999999991"/>
        <n v="20.140799999999999"/>
        <n v="8.7371999999999996"/>
        <n v="3.4551999999999996"/>
        <n v="-40.196000000000055"/>
        <n v="13.481999999999998"/>
        <n v="47.806499999999993"/>
        <n v="2.5146000000000015"/>
        <n v="3.6744000000000039"/>
        <n v="19.915500000000002"/>
        <n v="9.9456000000000024"/>
        <n v="4.8160000000000007"/>
        <n v="87.196200000000005"/>
        <n v="29.964600000000061"/>
        <n v="13.299000000000003"/>
        <n v="539.24639999999999"/>
        <n v="793.71599999999989"/>
        <n v="15.954299999999993"/>
        <n v="14.7593"/>
        <n v="20.723999999999997"/>
        <n v="10.258800000000008"/>
        <n v="1.8687999999999998"/>
        <n v="3.2399999999999984"/>
        <n v="-67.670400000000001"/>
        <n v="6.4319999999999995"/>
        <n v="51.554299999999991"/>
        <n v="6.5974999999999993"/>
        <n v="54.997599999999991"/>
        <n v="42.22499999999998"/>
        <n v="33.604199999999992"/>
        <n v="27.195999999999998"/>
        <n v="4.6815999999999995"/>
        <n v="153.11519999999999"/>
        <n v="16.713200000000001"/>
        <n v="27.434400000000011"/>
        <n v="16.123999999999995"/>
        <n v="4.1027999999999993"/>
        <n v="13.32"/>
        <n v="72.947999999999979"/>
      </sharedItems>
    </cacheField>
    <cacheField name="Months (Ship Date)" numFmtId="0" databaseField="0">
      <fieldGroup base="3">
        <rangePr groupBy="months" startDate="2014-01-07T00:00:00" endDate="2018-01-06T00:00:00"/>
        <groupItems count="14">
          <s v="&lt;07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6-01-2018"/>
        </groupItems>
      </fieldGroup>
    </cacheField>
    <cacheField name="Quarters (Ship Date)" numFmtId="0" databaseField="0">
      <fieldGroup base="3">
        <rangePr groupBy="quarters" startDate="2014-01-07T00:00:00" endDate="2018-01-06T00:00:00"/>
        <groupItems count="6">
          <s v="&lt;07-01-2014"/>
          <s v="Qtr1"/>
          <s v="Qtr2"/>
          <s v="Qtr3"/>
          <s v="Qtr4"/>
          <s v="&gt;06-01-2018"/>
        </groupItems>
      </fieldGroup>
    </cacheField>
    <cacheField name="Years (Ship Date)" numFmtId="0" databaseField="0">
      <fieldGroup base="3">
        <rangePr groupBy="years" startDate="2014-01-07T00:00:00" endDate="2018-01-06T00:00:00"/>
        <groupItems count="7">
          <s v="&lt;07-01-2014"/>
          <s v="2014"/>
          <s v="2015"/>
          <s v="2016"/>
          <s v="2017"/>
          <s v="2018"/>
          <s v="&gt;06-01-2018"/>
        </groupItems>
      </fieldGroup>
    </cacheField>
    <cacheField name="Months (Order Date)" numFmtId="0" databaseField="0">
      <fieldGroup base="2">
        <rangePr groupBy="months" startDate="2014-01-03T00:00:00" endDate="2017-12-31T00:00:00"/>
        <groupItems count="14">
          <s v="&lt;03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03-01-2014"/>
          <s v="2014"/>
          <s v="2015"/>
          <s v="2016"/>
          <s v="2017"/>
          <s v="&gt;31-12-2017"/>
        </groupItems>
      </fieldGroup>
    </cacheField>
    <cacheField name="Sub-Category2" numFmtId="0" databaseField="0">
      <fieldGroup base="15">
        <discretePr count="17">
          <x v="7"/>
          <x v="7"/>
          <x v="9"/>
          <x v="7"/>
          <x v="9"/>
          <x v="0"/>
          <x v="1"/>
          <x v="8"/>
          <x v="9"/>
          <x v="2"/>
          <x v="9"/>
          <x v="8"/>
          <x v="3"/>
          <x v="4"/>
          <x v="5"/>
          <x v="6"/>
          <x v="8"/>
        </discretePr>
        <groupItems count="10">
          <s v="Furnishings"/>
          <s v="Art"/>
          <s v="Appliances"/>
          <s v="Envelopes"/>
          <s v="Fasteners"/>
          <s v="Supplies"/>
          <s v="Machines"/>
          <s v="Group1"/>
          <s v="Group2"/>
          <s v="Group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x v="0"/>
    <s v="Second Class"/>
    <s v="CG-12520"/>
    <s v="Claire Gute"/>
    <s v="Consumer"/>
    <s v="United States"/>
    <s v="Henderson"/>
    <s v="Kentucky"/>
    <n v="42420"/>
    <x v="0"/>
    <x v="0"/>
    <x v="0"/>
    <x v="0"/>
    <x v="0"/>
    <x v="0"/>
    <n v="2"/>
    <n v="0"/>
    <x v="0"/>
  </r>
  <r>
    <n v="2"/>
    <s v="CA-2016-152156"/>
    <x v="0"/>
    <x v="0"/>
    <s v="Second Class"/>
    <s v="CG-12520"/>
    <s v="Claire Gute"/>
    <s v="Consumer"/>
    <s v="United States"/>
    <s v="Henderson"/>
    <s v="Kentucky"/>
    <n v="42420"/>
    <x v="0"/>
    <x v="1"/>
    <x v="0"/>
    <x v="1"/>
    <x v="1"/>
    <x v="1"/>
    <n v="3"/>
    <n v="0"/>
    <x v="1"/>
  </r>
  <r>
    <n v="3"/>
    <s v="CA-2016-138688"/>
    <x v="1"/>
    <x v="1"/>
    <s v="Second Class"/>
    <s v="DV-13045"/>
    <s v="Darrin Van Huff"/>
    <s v="Corporate"/>
    <s v="United States"/>
    <s v="Los Angeles"/>
    <s v="California"/>
    <n v="90036"/>
    <x v="1"/>
    <x v="2"/>
    <x v="1"/>
    <x v="2"/>
    <x v="2"/>
    <x v="2"/>
    <n v="2"/>
    <n v="0"/>
    <x v="2"/>
  </r>
  <r>
    <n v="4"/>
    <s v="US-2015-108966"/>
    <x v="2"/>
    <x v="2"/>
    <s v="Standard Class"/>
    <s v="SO-20335"/>
    <s v="Sean O'Donnell"/>
    <s v="Consumer"/>
    <s v="United States"/>
    <s v="Fort Lauderdale"/>
    <s v="Florida"/>
    <n v="33311"/>
    <x v="0"/>
    <x v="3"/>
    <x v="0"/>
    <x v="3"/>
    <x v="3"/>
    <x v="3"/>
    <n v="5"/>
    <n v="0.45"/>
    <x v="3"/>
  </r>
  <r>
    <n v="5"/>
    <s v="US-2015-108966"/>
    <x v="2"/>
    <x v="2"/>
    <s v="Standard Class"/>
    <s v="SO-20335"/>
    <s v="Sean O'Donnell"/>
    <s v="Consumer"/>
    <s v="United States"/>
    <s v="Fort Lauderdale"/>
    <s v="Florida"/>
    <n v="33311"/>
    <x v="0"/>
    <x v="4"/>
    <x v="1"/>
    <x v="4"/>
    <x v="4"/>
    <x v="4"/>
    <n v="2"/>
    <n v="0.2"/>
    <x v="4"/>
  </r>
  <r>
    <n v="6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5"/>
    <x v="0"/>
    <x v="5"/>
    <x v="5"/>
    <x v="5"/>
    <n v="7"/>
    <n v="0"/>
    <x v="5"/>
  </r>
  <r>
    <n v="7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6"/>
    <x v="1"/>
    <x v="6"/>
    <x v="6"/>
    <x v="6"/>
    <n v="4"/>
    <n v="0"/>
    <x v="6"/>
  </r>
  <r>
    <n v="8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7"/>
    <x v="2"/>
    <x v="7"/>
    <x v="7"/>
    <x v="7"/>
    <n v="6"/>
    <n v="0.2"/>
    <x v="7"/>
  </r>
  <r>
    <n v="9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8"/>
    <x v="1"/>
    <x v="8"/>
    <x v="8"/>
    <x v="8"/>
    <n v="3"/>
    <n v="0.2"/>
    <x v="8"/>
  </r>
  <r>
    <n v="10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9"/>
    <x v="1"/>
    <x v="9"/>
    <x v="9"/>
    <x v="9"/>
    <n v="5"/>
    <n v="0"/>
    <x v="9"/>
  </r>
  <r>
    <n v="11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10"/>
    <x v="0"/>
    <x v="3"/>
    <x v="10"/>
    <x v="10"/>
    <n v="9"/>
    <n v="0.2"/>
    <x v="10"/>
  </r>
  <r>
    <n v="12"/>
    <s v="CA-2014-115812"/>
    <x v="3"/>
    <x v="3"/>
    <s v="Standard Class"/>
    <s v="BH-11710"/>
    <s v="Brosina Hoffman"/>
    <s v="Consumer"/>
    <s v="United States"/>
    <s v="Los Angeles"/>
    <s v="California"/>
    <n v="90032"/>
    <x v="1"/>
    <x v="11"/>
    <x v="2"/>
    <x v="7"/>
    <x v="11"/>
    <x v="11"/>
    <n v="4"/>
    <n v="0.2"/>
    <x v="11"/>
  </r>
  <r>
    <n v="13"/>
    <s v="CA-2017-114412"/>
    <x v="4"/>
    <x v="4"/>
    <s v="Standard Class"/>
    <s v="AA-10480"/>
    <s v="Andrew Allen"/>
    <s v="Consumer"/>
    <s v="United States"/>
    <s v="Concord"/>
    <s v="North Carolina"/>
    <n v="28027"/>
    <x v="0"/>
    <x v="12"/>
    <x v="1"/>
    <x v="10"/>
    <x v="12"/>
    <x v="12"/>
    <n v="3"/>
    <n v="0.2"/>
    <x v="12"/>
  </r>
  <r>
    <n v="14"/>
    <s v="CA-2016-161389"/>
    <x v="5"/>
    <x v="5"/>
    <s v="Standard Class"/>
    <s v="IM-15070"/>
    <s v="Irene Maddox"/>
    <s v="Consumer"/>
    <s v="United States"/>
    <s v="Seattle"/>
    <s v="Washington"/>
    <n v="98103"/>
    <x v="1"/>
    <x v="13"/>
    <x v="1"/>
    <x v="8"/>
    <x v="13"/>
    <x v="13"/>
    <n v="3"/>
    <n v="0.2"/>
    <x v="13"/>
  </r>
  <r>
    <n v="15"/>
    <s v="US-2015-118983"/>
    <x v="6"/>
    <x v="6"/>
    <s v="Standard Class"/>
    <s v="HP-14815"/>
    <s v="Harold Pawlan"/>
    <s v="Home Office"/>
    <s v="United States"/>
    <s v="Fort Worth"/>
    <s v="Texas"/>
    <n v="76106"/>
    <x v="2"/>
    <x v="14"/>
    <x v="1"/>
    <x v="9"/>
    <x v="14"/>
    <x v="14"/>
    <n v="5"/>
    <n v="0.8"/>
    <x v="14"/>
  </r>
  <r>
    <n v="16"/>
    <s v="US-2015-118983"/>
    <x v="6"/>
    <x v="6"/>
    <s v="Standard Class"/>
    <s v="HP-14815"/>
    <s v="Harold Pawlan"/>
    <s v="Home Office"/>
    <s v="United States"/>
    <s v="Fort Worth"/>
    <s v="Texas"/>
    <n v="76106"/>
    <x v="2"/>
    <x v="15"/>
    <x v="1"/>
    <x v="8"/>
    <x v="15"/>
    <x v="15"/>
    <n v="3"/>
    <n v="0.8"/>
    <x v="15"/>
  </r>
  <r>
    <n v="17"/>
    <s v="CA-2014-105893"/>
    <x v="7"/>
    <x v="7"/>
    <s v="Standard Class"/>
    <s v="PK-19075"/>
    <s v="Pete Kriz"/>
    <s v="Consumer"/>
    <s v="United States"/>
    <s v="Madison"/>
    <s v="Wisconsin"/>
    <n v="53711"/>
    <x v="2"/>
    <x v="16"/>
    <x v="1"/>
    <x v="4"/>
    <x v="16"/>
    <x v="16"/>
    <n v="6"/>
    <n v="0"/>
    <x v="16"/>
  </r>
  <r>
    <n v="18"/>
    <s v="CA-2014-167164"/>
    <x v="8"/>
    <x v="8"/>
    <s v="Second Class"/>
    <s v="AG-10270"/>
    <s v="Alejandro Grove"/>
    <s v="Consumer"/>
    <s v="United States"/>
    <s v="West Jordan"/>
    <s v="Utah"/>
    <n v="84084"/>
    <x v="1"/>
    <x v="17"/>
    <x v="1"/>
    <x v="4"/>
    <x v="17"/>
    <x v="17"/>
    <n v="2"/>
    <n v="0"/>
    <x v="17"/>
  </r>
  <r>
    <n v="19"/>
    <s v="CA-2014-143336"/>
    <x v="9"/>
    <x v="9"/>
    <s v="Second Class"/>
    <s v="ZD-21925"/>
    <s v="Zuschuss Donatelli"/>
    <s v="Consumer"/>
    <s v="United States"/>
    <s v="San Francisco"/>
    <s v="California"/>
    <n v="94109"/>
    <x v="1"/>
    <x v="18"/>
    <x v="1"/>
    <x v="6"/>
    <x v="18"/>
    <x v="18"/>
    <n v="2"/>
    <n v="0"/>
    <x v="18"/>
  </r>
  <r>
    <n v="20"/>
    <s v="CA-2014-143336"/>
    <x v="9"/>
    <x v="9"/>
    <s v="Second Class"/>
    <s v="ZD-21925"/>
    <s v="Zuschuss Donatelli"/>
    <s v="Consumer"/>
    <s v="United States"/>
    <s v="San Francisco"/>
    <s v="California"/>
    <n v="94109"/>
    <x v="1"/>
    <x v="19"/>
    <x v="2"/>
    <x v="7"/>
    <x v="19"/>
    <x v="19"/>
    <n v="3"/>
    <n v="0.2"/>
    <x v="19"/>
  </r>
  <r>
    <n v="21"/>
    <s v="CA-2014-143336"/>
    <x v="9"/>
    <x v="9"/>
    <s v="Second Class"/>
    <s v="ZD-21925"/>
    <s v="Zuschuss Donatelli"/>
    <s v="Consumer"/>
    <s v="United States"/>
    <s v="San Francisco"/>
    <s v="California"/>
    <n v="94109"/>
    <x v="1"/>
    <x v="20"/>
    <x v="1"/>
    <x v="8"/>
    <x v="20"/>
    <x v="20"/>
    <n v="4"/>
    <n v="0.2"/>
    <x v="20"/>
  </r>
  <r>
    <n v="22"/>
    <s v="CA-2016-137330"/>
    <x v="10"/>
    <x v="10"/>
    <s v="Standard Class"/>
    <s v="KB-16585"/>
    <s v="Ken Black"/>
    <s v="Corporate"/>
    <s v="United States"/>
    <s v="Fremont"/>
    <s v="Nebraska"/>
    <n v="68025"/>
    <x v="2"/>
    <x v="21"/>
    <x v="1"/>
    <x v="6"/>
    <x v="21"/>
    <x v="21"/>
    <n v="7"/>
    <n v="0"/>
    <x v="21"/>
  </r>
  <r>
    <n v="23"/>
    <s v="CA-2016-137330"/>
    <x v="10"/>
    <x v="10"/>
    <s v="Standard Class"/>
    <s v="KB-16585"/>
    <s v="Ken Black"/>
    <s v="Corporate"/>
    <s v="United States"/>
    <s v="Fremont"/>
    <s v="Nebraska"/>
    <n v="68025"/>
    <x v="2"/>
    <x v="22"/>
    <x v="1"/>
    <x v="9"/>
    <x v="22"/>
    <x v="22"/>
    <n v="7"/>
    <n v="0"/>
    <x v="22"/>
  </r>
  <r>
    <n v="24"/>
    <s v="US-2017-156909"/>
    <x v="11"/>
    <x v="11"/>
    <s v="Second Class"/>
    <s v="SF-20065"/>
    <s v="Sandra Flanagan"/>
    <s v="Consumer"/>
    <s v="United States"/>
    <s v="Philadelphia"/>
    <s v="Pennsylvania"/>
    <n v="19140"/>
    <x v="3"/>
    <x v="23"/>
    <x v="0"/>
    <x v="1"/>
    <x v="23"/>
    <x v="23"/>
    <n v="2"/>
    <n v="0.3"/>
    <x v="23"/>
  </r>
  <r>
    <n v="25"/>
    <s v="CA-2015-106320"/>
    <x v="12"/>
    <x v="12"/>
    <s v="Standard Class"/>
    <s v="EB-13870"/>
    <s v="Emily Burns"/>
    <s v="Consumer"/>
    <s v="United States"/>
    <s v="Orem"/>
    <s v="Utah"/>
    <n v="84057"/>
    <x v="1"/>
    <x v="3"/>
    <x v="0"/>
    <x v="3"/>
    <x v="3"/>
    <x v="24"/>
    <n v="3"/>
    <n v="0"/>
    <x v="24"/>
  </r>
  <r>
    <n v="26"/>
    <s v="CA-2016-121755"/>
    <x v="13"/>
    <x v="13"/>
    <s v="Second Class"/>
    <s v="EH-13945"/>
    <s v="Eric Hoffmann"/>
    <s v="Consumer"/>
    <s v="United States"/>
    <s v="Los Angeles"/>
    <s v="California"/>
    <n v="90049"/>
    <x v="1"/>
    <x v="24"/>
    <x v="1"/>
    <x v="8"/>
    <x v="24"/>
    <x v="25"/>
    <n v="2"/>
    <n v="0.2"/>
    <x v="25"/>
  </r>
  <r>
    <n v="27"/>
    <s v="CA-2016-121755"/>
    <x v="13"/>
    <x v="13"/>
    <s v="Second Class"/>
    <s v="EH-13945"/>
    <s v="Eric Hoffmann"/>
    <s v="Consumer"/>
    <s v="United States"/>
    <s v="Los Angeles"/>
    <s v="California"/>
    <n v="90049"/>
    <x v="1"/>
    <x v="25"/>
    <x v="2"/>
    <x v="11"/>
    <x v="25"/>
    <x v="26"/>
    <n v="3"/>
    <n v="0"/>
    <x v="26"/>
  </r>
  <r>
    <n v="28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26"/>
    <x v="0"/>
    <x v="0"/>
    <x v="26"/>
    <x v="27"/>
    <n v="7"/>
    <n v="0.5"/>
    <x v="27"/>
  </r>
  <r>
    <n v="29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27"/>
    <x v="1"/>
    <x v="8"/>
    <x v="27"/>
    <x v="28"/>
    <n v="2"/>
    <n v="0.7"/>
    <x v="28"/>
  </r>
  <r>
    <n v="30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28"/>
    <x v="0"/>
    <x v="5"/>
    <x v="28"/>
    <x v="29"/>
    <n v="3"/>
    <n v="0.2"/>
    <x v="29"/>
  </r>
  <r>
    <n v="31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29"/>
    <x v="1"/>
    <x v="12"/>
    <x v="29"/>
    <x v="30"/>
    <n v="2"/>
    <n v="0.2"/>
    <x v="30"/>
  </r>
  <r>
    <n v="32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30"/>
    <x v="1"/>
    <x v="6"/>
    <x v="30"/>
    <x v="31"/>
    <n v="6"/>
    <n v="0.2"/>
    <x v="31"/>
  </r>
  <r>
    <n v="33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31"/>
    <x v="1"/>
    <x v="8"/>
    <x v="31"/>
    <x v="32"/>
    <n v="6"/>
    <n v="0.7"/>
    <x v="32"/>
  </r>
  <r>
    <n v="34"/>
    <s v="US-2015-150630"/>
    <x v="14"/>
    <x v="14"/>
    <s v="Standard Class"/>
    <s v="TB-21520"/>
    <s v="Tracy Blumstein"/>
    <s v="Consumer"/>
    <s v="United States"/>
    <s v="Philadelphia"/>
    <s v="Pennsylvania"/>
    <n v="19140"/>
    <x v="3"/>
    <x v="32"/>
    <x v="1"/>
    <x v="6"/>
    <x v="32"/>
    <x v="33"/>
    <n v="2"/>
    <n v="0.2"/>
    <x v="33"/>
  </r>
  <r>
    <n v="35"/>
    <s v="CA-2017-107727"/>
    <x v="15"/>
    <x v="15"/>
    <s v="Second Class"/>
    <s v="MA-17560"/>
    <s v="Matt Abelman"/>
    <s v="Home Office"/>
    <s v="United States"/>
    <s v="Houston"/>
    <s v="Texas"/>
    <n v="77095"/>
    <x v="2"/>
    <x v="33"/>
    <x v="1"/>
    <x v="10"/>
    <x v="33"/>
    <x v="34"/>
    <n v="3"/>
    <n v="0.2"/>
    <x v="34"/>
  </r>
  <r>
    <n v="36"/>
    <s v="CA-2016-117590"/>
    <x v="16"/>
    <x v="5"/>
    <s v="First Class"/>
    <s v="GH-14485"/>
    <s v="Gene Hale"/>
    <s v="Corporate"/>
    <s v="United States"/>
    <s v="Richardson"/>
    <s v="Texas"/>
    <n v="75080"/>
    <x v="2"/>
    <x v="34"/>
    <x v="2"/>
    <x v="7"/>
    <x v="34"/>
    <x v="35"/>
    <n v="7"/>
    <n v="0.2"/>
    <x v="35"/>
  </r>
  <r>
    <n v="37"/>
    <s v="CA-2016-117590"/>
    <x v="16"/>
    <x v="5"/>
    <s v="First Class"/>
    <s v="GH-14485"/>
    <s v="Gene Hale"/>
    <s v="Corporate"/>
    <s v="United States"/>
    <s v="Richardson"/>
    <s v="Texas"/>
    <n v="75080"/>
    <x v="2"/>
    <x v="35"/>
    <x v="0"/>
    <x v="5"/>
    <x v="35"/>
    <x v="36"/>
    <n v="5"/>
    <n v="0.6"/>
    <x v="36"/>
  </r>
  <r>
    <n v="38"/>
    <s v="CA-2015-117415"/>
    <x v="17"/>
    <x v="16"/>
    <s v="Standard Class"/>
    <s v="SN-20710"/>
    <s v="Steve Nguyen"/>
    <s v="Home Office"/>
    <s v="United States"/>
    <s v="Houston"/>
    <s v="Texas"/>
    <n v="77041"/>
    <x v="2"/>
    <x v="36"/>
    <x v="1"/>
    <x v="12"/>
    <x v="36"/>
    <x v="37"/>
    <n v="9"/>
    <n v="0.2"/>
    <x v="37"/>
  </r>
  <r>
    <n v="39"/>
    <s v="CA-2015-117415"/>
    <x v="17"/>
    <x v="16"/>
    <s v="Standard Class"/>
    <s v="SN-20710"/>
    <s v="Steve Nguyen"/>
    <s v="Home Office"/>
    <s v="United States"/>
    <s v="Houston"/>
    <s v="Texas"/>
    <n v="77041"/>
    <x v="2"/>
    <x v="37"/>
    <x v="0"/>
    <x v="0"/>
    <x v="37"/>
    <x v="38"/>
    <n v="3"/>
    <n v="0.32"/>
    <x v="38"/>
  </r>
  <r>
    <n v="40"/>
    <s v="CA-2015-117415"/>
    <x v="17"/>
    <x v="16"/>
    <s v="Standard Class"/>
    <s v="SN-20710"/>
    <s v="Steve Nguyen"/>
    <s v="Home Office"/>
    <s v="United States"/>
    <s v="Houston"/>
    <s v="Texas"/>
    <n v="77041"/>
    <x v="2"/>
    <x v="38"/>
    <x v="0"/>
    <x v="1"/>
    <x v="38"/>
    <x v="39"/>
    <n v="3"/>
    <n v="0.3"/>
    <x v="39"/>
  </r>
  <r>
    <n v="41"/>
    <s v="CA-2015-117415"/>
    <x v="17"/>
    <x v="16"/>
    <s v="Standard Class"/>
    <s v="SN-20710"/>
    <s v="Steve Nguyen"/>
    <s v="Home Office"/>
    <s v="United States"/>
    <s v="Houston"/>
    <s v="Texas"/>
    <n v="77041"/>
    <x v="2"/>
    <x v="39"/>
    <x v="2"/>
    <x v="7"/>
    <x v="39"/>
    <x v="40"/>
    <n v="4"/>
    <n v="0.2"/>
    <x v="40"/>
  </r>
  <r>
    <n v="42"/>
    <s v="CA-2017-120999"/>
    <x v="18"/>
    <x v="17"/>
    <s v="Standard Class"/>
    <s v="LC-16930"/>
    <s v="Linda Cazamias"/>
    <s v="Corporate"/>
    <s v="United States"/>
    <s v="Naperville"/>
    <s v="Illinois"/>
    <n v="60540"/>
    <x v="2"/>
    <x v="40"/>
    <x v="2"/>
    <x v="7"/>
    <x v="40"/>
    <x v="41"/>
    <n v="4"/>
    <n v="0.2"/>
    <x v="41"/>
  </r>
  <r>
    <n v="43"/>
    <s v="CA-2016-101343"/>
    <x v="19"/>
    <x v="18"/>
    <s v="Standard Class"/>
    <s v="RA-19885"/>
    <s v="Ruben Ausman"/>
    <s v="Corporate"/>
    <s v="United States"/>
    <s v="Los Angeles"/>
    <s v="California"/>
    <n v="90049"/>
    <x v="1"/>
    <x v="41"/>
    <x v="1"/>
    <x v="4"/>
    <x v="41"/>
    <x v="42"/>
    <n v="2"/>
    <n v="0"/>
    <x v="42"/>
  </r>
  <r>
    <n v="44"/>
    <s v="CA-2017-139619"/>
    <x v="20"/>
    <x v="19"/>
    <s v="Standard Class"/>
    <s v="ES-14080"/>
    <s v="Erin Smith"/>
    <s v="Corporate"/>
    <s v="United States"/>
    <s v="Melbourne"/>
    <s v="Florida"/>
    <n v="32935"/>
    <x v="0"/>
    <x v="42"/>
    <x v="1"/>
    <x v="4"/>
    <x v="42"/>
    <x v="43"/>
    <n v="2"/>
    <n v="0.2"/>
    <x v="43"/>
  </r>
  <r>
    <n v="45"/>
    <s v="CA-2016-118255"/>
    <x v="21"/>
    <x v="20"/>
    <s v="First Class"/>
    <s v="ON-18715"/>
    <s v="Odella Nelson"/>
    <s v="Corporate"/>
    <s v="United States"/>
    <s v="Eagan"/>
    <s v="Minnesota"/>
    <n v="55122"/>
    <x v="2"/>
    <x v="43"/>
    <x v="2"/>
    <x v="11"/>
    <x v="43"/>
    <x v="44"/>
    <n v="2"/>
    <n v="0"/>
    <x v="44"/>
  </r>
  <r>
    <n v="46"/>
    <s v="CA-2016-118255"/>
    <x v="21"/>
    <x v="20"/>
    <s v="First Class"/>
    <s v="ON-18715"/>
    <s v="Odella Nelson"/>
    <s v="Corporate"/>
    <s v="United States"/>
    <s v="Eagan"/>
    <s v="Minnesota"/>
    <n v="55122"/>
    <x v="2"/>
    <x v="44"/>
    <x v="1"/>
    <x v="8"/>
    <x v="44"/>
    <x v="45"/>
    <n v="2"/>
    <n v="0"/>
    <x v="45"/>
  </r>
  <r>
    <n v="47"/>
    <s v="CA-2014-146703"/>
    <x v="22"/>
    <x v="21"/>
    <s v="Second Class"/>
    <s v="PO-18865"/>
    <s v="Patrick O'Donnell"/>
    <s v="Consumer"/>
    <s v="United States"/>
    <s v="Westland"/>
    <s v="Michigan"/>
    <n v="48185"/>
    <x v="2"/>
    <x v="45"/>
    <x v="1"/>
    <x v="4"/>
    <x v="45"/>
    <x v="46"/>
    <n v="4"/>
    <n v="0"/>
    <x v="46"/>
  </r>
  <r>
    <n v="48"/>
    <s v="CA-2016-169194"/>
    <x v="23"/>
    <x v="22"/>
    <s v="Standard Class"/>
    <s v="LH-16900"/>
    <s v="Lena Hernandez"/>
    <s v="Consumer"/>
    <s v="United States"/>
    <s v="Dover"/>
    <s v="Delaware"/>
    <n v="19901"/>
    <x v="3"/>
    <x v="46"/>
    <x v="2"/>
    <x v="11"/>
    <x v="46"/>
    <x v="47"/>
    <n v="3"/>
    <n v="0"/>
    <x v="47"/>
  </r>
  <r>
    <n v="49"/>
    <s v="CA-2016-169194"/>
    <x v="23"/>
    <x v="22"/>
    <s v="Standard Class"/>
    <s v="LH-16900"/>
    <s v="Lena Hernandez"/>
    <s v="Consumer"/>
    <s v="United States"/>
    <s v="Dover"/>
    <s v="Delaware"/>
    <n v="19901"/>
    <x v="3"/>
    <x v="47"/>
    <x v="2"/>
    <x v="7"/>
    <x v="47"/>
    <x v="48"/>
    <n v="2"/>
    <n v="0"/>
    <x v="48"/>
  </r>
  <r>
    <n v="50"/>
    <s v="CA-2015-115742"/>
    <x v="24"/>
    <x v="23"/>
    <s v="Standard Class"/>
    <s v="DP-13000"/>
    <s v="Darren Powers"/>
    <s v="Consumer"/>
    <s v="United States"/>
    <s v="New Albany"/>
    <s v="Indiana"/>
    <n v="47150"/>
    <x v="2"/>
    <x v="48"/>
    <x v="1"/>
    <x v="8"/>
    <x v="48"/>
    <x v="49"/>
    <n v="6"/>
    <n v="0"/>
    <x v="49"/>
  </r>
  <r>
    <n v="51"/>
    <s v="CA-2015-115742"/>
    <x v="24"/>
    <x v="23"/>
    <s v="Standard Class"/>
    <s v="DP-13000"/>
    <s v="Darren Powers"/>
    <s v="Consumer"/>
    <s v="United States"/>
    <s v="New Albany"/>
    <s v="Indiana"/>
    <n v="47150"/>
    <x v="2"/>
    <x v="49"/>
    <x v="1"/>
    <x v="2"/>
    <x v="49"/>
    <x v="50"/>
    <n v="6"/>
    <n v="0"/>
    <x v="50"/>
  </r>
  <r>
    <n v="52"/>
    <s v="CA-2015-115742"/>
    <x v="24"/>
    <x v="23"/>
    <s v="Standard Class"/>
    <s v="DP-13000"/>
    <s v="Darren Powers"/>
    <s v="Consumer"/>
    <s v="United States"/>
    <s v="New Albany"/>
    <s v="Indiana"/>
    <n v="47150"/>
    <x v="2"/>
    <x v="50"/>
    <x v="0"/>
    <x v="5"/>
    <x v="50"/>
    <x v="51"/>
    <n v="2"/>
    <n v="0"/>
    <x v="51"/>
  </r>
  <r>
    <n v="53"/>
    <s v="CA-2015-115742"/>
    <x v="24"/>
    <x v="23"/>
    <s v="Standard Class"/>
    <s v="DP-13000"/>
    <s v="Darren Powers"/>
    <s v="Consumer"/>
    <s v="United States"/>
    <s v="New Albany"/>
    <s v="Indiana"/>
    <n v="47150"/>
    <x v="2"/>
    <x v="51"/>
    <x v="0"/>
    <x v="1"/>
    <x v="51"/>
    <x v="52"/>
    <n v="1"/>
    <n v="0"/>
    <x v="52"/>
  </r>
  <r>
    <n v="54"/>
    <s v="CA-2016-105816"/>
    <x v="25"/>
    <x v="24"/>
    <s v="Standard Class"/>
    <s v="JM-15265"/>
    <s v="Janet Molinari"/>
    <s v="Corporate"/>
    <s v="United States"/>
    <s v="New York City"/>
    <s v="New York"/>
    <n v="10024"/>
    <x v="3"/>
    <x v="52"/>
    <x v="1"/>
    <x v="13"/>
    <x v="52"/>
    <x v="53"/>
    <n v="7"/>
    <n v="0"/>
    <x v="53"/>
  </r>
  <r>
    <n v="55"/>
    <s v="CA-2016-105816"/>
    <x v="25"/>
    <x v="24"/>
    <s v="Standard Class"/>
    <s v="JM-15265"/>
    <s v="Janet Molinari"/>
    <s v="Corporate"/>
    <s v="United States"/>
    <s v="New York City"/>
    <s v="New York"/>
    <n v="10024"/>
    <x v="3"/>
    <x v="53"/>
    <x v="2"/>
    <x v="7"/>
    <x v="53"/>
    <x v="54"/>
    <n v="5"/>
    <n v="0"/>
    <x v="54"/>
  </r>
  <r>
    <n v="56"/>
    <s v="CA-2016-111682"/>
    <x v="26"/>
    <x v="25"/>
    <s v="First Class"/>
    <s v="TB-21055"/>
    <s v="Ted Butterfield"/>
    <s v="Consumer"/>
    <s v="United States"/>
    <s v="Troy"/>
    <s v="New York"/>
    <n v="12180"/>
    <x v="3"/>
    <x v="54"/>
    <x v="1"/>
    <x v="4"/>
    <x v="54"/>
    <x v="55"/>
    <n v="6"/>
    <n v="0"/>
    <x v="55"/>
  </r>
  <r>
    <n v="57"/>
    <s v="CA-2016-111682"/>
    <x v="26"/>
    <x v="25"/>
    <s v="First Class"/>
    <s v="TB-21055"/>
    <s v="Ted Butterfield"/>
    <s v="Consumer"/>
    <s v="United States"/>
    <s v="Troy"/>
    <s v="New York"/>
    <n v="12180"/>
    <x v="3"/>
    <x v="55"/>
    <x v="1"/>
    <x v="10"/>
    <x v="55"/>
    <x v="56"/>
    <n v="5"/>
    <n v="0"/>
    <x v="56"/>
  </r>
  <r>
    <n v="58"/>
    <s v="CA-2016-111682"/>
    <x v="26"/>
    <x v="25"/>
    <s v="First Class"/>
    <s v="TB-21055"/>
    <s v="Ted Butterfield"/>
    <s v="Consumer"/>
    <s v="United States"/>
    <s v="Troy"/>
    <s v="New York"/>
    <n v="12180"/>
    <x v="3"/>
    <x v="56"/>
    <x v="0"/>
    <x v="1"/>
    <x v="56"/>
    <x v="57"/>
    <n v="5"/>
    <n v="0.1"/>
    <x v="57"/>
  </r>
  <r>
    <n v="59"/>
    <s v="CA-2016-111682"/>
    <x v="26"/>
    <x v="25"/>
    <s v="First Class"/>
    <s v="TB-21055"/>
    <s v="Ted Butterfield"/>
    <s v="Consumer"/>
    <s v="United States"/>
    <s v="Troy"/>
    <s v="New York"/>
    <n v="12180"/>
    <x v="3"/>
    <x v="57"/>
    <x v="1"/>
    <x v="10"/>
    <x v="57"/>
    <x v="58"/>
    <n v="2"/>
    <n v="0"/>
    <x v="58"/>
  </r>
  <r>
    <n v="60"/>
    <s v="CA-2016-111682"/>
    <x v="26"/>
    <x v="25"/>
    <s v="First Class"/>
    <s v="TB-21055"/>
    <s v="Ted Butterfield"/>
    <s v="Consumer"/>
    <s v="United States"/>
    <s v="Troy"/>
    <s v="New York"/>
    <n v="12180"/>
    <x v="3"/>
    <x v="46"/>
    <x v="2"/>
    <x v="11"/>
    <x v="46"/>
    <x v="59"/>
    <n v="2"/>
    <n v="0"/>
    <x v="59"/>
  </r>
  <r>
    <n v="61"/>
    <s v="CA-2016-111682"/>
    <x v="26"/>
    <x v="25"/>
    <s v="First Class"/>
    <s v="TB-21055"/>
    <s v="Ted Butterfield"/>
    <s v="Consumer"/>
    <s v="United States"/>
    <s v="Troy"/>
    <s v="New York"/>
    <n v="12180"/>
    <x v="3"/>
    <x v="58"/>
    <x v="1"/>
    <x v="8"/>
    <x v="58"/>
    <x v="60"/>
    <n v="4"/>
    <n v="0.2"/>
    <x v="60"/>
  </r>
  <r>
    <n v="62"/>
    <s v="CA-2016-111682"/>
    <x v="26"/>
    <x v="25"/>
    <s v="First Class"/>
    <s v="TB-21055"/>
    <s v="Ted Butterfield"/>
    <s v="Consumer"/>
    <s v="United States"/>
    <s v="Troy"/>
    <s v="New York"/>
    <n v="12180"/>
    <x v="3"/>
    <x v="59"/>
    <x v="1"/>
    <x v="6"/>
    <x v="59"/>
    <x v="61"/>
    <n v="1"/>
    <n v="0"/>
    <x v="61"/>
  </r>
  <r>
    <n v="63"/>
    <s v="CA-2015-135545"/>
    <x v="27"/>
    <x v="26"/>
    <s v="Standard Class"/>
    <s v="KM-16720"/>
    <s v="Kunst Miller"/>
    <s v="Consumer"/>
    <s v="United States"/>
    <s v="Los Angeles"/>
    <s v="California"/>
    <n v="90004"/>
    <x v="1"/>
    <x v="60"/>
    <x v="2"/>
    <x v="11"/>
    <x v="60"/>
    <x v="62"/>
    <n v="2"/>
    <n v="0"/>
    <x v="62"/>
  </r>
  <r>
    <n v="64"/>
    <s v="CA-2015-135545"/>
    <x v="27"/>
    <x v="26"/>
    <s v="Standard Class"/>
    <s v="KM-16720"/>
    <s v="Kunst Miller"/>
    <s v="Consumer"/>
    <s v="United States"/>
    <s v="Los Angeles"/>
    <s v="California"/>
    <n v="90004"/>
    <x v="1"/>
    <x v="61"/>
    <x v="1"/>
    <x v="8"/>
    <x v="61"/>
    <x v="63"/>
    <n v="6"/>
    <n v="0.2"/>
    <x v="63"/>
  </r>
  <r>
    <n v="65"/>
    <s v="CA-2015-135545"/>
    <x v="27"/>
    <x v="26"/>
    <s v="Standard Class"/>
    <s v="KM-16720"/>
    <s v="Kunst Miller"/>
    <s v="Consumer"/>
    <s v="United States"/>
    <s v="Los Angeles"/>
    <s v="California"/>
    <n v="90004"/>
    <x v="1"/>
    <x v="62"/>
    <x v="1"/>
    <x v="10"/>
    <x v="62"/>
    <x v="64"/>
    <n v="3"/>
    <n v="0"/>
    <x v="64"/>
  </r>
  <r>
    <n v="66"/>
    <s v="CA-2015-135545"/>
    <x v="27"/>
    <x v="26"/>
    <s v="Standard Class"/>
    <s v="KM-16720"/>
    <s v="Kunst Miller"/>
    <s v="Consumer"/>
    <s v="United States"/>
    <s v="Los Angeles"/>
    <s v="California"/>
    <n v="90004"/>
    <x v="1"/>
    <x v="63"/>
    <x v="0"/>
    <x v="5"/>
    <x v="63"/>
    <x v="65"/>
    <n v="4"/>
    <n v="0"/>
    <x v="65"/>
  </r>
  <r>
    <n v="67"/>
    <s v="US-2015-164175"/>
    <x v="28"/>
    <x v="27"/>
    <s v="Standard Class"/>
    <s v="PS-18970"/>
    <s v="Paul Stevenson"/>
    <s v="Home Office"/>
    <s v="United States"/>
    <s v="Chicago"/>
    <s v="Illinois"/>
    <n v="60610"/>
    <x v="2"/>
    <x v="64"/>
    <x v="0"/>
    <x v="1"/>
    <x v="64"/>
    <x v="66"/>
    <n v="5"/>
    <n v="0.3"/>
    <x v="66"/>
  </r>
  <r>
    <n v="68"/>
    <s v="CA-2014-106376"/>
    <x v="29"/>
    <x v="28"/>
    <s v="Standard Class"/>
    <s v="BS-11590"/>
    <s v="Brendan Sweed"/>
    <s v="Corporate"/>
    <s v="United States"/>
    <s v="Gilbert"/>
    <s v="Arizona"/>
    <n v="85234"/>
    <x v="1"/>
    <x v="65"/>
    <x v="1"/>
    <x v="6"/>
    <x v="65"/>
    <x v="67"/>
    <n v="8"/>
    <n v="0.2"/>
    <x v="67"/>
  </r>
  <r>
    <n v="69"/>
    <s v="CA-2014-106376"/>
    <x v="29"/>
    <x v="28"/>
    <s v="Standard Class"/>
    <s v="BS-11590"/>
    <s v="Brendan Sweed"/>
    <s v="Corporate"/>
    <s v="United States"/>
    <s v="Gilbert"/>
    <s v="Arizona"/>
    <n v="85234"/>
    <x v="1"/>
    <x v="66"/>
    <x v="2"/>
    <x v="7"/>
    <x v="66"/>
    <x v="68"/>
    <n v="4"/>
    <n v="0.2"/>
    <x v="68"/>
  </r>
  <r>
    <n v="70"/>
    <s v="CA-2016-119823"/>
    <x v="30"/>
    <x v="29"/>
    <s v="First Class"/>
    <s v="KD-16270"/>
    <s v="Karen Daniels"/>
    <s v="Consumer"/>
    <s v="United States"/>
    <s v="Springfield"/>
    <s v="Virginia"/>
    <n v="22153"/>
    <x v="0"/>
    <x v="67"/>
    <x v="1"/>
    <x v="10"/>
    <x v="67"/>
    <x v="69"/>
    <n v="2"/>
    <n v="0"/>
    <x v="69"/>
  </r>
  <r>
    <n v="71"/>
    <s v="CA-2016-106075"/>
    <x v="31"/>
    <x v="30"/>
    <s v="Standard Class"/>
    <s v="HM-14980"/>
    <s v="Henry MacAllister"/>
    <s v="Consumer"/>
    <s v="United States"/>
    <s v="New York City"/>
    <s v="New York"/>
    <n v="10009"/>
    <x v="3"/>
    <x v="68"/>
    <x v="1"/>
    <x v="8"/>
    <x v="68"/>
    <x v="70"/>
    <n v="1"/>
    <n v="0.2"/>
    <x v="70"/>
  </r>
  <r>
    <n v="72"/>
    <s v="CA-2017-114440"/>
    <x v="32"/>
    <x v="31"/>
    <s v="Second Class"/>
    <s v="TB-21520"/>
    <s v="Tracy Blumstein"/>
    <s v="Consumer"/>
    <s v="United States"/>
    <s v="Jackson"/>
    <s v="Michigan"/>
    <n v="49201"/>
    <x v="2"/>
    <x v="69"/>
    <x v="1"/>
    <x v="10"/>
    <x v="69"/>
    <x v="71"/>
    <n v="3"/>
    <n v="0"/>
    <x v="71"/>
  </r>
  <r>
    <n v="73"/>
    <s v="US-2015-134026"/>
    <x v="33"/>
    <x v="32"/>
    <s v="Standard Class"/>
    <s v="JE-15745"/>
    <s v="Joel Eaton"/>
    <s v="Consumer"/>
    <s v="United States"/>
    <s v="Memphis"/>
    <s v="Tennessee"/>
    <n v="38109"/>
    <x v="0"/>
    <x v="70"/>
    <x v="0"/>
    <x v="1"/>
    <x v="70"/>
    <x v="72"/>
    <n v="8"/>
    <n v="0.2"/>
    <x v="72"/>
  </r>
  <r>
    <n v="74"/>
    <s v="US-2015-134026"/>
    <x v="33"/>
    <x v="32"/>
    <s v="Standard Class"/>
    <s v="JE-15745"/>
    <s v="Joel Eaton"/>
    <s v="Consumer"/>
    <s v="United States"/>
    <s v="Memphis"/>
    <s v="Tennessee"/>
    <n v="38109"/>
    <x v="0"/>
    <x v="71"/>
    <x v="0"/>
    <x v="5"/>
    <x v="71"/>
    <x v="73"/>
    <n v="2"/>
    <n v="0.2"/>
    <x v="73"/>
  </r>
  <r>
    <n v="75"/>
    <s v="US-2015-134026"/>
    <x v="33"/>
    <x v="32"/>
    <s v="Standard Class"/>
    <s v="JE-15745"/>
    <s v="Joel Eaton"/>
    <s v="Consumer"/>
    <s v="United States"/>
    <s v="Memphis"/>
    <s v="Tennessee"/>
    <n v="38109"/>
    <x v="0"/>
    <x v="72"/>
    <x v="1"/>
    <x v="4"/>
    <x v="72"/>
    <x v="74"/>
    <n v="1"/>
    <n v="0.2"/>
    <x v="74"/>
  </r>
  <r>
    <n v="76"/>
    <s v="US-2017-118038"/>
    <x v="34"/>
    <x v="33"/>
    <s v="First Class"/>
    <s v="KB-16600"/>
    <s v="Ken Brennan"/>
    <s v="Corporate"/>
    <s v="United States"/>
    <s v="Houston"/>
    <s v="Texas"/>
    <n v="77041"/>
    <x v="2"/>
    <x v="73"/>
    <x v="1"/>
    <x v="8"/>
    <x v="73"/>
    <x v="75"/>
    <n v="3"/>
    <n v="0.8"/>
    <x v="75"/>
  </r>
  <r>
    <n v="77"/>
    <s v="US-2017-118038"/>
    <x v="34"/>
    <x v="33"/>
    <s v="First Class"/>
    <s v="KB-16600"/>
    <s v="Ken Brennan"/>
    <s v="Corporate"/>
    <s v="United States"/>
    <s v="Houston"/>
    <s v="Texas"/>
    <n v="77041"/>
    <x v="2"/>
    <x v="74"/>
    <x v="0"/>
    <x v="5"/>
    <x v="74"/>
    <x v="76"/>
    <n v="3"/>
    <n v="0.6"/>
    <x v="76"/>
  </r>
  <r>
    <n v="78"/>
    <s v="US-2017-118038"/>
    <x v="34"/>
    <x v="33"/>
    <s v="First Class"/>
    <s v="KB-16600"/>
    <s v="Ken Brennan"/>
    <s v="Corporate"/>
    <s v="United States"/>
    <s v="Houston"/>
    <s v="Texas"/>
    <n v="77041"/>
    <x v="2"/>
    <x v="75"/>
    <x v="1"/>
    <x v="4"/>
    <x v="75"/>
    <x v="77"/>
    <n v="3"/>
    <n v="0.2"/>
    <x v="77"/>
  </r>
  <r>
    <n v="79"/>
    <s v="US-2014-147606"/>
    <x v="35"/>
    <x v="34"/>
    <s v="Second Class"/>
    <s v="JE-15745"/>
    <s v="Joel Eaton"/>
    <s v="Consumer"/>
    <s v="United States"/>
    <s v="Houston"/>
    <s v="Texas"/>
    <n v="77070"/>
    <x v="2"/>
    <x v="76"/>
    <x v="0"/>
    <x v="5"/>
    <x v="76"/>
    <x v="78"/>
    <n v="5"/>
    <n v="0.6"/>
    <x v="78"/>
  </r>
  <r>
    <n v="80"/>
    <s v="CA-2016-127208"/>
    <x v="1"/>
    <x v="35"/>
    <s v="First Class"/>
    <s v="SC-20770"/>
    <s v="Stewart Carmichael"/>
    <s v="Corporate"/>
    <s v="United States"/>
    <s v="Decatur"/>
    <s v="Alabama"/>
    <n v="35601"/>
    <x v="0"/>
    <x v="77"/>
    <x v="1"/>
    <x v="9"/>
    <x v="77"/>
    <x v="79"/>
    <n v="1"/>
    <n v="0"/>
    <x v="79"/>
  </r>
  <r>
    <n v="81"/>
    <s v="CA-2016-127208"/>
    <x v="1"/>
    <x v="35"/>
    <s v="First Class"/>
    <s v="SC-20770"/>
    <s v="Stewart Carmichael"/>
    <s v="Corporate"/>
    <s v="United States"/>
    <s v="Decatur"/>
    <s v="Alabama"/>
    <n v="35601"/>
    <x v="0"/>
    <x v="78"/>
    <x v="1"/>
    <x v="8"/>
    <x v="78"/>
    <x v="80"/>
    <n v="3"/>
    <n v="0"/>
    <x v="80"/>
  </r>
  <r>
    <n v="82"/>
    <s v="CA-2014-139451"/>
    <x v="36"/>
    <x v="36"/>
    <s v="Standard Class"/>
    <s v="DN-13690"/>
    <s v="Duane Noonan"/>
    <s v="Consumer"/>
    <s v="United States"/>
    <s v="San Francisco"/>
    <s v="California"/>
    <n v="94122"/>
    <x v="1"/>
    <x v="79"/>
    <x v="1"/>
    <x v="6"/>
    <x v="79"/>
    <x v="81"/>
    <n v="5"/>
    <n v="0"/>
    <x v="81"/>
  </r>
  <r>
    <n v="83"/>
    <s v="CA-2014-139451"/>
    <x v="36"/>
    <x v="36"/>
    <s v="Standard Class"/>
    <s v="DN-13690"/>
    <s v="Duane Noonan"/>
    <s v="Consumer"/>
    <s v="United States"/>
    <s v="San Francisco"/>
    <s v="California"/>
    <n v="94122"/>
    <x v="1"/>
    <x v="80"/>
    <x v="1"/>
    <x v="4"/>
    <x v="80"/>
    <x v="82"/>
    <n v="1"/>
    <n v="0"/>
    <x v="82"/>
  </r>
  <r>
    <n v="84"/>
    <s v="CA-2015-149734"/>
    <x v="37"/>
    <x v="37"/>
    <s v="Standard Class"/>
    <s v="JC-16105"/>
    <s v="Julie Creighton"/>
    <s v="Corporate"/>
    <s v="United States"/>
    <s v="Durham"/>
    <s v="North Carolina"/>
    <n v="27707"/>
    <x v="0"/>
    <x v="81"/>
    <x v="1"/>
    <x v="12"/>
    <x v="81"/>
    <x v="83"/>
    <n v="7"/>
    <n v="0.2"/>
    <x v="83"/>
  </r>
  <r>
    <n v="85"/>
    <s v="US-2017-119662"/>
    <x v="38"/>
    <x v="38"/>
    <s v="First Class"/>
    <s v="CS-12400"/>
    <s v="Christopher Schild"/>
    <s v="Home Office"/>
    <s v="United States"/>
    <s v="Chicago"/>
    <s v="Illinois"/>
    <n v="60623"/>
    <x v="2"/>
    <x v="82"/>
    <x v="1"/>
    <x v="4"/>
    <x v="82"/>
    <x v="84"/>
    <n v="3"/>
    <n v="0.2"/>
    <x v="84"/>
  </r>
  <r>
    <n v="86"/>
    <s v="CA-2017-140088"/>
    <x v="39"/>
    <x v="39"/>
    <s v="Second Class"/>
    <s v="PO-18865"/>
    <s v="Patrick O'Donnell"/>
    <s v="Consumer"/>
    <s v="United States"/>
    <s v="Columbia"/>
    <s v="South Carolina"/>
    <n v="29203"/>
    <x v="0"/>
    <x v="83"/>
    <x v="0"/>
    <x v="1"/>
    <x v="83"/>
    <x v="85"/>
    <n v="2"/>
    <n v="0"/>
    <x v="85"/>
  </r>
  <r>
    <n v="87"/>
    <s v="CA-2017-155558"/>
    <x v="40"/>
    <x v="40"/>
    <s v="Standard Class"/>
    <s v="PG-18895"/>
    <s v="Paul Gonzalez"/>
    <s v="Consumer"/>
    <s v="United States"/>
    <s v="Rochester"/>
    <s v="Minnesota"/>
    <n v="55901"/>
    <x v="2"/>
    <x v="84"/>
    <x v="2"/>
    <x v="11"/>
    <x v="84"/>
    <x v="86"/>
    <n v="1"/>
    <n v="0"/>
    <x v="86"/>
  </r>
  <r>
    <n v="88"/>
    <s v="CA-2017-155558"/>
    <x v="40"/>
    <x v="40"/>
    <s v="Standard Class"/>
    <s v="PG-18895"/>
    <s v="Paul Gonzalez"/>
    <s v="Consumer"/>
    <s v="United States"/>
    <s v="Rochester"/>
    <s v="Minnesota"/>
    <n v="55901"/>
    <x v="2"/>
    <x v="85"/>
    <x v="1"/>
    <x v="2"/>
    <x v="85"/>
    <x v="51"/>
    <n v="2"/>
    <n v="0"/>
    <x v="51"/>
  </r>
  <r>
    <n v="89"/>
    <s v="CA-2016-159695"/>
    <x v="41"/>
    <x v="41"/>
    <s v="Second Class"/>
    <s v="GM-14455"/>
    <s v="Gary Mitchum"/>
    <s v="Home Office"/>
    <s v="United States"/>
    <s v="Houston"/>
    <s v="Texas"/>
    <n v="77095"/>
    <x v="2"/>
    <x v="86"/>
    <x v="1"/>
    <x v="4"/>
    <x v="86"/>
    <x v="87"/>
    <n v="7"/>
    <n v="0.2"/>
    <x v="87"/>
  </r>
  <r>
    <n v="90"/>
    <s v="CA-2016-109806"/>
    <x v="42"/>
    <x v="42"/>
    <s v="Standard Class"/>
    <s v="JS-15685"/>
    <s v="Jim Sink"/>
    <s v="Corporate"/>
    <s v="United States"/>
    <s v="Los Angeles"/>
    <s v="California"/>
    <n v="90036"/>
    <x v="1"/>
    <x v="87"/>
    <x v="1"/>
    <x v="6"/>
    <x v="87"/>
    <x v="88"/>
    <n v="3"/>
    <n v="0"/>
    <x v="88"/>
  </r>
  <r>
    <n v="91"/>
    <s v="CA-2016-109806"/>
    <x v="42"/>
    <x v="42"/>
    <s v="Standard Class"/>
    <s v="JS-15685"/>
    <s v="Jim Sink"/>
    <s v="Corporate"/>
    <s v="United States"/>
    <s v="Los Angeles"/>
    <s v="California"/>
    <n v="90036"/>
    <x v="1"/>
    <x v="40"/>
    <x v="2"/>
    <x v="7"/>
    <x v="40"/>
    <x v="89"/>
    <n v="2"/>
    <n v="0.2"/>
    <x v="89"/>
  </r>
  <r>
    <n v="92"/>
    <s v="CA-2016-109806"/>
    <x v="42"/>
    <x v="42"/>
    <s v="Standard Class"/>
    <s v="JS-15685"/>
    <s v="Jim Sink"/>
    <s v="Corporate"/>
    <s v="United States"/>
    <s v="Los Angeles"/>
    <s v="California"/>
    <n v="90036"/>
    <x v="1"/>
    <x v="88"/>
    <x v="1"/>
    <x v="10"/>
    <x v="88"/>
    <x v="90"/>
    <n v="1"/>
    <n v="0"/>
    <x v="90"/>
  </r>
  <r>
    <n v="93"/>
    <s v="CA-2015-149587"/>
    <x v="43"/>
    <x v="43"/>
    <s v="Second Class"/>
    <s v="KB-16315"/>
    <s v="Karl Braun"/>
    <s v="Consumer"/>
    <s v="United States"/>
    <s v="Minneapolis"/>
    <s v="Minnesota"/>
    <n v="55407"/>
    <x v="2"/>
    <x v="89"/>
    <x v="1"/>
    <x v="10"/>
    <x v="89"/>
    <x v="91"/>
    <n v="2"/>
    <n v="0"/>
    <x v="91"/>
  </r>
  <r>
    <n v="94"/>
    <s v="CA-2015-149587"/>
    <x v="43"/>
    <x v="43"/>
    <s v="Second Class"/>
    <s v="KB-16315"/>
    <s v="Karl Braun"/>
    <s v="Consumer"/>
    <s v="United States"/>
    <s v="Minneapolis"/>
    <s v="Minnesota"/>
    <n v="55407"/>
    <x v="2"/>
    <x v="90"/>
    <x v="0"/>
    <x v="5"/>
    <x v="90"/>
    <x v="92"/>
    <n v="3"/>
    <n v="0"/>
    <x v="92"/>
  </r>
  <r>
    <n v="95"/>
    <s v="CA-2015-149587"/>
    <x v="43"/>
    <x v="43"/>
    <s v="Second Class"/>
    <s v="KB-16315"/>
    <s v="Karl Braun"/>
    <s v="Consumer"/>
    <s v="United States"/>
    <s v="Minneapolis"/>
    <s v="Minnesota"/>
    <n v="55407"/>
    <x v="2"/>
    <x v="91"/>
    <x v="1"/>
    <x v="8"/>
    <x v="91"/>
    <x v="93"/>
    <n v="2"/>
    <n v="0"/>
    <x v="93"/>
  </r>
  <r>
    <n v="96"/>
    <s v="US-2017-109484"/>
    <x v="44"/>
    <x v="44"/>
    <s v="Standard Class"/>
    <s v="RB-19705"/>
    <s v="Roger Barcio"/>
    <s v="Home Office"/>
    <s v="United States"/>
    <s v="Portland"/>
    <s v="Oregon"/>
    <n v="97206"/>
    <x v="1"/>
    <x v="92"/>
    <x v="1"/>
    <x v="8"/>
    <x v="92"/>
    <x v="94"/>
    <n v="1"/>
    <n v="0.7"/>
    <x v="94"/>
  </r>
  <r>
    <n v="97"/>
    <s v="CA-2017-161018"/>
    <x v="45"/>
    <x v="45"/>
    <s v="Second Class"/>
    <s v="PN-18775"/>
    <s v="Parhena Norris"/>
    <s v="Home Office"/>
    <s v="United States"/>
    <s v="New York City"/>
    <s v="New York"/>
    <n v="10009"/>
    <x v="3"/>
    <x v="93"/>
    <x v="0"/>
    <x v="5"/>
    <x v="93"/>
    <x v="95"/>
    <n v="7"/>
    <n v="0"/>
    <x v="95"/>
  </r>
  <r>
    <n v="98"/>
    <s v="CA-2017-157833"/>
    <x v="46"/>
    <x v="46"/>
    <s v="First Class"/>
    <s v="KD-16345"/>
    <s v="Katherine Ducich"/>
    <s v="Consumer"/>
    <s v="United States"/>
    <s v="San Francisco"/>
    <s v="California"/>
    <n v="94122"/>
    <x v="1"/>
    <x v="94"/>
    <x v="1"/>
    <x v="8"/>
    <x v="94"/>
    <x v="96"/>
    <n v="3"/>
    <n v="0.2"/>
    <x v="96"/>
  </r>
  <r>
    <n v="99"/>
    <s v="CA-2016-149223"/>
    <x v="47"/>
    <x v="47"/>
    <s v="Standard Class"/>
    <s v="ER-13855"/>
    <s v="Elpida Rittenbach"/>
    <s v="Corporate"/>
    <s v="United States"/>
    <s v="Saint Paul"/>
    <s v="Minnesota"/>
    <n v="55106"/>
    <x v="2"/>
    <x v="95"/>
    <x v="1"/>
    <x v="9"/>
    <x v="95"/>
    <x v="42"/>
    <n v="6"/>
    <n v="0"/>
    <x v="97"/>
  </r>
  <r>
    <n v="100"/>
    <s v="CA-2016-158568"/>
    <x v="48"/>
    <x v="48"/>
    <s v="Standard Class"/>
    <s v="RB-19465"/>
    <s v="Rick Bensley"/>
    <s v="Home Office"/>
    <s v="United States"/>
    <s v="Chicago"/>
    <s v="Illinois"/>
    <n v="60610"/>
    <x v="2"/>
    <x v="96"/>
    <x v="1"/>
    <x v="10"/>
    <x v="96"/>
    <x v="97"/>
    <n v="7"/>
    <n v="0.2"/>
    <x v="98"/>
  </r>
  <r>
    <n v="101"/>
    <s v="CA-2016-158568"/>
    <x v="48"/>
    <x v="48"/>
    <s v="Standard Class"/>
    <s v="RB-19465"/>
    <s v="Rick Bensley"/>
    <s v="Home Office"/>
    <s v="United States"/>
    <s v="Chicago"/>
    <s v="Illinois"/>
    <n v="60610"/>
    <x v="2"/>
    <x v="97"/>
    <x v="2"/>
    <x v="11"/>
    <x v="97"/>
    <x v="98"/>
    <n v="3"/>
    <n v="0.2"/>
    <x v="99"/>
  </r>
  <r>
    <n v="102"/>
    <s v="CA-2016-158568"/>
    <x v="48"/>
    <x v="48"/>
    <s v="Standard Class"/>
    <s v="RB-19465"/>
    <s v="Rick Bensley"/>
    <s v="Home Office"/>
    <s v="United States"/>
    <s v="Chicago"/>
    <s v="Illinois"/>
    <n v="60610"/>
    <x v="2"/>
    <x v="98"/>
    <x v="1"/>
    <x v="8"/>
    <x v="98"/>
    <x v="99"/>
    <n v="3"/>
    <n v="0.8"/>
    <x v="100"/>
  </r>
  <r>
    <n v="103"/>
    <s v="CA-2016-129903"/>
    <x v="49"/>
    <x v="49"/>
    <s v="Second Class"/>
    <s v="GZ-14470"/>
    <s v="Gary Zandusky"/>
    <s v="Consumer"/>
    <s v="United States"/>
    <s v="Rochester"/>
    <s v="Minnesota"/>
    <n v="55901"/>
    <x v="2"/>
    <x v="99"/>
    <x v="1"/>
    <x v="10"/>
    <x v="99"/>
    <x v="100"/>
    <n v="4"/>
    <n v="0"/>
    <x v="101"/>
  </r>
  <r>
    <n v="104"/>
    <s v="US-2015-156867"/>
    <x v="50"/>
    <x v="50"/>
    <s v="Standard Class"/>
    <s v="LC-16870"/>
    <s v="Lena Cacioppo"/>
    <s v="Consumer"/>
    <s v="United States"/>
    <s v="Aurora"/>
    <s v="Colorado"/>
    <n v="80013"/>
    <x v="1"/>
    <x v="100"/>
    <x v="2"/>
    <x v="11"/>
    <x v="100"/>
    <x v="101"/>
    <n v="6"/>
    <n v="0.2"/>
    <x v="102"/>
  </r>
  <r>
    <n v="105"/>
    <s v="US-2015-156867"/>
    <x v="50"/>
    <x v="50"/>
    <s v="Standard Class"/>
    <s v="LC-16870"/>
    <s v="Lena Cacioppo"/>
    <s v="Consumer"/>
    <s v="United States"/>
    <s v="Aurora"/>
    <s v="Colorado"/>
    <n v="80013"/>
    <x v="1"/>
    <x v="101"/>
    <x v="0"/>
    <x v="5"/>
    <x v="101"/>
    <x v="102"/>
    <n v="3"/>
    <n v="0.2"/>
    <x v="103"/>
  </r>
  <r>
    <n v="106"/>
    <s v="US-2015-156867"/>
    <x v="50"/>
    <x v="50"/>
    <s v="Standard Class"/>
    <s v="LC-16870"/>
    <s v="Lena Cacioppo"/>
    <s v="Consumer"/>
    <s v="United States"/>
    <s v="Aurora"/>
    <s v="Colorado"/>
    <n v="80013"/>
    <x v="1"/>
    <x v="102"/>
    <x v="1"/>
    <x v="8"/>
    <x v="102"/>
    <x v="103"/>
    <n v="3"/>
    <n v="0.7"/>
    <x v="104"/>
  </r>
  <r>
    <n v="107"/>
    <s v="CA-2017-119004"/>
    <x v="51"/>
    <x v="51"/>
    <s v="Standard Class"/>
    <s v="JM-15250"/>
    <s v="Janet Martin"/>
    <s v="Consumer"/>
    <s v="United States"/>
    <s v="Charlotte"/>
    <s v="North Carolina"/>
    <n v="28205"/>
    <x v="0"/>
    <x v="103"/>
    <x v="2"/>
    <x v="11"/>
    <x v="103"/>
    <x v="104"/>
    <n v="8"/>
    <n v="0.2"/>
    <x v="105"/>
  </r>
  <r>
    <n v="108"/>
    <s v="CA-2017-119004"/>
    <x v="51"/>
    <x v="51"/>
    <s v="Standard Class"/>
    <s v="JM-15250"/>
    <s v="Janet Martin"/>
    <s v="Consumer"/>
    <s v="United States"/>
    <s v="Charlotte"/>
    <s v="North Carolina"/>
    <n v="28205"/>
    <x v="0"/>
    <x v="104"/>
    <x v="2"/>
    <x v="7"/>
    <x v="104"/>
    <x v="105"/>
    <n v="1"/>
    <n v="0.2"/>
    <x v="106"/>
  </r>
  <r>
    <n v="109"/>
    <s v="CA-2017-119004"/>
    <x v="51"/>
    <x v="51"/>
    <s v="Standard Class"/>
    <s v="JM-15250"/>
    <s v="Janet Martin"/>
    <s v="Consumer"/>
    <s v="United States"/>
    <s v="Charlotte"/>
    <s v="North Carolina"/>
    <n v="28205"/>
    <x v="0"/>
    <x v="105"/>
    <x v="1"/>
    <x v="6"/>
    <x v="105"/>
    <x v="106"/>
    <n v="1"/>
    <n v="0.2"/>
    <x v="107"/>
  </r>
  <r>
    <n v="110"/>
    <s v="CA-2015-129476"/>
    <x v="52"/>
    <x v="52"/>
    <s v="Standard Class"/>
    <s v="PA-19060"/>
    <s v="Pete Armstrong"/>
    <s v="Home Office"/>
    <s v="United States"/>
    <s v="Orland Park"/>
    <s v="Illinois"/>
    <n v="60462"/>
    <x v="2"/>
    <x v="106"/>
    <x v="2"/>
    <x v="11"/>
    <x v="106"/>
    <x v="107"/>
    <n v="5"/>
    <n v="0.2"/>
    <x v="108"/>
  </r>
  <r>
    <n v="111"/>
    <s v="CA-2017-146780"/>
    <x v="53"/>
    <x v="53"/>
    <s v="Standard Class"/>
    <s v="CV-12805"/>
    <s v="Cynthia Voltz"/>
    <s v="Corporate"/>
    <s v="United States"/>
    <s v="New York City"/>
    <s v="New York"/>
    <n v="10035"/>
    <x v="3"/>
    <x v="107"/>
    <x v="0"/>
    <x v="5"/>
    <x v="107"/>
    <x v="108"/>
    <n v="2"/>
    <n v="0"/>
    <x v="109"/>
  </r>
  <r>
    <n v="112"/>
    <s v="CA-2016-128867"/>
    <x v="54"/>
    <x v="54"/>
    <s v="Standard Class"/>
    <s v="CL-12565"/>
    <s v="Clay Ludtke"/>
    <s v="Consumer"/>
    <s v="United States"/>
    <s v="Urbandale"/>
    <s v="Iowa"/>
    <n v="50322"/>
    <x v="2"/>
    <x v="108"/>
    <x v="1"/>
    <x v="6"/>
    <x v="108"/>
    <x v="109"/>
    <n v="2"/>
    <n v="0"/>
    <x v="110"/>
  </r>
  <r>
    <n v="113"/>
    <s v="CA-2016-128867"/>
    <x v="54"/>
    <x v="54"/>
    <s v="Standard Class"/>
    <s v="CL-12565"/>
    <s v="Clay Ludtke"/>
    <s v="Consumer"/>
    <s v="United States"/>
    <s v="Urbandale"/>
    <s v="Iowa"/>
    <n v="50322"/>
    <x v="2"/>
    <x v="109"/>
    <x v="1"/>
    <x v="8"/>
    <x v="109"/>
    <x v="77"/>
    <n v="6"/>
    <n v="0"/>
    <x v="111"/>
  </r>
  <r>
    <n v="114"/>
    <s v="CA-2014-115259"/>
    <x v="55"/>
    <x v="55"/>
    <s v="Second Class"/>
    <s v="RC-19960"/>
    <s v="Ryan Crowe"/>
    <s v="Consumer"/>
    <s v="United States"/>
    <s v="Columbus"/>
    <s v="Ohio"/>
    <n v="43229"/>
    <x v="3"/>
    <x v="110"/>
    <x v="1"/>
    <x v="13"/>
    <x v="110"/>
    <x v="110"/>
    <n v="14"/>
    <n v="0.2"/>
    <x v="112"/>
  </r>
  <r>
    <n v="115"/>
    <s v="CA-2014-115259"/>
    <x v="55"/>
    <x v="55"/>
    <s v="Second Class"/>
    <s v="RC-19960"/>
    <s v="Ryan Crowe"/>
    <s v="Consumer"/>
    <s v="United States"/>
    <s v="Columbus"/>
    <s v="Ohio"/>
    <n v="43229"/>
    <x v="3"/>
    <x v="111"/>
    <x v="1"/>
    <x v="12"/>
    <x v="111"/>
    <x v="111"/>
    <n v="2"/>
    <n v="0.2"/>
    <x v="113"/>
  </r>
  <r>
    <n v="116"/>
    <s v="CA-2014-115259"/>
    <x v="55"/>
    <x v="55"/>
    <s v="Second Class"/>
    <s v="RC-19960"/>
    <s v="Ryan Crowe"/>
    <s v="Consumer"/>
    <s v="United States"/>
    <s v="Columbus"/>
    <s v="Ohio"/>
    <n v="43229"/>
    <x v="3"/>
    <x v="112"/>
    <x v="1"/>
    <x v="10"/>
    <x v="112"/>
    <x v="112"/>
    <n v="3"/>
    <n v="0.2"/>
    <x v="114"/>
  </r>
  <r>
    <n v="117"/>
    <s v="CA-2014-115259"/>
    <x v="55"/>
    <x v="55"/>
    <s v="Second Class"/>
    <s v="RC-19960"/>
    <s v="Ryan Crowe"/>
    <s v="Consumer"/>
    <s v="United States"/>
    <s v="Columbus"/>
    <s v="Ohio"/>
    <n v="43229"/>
    <x v="3"/>
    <x v="113"/>
    <x v="1"/>
    <x v="12"/>
    <x v="113"/>
    <x v="113"/>
    <n v="6"/>
    <n v="0.2"/>
    <x v="115"/>
  </r>
  <r>
    <n v="118"/>
    <s v="CA-2015-110457"/>
    <x v="56"/>
    <x v="56"/>
    <s v="Standard Class"/>
    <s v="DK-13090"/>
    <s v="Dave Kipp"/>
    <s v="Consumer"/>
    <s v="United States"/>
    <s v="Seattle"/>
    <s v="Washington"/>
    <n v="98103"/>
    <x v="1"/>
    <x v="114"/>
    <x v="0"/>
    <x v="3"/>
    <x v="114"/>
    <x v="114"/>
    <n v="3"/>
    <n v="0"/>
    <x v="116"/>
  </r>
  <r>
    <n v="119"/>
    <s v="US-2015-136476"/>
    <x v="57"/>
    <x v="57"/>
    <s v="Standard Class"/>
    <s v="GG-14650"/>
    <s v="Greg Guthrie"/>
    <s v="Corporate"/>
    <s v="United States"/>
    <s v="Bristol"/>
    <s v="Tennessee"/>
    <n v="37620"/>
    <x v="0"/>
    <x v="115"/>
    <x v="1"/>
    <x v="8"/>
    <x v="115"/>
    <x v="115"/>
    <n v="1"/>
    <n v="0.7"/>
    <x v="117"/>
  </r>
  <r>
    <n v="120"/>
    <s v="CA-2016-103730"/>
    <x v="1"/>
    <x v="35"/>
    <s v="First Class"/>
    <s v="SC-20725"/>
    <s v="Steven Cartwright"/>
    <s v="Consumer"/>
    <s v="United States"/>
    <s v="Wilmington"/>
    <s v="Delaware"/>
    <n v="19805"/>
    <x v="3"/>
    <x v="116"/>
    <x v="0"/>
    <x v="5"/>
    <x v="116"/>
    <x v="116"/>
    <n v="3"/>
    <n v="0"/>
    <x v="118"/>
  </r>
  <r>
    <n v="121"/>
    <s v="CA-2016-103730"/>
    <x v="1"/>
    <x v="35"/>
    <s v="First Class"/>
    <s v="SC-20725"/>
    <s v="Steven Cartwright"/>
    <s v="Consumer"/>
    <s v="United States"/>
    <s v="Wilmington"/>
    <s v="Delaware"/>
    <n v="19805"/>
    <x v="3"/>
    <x v="8"/>
    <x v="1"/>
    <x v="8"/>
    <x v="8"/>
    <x v="117"/>
    <n v="4"/>
    <n v="0"/>
    <x v="119"/>
  </r>
  <r>
    <n v="122"/>
    <s v="CA-2016-103730"/>
    <x v="1"/>
    <x v="35"/>
    <s v="First Class"/>
    <s v="SC-20725"/>
    <s v="Steven Cartwright"/>
    <s v="Consumer"/>
    <s v="United States"/>
    <s v="Wilmington"/>
    <s v="Delaware"/>
    <n v="19805"/>
    <x v="3"/>
    <x v="117"/>
    <x v="1"/>
    <x v="4"/>
    <x v="117"/>
    <x v="118"/>
    <n v="6"/>
    <n v="0"/>
    <x v="120"/>
  </r>
  <r>
    <n v="123"/>
    <s v="CA-2016-103730"/>
    <x v="1"/>
    <x v="35"/>
    <s v="First Class"/>
    <s v="SC-20725"/>
    <s v="Steven Cartwright"/>
    <s v="Consumer"/>
    <s v="United States"/>
    <s v="Wilmington"/>
    <s v="Delaware"/>
    <n v="19805"/>
    <x v="3"/>
    <x v="118"/>
    <x v="1"/>
    <x v="12"/>
    <x v="118"/>
    <x v="119"/>
    <n v="9"/>
    <n v="0"/>
    <x v="121"/>
  </r>
  <r>
    <n v="124"/>
    <s v="CA-2016-103730"/>
    <x v="1"/>
    <x v="35"/>
    <s v="First Class"/>
    <s v="SC-20725"/>
    <s v="Steven Cartwright"/>
    <s v="Consumer"/>
    <s v="United States"/>
    <s v="Wilmington"/>
    <s v="Delaware"/>
    <n v="19805"/>
    <x v="3"/>
    <x v="119"/>
    <x v="2"/>
    <x v="7"/>
    <x v="119"/>
    <x v="120"/>
    <n v="7"/>
    <n v="0"/>
    <x v="122"/>
  </r>
  <r>
    <n v="125"/>
    <s v="US-2014-152030"/>
    <x v="58"/>
    <x v="58"/>
    <s v="Second Class"/>
    <s v="AD-10180"/>
    <s v="Alan Dominguez"/>
    <s v="Home Office"/>
    <s v="United States"/>
    <s v="Houston"/>
    <s v="Texas"/>
    <n v="77041"/>
    <x v="2"/>
    <x v="120"/>
    <x v="0"/>
    <x v="1"/>
    <x v="120"/>
    <x v="121"/>
    <n v="3"/>
    <n v="0.3"/>
    <x v="123"/>
  </r>
  <r>
    <n v="126"/>
    <s v="US-2014-134614"/>
    <x v="59"/>
    <x v="59"/>
    <s v="Standard Class"/>
    <s v="PF-19165"/>
    <s v="Philip Fox"/>
    <s v="Consumer"/>
    <s v="United States"/>
    <s v="Bloomington"/>
    <s v="Illinois"/>
    <n v="61701"/>
    <x v="2"/>
    <x v="121"/>
    <x v="0"/>
    <x v="3"/>
    <x v="121"/>
    <x v="122"/>
    <n v="6"/>
    <n v="0.5"/>
    <x v="124"/>
  </r>
  <r>
    <n v="127"/>
    <s v="US-2017-107272"/>
    <x v="60"/>
    <x v="44"/>
    <s v="Standard Class"/>
    <s v="TS-21610"/>
    <s v="Troy Staebel"/>
    <s v="Consumer"/>
    <s v="United States"/>
    <s v="Phoenix"/>
    <s v="Arizona"/>
    <n v="85023"/>
    <x v="1"/>
    <x v="122"/>
    <x v="1"/>
    <x v="8"/>
    <x v="122"/>
    <x v="123"/>
    <n v="2"/>
    <n v="0.7"/>
    <x v="125"/>
  </r>
  <r>
    <n v="128"/>
    <s v="US-2017-107272"/>
    <x v="60"/>
    <x v="44"/>
    <s v="Standard Class"/>
    <s v="TS-21610"/>
    <s v="Troy Staebel"/>
    <s v="Consumer"/>
    <s v="United States"/>
    <s v="Phoenix"/>
    <s v="Arizona"/>
    <n v="85023"/>
    <x v="1"/>
    <x v="123"/>
    <x v="1"/>
    <x v="4"/>
    <x v="123"/>
    <x v="124"/>
    <n v="7"/>
    <n v="0.2"/>
    <x v="126"/>
  </r>
  <r>
    <n v="129"/>
    <s v="US-2016-125969"/>
    <x v="61"/>
    <x v="54"/>
    <s v="Second Class"/>
    <s v="LS-16975"/>
    <s v="Lindsay Shagiari"/>
    <s v="Home Office"/>
    <s v="United States"/>
    <s v="Los Angeles"/>
    <s v="California"/>
    <n v="90004"/>
    <x v="1"/>
    <x v="64"/>
    <x v="0"/>
    <x v="1"/>
    <x v="124"/>
    <x v="125"/>
    <n v="2"/>
    <n v="0.2"/>
    <x v="127"/>
  </r>
  <r>
    <n v="130"/>
    <s v="US-2016-125969"/>
    <x v="61"/>
    <x v="54"/>
    <s v="Second Class"/>
    <s v="LS-16975"/>
    <s v="Lindsay Shagiari"/>
    <s v="Home Office"/>
    <s v="United States"/>
    <s v="Los Angeles"/>
    <s v="California"/>
    <n v="90004"/>
    <x v="1"/>
    <x v="124"/>
    <x v="0"/>
    <x v="5"/>
    <x v="125"/>
    <x v="126"/>
    <n v="3"/>
    <n v="0"/>
    <x v="128"/>
  </r>
  <r>
    <n v="131"/>
    <s v="US-2017-164147"/>
    <x v="62"/>
    <x v="60"/>
    <s v="First Class"/>
    <s v="DW-13585"/>
    <s v="Dorothy Wardle"/>
    <s v="Corporate"/>
    <s v="United States"/>
    <s v="Columbus"/>
    <s v="Ohio"/>
    <n v="43229"/>
    <x v="3"/>
    <x v="125"/>
    <x v="2"/>
    <x v="7"/>
    <x v="126"/>
    <x v="127"/>
    <n v="5"/>
    <n v="0.4"/>
    <x v="129"/>
  </r>
  <r>
    <n v="132"/>
    <s v="US-2017-164147"/>
    <x v="62"/>
    <x v="60"/>
    <s v="First Class"/>
    <s v="DW-13585"/>
    <s v="Dorothy Wardle"/>
    <s v="Corporate"/>
    <s v="United States"/>
    <s v="Columbus"/>
    <s v="Ohio"/>
    <n v="43229"/>
    <x v="3"/>
    <x v="126"/>
    <x v="1"/>
    <x v="10"/>
    <x v="127"/>
    <x v="128"/>
    <n v="2"/>
    <n v="0.2"/>
    <x v="130"/>
  </r>
  <r>
    <n v="133"/>
    <s v="US-2017-164147"/>
    <x v="62"/>
    <x v="60"/>
    <s v="First Class"/>
    <s v="DW-13585"/>
    <s v="Dorothy Wardle"/>
    <s v="Corporate"/>
    <s v="United States"/>
    <s v="Columbus"/>
    <s v="Ohio"/>
    <n v="43229"/>
    <x v="3"/>
    <x v="127"/>
    <x v="1"/>
    <x v="13"/>
    <x v="128"/>
    <x v="129"/>
    <n v="9"/>
    <n v="0.2"/>
    <x v="131"/>
  </r>
  <r>
    <n v="134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28"/>
    <x v="1"/>
    <x v="10"/>
    <x v="129"/>
    <x v="130"/>
    <n v="3"/>
    <n v="0"/>
    <x v="132"/>
  </r>
  <r>
    <n v="135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29"/>
    <x v="1"/>
    <x v="10"/>
    <x v="130"/>
    <x v="131"/>
    <n v="1"/>
    <n v="0"/>
    <x v="133"/>
  </r>
  <r>
    <n v="136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30"/>
    <x v="1"/>
    <x v="6"/>
    <x v="131"/>
    <x v="132"/>
    <n v="4"/>
    <n v="0"/>
    <x v="134"/>
  </r>
  <r>
    <n v="137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31"/>
    <x v="1"/>
    <x v="13"/>
    <x v="132"/>
    <x v="133"/>
    <n v="2"/>
    <n v="0"/>
    <x v="135"/>
  </r>
  <r>
    <n v="138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32"/>
    <x v="1"/>
    <x v="8"/>
    <x v="133"/>
    <x v="134"/>
    <n v="3"/>
    <n v="0.2"/>
    <x v="136"/>
  </r>
  <r>
    <n v="139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133"/>
    <x v="1"/>
    <x v="14"/>
    <x v="134"/>
    <x v="135"/>
    <n v="6"/>
    <n v="0"/>
    <x v="137"/>
  </r>
  <r>
    <n v="140"/>
    <s v="CA-2016-145583"/>
    <x v="63"/>
    <x v="61"/>
    <s v="Standard Class"/>
    <s v="LC-16885"/>
    <s v="Lena Creighton"/>
    <s v="Consumer"/>
    <s v="United States"/>
    <s v="Roseville"/>
    <s v="California"/>
    <n v="95661"/>
    <x v="1"/>
    <x v="50"/>
    <x v="0"/>
    <x v="5"/>
    <x v="50"/>
    <x v="136"/>
    <n v="14"/>
    <n v="0"/>
    <x v="138"/>
  </r>
  <r>
    <n v="141"/>
    <s v="CA-2016-110366"/>
    <x v="64"/>
    <x v="62"/>
    <s v="Second Class"/>
    <s v="JD-15895"/>
    <s v="Jonathan Doherty"/>
    <s v="Corporate"/>
    <s v="United States"/>
    <s v="Philadelphia"/>
    <s v="Pennsylvania"/>
    <n v="19140"/>
    <x v="3"/>
    <x v="28"/>
    <x v="0"/>
    <x v="5"/>
    <x v="28"/>
    <x v="137"/>
    <n v="2"/>
    <n v="0.2"/>
    <x v="139"/>
  </r>
  <r>
    <n v="142"/>
    <s v="CA-2017-106180"/>
    <x v="65"/>
    <x v="19"/>
    <s v="Standard Class"/>
    <s v="SH-19975"/>
    <s v="Sally Hughsby"/>
    <s v="Corporate"/>
    <s v="United States"/>
    <s v="San Francisco"/>
    <s v="California"/>
    <n v="94122"/>
    <x v="1"/>
    <x v="134"/>
    <x v="1"/>
    <x v="6"/>
    <x v="135"/>
    <x v="138"/>
    <n v="3"/>
    <n v="0"/>
    <x v="140"/>
  </r>
  <r>
    <n v="143"/>
    <s v="CA-2017-106180"/>
    <x v="65"/>
    <x v="19"/>
    <s v="Standard Class"/>
    <s v="SH-19975"/>
    <s v="Sally Hughsby"/>
    <s v="Corporate"/>
    <s v="United States"/>
    <s v="San Francisco"/>
    <s v="California"/>
    <n v="94122"/>
    <x v="1"/>
    <x v="135"/>
    <x v="1"/>
    <x v="12"/>
    <x v="136"/>
    <x v="139"/>
    <n v="3"/>
    <n v="0"/>
    <x v="141"/>
  </r>
  <r>
    <n v="144"/>
    <s v="CA-2017-106180"/>
    <x v="65"/>
    <x v="19"/>
    <s v="Standard Class"/>
    <s v="SH-19975"/>
    <s v="Sally Hughsby"/>
    <s v="Corporate"/>
    <s v="United States"/>
    <s v="San Francisco"/>
    <s v="California"/>
    <n v="94122"/>
    <x v="1"/>
    <x v="136"/>
    <x v="1"/>
    <x v="10"/>
    <x v="137"/>
    <x v="140"/>
    <n v="3"/>
    <n v="0"/>
    <x v="142"/>
  </r>
  <r>
    <n v="145"/>
    <s v="CA-2017-155376"/>
    <x v="66"/>
    <x v="63"/>
    <s v="Standard Class"/>
    <s v="SG-20080"/>
    <s v="Sandra Glassco"/>
    <s v="Consumer"/>
    <s v="United States"/>
    <s v="Independence"/>
    <s v="Missouri"/>
    <n v="64055"/>
    <x v="2"/>
    <x v="137"/>
    <x v="1"/>
    <x v="9"/>
    <x v="138"/>
    <x v="141"/>
    <n v="3"/>
    <n v="0"/>
    <x v="143"/>
  </r>
  <r>
    <n v="146"/>
    <s v="CA-2015-110744"/>
    <x v="67"/>
    <x v="64"/>
    <s v="Standard Class"/>
    <s v="HA-14920"/>
    <s v="Helen Andreada"/>
    <s v="Consumer"/>
    <s v="United States"/>
    <s v="Pasadena"/>
    <s v="California"/>
    <n v="91104"/>
    <x v="1"/>
    <x v="82"/>
    <x v="1"/>
    <x v="4"/>
    <x v="82"/>
    <x v="142"/>
    <n v="7"/>
    <n v="0"/>
    <x v="144"/>
  </r>
  <r>
    <n v="147"/>
    <s v="CA-2014-110072"/>
    <x v="68"/>
    <x v="65"/>
    <s v="Standard Class"/>
    <s v="MG-17680"/>
    <s v="Maureen Gastineau"/>
    <s v="Home Office"/>
    <s v="United States"/>
    <s v="Newark"/>
    <s v="Ohio"/>
    <n v="43055"/>
    <x v="3"/>
    <x v="138"/>
    <x v="0"/>
    <x v="5"/>
    <x v="139"/>
    <x v="143"/>
    <n v="4"/>
    <n v="0.2"/>
    <x v="145"/>
  </r>
  <r>
    <n v="148"/>
    <s v="CA-2016-114489"/>
    <x v="5"/>
    <x v="66"/>
    <s v="Standard Class"/>
    <s v="JE-16165"/>
    <s v="Justin Ellison"/>
    <s v="Corporate"/>
    <s v="United States"/>
    <s v="Franklin"/>
    <s v="Wisconsin"/>
    <n v="53132"/>
    <x v="2"/>
    <x v="139"/>
    <x v="2"/>
    <x v="7"/>
    <x v="140"/>
    <x v="144"/>
    <n v="11"/>
    <n v="0"/>
    <x v="146"/>
  </r>
  <r>
    <n v="149"/>
    <s v="CA-2016-114489"/>
    <x v="5"/>
    <x v="66"/>
    <s v="Standard Class"/>
    <s v="JE-16165"/>
    <s v="Justin Ellison"/>
    <s v="Corporate"/>
    <s v="United States"/>
    <s v="Franklin"/>
    <s v="Wisconsin"/>
    <n v="53132"/>
    <x v="2"/>
    <x v="140"/>
    <x v="2"/>
    <x v="7"/>
    <x v="141"/>
    <x v="145"/>
    <n v="3"/>
    <n v="0"/>
    <x v="147"/>
  </r>
  <r>
    <n v="150"/>
    <s v="CA-2016-114489"/>
    <x v="5"/>
    <x v="66"/>
    <s v="Standard Class"/>
    <s v="JE-16165"/>
    <s v="Justin Ellison"/>
    <s v="Corporate"/>
    <s v="United States"/>
    <s v="Franklin"/>
    <s v="Wisconsin"/>
    <n v="53132"/>
    <x v="2"/>
    <x v="1"/>
    <x v="0"/>
    <x v="1"/>
    <x v="1"/>
    <x v="146"/>
    <n v="8"/>
    <n v="0"/>
    <x v="148"/>
  </r>
  <r>
    <n v="151"/>
    <s v="CA-2016-114489"/>
    <x v="5"/>
    <x v="66"/>
    <s v="Standard Class"/>
    <s v="JE-16165"/>
    <s v="Justin Ellison"/>
    <s v="Corporate"/>
    <s v="United States"/>
    <s v="Franklin"/>
    <s v="Wisconsin"/>
    <n v="53132"/>
    <x v="2"/>
    <x v="141"/>
    <x v="1"/>
    <x v="8"/>
    <x v="142"/>
    <x v="147"/>
    <n v="5"/>
    <n v="0"/>
    <x v="149"/>
  </r>
  <r>
    <n v="152"/>
    <s v="CA-2016-158834"/>
    <x v="69"/>
    <x v="67"/>
    <s v="First Class"/>
    <s v="TW-21025"/>
    <s v="Tamara Willingham"/>
    <s v="Home Office"/>
    <s v="United States"/>
    <s v="Scottsdale"/>
    <s v="Arizona"/>
    <n v="85254"/>
    <x v="1"/>
    <x v="142"/>
    <x v="1"/>
    <x v="9"/>
    <x v="143"/>
    <x v="148"/>
    <n v="5"/>
    <n v="0.2"/>
    <x v="150"/>
  </r>
  <r>
    <n v="153"/>
    <s v="CA-2016-158834"/>
    <x v="69"/>
    <x v="67"/>
    <s v="First Class"/>
    <s v="TW-21025"/>
    <s v="Tamara Willingham"/>
    <s v="Home Office"/>
    <s v="United States"/>
    <s v="Scottsdale"/>
    <s v="Arizona"/>
    <n v="85254"/>
    <x v="1"/>
    <x v="143"/>
    <x v="2"/>
    <x v="7"/>
    <x v="144"/>
    <x v="149"/>
    <n v="2"/>
    <n v="0.2"/>
    <x v="151"/>
  </r>
  <r>
    <n v="154"/>
    <s v="CA-2015-124919"/>
    <x v="70"/>
    <x v="68"/>
    <s v="First Class"/>
    <s v="SP-20650"/>
    <s v="Stephanie Phelps"/>
    <s v="Corporate"/>
    <s v="United States"/>
    <s v="San Jose"/>
    <s v="California"/>
    <n v="95123"/>
    <x v="1"/>
    <x v="144"/>
    <x v="1"/>
    <x v="10"/>
    <x v="145"/>
    <x v="150"/>
    <n v="7"/>
    <n v="0"/>
    <x v="152"/>
  </r>
  <r>
    <n v="155"/>
    <s v="CA-2015-124919"/>
    <x v="70"/>
    <x v="68"/>
    <s v="First Class"/>
    <s v="SP-20650"/>
    <s v="Stephanie Phelps"/>
    <s v="Corporate"/>
    <s v="United States"/>
    <s v="San Jose"/>
    <s v="California"/>
    <n v="95123"/>
    <x v="1"/>
    <x v="145"/>
    <x v="1"/>
    <x v="10"/>
    <x v="146"/>
    <x v="151"/>
    <n v="4"/>
    <n v="0"/>
    <x v="153"/>
  </r>
  <r>
    <n v="156"/>
    <s v="CA-2015-124919"/>
    <x v="70"/>
    <x v="68"/>
    <s v="First Class"/>
    <s v="SP-20650"/>
    <s v="Stephanie Phelps"/>
    <s v="Corporate"/>
    <s v="United States"/>
    <s v="San Jose"/>
    <s v="California"/>
    <n v="95123"/>
    <x v="1"/>
    <x v="146"/>
    <x v="1"/>
    <x v="4"/>
    <x v="147"/>
    <x v="152"/>
    <n v="6"/>
    <n v="0"/>
    <x v="154"/>
  </r>
  <r>
    <n v="157"/>
    <s v="CA-2015-118948"/>
    <x v="71"/>
    <x v="69"/>
    <s v="Standard Class"/>
    <s v="NK-18490"/>
    <s v="Neil Knudson"/>
    <s v="Home Office"/>
    <s v="United States"/>
    <s v="Seattle"/>
    <s v="Washington"/>
    <n v="98105"/>
    <x v="1"/>
    <x v="147"/>
    <x v="1"/>
    <x v="6"/>
    <x v="148"/>
    <x v="153"/>
    <n v="3"/>
    <n v="0"/>
    <x v="155"/>
  </r>
  <r>
    <n v="158"/>
    <s v="CA-2014-104269"/>
    <x v="72"/>
    <x v="70"/>
    <s v="Second Class"/>
    <s v="DB-13060"/>
    <s v="Dave Brooks"/>
    <s v="Consumer"/>
    <s v="United States"/>
    <s v="Seattle"/>
    <s v="Washington"/>
    <n v="98115"/>
    <x v="1"/>
    <x v="120"/>
    <x v="0"/>
    <x v="1"/>
    <x v="120"/>
    <x v="154"/>
    <n v="2"/>
    <n v="0.2"/>
    <x v="156"/>
  </r>
  <r>
    <n v="159"/>
    <s v="CA-2016-114104"/>
    <x v="73"/>
    <x v="71"/>
    <s v="Standard Class"/>
    <s v="NP-18670"/>
    <s v="Nora Paige"/>
    <s v="Consumer"/>
    <s v="United States"/>
    <s v="Edmond"/>
    <s v="Oklahoma"/>
    <n v="73034"/>
    <x v="2"/>
    <x v="148"/>
    <x v="1"/>
    <x v="2"/>
    <x v="149"/>
    <x v="2"/>
    <n v="2"/>
    <n v="0"/>
    <x v="2"/>
  </r>
  <r>
    <n v="160"/>
    <s v="CA-2016-114104"/>
    <x v="73"/>
    <x v="71"/>
    <s v="Standard Class"/>
    <s v="NP-18670"/>
    <s v="Nora Paige"/>
    <s v="Consumer"/>
    <s v="United States"/>
    <s v="Edmond"/>
    <s v="Oklahoma"/>
    <n v="73034"/>
    <x v="2"/>
    <x v="149"/>
    <x v="2"/>
    <x v="7"/>
    <x v="150"/>
    <x v="155"/>
    <n v="7"/>
    <n v="0"/>
    <x v="157"/>
  </r>
  <r>
    <n v="161"/>
    <s v="CA-2016-162733"/>
    <x v="74"/>
    <x v="72"/>
    <s v="First Class"/>
    <s v="TT-21070"/>
    <s v="Ted Trevino"/>
    <s v="Consumer"/>
    <s v="United States"/>
    <s v="Los Angeles"/>
    <s v="California"/>
    <n v="90045"/>
    <x v="1"/>
    <x v="150"/>
    <x v="1"/>
    <x v="10"/>
    <x v="151"/>
    <x v="156"/>
    <n v="1"/>
    <n v="0"/>
    <x v="158"/>
  </r>
  <r>
    <n v="162"/>
    <s v="CA-2015-119697"/>
    <x v="75"/>
    <x v="16"/>
    <s v="Second Class"/>
    <s v="EM-13960"/>
    <s v="Eric Murdock"/>
    <s v="Consumer"/>
    <s v="United States"/>
    <s v="Philadelphia"/>
    <s v="Pennsylvania"/>
    <n v="19134"/>
    <x v="3"/>
    <x v="151"/>
    <x v="2"/>
    <x v="11"/>
    <x v="152"/>
    <x v="157"/>
    <n v="2"/>
    <n v="0.2"/>
    <x v="159"/>
  </r>
  <r>
    <n v="163"/>
    <s v="CA-2016-154508"/>
    <x v="76"/>
    <x v="73"/>
    <s v="Standard Class"/>
    <s v="RD-19900"/>
    <s v="Ruben Dartt"/>
    <s v="Consumer"/>
    <s v="United States"/>
    <s v="Carlsbad"/>
    <s v="New Mexico"/>
    <n v="88220"/>
    <x v="1"/>
    <x v="152"/>
    <x v="1"/>
    <x v="12"/>
    <x v="153"/>
    <x v="158"/>
    <n v="5"/>
    <n v="0"/>
    <x v="160"/>
  </r>
  <r>
    <n v="164"/>
    <s v="CA-2016-113817"/>
    <x v="77"/>
    <x v="0"/>
    <s v="Standard Class"/>
    <s v="MJ-17740"/>
    <s v="Max Jones"/>
    <s v="Consumer"/>
    <s v="United States"/>
    <s v="Seattle"/>
    <s v="Washington"/>
    <n v="98115"/>
    <x v="1"/>
    <x v="153"/>
    <x v="1"/>
    <x v="8"/>
    <x v="154"/>
    <x v="159"/>
    <n v="2"/>
    <n v="0.2"/>
    <x v="161"/>
  </r>
  <r>
    <n v="165"/>
    <s v="CA-2014-139892"/>
    <x v="78"/>
    <x v="74"/>
    <s v="Standard Class"/>
    <s v="BM-11140"/>
    <s v="Becky Martin"/>
    <s v="Consumer"/>
    <s v="United States"/>
    <s v="San Antonio"/>
    <s v="Texas"/>
    <n v="78207"/>
    <x v="2"/>
    <x v="154"/>
    <x v="1"/>
    <x v="6"/>
    <x v="155"/>
    <x v="160"/>
    <n v="3"/>
    <n v="0.2"/>
    <x v="162"/>
  </r>
  <r>
    <n v="166"/>
    <s v="CA-2014-139892"/>
    <x v="78"/>
    <x v="74"/>
    <s v="Standard Class"/>
    <s v="BM-11140"/>
    <s v="Becky Martin"/>
    <s v="Consumer"/>
    <s v="United States"/>
    <s v="San Antonio"/>
    <s v="Texas"/>
    <n v="78207"/>
    <x v="2"/>
    <x v="155"/>
    <x v="2"/>
    <x v="15"/>
    <x v="156"/>
    <x v="161"/>
    <n v="8"/>
    <n v="0.4"/>
    <x v="163"/>
  </r>
  <r>
    <n v="167"/>
    <s v="CA-2014-139892"/>
    <x v="78"/>
    <x v="74"/>
    <s v="Standard Class"/>
    <s v="BM-11140"/>
    <s v="Becky Martin"/>
    <s v="Consumer"/>
    <s v="United States"/>
    <s v="San Antonio"/>
    <s v="Texas"/>
    <n v="78207"/>
    <x v="2"/>
    <x v="156"/>
    <x v="1"/>
    <x v="4"/>
    <x v="157"/>
    <x v="162"/>
    <n v="3"/>
    <n v="0.2"/>
    <x v="164"/>
  </r>
  <r>
    <n v="168"/>
    <s v="CA-2014-139892"/>
    <x v="78"/>
    <x v="74"/>
    <s v="Standard Class"/>
    <s v="BM-11140"/>
    <s v="Becky Martin"/>
    <s v="Consumer"/>
    <s v="United States"/>
    <s v="San Antonio"/>
    <s v="Texas"/>
    <n v="78207"/>
    <x v="2"/>
    <x v="157"/>
    <x v="0"/>
    <x v="1"/>
    <x v="158"/>
    <x v="163"/>
    <n v="9"/>
    <n v="0.3"/>
    <x v="165"/>
  </r>
  <r>
    <n v="169"/>
    <s v="CA-2014-139892"/>
    <x v="78"/>
    <x v="74"/>
    <s v="Standard Class"/>
    <s v="BM-11140"/>
    <s v="Becky Martin"/>
    <s v="Consumer"/>
    <s v="United States"/>
    <s v="San Antonio"/>
    <s v="Texas"/>
    <n v="78207"/>
    <x v="2"/>
    <x v="158"/>
    <x v="1"/>
    <x v="6"/>
    <x v="159"/>
    <x v="164"/>
    <n v="6"/>
    <n v="0.2"/>
    <x v="166"/>
  </r>
  <r>
    <n v="170"/>
    <s v="CA-2014-139892"/>
    <x v="78"/>
    <x v="74"/>
    <s v="Standard Class"/>
    <s v="BM-11140"/>
    <s v="Becky Martin"/>
    <s v="Consumer"/>
    <s v="United States"/>
    <s v="San Antonio"/>
    <s v="Texas"/>
    <n v="78207"/>
    <x v="2"/>
    <x v="159"/>
    <x v="1"/>
    <x v="9"/>
    <x v="160"/>
    <x v="165"/>
    <n v="5"/>
    <n v="0.8"/>
    <x v="167"/>
  </r>
  <r>
    <n v="171"/>
    <s v="CA-2014-139892"/>
    <x v="78"/>
    <x v="74"/>
    <s v="Standard Class"/>
    <s v="BM-11140"/>
    <s v="Becky Martin"/>
    <s v="Consumer"/>
    <s v="United States"/>
    <s v="San Antonio"/>
    <s v="Texas"/>
    <n v="78207"/>
    <x v="2"/>
    <x v="160"/>
    <x v="2"/>
    <x v="7"/>
    <x v="161"/>
    <x v="166"/>
    <n v="3"/>
    <n v="0.2"/>
    <x v="168"/>
  </r>
  <r>
    <n v="172"/>
    <s v="CA-2014-118962"/>
    <x v="79"/>
    <x v="75"/>
    <s v="Standard Class"/>
    <s v="CS-12130"/>
    <s v="Chad Sievert"/>
    <s v="Consumer"/>
    <s v="United States"/>
    <s v="Los Angeles"/>
    <s v="California"/>
    <n v="90004"/>
    <x v="1"/>
    <x v="161"/>
    <x v="1"/>
    <x v="10"/>
    <x v="162"/>
    <x v="167"/>
    <n v="3"/>
    <n v="0"/>
    <x v="169"/>
  </r>
  <r>
    <n v="173"/>
    <s v="CA-2014-118962"/>
    <x v="79"/>
    <x v="75"/>
    <s v="Standard Class"/>
    <s v="CS-12130"/>
    <s v="Chad Sievert"/>
    <s v="Consumer"/>
    <s v="United States"/>
    <s v="Los Angeles"/>
    <s v="California"/>
    <n v="90004"/>
    <x v="1"/>
    <x v="162"/>
    <x v="1"/>
    <x v="10"/>
    <x v="163"/>
    <x v="168"/>
    <n v="2"/>
    <n v="0"/>
    <x v="170"/>
  </r>
  <r>
    <n v="174"/>
    <s v="CA-2014-118962"/>
    <x v="79"/>
    <x v="75"/>
    <s v="Standard Class"/>
    <s v="CS-12130"/>
    <s v="Chad Sievert"/>
    <s v="Consumer"/>
    <s v="United States"/>
    <s v="Los Angeles"/>
    <s v="California"/>
    <n v="90004"/>
    <x v="1"/>
    <x v="163"/>
    <x v="0"/>
    <x v="1"/>
    <x v="164"/>
    <x v="169"/>
    <n v="7"/>
    <n v="0.2"/>
    <x v="171"/>
  </r>
  <r>
    <n v="175"/>
    <s v="US-2014-100853"/>
    <x v="80"/>
    <x v="76"/>
    <s v="Standard Class"/>
    <s v="JB-15400"/>
    <s v="Jennifer Braxton"/>
    <s v="Corporate"/>
    <s v="United States"/>
    <s v="Chicago"/>
    <s v="Illinois"/>
    <n v="60623"/>
    <x v="2"/>
    <x v="164"/>
    <x v="1"/>
    <x v="9"/>
    <x v="165"/>
    <x v="170"/>
    <n v="2"/>
    <n v="0.8"/>
    <x v="172"/>
  </r>
  <r>
    <n v="176"/>
    <s v="US-2014-100853"/>
    <x v="80"/>
    <x v="76"/>
    <s v="Standard Class"/>
    <s v="JB-15400"/>
    <s v="Jennifer Braxton"/>
    <s v="Corporate"/>
    <s v="United States"/>
    <s v="Chicago"/>
    <s v="Illinois"/>
    <n v="60623"/>
    <x v="2"/>
    <x v="165"/>
    <x v="1"/>
    <x v="2"/>
    <x v="166"/>
    <x v="171"/>
    <n v="4"/>
    <n v="0.2"/>
    <x v="173"/>
  </r>
  <r>
    <n v="177"/>
    <s v="US-2017-152366"/>
    <x v="81"/>
    <x v="77"/>
    <s v="Second Class"/>
    <s v="SJ-20500"/>
    <s v="Shirley Jackson"/>
    <s v="Consumer"/>
    <s v="United States"/>
    <s v="Houston"/>
    <s v="Texas"/>
    <n v="77036"/>
    <x v="2"/>
    <x v="166"/>
    <x v="1"/>
    <x v="9"/>
    <x v="167"/>
    <x v="172"/>
    <n v="4"/>
    <n v="0.8"/>
    <x v="174"/>
  </r>
  <r>
    <n v="178"/>
    <s v="US-2015-101511"/>
    <x v="82"/>
    <x v="78"/>
    <s v="Second Class"/>
    <s v="JE-15745"/>
    <s v="Joel Eaton"/>
    <s v="Consumer"/>
    <s v="United States"/>
    <s v="Newark"/>
    <s v="Ohio"/>
    <n v="43055"/>
    <x v="3"/>
    <x v="167"/>
    <x v="0"/>
    <x v="1"/>
    <x v="168"/>
    <x v="173"/>
    <n v="7"/>
    <n v="0.3"/>
    <x v="175"/>
  </r>
  <r>
    <n v="179"/>
    <s v="US-2015-101511"/>
    <x v="82"/>
    <x v="78"/>
    <s v="Second Class"/>
    <s v="JE-15745"/>
    <s v="Joel Eaton"/>
    <s v="Consumer"/>
    <s v="United States"/>
    <s v="Newark"/>
    <s v="Ohio"/>
    <n v="43055"/>
    <x v="3"/>
    <x v="168"/>
    <x v="1"/>
    <x v="14"/>
    <x v="169"/>
    <x v="174"/>
    <n v="5"/>
    <n v="0.2"/>
    <x v="176"/>
  </r>
  <r>
    <n v="180"/>
    <s v="CA-2015-137225"/>
    <x v="83"/>
    <x v="79"/>
    <s v="Standard Class"/>
    <s v="JK-15640"/>
    <s v="Jim Kriz"/>
    <s v="Home Office"/>
    <s v="United States"/>
    <s v="New York City"/>
    <s v="New York"/>
    <n v="10009"/>
    <x v="3"/>
    <x v="169"/>
    <x v="1"/>
    <x v="6"/>
    <x v="170"/>
    <x v="175"/>
    <n v="1"/>
    <n v="0"/>
    <x v="177"/>
  </r>
  <r>
    <n v="181"/>
    <s v="CA-2014-166191"/>
    <x v="29"/>
    <x v="80"/>
    <s v="Second Class"/>
    <s v="DK-13150"/>
    <s v="David Kendrick"/>
    <s v="Corporate"/>
    <s v="United States"/>
    <s v="Decatur"/>
    <s v="Illinois"/>
    <n v="62521"/>
    <x v="2"/>
    <x v="170"/>
    <x v="1"/>
    <x v="4"/>
    <x v="171"/>
    <x v="176"/>
    <n v="2"/>
    <n v="0.2"/>
    <x v="178"/>
  </r>
  <r>
    <n v="182"/>
    <s v="CA-2014-166191"/>
    <x v="29"/>
    <x v="80"/>
    <s v="Second Class"/>
    <s v="DK-13150"/>
    <s v="David Kendrick"/>
    <s v="Corporate"/>
    <s v="United States"/>
    <s v="Decatur"/>
    <s v="Illinois"/>
    <n v="62521"/>
    <x v="2"/>
    <x v="171"/>
    <x v="2"/>
    <x v="11"/>
    <x v="172"/>
    <x v="177"/>
    <n v="7"/>
    <n v="0.2"/>
    <x v="179"/>
  </r>
  <r>
    <n v="183"/>
    <s v="CA-2014-158274"/>
    <x v="84"/>
    <x v="81"/>
    <s v="Second Class"/>
    <s v="RM-19675"/>
    <s v="Robert Marley"/>
    <s v="Home Office"/>
    <s v="United States"/>
    <s v="Monroe"/>
    <s v="Louisiana"/>
    <n v="71203"/>
    <x v="0"/>
    <x v="172"/>
    <x v="2"/>
    <x v="7"/>
    <x v="173"/>
    <x v="178"/>
    <n v="4"/>
    <n v="0"/>
    <x v="180"/>
  </r>
  <r>
    <n v="184"/>
    <s v="CA-2014-158274"/>
    <x v="84"/>
    <x v="81"/>
    <s v="Second Class"/>
    <s v="RM-19675"/>
    <s v="Robert Marley"/>
    <s v="Home Office"/>
    <s v="United States"/>
    <s v="Monroe"/>
    <s v="Louisiana"/>
    <n v="71203"/>
    <x v="0"/>
    <x v="173"/>
    <x v="2"/>
    <x v="7"/>
    <x v="174"/>
    <x v="179"/>
    <n v="5"/>
    <n v="0"/>
    <x v="181"/>
  </r>
  <r>
    <n v="185"/>
    <s v="CA-2014-158274"/>
    <x v="84"/>
    <x v="81"/>
    <s v="Second Class"/>
    <s v="RM-19675"/>
    <s v="Robert Marley"/>
    <s v="Home Office"/>
    <s v="United States"/>
    <s v="Monroe"/>
    <s v="Louisiana"/>
    <n v="71203"/>
    <x v="0"/>
    <x v="174"/>
    <x v="2"/>
    <x v="11"/>
    <x v="175"/>
    <x v="180"/>
    <n v="2"/>
    <n v="0"/>
    <x v="182"/>
  </r>
  <r>
    <n v="186"/>
    <s v="CA-2016-105018"/>
    <x v="85"/>
    <x v="82"/>
    <s v="Standard Class"/>
    <s v="SK-19990"/>
    <s v="Sally Knutson"/>
    <s v="Consumer"/>
    <s v="United States"/>
    <s v="Fairfield"/>
    <s v="Connecticut"/>
    <n v="6824"/>
    <x v="3"/>
    <x v="175"/>
    <x v="1"/>
    <x v="8"/>
    <x v="176"/>
    <x v="181"/>
    <n v="2"/>
    <n v="0"/>
    <x v="183"/>
  </r>
  <r>
    <n v="187"/>
    <s v="CA-2014-123260"/>
    <x v="86"/>
    <x v="83"/>
    <s v="Standard Class"/>
    <s v="FM-14290"/>
    <s v="Frank Merwin"/>
    <s v="Home Office"/>
    <s v="United States"/>
    <s v="Los Angeles"/>
    <s v="California"/>
    <n v="90032"/>
    <x v="1"/>
    <x v="176"/>
    <x v="2"/>
    <x v="11"/>
    <x v="177"/>
    <x v="182"/>
    <n v="8"/>
    <n v="0"/>
    <x v="184"/>
  </r>
  <r>
    <n v="188"/>
    <s v="CA-2016-157000"/>
    <x v="87"/>
    <x v="18"/>
    <s v="Standard Class"/>
    <s v="AM-10360"/>
    <s v="Alice McCarthy"/>
    <s v="Corporate"/>
    <s v="United States"/>
    <s v="Grand Prairie"/>
    <s v="Texas"/>
    <n v="75051"/>
    <x v="2"/>
    <x v="177"/>
    <x v="1"/>
    <x v="4"/>
    <x v="178"/>
    <x v="183"/>
    <n v="3"/>
    <n v="0.2"/>
    <x v="185"/>
  </r>
  <r>
    <n v="189"/>
    <s v="CA-2016-157000"/>
    <x v="87"/>
    <x v="18"/>
    <s v="Standard Class"/>
    <s v="AM-10360"/>
    <s v="Alice McCarthy"/>
    <s v="Corporate"/>
    <s v="United States"/>
    <s v="Grand Prairie"/>
    <s v="Texas"/>
    <n v="75051"/>
    <x v="2"/>
    <x v="144"/>
    <x v="1"/>
    <x v="10"/>
    <x v="145"/>
    <x v="184"/>
    <n v="3"/>
    <n v="0.2"/>
    <x v="186"/>
  </r>
  <r>
    <n v="190"/>
    <s v="CA-2015-102281"/>
    <x v="88"/>
    <x v="84"/>
    <s v="First Class"/>
    <s v="MP-17470"/>
    <s v="Mark Packer"/>
    <s v="Home Office"/>
    <s v="United States"/>
    <s v="New York City"/>
    <s v="New York"/>
    <n v="10035"/>
    <x v="3"/>
    <x v="178"/>
    <x v="0"/>
    <x v="0"/>
    <x v="179"/>
    <x v="185"/>
    <n v="4"/>
    <n v="0.2"/>
    <x v="187"/>
  </r>
  <r>
    <n v="191"/>
    <s v="CA-2015-102281"/>
    <x v="88"/>
    <x v="84"/>
    <s v="First Class"/>
    <s v="MP-17470"/>
    <s v="Mark Packer"/>
    <s v="Home Office"/>
    <s v="United States"/>
    <s v="New York City"/>
    <s v="New York"/>
    <n v="10035"/>
    <x v="3"/>
    <x v="179"/>
    <x v="2"/>
    <x v="7"/>
    <x v="180"/>
    <x v="186"/>
    <n v="6"/>
    <n v="0"/>
    <x v="188"/>
  </r>
  <r>
    <n v="192"/>
    <s v="CA-2015-102281"/>
    <x v="88"/>
    <x v="84"/>
    <s v="First Class"/>
    <s v="MP-17470"/>
    <s v="Mark Packer"/>
    <s v="Home Office"/>
    <s v="United States"/>
    <s v="New York City"/>
    <s v="New York"/>
    <n v="10035"/>
    <x v="3"/>
    <x v="180"/>
    <x v="1"/>
    <x v="10"/>
    <x v="181"/>
    <x v="187"/>
    <n v="8"/>
    <n v="0"/>
    <x v="189"/>
  </r>
  <r>
    <n v="193"/>
    <s v="CA-2015-102281"/>
    <x v="88"/>
    <x v="84"/>
    <s v="First Class"/>
    <s v="MP-17470"/>
    <s v="Mark Packer"/>
    <s v="Home Office"/>
    <s v="United States"/>
    <s v="New York City"/>
    <s v="New York"/>
    <n v="10035"/>
    <x v="3"/>
    <x v="37"/>
    <x v="0"/>
    <x v="0"/>
    <x v="37"/>
    <x v="188"/>
    <n v="3"/>
    <n v="0.2"/>
    <x v="190"/>
  </r>
  <r>
    <n v="194"/>
    <s v="CA-2015-102281"/>
    <x v="88"/>
    <x v="84"/>
    <s v="First Class"/>
    <s v="MP-17470"/>
    <s v="Mark Packer"/>
    <s v="Home Office"/>
    <s v="United States"/>
    <s v="New York City"/>
    <s v="New York"/>
    <n v="10035"/>
    <x v="3"/>
    <x v="181"/>
    <x v="1"/>
    <x v="6"/>
    <x v="182"/>
    <x v="189"/>
    <n v="5"/>
    <n v="0"/>
    <x v="191"/>
  </r>
  <r>
    <n v="195"/>
    <s v="CA-2015-131457"/>
    <x v="89"/>
    <x v="85"/>
    <s v="Standard Class"/>
    <s v="MZ-17515"/>
    <s v="Mary Zewe"/>
    <s v="Corporate"/>
    <s v="United States"/>
    <s v="Redlands"/>
    <s v="California"/>
    <n v="92374"/>
    <x v="1"/>
    <x v="29"/>
    <x v="1"/>
    <x v="12"/>
    <x v="29"/>
    <x v="190"/>
    <n v="7"/>
    <n v="0"/>
    <x v="192"/>
  </r>
  <r>
    <n v="196"/>
    <s v="CA-2014-140004"/>
    <x v="90"/>
    <x v="86"/>
    <s v="Standard Class"/>
    <s v="CB-12025"/>
    <s v="Cassandra Brandow"/>
    <s v="Consumer"/>
    <s v="United States"/>
    <s v="Hamilton"/>
    <s v="Ohio"/>
    <n v="45011"/>
    <x v="3"/>
    <x v="182"/>
    <x v="1"/>
    <x v="6"/>
    <x v="183"/>
    <x v="191"/>
    <n v="2"/>
    <n v="0.2"/>
    <x v="193"/>
  </r>
  <r>
    <n v="197"/>
    <s v="CA-2014-140004"/>
    <x v="90"/>
    <x v="86"/>
    <s v="Standard Class"/>
    <s v="CB-12025"/>
    <s v="Cassandra Brandow"/>
    <s v="Consumer"/>
    <s v="United States"/>
    <s v="Hamilton"/>
    <s v="Ohio"/>
    <n v="45011"/>
    <x v="3"/>
    <x v="183"/>
    <x v="1"/>
    <x v="6"/>
    <x v="184"/>
    <x v="192"/>
    <n v="3"/>
    <n v="0.2"/>
    <x v="194"/>
  </r>
  <r>
    <n v="198"/>
    <s v="CA-2017-107720"/>
    <x v="44"/>
    <x v="87"/>
    <s v="Standard Class"/>
    <s v="VM-21685"/>
    <s v="Valerie Mitchum"/>
    <s v="Home Office"/>
    <s v="United States"/>
    <s v="Westfield"/>
    <s v="New Jersey"/>
    <n v="7090"/>
    <x v="3"/>
    <x v="184"/>
    <x v="1"/>
    <x v="4"/>
    <x v="185"/>
    <x v="193"/>
    <n v="3"/>
    <n v="0"/>
    <x v="195"/>
  </r>
  <r>
    <n v="199"/>
    <s v="US-2017-124303"/>
    <x v="91"/>
    <x v="88"/>
    <s v="Standard Class"/>
    <s v="FH-14365"/>
    <s v="Fred Hopkins"/>
    <s v="Corporate"/>
    <s v="United States"/>
    <s v="Philadelphia"/>
    <s v="Pennsylvania"/>
    <n v="19120"/>
    <x v="3"/>
    <x v="185"/>
    <x v="1"/>
    <x v="8"/>
    <x v="186"/>
    <x v="194"/>
    <n v="2"/>
    <n v="0.7"/>
    <x v="196"/>
  </r>
  <r>
    <n v="200"/>
    <s v="US-2017-124303"/>
    <x v="91"/>
    <x v="88"/>
    <s v="Standard Class"/>
    <s v="FH-14365"/>
    <s v="Fred Hopkins"/>
    <s v="Corporate"/>
    <s v="United States"/>
    <s v="Philadelphia"/>
    <s v="Pennsylvania"/>
    <n v="19120"/>
    <x v="3"/>
    <x v="186"/>
    <x v="1"/>
    <x v="10"/>
    <x v="187"/>
    <x v="195"/>
    <n v="3"/>
    <n v="0.2"/>
    <x v="197"/>
  </r>
  <r>
    <n v="201"/>
    <s v="CA-2017-105074"/>
    <x v="92"/>
    <x v="89"/>
    <s v="Standard Class"/>
    <s v="MB-17305"/>
    <s v="Maria Bertelson"/>
    <s v="Consumer"/>
    <s v="United States"/>
    <s v="Akron"/>
    <s v="Ohio"/>
    <n v="44312"/>
    <x v="3"/>
    <x v="187"/>
    <x v="1"/>
    <x v="10"/>
    <x v="188"/>
    <x v="196"/>
    <n v="3"/>
    <n v="0.2"/>
    <x v="198"/>
  </r>
  <r>
    <n v="202"/>
    <s v="CA-2014-133690"/>
    <x v="93"/>
    <x v="90"/>
    <s v="First Class"/>
    <s v="BS-11755"/>
    <s v="Bruce Stewart"/>
    <s v="Consumer"/>
    <s v="United States"/>
    <s v="Denver"/>
    <s v="Colorado"/>
    <n v="80219"/>
    <x v="1"/>
    <x v="188"/>
    <x v="0"/>
    <x v="3"/>
    <x v="189"/>
    <x v="197"/>
    <n v="2"/>
    <n v="0.5"/>
    <x v="199"/>
  </r>
  <r>
    <n v="203"/>
    <s v="CA-2014-133690"/>
    <x v="93"/>
    <x v="90"/>
    <s v="First Class"/>
    <s v="BS-11755"/>
    <s v="Bruce Stewart"/>
    <s v="Consumer"/>
    <s v="United States"/>
    <s v="Denver"/>
    <s v="Colorado"/>
    <n v="80219"/>
    <x v="1"/>
    <x v="189"/>
    <x v="1"/>
    <x v="9"/>
    <x v="190"/>
    <x v="198"/>
    <n v="1"/>
    <n v="0.2"/>
    <x v="200"/>
  </r>
  <r>
    <n v="204"/>
    <s v="US-2017-116701"/>
    <x v="94"/>
    <x v="91"/>
    <s v="Second Class"/>
    <s v="LC-17140"/>
    <s v="Logan Currie"/>
    <s v="Consumer"/>
    <s v="United States"/>
    <s v="Dallas"/>
    <s v="Texas"/>
    <n v="75220"/>
    <x v="2"/>
    <x v="190"/>
    <x v="1"/>
    <x v="9"/>
    <x v="191"/>
    <x v="199"/>
    <n v="2"/>
    <n v="0.8"/>
    <x v="201"/>
  </r>
  <r>
    <n v="205"/>
    <s v="CA-2017-126382"/>
    <x v="95"/>
    <x v="92"/>
    <s v="Standard Class"/>
    <s v="HK-14890"/>
    <s v="Heather Kirkland"/>
    <s v="Corporate"/>
    <s v="United States"/>
    <s v="Franklin"/>
    <s v="Tennessee"/>
    <n v="37064"/>
    <x v="0"/>
    <x v="191"/>
    <x v="0"/>
    <x v="5"/>
    <x v="192"/>
    <x v="200"/>
    <n v="7"/>
    <n v="0.2"/>
    <x v="202"/>
  </r>
  <r>
    <n v="206"/>
    <s v="CA-2017-108329"/>
    <x v="34"/>
    <x v="93"/>
    <s v="Standard Class"/>
    <s v="LE-16810"/>
    <s v="Laurel Elliston"/>
    <s v="Consumer"/>
    <s v="United States"/>
    <s v="Whittier"/>
    <s v="California"/>
    <n v="90604"/>
    <x v="1"/>
    <x v="192"/>
    <x v="2"/>
    <x v="7"/>
    <x v="193"/>
    <x v="201"/>
    <n v="4"/>
    <n v="0.2"/>
    <x v="203"/>
  </r>
  <r>
    <n v="207"/>
    <s v="CA-2017-135860"/>
    <x v="96"/>
    <x v="94"/>
    <s v="Standard Class"/>
    <s v="JH-15985"/>
    <s v="Joseph Holt"/>
    <s v="Consumer"/>
    <s v="United States"/>
    <s v="Saginaw"/>
    <s v="Michigan"/>
    <n v="48601"/>
    <x v="2"/>
    <x v="193"/>
    <x v="1"/>
    <x v="4"/>
    <x v="194"/>
    <x v="202"/>
    <n v="4"/>
    <n v="0"/>
    <x v="204"/>
  </r>
  <r>
    <n v="208"/>
    <s v="CA-2017-135860"/>
    <x v="96"/>
    <x v="94"/>
    <s v="Standard Class"/>
    <s v="JH-15985"/>
    <s v="Joseph Holt"/>
    <s v="Consumer"/>
    <s v="United States"/>
    <s v="Saginaw"/>
    <s v="Michigan"/>
    <n v="48601"/>
    <x v="2"/>
    <x v="194"/>
    <x v="2"/>
    <x v="7"/>
    <x v="195"/>
    <x v="203"/>
    <n v="2"/>
    <n v="0"/>
    <x v="205"/>
  </r>
  <r>
    <n v="209"/>
    <s v="CA-2017-135860"/>
    <x v="96"/>
    <x v="94"/>
    <s v="Standard Class"/>
    <s v="JH-15985"/>
    <s v="Joseph Holt"/>
    <s v="Consumer"/>
    <s v="United States"/>
    <s v="Saginaw"/>
    <s v="Michigan"/>
    <n v="48601"/>
    <x v="2"/>
    <x v="122"/>
    <x v="1"/>
    <x v="8"/>
    <x v="122"/>
    <x v="204"/>
    <n v="4"/>
    <n v="0"/>
    <x v="206"/>
  </r>
  <r>
    <n v="210"/>
    <s v="CA-2017-135860"/>
    <x v="96"/>
    <x v="94"/>
    <s v="Standard Class"/>
    <s v="JH-15985"/>
    <s v="Joseph Holt"/>
    <s v="Consumer"/>
    <s v="United States"/>
    <s v="Saginaw"/>
    <s v="Michigan"/>
    <n v="48601"/>
    <x v="2"/>
    <x v="195"/>
    <x v="1"/>
    <x v="13"/>
    <x v="196"/>
    <x v="205"/>
    <n v="9"/>
    <n v="0"/>
    <x v="207"/>
  </r>
  <r>
    <n v="211"/>
    <s v="CA-2017-135860"/>
    <x v="96"/>
    <x v="94"/>
    <s v="Standard Class"/>
    <s v="JH-15985"/>
    <s v="Joseph Holt"/>
    <s v="Consumer"/>
    <s v="United States"/>
    <s v="Saginaw"/>
    <s v="Michigan"/>
    <n v="48601"/>
    <x v="2"/>
    <x v="196"/>
    <x v="1"/>
    <x v="4"/>
    <x v="197"/>
    <x v="206"/>
    <n v="1"/>
    <n v="0"/>
    <x v="208"/>
  </r>
  <r>
    <n v="212"/>
    <s v="CA-2015-101007"/>
    <x v="97"/>
    <x v="95"/>
    <s v="Second Class"/>
    <s v="MS-17980"/>
    <s v="Michael Stewart"/>
    <s v="Corporate"/>
    <s v="United States"/>
    <s v="Dallas"/>
    <s v="Texas"/>
    <n v="75220"/>
    <x v="2"/>
    <x v="197"/>
    <x v="2"/>
    <x v="11"/>
    <x v="198"/>
    <x v="207"/>
    <n v="2"/>
    <n v="0.2"/>
    <x v="209"/>
  </r>
  <r>
    <n v="213"/>
    <s v="CA-2015-146262"/>
    <x v="98"/>
    <x v="96"/>
    <s v="Standard Class"/>
    <s v="VW-21775"/>
    <s v="Victoria Wilson"/>
    <s v="Corporate"/>
    <s v="United States"/>
    <s v="Medina"/>
    <s v="Ohio"/>
    <n v="44256"/>
    <x v="3"/>
    <x v="198"/>
    <x v="1"/>
    <x v="2"/>
    <x v="199"/>
    <x v="208"/>
    <n v="2"/>
    <n v="0.2"/>
    <x v="210"/>
  </r>
  <r>
    <n v="214"/>
    <s v="CA-2015-146262"/>
    <x v="98"/>
    <x v="96"/>
    <s v="Standard Class"/>
    <s v="VW-21775"/>
    <s v="Victoria Wilson"/>
    <s v="Corporate"/>
    <s v="United States"/>
    <s v="Medina"/>
    <s v="Ohio"/>
    <n v="44256"/>
    <x v="3"/>
    <x v="199"/>
    <x v="0"/>
    <x v="0"/>
    <x v="200"/>
    <x v="209"/>
    <n v="5"/>
    <n v="0.5"/>
    <x v="211"/>
  </r>
  <r>
    <n v="215"/>
    <s v="CA-2015-146262"/>
    <x v="98"/>
    <x v="96"/>
    <s v="Standard Class"/>
    <s v="VW-21775"/>
    <s v="Victoria Wilson"/>
    <s v="Corporate"/>
    <s v="United States"/>
    <s v="Medina"/>
    <s v="Ohio"/>
    <n v="44256"/>
    <x v="3"/>
    <x v="104"/>
    <x v="2"/>
    <x v="7"/>
    <x v="104"/>
    <x v="210"/>
    <n v="3"/>
    <n v="0.4"/>
    <x v="212"/>
  </r>
  <r>
    <n v="216"/>
    <s v="CA-2015-146262"/>
    <x v="98"/>
    <x v="96"/>
    <s v="Standard Class"/>
    <s v="VW-21775"/>
    <s v="Victoria Wilson"/>
    <s v="Corporate"/>
    <s v="United States"/>
    <s v="Medina"/>
    <s v="Ohio"/>
    <n v="44256"/>
    <x v="3"/>
    <x v="200"/>
    <x v="2"/>
    <x v="15"/>
    <x v="201"/>
    <x v="211"/>
    <n v="9"/>
    <n v="0.7"/>
    <x v="213"/>
  </r>
  <r>
    <n v="217"/>
    <s v="CA-2015-146262"/>
    <x v="98"/>
    <x v="96"/>
    <s v="Standard Class"/>
    <s v="VW-21775"/>
    <s v="Victoria Wilson"/>
    <s v="Corporate"/>
    <s v="United States"/>
    <s v="Medina"/>
    <s v="Ohio"/>
    <n v="44256"/>
    <x v="3"/>
    <x v="201"/>
    <x v="2"/>
    <x v="11"/>
    <x v="202"/>
    <x v="212"/>
    <n v="2"/>
    <n v="0.2"/>
    <x v="214"/>
  </r>
  <r>
    <n v="218"/>
    <s v="CA-2016-130162"/>
    <x v="99"/>
    <x v="97"/>
    <s v="Standard Class"/>
    <s v="JH-15910"/>
    <s v="Jonathan Howell"/>
    <s v="Consumer"/>
    <s v="United States"/>
    <s v="Los Angeles"/>
    <s v="California"/>
    <n v="90032"/>
    <x v="1"/>
    <x v="177"/>
    <x v="1"/>
    <x v="4"/>
    <x v="178"/>
    <x v="213"/>
    <n v="6"/>
    <n v="0"/>
    <x v="215"/>
  </r>
  <r>
    <n v="219"/>
    <s v="CA-2016-130162"/>
    <x v="99"/>
    <x v="97"/>
    <s v="Standard Class"/>
    <s v="JH-15910"/>
    <s v="Jonathan Howell"/>
    <s v="Consumer"/>
    <s v="United States"/>
    <s v="Los Angeles"/>
    <s v="California"/>
    <n v="90032"/>
    <x v="1"/>
    <x v="202"/>
    <x v="2"/>
    <x v="7"/>
    <x v="203"/>
    <x v="214"/>
    <n v="3"/>
    <n v="0.2"/>
    <x v="216"/>
  </r>
  <r>
    <n v="220"/>
    <s v="CA-2015-169397"/>
    <x v="100"/>
    <x v="98"/>
    <s v="First Class"/>
    <s v="JB-15925"/>
    <s v="Joni Blumstein"/>
    <s v="Consumer"/>
    <s v="United States"/>
    <s v="Dublin"/>
    <s v="Ohio"/>
    <n v="43017"/>
    <x v="3"/>
    <x v="203"/>
    <x v="1"/>
    <x v="13"/>
    <x v="204"/>
    <x v="215"/>
    <n v="2"/>
    <n v="0.2"/>
    <x v="217"/>
  </r>
  <r>
    <n v="221"/>
    <s v="CA-2015-169397"/>
    <x v="100"/>
    <x v="98"/>
    <s v="First Class"/>
    <s v="JB-15925"/>
    <s v="Joni Blumstein"/>
    <s v="Consumer"/>
    <s v="United States"/>
    <s v="Dublin"/>
    <s v="Ohio"/>
    <n v="43017"/>
    <x v="3"/>
    <x v="204"/>
    <x v="1"/>
    <x v="10"/>
    <x v="205"/>
    <x v="216"/>
    <n v="6"/>
    <n v="0.2"/>
    <x v="218"/>
  </r>
  <r>
    <n v="222"/>
    <s v="CA-2015-169397"/>
    <x v="100"/>
    <x v="98"/>
    <s v="First Class"/>
    <s v="JB-15925"/>
    <s v="Joni Blumstein"/>
    <s v="Consumer"/>
    <s v="United States"/>
    <s v="Dublin"/>
    <s v="Ohio"/>
    <n v="43017"/>
    <x v="3"/>
    <x v="91"/>
    <x v="1"/>
    <x v="8"/>
    <x v="91"/>
    <x v="217"/>
    <n v="4"/>
    <n v="0.7"/>
    <x v="219"/>
  </r>
  <r>
    <n v="223"/>
    <s v="CA-2015-169397"/>
    <x v="100"/>
    <x v="98"/>
    <s v="First Class"/>
    <s v="JB-15925"/>
    <s v="Joni Blumstein"/>
    <s v="Consumer"/>
    <s v="United States"/>
    <s v="Dublin"/>
    <s v="Ohio"/>
    <n v="43017"/>
    <x v="3"/>
    <x v="205"/>
    <x v="0"/>
    <x v="5"/>
    <x v="206"/>
    <x v="218"/>
    <n v="4"/>
    <n v="0.2"/>
    <x v="220"/>
  </r>
  <r>
    <n v="224"/>
    <s v="CA-2015-169397"/>
    <x v="100"/>
    <x v="98"/>
    <s v="First Class"/>
    <s v="JB-15925"/>
    <s v="Joni Blumstein"/>
    <s v="Consumer"/>
    <s v="United States"/>
    <s v="Dublin"/>
    <s v="Ohio"/>
    <n v="43017"/>
    <x v="3"/>
    <x v="206"/>
    <x v="2"/>
    <x v="15"/>
    <x v="207"/>
    <x v="219"/>
    <n v="4"/>
    <n v="0.7"/>
    <x v="221"/>
  </r>
  <r>
    <n v="225"/>
    <s v="CA-2015-169397"/>
    <x v="100"/>
    <x v="98"/>
    <s v="First Class"/>
    <s v="JB-15925"/>
    <s v="Joni Blumstein"/>
    <s v="Consumer"/>
    <s v="United States"/>
    <s v="Dublin"/>
    <s v="Ohio"/>
    <n v="43017"/>
    <x v="3"/>
    <x v="207"/>
    <x v="1"/>
    <x v="6"/>
    <x v="208"/>
    <x v="220"/>
    <n v="2"/>
    <n v="0.2"/>
    <x v="222"/>
  </r>
  <r>
    <n v="226"/>
    <s v="CA-2015-163055"/>
    <x v="101"/>
    <x v="99"/>
    <s v="Standard Class"/>
    <s v="DS-13180"/>
    <s v="David Smith"/>
    <s v="Corporate"/>
    <s v="United States"/>
    <s v="Detroit"/>
    <s v="Michigan"/>
    <n v="48227"/>
    <x v="2"/>
    <x v="208"/>
    <x v="1"/>
    <x v="6"/>
    <x v="209"/>
    <x v="221"/>
    <n v="1"/>
    <n v="0"/>
    <x v="223"/>
  </r>
  <r>
    <n v="227"/>
    <s v="CA-2015-163055"/>
    <x v="101"/>
    <x v="99"/>
    <s v="Standard Class"/>
    <s v="DS-13180"/>
    <s v="David Smith"/>
    <s v="Corporate"/>
    <s v="United States"/>
    <s v="Detroit"/>
    <s v="Michigan"/>
    <n v="48227"/>
    <x v="2"/>
    <x v="209"/>
    <x v="0"/>
    <x v="3"/>
    <x v="210"/>
    <x v="222"/>
    <n v="5"/>
    <n v="0"/>
    <x v="224"/>
  </r>
  <r>
    <n v="228"/>
    <s v="CA-2015-163055"/>
    <x v="101"/>
    <x v="99"/>
    <s v="Standard Class"/>
    <s v="DS-13180"/>
    <s v="David Smith"/>
    <s v="Corporate"/>
    <s v="United States"/>
    <s v="Detroit"/>
    <s v="Michigan"/>
    <n v="48227"/>
    <x v="2"/>
    <x v="210"/>
    <x v="1"/>
    <x v="4"/>
    <x v="211"/>
    <x v="223"/>
    <n v="1"/>
    <n v="0"/>
    <x v="225"/>
  </r>
  <r>
    <n v="229"/>
    <s v="US-2015-145436"/>
    <x v="102"/>
    <x v="100"/>
    <s v="Standard Class"/>
    <s v="VD-21670"/>
    <s v="Valerie Dominguez"/>
    <s v="Consumer"/>
    <s v="United States"/>
    <s v="Columbia"/>
    <s v="Tennessee"/>
    <n v="38401"/>
    <x v="0"/>
    <x v="211"/>
    <x v="0"/>
    <x v="1"/>
    <x v="212"/>
    <x v="224"/>
    <n v="2"/>
    <n v="0.2"/>
    <x v="226"/>
  </r>
  <r>
    <n v="230"/>
    <s v="US-2015-145436"/>
    <x v="102"/>
    <x v="100"/>
    <s v="Standard Class"/>
    <s v="VD-21670"/>
    <s v="Valerie Dominguez"/>
    <s v="Consumer"/>
    <s v="United States"/>
    <s v="Columbia"/>
    <s v="Tennessee"/>
    <n v="38401"/>
    <x v="0"/>
    <x v="212"/>
    <x v="0"/>
    <x v="1"/>
    <x v="213"/>
    <x v="225"/>
    <n v="8"/>
    <n v="0.2"/>
    <x v="227"/>
  </r>
  <r>
    <n v="231"/>
    <s v="US-2014-156216"/>
    <x v="103"/>
    <x v="101"/>
    <s v="Standard Class"/>
    <s v="EA-14035"/>
    <s v="Erin Ashbrook"/>
    <s v="Corporate"/>
    <s v="United States"/>
    <s v="Charlotte"/>
    <s v="North Carolina"/>
    <n v="28205"/>
    <x v="0"/>
    <x v="213"/>
    <x v="1"/>
    <x v="8"/>
    <x v="214"/>
    <x v="226"/>
    <n v="7"/>
    <n v="0.7"/>
    <x v="228"/>
  </r>
  <r>
    <n v="232"/>
    <s v="US-2017-100930"/>
    <x v="104"/>
    <x v="102"/>
    <s v="Standard Class"/>
    <s v="CS-12400"/>
    <s v="Christopher Schild"/>
    <s v="Home Office"/>
    <s v="United States"/>
    <s v="Tampa"/>
    <s v="Florida"/>
    <n v="33614"/>
    <x v="0"/>
    <x v="214"/>
    <x v="0"/>
    <x v="3"/>
    <x v="215"/>
    <x v="227"/>
    <n v="2"/>
    <n v="0.45"/>
    <x v="229"/>
  </r>
  <r>
    <n v="233"/>
    <s v="US-2017-100930"/>
    <x v="104"/>
    <x v="102"/>
    <s v="Standard Class"/>
    <s v="CS-12400"/>
    <s v="Christopher Schild"/>
    <s v="Home Office"/>
    <s v="United States"/>
    <s v="Tampa"/>
    <s v="Florida"/>
    <n v="33614"/>
    <x v="0"/>
    <x v="215"/>
    <x v="0"/>
    <x v="3"/>
    <x v="216"/>
    <x v="228"/>
    <n v="3"/>
    <n v="0.45"/>
    <x v="230"/>
  </r>
  <r>
    <n v="234"/>
    <s v="US-2017-100930"/>
    <x v="104"/>
    <x v="102"/>
    <s v="Standard Class"/>
    <s v="CS-12400"/>
    <s v="Christopher Schild"/>
    <s v="Home Office"/>
    <s v="United States"/>
    <s v="Tampa"/>
    <s v="Florida"/>
    <n v="33614"/>
    <x v="0"/>
    <x v="213"/>
    <x v="1"/>
    <x v="8"/>
    <x v="214"/>
    <x v="229"/>
    <n v="2"/>
    <n v="0.7"/>
    <x v="231"/>
  </r>
  <r>
    <n v="235"/>
    <s v="US-2017-100930"/>
    <x v="104"/>
    <x v="102"/>
    <s v="Standard Class"/>
    <s v="CS-12400"/>
    <s v="Christopher Schild"/>
    <s v="Home Office"/>
    <s v="United States"/>
    <s v="Tampa"/>
    <s v="Florida"/>
    <n v="33614"/>
    <x v="0"/>
    <x v="216"/>
    <x v="0"/>
    <x v="5"/>
    <x v="217"/>
    <x v="230"/>
    <n v="3"/>
    <n v="0.2"/>
    <x v="232"/>
  </r>
  <r>
    <n v="236"/>
    <s v="US-2017-100930"/>
    <x v="104"/>
    <x v="102"/>
    <s v="Standard Class"/>
    <s v="CS-12400"/>
    <s v="Christopher Schild"/>
    <s v="Home Office"/>
    <s v="United States"/>
    <s v="Tampa"/>
    <s v="Florida"/>
    <n v="33614"/>
    <x v="0"/>
    <x v="217"/>
    <x v="2"/>
    <x v="11"/>
    <x v="218"/>
    <x v="231"/>
    <n v="3"/>
    <n v="0.2"/>
    <x v="233"/>
  </r>
  <r>
    <n v="237"/>
    <s v="CA-2017-160514"/>
    <x v="105"/>
    <x v="38"/>
    <s v="Standard Class"/>
    <s v="DB-13120"/>
    <s v="David Bremer"/>
    <s v="Corporate"/>
    <s v="United States"/>
    <s v="Santa Clara"/>
    <s v="California"/>
    <n v="95051"/>
    <x v="1"/>
    <x v="218"/>
    <x v="1"/>
    <x v="10"/>
    <x v="219"/>
    <x v="232"/>
    <n v="2"/>
    <n v="0"/>
    <x v="234"/>
  </r>
  <r>
    <n v="238"/>
    <s v="CA-2016-157749"/>
    <x v="30"/>
    <x v="103"/>
    <s v="Second Class"/>
    <s v="KL-16645"/>
    <s v="Ken Lonsdale"/>
    <s v="Consumer"/>
    <s v="United States"/>
    <s v="Chicago"/>
    <s v="Illinois"/>
    <n v="60610"/>
    <x v="2"/>
    <x v="219"/>
    <x v="1"/>
    <x v="10"/>
    <x v="220"/>
    <x v="233"/>
    <n v="5"/>
    <n v="0.2"/>
    <x v="235"/>
  </r>
  <r>
    <n v="239"/>
    <s v="CA-2016-157749"/>
    <x v="30"/>
    <x v="103"/>
    <s v="Second Class"/>
    <s v="KL-16645"/>
    <s v="Ken Lonsdale"/>
    <s v="Consumer"/>
    <s v="United States"/>
    <s v="Chicago"/>
    <s v="Illinois"/>
    <n v="60610"/>
    <x v="2"/>
    <x v="220"/>
    <x v="0"/>
    <x v="5"/>
    <x v="221"/>
    <x v="234"/>
    <n v="5"/>
    <n v="0.6"/>
    <x v="236"/>
  </r>
  <r>
    <n v="240"/>
    <s v="CA-2016-157749"/>
    <x v="30"/>
    <x v="103"/>
    <s v="Second Class"/>
    <s v="KL-16645"/>
    <s v="Ken Lonsdale"/>
    <s v="Consumer"/>
    <s v="United States"/>
    <s v="Chicago"/>
    <s v="Illinois"/>
    <n v="60610"/>
    <x v="2"/>
    <x v="221"/>
    <x v="0"/>
    <x v="5"/>
    <x v="222"/>
    <x v="235"/>
    <n v="3"/>
    <n v="0.6"/>
    <x v="237"/>
  </r>
  <r>
    <n v="241"/>
    <s v="CA-2016-157749"/>
    <x v="30"/>
    <x v="103"/>
    <s v="Second Class"/>
    <s v="KL-16645"/>
    <s v="Ken Lonsdale"/>
    <s v="Consumer"/>
    <s v="United States"/>
    <s v="Chicago"/>
    <s v="Illinois"/>
    <n v="60610"/>
    <x v="2"/>
    <x v="222"/>
    <x v="2"/>
    <x v="7"/>
    <x v="223"/>
    <x v="236"/>
    <n v="2"/>
    <n v="0.2"/>
    <x v="238"/>
  </r>
  <r>
    <n v="242"/>
    <s v="CA-2016-157749"/>
    <x v="30"/>
    <x v="103"/>
    <s v="Second Class"/>
    <s v="KL-16645"/>
    <s v="Ken Lonsdale"/>
    <s v="Consumer"/>
    <s v="United States"/>
    <s v="Chicago"/>
    <s v="Illinois"/>
    <n v="60610"/>
    <x v="2"/>
    <x v="223"/>
    <x v="0"/>
    <x v="3"/>
    <x v="224"/>
    <x v="237"/>
    <n v="5"/>
    <n v="0.5"/>
    <x v="239"/>
  </r>
  <r>
    <n v="243"/>
    <s v="CA-2016-157749"/>
    <x v="30"/>
    <x v="103"/>
    <s v="Second Class"/>
    <s v="KL-16645"/>
    <s v="Ken Lonsdale"/>
    <s v="Consumer"/>
    <s v="United States"/>
    <s v="Chicago"/>
    <s v="Illinois"/>
    <n v="60610"/>
    <x v="2"/>
    <x v="224"/>
    <x v="0"/>
    <x v="5"/>
    <x v="225"/>
    <x v="238"/>
    <n v="3"/>
    <n v="0.6"/>
    <x v="240"/>
  </r>
  <r>
    <n v="244"/>
    <s v="CA-2016-157749"/>
    <x v="30"/>
    <x v="103"/>
    <s v="Second Class"/>
    <s v="KL-16645"/>
    <s v="Ken Lonsdale"/>
    <s v="Consumer"/>
    <s v="United States"/>
    <s v="Chicago"/>
    <s v="Illinois"/>
    <n v="60610"/>
    <x v="2"/>
    <x v="182"/>
    <x v="1"/>
    <x v="6"/>
    <x v="183"/>
    <x v="191"/>
    <n v="2"/>
    <n v="0.2"/>
    <x v="193"/>
  </r>
  <r>
    <n v="245"/>
    <s v="CA-2014-131926"/>
    <x v="106"/>
    <x v="104"/>
    <s v="Second Class"/>
    <s v="DW-13480"/>
    <s v="Dianna Wilson"/>
    <s v="Home Office"/>
    <s v="United States"/>
    <s v="Lakeville"/>
    <s v="Minnesota"/>
    <n v="55044"/>
    <x v="2"/>
    <x v="120"/>
    <x v="0"/>
    <x v="1"/>
    <x v="120"/>
    <x v="239"/>
    <n v="7"/>
    <n v="0"/>
    <x v="241"/>
  </r>
  <r>
    <n v="246"/>
    <s v="CA-2014-131926"/>
    <x v="106"/>
    <x v="104"/>
    <s v="Second Class"/>
    <s v="DW-13480"/>
    <s v="Dianna Wilson"/>
    <s v="Home Office"/>
    <s v="United States"/>
    <s v="Lakeville"/>
    <s v="Minnesota"/>
    <n v="55044"/>
    <x v="2"/>
    <x v="225"/>
    <x v="1"/>
    <x v="4"/>
    <x v="226"/>
    <x v="240"/>
    <n v="2"/>
    <n v="0"/>
    <x v="242"/>
  </r>
  <r>
    <n v="247"/>
    <s v="CA-2014-131926"/>
    <x v="106"/>
    <x v="104"/>
    <s v="Second Class"/>
    <s v="DW-13480"/>
    <s v="Dianna Wilson"/>
    <s v="Home Office"/>
    <s v="United States"/>
    <s v="Lakeville"/>
    <s v="Minnesota"/>
    <n v="55044"/>
    <x v="2"/>
    <x v="226"/>
    <x v="1"/>
    <x v="10"/>
    <x v="227"/>
    <x v="241"/>
    <n v="6"/>
    <n v="0"/>
    <x v="243"/>
  </r>
  <r>
    <n v="248"/>
    <s v="CA-2014-131926"/>
    <x v="106"/>
    <x v="104"/>
    <s v="Second Class"/>
    <s v="DW-13480"/>
    <s v="Dianna Wilson"/>
    <s v="Home Office"/>
    <s v="United States"/>
    <s v="Lakeville"/>
    <s v="Minnesota"/>
    <n v="55044"/>
    <x v="2"/>
    <x v="227"/>
    <x v="1"/>
    <x v="9"/>
    <x v="228"/>
    <x v="242"/>
    <n v="5"/>
    <n v="0"/>
    <x v="244"/>
  </r>
  <r>
    <n v="249"/>
    <s v="CA-2014-131926"/>
    <x v="106"/>
    <x v="104"/>
    <s v="Second Class"/>
    <s v="DW-13480"/>
    <s v="Dianna Wilson"/>
    <s v="Home Office"/>
    <s v="United States"/>
    <s v="Lakeville"/>
    <s v="Minnesota"/>
    <n v="55044"/>
    <x v="2"/>
    <x v="180"/>
    <x v="1"/>
    <x v="10"/>
    <x v="181"/>
    <x v="243"/>
    <n v="4"/>
    <n v="0"/>
    <x v="245"/>
  </r>
  <r>
    <n v="250"/>
    <s v="CA-2016-154739"/>
    <x v="107"/>
    <x v="105"/>
    <s v="Second Class"/>
    <s v="LH-17155"/>
    <s v="Logan Haushalter"/>
    <s v="Consumer"/>
    <s v="United States"/>
    <s v="San Francisco"/>
    <s v="California"/>
    <n v="94109"/>
    <x v="1"/>
    <x v="228"/>
    <x v="0"/>
    <x v="1"/>
    <x v="229"/>
    <x v="244"/>
    <n v="2"/>
    <n v="0.2"/>
    <x v="246"/>
  </r>
  <r>
    <n v="251"/>
    <s v="CA-2016-145625"/>
    <x v="108"/>
    <x v="106"/>
    <s v="Standard Class"/>
    <s v="KC-16540"/>
    <s v="Kelly Collister"/>
    <s v="Consumer"/>
    <s v="United States"/>
    <s v="San Diego"/>
    <s v="California"/>
    <n v="92037"/>
    <x v="1"/>
    <x v="229"/>
    <x v="1"/>
    <x v="10"/>
    <x v="230"/>
    <x v="245"/>
    <n v="1"/>
    <n v="0"/>
    <x v="247"/>
  </r>
  <r>
    <n v="252"/>
    <s v="CA-2016-145625"/>
    <x v="108"/>
    <x v="106"/>
    <s v="Standard Class"/>
    <s v="KC-16540"/>
    <s v="Kelly Collister"/>
    <s v="Consumer"/>
    <s v="United States"/>
    <s v="San Diego"/>
    <s v="California"/>
    <n v="92037"/>
    <x v="1"/>
    <x v="217"/>
    <x v="2"/>
    <x v="11"/>
    <x v="218"/>
    <x v="246"/>
    <n v="13"/>
    <n v="0"/>
    <x v="248"/>
  </r>
  <r>
    <n v="253"/>
    <s v="CA-2016-146941"/>
    <x v="107"/>
    <x v="10"/>
    <s v="First Class"/>
    <s v="DL-13315"/>
    <s v="Delfina Latchford"/>
    <s v="Consumer"/>
    <s v="United States"/>
    <s v="New York City"/>
    <s v="New York"/>
    <n v="10024"/>
    <x v="3"/>
    <x v="230"/>
    <x v="1"/>
    <x v="4"/>
    <x v="231"/>
    <x v="247"/>
    <n v="6"/>
    <n v="0"/>
    <x v="249"/>
  </r>
  <r>
    <n v="254"/>
    <s v="CA-2016-146941"/>
    <x v="107"/>
    <x v="10"/>
    <s v="First Class"/>
    <s v="DL-13315"/>
    <s v="Delfina Latchford"/>
    <s v="Consumer"/>
    <s v="United States"/>
    <s v="New York City"/>
    <s v="New York"/>
    <n v="10024"/>
    <x v="3"/>
    <x v="231"/>
    <x v="1"/>
    <x v="12"/>
    <x v="232"/>
    <x v="248"/>
    <n v="4"/>
    <n v="0"/>
    <x v="250"/>
  </r>
  <r>
    <n v="255"/>
    <s v="US-2015-159982"/>
    <x v="109"/>
    <x v="107"/>
    <s v="Standard Class"/>
    <s v="DR-12880"/>
    <s v="Dan Reichenbach"/>
    <s v="Corporate"/>
    <s v="United States"/>
    <s v="Chicago"/>
    <s v="Illinois"/>
    <n v="60623"/>
    <x v="2"/>
    <x v="224"/>
    <x v="0"/>
    <x v="5"/>
    <x v="225"/>
    <x v="249"/>
    <n v="9"/>
    <n v="0.6"/>
    <x v="251"/>
  </r>
  <r>
    <n v="256"/>
    <s v="US-2015-159982"/>
    <x v="109"/>
    <x v="107"/>
    <s v="Standard Class"/>
    <s v="DR-12880"/>
    <s v="Dan Reichenbach"/>
    <s v="Corporate"/>
    <s v="United States"/>
    <s v="Chicago"/>
    <s v="Illinois"/>
    <n v="60623"/>
    <x v="2"/>
    <x v="232"/>
    <x v="1"/>
    <x v="4"/>
    <x v="233"/>
    <x v="250"/>
    <n v="2"/>
    <n v="0.2"/>
    <x v="252"/>
  </r>
  <r>
    <n v="257"/>
    <s v="US-2015-159982"/>
    <x v="109"/>
    <x v="107"/>
    <s v="Standard Class"/>
    <s v="DR-12880"/>
    <s v="Dan Reichenbach"/>
    <s v="Corporate"/>
    <s v="United States"/>
    <s v="Chicago"/>
    <s v="Illinois"/>
    <n v="60623"/>
    <x v="2"/>
    <x v="146"/>
    <x v="1"/>
    <x v="4"/>
    <x v="147"/>
    <x v="251"/>
    <n v="5"/>
    <n v="0.2"/>
    <x v="253"/>
  </r>
  <r>
    <n v="258"/>
    <s v="US-2015-159982"/>
    <x v="109"/>
    <x v="107"/>
    <s v="Standard Class"/>
    <s v="DR-12880"/>
    <s v="Dan Reichenbach"/>
    <s v="Corporate"/>
    <s v="United States"/>
    <s v="Chicago"/>
    <s v="Illinois"/>
    <n v="60623"/>
    <x v="2"/>
    <x v="233"/>
    <x v="2"/>
    <x v="7"/>
    <x v="234"/>
    <x v="252"/>
    <n v="6"/>
    <n v="0.2"/>
    <x v="254"/>
  </r>
  <r>
    <n v="259"/>
    <s v="CA-2017-163139"/>
    <x v="96"/>
    <x v="108"/>
    <s v="Second Class"/>
    <s v="CC-12670"/>
    <s v="Craig Carreira"/>
    <s v="Consumer"/>
    <s v="United States"/>
    <s v="New York City"/>
    <s v="New York"/>
    <n v="10009"/>
    <x v="3"/>
    <x v="234"/>
    <x v="2"/>
    <x v="11"/>
    <x v="235"/>
    <x v="253"/>
    <n v="3"/>
    <n v="0"/>
    <x v="255"/>
  </r>
  <r>
    <n v="260"/>
    <s v="CA-2017-163139"/>
    <x v="96"/>
    <x v="108"/>
    <s v="Second Class"/>
    <s v="CC-12670"/>
    <s v="Craig Carreira"/>
    <s v="Consumer"/>
    <s v="United States"/>
    <s v="New York City"/>
    <s v="New York"/>
    <n v="10009"/>
    <x v="3"/>
    <x v="235"/>
    <x v="1"/>
    <x v="4"/>
    <x v="236"/>
    <x v="254"/>
    <n v="3"/>
    <n v="0"/>
    <x v="256"/>
  </r>
  <r>
    <n v="261"/>
    <s v="CA-2017-163139"/>
    <x v="96"/>
    <x v="108"/>
    <s v="Second Class"/>
    <s v="CC-12670"/>
    <s v="Craig Carreira"/>
    <s v="Consumer"/>
    <s v="United States"/>
    <s v="New York City"/>
    <s v="New York"/>
    <n v="10009"/>
    <x v="3"/>
    <x v="236"/>
    <x v="1"/>
    <x v="8"/>
    <x v="237"/>
    <x v="255"/>
    <n v="5"/>
    <n v="0.2"/>
    <x v="257"/>
  </r>
  <r>
    <n v="262"/>
    <s v="US-2017-155299"/>
    <x v="110"/>
    <x v="109"/>
    <s v="Standard Class"/>
    <s v="Dl-13600"/>
    <s v="Dorris liebe"/>
    <s v="Corporate"/>
    <s v="United States"/>
    <s v="Pasadena"/>
    <s v="Texas"/>
    <n v="77506"/>
    <x v="2"/>
    <x v="237"/>
    <x v="1"/>
    <x v="9"/>
    <x v="238"/>
    <x v="256"/>
    <n v="2"/>
    <n v="0.8"/>
    <x v="258"/>
  </r>
  <r>
    <n v="263"/>
    <s v="US-2014-106992"/>
    <x v="111"/>
    <x v="110"/>
    <s v="Second Class"/>
    <s v="SB-20290"/>
    <s v="Sean Braxton"/>
    <s v="Corporate"/>
    <s v="United States"/>
    <s v="Houston"/>
    <s v="Texas"/>
    <n v="77036"/>
    <x v="2"/>
    <x v="155"/>
    <x v="2"/>
    <x v="15"/>
    <x v="156"/>
    <x v="257"/>
    <n v="3"/>
    <n v="0.4"/>
    <x v="259"/>
  </r>
  <r>
    <n v="264"/>
    <s v="US-2014-106992"/>
    <x v="111"/>
    <x v="110"/>
    <s v="Second Class"/>
    <s v="SB-20290"/>
    <s v="Sean Braxton"/>
    <s v="Corporate"/>
    <s v="United States"/>
    <s v="Houston"/>
    <s v="Texas"/>
    <n v="77036"/>
    <x v="2"/>
    <x v="238"/>
    <x v="2"/>
    <x v="15"/>
    <x v="239"/>
    <x v="258"/>
    <n v="7"/>
    <n v="0.4"/>
    <x v="260"/>
  </r>
  <r>
    <n v="265"/>
    <s v="CA-2016-125318"/>
    <x v="112"/>
    <x v="111"/>
    <s v="Standard Class"/>
    <s v="RC-19825"/>
    <s v="Roy Collins"/>
    <s v="Consumer"/>
    <s v="United States"/>
    <s v="Chicago"/>
    <s v="Illinois"/>
    <n v="60610"/>
    <x v="2"/>
    <x v="239"/>
    <x v="2"/>
    <x v="7"/>
    <x v="240"/>
    <x v="259"/>
    <n v="4"/>
    <n v="0.2"/>
    <x v="261"/>
  </r>
  <r>
    <n v="266"/>
    <s v="CA-2015-155040"/>
    <x v="113"/>
    <x v="112"/>
    <s v="Standard Class"/>
    <s v="AH-10210"/>
    <s v="Alan Hwang"/>
    <s v="Consumer"/>
    <s v="United States"/>
    <s v="Brentwood"/>
    <s v="California"/>
    <n v="94513"/>
    <x v="1"/>
    <x v="240"/>
    <x v="2"/>
    <x v="11"/>
    <x v="241"/>
    <x v="260"/>
    <n v="2"/>
    <n v="0"/>
    <x v="262"/>
  </r>
  <r>
    <n v="267"/>
    <s v="CA-2017-136826"/>
    <x v="114"/>
    <x v="46"/>
    <s v="Standard Class"/>
    <s v="CB-12535"/>
    <s v="Claudia Bergmann"/>
    <s v="Corporate"/>
    <s v="United States"/>
    <s v="Chapel Hill"/>
    <s v="North Carolina"/>
    <n v="27514"/>
    <x v="0"/>
    <x v="241"/>
    <x v="1"/>
    <x v="6"/>
    <x v="242"/>
    <x v="261"/>
    <n v="3"/>
    <n v="0.2"/>
    <x v="263"/>
  </r>
  <r>
    <n v="268"/>
    <s v="CA-2016-111010"/>
    <x v="115"/>
    <x v="113"/>
    <s v="Standard Class"/>
    <s v="PG-18895"/>
    <s v="Paul Gonzalez"/>
    <s v="Consumer"/>
    <s v="United States"/>
    <s v="Morristown"/>
    <s v="New Jersey"/>
    <n v="7960"/>
    <x v="3"/>
    <x v="242"/>
    <x v="1"/>
    <x v="13"/>
    <x v="243"/>
    <x v="262"/>
    <n v="6"/>
    <n v="0"/>
    <x v="264"/>
  </r>
  <r>
    <n v="269"/>
    <s v="US-2017-145366"/>
    <x v="34"/>
    <x v="114"/>
    <s v="Standard Class"/>
    <s v="CA-12310"/>
    <s v="Christine Abelman"/>
    <s v="Corporate"/>
    <s v="United States"/>
    <s v="Cincinnati"/>
    <s v="Ohio"/>
    <n v="45231"/>
    <x v="3"/>
    <x v="243"/>
    <x v="1"/>
    <x v="4"/>
    <x v="244"/>
    <x v="263"/>
    <n v="1"/>
    <n v="0.2"/>
    <x v="265"/>
  </r>
  <r>
    <n v="270"/>
    <s v="US-2017-145366"/>
    <x v="34"/>
    <x v="114"/>
    <s v="Standard Class"/>
    <s v="CA-12310"/>
    <s v="Christine Abelman"/>
    <s v="Corporate"/>
    <s v="United States"/>
    <s v="Cincinnati"/>
    <s v="Ohio"/>
    <n v="45231"/>
    <x v="3"/>
    <x v="244"/>
    <x v="1"/>
    <x v="12"/>
    <x v="245"/>
    <x v="264"/>
    <n v="3"/>
    <n v="0.2"/>
    <x v="266"/>
  </r>
  <r>
    <n v="271"/>
    <s v="CA-2017-163979"/>
    <x v="116"/>
    <x v="115"/>
    <s v="Second Class"/>
    <s v="KH-16690"/>
    <s v="Kristen Hastings"/>
    <s v="Corporate"/>
    <s v="United States"/>
    <s v="San Francisco"/>
    <s v="California"/>
    <n v="94110"/>
    <x v="1"/>
    <x v="245"/>
    <x v="1"/>
    <x v="4"/>
    <x v="246"/>
    <x v="265"/>
    <n v="4"/>
    <n v="0"/>
    <x v="267"/>
  </r>
  <r>
    <n v="272"/>
    <s v="CA-2015-155334"/>
    <x v="117"/>
    <x v="116"/>
    <s v="First Class"/>
    <s v="HA-14920"/>
    <s v="Helen Andreada"/>
    <s v="Consumer"/>
    <s v="United States"/>
    <s v="San Francisco"/>
    <s v="California"/>
    <n v="94109"/>
    <x v="1"/>
    <x v="246"/>
    <x v="2"/>
    <x v="11"/>
    <x v="247"/>
    <x v="266"/>
    <n v="7"/>
    <n v="0"/>
    <x v="268"/>
  </r>
  <r>
    <n v="273"/>
    <s v="CA-2015-155334"/>
    <x v="117"/>
    <x v="116"/>
    <s v="First Class"/>
    <s v="HA-14920"/>
    <s v="Helen Andreada"/>
    <s v="Consumer"/>
    <s v="United States"/>
    <s v="San Francisco"/>
    <s v="California"/>
    <n v="94109"/>
    <x v="1"/>
    <x v="247"/>
    <x v="0"/>
    <x v="5"/>
    <x v="248"/>
    <x v="267"/>
    <n v="3"/>
    <n v="0"/>
    <x v="269"/>
  </r>
  <r>
    <n v="274"/>
    <s v="CA-2015-155334"/>
    <x v="117"/>
    <x v="116"/>
    <s v="First Class"/>
    <s v="HA-14920"/>
    <s v="Helen Andreada"/>
    <s v="Consumer"/>
    <s v="United States"/>
    <s v="San Francisco"/>
    <s v="California"/>
    <n v="94109"/>
    <x v="1"/>
    <x v="248"/>
    <x v="1"/>
    <x v="8"/>
    <x v="249"/>
    <x v="268"/>
    <n v="3"/>
    <n v="0.2"/>
    <x v="270"/>
  </r>
  <r>
    <n v="275"/>
    <s v="CA-2017-118136"/>
    <x v="118"/>
    <x v="31"/>
    <s v="First Class"/>
    <s v="BB-10990"/>
    <s v="Barry Blumstein"/>
    <s v="Corporate"/>
    <s v="United States"/>
    <s v="Inglewood"/>
    <s v="California"/>
    <n v="90301"/>
    <x v="1"/>
    <x v="249"/>
    <x v="1"/>
    <x v="10"/>
    <x v="250"/>
    <x v="138"/>
    <n v="2"/>
    <n v="0"/>
    <x v="271"/>
  </r>
  <r>
    <n v="276"/>
    <s v="CA-2017-118136"/>
    <x v="118"/>
    <x v="31"/>
    <s v="First Class"/>
    <s v="BB-10990"/>
    <s v="Barry Blumstein"/>
    <s v="Corporate"/>
    <s v="United States"/>
    <s v="Inglewood"/>
    <s v="California"/>
    <n v="90301"/>
    <x v="1"/>
    <x v="250"/>
    <x v="1"/>
    <x v="6"/>
    <x v="251"/>
    <x v="156"/>
    <n v="1"/>
    <n v="0"/>
    <x v="272"/>
  </r>
  <r>
    <n v="277"/>
    <s v="CA-2017-132976"/>
    <x v="119"/>
    <x v="117"/>
    <s v="Standard Class"/>
    <s v="AG-10495"/>
    <s v="Andrew Gjertsen"/>
    <s v="Corporate"/>
    <s v="United States"/>
    <s v="Philadelphia"/>
    <s v="Pennsylvania"/>
    <n v="19140"/>
    <x v="3"/>
    <x v="251"/>
    <x v="1"/>
    <x v="10"/>
    <x v="252"/>
    <x v="25"/>
    <n v="2"/>
    <n v="0.2"/>
    <x v="273"/>
  </r>
  <r>
    <n v="278"/>
    <s v="CA-2017-132976"/>
    <x v="119"/>
    <x v="117"/>
    <s v="Standard Class"/>
    <s v="AG-10495"/>
    <s v="Andrew Gjertsen"/>
    <s v="Corporate"/>
    <s v="United States"/>
    <s v="Philadelphia"/>
    <s v="Pennsylvania"/>
    <n v="19140"/>
    <x v="3"/>
    <x v="252"/>
    <x v="1"/>
    <x v="10"/>
    <x v="253"/>
    <x v="269"/>
    <n v="4"/>
    <n v="0.2"/>
    <x v="274"/>
  </r>
  <r>
    <n v="279"/>
    <s v="CA-2017-132976"/>
    <x v="119"/>
    <x v="117"/>
    <s v="Standard Class"/>
    <s v="AG-10495"/>
    <s v="Andrew Gjertsen"/>
    <s v="Corporate"/>
    <s v="United States"/>
    <s v="Philadelphia"/>
    <s v="Pennsylvania"/>
    <n v="19140"/>
    <x v="3"/>
    <x v="253"/>
    <x v="1"/>
    <x v="4"/>
    <x v="254"/>
    <x v="270"/>
    <n v="6"/>
    <n v="0.2"/>
    <x v="275"/>
  </r>
  <r>
    <n v="280"/>
    <s v="CA-2017-132976"/>
    <x v="119"/>
    <x v="117"/>
    <s v="Standard Class"/>
    <s v="AG-10495"/>
    <s v="Andrew Gjertsen"/>
    <s v="Corporate"/>
    <s v="United States"/>
    <s v="Philadelphia"/>
    <s v="Pennsylvania"/>
    <n v="19140"/>
    <x v="3"/>
    <x v="254"/>
    <x v="1"/>
    <x v="2"/>
    <x v="255"/>
    <x v="271"/>
    <n v="3"/>
    <n v="0.2"/>
    <x v="276"/>
  </r>
  <r>
    <n v="281"/>
    <s v="US-2015-161991"/>
    <x v="120"/>
    <x v="118"/>
    <s v="Second Class"/>
    <s v="SC-20725"/>
    <s v="Steven Cartwright"/>
    <s v="Consumer"/>
    <s v="United States"/>
    <s v="Houston"/>
    <s v="Texas"/>
    <n v="77070"/>
    <x v="2"/>
    <x v="255"/>
    <x v="1"/>
    <x v="8"/>
    <x v="256"/>
    <x v="272"/>
    <n v="5"/>
    <n v="0.8"/>
    <x v="277"/>
  </r>
  <r>
    <n v="282"/>
    <s v="US-2015-161991"/>
    <x v="120"/>
    <x v="118"/>
    <s v="Second Class"/>
    <s v="SC-20725"/>
    <s v="Steven Cartwright"/>
    <s v="Consumer"/>
    <s v="United States"/>
    <s v="Houston"/>
    <s v="Texas"/>
    <n v="77070"/>
    <x v="2"/>
    <x v="256"/>
    <x v="2"/>
    <x v="7"/>
    <x v="257"/>
    <x v="273"/>
    <n v="7"/>
    <n v="0.2"/>
    <x v="278"/>
  </r>
  <r>
    <n v="283"/>
    <s v="CA-2015-130890"/>
    <x v="121"/>
    <x v="85"/>
    <s v="Standard Class"/>
    <s v="JO-15280"/>
    <s v="Jas O'Carroll"/>
    <s v="Consumer"/>
    <s v="United States"/>
    <s v="Los Angeles"/>
    <s v="California"/>
    <n v="90004"/>
    <x v="1"/>
    <x v="257"/>
    <x v="0"/>
    <x v="3"/>
    <x v="258"/>
    <x v="274"/>
    <n v="5"/>
    <n v="0.2"/>
    <x v="279"/>
  </r>
  <r>
    <n v="284"/>
    <s v="CA-2015-130883"/>
    <x v="120"/>
    <x v="119"/>
    <s v="Standard Class"/>
    <s v="TB-21520"/>
    <s v="Tracy Blumstein"/>
    <s v="Consumer"/>
    <s v="United States"/>
    <s v="Portland"/>
    <s v="Oregon"/>
    <n v="97206"/>
    <x v="1"/>
    <x v="258"/>
    <x v="1"/>
    <x v="10"/>
    <x v="33"/>
    <x v="275"/>
    <n v="5"/>
    <n v="0.2"/>
    <x v="280"/>
  </r>
  <r>
    <n v="285"/>
    <s v="CA-2015-130883"/>
    <x v="120"/>
    <x v="119"/>
    <s v="Standard Class"/>
    <s v="TB-21520"/>
    <s v="Tracy Blumstein"/>
    <s v="Consumer"/>
    <s v="United States"/>
    <s v="Portland"/>
    <s v="Oregon"/>
    <n v="97206"/>
    <x v="1"/>
    <x v="259"/>
    <x v="2"/>
    <x v="11"/>
    <x v="259"/>
    <x v="276"/>
    <n v="5"/>
    <n v="0.2"/>
    <x v="281"/>
  </r>
  <r>
    <n v="286"/>
    <s v="CA-2015-130883"/>
    <x v="120"/>
    <x v="119"/>
    <s v="Standard Class"/>
    <s v="TB-21520"/>
    <s v="Tracy Blumstein"/>
    <s v="Consumer"/>
    <s v="United States"/>
    <s v="Portland"/>
    <s v="Oregon"/>
    <n v="97206"/>
    <x v="1"/>
    <x v="260"/>
    <x v="1"/>
    <x v="10"/>
    <x v="260"/>
    <x v="277"/>
    <n v="6"/>
    <n v="0.2"/>
    <x v="282"/>
  </r>
  <r>
    <n v="287"/>
    <s v="CA-2016-112697"/>
    <x v="122"/>
    <x v="120"/>
    <s v="Second Class"/>
    <s v="AH-10195"/>
    <s v="Alan Haines"/>
    <s v="Corporate"/>
    <s v="United States"/>
    <s v="Tamarac"/>
    <s v="Florida"/>
    <n v="33319"/>
    <x v="0"/>
    <x v="261"/>
    <x v="1"/>
    <x v="8"/>
    <x v="261"/>
    <x v="278"/>
    <n v="7"/>
    <n v="0.7"/>
    <x v="283"/>
  </r>
  <r>
    <n v="288"/>
    <s v="CA-2016-112697"/>
    <x v="122"/>
    <x v="120"/>
    <s v="Second Class"/>
    <s v="AH-10195"/>
    <s v="Alan Haines"/>
    <s v="Corporate"/>
    <s v="United States"/>
    <s v="Tamarac"/>
    <s v="Florida"/>
    <n v="33319"/>
    <x v="0"/>
    <x v="166"/>
    <x v="1"/>
    <x v="9"/>
    <x v="167"/>
    <x v="279"/>
    <n v="2"/>
    <n v="0.2"/>
    <x v="284"/>
  </r>
  <r>
    <n v="289"/>
    <s v="CA-2016-112697"/>
    <x v="122"/>
    <x v="120"/>
    <s v="Second Class"/>
    <s v="AH-10195"/>
    <s v="Alan Haines"/>
    <s v="Corporate"/>
    <s v="United States"/>
    <s v="Tamarac"/>
    <s v="Florida"/>
    <n v="33319"/>
    <x v="0"/>
    <x v="262"/>
    <x v="1"/>
    <x v="14"/>
    <x v="262"/>
    <x v="280"/>
    <n v="5"/>
    <n v="0.2"/>
    <x v="285"/>
  </r>
  <r>
    <n v="290"/>
    <s v="CA-2016-110772"/>
    <x v="73"/>
    <x v="71"/>
    <s v="Second Class"/>
    <s v="NZ-18565"/>
    <s v="Nick Zandusky"/>
    <s v="Home Office"/>
    <s v="United States"/>
    <s v="Columbus"/>
    <s v="Ohio"/>
    <n v="43229"/>
    <x v="3"/>
    <x v="263"/>
    <x v="1"/>
    <x v="13"/>
    <x v="263"/>
    <x v="281"/>
    <n v="7"/>
    <n v="0.2"/>
    <x v="286"/>
  </r>
  <r>
    <n v="291"/>
    <s v="CA-2016-110772"/>
    <x v="73"/>
    <x v="71"/>
    <s v="Second Class"/>
    <s v="NZ-18565"/>
    <s v="Nick Zandusky"/>
    <s v="Home Office"/>
    <s v="United States"/>
    <s v="Columbus"/>
    <s v="Ohio"/>
    <n v="43229"/>
    <x v="3"/>
    <x v="264"/>
    <x v="1"/>
    <x v="2"/>
    <x v="264"/>
    <x v="282"/>
    <n v="8"/>
    <n v="0.2"/>
    <x v="287"/>
  </r>
  <r>
    <n v="292"/>
    <s v="CA-2016-110772"/>
    <x v="73"/>
    <x v="71"/>
    <s v="Second Class"/>
    <s v="NZ-18565"/>
    <s v="Nick Zandusky"/>
    <s v="Home Office"/>
    <s v="United States"/>
    <s v="Columbus"/>
    <s v="Ohio"/>
    <n v="43229"/>
    <x v="3"/>
    <x v="265"/>
    <x v="2"/>
    <x v="11"/>
    <x v="265"/>
    <x v="283"/>
    <n v="2"/>
    <n v="0.2"/>
    <x v="288"/>
  </r>
  <r>
    <n v="293"/>
    <s v="CA-2016-110772"/>
    <x v="73"/>
    <x v="71"/>
    <s v="Second Class"/>
    <s v="NZ-18565"/>
    <s v="Nick Zandusky"/>
    <s v="Home Office"/>
    <s v="United States"/>
    <s v="Columbus"/>
    <s v="Ohio"/>
    <n v="43229"/>
    <x v="3"/>
    <x v="266"/>
    <x v="0"/>
    <x v="0"/>
    <x v="266"/>
    <x v="284"/>
    <n v="3"/>
    <n v="0.5"/>
    <x v="289"/>
  </r>
  <r>
    <n v="294"/>
    <s v="CA-2014-111451"/>
    <x v="58"/>
    <x v="58"/>
    <s v="First Class"/>
    <s v="KL-16555"/>
    <s v="Kelly Lampkin"/>
    <s v="Corporate"/>
    <s v="United States"/>
    <s v="Colorado Springs"/>
    <s v="Colorado"/>
    <n v="80906"/>
    <x v="1"/>
    <x v="267"/>
    <x v="0"/>
    <x v="5"/>
    <x v="267"/>
    <x v="285"/>
    <n v="8"/>
    <n v="0.2"/>
    <x v="290"/>
  </r>
  <r>
    <n v="295"/>
    <s v="CA-2014-111451"/>
    <x v="58"/>
    <x v="58"/>
    <s v="First Class"/>
    <s v="KL-16555"/>
    <s v="Kelly Lampkin"/>
    <s v="Corporate"/>
    <s v="United States"/>
    <s v="Colorado Springs"/>
    <s v="Colorado"/>
    <n v="80906"/>
    <x v="1"/>
    <x v="268"/>
    <x v="0"/>
    <x v="1"/>
    <x v="268"/>
    <x v="286"/>
    <n v="3"/>
    <n v="0.2"/>
    <x v="291"/>
  </r>
  <r>
    <n v="296"/>
    <s v="CA-2014-111451"/>
    <x v="58"/>
    <x v="58"/>
    <s v="First Class"/>
    <s v="KL-16555"/>
    <s v="Kelly Lampkin"/>
    <s v="Corporate"/>
    <s v="United States"/>
    <s v="Colorado Springs"/>
    <s v="Colorado"/>
    <n v="80906"/>
    <x v="1"/>
    <x v="269"/>
    <x v="0"/>
    <x v="5"/>
    <x v="269"/>
    <x v="287"/>
    <n v="3"/>
    <n v="0.2"/>
    <x v="292"/>
  </r>
  <r>
    <n v="297"/>
    <s v="CA-2014-111451"/>
    <x v="58"/>
    <x v="58"/>
    <s v="First Class"/>
    <s v="KL-16555"/>
    <s v="Kelly Lampkin"/>
    <s v="Corporate"/>
    <s v="United States"/>
    <s v="Colorado Springs"/>
    <s v="Colorado"/>
    <n v="80906"/>
    <x v="1"/>
    <x v="270"/>
    <x v="1"/>
    <x v="8"/>
    <x v="270"/>
    <x v="288"/>
    <n v="5"/>
    <n v="0.7"/>
    <x v="293"/>
  </r>
  <r>
    <n v="298"/>
    <s v="CA-2014-111451"/>
    <x v="58"/>
    <x v="58"/>
    <s v="First Class"/>
    <s v="KL-16555"/>
    <s v="Kelly Lampkin"/>
    <s v="Corporate"/>
    <s v="United States"/>
    <s v="Colorado Springs"/>
    <s v="Colorado"/>
    <n v="80906"/>
    <x v="1"/>
    <x v="271"/>
    <x v="1"/>
    <x v="13"/>
    <x v="271"/>
    <x v="289"/>
    <n v="3"/>
    <n v="0.2"/>
    <x v="294"/>
  </r>
  <r>
    <n v="299"/>
    <s v="CA-2016-142545"/>
    <x v="99"/>
    <x v="121"/>
    <s v="Standard Class"/>
    <s v="JD-15895"/>
    <s v="Jonathan Doherty"/>
    <s v="Corporate"/>
    <s v="United States"/>
    <s v="Belleville"/>
    <s v="New Jersey"/>
    <n v="7109"/>
    <x v="3"/>
    <x v="272"/>
    <x v="1"/>
    <x v="10"/>
    <x v="272"/>
    <x v="56"/>
    <n v="5"/>
    <n v="0"/>
    <x v="56"/>
  </r>
  <r>
    <n v="300"/>
    <s v="CA-2016-142545"/>
    <x v="99"/>
    <x v="121"/>
    <s v="Standard Class"/>
    <s v="JD-15895"/>
    <s v="Jonathan Doherty"/>
    <s v="Corporate"/>
    <s v="United States"/>
    <s v="Belleville"/>
    <s v="New Jersey"/>
    <n v="7109"/>
    <x v="3"/>
    <x v="273"/>
    <x v="1"/>
    <x v="4"/>
    <x v="273"/>
    <x v="290"/>
    <n v="8"/>
    <n v="0"/>
    <x v="295"/>
  </r>
  <r>
    <n v="301"/>
    <s v="CA-2016-142545"/>
    <x v="99"/>
    <x v="121"/>
    <s v="Standard Class"/>
    <s v="JD-15895"/>
    <s v="Jonathan Doherty"/>
    <s v="Corporate"/>
    <s v="United States"/>
    <s v="Belleville"/>
    <s v="New Jersey"/>
    <n v="7109"/>
    <x v="3"/>
    <x v="274"/>
    <x v="1"/>
    <x v="10"/>
    <x v="274"/>
    <x v="291"/>
    <n v="3"/>
    <n v="0"/>
    <x v="296"/>
  </r>
  <r>
    <n v="302"/>
    <s v="CA-2016-142545"/>
    <x v="99"/>
    <x v="121"/>
    <s v="Standard Class"/>
    <s v="JD-15895"/>
    <s v="Jonathan Doherty"/>
    <s v="Corporate"/>
    <s v="United States"/>
    <s v="Belleville"/>
    <s v="New Jersey"/>
    <n v="7109"/>
    <x v="3"/>
    <x v="275"/>
    <x v="0"/>
    <x v="5"/>
    <x v="275"/>
    <x v="292"/>
    <n v="4"/>
    <n v="0"/>
    <x v="297"/>
  </r>
  <r>
    <n v="303"/>
    <s v="CA-2016-142545"/>
    <x v="99"/>
    <x v="121"/>
    <s v="Standard Class"/>
    <s v="JD-15895"/>
    <s v="Jonathan Doherty"/>
    <s v="Corporate"/>
    <s v="United States"/>
    <s v="Belleville"/>
    <s v="New Jersey"/>
    <n v="7109"/>
    <x v="3"/>
    <x v="276"/>
    <x v="1"/>
    <x v="8"/>
    <x v="276"/>
    <x v="293"/>
    <n v="1"/>
    <n v="0"/>
    <x v="298"/>
  </r>
  <r>
    <n v="304"/>
    <s v="US-2017-152380"/>
    <x v="123"/>
    <x v="122"/>
    <s v="Standard Class"/>
    <s v="JH-15910"/>
    <s v="Jonathan Howell"/>
    <s v="Consumer"/>
    <s v="United States"/>
    <s v="Chicago"/>
    <s v="Illinois"/>
    <n v="60623"/>
    <x v="2"/>
    <x v="277"/>
    <x v="0"/>
    <x v="3"/>
    <x v="277"/>
    <x v="294"/>
    <n v="3"/>
    <n v="0.5"/>
    <x v="299"/>
  </r>
  <r>
    <n v="305"/>
    <s v="CA-2015-144253"/>
    <x v="124"/>
    <x v="123"/>
    <s v="Second Class"/>
    <s v="AS-10225"/>
    <s v="Alan Schoenberger"/>
    <s v="Corporate"/>
    <s v="United States"/>
    <s v="New York City"/>
    <s v="New York"/>
    <n v="10024"/>
    <x v="3"/>
    <x v="278"/>
    <x v="0"/>
    <x v="5"/>
    <x v="278"/>
    <x v="295"/>
    <n v="2"/>
    <n v="0"/>
    <x v="300"/>
  </r>
  <r>
    <n v="306"/>
    <s v="CA-2014-130960"/>
    <x v="125"/>
    <x v="124"/>
    <s v="Standard Class"/>
    <s v="KB-16600"/>
    <s v="Ken Brennan"/>
    <s v="Corporate"/>
    <s v="United States"/>
    <s v="Taylor"/>
    <s v="Michigan"/>
    <n v="48180"/>
    <x v="2"/>
    <x v="279"/>
    <x v="1"/>
    <x v="6"/>
    <x v="279"/>
    <x v="296"/>
    <n v="3"/>
    <n v="0"/>
    <x v="301"/>
  </r>
  <r>
    <n v="307"/>
    <s v="CA-2014-111003"/>
    <x v="106"/>
    <x v="104"/>
    <s v="Standard Class"/>
    <s v="CR-12625"/>
    <s v="Corey Roper"/>
    <s v="Home Office"/>
    <s v="United States"/>
    <s v="Lakewood"/>
    <s v="New Jersey"/>
    <n v="8701"/>
    <x v="3"/>
    <x v="280"/>
    <x v="1"/>
    <x v="8"/>
    <x v="280"/>
    <x v="297"/>
    <n v="3"/>
    <n v="0"/>
    <x v="302"/>
  </r>
  <r>
    <n v="308"/>
    <s v="CA-2014-111003"/>
    <x v="106"/>
    <x v="104"/>
    <s v="Standard Class"/>
    <s v="CR-12625"/>
    <s v="Corey Roper"/>
    <s v="Home Office"/>
    <s v="United States"/>
    <s v="Lakewood"/>
    <s v="New Jersey"/>
    <n v="8701"/>
    <x v="3"/>
    <x v="281"/>
    <x v="1"/>
    <x v="6"/>
    <x v="281"/>
    <x v="298"/>
    <n v="6"/>
    <n v="0"/>
    <x v="303"/>
  </r>
  <r>
    <n v="309"/>
    <s v="CA-2017-126774"/>
    <x v="4"/>
    <x v="125"/>
    <s v="First Class"/>
    <s v="SH-20395"/>
    <s v="Shahid Hopkins"/>
    <s v="Consumer"/>
    <s v="United States"/>
    <s v="Arlington"/>
    <s v="Virginia"/>
    <n v="22204"/>
    <x v="0"/>
    <x v="282"/>
    <x v="1"/>
    <x v="6"/>
    <x v="282"/>
    <x v="299"/>
    <n v="1"/>
    <n v="0"/>
    <x v="304"/>
  </r>
  <r>
    <n v="310"/>
    <s v="CA-2016-142902"/>
    <x v="126"/>
    <x v="126"/>
    <s v="Second Class"/>
    <s v="BP-11185"/>
    <s v="Ben Peterman"/>
    <s v="Corporate"/>
    <s v="United States"/>
    <s v="Arvada"/>
    <s v="Colorado"/>
    <n v="80004"/>
    <x v="1"/>
    <x v="283"/>
    <x v="0"/>
    <x v="5"/>
    <x v="283"/>
    <x v="300"/>
    <n v="4"/>
    <n v="0.2"/>
    <x v="305"/>
  </r>
  <r>
    <n v="311"/>
    <s v="CA-2016-142902"/>
    <x v="126"/>
    <x v="126"/>
    <s v="Second Class"/>
    <s v="BP-11185"/>
    <s v="Ben Peterman"/>
    <s v="Corporate"/>
    <s v="United States"/>
    <s v="Arvada"/>
    <s v="Colorado"/>
    <n v="80004"/>
    <x v="1"/>
    <x v="284"/>
    <x v="0"/>
    <x v="1"/>
    <x v="284"/>
    <x v="301"/>
    <n v="2"/>
    <n v="0.2"/>
    <x v="306"/>
  </r>
  <r>
    <n v="312"/>
    <s v="CA-2016-142902"/>
    <x v="126"/>
    <x v="126"/>
    <s v="Second Class"/>
    <s v="BP-11185"/>
    <s v="Ben Peterman"/>
    <s v="Corporate"/>
    <s v="United States"/>
    <s v="Arvada"/>
    <s v="Colorado"/>
    <n v="80004"/>
    <x v="1"/>
    <x v="285"/>
    <x v="0"/>
    <x v="5"/>
    <x v="285"/>
    <x v="302"/>
    <n v="1"/>
    <n v="0.2"/>
    <x v="307"/>
  </r>
  <r>
    <n v="313"/>
    <s v="CA-2016-142902"/>
    <x v="126"/>
    <x v="126"/>
    <s v="Second Class"/>
    <s v="BP-11185"/>
    <s v="Ben Peterman"/>
    <s v="Corporate"/>
    <s v="United States"/>
    <s v="Arvada"/>
    <s v="Colorado"/>
    <n v="80004"/>
    <x v="1"/>
    <x v="286"/>
    <x v="1"/>
    <x v="2"/>
    <x v="286"/>
    <x v="303"/>
    <n v="3"/>
    <n v="0.2"/>
    <x v="308"/>
  </r>
  <r>
    <n v="314"/>
    <s v="CA-2014-120887"/>
    <x v="127"/>
    <x v="127"/>
    <s v="Standard Class"/>
    <s v="TS-21205"/>
    <s v="Thomas Seio"/>
    <s v="Corporate"/>
    <s v="United States"/>
    <s v="Hackensack"/>
    <s v="New Jersey"/>
    <n v="7601"/>
    <x v="3"/>
    <x v="287"/>
    <x v="0"/>
    <x v="5"/>
    <x v="287"/>
    <x v="304"/>
    <n v="3"/>
    <n v="0"/>
    <x v="309"/>
  </r>
  <r>
    <n v="315"/>
    <s v="CA-2014-167850"/>
    <x v="128"/>
    <x v="128"/>
    <s v="Standard Class"/>
    <s v="AG-10525"/>
    <s v="Andy Gerbode"/>
    <s v="Corporate"/>
    <s v="United States"/>
    <s v="Saint Petersburg"/>
    <s v="Florida"/>
    <n v="33710"/>
    <x v="0"/>
    <x v="288"/>
    <x v="2"/>
    <x v="7"/>
    <x v="288"/>
    <x v="305"/>
    <n v="2"/>
    <n v="0.2"/>
    <x v="310"/>
  </r>
  <r>
    <n v="316"/>
    <s v="CA-2014-167850"/>
    <x v="128"/>
    <x v="128"/>
    <s v="Standard Class"/>
    <s v="AG-10525"/>
    <s v="Andy Gerbode"/>
    <s v="Corporate"/>
    <s v="United States"/>
    <s v="Saint Petersburg"/>
    <s v="Florida"/>
    <n v="33710"/>
    <x v="0"/>
    <x v="289"/>
    <x v="1"/>
    <x v="10"/>
    <x v="289"/>
    <x v="12"/>
    <n v="3"/>
    <n v="0.2"/>
    <x v="12"/>
  </r>
  <r>
    <n v="317"/>
    <s v="CA-2014-164259"/>
    <x v="129"/>
    <x v="129"/>
    <s v="First Class"/>
    <s v="SP-20860"/>
    <s v="Sung Pak"/>
    <s v="Corporate"/>
    <s v="United States"/>
    <s v="Philadelphia"/>
    <s v="Pennsylvania"/>
    <n v="19143"/>
    <x v="3"/>
    <x v="290"/>
    <x v="1"/>
    <x v="6"/>
    <x v="290"/>
    <x v="306"/>
    <n v="4"/>
    <n v="0.2"/>
    <x v="311"/>
  </r>
  <r>
    <n v="318"/>
    <s v="CA-2014-164973"/>
    <x v="130"/>
    <x v="130"/>
    <s v="Standard Class"/>
    <s v="NM-18445"/>
    <s v="Nathan Mautz"/>
    <s v="Home Office"/>
    <s v="United States"/>
    <s v="New York City"/>
    <s v="New York"/>
    <n v="10024"/>
    <x v="3"/>
    <x v="291"/>
    <x v="0"/>
    <x v="1"/>
    <x v="291"/>
    <x v="307"/>
    <n v="1"/>
    <n v="0.1"/>
    <x v="312"/>
  </r>
  <r>
    <n v="319"/>
    <s v="CA-2014-164973"/>
    <x v="130"/>
    <x v="130"/>
    <s v="Standard Class"/>
    <s v="NM-18445"/>
    <s v="Nathan Mautz"/>
    <s v="Home Office"/>
    <s v="United States"/>
    <s v="New York City"/>
    <s v="New York"/>
    <n v="10024"/>
    <x v="3"/>
    <x v="292"/>
    <x v="2"/>
    <x v="15"/>
    <x v="292"/>
    <x v="308"/>
    <n v="2"/>
    <n v="0"/>
    <x v="313"/>
  </r>
  <r>
    <n v="320"/>
    <s v="CA-2014-164973"/>
    <x v="130"/>
    <x v="130"/>
    <s v="Standard Class"/>
    <s v="NM-18445"/>
    <s v="Nathan Mautz"/>
    <s v="Home Office"/>
    <s v="United States"/>
    <s v="New York City"/>
    <s v="New York"/>
    <n v="10024"/>
    <x v="3"/>
    <x v="40"/>
    <x v="2"/>
    <x v="7"/>
    <x v="40"/>
    <x v="309"/>
    <n v="6"/>
    <n v="0"/>
    <x v="314"/>
  </r>
  <r>
    <n v="321"/>
    <s v="CA-2014-164973"/>
    <x v="130"/>
    <x v="130"/>
    <s v="Standard Class"/>
    <s v="NM-18445"/>
    <s v="Nathan Mautz"/>
    <s v="Home Office"/>
    <s v="United States"/>
    <s v="New York City"/>
    <s v="New York"/>
    <n v="10024"/>
    <x v="3"/>
    <x v="293"/>
    <x v="2"/>
    <x v="11"/>
    <x v="293"/>
    <x v="310"/>
    <n v="4"/>
    <n v="0"/>
    <x v="315"/>
  </r>
  <r>
    <n v="322"/>
    <s v="CA-2014-164973"/>
    <x v="130"/>
    <x v="130"/>
    <s v="Standard Class"/>
    <s v="NM-18445"/>
    <s v="Nathan Mautz"/>
    <s v="Home Office"/>
    <s v="United States"/>
    <s v="New York City"/>
    <s v="New York"/>
    <n v="10024"/>
    <x v="3"/>
    <x v="123"/>
    <x v="1"/>
    <x v="4"/>
    <x v="123"/>
    <x v="311"/>
    <n v="1"/>
    <n v="0"/>
    <x v="316"/>
  </r>
  <r>
    <n v="323"/>
    <s v="CA-2014-156601"/>
    <x v="111"/>
    <x v="131"/>
    <s v="Standard Class"/>
    <s v="FA-14230"/>
    <s v="Frank Atkinson"/>
    <s v="Corporate"/>
    <s v="United States"/>
    <s v="Long Beach"/>
    <s v="California"/>
    <n v="90805"/>
    <x v="1"/>
    <x v="294"/>
    <x v="1"/>
    <x v="13"/>
    <x v="294"/>
    <x v="181"/>
    <n v="2"/>
    <n v="0"/>
    <x v="317"/>
  </r>
  <r>
    <n v="324"/>
    <s v="CA-2016-162138"/>
    <x v="131"/>
    <x v="132"/>
    <s v="Standard Class"/>
    <s v="GK-14620"/>
    <s v="Grace Kelly"/>
    <s v="Corporate"/>
    <s v="United States"/>
    <s v="Hesperia"/>
    <s v="California"/>
    <n v="92345"/>
    <x v="1"/>
    <x v="270"/>
    <x v="1"/>
    <x v="8"/>
    <x v="270"/>
    <x v="312"/>
    <n v="6"/>
    <n v="0.2"/>
    <x v="318"/>
  </r>
  <r>
    <n v="325"/>
    <s v="CA-2016-162138"/>
    <x v="131"/>
    <x v="132"/>
    <s v="Standard Class"/>
    <s v="GK-14620"/>
    <s v="Grace Kelly"/>
    <s v="Corporate"/>
    <s v="United States"/>
    <s v="Hesperia"/>
    <s v="California"/>
    <n v="92345"/>
    <x v="1"/>
    <x v="295"/>
    <x v="2"/>
    <x v="11"/>
    <x v="295"/>
    <x v="313"/>
    <n v="1"/>
    <n v="0"/>
    <x v="319"/>
  </r>
  <r>
    <n v="326"/>
    <s v="CA-2017-153339"/>
    <x v="132"/>
    <x v="133"/>
    <s v="Second Class"/>
    <s v="DJ-13510"/>
    <s v="Don Jones"/>
    <s v="Corporate"/>
    <s v="United States"/>
    <s v="Murfreesboro"/>
    <s v="Tennessee"/>
    <n v="37130"/>
    <x v="0"/>
    <x v="296"/>
    <x v="0"/>
    <x v="5"/>
    <x v="296"/>
    <x v="314"/>
    <n v="1"/>
    <n v="0.2"/>
    <x v="320"/>
  </r>
  <r>
    <n v="327"/>
    <s v="US-2016-141544"/>
    <x v="133"/>
    <x v="134"/>
    <s v="First Class"/>
    <s v="PO-18850"/>
    <s v="Patrick O'Brill"/>
    <s v="Consumer"/>
    <s v="United States"/>
    <s v="Philadelphia"/>
    <s v="Pennsylvania"/>
    <n v="19143"/>
    <x v="3"/>
    <x v="297"/>
    <x v="2"/>
    <x v="7"/>
    <x v="297"/>
    <x v="315"/>
    <n v="3"/>
    <n v="0.4"/>
    <x v="321"/>
  </r>
  <r>
    <n v="328"/>
    <s v="US-2016-141544"/>
    <x v="133"/>
    <x v="134"/>
    <s v="First Class"/>
    <s v="PO-18850"/>
    <s v="Patrick O'Brill"/>
    <s v="Consumer"/>
    <s v="United States"/>
    <s v="Philadelphia"/>
    <s v="Pennsylvania"/>
    <n v="19143"/>
    <x v="3"/>
    <x v="298"/>
    <x v="1"/>
    <x v="4"/>
    <x v="298"/>
    <x v="316"/>
    <n v="2"/>
    <n v="0.2"/>
    <x v="322"/>
  </r>
  <r>
    <n v="329"/>
    <s v="US-2016-141544"/>
    <x v="133"/>
    <x v="134"/>
    <s v="First Class"/>
    <s v="PO-18850"/>
    <s v="Patrick O'Brill"/>
    <s v="Consumer"/>
    <s v="United States"/>
    <s v="Philadelphia"/>
    <s v="Pennsylvania"/>
    <n v="19143"/>
    <x v="3"/>
    <x v="299"/>
    <x v="0"/>
    <x v="1"/>
    <x v="299"/>
    <x v="317"/>
    <n v="4"/>
    <n v="0.3"/>
    <x v="323"/>
  </r>
  <r>
    <n v="330"/>
    <s v="US-2016-141544"/>
    <x v="133"/>
    <x v="134"/>
    <s v="First Class"/>
    <s v="PO-18850"/>
    <s v="Patrick O'Brill"/>
    <s v="Consumer"/>
    <s v="United States"/>
    <s v="Philadelphia"/>
    <s v="Pennsylvania"/>
    <n v="19143"/>
    <x v="3"/>
    <x v="300"/>
    <x v="1"/>
    <x v="2"/>
    <x v="300"/>
    <x v="318"/>
    <n v="10"/>
    <n v="0.2"/>
    <x v="324"/>
  </r>
  <r>
    <n v="331"/>
    <s v="US-2016-141544"/>
    <x v="133"/>
    <x v="134"/>
    <s v="First Class"/>
    <s v="PO-18850"/>
    <s v="Patrick O'Brill"/>
    <s v="Consumer"/>
    <s v="United States"/>
    <s v="Philadelphia"/>
    <s v="Pennsylvania"/>
    <n v="19143"/>
    <x v="3"/>
    <x v="301"/>
    <x v="1"/>
    <x v="8"/>
    <x v="301"/>
    <x v="319"/>
    <n v="6"/>
    <n v="0.7"/>
    <x v="325"/>
  </r>
  <r>
    <n v="332"/>
    <s v="US-2016-150147"/>
    <x v="134"/>
    <x v="135"/>
    <s v="Second Class"/>
    <s v="JL-15850"/>
    <s v="John Lucas"/>
    <s v="Consumer"/>
    <s v="United States"/>
    <s v="Philadelphia"/>
    <s v="Pennsylvania"/>
    <n v="19134"/>
    <x v="3"/>
    <x v="302"/>
    <x v="2"/>
    <x v="7"/>
    <x v="302"/>
    <x v="320"/>
    <n v="2"/>
    <n v="0.4"/>
    <x v="326"/>
  </r>
  <r>
    <n v="333"/>
    <s v="US-2016-150147"/>
    <x v="134"/>
    <x v="135"/>
    <s v="Second Class"/>
    <s v="JL-15850"/>
    <s v="John Lucas"/>
    <s v="Consumer"/>
    <s v="United States"/>
    <s v="Philadelphia"/>
    <s v="Pennsylvania"/>
    <n v="19134"/>
    <x v="3"/>
    <x v="303"/>
    <x v="1"/>
    <x v="8"/>
    <x v="303"/>
    <x v="321"/>
    <n v="2"/>
    <n v="0.7"/>
    <x v="327"/>
  </r>
  <r>
    <n v="334"/>
    <s v="US-2016-150147"/>
    <x v="134"/>
    <x v="135"/>
    <s v="Second Class"/>
    <s v="JL-15850"/>
    <s v="John Lucas"/>
    <s v="Consumer"/>
    <s v="United States"/>
    <s v="Philadelphia"/>
    <s v="Pennsylvania"/>
    <n v="19134"/>
    <x v="3"/>
    <x v="304"/>
    <x v="1"/>
    <x v="8"/>
    <x v="304"/>
    <x v="322"/>
    <n v="3"/>
    <n v="0.7"/>
    <x v="328"/>
  </r>
  <r>
    <n v="335"/>
    <s v="CA-2015-137946"/>
    <x v="135"/>
    <x v="136"/>
    <s v="Second Class"/>
    <s v="DB-13615"/>
    <s v="Doug Bickford"/>
    <s v="Consumer"/>
    <s v="United States"/>
    <s v="Los Angeles"/>
    <s v="California"/>
    <n v="90045"/>
    <x v="1"/>
    <x v="305"/>
    <x v="1"/>
    <x v="8"/>
    <x v="305"/>
    <x v="323"/>
    <n v="1"/>
    <n v="0.2"/>
    <x v="329"/>
  </r>
  <r>
    <n v="336"/>
    <s v="CA-2015-137946"/>
    <x v="135"/>
    <x v="136"/>
    <s v="Second Class"/>
    <s v="DB-13615"/>
    <s v="Doug Bickford"/>
    <s v="Consumer"/>
    <s v="United States"/>
    <s v="Los Angeles"/>
    <s v="California"/>
    <n v="90045"/>
    <x v="1"/>
    <x v="306"/>
    <x v="2"/>
    <x v="16"/>
    <x v="306"/>
    <x v="324"/>
    <n v="2"/>
    <n v="0.2"/>
    <x v="330"/>
  </r>
  <r>
    <n v="337"/>
    <s v="CA-2015-137946"/>
    <x v="135"/>
    <x v="136"/>
    <s v="Second Class"/>
    <s v="DB-13615"/>
    <s v="Doug Bickford"/>
    <s v="Consumer"/>
    <s v="United States"/>
    <s v="Los Angeles"/>
    <s v="California"/>
    <n v="90045"/>
    <x v="1"/>
    <x v="307"/>
    <x v="1"/>
    <x v="8"/>
    <x v="307"/>
    <x v="325"/>
    <n v="4"/>
    <n v="0.2"/>
    <x v="331"/>
  </r>
  <r>
    <n v="338"/>
    <s v="CA-2014-129924"/>
    <x v="136"/>
    <x v="137"/>
    <s v="Standard Class"/>
    <s v="AC-10420"/>
    <s v="Alyssa Crouse"/>
    <s v="Corporate"/>
    <s v="United States"/>
    <s v="San Francisco"/>
    <s v="California"/>
    <n v="94122"/>
    <x v="1"/>
    <x v="308"/>
    <x v="1"/>
    <x v="8"/>
    <x v="308"/>
    <x v="326"/>
    <n v="2"/>
    <n v="0.2"/>
    <x v="332"/>
  </r>
  <r>
    <n v="339"/>
    <s v="CA-2014-129924"/>
    <x v="136"/>
    <x v="137"/>
    <s v="Standard Class"/>
    <s v="AC-10420"/>
    <s v="Alyssa Crouse"/>
    <s v="Corporate"/>
    <s v="United States"/>
    <s v="San Francisco"/>
    <s v="California"/>
    <n v="94122"/>
    <x v="1"/>
    <x v="309"/>
    <x v="0"/>
    <x v="3"/>
    <x v="309"/>
    <x v="327"/>
    <n v="3"/>
    <n v="0.2"/>
    <x v="333"/>
  </r>
  <r>
    <n v="340"/>
    <s v="CA-2015-128167"/>
    <x v="137"/>
    <x v="138"/>
    <s v="Second Class"/>
    <s v="KL-16645"/>
    <s v="Ken Lonsdale"/>
    <s v="Consumer"/>
    <s v="United States"/>
    <s v="Layton"/>
    <s v="Utah"/>
    <n v="84041"/>
    <x v="1"/>
    <x v="310"/>
    <x v="1"/>
    <x v="13"/>
    <x v="310"/>
    <x v="328"/>
    <n v="4"/>
    <n v="0"/>
    <x v="334"/>
  </r>
  <r>
    <n v="341"/>
    <s v="CA-2014-122336"/>
    <x v="138"/>
    <x v="139"/>
    <s v="Second Class"/>
    <s v="JD-15895"/>
    <s v="Jonathan Doherty"/>
    <s v="Corporate"/>
    <s v="United States"/>
    <s v="Philadelphia"/>
    <s v="Pennsylvania"/>
    <n v="19140"/>
    <x v="3"/>
    <x v="311"/>
    <x v="1"/>
    <x v="6"/>
    <x v="311"/>
    <x v="329"/>
    <n v="4"/>
    <n v="0.2"/>
    <x v="335"/>
  </r>
  <r>
    <n v="342"/>
    <s v="CA-2014-122336"/>
    <x v="138"/>
    <x v="139"/>
    <s v="Second Class"/>
    <s v="JD-15895"/>
    <s v="Jonathan Doherty"/>
    <s v="Corporate"/>
    <s v="United States"/>
    <s v="Philadelphia"/>
    <s v="Pennsylvania"/>
    <n v="19140"/>
    <x v="3"/>
    <x v="13"/>
    <x v="1"/>
    <x v="8"/>
    <x v="13"/>
    <x v="330"/>
    <n v="10"/>
    <n v="0.7"/>
    <x v="336"/>
  </r>
  <r>
    <n v="343"/>
    <s v="CA-2014-122336"/>
    <x v="138"/>
    <x v="139"/>
    <s v="Second Class"/>
    <s v="JD-15895"/>
    <s v="Jonathan Doherty"/>
    <s v="Corporate"/>
    <s v="United States"/>
    <s v="Philadelphia"/>
    <s v="Pennsylvania"/>
    <n v="19140"/>
    <x v="3"/>
    <x v="127"/>
    <x v="1"/>
    <x v="13"/>
    <x v="128"/>
    <x v="331"/>
    <n v="13"/>
    <n v="0.2"/>
    <x v="337"/>
  </r>
  <r>
    <n v="344"/>
    <s v="CA-2014-122336"/>
    <x v="138"/>
    <x v="139"/>
    <s v="Second Class"/>
    <s v="JD-15895"/>
    <s v="Jonathan Doherty"/>
    <s v="Corporate"/>
    <s v="United States"/>
    <s v="Philadelphia"/>
    <s v="Pennsylvania"/>
    <n v="19140"/>
    <x v="3"/>
    <x v="312"/>
    <x v="2"/>
    <x v="7"/>
    <x v="312"/>
    <x v="332"/>
    <n v="12"/>
    <n v="0.4"/>
    <x v="338"/>
  </r>
  <r>
    <n v="345"/>
    <s v="US-2015-120712"/>
    <x v="139"/>
    <x v="140"/>
    <s v="Standard Class"/>
    <s v="CS-12130"/>
    <s v="Chad Sievert"/>
    <s v="Consumer"/>
    <s v="United States"/>
    <s v="Austin"/>
    <s v="Texas"/>
    <n v="78745"/>
    <x v="2"/>
    <x v="17"/>
    <x v="1"/>
    <x v="4"/>
    <x v="17"/>
    <x v="333"/>
    <n v="4"/>
    <n v="0.2"/>
    <x v="339"/>
  </r>
  <r>
    <n v="346"/>
    <s v="CA-2017-169901"/>
    <x v="140"/>
    <x v="141"/>
    <s v="Standard Class"/>
    <s v="CC-12550"/>
    <s v="Clay Cheatham"/>
    <s v="Consumer"/>
    <s v="United States"/>
    <s v="San Francisco"/>
    <s v="California"/>
    <n v="94122"/>
    <x v="1"/>
    <x v="125"/>
    <x v="2"/>
    <x v="7"/>
    <x v="126"/>
    <x v="334"/>
    <n v="3"/>
    <n v="0.2"/>
    <x v="340"/>
  </r>
  <r>
    <n v="347"/>
    <s v="CA-2017-134306"/>
    <x v="141"/>
    <x v="142"/>
    <s v="Standard Class"/>
    <s v="TD-20995"/>
    <s v="Tamara Dahlen"/>
    <s v="Consumer"/>
    <s v="United States"/>
    <s v="Lowell"/>
    <s v="Massachusetts"/>
    <n v="1852"/>
    <x v="3"/>
    <x v="183"/>
    <x v="1"/>
    <x v="6"/>
    <x v="184"/>
    <x v="262"/>
    <n v="3"/>
    <n v="0"/>
    <x v="341"/>
  </r>
  <r>
    <n v="348"/>
    <s v="CA-2017-134306"/>
    <x v="141"/>
    <x v="142"/>
    <s v="Standard Class"/>
    <s v="TD-20995"/>
    <s v="Tamara Dahlen"/>
    <s v="Consumer"/>
    <s v="United States"/>
    <s v="Lowell"/>
    <s v="Massachusetts"/>
    <n v="1852"/>
    <x v="3"/>
    <x v="33"/>
    <x v="1"/>
    <x v="10"/>
    <x v="33"/>
    <x v="335"/>
    <n v="2"/>
    <n v="0"/>
    <x v="342"/>
  </r>
  <r>
    <n v="349"/>
    <s v="CA-2017-134306"/>
    <x v="141"/>
    <x v="142"/>
    <s v="Standard Class"/>
    <s v="TD-20995"/>
    <s v="Tamara Dahlen"/>
    <s v="Consumer"/>
    <s v="United States"/>
    <s v="Lowell"/>
    <s v="Massachusetts"/>
    <n v="1852"/>
    <x v="3"/>
    <x v="313"/>
    <x v="1"/>
    <x v="6"/>
    <x v="313"/>
    <x v="91"/>
    <n v="2"/>
    <n v="0"/>
    <x v="343"/>
  </r>
  <r>
    <n v="350"/>
    <s v="CA-2016-129714"/>
    <x v="142"/>
    <x v="143"/>
    <s v="First Class"/>
    <s v="AB-10060"/>
    <s v="Adam Bellavance"/>
    <s v="Home Office"/>
    <s v="United States"/>
    <s v="New York City"/>
    <s v="New York"/>
    <n v="10009"/>
    <x v="3"/>
    <x v="234"/>
    <x v="2"/>
    <x v="11"/>
    <x v="235"/>
    <x v="336"/>
    <n v="1"/>
    <n v="0"/>
    <x v="344"/>
  </r>
  <r>
    <n v="351"/>
    <s v="CA-2016-129714"/>
    <x v="142"/>
    <x v="143"/>
    <s v="First Class"/>
    <s v="AB-10060"/>
    <s v="Adam Bellavance"/>
    <s v="Home Office"/>
    <s v="United States"/>
    <s v="New York City"/>
    <s v="New York"/>
    <n v="10009"/>
    <x v="3"/>
    <x v="314"/>
    <x v="1"/>
    <x v="10"/>
    <x v="314"/>
    <x v="335"/>
    <n v="2"/>
    <n v="0"/>
    <x v="342"/>
  </r>
  <r>
    <n v="352"/>
    <s v="CA-2016-129714"/>
    <x v="142"/>
    <x v="143"/>
    <s v="First Class"/>
    <s v="AB-10060"/>
    <s v="Adam Bellavance"/>
    <s v="Home Office"/>
    <s v="United States"/>
    <s v="New York City"/>
    <s v="New York"/>
    <n v="10009"/>
    <x v="3"/>
    <x v="315"/>
    <x v="1"/>
    <x v="8"/>
    <x v="315"/>
    <x v="337"/>
    <n v="1"/>
    <n v="0.2"/>
    <x v="345"/>
  </r>
  <r>
    <n v="353"/>
    <s v="CA-2016-129714"/>
    <x v="142"/>
    <x v="143"/>
    <s v="First Class"/>
    <s v="AB-10060"/>
    <s v="Adam Bellavance"/>
    <s v="Home Office"/>
    <s v="United States"/>
    <s v="New York City"/>
    <s v="New York"/>
    <n v="10009"/>
    <x v="3"/>
    <x v="314"/>
    <x v="1"/>
    <x v="10"/>
    <x v="314"/>
    <x v="338"/>
    <n v="4"/>
    <n v="0"/>
    <x v="346"/>
  </r>
  <r>
    <n v="354"/>
    <s v="CA-2016-129714"/>
    <x v="142"/>
    <x v="143"/>
    <s v="First Class"/>
    <s v="AB-10060"/>
    <s v="Adam Bellavance"/>
    <s v="Home Office"/>
    <s v="United States"/>
    <s v="New York City"/>
    <s v="New York"/>
    <n v="10009"/>
    <x v="3"/>
    <x v="316"/>
    <x v="1"/>
    <x v="8"/>
    <x v="316"/>
    <x v="339"/>
    <n v="4"/>
    <n v="0.2"/>
    <x v="347"/>
  </r>
  <r>
    <n v="355"/>
    <s v="CA-2016-138520"/>
    <x v="143"/>
    <x v="144"/>
    <s v="Standard Class"/>
    <s v="JL-15505"/>
    <s v="Jeremy Lonsdale"/>
    <s v="Consumer"/>
    <s v="United States"/>
    <s v="New York City"/>
    <s v="New York"/>
    <n v="10035"/>
    <x v="3"/>
    <x v="317"/>
    <x v="0"/>
    <x v="0"/>
    <x v="317"/>
    <x v="340"/>
    <n v="6"/>
    <n v="0.2"/>
    <x v="348"/>
  </r>
  <r>
    <n v="356"/>
    <s v="CA-2016-138520"/>
    <x v="143"/>
    <x v="144"/>
    <s v="Standard Class"/>
    <s v="JL-15505"/>
    <s v="Jeremy Lonsdale"/>
    <s v="Consumer"/>
    <s v="United States"/>
    <s v="New York City"/>
    <s v="New York"/>
    <n v="10035"/>
    <x v="3"/>
    <x v="318"/>
    <x v="1"/>
    <x v="12"/>
    <x v="318"/>
    <x v="341"/>
    <n v="2"/>
    <n v="0"/>
    <x v="349"/>
  </r>
  <r>
    <n v="357"/>
    <s v="CA-2016-138520"/>
    <x v="143"/>
    <x v="144"/>
    <s v="Standard Class"/>
    <s v="JL-15505"/>
    <s v="Jeremy Lonsdale"/>
    <s v="Consumer"/>
    <s v="United States"/>
    <s v="New York City"/>
    <s v="New York"/>
    <n v="10035"/>
    <x v="3"/>
    <x v="319"/>
    <x v="1"/>
    <x v="6"/>
    <x v="319"/>
    <x v="342"/>
    <n v="4"/>
    <n v="0"/>
    <x v="350"/>
  </r>
  <r>
    <n v="358"/>
    <s v="CA-2016-138520"/>
    <x v="143"/>
    <x v="144"/>
    <s v="Standard Class"/>
    <s v="JL-15505"/>
    <s v="Jeremy Lonsdale"/>
    <s v="Consumer"/>
    <s v="United States"/>
    <s v="New York City"/>
    <s v="New York"/>
    <n v="10035"/>
    <x v="3"/>
    <x v="320"/>
    <x v="1"/>
    <x v="10"/>
    <x v="320"/>
    <x v="343"/>
    <n v="5"/>
    <n v="0"/>
    <x v="351"/>
  </r>
  <r>
    <n v="359"/>
    <s v="CA-2016-130001"/>
    <x v="131"/>
    <x v="145"/>
    <s v="Standard Class"/>
    <s v="HK-14890"/>
    <s v="Heather Kirkland"/>
    <s v="Corporate"/>
    <s v="United States"/>
    <s v="Charlotte"/>
    <s v="North Carolina"/>
    <n v="28205"/>
    <x v="0"/>
    <x v="187"/>
    <x v="1"/>
    <x v="10"/>
    <x v="188"/>
    <x v="344"/>
    <n v="5"/>
    <n v="0.2"/>
    <x v="352"/>
  </r>
  <r>
    <n v="360"/>
    <s v="CA-2017-155698"/>
    <x v="144"/>
    <x v="146"/>
    <s v="First Class"/>
    <s v="VB-21745"/>
    <s v="Victoria Brennan"/>
    <s v="Corporate"/>
    <s v="United States"/>
    <s v="Columbus"/>
    <s v="Georgia"/>
    <n v="31907"/>
    <x v="0"/>
    <x v="321"/>
    <x v="1"/>
    <x v="9"/>
    <x v="321"/>
    <x v="345"/>
    <n v="8"/>
    <n v="0"/>
    <x v="353"/>
  </r>
  <r>
    <n v="361"/>
    <s v="CA-2017-155698"/>
    <x v="144"/>
    <x v="146"/>
    <s v="First Class"/>
    <s v="VB-21745"/>
    <s v="Victoria Brennan"/>
    <s v="Corporate"/>
    <s v="United States"/>
    <s v="Columbus"/>
    <s v="Georgia"/>
    <n v="31907"/>
    <x v="0"/>
    <x v="322"/>
    <x v="1"/>
    <x v="2"/>
    <x v="322"/>
    <x v="346"/>
    <n v="2"/>
    <n v="0"/>
    <x v="354"/>
  </r>
  <r>
    <n v="362"/>
    <s v="CA-2017-144904"/>
    <x v="145"/>
    <x v="147"/>
    <s v="Standard Class"/>
    <s v="KW-16435"/>
    <s v="Katrina Willman"/>
    <s v="Consumer"/>
    <s v="United States"/>
    <s v="New York City"/>
    <s v="New York"/>
    <n v="10009"/>
    <x v="3"/>
    <x v="322"/>
    <x v="1"/>
    <x v="2"/>
    <x v="322"/>
    <x v="346"/>
    <n v="2"/>
    <n v="0"/>
    <x v="354"/>
  </r>
  <r>
    <n v="363"/>
    <s v="CA-2017-144904"/>
    <x v="145"/>
    <x v="147"/>
    <s v="Standard Class"/>
    <s v="KW-16435"/>
    <s v="Katrina Willman"/>
    <s v="Consumer"/>
    <s v="United States"/>
    <s v="New York City"/>
    <s v="New York"/>
    <n v="10009"/>
    <x v="3"/>
    <x v="323"/>
    <x v="0"/>
    <x v="1"/>
    <x v="323"/>
    <x v="347"/>
    <n v="3"/>
    <n v="0.1"/>
    <x v="355"/>
  </r>
  <r>
    <n v="364"/>
    <s v="CA-2017-144904"/>
    <x v="145"/>
    <x v="147"/>
    <s v="Standard Class"/>
    <s v="KW-16435"/>
    <s v="Katrina Willman"/>
    <s v="Consumer"/>
    <s v="United States"/>
    <s v="New York City"/>
    <s v="New York"/>
    <n v="10009"/>
    <x v="3"/>
    <x v="324"/>
    <x v="1"/>
    <x v="6"/>
    <x v="324"/>
    <x v="348"/>
    <n v="2"/>
    <n v="0"/>
    <x v="356"/>
  </r>
  <r>
    <n v="365"/>
    <s v="CA-2017-144904"/>
    <x v="145"/>
    <x v="147"/>
    <s v="Standard Class"/>
    <s v="KW-16435"/>
    <s v="Katrina Willman"/>
    <s v="Consumer"/>
    <s v="United States"/>
    <s v="New York City"/>
    <s v="New York"/>
    <n v="10009"/>
    <x v="3"/>
    <x v="325"/>
    <x v="0"/>
    <x v="5"/>
    <x v="325"/>
    <x v="349"/>
    <n v="8"/>
    <n v="0"/>
    <x v="357"/>
  </r>
  <r>
    <n v="366"/>
    <s v="CA-2014-123344"/>
    <x v="146"/>
    <x v="148"/>
    <s v="Standard Class"/>
    <s v="JD-16060"/>
    <s v="Julia Dunbar"/>
    <s v="Consumer"/>
    <s v="United States"/>
    <s v="San Francisco"/>
    <s v="California"/>
    <n v="94109"/>
    <x v="1"/>
    <x v="45"/>
    <x v="1"/>
    <x v="4"/>
    <x v="45"/>
    <x v="46"/>
    <n v="4"/>
    <n v="0"/>
    <x v="46"/>
  </r>
  <r>
    <n v="367"/>
    <s v="CA-2016-155516"/>
    <x v="147"/>
    <x v="149"/>
    <s v="Same Day"/>
    <s v="MK-17905"/>
    <s v="Michael Kennedy"/>
    <s v="Corporate"/>
    <s v="United States"/>
    <s v="Manchester"/>
    <s v="Connecticut"/>
    <n v="6040"/>
    <x v="3"/>
    <x v="326"/>
    <x v="1"/>
    <x v="8"/>
    <x v="326"/>
    <x v="350"/>
    <n v="4"/>
    <n v="0"/>
    <x v="358"/>
  </r>
  <r>
    <n v="368"/>
    <s v="CA-2016-155516"/>
    <x v="147"/>
    <x v="149"/>
    <s v="Same Day"/>
    <s v="MK-17905"/>
    <s v="Michael Kennedy"/>
    <s v="Corporate"/>
    <s v="United States"/>
    <s v="Manchester"/>
    <s v="Connecticut"/>
    <n v="6040"/>
    <x v="3"/>
    <x v="327"/>
    <x v="1"/>
    <x v="14"/>
    <x v="327"/>
    <x v="351"/>
    <n v="2"/>
    <n v="0"/>
    <x v="359"/>
  </r>
  <r>
    <n v="369"/>
    <s v="CA-2016-155516"/>
    <x v="147"/>
    <x v="149"/>
    <s v="Same Day"/>
    <s v="MK-17905"/>
    <s v="Michael Kennedy"/>
    <s v="Corporate"/>
    <s v="United States"/>
    <s v="Manchester"/>
    <s v="Connecticut"/>
    <n v="6040"/>
    <x v="3"/>
    <x v="328"/>
    <x v="1"/>
    <x v="4"/>
    <x v="328"/>
    <x v="352"/>
    <n v="7"/>
    <n v="0"/>
    <x v="360"/>
  </r>
  <r>
    <n v="370"/>
    <s v="CA-2016-155516"/>
    <x v="147"/>
    <x v="149"/>
    <s v="Same Day"/>
    <s v="MK-17905"/>
    <s v="Michael Kennedy"/>
    <s v="Corporate"/>
    <s v="United States"/>
    <s v="Manchester"/>
    <s v="Connecticut"/>
    <n v="6040"/>
    <x v="3"/>
    <x v="37"/>
    <x v="0"/>
    <x v="0"/>
    <x v="37"/>
    <x v="353"/>
    <n v="4"/>
    <n v="0"/>
    <x v="361"/>
  </r>
  <r>
    <n v="371"/>
    <s v="CA-2017-104745"/>
    <x v="148"/>
    <x v="150"/>
    <s v="Standard Class"/>
    <s v="GT-14755"/>
    <s v="Guy Thornton"/>
    <s v="Consumer"/>
    <s v="United States"/>
    <s v="Harlingen"/>
    <s v="Texas"/>
    <n v="78550"/>
    <x v="2"/>
    <x v="329"/>
    <x v="1"/>
    <x v="10"/>
    <x v="329"/>
    <x v="233"/>
    <n v="5"/>
    <n v="0.2"/>
    <x v="235"/>
  </r>
  <r>
    <n v="372"/>
    <s v="CA-2017-104745"/>
    <x v="148"/>
    <x v="150"/>
    <s v="Standard Class"/>
    <s v="GT-14755"/>
    <s v="Guy Thornton"/>
    <s v="Consumer"/>
    <s v="United States"/>
    <s v="Harlingen"/>
    <s v="Texas"/>
    <n v="78550"/>
    <x v="2"/>
    <x v="330"/>
    <x v="1"/>
    <x v="4"/>
    <x v="330"/>
    <x v="354"/>
    <n v="3"/>
    <n v="0.2"/>
    <x v="362"/>
  </r>
  <r>
    <n v="373"/>
    <s v="US-2014-119137"/>
    <x v="149"/>
    <x v="151"/>
    <s v="Standard Class"/>
    <s v="AG-10900"/>
    <s v="Arthur Gainer"/>
    <s v="Consumer"/>
    <s v="United States"/>
    <s v="Tucson"/>
    <s v="Arizona"/>
    <n v="85705"/>
    <x v="1"/>
    <x v="304"/>
    <x v="1"/>
    <x v="8"/>
    <x v="304"/>
    <x v="355"/>
    <n v="5"/>
    <n v="0.7"/>
    <x v="363"/>
  </r>
  <r>
    <n v="374"/>
    <s v="US-2014-119137"/>
    <x v="149"/>
    <x v="151"/>
    <s v="Standard Class"/>
    <s v="AG-10900"/>
    <s v="Arthur Gainer"/>
    <s v="Consumer"/>
    <s v="United States"/>
    <s v="Tucson"/>
    <s v="Arizona"/>
    <n v="85705"/>
    <x v="1"/>
    <x v="331"/>
    <x v="2"/>
    <x v="11"/>
    <x v="331"/>
    <x v="356"/>
    <n v="8"/>
    <n v="0.2"/>
    <x v="364"/>
  </r>
  <r>
    <n v="375"/>
    <s v="US-2014-119137"/>
    <x v="149"/>
    <x v="151"/>
    <s v="Standard Class"/>
    <s v="AG-10900"/>
    <s v="Arthur Gainer"/>
    <s v="Consumer"/>
    <s v="United States"/>
    <s v="Tucson"/>
    <s v="Arizona"/>
    <n v="85705"/>
    <x v="1"/>
    <x v="332"/>
    <x v="1"/>
    <x v="6"/>
    <x v="332"/>
    <x v="357"/>
    <n v="1"/>
    <n v="0.2"/>
    <x v="365"/>
  </r>
  <r>
    <n v="376"/>
    <s v="US-2014-119137"/>
    <x v="149"/>
    <x v="151"/>
    <s v="Standard Class"/>
    <s v="AG-10900"/>
    <s v="Arthur Gainer"/>
    <s v="Consumer"/>
    <s v="United States"/>
    <s v="Tucson"/>
    <s v="Arizona"/>
    <n v="85705"/>
    <x v="1"/>
    <x v="333"/>
    <x v="2"/>
    <x v="11"/>
    <x v="333"/>
    <x v="358"/>
    <n v="10"/>
    <n v="0.2"/>
    <x v="366"/>
  </r>
  <r>
    <n v="377"/>
    <s v="US-2016-134656"/>
    <x v="150"/>
    <x v="152"/>
    <s v="First Class"/>
    <s v="MM-18280"/>
    <s v="Muhammed MacIntyre"/>
    <s v="Corporate"/>
    <s v="United States"/>
    <s v="Quincy"/>
    <s v="Illinois"/>
    <n v="62301"/>
    <x v="2"/>
    <x v="334"/>
    <x v="1"/>
    <x v="10"/>
    <x v="334"/>
    <x v="306"/>
    <n v="4"/>
    <n v="0.2"/>
    <x v="367"/>
  </r>
  <r>
    <n v="378"/>
    <s v="US-2017-134481"/>
    <x v="151"/>
    <x v="153"/>
    <s v="Standard Class"/>
    <s v="AR-10405"/>
    <s v="Allen Rosenblatt"/>
    <s v="Corporate"/>
    <s v="United States"/>
    <s v="Franklin"/>
    <s v="Massachusetts"/>
    <n v="2038"/>
    <x v="3"/>
    <x v="335"/>
    <x v="0"/>
    <x v="3"/>
    <x v="335"/>
    <x v="359"/>
    <n v="7"/>
    <n v="0.3"/>
    <x v="368"/>
  </r>
  <r>
    <n v="379"/>
    <s v="CA-2015-130792"/>
    <x v="152"/>
    <x v="27"/>
    <s v="Standard Class"/>
    <s v="RA-19915"/>
    <s v="Russell Applegate"/>
    <s v="Consumer"/>
    <s v="United States"/>
    <s v="Houston"/>
    <s v="Texas"/>
    <n v="77095"/>
    <x v="2"/>
    <x v="336"/>
    <x v="1"/>
    <x v="9"/>
    <x v="336"/>
    <x v="360"/>
    <n v="3"/>
    <n v="0.8"/>
    <x v="369"/>
  </r>
  <r>
    <n v="380"/>
    <s v="CA-2015-130792"/>
    <x v="152"/>
    <x v="27"/>
    <s v="Standard Class"/>
    <s v="RA-19915"/>
    <s v="Russell Applegate"/>
    <s v="Consumer"/>
    <s v="United States"/>
    <s v="Houston"/>
    <s v="Texas"/>
    <n v="77095"/>
    <x v="2"/>
    <x v="337"/>
    <x v="1"/>
    <x v="4"/>
    <x v="337"/>
    <x v="361"/>
    <n v="3"/>
    <n v="0.2"/>
    <x v="370"/>
  </r>
  <r>
    <n v="381"/>
    <s v="CA-2015-130792"/>
    <x v="152"/>
    <x v="27"/>
    <s v="Standard Class"/>
    <s v="RA-19915"/>
    <s v="Russell Applegate"/>
    <s v="Consumer"/>
    <s v="United States"/>
    <s v="Houston"/>
    <s v="Texas"/>
    <n v="77095"/>
    <x v="2"/>
    <x v="338"/>
    <x v="1"/>
    <x v="8"/>
    <x v="338"/>
    <x v="362"/>
    <n v="4"/>
    <n v="0.8"/>
    <x v="371"/>
  </r>
  <r>
    <n v="382"/>
    <s v="CA-2016-134775"/>
    <x v="99"/>
    <x v="154"/>
    <s v="First Class"/>
    <s v="AS-10285"/>
    <s v="Alejandro Savely"/>
    <s v="Corporate"/>
    <s v="United States"/>
    <s v="San Francisco"/>
    <s v="California"/>
    <n v="94109"/>
    <x v="1"/>
    <x v="339"/>
    <x v="1"/>
    <x v="10"/>
    <x v="339"/>
    <x v="363"/>
    <n v="7"/>
    <n v="0"/>
    <x v="372"/>
  </r>
  <r>
    <n v="383"/>
    <s v="CA-2016-134775"/>
    <x v="99"/>
    <x v="154"/>
    <s v="First Class"/>
    <s v="AS-10285"/>
    <s v="Alejandro Savely"/>
    <s v="Corporate"/>
    <s v="United States"/>
    <s v="San Francisco"/>
    <s v="California"/>
    <n v="94109"/>
    <x v="1"/>
    <x v="340"/>
    <x v="1"/>
    <x v="8"/>
    <x v="340"/>
    <x v="364"/>
    <n v="3"/>
    <n v="0.2"/>
    <x v="373"/>
  </r>
  <r>
    <n v="384"/>
    <s v="CA-2015-125395"/>
    <x v="153"/>
    <x v="155"/>
    <s v="Second Class"/>
    <s v="LA-16780"/>
    <s v="Laura Armstrong"/>
    <s v="Corporate"/>
    <s v="United States"/>
    <s v="Taylor"/>
    <s v="Michigan"/>
    <n v="48180"/>
    <x v="2"/>
    <x v="341"/>
    <x v="2"/>
    <x v="11"/>
    <x v="341"/>
    <x v="365"/>
    <n v="2"/>
    <n v="0"/>
    <x v="374"/>
  </r>
  <r>
    <n v="385"/>
    <s v="US-2015-168935"/>
    <x v="154"/>
    <x v="156"/>
    <s v="Standard Class"/>
    <s v="DO-13435"/>
    <s v="Denny Ordway"/>
    <s v="Consumer"/>
    <s v="United States"/>
    <s v="Pembroke Pines"/>
    <s v="Florida"/>
    <n v="33024"/>
    <x v="0"/>
    <x v="342"/>
    <x v="0"/>
    <x v="3"/>
    <x v="342"/>
    <x v="366"/>
    <n v="3"/>
    <n v="0.45"/>
    <x v="375"/>
  </r>
  <r>
    <n v="386"/>
    <s v="US-2015-168935"/>
    <x v="154"/>
    <x v="156"/>
    <s v="Standard Class"/>
    <s v="DO-13435"/>
    <s v="Denny Ordway"/>
    <s v="Consumer"/>
    <s v="United States"/>
    <s v="Pembroke Pines"/>
    <s v="Florida"/>
    <n v="33024"/>
    <x v="0"/>
    <x v="343"/>
    <x v="2"/>
    <x v="11"/>
    <x v="343"/>
    <x v="367"/>
    <n v="3"/>
    <n v="0.2"/>
    <x v="376"/>
  </r>
  <r>
    <n v="387"/>
    <s v="CA-2015-122756"/>
    <x v="155"/>
    <x v="157"/>
    <s v="Standard Class"/>
    <s v="DK-13225"/>
    <s v="Dean Katz"/>
    <s v="Corporate"/>
    <s v="United States"/>
    <s v="Philadelphia"/>
    <s v="Pennsylvania"/>
    <n v="19140"/>
    <x v="3"/>
    <x v="344"/>
    <x v="2"/>
    <x v="15"/>
    <x v="344"/>
    <x v="368"/>
    <n v="4"/>
    <n v="0.7"/>
    <x v="377"/>
  </r>
  <r>
    <n v="388"/>
    <s v="CA-2015-122756"/>
    <x v="155"/>
    <x v="157"/>
    <s v="Standard Class"/>
    <s v="DK-13225"/>
    <s v="Dean Katz"/>
    <s v="Corporate"/>
    <s v="United States"/>
    <s v="Philadelphia"/>
    <s v="Pennsylvania"/>
    <n v="19140"/>
    <x v="3"/>
    <x v="345"/>
    <x v="0"/>
    <x v="5"/>
    <x v="345"/>
    <x v="369"/>
    <n v="1"/>
    <n v="0.2"/>
    <x v="378"/>
  </r>
  <r>
    <n v="389"/>
    <s v="CA-2014-115973"/>
    <x v="156"/>
    <x v="158"/>
    <s v="First Class"/>
    <s v="NG-18430"/>
    <s v="Nathan Gelder"/>
    <s v="Consumer"/>
    <s v="United States"/>
    <s v="Cincinnati"/>
    <s v="Ohio"/>
    <n v="45231"/>
    <x v="3"/>
    <x v="346"/>
    <x v="1"/>
    <x v="6"/>
    <x v="346"/>
    <x v="370"/>
    <n v="1"/>
    <n v="0.2"/>
    <x v="379"/>
  </r>
  <r>
    <n v="390"/>
    <s v="CA-2017-101798"/>
    <x v="157"/>
    <x v="159"/>
    <s v="Standard Class"/>
    <s v="MV-18190"/>
    <s v="Mike Vittorini"/>
    <s v="Consumer"/>
    <s v="United States"/>
    <s v="New York City"/>
    <s v="New York"/>
    <n v="10009"/>
    <x v="3"/>
    <x v="347"/>
    <x v="1"/>
    <x v="8"/>
    <x v="347"/>
    <x v="371"/>
    <n v="4"/>
    <n v="0.2"/>
    <x v="380"/>
  </r>
  <r>
    <n v="391"/>
    <s v="CA-2017-101798"/>
    <x v="157"/>
    <x v="159"/>
    <s v="Standard Class"/>
    <s v="MV-18190"/>
    <s v="Mike Vittorini"/>
    <s v="Consumer"/>
    <s v="United States"/>
    <s v="New York City"/>
    <s v="New York"/>
    <n v="10009"/>
    <x v="3"/>
    <x v="84"/>
    <x v="2"/>
    <x v="11"/>
    <x v="84"/>
    <x v="372"/>
    <n v="2"/>
    <n v="0"/>
    <x v="381"/>
  </r>
  <r>
    <n v="392"/>
    <s v="US-2014-135972"/>
    <x v="158"/>
    <x v="160"/>
    <s v="Second Class"/>
    <s v="JG-15115"/>
    <s v="Jack Garza"/>
    <s v="Consumer"/>
    <s v="United States"/>
    <s v="Des Moines"/>
    <s v="Washington"/>
    <n v="98198"/>
    <x v="1"/>
    <x v="348"/>
    <x v="2"/>
    <x v="7"/>
    <x v="348"/>
    <x v="373"/>
    <n v="2"/>
    <n v="0.2"/>
    <x v="382"/>
  </r>
  <r>
    <n v="393"/>
    <s v="US-2014-135972"/>
    <x v="158"/>
    <x v="160"/>
    <s v="Second Class"/>
    <s v="JG-15115"/>
    <s v="Jack Garza"/>
    <s v="Consumer"/>
    <s v="United States"/>
    <s v="Des Moines"/>
    <s v="Washington"/>
    <n v="98198"/>
    <x v="1"/>
    <x v="349"/>
    <x v="2"/>
    <x v="16"/>
    <x v="349"/>
    <x v="374"/>
    <n v="3"/>
    <n v="0"/>
    <x v="383"/>
  </r>
  <r>
    <n v="394"/>
    <s v="US-2014-134971"/>
    <x v="159"/>
    <x v="161"/>
    <s v="Second Class"/>
    <s v="BP-11095"/>
    <s v="Bart Pistole"/>
    <s v="Corporate"/>
    <s v="United States"/>
    <s v="Peoria"/>
    <s v="Illinois"/>
    <n v="61604"/>
    <x v="2"/>
    <x v="350"/>
    <x v="1"/>
    <x v="8"/>
    <x v="350"/>
    <x v="375"/>
    <n v="3"/>
    <n v="0.8"/>
    <x v="384"/>
  </r>
  <r>
    <n v="395"/>
    <s v="CA-2017-102946"/>
    <x v="160"/>
    <x v="162"/>
    <s v="Standard Class"/>
    <s v="VP-21730"/>
    <s v="Victor Preis"/>
    <s v="Home Office"/>
    <s v="United States"/>
    <s v="Las Vegas"/>
    <s v="Nevada"/>
    <n v="89115"/>
    <x v="1"/>
    <x v="351"/>
    <x v="1"/>
    <x v="8"/>
    <x v="351"/>
    <x v="376"/>
    <n v="3"/>
    <n v="0.2"/>
    <x v="385"/>
  </r>
  <r>
    <n v="396"/>
    <s v="CA-2017-165603"/>
    <x v="161"/>
    <x v="163"/>
    <s v="Second Class"/>
    <s v="SS-20140"/>
    <s v="Saphhira Shifley"/>
    <s v="Corporate"/>
    <s v="United States"/>
    <s v="Warwick"/>
    <s v="Rhode Island"/>
    <n v="2886"/>
    <x v="3"/>
    <x v="352"/>
    <x v="1"/>
    <x v="4"/>
    <x v="352"/>
    <x v="377"/>
    <n v="2"/>
    <n v="0"/>
    <x v="386"/>
  </r>
  <r>
    <n v="397"/>
    <s v="CA-2017-165603"/>
    <x v="161"/>
    <x v="163"/>
    <s v="Second Class"/>
    <s v="SS-20140"/>
    <s v="Saphhira Shifley"/>
    <s v="Corporate"/>
    <s v="United States"/>
    <s v="Warwick"/>
    <s v="Rhode Island"/>
    <n v="2886"/>
    <x v="3"/>
    <x v="353"/>
    <x v="1"/>
    <x v="10"/>
    <x v="353"/>
    <x v="91"/>
    <n v="2"/>
    <n v="0"/>
    <x v="91"/>
  </r>
  <r>
    <n v="398"/>
    <s v="CA-2015-122259"/>
    <x v="89"/>
    <x v="164"/>
    <s v="Standard Class"/>
    <s v="HP-14815"/>
    <s v="Harold Pawlan"/>
    <s v="Home Office"/>
    <s v="United States"/>
    <s v="Jackson"/>
    <s v="Michigan"/>
    <n v="49201"/>
    <x v="2"/>
    <x v="354"/>
    <x v="1"/>
    <x v="14"/>
    <x v="354"/>
    <x v="378"/>
    <n v="4"/>
    <n v="0"/>
    <x v="387"/>
  </r>
  <r>
    <n v="399"/>
    <s v="CA-2016-108987"/>
    <x v="162"/>
    <x v="165"/>
    <s v="Second Class"/>
    <s v="AG-10675"/>
    <s v="Anna Gayman"/>
    <s v="Consumer"/>
    <s v="United States"/>
    <s v="Houston"/>
    <s v="Texas"/>
    <n v="77036"/>
    <x v="2"/>
    <x v="355"/>
    <x v="1"/>
    <x v="4"/>
    <x v="355"/>
    <x v="379"/>
    <n v="3"/>
    <n v="0.2"/>
    <x v="388"/>
  </r>
  <r>
    <n v="400"/>
    <s v="CA-2016-108987"/>
    <x v="162"/>
    <x v="165"/>
    <s v="Second Class"/>
    <s v="AG-10675"/>
    <s v="Anna Gayman"/>
    <s v="Consumer"/>
    <s v="United States"/>
    <s v="Houston"/>
    <s v="Texas"/>
    <n v="77036"/>
    <x v="2"/>
    <x v="26"/>
    <x v="0"/>
    <x v="0"/>
    <x v="26"/>
    <x v="380"/>
    <n v="4"/>
    <n v="0.32"/>
    <x v="389"/>
  </r>
  <r>
    <n v="401"/>
    <s v="CA-2016-108987"/>
    <x v="162"/>
    <x v="165"/>
    <s v="Second Class"/>
    <s v="AG-10675"/>
    <s v="Anna Gayman"/>
    <s v="Consumer"/>
    <s v="United States"/>
    <s v="Houston"/>
    <s v="Texas"/>
    <n v="77036"/>
    <x v="2"/>
    <x v="356"/>
    <x v="1"/>
    <x v="4"/>
    <x v="356"/>
    <x v="381"/>
    <n v="4"/>
    <n v="0.2"/>
    <x v="390"/>
  </r>
  <r>
    <n v="402"/>
    <s v="CA-2016-108987"/>
    <x v="162"/>
    <x v="165"/>
    <s v="Second Class"/>
    <s v="AG-10675"/>
    <s v="Anna Gayman"/>
    <s v="Consumer"/>
    <s v="United States"/>
    <s v="Houston"/>
    <s v="Texas"/>
    <n v="77036"/>
    <x v="2"/>
    <x v="357"/>
    <x v="2"/>
    <x v="11"/>
    <x v="357"/>
    <x v="382"/>
    <n v="2"/>
    <n v="0.2"/>
    <x v="391"/>
  </r>
  <r>
    <n v="403"/>
    <s v="CA-2014-113166"/>
    <x v="163"/>
    <x v="166"/>
    <s v="First Class"/>
    <s v="LF-17185"/>
    <s v="Luke Foster"/>
    <s v="Consumer"/>
    <s v="United States"/>
    <s v="Miami"/>
    <s v="Florida"/>
    <n v="33180"/>
    <x v="0"/>
    <x v="358"/>
    <x v="1"/>
    <x v="10"/>
    <x v="358"/>
    <x v="383"/>
    <n v="2"/>
    <n v="0.2"/>
    <x v="392"/>
  </r>
  <r>
    <n v="404"/>
    <s v="CA-2014-155208"/>
    <x v="164"/>
    <x v="167"/>
    <s v="Standard Class"/>
    <s v="SP-20650"/>
    <s v="Stephanie Phelps"/>
    <s v="Corporate"/>
    <s v="United States"/>
    <s v="Wilmington"/>
    <s v="North Carolina"/>
    <n v="28403"/>
    <x v="0"/>
    <x v="359"/>
    <x v="1"/>
    <x v="6"/>
    <x v="359"/>
    <x v="384"/>
    <n v="6"/>
    <n v="0.2"/>
    <x v="393"/>
  </r>
  <r>
    <n v="405"/>
    <s v="CA-2017-117933"/>
    <x v="165"/>
    <x v="168"/>
    <s v="Standard Class"/>
    <s v="RF-19840"/>
    <s v="Roy Französisch"/>
    <s v="Consumer"/>
    <s v="United States"/>
    <s v="New York City"/>
    <s v="New York"/>
    <n v="10024"/>
    <x v="3"/>
    <x v="360"/>
    <x v="1"/>
    <x v="9"/>
    <x v="360"/>
    <x v="385"/>
    <n v="3"/>
    <n v="0"/>
    <x v="394"/>
  </r>
  <r>
    <n v="406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57"/>
    <x v="2"/>
    <x v="11"/>
    <x v="357"/>
    <x v="386"/>
    <n v="5"/>
    <n v="0"/>
    <x v="395"/>
  </r>
  <r>
    <n v="407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1"/>
    <x v="2"/>
    <x v="16"/>
    <x v="361"/>
    <x v="387"/>
    <n v="3"/>
    <n v="0.2"/>
    <x v="396"/>
  </r>
  <r>
    <n v="408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2"/>
    <x v="1"/>
    <x v="10"/>
    <x v="362"/>
    <x v="388"/>
    <n v="5"/>
    <n v="0"/>
    <x v="397"/>
  </r>
  <r>
    <n v="409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3"/>
    <x v="0"/>
    <x v="3"/>
    <x v="363"/>
    <x v="389"/>
    <n v="7"/>
    <n v="0.2"/>
    <x v="398"/>
  </r>
  <r>
    <n v="410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4"/>
    <x v="1"/>
    <x v="10"/>
    <x v="364"/>
    <x v="390"/>
    <n v="1"/>
    <n v="0"/>
    <x v="399"/>
  </r>
  <r>
    <n v="411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5"/>
    <x v="1"/>
    <x v="2"/>
    <x v="365"/>
    <x v="391"/>
    <n v="9"/>
    <n v="0"/>
    <x v="400"/>
  </r>
  <r>
    <n v="412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14"/>
    <x v="1"/>
    <x v="10"/>
    <x v="366"/>
    <x v="392"/>
    <n v="1"/>
    <n v="0"/>
    <x v="401"/>
  </r>
  <r>
    <n v="413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6"/>
    <x v="0"/>
    <x v="0"/>
    <x v="367"/>
    <x v="393"/>
    <n v="13"/>
    <n v="0.15"/>
    <x v="402"/>
  </r>
  <r>
    <n v="414"/>
    <s v="CA-2017-117457"/>
    <x v="166"/>
    <x v="169"/>
    <s v="Standard Class"/>
    <s v="KH-16510"/>
    <s v="Keith Herrera"/>
    <s v="Consumer"/>
    <s v="United States"/>
    <s v="San Francisco"/>
    <s v="California"/>
    <n v="94110"/>
    <x v="1"/>
    <x v="367"/>
    <x v="0"/>
    <x v="1"/>
    <x v="368"/>
    <x v="394"/>
    <n v="2"/>
    <n v="0.2"/>
    <x v="403"/>
  </r>
  <r>
    <n v="415"/>
    <s v="CA-2017-142636"/>
    <x v="132"/>
    <x v="170"/>
    <s v="Standard Class"/>
    <s v="KC-16675"/>
    <s v="Kimberly Carter"/>
    <s v="Corporate"/>
    <s v="United States"/>
    <s v="Seattle"/>
    <s v="Washington"/>
    <n v="98105"/>
    <x v="1"/>
    <x v="368"/>
    <x v="1"/>
    <x v="10"/>
    <x v="369"/>
    <x v="395"/>
    <n v="7"/>
    <n v="0"/>
    <x v="404"/>
  </r>
  <r>
    <n v="416"/>
    <s v="CA-2017-142636"/>
    <x v="132"/>
    <x v="170"/>
    <s v="Standard Class"/>
    <s v="KC-16675"/>
    <s v="Kimberly Carter"/>
    <s v="Corporate"/>
    <s v="United States"/>
    <s v="Seattle"/>
    <s v="Washington"/>
    <n v="98105"/>
    <x v="1"/>
    <x v="268"/>
    <x v="0"/>
    <x v="1"/>
    <x v="268"/>
    <x v="396"/>
    <n v="4"/>
    <n v="0.2"/>
    <x v="405"/>
  </r>
  <r>
    <n v="417"/>
    <s v="CA-2017-122105"/>
    <x v="92"/>
    <x v="171"/>
    <s v="Standard Class"/>
    <s v="CJ-12010"/>
    <s v="Caroline Jumper"/>
    <s v="Consumer"/>
    <s v="United States"/>
    <s v="Huntington Beach"/>
    <s v="California"/>
    <n v="92646"/>
    <x v="1"/>
    <x v="369"/>
    <x v="1"/>
    <x v="6"/>
    <x v="370"/>
    <x v="397"/>
    <n v="8"/>
    <n v="0"/>
    <x v="406"/>
  </r>
  <r>
    <n v="418"/>
    <s v="CA-2016-148796"/>
    <x v="167"/>
    <x v="172"/>
    <s v="Standard Class"/>
    <s v="PB-19150"/>
    <s v="Philip Brown"/>
    <s v="Consumer"/>
    <s v="United States"/>
    <s v="Los Angeles"/>
    <s v="California"/>
    <n v="90004"/>
    <x v="1"/>
    <x v="370"/>
    <x v="0"/>
    <x v="1"/>
    <x v="371"/>
    <x v="398"/>
    <n v="5"/>
    <n v="0.2"/>
    <x v="407"/>
  </r>
  <r>
    <n v="419"/>
    <s v="CA-2017-154816"/>
    <x v="44"/>
    <x v="173"/>
    <s v="Standard Class"/>
    <s v="VB-21745"/>
    <s v="Victoria Brennan"/>
    <s v="Corporate"/>
    <s v="United States"/>
    <s v="Richmond"/>
    <s v="Kentucky"/>
    <n v="40475"/>
    <x v="0"/>
    <x v="371"/>
    <x v="1"/>
    <x v="10"/>
    <x v="372"/>
    <x v="399"/>
    <n v="1"/>
    <n v="0"/>
    <x v="408"/>
  </r>
  <r>
    <n v="420"/>
    <s v="CA-2017-110478"/>
    <x v="168"/>
    <x v="174"/>
    <s v="Standard Class"/>
    <s v="SP-20860"/>
    <s v="Sung Pak"/>
    <s v="Corporate"/>
    <s v="United States"/>
    <s v="Los Angeles"/>
    <s v="California"/>
    <n v="90045"/>
    <x v="1"/>
    <x v="372"/>
    <x v="1"/>
    <x v="6"/>
    <x v="373"/>
    <x v="400"/>
    <n v="4"/>
    <n v="0"/>
    <x v="409"/>
  </r>
  <r>
    <n v="421"/>
    <s v="CA-2017-110478"/>
    <x v="168"/>
    <x v="174"/>
    <s v="Standard Class"/>
    <s v="SP-20860"/>
    <s v="Sung Pak"/>
    <s v="Corporate"/>
    <s v="United States"/>
    <s v="Los Angeles"/>
    <s v="California"/>
    <n v="90045"/>
    <x v="1"/>
    <x v="373"/>
    <x v="1"/>
    <x v="12"/>
    <x v="374"/>
    <x v="401"/>
    <n v="1"/>
    <n v="0"/>
    <x v="410"/>
  </r>
  <r>
    <n v="422"/>
    <s v="CA-2014-142048"/>
    <x v="169"/>
    <x v="175"/>
    <s v="First Class"/>
    <s v="JE-15745"/>
    <s v="Joel Eaton"/>
    <s v="Consumer"/>
    <s v="United States"/>
    <s v="Louisville"/>
    <s v="Colorado"/>
    <n v="80027"/>
    <x v="1"/>
    <x v="374"/>
    <x v="2"/>
    <x v="11"/>
    <x v="375"/>
    <x v="402"/>
    <n v="6"/>
    <n v="0.2"/>
    <x v="411"/>
  </r>
  <r>
    <n v="423"/>
    <s v="CA-2017-125388"/>
    <x v="15"/>
    <x v="15"/>
    <s v="Standard Class"/>
    <s v="MP-17965"/>
    <s v="Michael Paige"/>
    <s v="Corporate"/>
    <s v="United States"/>
    <s v="Lawrence"/>
    <s v="Massachusetts"/>
    <n v="1841"/>
    <x v="3"/>
    <x v="375"/>
    <x v="0"/>
    <x v="5"/>
    <x v="376"/>
    <x v="403"/>
    <n v="4"/>
    <n v="0"/>
    <x v="412"/>
  </r>
  <r>
    <n v="424"/>
    <s v="CA-2017-125388"/>
    <x v="15"/>
    <x v="15"/>
    <s v="Standard Class"/>
    <s v="MP-17965"/>
    <s v="Michael Paige"/>
    <s v="Corporate"/>
    <s v="United States"/>
    <s v="Lawrence"/>
    <s v="Massachusetts"/>
    <n v="1841"/>
    <x v="3"/>
    <x v="376"/>
    <x v="1"/>
    <x v="4"/>
    <x v="377"/>
    <x v="404"/>
    <n v="3"/>
    <n v="0"/>
    <x v="413"/>
  </r>
  <r>
    <n v="425"/>
    <s v="CA-2017-155705"/>
    <x v="170"/>
    <x v="176"/>
    <s v="Second Class"/>
    <s v="NF-18385"/>
    <s v="Natalie Fritzler"/>
    <s v="Consumer"/>
    <s v="United States"/>
    <s v="Jackson"/>
    <s v="Mississippi"/>
    <n v="39212"/>
    <x v="0"/>
    <x v="377"/>
    <x v="0"/>
    <x v="1"/>
    <x v="378"/>
    <x v="405"/>
    <n v="4"/>
    <n v="0"/>
    <x v="414"/>
  </r>
  <r>
    <n v="426"/>
    <s v="CA-2017-149160"/>
    <x v="51"/>
    <x v="177"/>
    <s v="Second Class"/>
    <s v="JM-15265"/>
    <s v="Janet Molinari"/>
    <s v="Corporate"/>
    <s v="United States"/>
    <s v="Canton"/>
    <s v="Michigan"/>
    <n v="48187"/>
    <x v="2"/>
    <x v="378"/>
    <x v="0"/>
    <x v="5"/>
    <x v="379"/>
    <x v="158"/>
    <n v="2"/>
    <n v="0"/>
    <x v="415"/>
  </r>
  <r>
    <n v="427"/>
    <s v="CA-2017-149160"/>
    <x v="51"/>
    <x v="177"/>
    <s v="Second Class"/>
    <s v="JM-15265"/>
    <s v="Janet Molinari"/>
    <s v="Corporate"/>
    <s v="United States"/>
    <s v="Canton"/>
    <s v="Michigan"/>
    <n v="48187"/>
    <x v="2"/>
    <x v="379"/>
    <x v="1"/>
    <x v="8"/>
    <x v="380"/>
    <x v="406"/>
    <n v="8"/>
    <n v="0"/>
    <x v="416"/>
  </r>
  <r>
    <n v="428"/>
    <s v="CA-2014-101476"/>
    <x v="171"/>
    <x v="178"/>
    <s v="First Class"/>
    <s v="SD-20485"/>
    <s v="Shirley Daniels"/>
    <s v="Home Office"/>
    <s v="United States"/>
    <s v="New Rochelle"/>
    <s v="New York"/>
    <n v="10801"/>
    <x v="3"/>
    <x v="380"/>
    <x v="2"/>
    <x v="15"/>
    <x v="381"/>
    <x v="407"/>
    <n v="1"/>
    <n v="0"/>
    <x v="417"/>
  </r>
  <r>
    <n v="429"/>
    <s v="CA-2017-152275"/>
    <x v="172"/>
    <x v="179"/>
    <s v="Standard Class"/>
    <s v="KH-16630"/>
    <s v="Ken Heidel"/>
    <s v="Corporate"/>
    <s v="United States"/>
    <s v="San Antonio"/>
    <s v="Texas"/>
    <n v="78207"/>
    <x v="2"/>
    <x v="381"/>
    <x v="1"/>
    <x v="6"/>
    <x v="382"/>
    <x v="408"/>
    <n v="6"/>
    <n v="0.2"/>
    <x v="418"/>
  </r>
  <r>
    <n v="430"/>
    <s v="US-2016-123750"/>
    <x v="173"/>
    <x v="180"/>
    <s v="Standard Class"/>
    <s v="RB-19795"/>
    <s v="Ross Baird"/>
    <s v="Home Office"/>
    <s v="United States"/>
    <s v="Gastonia"/>
    <s v="North Carolina"/>
    <n v="28052"/>
    <x v="0"/>
    <x v="382"/>
    <x v="1"/>
    <x v="8"/>
    <x v="383"/>
    <x v="409"/>
    <n v="2"/>
    <n v="0.7"/>
    <x v="419"/>
  </r>
  <r>
    <n v="431"/>
    <s v="US-2016-123750"/>
    <x v="173"/>
    <x v="180"/>
    <s v="Standard Class"/>
    <s v="RB-19795"/>
    <s v="Ross Baird"/>
    <s v="Home Office"/>
    <s v="United States"/>
    <s v="Gastonia"/>
    <s v="North Carolina"/>
    <n v="28052"/>
    <x v="0"/>
    <x v="171"/>
    <x v="2"/>
    <x v="11"/>
    <x v="172"/>
    <x v="177"/>
    <n v="7"/>
    <n v="0.2"/>
    <x v="179"/>
  </r>
  <r>
    <n v="432"/>
    <s v="US-2016-123750"/>
    <x v="173"/>
    <x v="180"/>
    <s v="Standard Class"/>
    <s v="RB-19795"/>
    <s v="Ross Baird"/>
    <s v="Home Office"/>
    <s v="United States"/>
    <s v="Gastonia"/>
    <s v="North Carolina"/>
    <n v="28052"/>
    <x v="0"/>
    <x v="171"/>
    <x v="2"/>
    <x v="11"/>
    <x v="172"/>
    <x v="410"/>
    <n v="5"/>
    <n v="0.2"/>
    <x v="420"/>
  </r>
  <r>
    <n v="433"/>
    <s v="US-2016-123750"/>
    <x v="173"/>
    <x v="180"/>
    <s v="Standard Class"/>
    <s v="RB-19795"/>
    <s v="Ross Baird"/>
    <s v="Home Office"/>
    <s v="United States"/>
    <s v="Gastonia"/>
    <s v="North Carolina"/>
    <n v="28052"/>
    <x v="0"/>
    <x v="383"/>
    <x v="1"/>
    <x v="4"/>
    <x v="384"/>
    <x v="411"/>
    <n v="2"/>
    <n v="0.2"/>
    <x v="421"/>
  </r>
  <r>
    <n v="434"/>
    <s v="CA-2016-127369"/>
    <x v="112"/>
    <x v="181"/>
    <s v="First Class"/>
    <s v="DB-13060"/>
    <s v="Dave Brooks"/>
    <s v="Consumer"/>
    <s v="United States"/>
    <s v="Lowell"/>
    <s v="Massachusetts"/>
    <n v="1852"/>
    <x v="3"/>
    <x v="384"/>
    <x v="1"/>
    <x v="4"/>
    <x v="385"/>
    <x v="412"/>
    <n v="5"/>
    <n v="0"/>
    <x v="422"/>
  </r>
  <r>
    <n v="435"/>
    <s v="US-2014-150574"/>
    <x v="174"/>
    <x v="182"/>
    <s v="Standard Class"/>
    <s v="MK-18160"/>
    <s v="Mike Kennedy"/>
    <s v="Consumer"/>
    <s v="United States"/>
    <s v="Jacksonville"/>
    <s v="Florida"/>
    <n v="32216"/>
    <x v="0"/>
    <x v="385"/>
    <x v="1"/>
    <x v="8"/>
    <x v="386"/>
    <x v="413"/>
    <n v="2"/>
    <n v="0.7"/>
    <x v="423"/>
  </r>
  <r>
    <n v="436"/>
    <s v="US-2014-150574"/>
    <x v="174"/>
    <x v="182"/>
    <s v="Standard Class"/>
    <s v="MK-18160"/>
    <s v="Mike Kennedy"/>
    <s v="Consumer"/>
    <s v="United States"/>
    <s v="Jacksonville"/>
    <s v="Florida"/>
    <n v="32216"/>
    <x v="0"/>
    <x v="386"/>
    <x v="2"/>
    <x v="11"/>
    <x v="387"/>
    <x v="414"/>
    <n v="5"/>
    <n v="0.2"/>
    <x v="424"/>
  </r>
  <r>
    <n v="437"/>
    <s v="CA-2016-147375"/>
    <x v="1"/>
    <x v="183"/>
    <s v="Second Class"/>
    <s v="PO-19180"/>
    <s v="Philisse Overcash"/>
    <s v="Home Office"/>
    <s v="United States"/>
    <s v="Chicago"/>
    <s v="Illinois"/>
    <n v="60623"/>
    <x v="2"/>
    <x v="387"/>
    <x v="2"/>
    <x v="15"/>
    <x v="388"/>
    <x v="415"/>
    <n v="3"/>
    <n v="0.3"/>
    <x v="425"/>
  </r>
  <r>
    <n v="438"/>
    <s v="CA-2016-147375"/>
    <x v="1"/>
    <x v="183"/>
    <s v="Second Class"/>
    <s v="PO-19180"/>
    <s v="Philisse Overcash"/>
    <s v="Home Office"/>
    <s v="United States"/>
    <s v="Chicago"/>
    <s v="Illinois"/>
    <n v="60623"/>
    <x v="2"/>
    <x v="314"/>
    <x v="1"/>
    <x v="10"/>
    <x v="366"/>
    <x v="416"/>
    <n v="7"/>
    <n v="0.2"/>
    <x v="426"/>
  </r>
  <r>
    <n v="439"/>
    <s v="CA-2017-130043"/>
    <x v="175"/>
    <x v="184"/>
    <s v="Standard Class"/>
    <s v="BB-11545"/>
    <s v="Brenda Bowman"/>
    <s v="Corporate"/>
    <s v="United States"/>
    <s v="Houston"/>
    <s v="Texas"/>
    <n v="77070"/>
    <x v="2"/>
    <x v="388"/>
    <x v="1"/>
    <x v="10"/>
    <x v="389"/>
    <x v="417"/>
    <n v="8"/>
    <n v="0.2"/>
    <x v="427"/>
  </r>
  <r>
    <n v="440"/>
    <s v="CA-2017-157252"/>
    <x v="176"/>
    <x v="185"/>
    <s v="Second Class"/>
    <s v="CV-12805"/>
    <s v="Cynthia Voltz"/>
    <s v="Corporate"/>
    <s v="United States"/>
    <s v="New York City"/>
    <s v="New York"/>
    <n v="10024"/>
    <x v="3"/>
    <x v="389"/>
    <x v="0"/>
    <x v="1"/>
    <x v="390"/>
    <x v="418"/>
    <n v="3"/>
    <n v="0.1"/>
    <x v="428"/>
  </r>
  <r>
    <n v="441"/>
    <s v="CA-2016-115756"/>
    <x v="64"/>
    <x v="62"/>
    <s v="Second Class"/>
    <s v="PK-19075"/>
    <s v="Pete Kriz"/>
    <s v="Consumer"/>
    <s v="United States"/>
    <s v="Detroit"/>
    <s v="Michigan"/>
    <n v="48227"/>
    <x v="2"/>
    <x v="390"/>
    <x v="0"/>
    <x v="5"/>
    <x v="391"/>
    <x v="419"/>
    <n v="1"/>
    <n v="0"/>
    <x v="429"/>
  </r>
  <r>
    <n v="442"/>
    <s v="CA-2016-115756"/>
    <x v="64"/>
    <x v="62"/>
    <s v="Second Class"/>
    <s v="PK-19075"/>
    <s v="Pete Kriz"/>
    <s v="Consumer"/>
    <s v="United States"/>
    <s v="Detroit"/>
    <s v="Michigan"/>
    <n v="48227"/>
    <x v="2"/>
    <x v="391"/>
    <x v="1"/>
    <x v="4"/>
    <x v="392"/>
    <x v="420"/>
    <n v="3"/>
    <n v="0"/>
    <x v="430"/>
  </r>
  <r>
    <n v="443"/>
    <s v="CA-2016-115756"/>
    <x v="64"/>
    <x v="62"/>
    <s v="Second Class"/>
    <s v="PK-19075"/>
    <s v="Pete Kriz"/>
    <s v="Consumer"/>
    <s v="United States"/>
    <s v="Detroit"/>
    <s v="Michigan"/>
    <n v="48227"/>
    <x v="2"/>
    <x v="392"/>
    <x v="1"/>
    <x v="4"/>
    <x v="393"/>
    <x v="421"/>
    <n v="3"/>
    <n v="0"/>
    <x v="431"/>
  </r>
  <r>
    <n v="444"/>
    <s v="CA-2016-115756"/>
    <x v="64"/>
    <x v="62"/>
    <s v="Second Class"/>
    <s v="PK-19075"/>
    <s v="Pete Kriz"/>
    <s v="Consumer"/>
    <s v="United States"/>
    <s v="Detroit"/>
    <s v="Michigan"/>
    <n v="48227"/>
    <x v="2"/>
    <x v="393"/>
    <x v="1"/>
    <x v="10"/>
    <x v="394"/>
    <x v="422"/>
    <n v="4"/>
    <n v="0"/>
    <x v="432"/>
  </r>
  <r>
    <n v="445"/>
    <s v="CA-2016-115756"/>
    <x v="64"/>
    <x v="62"/>
    <s v="Second Class"/>
    <s v="PK-19075"/>
    <s v="Pete Kriz"/>
    <s v="Consumer"/>
    <s v="United States"/>
    <s v="Detroit"/>
    <s v="Michigan"/>
    <n v="48227"/>
    <x v="2"/>
    <x v="394"/>
    <x v="0"/>
    <x v="1"/>
    <x v="395"/>
    <x v="423"/>
    <n v="3"/>
    <n v="0"/>
    <x v="433"/>
  </r>
  <r>
    <n v="446"/>
    <s v="CA-2016-115756"/>
    <x v="64"/>
    <x v="62"/>
    <s v="Second Class"/>
    <s v="PK-19075"/>
    <s v="Pete Kriz"/>
    <s v="Consumer"/>
    <s v="United States"/>
    <s v="Detroit"/>
    <s v="Michigan"/>
    <n v="48227"/>
    <x v="2"/>
    <x v="395"/>
    <x v="1"/>
    <x v="2"/>
    <x v="396"/>
    <x v="424"/>
    <n v="7"/>
    <n v="0"/>
    <x v="434"/>
  </r>
  <r>
    <n v="447"/>
    <s v="CA-2017-154214"/>
    <x v="177"/>
    <x v="186"/>
    <s v="Second Class"/>
    <s v="TB-21595"/>
    <s v="Troy Blackwell"/>
    <s v="Consumer"/>
    <s v="United States"/>
    <s v="Columbus"/>
    <s v="Indiana"/>
    <n v="47201"/>
    <x v="2"/>
    <x v="396"/>
    <x v="0"/>
    <x v="5"/>
    <x v="397"/>
    <x v="425"/>
    <n v="1"/>
    <n v="0"/>
    <x v="435"/>
  </r>
  <r>
    <n v="448"/>
    <s v="CA-2016-166674"/>
    <x v="178"/>
    <x v="187"/>
    <s v="Second Class"/>
    <s v="RB-19360"/>
    <s v="Raymond Buch"/>
    <s v="Consumer"/>
    <s v="United States"/>
    <s v="Auburn"/>
    <s v="New York"/>
    <n v="13021"/>
    <x v="3"/>
    <x v="397"/>
    <x v="1"/>
    <x v="6"/>
    <x v="398"/>
    <x v="426"/>
    <n v="3"/>
    <n v="0"/>
    <x v="436"/>
  </r>
  <r>
    <n v="449"/>
    <s v="CA-2016-166674"/>
    <x v="178"/>
    <x v="187"/>
    <s v="Second Class"/>
    <s v="RB-19360"/>
    <s v="Raymond Buch"/>
    <s v="Consumer"/>
    <s v="United States"/>
    <s v="Auburn"/>
    <s v="New York"/>
    <n v="13021"/>
    <x v="3"/>
    <x v="398"/>
    <x v="1"/>
    <x v="4"/>
    <x v="399"/>
    <x v="427"/>
    <n v="3"/>
    <n v="0"/>
    <x v="437"/>
  </r>
  <r>
    <n v="450"/>
    <s v="CA-2016-166674"/>
    <x v="178"/>
    <x v="187"/>
    <s v="Second Class"/>
    <s v="RB-19360"/>
    <s v="Raymond Buch"/>
    <s v="Consumer"/>
    <s v="United States"/>
    <s v="Auburn"/>
    <s v="New York"/>
    <n v="13021"/>
    <x v="3"/>
    <x v="399"/>
    <x v="1"/>
    <x v="6"/>
    <x v="400"/>
    <x v="428"/>
    <n v="6"/>
    <n v="0"/>
    <x v="438"/>
  </r>
  <r>
    <n v="451"/>
    <s v="CA-2016-166674"/>
    <x v="178"/>
    <x v="187"/>
    <s v="Second Class"/>
    <s v="RB-19360"/>
    <s v="Raymond Buch"/>
    <s v="Consumer"/>
    <s v="United States"/>
    <s v="Auburn"/>
    <s v="New York"/>
    <n v="13021"/>
    <x v="3"/>
    <x v="400"/>
    <x v="1"/>
    <x v="6"/>
    <x v="401"/>
    <x v="429"/>
    <n v="3"/>
    <n v="0"/>
    <x v="439"/>
  </r>
  <r>
    <n v="452"/>
    <s v="CA-2016-166674"/>
    <x v="178"/>
    <x v="187"/>
    <s v="Second Class"/>
    <s v="RB-19360"/>
    <s v="Raymond Buch"/>
    <s v="Consumer"/>
    <s v="United States"/>
    <s v="Auburn"/>
    <s v="New York"/>
    <n v="13021"/>
    <x v="3"/>
    <x v="401"/>
    <x v="1"/>
    <x v="6"/>
    <x v="402"/>
    <x v="296"/>
    <n v="3"/>
    <n v="0"/>
    <x v="301"/>
  </r>
  <r>
    <n v="453"/>
    <s v="CA-2016-166674"/>
    <x v="178"/>
    <x v="187"/>
    <s v="Second Class"/>
    <s v="RB-19360"/>
    <s v="Raymond Buch"/>
    <s v="Consumer"/>
    <s v="United States"/>
    <s v="Auburn"/>
    <s v="New York"/>
    <n v="13021"/>
    <x v="3"/>
    <x v="402"/>
    <x v="2"/>
    <x v="7"/>
    <x v="403"/>
    <x v="430"/>
    <n v="4"/>
    <n v="0"/>
    <x v="440"/>
  </r>
  <r>
    <n v="454"/>
    <s v="CA-2017-147277"/>
    <x v="179"/>
    <x v="188"/>
    <s v="Standard Class"/>
    <s v="EB-13705"/>
    <s v="Ed Braxton"/>
    <s v="Corporate"/>
    <s v="United States"/>
    <s v="Akron"/>
    <s v="Ohio"/>
    <n v="44312"/>
    <x v="3"/>
    <x v="10"/>
    <x v="0"/>
    <x v="3"/>
    <x v="10"/>
    <x v="431"/>
    <n v="2"/>
    <n v="0.4"/>
    <x v="441"/>
  </r>
  <r>
    <n v="455"/>
    <s v="CA-2017-147277"/>
    <x v="179"/>
    <x v="188"/>
    <s v="Standard Class"/>
    <s v="EB-13705"/>
    <s v="Ed Braxton"/>
    <s v="Corporate"/>
    <s v="United States"/>
    <s v="Akron"/>
    <s v="Ohio"/>
    <n v="44312"/>
    <x v="3"/>
    <x v="403"/>
    <x v="1"/>
    <x v="4"/>
    <x v="404"/>
    <x v="432"/>
    <n v="2"/>
    <n v="0.2"/>
    <x v="442"/>
  </r>
  <r>
    <n v="456"/>
    <s v="CA-2016-100153"/>
    <x v="180"/>
    <x v="24"/>
    <s v="Standard Class"/>
    <s v="KH-16630"/>
    <s v="Ken Heidel"/>
    <s v="Corporate"/>
    <s v="United States"/>
    <s v="Norman"/>
    <s v="Oklahoma"/>
    <n v="73071"/>
    <x v="2"/>
    <x v="404"/>
    <x v="2"/>
    <x v="11"/>
    <x v="405"/>
    <x v="433"/>
    <n v="4"/>
    <n v="0"/>
    <x v="443"/>
  </r>
  <r>
    <n v="457"/>
    <s v="US-2014-110674"/>
    <x v="181"/>
    <x v="189"/>
    <s v="Standard Class"/>
    <s v="SC-20095"/>
    <s v="Sanjit Chand"/>
    <s v="Consumer"/>
    <s v="United States"/>
    <s v="Concord"/>
    <s v="California"/>
    <n v="94521"/>
    <x v="1"/>
    <x v="405"/>
    <x v="0"/>
    <x v="1"/>
    <x v="406"/>
    <x v="434"/>
    <n v="2"/>
    <n v="0.2"/>
    <x v="444"/>
  </r>
  <r>
    <n v="458"/>
    <s v="US-2016-157945"/>
    <x v="182"/>
    <x v="152"/>
    <s v="Standard Class"/>
    <s v="NF-18385"/>
    <s v="Natalie Fritzler"/>
    <s v="Consumer"/>
    <s v="United States"/>
    <s v="Decatur"/>
    <s v="Illinois"/>
    <n v="62521"/>
    <x v="2"/>
    <x v="406"/>
    <x v="0"/>
    <x v="1"/>
    <x v="407"/>
    <x v="435"/>
    <n v="3"/>
    <n v="0.3"/>
    <x v="445"/>
  </r>
  <r>
    <n v="459"/>
    <s v="US-2016-157945"/>
    <x v="182"/>
    <x v="152"/>
    <s v="Standard Class"/>
    <s v="NF-18385"/>
    <s v="Natalie Fritzler"/>
    <s v="Consumer"/>
    <s v="United States"/>
    <s v="Decatur"/>
    <s v="Illinois"/>
    <n v="62521"/>
    <x v="2"/>
    <x v="407"/>
    <x v="1"/>
    <x v="12"/>
    <x v="153"/>
    <x v="436"/>
    <n v="2"/>
    <n v="0.2"/>
    <x v="446"/>
  </r>
  <r>
    <n v="460"/>
    <s v="CA-2015-109638"/>
    <x v="83"/>
    <x v="190"/>
    <s v="Standard Class"/>
    <s v="JH-15985"/>
    <s v="Joseph Holt"/>
    <s v="Consumer"/>
    <s v="United States"/>
    <s v="Seattle"/>
    <s v="Washington"/>
    <n v="98115"/>
    <x v="1"/>
    <x v="408"/>
    <x v="1"/>
    <x v="9"/>
    <x v="408"/>
    <x v="437"/>
    <n v="4"/>
    <n v="0"/>
    <x v="447"/>
  </r>
  <r>
    <n v="461"/>
    <s v="CA-2015-109638"/>
    <x v="83"/>
    <x v="190"/>
    <s v="Standard Class"/>
    <s v="JH-15985"/>
    <s v="Joseph Holt"/>
    <s v="Consumer"/>
    <s v="United States"/>
    <s v="Seattle"/>
    <s v="Washington"/>
    <n v="98115"/>
    <x v="1"/>
    <x v="409"/>
    <x v="2"/>
    <x v="11"/>
    <x v="409"/>
    <x v="438"/>
    <n v="9"/>
    <n v="0"/>
    <x v="448"/>
  </r>
  <r>
    <n v="462"/>
    <s v="CA-2015-109638"/>
    <x v="83"/>
    <x v="190"/>
    <s v="Standard Class"/>
    <s v="JH-15985"/>
    <s v="Joseph Holt"/>
    <s v="Consumer"/>
    <s v="United States"/>
    <s v="Seattle"/>
    <s v="Washington"/>
    <n v="98115"/>
    <x v="1"/>
    <x v="410"/>
    <x v="1"/>
    <x v="8"/>
    <x v="410"/>
    <x v="96"/>
    <n v="3"/>
    <n v="0.2"/>
    <x v="449"/>
  </r>
  <r>
    <n v="463"/>
    <s v="CA-2016-109869"/>
    <x v="183"/>
    <x v="135"/>
    <s v="Standard Class"/>
    <s v="TN-21040"/>
    <s v="Tanja Norvell"/>
    <s v="Home Office"/>
    <s v="United States"/>
    <s v="Phoenix"/>
    <s v="Arizona"/>
    <n v="85023"/>
    <x v="1"/>
    <x v="325"/>
    <x v="0"/>
    <x v="5"/>
    <x v="325"/>
    <x v="439"/>
    <n v="5"/>
    <n v="0.2"/>
    <x v="450"/>
  </r>
  <r>
    <n v="464"/>
    <s v="CA-2016-109869"/>
    <x v="183"/>
    <x v="135"/>
    <s v="Standard Class"/>
    <s v="TN-21040"/>
    <s v="Tanja Norvell"/>
    <s v="Home Office"/>
    <s v="United States"/>
    <s v="Phoenix"/>
    <s v="Arizona"/>
    <n v="85023"/>
    <x v="1"/>
    <x v="411"/>
    <x v="0"/>
    <x v="3"/>
    <x v="411"/>
    <x v="440"/>
    <n v="6"/>
    <n v="0.5"/>
    <x v="451"/>
  </r>
  <r>
    <n v="465"/>
    <s v="CA-2016-109869"/>
    <x v="183"/>
    <x v="135"/>
    <s v="Standard Class"/>
    <s v="TN-21040"/>
    <s v="Tanja Norvell"/>
    <s v="Home Office"/>
    <s v="United States"/>
    <s v="Phoenix"/>
    <s v="Arizona"/>
    <n v="85023"/>
    <x v="1"/>
    <x v="412"/>
    <x v="1"/>
    <x v="8"/>
    <x v="412"/>
    <x v="441"/>
    <n v="5"/>
    <n v="0.7"/>
    <x v="452"/>
  </r>
  <r>
    <n v="466"/>
    <s v="CA-2016-109869"/>
    <x v="183"/>
    <x v="135"/>
    <s v="Standard Class"/>
    <s v="TN-21040"/>
    <s v="Tanja Norvell"/>
    <s v="Home Office"/>
    <s v="United States"/>
    <s v="Phoenix"/>
    <s v="Arizona"/>
    <n v="85023"/>
    <x v="1"/>
    <x v="413"/>
    <x v="1"/>
    <x v="14"/>
    <x v="413"/>
    <x v="442"/>
    <n v="2"/>
    <n v="0.2"/>
    <x v="453"/>
  </r>
  <r>
    <n v="467"/>
    <s v="CA-2016-109869"/>
    <x v="183"/>
    <x v="135"/>
    <s v="Standard Class"/>
    <s v="TN-21040"/>
    <s v="Tanja Norvell"/>
    <s v="Home Office"/>
    <s v="United States"/>
    <s v="Phoenix"/>
    <s v="Arizona"/>
    <n v="85023"/>
    <x v="1"/>
    <x v="414"/>
    <x v="1"/>
    <x v="9"/>
    <x v="414"/>
    <x v="443"/>
    <n v="2"/>
    <n v="0.2"/>
    <x v="454"/>
  </r>
  <r>
    <n v="468"/>
    <s v="US-2015-101399"/>
    <x v="184"/>
    <x v="191"/>
    <s v="Standard Class"/>
    <s v="JS-15940"/>
    <s v="Joni Sundaresam"/>
    <s v="Home Office"/>
    <s v="United States"/>
    <s v="Park Ridge"/>
    <s v="Illinois"/>
    <n v="60068"/>
    <x v="2"/>
    <x v="269"/>
    <x v="0"/>
    <x v="5"/>
    <x v="269"/>
    <x v="444"/>
    <n v="7"/>
    <n v="0.6"/>
    <x v="455"/>
  </r>
  <r>
    <n v="469"/>
    <s v="CA-2017-154907"/>
    <x v="185"/>
    <x v="192"/>
    <s v="Standard Class"/>
    <s v="DS-13180"/>
    <s v="David Smith"/>
    <s v="Corporate"/>
    <s v="United States"/>
    <s v="Amarillo"/>
    <s v="Texas"/>
    <n v="79109"/>
    <x v="2"/>
    <x v="415"/>
    <x v="0"/>
    <x v="0"/>
    <x v="415"/>
    <x v="445"/>
    <n v="2"/>
    <n v="0.32"/>
    <x v="456"/>
  </r>
  <r>
    <n v="470"/>
    <s v="US-2016-100419"/>
    <x v="186"/>
    <x v="120"/>
    <s v="Second Class"/>
    <s v="CC-12670"/>
    <s v="Craig Carreira"/>
    <s v="Consumer"/>
    <s v="United States"/>
    <s v="Chicago"/>
    <s v="Illinois"/>
    <n v="60610"/>
    <x v="2"/>
    <x v="416"/>
    <x v="1"/>
    <x v="8"/>
    <x v="416"/>
    <x v="446"/>
    <n v="3"/>
    <n v="0.8"/>
    <x v="457"/>
  </r>
  <r>
    <n v="471"/>
    <s v="CA-2015-154144"/>
    <x v="139"/>
    <x v="140"/>
    <s v="Standard Class"/>
    <s v="MH-17785"/>
    <s v="Maya Herman"/>
    <s v="Corporate"/>
    <s v="United States"/>
    <s v="Lindenhurst"/>
    <s v="New York"/>
    <n v="11757"/>
    <x v="3"/>
    <x v="417"/>
    <x v="1"/>
    <x v="10"/>
    <x v="417"/>
    <x v="447"/>
    <n v="1"/>
    <n v="0"/>
    <x v="458"/>
  </r>
  <r>
    <n v="472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18"/>
    <x v="1"/>
    <x v="4"/>
    <x v="418"/>
    <x v="448"/>
    <n v="3"/>
    <n v="0"/>
    <x v="459"/>
  </r>
  <r>
    <n v="473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19"/>
    <x v="0"/>
    <x v="0"/>
    <x v="419"/>
    <x v="449"/>
    <n v="2"/>
    <n v="0.15"/>
    <x v="460"/>
  </r>
  <r>
    <n v="474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20"/>
    <x v="2"/>
    <x v="7"/>
    <x v="420"/>
    <x v="450"/>
    <n v="4"/>
    <n v="0.2"/>
    <x v="461"/>
  </r>
  <r>
    <n v="475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21"/>
    <x v="1"/>
    <x v="4"/>
    <x v="421"/>
    <x v="451"/>
    <n v="6"/>
    <n v="0"/>
    <x v="462"/>
  </r>
  <r>
    <n v="476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22"/>
    <x v="1"/>
    <x v="10"/>
    <x v="422"/>
    <x v="452"/>
    <n v="7"/>
    <n v="0"/>
    <x v="463"/>
  </r>
  <r>
    <n v="477"/>
    <s v="CA-2014-144666"/>
    <x v="187"/>
    <x v="193"/>
    <s v="Second Class"/>
    <s v="JP-15520"/>
    <s v="Jeremy Pistek"/>
    <s v="Consumer"/>
    <s v="United States"/>
    <s v="San Francisco"/>
    <s v="California"/>
    <n v="94110"/>
    <x v="1"/>
    <x v="423"/>
    <x v="1"/>
    <x v="10"/>
    <x v="423"/>
    <x v="453"/>
    <n v="5"/>
    <n v="0"/>
    <x v="464"/>
  </r>
  <r>
    <n v="478"/>
    <s v="CA-2016-103891"/>
    <x v="188"/>
    <x v="194"/>
    <s v="Standard Class"/>
    <s v="KH-16690"/>
    <s v="Kristen Hastings"/>
    <s v="Corporate"/>
    <s v="United States"/>
    <s v="Los Angeles"/>
    <s v="California"/>
    <n v="90008"/>
    <x v="1"/>
    <x v="424"/>
    <x v="2"/>
    <x v="7"/>
    <x v="424"/>
    <x v="454"/>
    <n v="6"/>
    <n v="0.2"/>
    <x v="465"/>
  </r>
  <r>
    <n v="479"/>
    <s v="CA-2016-152632"/>
    <x v="189"/>
    <x v="195"/>
    <s v="Standard Class"/>
    <s v="JE-15475"/>
    <s v="Jeremy Ellison"/>
    <s v="Consumer"/>
    <s v="United States"/>
    <s v="Troy"/>
    <s v="New York"/>
    <n v="12180"/>
    <x v="3"/>
    <x v="278"/>
    <x v="0"/>
    <x v="5"/>
    <x v="278"/>
    <x v="455"/>
    <n v="3"/>
    <n v="0"/>
    <x v="466"/>
  </r>
  <r>
    <n v="480"/>
    <s v="CA-2016-100790"/>
    <x v="190"/>
    <x v="196"/>
    <s v="Standard Class"/>
    <s v="JG-15805"/>
    <s v="John Grady"/>
    <s v="Corporate"/>
    <s v="United States"/>
    <s v="New York City"/>
    <s v="New York"/>
    <n v="10024"/>
    <x v="3"/>
    <x v="425"/>
    <x v="1"/>
    <x v="6"/>
    <x v="425"/>
    <x v="456"/>
    <n v="5"/>
    <n v="0"/>
    <x v="467"/>
  </r>
  <r>
    <n v="481"/>
    <s v="CA-2016-100790"/>
    <x v="190"/>
    <x v="196"/>
    <s v="Standard Class"/>
    <s v="JG-15805"/>
    <s v="John Grady"/>
    <s v="Corporate"/>
    <s v="United States"/>
    <s v="New York City"/>
    <s v="New York"/>
    <n v="10024"/>
    <x v="3"/>
    <x v="426"/>
    <x v="1"/>
    <x v="4"/>
    <x v="426"/>
    <x v="457"/>
    <n v="5"/>
    <n v="0"/>
    <x v="468"/>
  </r>
  <r>
    <n v="482"/>
    <s v="CA-2014-134677"/>
    <x v="191"/>
    <x v="197"/>
    <s v="Standard Class"/>
    <s v="XP-21865"/>
    <s v="Xylona Preis"/>
    <s v="Consumer"/>
    <s v="United States"/>
    <s v="San Diego"/>
    <s v="California"/>
    <n v="92024"/>
    <x v="1"/>
    <x v="427"/>
    <x v="2"/>
    <x v="11"/>
    <x v="427"/>
    <x v="458"/>
    <n v="3"/>
    <n v="0"/>
    <x v="469"/>
  </r>
  <r>
    <n v="483"/>
    <s v="CA-2014-127691"/>
    <x v="192"/>
    <x v="151"/>
    <s v="Standard Class"/>
    <s v="EM-14065"/>
    <s v="Erin Mull"/>
    <s v="Consumer"/>
    <s v="United States"/>
    <s v="New York City"/>
    <s v="New York"/>
    <n v="10024"/>
    <x v="3"/>
    <x v="79"/>
    <x v="1"/>
    <x v="6"/>
    <x v="79"/>
    <x v="459"/>
    <n v="2"/>
    <n v="0"/>
    <x v="470"/>
  </r>
  <r>
    <n v="484"/>
    <s v="CA-2014-127691"/>
    <x v="192"/>
    <x v="151"/>
    <s v="Standard Class"/>
    <s v="EM-14065"/>
    <s v="Erin Mull"/>
    <s v="Consumer"/>
    <s v="United States"/>
    <s v="New York City"/>
    <s v="New York"/>
    <n v="10024"/>
    <x v="3"/>
    <x v="428"/>
    <x v="2"/>
    <x v="11"/>
    <x v="428"/>
    <x v="460"/>
    <n v="2"/>
    <n v="0"/>
    <x v="471"/>
  </r>
  <r>
    <n v="485"/>
    <s v="CA-2017-140963"/>
    <x v="193"/>
    <x v="198"/>
    <s v="First Class"/>
    <s v="MT-18070"/>
    <s v="Michelle Tran"/>
    <s v="Home Office"/>
    <s v="United States"/>
    <s v="Los Angeles"/>
    <s v="California"/>
    <n v="90045"/>
    <x v="1"/>
    <x v="429"/>
    <x v="1"/>
    <x v="2"/>
    <x v="429"/>
    <x v="461"/>
    <n v="2"/>
    <n v="0"/>
    <x v="472"/>
  </r>
  <r>
    <n v="486"/>
    <s v="CA-2017-140963"/>
    <x v="193"/>
    <x v="198"/>
    <s v="First Class"/>
    <s v="MT-18070"/>
    <s v="Michelle Tran"/>
    <s v="Home Office"/>
    <s v="United States"/>
    <s v="Los Angeles"/>
    <s v="California"/>
    <n v="90045"/>
    <x v="1"/>
    <x v="430"/>
    <x v="0"/>
    <x v="0"/>
    <x v="430"/>
    <x v="462"/>
    <n v="5"/>
    <n v="0.15"/>
    <x v="473"/>
  </r>
  <r>
    <n v="487"/>
    <s v="CA-2017-140963"/>
    <x v="193"/>
    <x v="198"/>
    <s v="First Class"/>
    <s v="MT-18070"/>
    <s v="Michelle Tran"/>
    <s v="Home Office"/>
    <s v="United States"/>
    <s v="Los Angeles"/>
    <s v="California"/>
    <n v="90045"/>
    <x v="1"/>
    <x v="431"/>
    <x v="2"/>
    <x v="7"/>
    <x v="431"/>
    <x v="463"/>
    <n v="5"/>
    <n v="0.2"/>
    <x v="474"/>
  </r>
  <r>
    <n v="488"/>
    <s v="CA-2014-154627"/>
    <x v="194"/>
    <x v="199"/>
    <s v="First Class"/>
    <s v="SA-20830"/>
    <s v="Sue Ann Reed"/>
    <s v="Consumer"/>
    <s v="United States"/>
    <s v="Chicago"/>
    <s v="Illinois"/>
    <n v="60610"/>
    <x v="2"/>
    <x v="432"/>
    <x v="2"/>
    <x v="7"/>
    <x v="432"/>
    <x v="464"/>
    <n v="6"/>
    <n v="0.2"/>
    <x v="475"/>
  </r>
  <r>
    <n v="489"/>
    <s v="CA-2014-133753"/>
    <x v="3"/>
    <x v="200"/>
    <s v="Second Class"/>
    <s v="CW-11905"/>
    <s v="Carl Weiss"/>
    <s v="Home Office"/>
    <s v="United States"/>
    <s v="Huntsville"/>
    <s v="Texas"/>
    <n v="77340"/>
    <x v="2"/>
    <x v="433"/>
    <x v="2"/>
    <x v="7"/>
    <x v="433"/>
    <x v="465"/>
    <n v="1"/>
    <n v="0.2"/>
    <x v="476"/>
  </r>
  <r>
    <n v="490"/>
    <s v="CA-2014-133753"/>
    <x v="3"/>
    <x v="200"/>
    <s v="Second Class"/>
    <s v="CW-11905"/>
    <s v="Carl Weiss"/>
    <s v="Home Office"/>
    <s v="United States"/>
    <s v="Huntsville"/>
    <s v="Texas"/>
    <n v="77340"/>
    <x v="2"/>
    <x v="434"/>
    <x v="2"/>
    <x v="11"/>
    <x v="434"/>
    <x v="466"/>
    <n v="2"/>
    <n v="0.2"/>
    <x v="477"/>
  </r>
  <r>
    <n v="491"/>
    <s v="CA-2014-133753"/>
    <x v="3"/>
    <x v="200"/>
    <s v="Second Class"/>
    <s v="CW-11905"/>
    <s v="Carl Weiss"/>
    <s v="Home Office"/>
    <s v="United States"/>
    <s v="Huntsville"/>
    <s v="Texas"/>
    <n v="77340"/>
    <x v="2"/>
    <x v="399"/>
    <x v="1"/>
    <x v="6"/>
    <x v="400"/>
    <x v="467"/>
    <n v="2"/>
    <n v="0.2"/>
    <x v="478"/>
  </r>
  <r>
    <n v="492"/>
    <s v="CA-2014-113362"/>
    <x v="80"/>
    <x v="76"/>
    <s v="Standard Class"/>
    <s v="AJ-10960"/>
    <s v="Astrea Jones"/>
    <s v="Consumer"/>
    <s v="United States"/>
    <s v="Rochester"/>
    <s v="New York"/>
    <n v="14609"/>
    <x v="3"/>
    <x v="435"/>
    <x v="1"/>
    <x v="4"/>
    <x v="435"/>
    <x v="468"/>
    <n v="5"/>
    <n v="0"/>
    <x v="479"/>
  </r>
  <r>
    <n v="493"/>
    <s v="CA-2014-113362"/>
    <x v="80"/>
    <x v="76"/>
    <s v="Standard Class"/>
    <s v="AJ-10960"/>
    <s v="Astrea Jones"/>
    <s v="Consumer"/>
    <s v="United States"/>
    <s v="Rochester"/>
    <s v="New York"/>
    <n v="14609"/>
    <x v="3"/>
    <x v="436"/>
    <x v="1"/>
    <x v="12"/>
    <x v="436"/>
    <x v="469"/>
    <n v="3"/>
    <n v="0"/>
    <x v="480"/>
  </r>
  <r>
    <n v="494"/>
    <s v="CA-2016-169166"/>
    <x v="195"/>
    <x v="201"/>
    <s v="Standard Class"/>
    <s v="SS-20590"/>
    <s v="Sonia Sunley"/>
    <s v="Consumer"/>
    <s v="United States"/>
    <s v="Seattle"/>
    <s v="Washington"/>
    <n v="98115"/>
    <x v="1"/>
    <x v="437"/>
    <x v="2"/>
    <x v="11"/>
    <x v="437"/>
    <x v="470"/>
    <n v="2"/>
    <n v="0"/>
    <x v="481"/>
  </r>
  <r>
    <n v="495"/>
    <s v="US-2016-120929"/>
    <x v="196"/>
    <x v="202"/>
    <s v="Second Class"/>
    <s v="RO-19780"/>
    <s v="Rose O'Brian"/>
    <s v="Consumer"/>
    <s v="United States"/>
    <s v="Memphis"/>
    <s v="Tennessee"/>
    <n v="38109"/>
    <x v="0"/>
    <x v="438"/>
    <x v="0"/>
    <x v="3"/>
    <x v="438"/>
    <x v="471"/>
    <n v="3"/>
    <n v="0.4"/>
    <x v="482"/>
  </r>
  <r>
    <n v="496"/>
    <s v="CA-2015-134782"/>
    <x v="17"/>
    <x v="16"/>
    <s v="Standard Class"/>
    <s v="MD-17350"/>
    <s v="Maribeth Dona"/>
    <s v="Consumer"/>
    <s v="United States"/>
    <s v="Fayetteville"/>
    <s v="Arkansas"/>
    <n v="72701"/>
    <x v="0"/>
    <x v="439"/>
    <x v="1"/>
    <x v="12"/>
    <x v="439"/>
    <x v="472"/>
    <n v="2"/>
    <n v="0"/>
    <x v="483"/>
  </r>
  <r>
    <n v="497"/>
    <s v="CA-2016-126158"/>
    <x v="197"/>
    <x v="203"/>
    <s v="Standard Class"/>
    <s v="SC-20095"/>
    <s v="Sanjit Chand"/>
    <s v="Consumer"/>
    <s v="United States"/>
    <s v="Costa Mesa"/>
    <s v="California"/>
    <n v="92627"/>
    <x v="1"/>
    <x v="440"/>
    <x v="1"/>
    <x v="8"/>
    <x v="440"/>
    <x v="473"/>
    <n v="8"/>
    <n v="0.2"/>
    <x v="484"/>
  </r>
  <r>
    <n v="498"/>
    <s v="CA-2016-126158"/>
    <x v="197"/>
    <x v="203"/>
    <s v="Standard Class"/>
    <s v="SC-20095"/>
    <s v="Sanjit Chand"/>
    <s v="Consumer"/>
    <s v="United States"/>
    <s v="Costa Mesa"/>
    <s v="California"/>
    <n v="92627"/>
    <x v="1"/>
    <x v="441"/>
    <x v="0"/>
    <x v="5"/>
    <x v="441"/>
    <x v="474"/>
    <n v="4"/>
    <n v="0"/>
    <x v="485"/>
  </r>
  <r>
    <n v="499"/>
    <s v="CA-2016-126158"/>
    <x v="197"/>
    <x v="203"/>
    <s v="Standard Class"/>
    <s v="SC-20095"/>
    <s v="Sanjit Chand"/>
    <s v="Consumer"/>
    <s v="United States"/>
    <s v="Costa Mesa"/>
    <s v="California"/>
    <n v="92627"/>
    <x v="1"/>
    <x v="291"/>
    <x v="0"/>
    <x v="1"/>
    <x v="291"/>
    <x v="475"/>
    <n v="2"/>
    <n v="0.2"/>
    <x v="486"/>
  </r>
  <r>
    <n v="500"/>
    <s v="CA-2016-126158"/>
    <x v="197"/>
    <x v="203"/>
    <s v="Standard Class"/>
    <s v="SC-20095"/>
    <s v="Sanjit Chand"/>
    <s v="Consumer"/>
    <s v="United States"/>
    <s v="Costa Mesa"/>
    <s v="California"/>
    <n v="92627"/>
    <x v="1"/>
    <x v="442"/>
    <x v="0"/>
    <x v="5"/>
    <x v="442"/>
    <x v="476"/>
    <n v="9"/>
    <n v="0"/>
    <x v="487"/>
  </r>
  <r>
    <n v="501"/>
    <s v="US-2016-105578"/>
    <x v="198"/>
    <x v="204"/>
    <s v="Standard Class"/>
    <s v="MY-17380"/>
    <s v="Maribeth Yedwab"/>
    <s v="Corporate"/>
    <s v="United States"/>
    <s v="Parker"/>
    <s v="Colorado"/>
    <n v="80134"/>
    <x v="1"/>
    <x v="443"/>
    <x v="1"/>
    <x v="8"/>
    <x v="443"/>
    <x v="477"/>
    <n v="2"/>
    <n v="0.7"/>
    <x v="488"/>
  </r>
  <r>
    <n v="502"/>
    <s v="US-2016-105578"/>
    <x v="198"/>
    <x v="204"/>
    <s v="Standard Class"/>
    <s v="MY-17380"/>
    <s v="Maribeth Yedwab"/>
    <s v="Corporate"/>
    <s v="United States"/>
    <s v="Parker"/>
    <s v="Colorado"/>
    <n v="80134"/>
    <x v="1"/>
    <x v="444"/>
    <x v="1"/>
    <x v="8"/>
    <x v="444"/>
    <x v="478"/>
    <n v="2"/>
    <n v="0.7"/>
    <x v="489"/>
  </r>
  <r>
    <n v="503"/>
    <s v="US-2016-105578"/>
    <x v="198"/>
    <x v="204"/>
    <s v="Standard Class"/>
    <s v="MY-17380"/>
    <s v="Maribeth Yedwab"/>
    <s v="Corporate"/>
    <s v="United States"/>
    <s v="Parker"/>
    <s v="Colorado"/>
    <n v="80134"/>
    <x v="1"/>
    <x v="445"/>
    <x v="0"/>
    <x v="1"/>
    <x v="445"/>
    <x v="479"/>
    <n v="2"/>
    <n v="0.2"/>
    <x v="490"/>
  </r>
  <r>
    <n v="504"/>
    <s v="US-2016-105578"/>
    <x v="198"/>
    <x v="204"/>
    <s v="Standard Class"/>
    <s v="MY-17380"/>
    <s v="Maribeth Yedwab"/>
    <s v="Corporate"/>
    <s v="United States"/>
    <s v="Parker"/>
    <s v="Colorado"/>
    <n v="80134"/>
    <x v="1"/>
    <x v="446"/>
    <x v="1"/>
    <x v="8"/>
    <x v="446"/>
    <x v="480"/>
    <n v="3"/>
    <n v="0.7"/>
    <x v="491"/>
  </r>
  <r>
    <n v="505"/>
    <s v="US-2016-105578"/>
    <x v="198"/>
    <x v="204"/>
    <s v="Standard Class"/>
    <s v="MY-17380"/>
    <s v="Maribeth Yedwab"/>
    <s v="Corporate"/>
    <s v="United States"/>
    <s v="Parker"/>
    <s v="Colorado"/>
    <n v="80134"/>
    <x v="1"/>
    <x v="447"/>
    <x v="1"/>
    <x v="10"/>
    <x v="447"/>
    <x v="481"/>
    <n v="1"/>
    <n v="0.2"/>
    <x v="492"/>
  </r>
  <r>
    <n v="506"/>
    <s v="CA-2017-134978"/>
    <x v="105"/>
    <x v="205"/>
    <s v="Second Class"/>
    <s v="EB-13705"/>
    <s v="Ed Braxton"/>
    <s v="Corporate"/>
    <s v="United States"/>
    <s v="New York City"/>
    <s v="New York"/>
    <n v="10024"/>
    <x v="3"/>
    <x v="122"/>
    <x v="1"/>
    <x v="8"/>
    <x v="122"/>
    <x v="482"/>
    <n v="5"/>
    <n v="0.2"/>
    <x v="493"/>
  </r>
  <r>
    <n v="507"/>
    <s v="CA-2015-145352"/>
    <x v="199"/>
    <x v="206"/>
    <s v="Standard Class"/>
    <s v="CM-12385"/>
    <s v="Christopher Martinez"/>
    <s v="Consumer"/>
    <s v="United States"/>
    <s v="Atlanta"/>
    <s v="Georgia"/>
    <n v="30318"/>
    <x v="0"/>
    <x v="448"/>
    <x v="1"/>
    <x v="6"/>
    <x v="448"/>
    <x v="483"/>
    <n v="1"/>
    <n v="0"/>
    <x v="494"/>
  </r>
  <r>
    <n v="508"/>
    <s v="CA-2015-145352"/>
    <x v="199"/>
    <x v="206"/>
    <s v="Standard Class"/>
    <s v="CM-12385"/>
    <s v="Christopher Martinez"/>
    <s v="Consumer"/>
    <s v="United States"/>
    <s v="Atlanta"/>
    <s v="Georgia"/>
    <n v="30318"/>
    <x v="0"/>
    <x v="449"/>
    <x v="1"/>
    <x v="6"/>
    <x v="449"/>
    <x v="484"/>
    <n v="3"/>
    <n v="0"/>
    <x v="495"/>
  </r>
  <r>
    <n v="509"/>
    <s v="CA-2015-145352"/>
    <x v="199"/>
    <x v="206"/>
    <s v="Standard Class"/>
    <s v="CM-12385"/>
    <s v="Christopher Martinez"/>
    <s v="Consumer"/>
    <s v="United States"/>
    <s v="Atlanta"/>
    <s v="Georgia"/>
    <n v="30318"/>
    <x v="0"/>
    <x v="230"/>
    <x v="1"/>
    <x v="4"/>
    <x v="450"/>
    <x v="485"/>
    <n v="3"/>
    <n v="0"/>
    <x v="496"/>
  </r>
  <r>
    <n v="510"/>
    <s v="CA-2015-145352"/>
    <x v="199"/>
    <x v="206"/>
    <s v="Standard Class"/>
    <s v="CM-12385"/>
    <s v="Christopher Martinez"/>
    <s v="Consumer"/>
    <s v="United States"/>
    <s v="Atlanta"/>
    <s v="Georgia"/>
    <n v="30318"/>
    <x v="0"/>
    <x v="450"/>
    <x v="1"/>
    <x v="8"/>
    <x v="451"/>
    <x v="486"/>
    <n v="5"/>
    <n v="0"/>
    <x v="497"/>
  </r>
  <r>
    <n v="511"/>
    <s v="CA-2017-135307"/>
    <x v="200"/>
    <x v="207"/>
    <s v="First Class"/>
    <s v="LS-17245"/>
    <s v="Lynn Smith"/>
    <s v="Consumer"/>
    <s v="United States"/>
    <s v="Gladstone"/>
    <s v="Missouri"/>
    <n v="64118"/>
    <x v="2"/>
    <x v="451"/>
    <x v="0"/>
    <x v="5"/>
    <x v="452"/>
    <x v="487"/>
    <n v="3"/>
    <n v="0"/>
    <x v="498"/>
  </r>
  <r>
    <n v="512"/>
    <s v="CA-2017-135307"/>
    <x v="200"/>
    <x v="207"/>
    <s v="First Class"/>
    <s v="LS-17245"/>
    <s v="Lynn Smith"/>
    <s v="Consumer"/>
    <s v="United States"/>
    <s v="Gladstone"/>
    <s v="Missouri"/>
    <n v="64118"/>
    <x v="2"/>
    <x v="452"/>
    <x v="2"/>
    <x v="11"/>
    <x v="453"/>
    <x v="488"/>
    <n v="2"/>
    <n v="0"/>
    <x v="499"/>
  </r>
  <r>
    <n v="513"/>
    <s v="CA-2016-106341"/>
    <x v="201"/>
    <x v="208"/>
    <s v="First Class"/>
    <s v="LF-17185"/>
    <s v="Luke Foster"/>
    <s v="Consumer"/>
    <s v="United States"/>
    <s v="Newark"/>
    <s v="Ohio"/>
    <n v="43055"/>
    <x v="3"/>
    <x v="79"/>
    <x v="1"/>
    <x v="6"/>
    <x v="79"/>
    <x v="489"/>
    <n v="3"/>
    <n v="0.2"/>
    <x v="500"/>
  </r>
  <r>
    <n v="514"/>
    <s v="CA-2017-163405"/>
    <x v="202"/>
    <x v="209"/>
    <s v="Standard Class"/>
    <s v="BN-11515"/>
    <s v="Bradley Nguyen"/>
    <s v="Consumer"/>
    <s v="United States"/>
    <s v="Los Angeles"/>
    <s v="California"/>
    <n v="90049"/>
    <x v="1"/>
    <x v="453"/>
    <x v="1"/>
    <x v="6"/>
    <x v="454"/>
    <x v="153"/>
    <n v="3"/>
    <n v="0"/>
    <x v="155"/>
  </r>
  <r>
    <n v="515"/>
    <s v="CA-2017-163405"/>
    <x v="202"/>
    <x v="209"/>
    <s v="Standard Class"/>
    <s v="BN-11515"/>
    <s v="Bradley Nguyen"/>
    <s v="Consumer"/>
    <s v="United States"/>
    <s v="Los Angeles"/>
    <s v="California"/>
    <n v="90049"/>
    <x v="1"/>
    <x v="454"/>
    <x v="1"/>
    <x v="6"/>
    <x v="455"/>
    <x v="490"/>
    <n v="2"/>
    <n v="0"/>
    <x v="501"/>
  </r>
  <r>
    <n v="516"/>
    <s v="CA-2017-127432"/>
    <x v="203"/>
    <x v="210"/>
    <s v="Standard Class"/>
    <s v="AD-10180"/>
    <s v="Alan Dominguez"/>
    <s v="Home Office"/>
    <s v="United States"/>
    <s v="Great Falls"/>
    <s v="Montana"/>
    <n v="59405"/>
    <x v="1"/>
    <x v="455"/>
    <x v="2"/>
    <x v="16"/>
    <x v="456"/>
    <x v="491"/>
    <n v="5"/>
    <n v="0"/>
    <x v="502"/>
  </r>
  <r>
    <n v="517"/>
    <s v="CA-2017-127432"/>
    <x v="203"/>
    <x v="210"/>
    <s v="Standard Class"/>
    <s v="AD-10180"/>
    <s v="Alan Dominguez"/>
    <s v="Home Office"/>
    <s v="United States"/>
    <s v="Great Falls"/>
    <s v="Montana"/>
    <n v="59405"/>
    <x v="1"/>
    <x v="456"/>
    <x v="1"/>
    <x v="4"/>
    <x v="457"/>
    <x v="492"/>
    <n v="3"/>
    <n v="0"/>
    <x v="503"/>
  </r>
  <r>
    <n v="518"/>
    <s v="CA-2017-127432"/>
    <x v="203"/>
    <x v="210"/>
    <s v="Standard Class"/>
    <s v="AD-10180"/>
    <s v="Alan Dominguez"/>
    <s v="Home Office"/>
    <s v="United States"/>
    <s v="Great Falls"/>
    <s v="Montana"/>
    <n v="59405"/>
    <x v="1"/>
    <x v="457"/>
    <x v="1"/>
    <x v="10"/>
    <x v="458"/>
    <x v="493"/>
    <n v="2"/>
    <n v="0"/>
    <x v="504"/>
  </r>
  <r>
    <n v="519"/>
    <s v="CA-2017-127432"/>
    <x v="203"/>
    <x v="210"/>
    <s v="Standard Class"/>
    <s v="AD-10180"/>
    <s v="Alan Dominguez"/>
    <s v="Home Office"/>
    <s v="United States"/>
    <s v="Great Falls"/>
    <s v="Montana"/>
    <n v="59405"/>
    <x v="1"/>
    <x v="458"/>
    <x v="1"/>
    <x v="4"/>
    <x v="459"/>
    <x v="494"/>
    <n v="3"/>
    <n v="0"/>
    <x v="505"/>
  </r>
  <r>
    <n v="520"/>
    <s v="CA-2015-157812"/>
    <x v="204"/>
    <x v="211"/>
    <s v="Standard Class"/>
    <s v="DB-13210"/>
    <s v="Dean Braden"/>
    <s v="Consumer"/>
    <s v="United States"/>
    <s v="Houston"/>
    <s v="Texas"/>
    <n v="77041"/>
    <x v="2"/>
    <x v="43"/>
    <x v="2"/>
    <x v="11"/>
    <x v="43"/>
    <x v="495"/>
    <n v="1"/>
    <n v="0.2"/>
    <x v="506"/>
  </r>
  <r>
    <n v="521"/>
    <s v="CA-2015-157812"/>
    <x v="204"/>
    <x v="211"/>
    <s v="Standard Class"/>
    <s v="DB-13210"/>
    <s v="Dean Braden"/>
    <s v="Consumer"/>
    <s v="United States"/>
    <s v="Houston"/>
    <s v="Texas"/>
    <n v="77041"/>
    <x v="2"/>
    <x v="459"/>
    <x v="1"/>
    <x v="4"/>
    <x v="460"/>
    <x v="434"/>
    <n v="2"/>
    <n v="0.2"/>
    <x v="507"/>
  </r>
  <r>
    <n v="522"/>
    <s v="CA-2015-157812"/>
    <x v="204"/>
    <x v="211"/>
    <s v="Standard Class"/>
    <s v="DB-13210"/>
    <s v="Dean Braden"/>
    <s v="Consumer"/>
    <s v="United States"/>
    <s v="Houston"/>
    <s v="Texas"/>
    <n v="77041"/>
    <x v="2"/>
    <x v="460"/>
    <x v="1"/>
    <x v="8"/>
    <x v="461"/>
    <x v="496"/>
    <n v="9"/>
    <n v="0.8"/>
    <x v="508"/>
  </r>
  <r>
    <n v="523"/>
    <s v="CA-2017-145142"/>
    <x v="205"/>
    <x v="212"/>
    <s v="First Class"/>
    <s v="MC-17605"/>
    <s v="Matt Connell"/>
    <s v="Corporate"/>
    <s v="United States"/>
    <s v="Detroit"/>
    <s v="Michigan"/>
    <n v="48234"/>
    <x v="2"/>
    <x v="438"/>
    <x v="0"/>
    <x v="3"/>
    <x v="438"/>
    <x v="497"/>
    <n v="2"/>
    <n v="0"/>
    <x v="509"/>
  </r>
  <r>
    <n v="524"/>
    <s v="US-2016-139486"/>
    <x v="206"/>
    <x v="213"/>
    <s v="First Class"/>
    <s v="LH-17155"/>
    <s v="Logan Haushalter"/>
    <s v="Consumer"/>
    <s v="United States"/>
    <s v="Los Angeles"/>
    <s v="California"/>
    <n v="90032"/>
    <x v="1"/>
    <x v="461"/>
    <x v="2"/>
    <x v="7"/>
    <x v="462"/>
    <x v="498"/>
    <n v="3"/>
    <n v="0.2"/>
    <x v="510"/>
  </r>
  <r>
    <n v="525"/>
    <s v="US-2016-139486"/>
    <x v="206"/>
    <x v="213"/>
    <s v="First Class"/>
    <s v="LH-17155"/>
    <s v="Logan Haushalter"/>
    <s v="Consumer"/>
    <s v="United States"/>
    <s v="Los Angeles"/>
    <s v="California"/>
    <n v="90032"/>
    <x v="1"/>
    <x v="217"/>
    <x v="2"/>
    <x v="11"/>
    <x v="463"/>
    <x v="499"/>
    <n v="2"/>
    <n v="0"/>
    <x v="511"/>
  </r>
  <r>
    <n v="526"/>
    <s v="CA-2015-158792"/>
    <x v="207"/>
    <x v="214"/>
    <s v="Standard Class"/>
    <s v="BD-11605"/>
    <s v="Brian Dahlen"/>
    <s v="Consumer"/>
    <s v="United States"/>
    <s v="Lawrence"/>
    <s v="Massachusetts"/>
    <n v="1841"/>
    <x v="3"/>
    <x v="462"/>
    <x v="1"/>
    <x v="13"/>
    <x v="128"/>
    <x v="500"/>
    <n v="5"/>
    <n v="0"/>
    <x v="512"/>
  </r>
  <r>
    <n v="527"/>
    <s v="CA-2017-113558"/>
    <x v="208"/>
    <x v="215"/>
    <s v="Standard Class"/>
    <s v="PH-18790"/>
    <s v="Patricia Hirasaki"/>
    <s v="Home Office"/>
    <s v="United States"/>
    <s v="Lakeland"/>
    <s v="Florida"/>
    <n v="33801"/>
    <x v="0"/>
    <x v="463"/>
    <x v="0"/>
    <x v="1"/>
    <x v="464"/>
    <x v="501"/>
    <n v="3"/>
    <n v="0.2"/>
    <x v="513"/>
  </r>
  <r>
    <n v="528"/>
    <s v="CA-2017-113558"/>
    <x v="208"/>
    <x v="215"/>
    <s v="Standard Class"/>
    <s v="PH-18790"/>
    <s v="Patricia Hirasaki"/>
    <s v="Home Office"/>
    <s v="United States"/>
    <s v="Lakeland"/>
    <s v="Florida"/>
    <n v="33801"/>
    <x v="0"/>
    <x v="285"/>
    <x v="0"/>
    <x v="5"/>
    <x v="285"/>
    <x v="502"/>
    <n v="3"/>
    <n v="0.2"/>
    <x v="514"/>
  </r>
  <r>
    <n v="529"/>
    <s v="US-2015-138303"/>
    <x v="37"/>
    <x v="216"/>
    <s v="Standard Class"/>
    <s v="MG-18145"/>
    <s v="Mike Gockenbach"/>
    <s v="Consumer"/>
    <s v="United States"/>
    <s v="Philadelphia"/>
    <s v="Pennsylvania"/>
    <n v="19134"/>
    <x v="3"/>
    <x v="464"/>
    <x v="1"/>
    <x v="4"/>
    <x v="465"/>
    <x v="503"/>
    <n v="3"/>
    <n v="0.2"/>
    <x v="515"/>
  </r>
  <r>
    <n v="530"/>
    <s v="US-2015-138303"/>
    <x v="37"/>
    <x v="216"/>
    <s v="Standard Class"/>
    <s v="MG-18145"/>
    <s v="Mike Gockenbach"/>
    <s v="Consumer"/>
    <s v="United States"/>
    <s v="Philadelphia"/>
    <s v="Pennsylvania"/>
    <n v="19134"/>
    <x v="3"/>
    <x v="465"/>
    <x v="1"/>
    <x v="14"/>
    <x v="466"/>
    <x v="504"/>
    <n v="1"/>
    <n v="0.2"/>
    <x v="516"/>
  </r>
  <r>
    <n v="531"/>
    <s v="US-2015-138303"/>
    <x v="37"/>
    <x v="216"/>
    <s v="Standard Class"/>
    <s v="MG-18145"/>
    <s v="Mike Gockenbach"/>
    <s v="Consumer"/>
    <s v="United States"/>
    <s v="Philadelphia"/>
    <s v="Pennsylvania"/>
    <n v="19134"/>
    <x v="3"/>
    <x v="466"/>
    <x v="1"/>
    <x v="12"/>
    <x v="467"/>
    <x v="505"/>
    <n v="6"/>
    <n v="0.2"/>
    <x v="517"/>
  </r>
  <r>
    <n v="532"/>
    <s v="CA-2015-102848"/>
    <x v="209"/>
    <x v="217"/>
    <s v="Second Class"/>
    <s v="KB-16240"/>
    <s v="Karen Bern"/>
    <s v="Corporate"/>
    <s v="United States"/>
    <s v="Los Angeles"/>
    <s v="California"/>
    <n v="90036"/>
    <x v="1"/>
    <x v="467"/>
    <x v="0"/>
    <x v="1"/>
    <x v="468"/>
    <x v="506"/>
    <n v="1"/>
    <n v="0.2"/>
    <x v="518"/>
  </r>
  <r>
    <n v="533"/>
    <s v="US-2017-129441"/>
    <x v="210"/>
    <x v="218"/>
    <s v="Standard Class"/>
    <s v="JC-15340"/>
    <s v="Jasper Cacioppo"/>
    <s v="Consumer"/>
    <s v="United States"/>
    <s v="Los Angeles"/>
    <s v="California"/>
    <n v="90032"/>
    <x v="1"/>
    <x v="468"/>
    <x v="0"/>
    <x v="5"/>
    <x v="469"/>
    <x v="507"/>
    <n v="3"/>
    <n v="0"/>
    <x v="519"/>
  </r>
  <r>
    <n v="534"/>
    <s v="CA-2016-168753"/>
    <x v="211"/>
    <x v="219"/>
    <s v="Second Class"/>
    <s v="RL-19615"/>
    <s v="Rob Lucas"/>
    <s v="Consumer"/>
    <s v="United States"/>
    <s v="Montgomery"/>
    <s v="Alabama"/>
    <n v="36116"/>
    <x v="0"/>
    <x v="469"/>
    <x v="2"/>
    <x v="7"/>
    <x v="470"/>
    <x v="508"/>
    <n v="5"/>
    <n v="0"/>
    <x v="520"/>
  </r>
  <r>
    <n v="535"/>
    <s v="CA-2016-168753"/>
    <x v="211"/>
    <x v="219"/>
    <s v="Second Class"/>
    <s v="RL-19615"/>
    <s v="Rob Lucas"/>
    <s v="Consumer"/>
    <s v="United States"/>
    <s v="Montgomery"/>
    <s v="Alabama"/>
    <n v="36116"/>
    <x v="0"/>
    <x v="248"/>
    <x v="1"/>
    <x v="8"/>
    <x v="249"/>
    <x v="509"/>
    <n v="5"/>
    <n v="0"/>
    <x v="521"/>
  </r>
  <r>
    <n v="536"/>
    <s v="CA-2016-126613"/>
    <x v="212"/>
    <x v="220"/>
    <s v="Standard Class"/>
    <s v="AA-10375"/>
    <s v="Allen Armold"/>
    <s v="Consumer"/>
    <s v="United States"/>
    <s v="Mesa"/>
    <s v="Arizona"/>
    <n v="85204"/>
    <x v="1"/>
    <x v="470"/>
    <x v="1"/>
    <x v="4"/>
    <x v="471"/>
    <x v="510"/>
    <n v="2"/>
    <n v="0.2"/>
    <x v="522"/>
  </r>
  <r>
    <n v="537"/>
    <s v="US-2017-122637"/>
    <x v="213"/>
    <x v="221"/>
    <s v="Second Class"/>
    <s v="EP-13915"/>
    <s v="Emily Phan"/>
    <s v="Consumer"/>
    <s v="United States"/>
    <s v="Chicago"/>
    <s v="Illinois"/>
    <n v="60653"/>
    <x v="2"/>
    <x v="471"/>
    <x v="1"/>
    <x v="8"/>
    <x v="472"/>
    <x v="511"/>
    <n v="7"/>
    <n v="0.8"/>
    <x v="523"/>
  </r>
  <r>
    <n v="538"/>
    <s v="CA-2015-147851"/>
    <x v="155"/>
    <x v="222"/>
    <s v="Standard Class"/>
    <s v="MP-17470"/>
    <s v="Mark Packer"/>
    <s v="Home Office"/>
    <s v="United States"/>
    <s v="New York City"/>
    <s v="New York"/>
    <n v="10009"/>
    <x v="3"/>
    <x v="472"/>
    <x v="1"/>
    <x v="8"/>
    <x v="473"/>
    <x v="512"/>
    <n v="4"/>
    <n v="0.2"/>
    <x v="524"/>
  </r>
  <r>
    <n v="539"/>
    <s v="CA-2015-134894"/>
    <x v="214"/>
    <x v="223"/>
    <s v="Standard Class"/>
    <s v="DK-12985"/>
    <s v="Darren Koutras"/>
    <s v="Consumer"/>
    <s v="United States"/>
    <s v="Henderson"/>
    <s v="Kentucky"/>
    <n v="42420"/>
    <x v="0"/>
    <x v="473"/>
    <x v="1"/>
    <x v="9"/>
    <x v="474"/>
    <x v="513"/>
    <n v="3"/>
    <n v="0"/>
    <x v="525"/>
  </r>
  <r>
    <n v="540"/>
    <s v="CA-2015-134894"/>
    <x v="214"/>
    <x v="223"/>
    <s v="Standard Class"/>
    <s v="DK-12985"/>
    <s v="Darren Koutras"/>
    <s v="Consumer"/>
    <s v="United States"/>
    <s v="Henderson"/>
    <s v="Kentucky"/>
    <n v="42420"/>
    <x v="0"/>
    <x v="474"/>
    <x v="0"/>
    <x v="1"/>
    <x v="475"/>
    <x v="514"/>
    <n v="4"/>
    <n v="0"/>
    <x v="526"/>
  </r>
  <r>
    <n v="541"/>
    <s v="CA-2014-140795"/>
    <x v="215"/>
    <x v="224"/>
    <s v="First Class"/>
    <s v="BD-11500"/>
    <s v="Bradley Drucker"/>
    <s v="Consumer"/>
    <s v="United States"/>
    <s v="Green Bay"/>
    <s v="Wisconsin"/>
    <n v="54302"/>
    <x v="2"/>
    <x v="475"/>
    <x v="2"/>
    <x v="11"/>
    <x v="476"/>
    <x v="515"/>
    <n v="6"/>
    <n v="0"/>
    <x v="527"/>
  </r>
  <r>
    <n v="542"/>
    <s v="CA-2016-136924"/>
    <x v="216"/>
    <x v="225"/>
    <s v="First Class"/>
    <s v="ES-14080"/>
    <s v="Erin Smith"/>
    <s v="Corporate"/>
    <s v="United States"/>
    <s v="Tucson"/>
    <s v="Arizona"/>
    <n v="85705"/>
    <x v="1"/>
    <x v="476"/>
    <x v="2"/>
    <x v="7"/>
    <x v="477"/>
    <x v="516"/>
    <n v="8"/>
    <n v="0.2"/>
    <x v="528"/>
  </r>
  <r>
    <n v="543"/>
    <s v="US-2015-120161"/>
    <x v="217"/>
    <x v="226"/>
    <s v="Standard Class"/>
    <s v="LM-17065"/>
    <s v="Liz MacKendrick"/>
    <s v="Consumer"/>
    <s v="United States"/>
    <s v="Springfield"/>
    <s v="Ohio"/>
    <n v="45503"/>
    <x v="3"/>
    <x v="435"/>
    <x v="1"/>
    <x v="4"/>
    <x v="435"/>
    <x v="517"/>
    <n v="9"/>
    <n v="0.2"/>
    <x v="529"/>
  </r>
  <r>
    <n v="544"/>
    <s v="CA-2014-103849"/>
    <x v="218"/>
    <x v="227"/>
    <s v="Standard Class"/>
    <s v="PG-18895"/>
    <s v="Paul Gonzalez"/>
    <s v="Consumer"/>
    <s v="United States"/>
    <s v="Fort Worth"/>
    <s v="Texas"/>
    <n v="76106"/>
    <x v="2"/>
    <x v="477"/>
    <x v="2"/>
    <x v="11"/>
    <x v="478"/>
    <x v="518"/>
    <n v="2"/>
    <n v="0.2"/>
    <x v="530"/>
  </r>
  <r>
    <n v="545"/>
    <s v="CA-2014-103849"/>
    <x v="218"/>
    <x v="227"/>
    <s v="Standard Class"/>
    <s v="PG-18895"/>
    <s v="Paul Gonzalez"/>
    <s v="Consumer"/>
    <s v="United States"/>
    <s v="Fort Worth"/>
    <s v="Texas"/>
    <n v="76106"/>
    <x v="2"/>
    <x v="478"/>
    <x v="2"/>
    <x v="7"/>
    <x v="479"/>
    <x v="519"/>
    <n v="1"/>
    <n v="0.2"/>
    <x v="531"/>
  </r>
  <r>
    <n v="546"/>
    <s v="CA-2014-103849"/>
    <x v="218"/>
    <x v="227"/>
    <s v="Standard Class"/>
    <s v="PG-18895"/>
    <s v="Paul Gonzalez"/>
    <s v="Consumer"/>
    <s v="United States"/>
    <s v="Fort Worth"/>
    <s v="Texas"/>
    <n v="76106"/>
    <x v="2"/>
    <x v="479"/>
    <x v="0"/>
    <x v="5"/>
    <x v="480"/>
    <x v="520"/>
    <n v="4"/>
    <n v="0.6"/>
    <x v="532"/>
  </r>
  <r>
    <n v="547"/>
    <s v="CA-2017-162929"/>
    <x v="123"/>
    <x v="228"/>
    <s v="First Class"/>
    <s v="AS-10135"/>
    <s v="Adrian Shami"/>
    <s v="Home Office"/>
    <s v="United States"/>
    <s v="New York City"/>
    <s v="New York"/>
    <n v="10035"/>
    <x v="3"/>
    <x v="480"/>
    <x v="1"/>
    <x v="8"/>
    <x v="481"/>
    <x v="521"/>
    <n v="6"/>
    <n v="0.2"/>
    <x v="533"/>
  </r>
  <r>
    <n v="548"/>
    <s v="CA-2017-162929"/>
    <x v="123"/>
    <x v="228"/>
    <s v="First Class"/>
    <s v="AS-10135"/>
    <s v="Adrian Shami"/>
    <s v="Home Office"/>
    <s v="United States"/>
    <s v="New York City"/>
    <s v="New York"/>
    <n v="10035"/>
    <x v="3"/>
    <x v="481"/>
    <x v="1"/>
    <x v="10"/>
    <x v="482"/>
    <x v="522"/>
    <n v="2"/>
    <n v="0"/>
    <x v="534"/>
  </r>
  <r>
    <n v="549"/>
    <s v="CA-2015-113173"/>
    <x v="219"/>
    <x v="50"/>
    <s v="Second Class"/>
    <s v="DK-13225"/>
    <s v="Dean Katz"/>
    <s v="Corporate"/>
    <s v="United States"/>
    <s v="Chicago"/>
    <s v="Illinois"/>
    <n v="60653"/>
    <x v="2"/>
    <x v="54"/>
    <x v="1"/>
    <x v="4"/>
    <x v="54"/>
    <x v="523"/>
    <n v="9"/>
    <n v="0.2"/>
    <x v="535"/>
  </r>
  <r>
    <n v="550"/>
    <s v="CA-2015-113173"/>
    <x v="219"/>
    <x v="50"/>
    <s v="Second Class"/>
    <s v="DK-13225"/>
    <s v="Dean Katz"/>
    <s v="Corporate"/>
    <s v="United States"/>
    <s v="Chicago"/>
    <s v="Illinois"/>
    <n v="60653"/>
    <x v="2"/>
    <x v="92"/>
    <x v="1"/>
    <x v="8"/>
    <x v="92"/>
    <x v="524"/>
    <n v="3"/>
    <n v="0.8"/>
    <x v="536"/>
  </r>
  <r>
    <n v="551"/>
    <s v="CA-2015-113173"/>
    <x v="219"/>
    <x v="50"/>
    <s v="Second Class"/>
    <s v="DK-13225"/>
    <s v="Dean Katz"/>
    <s v="Corporate"/>
    <s v="United States"/>
    <s v="Chicago"/>
    <s v="Illinois"/>
    <n v="60653"/>
    <x v="2"/>
    <x v="482"/>
    <x v="1"/>
    <x v="14"/>
    <x v="327"/>
    <x v="525"/>
    <n v="5"/>
    <n v="0.2"/>
    <x v="537"/>
  </r>
  <r>
    <n v="552"/>
    <s v="CA-2016-136406"/>
    <x v="173"/>
    <x v="229"/>
    <s v="Second Class"/>
    <s v="BD-11320"/>
    <s v="Bill Donatelli"/>
    <s v="Consumer"/>
    <s v="United States"/>
    <s v="San Francisco"/>
    <s v="California"/>
    <n v="94110"/>
    <x v="1"/>
    <x v="483"/>
    <x v="0"/>
    <x v="1"/>
    <x v="483"/>
    <x v="526"/>
    <n v="2"/>
    <n v="0.2"/>
    <x v="232"/>
  </r>
  <r>
    <n v="553"/>
    <s v="CA-2017-112774"/>
    <x v="220"/>
    <x v="230"/>
    <s v="First Class"/>
    <s v="RC-19960"/>
    <s v="Ryan Crowe"/>
    <s v="Consumer"/>
    <s v="United States"/>
    <s v="Jacksonville"/>
    <s v="Florida"/>
    <n v="32216"/>
    <x v="0"/>
    <x v="484"/>
    <x v="0"/>
    <x v="5"/>
    <x v="484"/>
    <x v="527"/>
    <n v="1"/>
    <n v="0.2"/>
    <x v="538"/>
  </r>
  <r>
    <n v="554"/>
    <s v="CA-2017-101945"/>
    <x v="221"/>
    <x v="51"/>
    <s v="Standard Class"/>
    <s v="GT-14710"/>
    <s v="Greg Tran"/>
    <s v="Consumer"/>
    <s v="United States"/>
    <s v="Houston"/>
    <s v="Texas"/>
    <n v="77070"/>
    <x v="2"/>
    <x v="485"/>
    <x v="1"/>
    <x v="13"/>
    <x v="485"/>
    <x v="528"/>
    <n v="3"/>
    <n v="0.2"/>
    <x v="539"/>
  </r>
  <r>
    <n v="555"/>
    <s v="CA-2017-100650"/>
    <x v="222"/>
    <x v="231"/>
    <s v="Second Class"/>
    <s v="DK-13225"/>
    <s v="Dean Katz"/>
    <s v="Corporate"/>
    <s v="United States"/>
    <s v="Anaheim"/>
    <s v="California"/>
    <n v="92804"/>
    <x v="1"/>
    <x v="486"/>
    <x v="1"/>
    <x v="4"/>
    <x v="486"/>
    <x v="529"/>
    <n v="2"/>
    <n v="0"/>
    <x v="540"/>
  </r>
  <r>
    <n v="556"/>
    <s v="CA-2014-155852"/>
    <x v="223"/>
    <x v="232"/>
    <s v="Second Class"/>
    <s v="AJ-10945"/>
    <s v="Ashley Jarboe"/>
    <s v="Consumer"/>
    <s v="United States"/>
    <s v="Wilmington"/>
    <s v="North Carolina"/>
    <n v="28403"/>
    <x v="0"/>
    <x v="487"/>
    <x v="1"/>
    <x v="6"/>
    <x v="487"/>
    <x v="530"/>
    <n v="4"/>
    <n v="0.2"/>
    <x v="541"/>
  </r>
  <r>
    <n v="557"/>
    <s v="CA-2016-113243"/>
    <x v="224"/>
    <x v="35"/>
    <s v="Standard Class"/>
    <s v="OT-18730"/>
    <s v="Olvera Toch"/>
    <s v="Consumer"/>
    <s v="United States"/>
    <s v="Los Angeles"/>
    <s v="California"/>
    <n v="90045"/>
    <x v="1"/>
    <x v="488"/>
    <x v="1"/>
    <x v="2"/>
    <x v="488"/>
    <x v="346"/>
    <n v="2"/>
    <n v="0"/>
    <x v="354"/>
  </r>
  <r>
    <n v="558"/>
    <s v="CA-2016-113243"/>
    <x v="224"/>
    <x v="35"/>
    <s v="Standard Class"/>
    <s v="OT-18730"/>
    <s v="Olvera Toch"/>
    <s v="Consumer"/>
    <s v="United States"/>
    <s v="Los Angeles"/>
    <s v="California"/>
    <n v="90045"/>
    <x v="1"/>
    <x v="489"/>
    <x v="0"/>
    <x v="3"/>
    <x v="489"/>
    <x v="531"/>
    <n v="4"/>
    <n v="0.2"/>
    <x v="542"/>
  </r>
  <r>
    <n v="559"/>
    <s v="CA-2016-113243"/>
    <x v="224"/>
    <x v="35"/>
    <s v="Standard Class"/>
    <s v="OT-18730"/>
    <s v="Olvera Toch"/>
    <s v="Consumer"/>
    <s v="United States"/>
    <s v="Los Angeles"/>
    <s v="California"/>
    <n v="90045"/>
    <x v="1"/>
    <x v="490"/>
    <x v="1"/>
    <x v="10"/>
    <x v="490"/>
    <x v="56"/>
    <n v="5"/>
    <n v="0"/>
    <x v="56"/>
  </r>
  <r>
    <n v="560"/>
    <s v="CA-2017-118731"/>
    <x v="225"/>
    <x v="228"/>
    <s v="Second Class"/>
    <s v="LP-17080"/>
    <s v="Liz Pelletier"/>
    <s v="Consumer"/>
    <s v="United States"/>
    <s v="San Francisco"/>
    <s v="California"/>
    <n v="94110"/>
    <x v="1"/>
    <x v="378"/>
    <x v="0"/>
    <x v="5"/>
    <x v="379"/>
    <x v="532"/>
    <n v="3"/>
    <n v="0"/>
    <x v="543"/>
  </r>
  <r>
    <n v="561"/>
    <s v="CA-2017-118731"/>
    <x v="225"/>
    <x v="228"/>
    <s v="Second Class"/>
    <s v="LP-17080"/>
    <s v="Liz Pelletier"/>
    <s v="Consumer"/>
    <s v="United States"/>
    <s v="San Francisco"/>
    <s v="California"/>
    <n v="94110"/>
    <x v="1"/>
    <x v="491"/>
    <x v="1"/>
    <x v="8"/>
    <x v="491"/>
    <x v="533"/>
    <n v="7"/>
    <n v="0.2"/>
    <x v="544"/>
  </r>
  <r>
    <n v="562"/>
    <s v="CA-2014-145576"/>
    <x v="80"/>
    <x v="233"/>
    <s v="Second Class"/>
    <s v="CA-12775"/>
    <s v="Cynthia Arntzen"/>
    <s v="Consumer"/>
    <s v="United States"/>
    <s v="Tampa"/>
    <s v="Florida"/>
    <n v="33614"/>
    <x v="0"/>
    <x v="492"/>
    <x v="1"/>
    <x v="9"/>
    <x v="492"/>
    <x v="534"/>
    <n v="5"/>
    <n v="0.2"/>
    <x v="545"/>
  </r>
  <r>
    <n v="563"/>
    <s v="CA-2014-145576"/>
    <x v="80"/>
    <x v="233"/>
    <s v="Second Class"/>
    <s v="CA-12775"/>
    <s v="Cynthia Arntzen"/>
    <s v="Consumer"/>
    <s v="United States"/>
    <s v="Tampa"/>
    <s v="Florida"/>
    <n v="33614"/>
    <x v="0"/>
    <x v="493"/>
    <x v="0"/>
    <x v="5"/>
    <x v="493"/>
    <x v="535"/>
    <n v="3"/>
    <n v="0.2"/>
    <x v="546"/>
  </r>
  <r>
    <n v="564"/>
    <s v="CA-2015-130736"/>
    <x v="214"/>
    <x v="234"/>
    <s v="First Class"/>
    <s v="JF-15490"/>
    <s v="Jeremy Farry"/>
    <s v="Consumer"/>
    <s v="United States"/>
    <s v="Seattle"/>
    <s v="Washington"/>
    <n v="98105"/>
    <x v="1"/>
    <x v="494"/>
    <x v="1"/>
    <x v="13"/>
    <x v="494"/>
    <x v="536"/>
    <n v="2"/>
    <n v="0"/>
    <x v="232"/>
  </r>
  <r>
    <n v="565"/>
    <s v="CA-2015-130736"/>
    <x v="214"/>
    <x v="234"/>
    <s v="First Class"/>
    <s v="JF-15490"/>
    <s v="Jeremy Farry"/>
    <s v="Consumer"/>
    <s v="United States"/>
    <s v="Seattle"/>
    <s v="Washington"/>
    <n v="98105"/>
    <x v="1"/>
    <x v="286"/>
    <x v="1"/>
    <x v="2"/>
    <x v="286"/>
    <x v="537"/>
    <n v="1"/>
    <n v="0"/>
    <x v="547"/>
  </r>
  <r>
    <n v="566"/>
    <s v="CA-2017-137099"/>
    <x v="226"/>
    <x v="235"/>
    <s v="First Class"/>
    <s v="FP-14320"/>
    <s v="Frank Preis"/>
    <s v="Consumer"/>
    <s v="United States"/>
    <s v="Los Angeles"/>
    <s v="California"/>
    <n v="90008"/>
    <x v="1"/>
    <x v="495"/>
    <x v="2"/>
    <x v="7"/>
    <x v="495"/>
    <x v="538"/>
    <n v="3"/>
    <n v="0.2"/>
    <x v="548"/>
  </r>
  <r>
    <n v="567"/>
    <s v="CA-2017-156951"/>
    <x v="172"/>
    <x v="179"/>
    <s v="Standard Class"/>
    <s v="EB-13840"/>
    <s v="Ellis Ballard"/>
    <s v="Corporate"/>
    <s v="United States"/>
    <s v="Seattle"/>
    <s v="Washington"/>
    <n v="98105"/>
    <x v="1"/>
    <x v="496"/>
    <x v="1"/>
    <x v="10"/>
    <x v="496"/>
    <x v="539"/>
    <n v="8"/>
    <n v="0"/>
    <x v="549"/>
  </r>
  <r>
    <n v="568"/>
    <s v="CA-2017-156951"/>
    <x v="172"/>
    <x v="179"/>
    <s v="Standard Class"/>
    <s v="EB-13840"/>
    <s v="Ellis Ballard"/>
    <s v="Corporate"/>
    <s v="United States"/>
    <s v="Seattle"/>
    <s v="Washington"/>
    <n v="98105"/>
    <x v="1"/>
    <x v="497"/>
    <x v="1"/>
    <x v="8"/>
    <x v="497"/>
    <x v="540"/>
    <n v="7"/>
    <n v="0.2"/>
    <x v="550"/>
  </r>
  <r>
    <n v="569"/>
    <s v="CA-2017-156951"/>
    <x v="172"/>
    <x v="179"/>
    <s v="Standard Class"/>
    <s v="EB-13840"/>
    <s v="Ellis Ballard"/>
    <s v="Corporate"/>
    <s v="United States"/>
    <s v="Seattle"/>
    <s v="Washington"/>
    <n v="98105"/>
    <x v="1"/>
    <x v="498"/>
    <x v="1"/>
    <x v="10"/>
    <x v="498"/>
    <x v="541"/>
    <n v="3"/>
    <n v="0"/>
    <x v="551"/>
  </r>
  <r>
    <n v="570"/>
    <s v="CA-2017-156951"/>
    <x v="172"/>
    <x v="179"/>
    <s v="Standard Class"/>
    <s v="EB-13840"/>
    <s v="Ellis Ballard"/>
    <s v="Corporate"/>
    <s v="United States"/>
    <s v="Seattle"/>
    <s v="Washington"/>
    <n v="98105"/>
    <x v="1"/>
    <x v="499"/>
    <x v="0"/>
    <x v="1"/>
    <x v="499"/>
    <x v="542"/>
    <n v="3"/>
    <n v="0.2"/>
    <x v="232"/>
  </r>
  <r>
    <n v="571"/>
    <s v="CA-2017-164826"/>
    <x v="116"/>
    <x v="236"/>
    <s v="Standard Class"/>
    <s v="JF-15415"/>
    <s v="Jennifer Ferguson"/>
    <s v="Consumer"/>
    <s v="United States"/>
    <s v="New York City"/>
    <s v="New York"/>
    <n v="10024"/>
    <x v="3"/>
    <x v="488"/>
    <x v="1"/>
    <x v="2"/>
    <x v="488"/>
    <x v="543"/>
    <n v="7"/>
    <n v="0"/>
    <x v="552"/>
  </r>
  <r>
    <n v="572"/>
    <s v="CA-2017-164826"/>
    <x v="116"/>
    <x v="236"/>
    <s v="Standard Class"/>
    <s v="JF-15415"/>
    <s v="Jennifer Ferguson"/>
    <s v="Consumer"/>
    <s v="United States"/>
    <s v="New York City"/>
    <s v="New York"/>
    <n v="10024"/>
    <x v="3"/>
    <x v="203"/>
    <x v="1"/>
    <x v="13"/>
    <x v="204"/>
    <x v="544"/>
    <n v="4"/>
    <n v="0"/>
    <x v="553"/>
  </r>
  <r>
    <n v="573"/>
    <s v="CA-2017-164826"/>
    <x v="116"/>
    <x v="236"/>
    <s v="Standard Class"/>
    <s v="JF-15415"/>
    <s v="Jennifer Ferguson"/>
    <s v="Consumer"/>
    <s v="United States"/>
    <s v="New York City"/>
    <s v="New York"/>
    <n v="10024"/>
    <x v="3"/>
    <x v="305"/>
    <x v="1"/>
    <x v="8"/>
    <x v="305"/>
    <x v="545"/>
    <n v="7"/>
    <n v="0.2"/>
    <x v="554"/>
  </r>
  <r>
    <n v="574"/>
    <s v="CA-2017-164826"/>
    <x v="116"/>
    <x v="236"/>
    <s v="Standard Class"/>
    <s v="JF-15415"/>
    <s v="Jennifer Ferguson"/>
    <s v="Consumer"/>
    <s v="United States"/>
    <s v="New York City"/>
    <s v="New York"/>
    <n v="10024"/>
    <x v="3"/>
    <x v="500"/>
    <x v="2"/>
    <x v="7"/>
    <x v="500"/>
    <x v="546"/>
    <n v="3"/>
    <n v="0"/>
    <x v="555"/>
  </r>
  <r>
    <n v="575"/>
    <s v="CA-2016-127250"/>
    <x v="54"/>
    <x v="237"/>
    <s v="Standard Class"/>
    <s v="SF-20200"/>
    <s v="Sarah Foster"/>
    <s v="Consumer"/>
    <s v="United States"/>
    <s v="Marysville"/>
    <s v="Washington"/>
    <n v="98270"/>
    <x v="1"/>
    <x v="501"/>
    <x v="1"/>
    <x v="6"/>
    <x v="501"/>
    <x v="138"/>
    <n v="3"/>
    <n v="0"/>
    <x v="140"/>
  </r>
  <r>
    <n v="576"/>
    <s v="CA-2015-149713"/>
    <x v="227"/>
    <x v="238"/>
    <s v="Second Class"/>
    <s v="TG-21640"/>
    <s v="Trudy Glocke"/>
    <s v="Consumer"/>
    <s v="United States"/>
    <s v="Long Beach"/>
    <s v="California"/>
    <n v="90805"/>
    <x v="1"/>
    <x v="496"/>
    <x v="1"/>
    <x v="10"/>
    <x v="496"/>
    <x v="547"/>
    <n v="14"/>
    <n v="0"/>
    <x v="556"/>
  </r>
  <r>
    <n v="577"/>
    <s v="CA-2015-149713"/>
    <x v="227"/>
    <x v="238"/>
    <s v="Second Class"/>
    <s v="TG-21640"/>
    <s v="Trudy Glocke"/>
    <s v="Consumer"/>
    <s v="United States"/>
    <s v="Long Beach"/>
    <s v="California"/>
    <n v="90805"/>
    <x v="1"/>
    <x v="502"/>
    <x v="1"/>
    <x v="10"/>
    <x v="502"/>
    <x v="548"/>
    <n v="4"/>
    <n v="0"/>
    <x v="557"/>
  </r>
  <r>
    <n v="578"/>
    <s v="CA-2015-149713"/>
    <x v="227"/>
    <x v="238"/>
    <s v="Second Class"/>
    <s v="TG-21640"/>
    <s v="Trudy Glocke"/>
    <s v="Consumer"/>
    <s v="United States"/>
    <s v="Long Beach"/>
    <s v="California"/>
    <n v="90805"/>
    <x v="1"/>
    <x v="503"/>
    <x v="1"/>
    <x v="14"/>
    <x v="503"/>
    <x v="549"/>
    <n v="2"/>
    <n v="0"/>
    <x v="558"/>
  </r>
  <r>
    <n v="579"/>
    <s v="CA-2017-118640"/>
    <x v="228"/>
    <x v="239"/>
    <s v="Standard Class"/>
    <s v="CS-11950"/>
    <s v="Carlos Soltero"/>
    <s v="Consumer"/>
    <s v="United States"/>
    <s v="Chicago"/>
    <s v="Illinois"/>
    <n v="60610"/>
    <x v="2"/>
    <x v="123"/>
    <x v="1"/>
    <x v="4"/>
    <x v="123"/>
    <x v="550"/>
    <n v="2"/>
    <n v="0.2"/>
    <x v="559"/>
  </r>
  <r>
    <n v="580"/>
    <s v="CA-2017-118640"/>
    <x v="228"/>
    <x v="239"/>
    <s v="Standard Class"/>
    <s v="CS-11950"/>
    <s v="Carlos Soltero"/>
    <s v="Consumer"/>
    <s v="United States"/>
    <s v="Chicago"/>
    <s v="Illinois"/>
    <n v="60610"/>
    <x v="2"/>
    <x v="504"/>
    <x v="0"/>
    <x v="5"/>
    <x v="504"/>
    <x v="551"/>
    <n v="1"/>
    <n v="0.6"/>
    <x v="560"/>
  </r>
  <r>
    <n v="581"/>
    <s v="CA-2015-132906"/>
    <x v="229"/>
    <x v="240"/>
    <s v="Standard Class"/>
    <s v="CC-12145"/>
    <s v="Charles Crestani"/>
    <s v="Consumer"/>
    <s v="United States"/>
    <s v="Los Angeles"/>
    <s v="California"/>
    <n v="90004"/>
    <x v="1"/>
    <x v="505"/>
    <x v="1"/>
    <x v="14"/>
    <x v="505"/>
    <x v="552"/>
    <n v="4"/>
    <n v="0"/>
    <x v="561"/>
  </r>
  <r>
    <n v="582"/>
    <s v="CA-2017-145233"/>
    <x v="96"/>
    <x v="241"/>
    <s v="Standard Class"/>
    <s v="DV-13465"/>
    <s v="Dianna Vittorini"/>
    <s v="Consumer"/>
    <s v="United States"/>
    <s v="Denver"/>
    <s v="Colorado"/>
    <n v="80219"/>
    <x v="1"/>
    <x v="34"/>
    <x v="2"/>
    <x v="7"/>
    <x v="34"/>
    <x v="553"/>
    <n v="3"/>
    <n v="0.2"/>
    <x v="562"/>
  </r>
  <r>
    <n v="583"/>
    <s v="CA-2017-145233"/>
    <x v="96"/>
    <x v="241"/>
    <s v="Standard Class"/>
    <s v="DV-13465"/>
    <s v="Dianna Vittorini"/>
    <s v="Consumer"/>
    <s v="United States"/>
    <s v="Denver"/>
    <s v="Colorado"/>
    <n v="80219"/>
    <x v="1"/>
    <x v="506"/>
    <x v="2"/>
    <x v="7"/>
    <x v="506"/>
    <x v="554"/>
    <n v="2"/>
    <n v="0.2"/>
    <x v="563"/>
  </r>
  <r>
    <n v="584"/>
    <s v="CA-2017-145233"/>
    <x v="96"/>
    <x v="241"/>
    <s v="Standard Class"/>
    <s v="DV-13465"/>
    <s v="Dianna Vittorini"/>
    <s v="Consumer"/>
    <s v="United States"/>
    <s v="Denver"/>
    <s v="Colorado"/>
    <n v="80219"/>
    <x v="1"/>
    <x v="95"/>
    <x v="1"/>
    <x v="9"/>
    <x v="95"/>
    <x v="555"/>
    <n v="3"/>
    <n v="0.2"/>
    <x v="564"/>
  </r>
  <r>
    <n v="585"/>
    <s v="CA-2017-145233"/>
    <x v="96"/>
    <x v="241"/>
    <s v="Standard Class"/>
    <s v="DV-13465"/>
    <s v="Dianna Vittorini"/>
    <s v="Consumer"/>
    <s v="United States"/>
    <s v="Denver"/>
    <s v="Colorado"/>
    <n v="80219"/>
    <x v="1"/>
    <x v="507"/>
    <x v="1"/>
    <x v="8"/>
    <x v="507"/>
    <x v="556"/>
    <n v="7"/>
    <n v="0.7"/>
    <x v="565"/>
  </r>
  <r>
    <n v="586"/>
    <s v="CA-2017-145233"/>
    <x v="96"/>
    <x v="241"/>
    <s v="Standard Class"/>
    <s v="DV-13465"/>
    <s v="Dianna Vittorini"/>
    <s v="Consumer"/>
    <s v="United States"/>
    <s v="Denver"/>
    <s v="Colorado"/>
    <n v="80219"/>
    <x v="1"/>
    <x v="143"/>
    <x v="2"/>
    <x v="7"/>
    <x v="144"/>
    <x v="557"/>
    <n v="4"/>
    <n v="0.2"/>
    <x v="566"/>
  </r>
  <r>
    <n v="587"/>
    <s v="CA-2015-128139"/>
    <x v="230"/>
    <x v="242"/>
    <s v="Standard Class"/>
    <s v="BD-11725"/>
    <s v="Bruce Degenhardt"/>
    <s v="Consumer"/>
    <s v="United States"/>
    <s v="Richmond"/>
    <s v="Kentucky"/>
    <n v="40475"/>
    <x v="0"/>
    <x v="367"/>
    <x v="0"/>
    <x v="1"/>
    <x v="368"/>
    <x v="558"/>
    <n v="1"/>
    <n v="0"/>
    <x v="567"/>
  </r>
  <r>
    <n v="588"/>
    <s v="CA-2015-128139"/>
    <x v="230"/>
    <x v="242"/>
    <s v="Standard Class"/>
    <s v="BD-11725"/>
    <s v="Bruce Degenhardt"/>
    <s v="Consumer"/>
    <s v="United States"/>
    <s v="Richmond"/>
    <s v="Kentucky"/>
    <n v="40475"/>
    <x v="0"/>
    <x v="508"/>
    <x v="1"/>
    <x v="2"/>
    <x v="508"/>
    <x v="559"/>
    <n v="3"/>
    <n v="0"/>
    <x v="568"/>
  </r>
  <r>
    <n v="589"/>
    <s v="US-2016-156986"/>
    <x v="231"/>
    <x v="243"/>
    <s v="Standard Class"/>
    <s v="ZC-21910"/>
    <s v="Zuschuss Carroll"/>
    <s v="Consumer"/>
    <s v="United States"/>
    <s v="Salem"/>
    <s v="Oregon"/>
    <n v="97301"/>
    <x v="1"/>
    <x v="509"/>
    <x v="2"/>
    <x v="7"/>
    <x v="509"/>
    <x v="560"/>
    <n v="2"/>
    <n v="0.2"/>
    <x v="569"/>
  </r>
  <r>
    <n v="590"/>
    <s v="US-2016-156986"/>
    <x v="231"/>
    <x v="243"/>
    <s v="Standard Class"/>
    <s v="ZC-21910"/>
    <s v="Zuschuss Carroll"/>
    <s v="Consumer"/>
    <s v="United States"/>
    <s v="Salem"/>
    <s v="Oregon"/>
    <n v="97301"/>
    <x v="1"/>
    <x v="510"/>
    <x v="1"/>
    <x v="10"/>
    <x v="510"/>
    <x v="561"/>
    <n v="4"/>
    <n v="0.2"/>
    <x v="570"/>
  </r>
  <r>
    <n v="591"/>
    <s v="US-2016-156986"/>
    <x v="231"/>
    <x v="243"/>
    <s v="Standard Class"/>
    <s v="ZC-21910"/>
    <s v="Zuschuss Carroll"/>
    <s v="Consumer"/>
    <s v="United States"/>
    <s v="Salem"/>
    <s v="Oregon"/>
    <n v="97301"/>
    <x v="1"/>
    <x v="440"/>
    <x v="1"/>
    <x v="8"/>
    <x v="440"/>
    <x v="562"/>
    <n v="3"/>
    <n v="0.7"/>
    <x v="571"/>
  </r>
  <r>
    <n v="592"/>
    <s v="US-2016-156986"/>
    <x v="231"/>
    <x v="243"/>
    <s v="Standard Class"/>
    <s v="ZC-21910"/>
    <s v="Zuschuss Carroll"/>
    <s v="Consumer"/>
    <s v="United States"/>
    <s v="Salem"/>
    <s v="Oregon"/>
    <n v="97301"/>
    <x v="1"/>
    <x v="511"/>
    <x v="1"/>
    <x v="10"/>
    <x v="511"/>
    <x v="563"/>
    <n v="2"/>
    <n v="0.2"/>
    <x v="572"/>
  </r>
  <r>
    <n v="593"/>
    <s v="CA-2014-135405"/>
    <x v="232"/>
    <x v="244"/>
    <s v="Standard Class"/>
    <s v="MS-17830"/>
    <s v="Melanie Seite"/>
    <s v="Consumer"/>
    <s v="United States"/>
    <s v="Laredo"/>
    <s v="Texas"/>
    <n v="78041"/>
    <x v="2"/>
    <x v="512"/>
    <x v="1"/>
    <x v="6"/>
    <x v="512"/>
    <x v="564"/>
    <n v="2"/>
    <n v="0.2"/>
    <x v="573"/>
  </r>
  <r>
    <n v="594"/>
    <s v="CA-2014-135405"/>
    <x v="232"/>
    <x v="244"/>
    <s v="Standard Class"/>
    <s v="MS-17830"/>
    <s v="Melanie Seite"/>
    <s v="Consumer"/>
    <s v="United States"/>
    <s v="Laredo"/>
    <s v="Texas"/>
    <n v="78041"/>
    <x v="2"/>
    <x v="197"/>
    <x v="2"/>
    <x v="11"/>
    <x v="198"/>
    <x v="565"/>
    <n v="3"/>
    <n v="0.2"/>
    <x v="574"/>
  </r>
  <r>
    <n v="595"/>
    <s v="CA-2014-131450"/>
    <x v="233"/>
    <x v="245"/>
    <s v="Standard Class"/>
    <s v="LR-16915"/>
    <s v="Lena Radford"/>
    <s v="Consumer"/>
    <s v="United States"/>
    <s v="San Diego"/>
    <s v="California"/>
    <n v="92024"/>
    <x v="1"/>
    <x v="513"/>
    <x v="1"/>
    <x v="9"/>
    <x v="513"/>
    <x v="566"/>
    <n v="2"/>
    <n v="0"/>
    <x v="575"/>
  </r>
  <r>
    <n v="596"/>
    <s v="CA-2014-131450"/>
    <x v="233"/>
    <x v="245"/>
    <s v="Standard Class"/>
    <s v="LR-16915"/>
    <s v="Lena Radford"/>
    <s v="Consumer"/>
    <s v="United States"/>
    <s v="San Diego"/>
    <s v="California"/>
    <n v="92024"/>
    <x v="1"/>
    <x v="361"/>
    <x v="2"/>
    <x v="16"/>
    <x v="361"/>
    <x v="387"/>
    <n v="3"/>
    <n v="0.2"/>
    <x v="396"/>
  </r>
  <r>
    <n v="597"/>
    <s v="CA-2014-131450"/>
    <x v="233"/>
    <x v="245"/>
    <s v="Standard Class"/>
    <s v="LR-16915"/>
    <s v="Lena Radford"/>
    <s v="Consumer"/>
    <s v="United States"/>
    <s v="San Diego"/>
    <s v="California"/>
    <n v="92024"/>
    <x v="1"/>
    <x v="288"/>
    <x v="2"/>
    <x v="7"/>
    <x v="288"/>
    <x v="567"/>
    <n v="5"/>
    <n v="0.2"/>
    <x v="576"/>
  </r>
  <r>
    <n v="598"/>
    <s v="CA-2014-131450"/>
    <x v="233"/>
    <x v="245"/>
    <s v="Standard Class"/>
    <s v="LR-16915"/>
    <s v="Lena Radford"/>
    <s v="Consumer"/>
    <s v="United States"/>
    <s v="San Diego"/>
    <s v="California"/>
    <n v="92024"/>
    <x v="1"/>
    <x v="514"/>
    <x v="0"/>
    <x v="5"/>
    <x v="514"/>
    <x v="568"/>
    <n v="8"/>
    <n v="0"/>
    <x v="577"/>
  </r>
  <r>
    <n v="599"/>
    <s v="CA-2016-120180"/>
    <x v="216"/>
    <x v="220"/>
    <s v="First Class"/>
    <s v="TP-21130"/>
    <s v="Theone Pippenger"/>
    <s v="Consumer"/>
    <s v="United States"/>
    <s v="Philadelphia"/>
    <s v="Pennsylvania"/>
    <n v="19134"/>
    <x v="3"/>
    <x v="515"/>
    <x v="1"/>
    <x v="14"/>
    <x v="515"/>
    <x v="569"/>
    <n v="2"/>
    <n v="0.2"/>
    <x v="578"/>
  </r>
  <r>
    <n v="600"/>
    <s v="US-2016-100720"/>
    <x v="87"/>
    <x v="246"/>
    <s v="Standard Class"/>
    <s v="CK-12205"/>
    <s v="Chloris Kastensmidt"/>
    <s v="Consumer"/>
    <s v="United States"/>
    <s v="Philadelphia"/>
    <s v="Pennsylvania"/>
    <n v="19120"/>
    <x v="3"/>
    <x v="516"/>
    <x v="2"/>
    <x v="7"/>
    <x v="516"/>
    <x v="570"/>
    <n v="3"/>
    <n v="0.4"/>
    <x v="579"/>
  </r>
  <r>
    <n v="601"/>
    <s v="US-2016-100720"/>
    <x v="87"/>
    <x v="246"/>
    <s v="Standard Class"/>
    <s v="CK-12205"/>
    <s v="Chloris Kastensmidt"/>
    <s v="Consumer"/>
    <s v="United States"/>
    <s v="Philadelphia"/>
    <s v="Pennsylvania"/>
    <n v="19120"/>
    <x v="3"/>
    <x v="517"/>
    <x v="2"/>
    <x v="7"/>
    <x v="517"/>
    <x v="571"/>
    <n v="4"/>
    <n v="0.4"/>
    <x v="580"/>
  </r>
  <r>
    <n v="602"/>
    <s v="US-2016-100720"/>
    <x v="87"/>
    <x v="246"/>
    <s v="Standard Class"/>
    <s v="CK-12205"/>
    <s v="Chloris Kastensmidt"/>
    <s v="Consumer"/>
    <s v="United States"/>
    <s v="Philadelphia"/>
    <s v="Pennsylvania"/>
    <n v="19120"/>
    <x v="3"/>
    <x v="503"/>
    <x v="1"/>
    <x v="14"/>
    <x v="503"/>
    <x v="572"/>
    <n v="2"/>
    <n v="0.2"/>
    <x v="581"/>
  </r>
  <r>
    <n v="603"/>
    <s v="CA-2014-149958"/>
    <x v="234"/>
    <x v="247"/>
    <s v="Standard Class"/>
    <s v="AS-10240"/>
    <s v="Alan Shonely"/>
    <s v="Consumer"/>
    <s v="United States"/>
    <s v="Tampa"/>
    <s v="Florida"/>
    <n v="33614"/>
    <x v="0"/>
    <x v="518"/>
    <x v="1"/>
    <x v="4"/>
    <x v="518"/>
    <x v="573"/>
    <n v="1"/>
    <n v="0.2"/>
    <x v="582"/>
  </r>
  <r>
    <n v="604"/>
    <s v="CA-2014-149958"/>
    <x v="234"/>
    <x v="247"/>
    <s v="Standard Class"/>
    <s v="AS-10240"/>
    <s v="Alan Shonely"/>
    <s v="Consumer"/>
    <s v="United States"/>
    <s v="Tampa"/>
    <s v="Florida"/>
    <n v="33614"/>
    <x v="0"/>
    <x v="285"/>
    <x v="0"/>
    <x v="5"/>
    <x v="285"/>
    <x v="502"/>
    <n v="3"/>
    <n v="0.2"/>
    <x v="514"/>
  </r>
  <r>
    <n v="605"/>
    <s v="CA-2014-149958"/>
    <x v="234"/>
    <x v="247"/>
    <s v="Standard Class"/>
    <s v="AS-10240"/>
    <s v="Alan Shonely"/>
    <s v="Consumer"/>
    <s v="United States"/>
    <s v="Tampa"/>
    <s v="Florida"/>
    <n v="33614"/>
    <x v="0"/>
    <x v="385"/>
    <x v="1"/>
    <x v="8"/>
    <x v="386"/>
    <x v="574"/>
    <n v="3"/>
    <n v="0.7"/>
    <x v="583"/>
  </r>
  <r>
    <n v="606"/>
    <s v="CA-2014-149958"/>
    <x v="234"/>
    <x v="247"/>
    <s v="Standard Class"/>
    <s v="AS-10240"/>
    <s v="Alan Shonely"/>
    <s v="Consumer"/>
    <s v="United States"/>
    <s v="Tampa"/>
    <s v="Florida"/>
    <n v="33614"/>
    <x v="0"/>
    <x v="379"/>
    <x v="1"/>
    <x v="8"/>
    <x v="380"/>
    <x v="575"/>
    <n v="4"/>
    <n v="0.7"/>
    <x v="584"/>
  </r>
  <r>
    <n v="607"/>
    <s v="CA-2014-149958"/>
    <x v="234"/>
    <x v="247"/>
    <s v="Standard Class"/>
    <s v="AS-10240"/>
    <s v="Alan Shonely"/>
    <s v="Consumer"/>
    <s v="United States"/>
    <s v="Tampa"/>
    <s v="Florida"/>
    <n v="33614"/>
    <x v="0"/>
    <x v="519"/>
    <x v="1"/>
    <x v="10"/>
    <x v="519"/>
    <x v="576"/>
    <n v="3"/>
    <n v="0.2"/>
    <x v="585"/>
  </r>
  <r>
    <n v="608"/>
    <s v="US-2014-105767"/>
    <x v="235"/>
    <x v="248"/>
    <s v="Standard Class"/>
    <s v="AR-10510"/>
    <s v="Andrew Roberts"/>
    <s v="Consumer"/>
    <s v="United States"/>
    <s v="Philadelphia"/>
    <s v="Pennsylvania"/>
    <n v="19134"/>
    <x v="3"/>
    <x v="520"/>
    <x v="1"/>
    <x v="8"/>
    <x v="520"/>
    <x v="577"/>
    <n v="2"/>
    <n v="0.7"/>
    <x v="586"/>
  </r>
  <r>
    <n v="609"/>
    <s v="US-2014-105767"/>
    <x v="235"/>
    <x v="248"/>
    <s v="Standard Class"/>
    <s v="AR-10510"/>
    <s v="Andrew Roberts"/>
    <s v="Consumer"/>
    <s v="United States"/>
    <s v="Philadelphia"/>
    <s v="Pennsylvania"/>
    <n v="19134"/>
    <x v="3"/>
    <x v="454"/>
    <x v="1"/>
    <x v="6"/>
    <x v="455"/>
    <x v="578"/>
    <n v="9"/>
    <n v="0.2"/>
    <x v="587"/>
  </r>
  <r>
    <n v="610"/>
    <s v="US-2014-105767"/>
    <x v="235"/>
    <x v="248"/>
    <s v="Standard Class"/>
    <s v="AR-10510"/>
    <s v="Andrew Roberts"/>
    <s v="Consumer"/>
    <s v="United States"/>
    <s v="Philadelphia"/>
    <s v="Pennsylvania"/>
    <n v="19134"/>
    <x v="3"/>
    <x v="521"/>
    <x v="2"/>
    <x v="7"/>
    <x v="521"/>
    <x v="579"/>
    <n v="2"/>
    <n v="0.4"/>
    <x v="588"/>
  </r>
  <r>
    <n v="611"/>
    <s v="CA-2016-161816"/>
    <x v="236"/>
    <x v="249"/>
    <s v="First Class"/>
    <s v="NB-18655"/>
    <s v="Nona Balk"/>
    <s v="Corporate"/>
    <s v="United States"/>
    <s v="Dallas"/>
    <s v="Texas"/>
    <n v="75217"/>
    <x v="2"/>
    <x v="348"/>
    <x v="2"/>
    <x v="7"/>
    <x v="348"/>
    <x v="580"/>
    <n v="3"/>
    <n v="0.2"/>
    <x v="589"/>
  </r>
  <r>
    <n v="612"/>
    <s v="CA-2016-161816"/>
    <x v="236"/>
    <x v="249"/>
    <s v="First Class"/>
    <s v="NB-18655"/>
    <s v="Nona Balk"/>
    <s v="Corporate"/>
    <s v="United States"/>
    <s v="Dallas"/>
    <s v="Texas"/>
    <n v="75217"/>
    <x v="2"/>
    <x v="522"/>
    <x v="1"/>
    <x v="2"/>
    <x v="522"/>
    <x v="581"/>
    <n v="4"/>
    <n v="0.2"/>
    <x v="590"/>
  </r>
  <r>
    <n v="613"/>
    <s v="CA-2016-121223"/>
    <x v="108"/>
    <x v="250"/>
    <s v="Second Class"/>
    <s v="GD-14590"/>
    <s v="Giulietta Dortch"/>
    <s v="Corporate"/>
    <s v="United States"/>
    <s v="Philadelphia"/>
    <s v="Pennsylvania"/>
    <n v="19143"/>
    <x v="3"/>
    <x v="523"/>
    <x v="1"/>
    <x v="10"/>
    <x v="523"/>
    <x v="582"/>
    <n v="2"/>
    <n v="0.2"/>
    <x v="591"/>
  </r>
  <r>
    <n v="614"/>
    <s v="CA-2016-121223"/>
    <x v="108"/>
    <x v="250"/>
    <s v="Second Class"/>
    <s v="GD-14590"/>
    <s v="Giulietta Dortch"/>
    <s v="Corporate"/>
    <s v="United States"/>
    <s v="Philadelphia"/>
    <s v="Pennsylvania"/>
    <n v="19143"/>
    <x v="3"/>
    <x v="524"/>
    <x v="2"/>
    <x v="7"/>
    <x v="524"/>
    <x v="583"/>
    <n v="9"/>
    <n v="0.4"/>
    <x v="592"/>
  </r>
  <r>
    <n v="615"/>
    <s v="CA-2017-138611"/>
    <x v="237"/>
    <x v="251"/>
    <s v="Second Class"/>
    <s v="CK-12595"/>
    <s v="Clytie Kelty"/>
    <s v="Consumer"/>
    <s v="United States"/>
    <s v="Grove City"/>
    <s v="Ohio"/>
    <n v="43123"/>
    <x v="3"/>
    <x v="222"/>
    <x v="2"/>
    <x v="7"/>
    <x v="223"/>
    <x v="584"/>
    <n v="10"/>
    <n v="0.4"/>
    <x v="593"/>
  </r>
  <r>
    <n v="616"/>
    <s v="CA-2017-138611"/>
    <x v="237"/>
    <x v="251"/>
    <s v="Second Class"/>
    <s v="CK-12595"/>
    <s v="Clytie Kelty"/>
    <s v="Consumer"/>
    <s v="United States"/>
    <s v="Grove City"/>
    <s v="Ohio"/>
    <n v="43123"/>
    <x v="3"/>
    <x v="525"/>
    <x v="1"/>
    <x v="8"/>
    <x v="525"/>
    <x v="585"/>
    <n v="2"/>
    <n v="0.7"/>
    <x v="594"/>
  </r>
  <r>
    <n v="617"/>
    <s v="CA-2017-117947"/>
    <x v="238"/>
    <x v="176"/>
    <s v="Second Class"/>
    <s v="NG-18355"/>
    <s v="Nat Gilpin"/>
    <s v="Corporate"/>
    <s v="United States"/>
    <s v="New York City"/>
    <s v="New York"/>
    <n v="10011"/>
    <x v="3"/>
    <x v="526"/>
    <x v="0"/>
    <x v="5"/>
    <x v="526"/>
    <x v="586"/>
    <n v="2"/>
    <n v="0"/>
    <x v="595"/>
  </r>
  <r>
    <n v="618"/>
    <s v="CA-2017-117947"/>
    <x v="238"/>
    <x v="176"/>
    <s v="Second Class"/>
    <s v="NG-18355"/>
    <s v="Nat Gilpin"/>
    <s v="Corporate"/>
    <s v="United States"/>
    <s v="New York City"/>
    <s v="New York"/>
    <n v="10011"/>
    <x v="3"/>
    <x v="527"/>
    <x v="0"/>
    <x v="5"/>
    <x v="527"/>
    <x v="587"/>
    <n v="2"/>
    <n v="0"/>
    <x v="596"/>
  </r>
  <r>
    <n v="619"/>
    <s v="CA-2017-117947"/>
    <x v="238"/>
    <x v="176"/>
    <s v="Second Class"/>
    <s v="NG-18355"/>
    <s v="Nat Gilpin"/>
    <s v="Corporate"/>
    <s v="United States"/>
    <s v="New York City"/>
    <s v="New York"/>
    <n v="10011"/>
    <x v="3"/>
    <x v="528"/>
    <x v="1"/>
    <x v="8"/>
    <x v="528"/>
    <x v="588"/>
    <n v="9"/>
    <n v="0.2"/>
    <x v="597"/>
  </r>
  <r>
    <n v="620"/>
    <s v="CA-2017-117947"/>
    <x v="238"/>
    <x v="176"/>
    <s v="Second Class"/>
    <s v="NG-18355"/>
    <s v="Nat Gilpin"/>
    <s v="Corporate"/>
    <s v="United States"/>
    <s v="New York City"/>
    <s v="New York"/>
    <n v="10011"/>
    <x v="3"/>
    <x v="529"/>
    <x v="2"/>
    <x v="7"/>
    <x v="529"/>
    <x v="589"/>
    <n v="1"/>
    <n v="0"/>
    <x v="598"/>
  </r>
  <r>
    <n v="621"/>
    <s v="CA-2017-117947"/>
    <x v="238"/>
    <x v="176"/>
    <s v="Second Class"/>
    <s v="NG-18355"/>
    <s v="Nat Gilpin"/>
    <s v="Corporate"/>
    <s v="United States"/>
    <s v="New York City"/>
    <s v="New York"/>
    <n v="10011"/>
    <x v="3"/>
    <x v="138"/>
    <x v="0"/>
    <x v="5"/>
    <x v="139"/>
    <x v="590"/>
    <n v="3"/>
    <n v="0"/>
    <x v="599"/>
  </r>
  <r>
    <n v="622"/>
    <s v="US-2014-111171"/>
    <x v="58"/>
    <x v="252"/>
    <s v="Standard Class"/>
    <s v="CA-12265"/>
    <s v="Christina Anderson"/>
    <s v="Consumer"/>
    <s v="United States"/>
    <s v="Chicago"/>
    <s v="Illinois"/>
    <n v="60610"/>
    <x v="2"/>
    <x v="530"/>
    <x v="1"/>
    <x v="8"/>
    <x v="530"/>
    <x v="591"/>
    <n v="5"/>
    <n v="0.8"/>
    <x v="600"/>
  </r>
  <r>
    <n v="623"/>
    <s v="CA-2015-138009"/>
    <x v="239"/>
    <x v="253"/>
    <s v="Standard Class"/>
    <s v="SF-20965"/>
    <s v="Sylvia Foulston"/>
    <s v="Corporate"/>
    <s v="United States"/>
    <s v="Dearborn"/>
    <s v="Michigan"/>
    <n v="48126"/>
    <x v="2"/>
    <x v="531"/>
    <x v="0"/>
    <x v="1"/>
    <x v="531"/>
    <x v="85"/>
    <n v="2"/>
    <n v="0"/>
    <x v="601"/>
  </r>
  <r>
    <n v="624"/>
    <s v="CA-2015-138009"/>
    <x v="239"/>
    <x v="253"/>
    <s v="Standard Class"/>
    <s v="SF-20965"/>
    <s v="Sylvia Foulston"/>
    <s v="Corporate"/>
    <s v="United States"/>
    <s v="Dearborn"/>
    <s v="Michigan"/>
    <n v="48126"/>
    <x v="2"/>
    <x v="532"/>
    <x v="1"/>
    <x v="9"/>
    <x v="532"/>
    <x v="592"/>
    <n v="5"/>
    <n v="0.1"/>
    <x v="602"/>
  </r>
  <r>
    <n v="625"/>
    <s v="CA-2015-138009"/>
    <x v="239"/>
    <x v="253"/>
    <s v="Standard Class"/>
    <s v="SF-20965"/>
    <s v="Sylvia Foulston"/>
    <s v="Corporate"/>
    <s v="United States"/>
    <s v="Dearborn"/>
    <s v="Michigan"/>
    <n v="48126"/>
    <x v="2"/>
    <x v="533"/>
    <x v="1"/>
    <x v="4"/>
    <x v="533"/>
    <x v="593"/>
    <n v="4"/>
    <n v="0"/>
    <x v="603"/>
  </r>
  <r>
    <n v="626"/>
    <s v="CA-2015-138009"/>
    <x v="239"/>
    <x v="253"/>
    <s v="Standard Class"/>
    <s v="SF-20965"/>
    <s v="Sylvia Foulston"/>
    <s v="Corporate"/>
    <s v="United States"/>
    <s v="Dearborn"/>
    <s v="Michigan"/>
    <n v="48126"/>
    <x v="2"/>
    <x v="30"/>
    <x v="1"/>
    <x v="6"/>
    <x v="30"/>
    <x v="594"/>
    <n v="9"/>
    <n v="0"/>
    <x v="604"/>
  </r>
  <r>
    <n v="627"/>
    <s v="CA-2017-163020"/>
    <x v="175"/>
    <x v="184"/>
    <s v="Standard Class"/>
    <s v="MO-17800"/>
    <s v="Meg O'Connel"/>
    <s v="Home Office"/>
    <s v="United States"/>
    <s v="New York City"/>
    <s v="New York"/>
    <n v="10009"/>
    <x v="3"/>
    <x v="534"/>
    <x v="0"/>
    <x v="5"/>
    <x v="534"/>
    <x v="595"/>
    <n v="7"/>
    <n v="0"/>
    <x v="605"/>
  </r>
  <r>
    <n v="628"/>
    <s v="CA-2017-153787"/>
    <x v="240"/>
    <x v="254"/>
    <s v="Standard Class"/>
    <s v="AT-10735"/>
    <s v="Annie Thurman"/>
    <s v="Consumer"/>
    <s v="United States"/>
    <s v="Seattle"/>
    <s v="Washington"/>
    <n v="98115"/>
    <x v="1"/>
    <x v="535"/>
    <x v="1"/>
    <x v="9"/>
    <x v="535"/>
    <x v="596"/>
    <n v="2"/>
    <n v="0"/>
    <x v="606"/>
  </r>
  <r>
    <n v="629"/>
    <s v="CA-2017-133431"/>
    <x v="94"/>
    <x v="91"/>
    <s v="Standard Class"/>
    <s v="LC-17140"/>
    <s v="Logan Currie"/>
    <s v="Consumer"/>
    <s v="United States"/>
    <s v="San Francisco"/>
    <s v="California"/>
    <n v="94122"/>
    <x v="1"/>
    <x v="536"/>
    <x v="1"/>
    <x v="8"/>
    <x v="536"/>
    <x v="597"/>
    <n v="5"/>
    <n v="0.2"/>
    <x v="607"/>
  </r>
  <r>
    <n v="630"/>
    <s v="CA-2017-133431"/>
    <x v="94"/>
    <x v="91"/>
    <s v="Standard Class"/>
    <s v="LC-17140"/>
    <s v="Logan Currie"/>
    <s v="Consumer"/>
    <s v="United States"/>
    <s v="San Francisco"/>
    <s v="California"/>
    <n v="94122"/>
    <x v="1"/>
    <x v="249"/>
    <x v="1"/>
    <x v="10"/>
    <x v="250"/>
    <x v="598"/>
    <n v="3"/>
    <n v="0"/>
    <x v="608"/>
  </r>
  <r>
    <n v="631"/>
    <s v="US-2016-135720"/>
    <x v="25"/>
    <x v="10"/>
    <s v="Second Class"/>
    <s v="FM-14380"/>
    <s v="Fred McMath"/>
    <s v="Consumer"/>
    <s v="United States"/>
    <s v="Aurora"/>
    <s v="Colorado"/>
    <n v="80013"/>
    <x v="1"/>
    <x v="537"/>
    <x v="1"/>
    <x v="4"/>
    <x v="537"/>
    <x v="599"/>
    <n v="3"/>
    <n v="0.2"/>
    <x v="609"/>
  </r>
  <r>
    <n v="632"/>
    <s v="US-2016-135720"/>
    <x v="25"/>
    <x v="10"/>
    <s v="Second Class"/>
    <s v="FM-14380"/>
    <s v="Fred McMath"/>
    <s v="Consumer"/>
    <s v="United States"/>
    <s v="Aurora"/>
    <s v="Colorado"/>
    <n v="80013"/>
    <x v="1"/>
    <x v="538"/>
    <x v="2"/>
    <x v="11"/>
    <x v="538"/>
    <x v="600"/>
    <n v="5"/>
    <n v="0.2"/>
    <x v="610"/>
  </r>
  <r>
    <n v="633"/>
    <s v="US-2016-135720"/>
    <x v="25"/>
    <x v="10"/>
    <s v="Second Class"/>
    <s v="FM-14380"/>
    <s v="Fred McMath"/>
    <s v="Consumer"/>
    <s v="United States"/>
    <s v="Aurora"/>
    <s v="Colorado"/>
    <n v="80013"/>
    <x v="1"/>
    <x v="539"/>
    <x v="2"/>
    <x v="7"/>
    <x v="539"/>
    <x v="601"/>
    <n v="4"/>
    <n v="0.2"/>
    <x v="611"/>
  </r>
  <r>
    <n v="634"/>
    <s v="CA-2017-144694"/>
    <x v="241"/>
    <x v="255"/>
    <s v="Second Class"/>
    <s v="BD-11605"/>
    <s v="Brian Dahlen"/>
    <s v="Consumer"/>
    <s v="United States"/>
    <s v="Miami"/>
    <s v="Florida"/>
    <n v="33180"/>
    <x v="0"/>
    <x v="540"/>
    <x v="2"/>
    <x v="11"/>
    <x v="540"/>
    <x v="602"/>
    <n v="3"/>
    <n v="0.2"/>
    <x v="612"/>
  </r>
  <r>
    <n v="635"/>
    <s v="CA-2017-144694"/>
    <x v="241"/>
    <x v="255"/>
    <s v="Second Class"/>
    <s v="BD-11605"/>
    <s v="Brian Dahlen"/>
    <s v="Consumer"/>
    <s v="United States"/>
    <s v="Miami"/>
    <s v="Florida"/>
    <n v="33180"/>
    <x v="0"/>
    <x v="508"/>
    <x v="1"/>
    <x v="2"/>
    <x v="508"/>
    <x v="603"/>
    <n v="3"/>
    <n v="0.2"/>
    <x v="613"/>
  </r>
  <r>
    <n v="636"/>
    <s v="CA-2015-168004"/>
    <x v="242"/>
    <x v="256"/>
    <s v="Second Class"/>
    <s v="DJ-13420"/>
    <s v="Denny Joy"/>
    <s v="Corporate"/>
    <s v="United States"/>
    <s v="Warner Robins"/>
    <s v="Georgia"/>
    <n v="31088"/>
    <x v="0"/>
    <x v="541"/>
    <x v="0"/>
    <x v="1"/>
    <x v="541"/>
    <x v="604"/>
    <n v="3"/>
    <n v="0"/>
    <x v="614"/>
  </r>
  <r>
    <n v="637"/>
    <s v="US-2016-123470"/>
    <x v="243"/>
    <x v="257"/>
    <s v="Standard Class"/>
    <s v="ME-17725"/>
    <s v="Max Engle"/>
    <s v="Consumer"/>
    <s v="United States"/>
    <s v="Aurora"/>
    <s v="Colorado"/>
    <n v="80013"/>
    <x v="1"/>
    <x v="542"/>
    <x v="1"/>
    <x v="8"/>
    <x v="542"/>
    <x v="605"/>
    <n v="3"/>
    <n v="0.7"/>
    <x v="615"/>
  </r>
  <r>
    <n v="638"/>
    <s v="US-2016-123470"/>
    <x v="243"/>
    <x v="257"/>
    <s v="Standard Class"/>
    <s v="ME-17725"/>
    <s v="Max Engle"/>
    <s v="Consumer"/>
    <s v="United States"/>
    <s v="Aurora"/>
    <s v="Colorado"/>
    <n v="80013"/>
    <x v="1"/>
    <x v="543"/>
    <x v="1"/>
    <x v="9"/>
    <x v="543"/>
    <x v="606"/>
    <n v="3"/>
    <n v="0.2"/>
    <x v="616"/>
  </r>
  <r>
    <n v="639"/>
    <s v="CA-2016-115917"/>
    <x v="244"/>
    <x v="258"/>
    <s v="Standard Class"/>
    <s v="RB-19465"/>
    <s v="Rick Bensley"/>
    <s v="Home Office"/>
    <s v="United States"/>
    <s v="Vallejo"/>
    <s v="California"/>
    <n v="94591"/>
    <x v="1"/>
    <x v="220"/>
    <x v="0"/>
    <x v="5"/>
    <x v="221"/>
    <x v="607"/>
    <n v="5"/>
    <n v="0"/>
    <x v="617"/>
  </r>
  <r>
    <n v="640"/>
    <s v="CA-2016-115917"/>
    <x v="244"/>
    <x v="258"/>
    <s v="Standard Class"/>
    <s v="RB-19465"/>
    <s v="Rick Bensley"/>
    <s v="Home Office"/>
    <s v="United States"/>
    <s v="Vallejo"/>
    <s v="California"/>
    <n v="94591"/>
    <x v="1"/>
    <x v="544"/>
    <x v="1"/>
    <x v="8"/>
    <x v="544"/>
    <x v="608"/>
    <n v="4"/>
    <n v="0.2"/>
    <x v="618"/>
  </r>
  <r>
    <n v="641"/>
    <s v="CA-2016-147067"/>
    <x v="122"/>
    <x v="259"/>
    <s v="Standard Class"/>
    <s v="JD-16150"/>
    <s v="Justin Deggeller"/>
    <s v="Corporate"/>
    <s v="United States"/>
    <s v="Minneapolis"/>
    <s v="Minnesota"/>
    <n v="55407"/>
    <x v="2"/>
    <x v="545"/>
    <x v="0"/>
    <x v="5"/>
    <x v="545"/>
    <x v="609"/>
    <n v="3"/>
    <n v="0"/>
    <x v="619"/>
  </r>
  <r>
    <n v="642"/>
    <s v="CA-2017-167913"/>
    <x v="245"/>
    <x v="260"/>
    <s v="Second Class"/>
    <s v="JL-15835"/>
    <s v="John Lee"/>
    <s v="Consumer"/>
    <s v="United States"/>
    <s v="Mission Viejo"/>
    <s v="California"/>
    <n v="92691"/>
    <x v="1"/>
    <x v="546"/>
    <x v="1"/>
    <x v="4"/>
    <x v="546"/>
    <x v="610"/>
    <n v="2"/>
    <n v="0"/>
    <x v="620"/>
  </r>
  <r>
    <n v="643"/>
    <s v="CA-2017-167913"/>
    <x v="245"/>
    <x v="260"/>
    <s v="Second Class"/>
    <s v="JL-15835"/>
    <s v="John Lee"/>
    <s v="Consumer"/>
    <s v="United States"/>
    <s v="Mission Viejo"/>
    <s v="California"/>
    <n v="92691"/>
    <x v="1"/>
    <x v="547"/>
    <x v="1"/>
    <x v="2"/>
    <x v="547"/>
    <x v="611"/>
    <n v="7"/>
    <n v="0"/>
    <x v="621"/>
  </r>
  <r>
    <n v="644"/>
    <s v="CA-2017-106103"/>
    <x v="193"/>
    <x v="261"/>
    <s v="Standard Class"/>
    <s v="SC-20305"/>
    <s v="Sean Christensen"/>
    <s v="Consumer"/>
    <s v="United States"/>
    <s v="Rochester Hills"/>
    <s v="Michigan"/>
    <n v="48307"/>
    <x v="2"/>
    <x v="217"/>
    <x v="2"/>
    <x v="11"/>
    <x v="463"/>
    <x v="612"/>
    <n v="4"/>
    <n v="0"/>
    <x v="622"/>
  </r>
  <r>
    <n v="645"/>
    <s v="US-2017-127719"/>
    <x v="246"/>
    <x v="262"/>
    <s v="Standard Class"/>
    <s v="TW-21025"/>
    <s v="Tamara Willingham"/>
    <s v="Home Office"/>
    <s v="United States"/>
    <s v="Plainfield"/>
    <s v="New Jersey"/>
    <n v="7060"/>
    <x v="3"/>
    <x v="548"/>
    <x v="1"/>
    <x v="10"/>
    <x v="548"/>
    <x v="90"/>
    <n v="1"/>
    <n v="0"/>
    <x v="623"/>
  </r>
  <r>
    <n v="646"/>
    <s v="CA-2017-126221"/>
    <x v="247"/>
    <x v="263"/>
    <s v="Standard Class"/>
    <s v="CC-12430"/>
    <s v="Chuck Clark"/>
    <s v="Home Office"/>
    <s v="United States"/>
    <s v="Columbus"/>
    <s v="Indiana"/>
    <n v="47201"/>
    <x v="2"/>
    <x v="549"/>
    <x v="1"/>
    <x v="9"/>
    <x v="549"/>
    <x v="613"/>
    <n v="2"/>
    <n v="0"/>
    <x v="624"/>
  </r>
  <r>
    <n v="647"/>
    <s v="CA-2016-103947"/>
    <x v="178"/>
    <x v="264"/>
    <s v="Standard Class"/>
    <s v="BB-10990"/>
    <s v="Barry Blumstein"/>
    <s v="Corporate"/>
    <s v="United States"/>
    <s v="Sierra Vista"/>
    <s v="Arizona"/>
    <n v="85635"/>
    <x v="1"/>
    <x v="550"/>
    <x v="1"/>
    <x v="13"/>
    <x v="128"/>
    <x v="614"/>
    <n v="5"/>
    <n v="0.2"/>
    <x v="625"/>
  </r>
  <r>
    <n v="648"/>
    <s v="CA-2016-103947"/>
    <x v="178"/>
    <x v="264"/>
    <s v="Standard Class"/>
    <s v="BB-10990"/>
    <s v="Barry Blumstein"/>
    <s v="Corporate"/>
    <s v="United States"/>
    <s v="Sierra Vista"/>
    <s v="Arizona"/>
    <n v="85635"/>
    <x v="1"/>
    <x v="551"/>
    <x v="1"/>
    <x v="9"/>
    <x v="550"/>
    <x v="615"/>
    <n v="2"/>
    <n v="0.2"/>
    <x v="626"/>
  </r>
  <r>
    <n v="649"/>
    <s v="CA-2016-160745"/>
    <x v="25"/>
    <x v="265"/>
    <s v="Second Class"/>
    <s v="AR-10825"/>
    <s v="Anthony Rawles"/>
    <s v="Corporate"/>
    <s v="United States"/>
    <s v="Vancouver"/>
    <s v="Washington"/>
    <n v="98661"/>
    <x v="1"/>
    <x v="345"/>
    <x v="0"/>
    <x v="5"/>
    <x v="345"/>
    <x v="616"/>
    <n v="4"/>
    <n v="0"/>
    <x v="627"/>
  </r>
  <r>
    <n v="650"/>
    <s v="CA-2016-160745"/>
    <x v="25"/>
    <x v="265"/>
    <s v="Second Class"/>
    <s v="AR-10825"/>
    <s v="Anthony Rawles"/>
    <s v="Corporate"/>
    <s v="United States"/>
    <s v="Vancouver"/>
    <s v="Washington"/>
    <n v="98661"/>
    <x v="1"/>
    <x v="172"/>
    <x v="2"/>
    <x v="7"/>
    <x v="173"/>
    <x v="214"/>
    <n v="3"/>
    <n v="0.2"/>
    <x v="216"/>
  </r>
  <r>
    <n v="651"/>
    <s v="CA-2016-160745"/>
    <x v="25"/>
    <x v="265"/>
    <s v="Second Class"/>
    <s v="AR-10825"/>
    <s v="Anthony Rawles"/>
    <s v="Corporate"/>
    <s v="United States"/>
    <s v="Vancouver"/>
    <s v="Washington"/>
    <n v="98661"/>
    <x v="1"/>
    <x v="552"/>
    <x v="2"/>
    <x v="11"/>
    <x v="551"/>
    <x v="617"/>
    <n v="4"/>
    <n v="0"/>
    <x v="628"/>
  </r>
  <r>
    <n v="652"/>
    <s v="CA-2016-132661"/>
    <x v="248"/>
    <x v="154"/>
    <s v="Standard Class"/>
    <s v="SR-20740"/>
    <s v="Steven Roelle"/>
    <s v="Home Office"/>
    <s v="United States"/>
    <s v="New York City"/>
    <s v="New York"/>
    <n v="10024"/>
    <x v="3"/>
    <x v="67"/>
    <x v="1"/>
    <x v="10"/>
    <x v="67"/>
    <x v="618"/>
    <n v="10"/>
    <n v="0"/>
    <x v="629"/>
  </r>
  <r>
    <n v="653"/>
    <s v="CA-2017-140844"/>
    <x v="249"/>
    <x v="266"/>
    <s v="Standard Class"/>
    <s v="AR-10405"/>
    <s v="Allen Rosenblatt"/>
    <s v="Corporate"/>
    <s v="United States"/>
    <s v="New York City"/>
    <s v="New York"/>
    <n v="10035"/>
    <x v="3"/>
    <x v="62"/>
    <x v="1"/>
    <x v="10"/>
    <x v="62"/>
    <x v="619"/>
    <n v="2"/>
    <n v="0"/>
    <x v="630"/>
  </r>
  <r>
    <n v="654"/>
    <s v="CA-2017-140844"/>
    <x v="249"/>
    <x v="266"/>
    <s v="Standard Class"/>
    <s v="AR-10405"/>
    <s v="Allen Rosenblatt"/>
    <s v="Corporate"/>
    <s v="United States"/>
    <s v="New York City"/>
    <s v="New York"/>
    <n v="10035"/>
    <x v="3"/>
    <x v="553"/>
    <x v="2"/>
    <x v="11"/>
    <x v="552"/>
    <x v="620"/>
    <n v="8"/>
    <n v="0"/>
    <x v="631"/>
  </r>
  <r>
    <n v="655"/>
    <s v="CA-2016-137239"/>
    <x v="250"/>
    <x v="267"/>
    <s v="Standard Class"/>
    <s v="CR-12730"/>
    <s v="Craig Reiter"/>
    <s v="Consumer"/>
    <s v="United States"/>
    <s v="Columbus"/>
    <s v="Ohio"/>
    <n v="43229"/>
    <x v="3"/>
    <x v="554"/>
    <x v="1"/>
    <x v="9"/>
    <x v="553"/>
    <x v="621"/>
    <n v="2"/>
    <n v="0.2"/>
    <x v="632"/>
  </r>
  <r>
    <n v="656"/>
    <s v="CA-2016-137239"/>
    <x v="250"/>
    <x v="267"/>
    <s v="Standard Class"/>
    <s v="CR-12730"/>
    <s v="Craig Reiter"/>
    <s v="Consumer"/>
    <s v="United States"/>
    <s v="Columbus"/>
    <s v="Ohio"/>
    <n v="43229"/>
    <x v="3"/>
    <x v="555"/>
    <x v="1"/>
    <x v="8"/>
    <x v="554"/>
    <x v="622"/>
    <n v="2"/>
    <n v="0.7"/>
    <x v="633"/>
  </r>
  <r>
    <n v="657"/>
    <s v="CA-2016-137239"/>
    <x v="250"/>
    <x v="267"/>
    <s v="Standard Class"/>
    <s v="CR-12730"/>
    <s v="Craig Reiter"/>
    <s v="Consumer"/>
    <s v="United States"/>
    <s v="Columbus"/>
    <s v="Ohio"/>
    <n v="43229"/>
    <x v="3"/>
    <x v="556"/>
    <x v="1"/>
    <x v="12"/>
    <x v="555"/>
    <x v="623"/>
    <n v="2"/>
    <n v="0.2"/>
    <x v="634"/>
  </r>
  <r>
    <n v="658"/>
    <s v="US-2016-156097"/>
    <x v="251"/>
    <x v="268"/>
    <s v="Same Day"/>
    <s v="EH-14125"/>
    <s v="Eugene Hildebrand"/>
    <s v="Home Office"/>
    <s v="United States"/>
    <s v="Aurora"/>
    <s v="Illinois"/>
    <n v="60505"/>
    <x v="2"/>
    <x v="445"/>
    <x v="0"/>
    <x v="1"/>
    <x v="445"/>
    <x v="624"/>
    <n v="2"/>
    <n v="0.3"/>
    <x v="635"/>
  </r>
  <r>
    <n v="659"/>
    <s v="US-2016-156097"/>
    <x v="251"/>
    <x v="268"/>
    <s v="Same Day"/>
    <s v="EH-14125"/>
    <s v="Eugene Hildebrand"/>
    <s v="Home Office"/>
    <s v="United States"/>
    <s v="Aurora"/>
    <s v="Illinois"/>
    <n v="60505"/>
    <x v="2"/>
    <x v="68"/>
    <x v="1"/>
    <x v="8"/>
    <x v="68"/>
    <x v="625"/>
    <n v="2"/>
    <n v="0.8"/>
    <x v="636"/>
  </r>
  <r>
    <n v="660"/>
    <s v="CA-2015-146563"/>
    <x v="252"/>
    <x v="269"/>
    <s v="Standard Class"/>
    <s v="CB-12025"/>
    <s v="Cassandra Brandow"/>
    <s v="Consumer"/>
    <s v="United States"/>
    <s v="Arlington"/>
    <s v="Texas"/>
    <n v="76017"/>
    <x v="2"/>
    <x v="518"/>
    <x v="1"/>
    <x v="4"/>
    <x v="518"/>
    <x v="626"/>
    <n v="7"/>
    <n v="0.2"/>
    <x v="637"/>
  </r>
  <r>
    <n v="661"/>
    <s v="CA-2015-146563"/>
    <x v="252"/>
    <x v="269"/>
    <s v="Standard Class"/>
    <s v="CB-12025"/>
    <s v="Cassandra Brandow"/>
    <s v="Consumer"/>
    <s v="United States"/>
    <s v="Arlington"/>
    <s v="Texas"/>
    <n v="76017"/>
    <x v="2"/>
    <x v="557"/>
    <x v="1"/>
    <x v="4"/>
    <x v="556"/>
    <x v="627"/>
    <n v="14"/>
    <n v="0.2"/>
    <x v="638"/>
  </r>
  <r>
    <n v="662"/>
    <s v="CA-2015-146563"/>
    <x v="252"/>
    <x v="269"/>
    <s v="Standard Class"/>
    <s v="CB-12025"/>
    <s v="Cassandra Brandow"/>
    <s v="Consumer"/>
    <s v="United States"/>
    <s v="Arlington"/>
    <s v="Texas"/>
    <n v="76017"/>
    <x v="2"/>
    <x v="114"/>
    <x v="0"/>
    <x v="3"/>
    <x v="114"/>
    <x v="628"/>
    <n v="5"/>
    <n v="0.3"/>
    <x v="639"/>
  </r>
  <r>
    <n v="663"/>
    <s v="CA-2015-146563"/>
    <x v="252"/>
    <x v="269"/>
    <s v="Standard Class"/>
    <s v="CB-12025"/>
    <s v="Cassandra Brandow"/>
    <s v="Consumer"/>
    <s v="United States"/>
    <s v="Arlington"/>
    <s v="Texas"/>
    <n v="76017"/>
    <x v="2"/>
    <x v="109"/>
    <x v="1"/>
    <x v="8"/>
    <x v="109"/>
    <x v="629"/>
    <n v="3"/>
    <n v="0.8"/>
    <x v="640"/>
  </r>
  <r>
    <n v="664"/>
    <s v="CA-2016-123666"/>
    <x v="253"/>
    <x v="270"/>
    <s v="Standard Class"/>
    <s v="SP-20545"/>
    <s v="Sibella Parks"/>
    <s v="Corporate"/>
    <s v="United States"/>
    <s v="New York City"/>
    <s v="New York"/>
    <n v="10011"/>
    <x v="3"/>
    <x v="196"/>
    <x v="1"/>
    <x v="4"/>
    <x v="197"/>
    <x v="630"/>
    <n v="5"/>
    <n v="0"/>
    <x v="641"/>
  </r>
  <r>
    <n v="665"/>
    <s v="CA-2016-143308"/>
    <x v="254"/>
    <x v="271"/>
    <s v="Same Day"/>
    <s v="RC-19825"/>
    <s v="Roy Collins"/>
    <s v="Consumer"/>
    <s v="United States"/>
    <s v="Louisville"/>
    <s v="Kentucky"/>
    <n v="40214"/>
    <x v="0"/>
    <x v="110"/>
    <x v="1"/>
    <x v="13"/>
    <x v="110"/>
    <x v="631"/>
    <n v="3"/>
    <n v="0"/>
    <x v="642"/>
  </r>
  <r>
    <n v="666"/>
    <s v="CA-2017-132682"/>
    <x v="110"/>
    <x v="272"/>
    <s v="Second Class"/>
    <s v="TH-21235"/>
    <s v="Tiffany House"/>
    <s v="Corporate"/>
    <s v="United States"/>
    <s v="Dallas"/>
    <s v="Texas"/>
    <n v="75081"/>
    <x v="2"/>
    <x v="558"/>
    <x v="1"/>
    <x v="14"/>
    <x v="557"/>
    <x v="632"/>
    <n v="3"/>
    <n v="0.2"/>
    <x v="643"/>
  </r>
  <r>
    <n v="667"/>
    <s v="CA-2017-132682"/>
    <x v="110"/>
    <x v="272"/>
    <s v="Second Class"/>
    <s v="TH-21235"/>
    <s v="Tiffany House"/>
    <s v="Corporate"/>
    <s v="United States"/>
    <s v="Dallas"/>
    <s v="Texas"/>
    <n v="75081"/>
    <x v="2"/>
    <x v="258"/>
    <x v="1"/>
    <x v="10"/>
    <x v="33"/>
    <x v="633"/>
    <n v="3"/>
    <n v="0.2"/>
    <x v="644"/>
  </r>
  <r>
    <n v="668"/>
    <s v="CA-2017-132682"/>
    <x v="110"/>
    <x v="272"/>
    <s v="Second Class"/>
    <s v="TH-21235"/>
    <s v="Tiffany House"/>
    <s v="Corporate"/>
    <s v="United States"/>
    <s v="Dallas"/>
    <s v="Texas"/>
    <n v="75081"/>
    <x v="2"/>
    <x v="559"/>
    <x v="2"/>
    <x v="7"/>
    <x v="558"/>
    <x v="634"/>
    <n v="3"/>
    <n v="0.2"/>
    <x v="645"/>
  </r>
  <r>
    <n v="669"/>
    <s v="CA-2014-156314"/>
    <x v="163"/>
    <x v="166"/>
    <s v="First Class"/>
    <s v="RP-19390"/>
    <s v="Resi Pölking"/>
    <s v="Consumer"/>
    <s v="United States"/>
    <s v="Cleveland"/>
    <s v="Ohio"/>
    <n v="44105"/>
    <x v="3"/>
    <x v="560"/>
    <x v="0"/>
    <x v="5"/>
    <x v="559"/>
    <x v="635"/>
    <n v="5"/>
    <n v="0.2"/>
    <x v="646"/>
  </r>
  <r>
    <n v="670"/>
    <s v="US-2017-106663"/>
    <x v="255"/>
    <x v="198"/>
    <s v="Standard Class"/>
    <s v="MO-17800"/>
    <s v="Meg O'Connel"/>
    <s v="Home Office"/>
    <s v="United States"/>
    <s v="Chicago"/>
    <s v="Illinois"/>
    <n v="60653"/>
    <x v="2"/>
    <x v="561"/>
    <x v="0"/>
    <x v="5"/>
    <x v="560"/>
    <x v="112"/>
    <n v="3"/>
    <n v="0.6"/>
    <x v="647"/>
  </r>
  <r>
    <n v="671"/>
    <s v="US-2017-106663"/>
    <x v="255"/>
    <x v="198"/>
    <s v="Standard Class"/>
    <s v="MO-17800"/>
    <s v="Meg O'Connel"/>
    <s v="Home Office"/>
    <s v="United States"/>
    <s v="Chicago"/>
    <s v="Illinois"/>
    <n v="60653"/>
    <x v="2"/>
    <x v="562"/>
    <x v="0"/>
    <x v="3"/>
    <x v="561"/>
    <x v="636"/>
    <n v="1"/>
    <n v="0.5"/>
    <x v="648"/>
  </r>
  <r>
    <n v="672"/>
    <s v="US-2017-106663"/>
    <x v="255"/>
    <x v="198"/>
    <s v="Standard Class"/>
    <s v="MO-17800"/>
    <s v="Meg O'Connel"/>
    <s v="Home Office"/>
    <s v="United States"/>
    <s v="Chicago"/>
    <s v="Illinois"/>
    <n v="60653"/>
    <x v="2"/>
    <x v="126"/>
    <x v="1"/>
    <x v="10"/>
    <x v="562"/>
    <x v="637"/>
    <n v="8"/>
    <n v="0.2"/>
    <x v="649"/>
  </r>
  <r>
    <n v="673"/>
    <s v="CA-2017-111178"/>
    <x v="140"/>
    <x v="273"/>
    <s v="Standard Class"/>
    <s v="TD-20995"/>
    <s v="Tamara Dahlen"/>
    <s v="Consumer"/>
    <s v="United States"/>
    <s v="Quincy"/>
    <s v="Illinois"/>
    <n v="62301"/>
    <x v="2"/>
    <x v="563"/>
    <x v="1"/>
    <x v="6"/>
    <x v="563"/>
    <x v="638"/>
    <n v="5"/>
    <n v="0.2"/>
    <x v="650"/>
  </r>
  <r>
    <n v="674"/>
    <s v="CA-2017-130351"/>
    <x v="256"/>
    <x v="274"/>
    <s v="First Class"/>
    <s v="RB-19570"/>
    <s v="Rob Beeghly"/>
    <s v="Consumer"/>
    <s v="United States"/>
    <s v="Columbus"/>
    <s v="Indiana"/>
    <n v="47201"/>
    <x v="2"/>
    <x v="564"/>
    <x v="1"/>
    <x v="9"/>
    <x v="564"/>
    <x v="639"/>
    <n v="3"/>
    <n v="0"/>
    <x v="651"/>
  </r>
  <r>
    <n v="675"/>
    <s v="CA-2017-130351"/>
    <x v="256"/>
    <x v="274"/>
    <s v="First Class"/>
    <s v="RB-19570"/>
    <s v="Rob Beeghly"/>
    <s v="Consumer"/>
    <s v="United States"/>
    <s v="Columbus"/>
    <s v="Indiana"/>
    <n v="47201"/>
    <x v="2"/>
    <x v="565"/>
    <x v="1"/>
    <x v="10"/>
    <x v="565"/>
    <x v="640"/>
    <n v="5"/>
    <n v="0"/>
    <x v="652"/>
  </r>
  <r>
    <n v="676"/>
    <s v="CA-2017-130351"/>
    <x v="256"/>
    <x v="274"/>
    <s v="First Class"/>
    <s v="RB-19570"/>
    <s v="Rob Beeghly"/>
    <s v="Consumer"/>
    <s v="United States"/>
    <s v="Columbus"/>
    <s v="Indiana"/>
    <n v="47201"/>
    <x v="2"/>
    <x v="217"/>
    <x v="2"/>
    <x v="11"/>
    <x v="463"/>
    <x v="641"/>
    <n v="3"/>
    <n v="0"/>
    <x v="653"/>
  </r>
  <r>
    <n v="677"/>
    <s v="US-2017-119438"/>
    <x v="257"/>
    <x v="275"/>
    <s v="Standard Class"/>
    <s v="CD-11980"/>
    <s v="Carol Darley"/>
    <s v="Consumer"/>
    <s v="United States"/>
    <s v="Tyler"/>
    <s v="Texas"/>
    <n v="75701"/>
    <x v="2"/>
    <x v="566"/>
    <x v="1"/>
    <x v="9"/>
    <x v="566"/>
    <x v="642"/>
    <n v="3"/>
    <n v="0.8"/>
    <x v="654"/>
  </r>
  <r>
    <n v="678"/>
    <s v="US-2017-119438"/>
    <x v="257"/>
    <x v="275"/>
    <s v="Standard Class"/>
    <s v="CD-11980"/>
    <s v="Carol Darley"/>
    <s v="Consumer"/>
    <s v="United States"/>
    <s v="Tyler"/>
    <s v="Texas"/>
    <n v="75701"/>
    <x v="2"/>
    <x v="567"/>
    <x v="2"/>
    <x v="11"/>
    <x v="567"/>
    <x v="643"/>
    <n v="3"/>
    <n v="0.2"/>
    <x v="655"/>
  </r>
  <r>
    <n v="679"/>
    <s v="US-2017-119438"/>
    <x v="257"/>
    <x v="275"/>
    <s v="Standard Class"/>
    <s v="CD-11980"/>
    <s v="Carol Darley"/>
    <s v="Consumer"/>
    <s v="United States"/>
    <s v="Tyler"/>
    <s v="Texas"/>
    <n v="75701"/>
    <x v="2"/>
    <x v="568"/>
    <x v="0"/>
    <x v="5"/>
    <x v="568"/>
    <x v="644"/>
    <n v="3"/>
    <n v="0.6"/>
    <x v="656"/>
  </r>
  <r>
    <n v="680"/>
    <s v="US-2017-119438"/>
    <x v="257"/>
    <x v="275"/>
    <s v="Standard Class"/>
    <s v="CD-11980"/>
    <s v="Carol Darley"/>
    <s v="Consumer"/>
    <s v="United States"/>
    <s v="Tyler"/>
    <s v="Texas"/>
    <n v="75701"/>
    <x v="2"/>
    <x v="569"/>
    <x v="1"/>
    <x v="8"/>
    <x v="569"/>
    <x v="645"/>
    <n v="3"/>
    <n v="0.8"/>
    <x v="657"/>
  </r>
  <r>
    <n v="681"/>
    <s v="CA-2016-164511"/>
    <x v="258"/>
    <x v="71"/>
    <s v="Standard Class"/>
    <s v="DJ-13630"/>
    <s v="Doug Jacobs"/>
    <s v="Consumer"/>
    <s v="United States"/>
    <s v="New York City"/>
    <s v="New York"/>
    <n v="10024"/>
    <x v="3"/>
    <x v="570"/>
    <x v="1"/>
    <x v="8"/>
    <x v="570"/>
    <x v="646"/>
    <n v="3"/>
    <n v="0.2"/>
    <x v="658"/>
  </r>
  <r>
    <n v="682"/>
    <s v="CA-2016-164511"/>
    <x v="258"/>
    <x v="71"/>
    <s v="Standard Class"/>
    <s v="DJ-13630"/>
    <s v="Doug Jacobs"/>
    <s v="Consumer"/>
    <s v="United States"/>
    <s v="New York City"/>
    <s v="New York"/>
    <n v="10024"/>
    <x v="3"/>
    <x v="571"/>
    <x v="1"/>
    <x v="4"/>
    <x v="571"/>
    <x v="647"/>
    <n v="2"/>
    <n v="0"/>
    <x v="659"/>
  </r>
  <r>
    <n v="683"/>
    <s v="CA-2016-164511"/>
    <x v="258"/>
    <x v="71"/>
    <s v="Standard Class"/>
    <s v="DJ-13630"/>
    <s v="Doug Jacobs"/>
    <s v="Consumer"/>
    <s v="United States"/>
    <s v="New York City"/>
    <s v="New York"/>
    <n v="10024"/>
    <x v="3"/>
    <x v="456"/>
    <x v="1"/>
    <x v="4"/>
    <x v="457"/>
    <x v="648"/>
    <n v="4"/>
    <n v="0"/>
    <x v="660"/>
  </r>
  <r>
    <n v="684"/>
    <s v="US-2017-168116"/>
    <x v="259"/>
    <x v="276"/>
    <s v="Same Day"/>
    <s v="GT-14635"/>
    <s v="Grant Thornton"/>
    <s v="Corporate"/>
    <s v="United States"/>
    <s v="Burlington"/>
    <s v="North Carolina"/>
    <n v="27217"/>
    <x v="0"/>
    <x v="572"/>
    <x v="2"/>
    <x v="15"/>
    <x v="572"/>
    <x v="649"/>
    <n v="4"/>
    <n v="0.5"/>
    <x v="661"/>
  </r>
  <r>
    <n v="685"/>
    <s v="US-2017-168116"/>
    <x v="259"/>
    <x v="276"/>
    <s v="Same Day"/>
    <s v="GT-14635"/>
    <s v="Grant Thornton"/>
    <s v="Corporate"/>
    <s v="United States"/>
    <s v="Burlington"/>
    <s v="North Carolina"/>
    <n v="27217"/>
    <x v="0"/>
    <x v="549"/>
    <x v="1"/>
    <x v="9"/>
    <x v="549"/>
    <x v="650"/>
    <n v="2"/>
    <n v="0.2"/>
    <x v="662"/>
  </r>
  <r>
    <n v="686"/>
    <s v="CA-2014-157784"/>
    <x v="260"/>
    <x v="277"/>
    <s v="First Class"/>
    <s v="MC-17845"/>
    <s v="Michael Chen"/>
    <s v="Consumer"/>
    <s v="United States"/>
    <s v="Jackson"/>
    <s v="Mississippi"/>
    <n v="39212"/>
    <x v="0"/>
    <x v="331"/>
    <x v="2"/>
    <x v="11"/>
    <x v="331"/>
    <x v="651"/>
    <n v="3"/>
    <n v="0"/>
    <x v="663"/>
  </r>
  <r>
    <n v="687"/>
    <s v="CA-2014-157784"/>
    <x v="260"/>
    <x v="277"/>
    <s v="First Class"/>
    <s v="MC-17845"/>
    <s v="Michael Chen"/>
    <s v="Consumer"/>
    <s v="United States"/>
    <s v="Jackson"/>
    <s v="Mississippi"/>
    <n v="39212"/>
    <x v="0"/>
    <x v="573"/>
    <x v="1"/>
    <x v="2"/>
    <x v="573"/>
    <x v="2"/>
    <n v="2"/>
    <n v="0"/>
    <x v="2"/>
  </r>
  <r>
    <n v="688"/>
    <s v="CA-2014-157784"/>
    <x v="260"/>
    <x v="277"/>
    <s v="First Class"/>
    <s v="MC-17845"/>
    <s v="Michael Chen"/>
    <s v="Consumer"/>
    <s v="United States"/>
    <s v="Jackson"/>
    <s v="Mississippi"/>
    <n v="39212"/>
    <x v="0"/>
    <x v="88"/>
    <x v="1"/>
    <x v="10"/>
    <x v="88"/>
    <x v="541"/>
    <n v="3"/>
    <n v="0"/>
    <x v="551"/>
  </r>
  <r>
    <n v="689"/>
    <s v="CA-2017-161480"/>
    <x v="53"/>
    <x v="168"/>
    <s v="Standard Class"/>
    <s v="RA-19285"/>
    <s v="Ralph Arnett"/>
    <s v="Consumer"/>
    <s v="United States"/>
    <s v="New York City"/>
    <s v="New York"/>
    <n v="10035"/>
    <x v="3"/>
    <x v="574"/>
    <x v="0"/>
    <x v="0"/>
    <x v="574"/>
    <x v="652"/>
    <n v="2"/>
    <n v="0.2"/>
    <x v="664"/>
  </r>
  <r>
    <n v="690"/>
    <s v="US-2014-117135"/>
    <x v="261"/>
    <x v="278"/>
    <s v="Second Class"/>
    <s v="NP-18325"/>
    <s v="Naresj Patel"/>
    <s v="Consumer"/>
    <s v="United States"/>
    <s v="Waynesboro"/>
    <s v="Virginia"/>
    <n v="22980"/>
    <x v="0"/>
    <x v="575"/>
    <x v="0"/>
    <x v="5"/>
    <x v="575"/>
    <x v="653"/>
    <n v="1"/>
    <n v="0"/>
    <x v="665"/>
  </r>
  <r>
    <n v="691"/>
    <s v="US-2014-117135"/>
    <x v="261"/>
    <x v="278"/>
    <s v="Second Class"/>
    <s v="NP-18325"/>
    <s v="Naresj Patel"/>
    <s v="Consumer"/>
    <s v="United States"/>
    <s v="Waynesboro"/>
    <s v="Virginia"/>
    <n v="22980"/>
    <x v="0"/>
    <x v="11"/>
    <x v="2"/>
    <x v="7"/>
    <x v="11"/>
    <x v="654"/>
    <n v="1"/>
    <n v="0"/>
    <x v="666"/>
  </r>
  <r>
    <n v="692"/>
    <s v="US-2014-117135"/>
    <x v="261"/>
    <x v="278"/>
    <s v="Second Class"/>
    <s v="NP-18325"/>
    <s v="Naresj Patel"/>
    <s v="Consumer"/>
    <s v="United States"/>
    <s v="Waynesboro"/>
    <s v="Virginia"/>
    <n v="22980"/>
    <x v="0"/>
    <x v="576"/>
    <x v="1"/>
    <x v="4"/>
    <x v="576"/>
    <x v="655"/>
    <n v="3"/>
    <n v="0"/>
    <x v="667"/>
  </r>
  <r>
    <n v="693"/>
    <s v="CA-2015-131534"/>
    <x v="262"/>
    <x v="279"/>
    <s v="Standard Class"/>
    <s v="AB-10165"/>
    <s v="Alan Barnes"/>
    <s v="Consumer"/>
    <s v="United States"/>
    <s v="Los Angeles"/>
    <s v="California"/>
    <n v="90036"/>
    <x v="1"/>
    <x v="577"/>
    <x v="2"/>
    <x v="11"/>
    <x v="577"/>
    <x v="656"/>
    <n v="1"/>
    <n v="0"/>
    <x v="668"/>
  </r>
  <r>
    <n v="694"/>
    <s v="CA-2015-131534"/>
    <x v="262"/>
    <x v="279"/>
    <s v="Standard Class"/>
    <s v="AB-10165"/>
    <s v="Alan Barnes"/>
    <s v="Consumer"/>
    <s v="United States"/>
    <s v="Los Angeles"/>
    <s v="California"/>
    <n v="90036"/>
    <x v="1"/>
    <x v="578"/>
    <x v="1"/>
    <x v="10"/>
    <x v="578"/>
    <x v="657"/>
    <n v="5"/>
    <n v="0"/>
    <x v="669"/>
  </r>
  <r>
    <n v="695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290"/>
    <x v="1"/>
    <x v="6"/>
    <x v="290"/>
    <x v="658"/>
    <n v="8"/>
    <n v="0.2"/>
    <x v="670"/>
  </r>
  <r>
    <n v="696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579"/>
    <x v="1"/>
    <x v="2"/>
    <x v="579"/>
    <x v="659"/>
    <n v="4"/>
    <n v="0.2"/>
    <x v="671"/>
  </r>
  <r>
    <n v="697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81"/>
    <x v="1"/>
    <x v="12"/>
    <x v="81"/>
    <x v="83"/>
    <n v="7"/>
    <n v="0.2"/>
    <x v="83"/>
  </r>
  <r>
    <n v="698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580"/>
    <x v="1"/>
    <x v="2"/>
    <x v="580"/>
    <x v="660"/>
    <n v="4"/>
    <n v="0.2"/>
    <x v="672"/>
  </r>
  <r>
    <n v="699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581"/>
    <x v="1"/>
    <x v="6"/>
    <x v="581"/>
    <x v="661"/>
    <n v="1"/>
    <n v="0.2"/>
    <x v="673"/>
  </r>
  <r>
    <n v="700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582"/>
    <x v="1"/>
    <x v="8"/>
    <x v="582"/>
    <x v="662"/>
    <n v="2"/>
    <n v="0.7"/>
    <x v="674"/>
  </r>
  <r>
    <n v="701"/>
    <s v="CA-2015-119291"/>
    <x v="263"/>
    <x v="280"/>
    <s v="First Class"/>
    <s v="JO-15550"/>
    <s v="Jesus Ocampo"/>
    <s v="Home Office"/>
    <s v="United States"/>
    <s v="Chester"/>
    <s v="Pennsylvania"/>
    <n v="19013"/>
    <x v="3"/>
    <x v="304"/>
    <x v="1"/>
    <x v="8"/>
    <x v="304"/>
    <x v="322"/>
    <n v="3"/>
    <n v="0.7"/>
    <x v="328"/>
  </r>
  <r>
    <n v="702"/>
    <s v="CA-2017-114552"/>
    <x v="264"/>
    <x v="221"/>
    <s v="Standard Class"/>
    <s v="Dl-13600"/>
    <s v="Dorris liebe"/>
    <s v="Corporate"/>
    <s v="United States"/>
    <s v="Cleveland"/>
    <s v="Ohio"/>
    <n v="44105"/>
    <x v="3"/>
    <x v="191"/>
    <x v="0"/>
    <x v="5"/>
    <x v="192"/>
    <x v="663"/>
    <n v="3"/>
    <n v="0.2"/>
    <x v="675"/>
  </r>
  <r>
    <n v="703"/>
    <s v="CA-2016-163755"/>
    <x v="254"/>
    <x v="281"/>
    <s v="Second Class"/>
    <s v="AS-10285"/>
    <s v="Alejandro Savely"/>
    <s v="Corporate"/>
    <s v="United States"/>
    <s v="Seattle"/>
    <s v="Washington"/>
    <n v="98103"/>
    <x v="1"/>
    <x v="583"/>
    <x v="0"/>
    <x v="5"/>
    <x v="583"/>
    <x v="664"/>
    <n v="3"/>
    <n v="0"/>
    <x v="676"/>
  </r>
  <r>
    <n v="704"/>
    <s v="CA-2015-142027"/>
    <x v="265"/>
    <x v="282"/>
    <s v="Standard Class"/>
    <s v="JK-15370"/>
    <s v="Jay Kimmel"/>
    <s v="Consumer"/>
    <s v="United States"/>
    <s v="Long Beach"/>
    <s v="California"/>
    <n v="90805"/>
    <x v="1"/>
    <x v="584"/>
    <x v="0"/>
    <x v="3"/>
    <x v="584"/>
    <x v="665"/>
    <n v="3"/>
    <n v="0.2"/>
    <x v="677"/>
  </r>
  <r>
    <n v="705"/>
    <s v="CA-2014-138527"/>
    <x v="171"/>
    <x v="101"/>
    <s v="Standard Class"/>
    <s v="BN-11470"/>
    <s v="Brad Norvell"/>
    <s v="Corporate"/>
    <s v="United States"/>
    <s v="Cary"/>
    <s v="North Carolina"/>
    <n v="27511"/>
    <x v="0"/>
    <x v="585"/>
    <x v="1"/>
    <x v="10"/>
    <x v="585"/>
    <x v="563"/>
    <n v="2"/>
    <n v="0.2"/>
    <x v="572"/>
  </r>
  <r>
    <n v="706"/>
    <s v="CA-2014-138527"/>
    <x v="171"/>
    <x v="101"/>
    <s v="Standard Class"/>
    <s v="BN-11470"/>
    <s v="Brad Norvell"/>
    <s v="Corporate"/>
    <s v="United States"/>
    <s v="Cary"/>
    <s v="North Carolina"/>
    <n v="27511"/>
    <x v="0"/>
    <x v="586"/>
    <x v="1"/>
    <x v="9"/>
    <x v="586"/>
    <x v="666"/>
    <n v="5"/>
    <n v="0.2"/>
    <x v="678"/>
  </r>
  <r>
    <n v="707"/>
    <s v="CA-2014-138527"/>
    <x v="171"/>
    <x v="101"/>
    <s v="Standard Class"/>
    <s v="BN-11470"/>
    <s v="Brad Norvell"/>
    <s v="Corporate"/>
    <s v="United States"/>
    <s v="Cary"/>
    <s v="North Carolina"/>
    <n v="27511"/>
    <x v="0"/>
    <x v="452"/>
    <x v="2"/>
    <x v="11"/>
    <x v="453"/>
    <x v="667"/>
    <n v="1"/>
    <n v="0.2"/>
    <x v="679"/>
  </r>
  <r>
    <n v="708"/>
    <s v="CA-2014-112158"/>
    <x v="266"/>
    <x v="283"/>
    <s v="First Class"/>
    <s v="DP-13165"/>
    <s v="David Philippe"/>
    <s v="Consumer"/>
    <s v="United States"/>
    <s v="New York City"/>
    <s v="New York"/>
    <n v="10035"/>
    <x v="3"/>
    <x v="246"/>
    <x v="2"/>
    <x v="11"/>
    <x v="247"/>
    <x v="668"/>
    <n v="4"/>
    <n v="0"/>
    <x v="680"/>
  </r>
  <r>
    <n v="709"/>
    <s v="CA-2014-112158"/>
    <x v="266"/>
    <x v="283"/>
    <s v="First Class"/>
    <s v="DP-13165"/>
    <s v="David Philippe"/>
    <s v="Consumer"/>
    <s v="United States"/>
    <s v="New York City"/>
    <s v="New York"/>
    <n v="10035"/>
    <x v="3"/>
    <x v="587"/>
    <x v="0"/>
    <x v="0"/>
    <x v="587"/>
    <x v="669"/>
    <n v="5"/>
    <n v="0.2"/>
    <x v="681"/>
  </r>
  <r>
    <n v="710"/>
    <s v="CA-2014-112158"/>
    <x v="266"/>
    <x v="283"/>
    <s v="First Class"/>
    <s v="DP-13165"/>
    <s v="David Philippe"/>
    <s v="Consumer"/>
    <s v="United States"/>
    <s v="New York City"/>
    <s v="New York"/>
    <n v="10035"/>
    <x v="3"/>
    <x v="347"/>
    <x v="1"/>
    <x v="8"/>
    <x v="347"/>
    <x v="670"/>
    <n v="8"/>
    <n v="0.2"/>
    <x v="682"/>
  </r>
  <r>
    <n v="711"/>
    <s v="CA-2014-113887"/>
    <x v="267"/>
    <x v="284"/>
    <s v="First Class"/>
    <s v="TH-21550"/>
    <s v="Tracy Hopkins"/>
    <s v="Home Office"/>
    <s v="United States"/>
    <s v="New York City"/>
    <s v="New York"/>
    <n v="10035"/>
    <x v="3"/>
    <x v="417"/>
    <x v="1"/>
    <x v="10"/>
    <x v="417"/>
    <x v="447"/>
    <n v="1"/>
    <n v="0"/>
    <x v="458"/>
  </r>
  <r>
    <n v="712"/>
    <s v="CA-2017-146136"/>
    <x v="213"/>
    <x v="285"/>
    <s v="Standard Class"/>
    <s v="AP-10915"/>
    <s v="Arthur Prichep"/>
    <s v="Consumer"/>
    <s v="United States"/>
    <s v="Palm Coast"/>
    <s v="Florida"/>
    <n v="32137"/>
    <x v="0"/>
    <x v="588"/>
    <x v="1"/>
    <x v="12"/>
    <x v="588"/>
    <x v="671"/>
    <n v="4"/>
    <n v="0.2"/>
    <x v="683"/>
  </r>
  <r>
    <n v="713"/>
    <s v="US-2017-100048"/>
    <x v="240"/>
    <x v="286"/>
    <s v="Standard Class"/>
    <s v="RS-19765"/>
    <s v="Roland Schwarz"/>
    <s v="Corporate"/>
    <s v="United States"/>
    <s v="Mount Vernon"/>
    <s v="New York"/>
    <n v="10550"/>
    <x v="3"/>
    <x v="589"/>
    <x v="1"/>
    <x v="9"/>
    <x v="589"/>
    <x v="672"/>
    <n v="6"/>
    <n v="0"/>
    <x v="684"/>
  </r>
  <r>
    <n v="714"/>
    <s v="US-2017-100048"/>
    <x v="240"/>
    <x v="286"/>
    <s v="Standard Class"/>
    <s v="RS-19765"/>
    <s v="Roland Schwarz"/>
    <s v="Corporate"/>
    <s v="United States"/>
    <s v="Mount Vernon"/>
    <s v="New York"/>
    <n v="10550"/>
    <x v="3"/>
    <x v="348"/>
    <x v="2"/>
    <x v="7"/>
    <x v="348"/>
    <x v="673"/>
    <n v="2"/>
    <n v="0"/>
    <x v="685"/>
  </r>
  <r>
    <n v="715"/>
    <s v="US-2017-100048"/>
    <x v="240"/>
    <x v="286"/>
    <s v="Standard Class"/>
    <s v="RS-19765"/>
    <s v="Roland Schwarz"/>
    <s v="Corporate"/>
    <s v="United States"/>
    <s v="Mount Vernon"/>
    <s v="New York"/>
    <n v="10550"/>
    <x v="3"/>
    <x v="590"/>
    <x v="2"/>
    <x v="11"/>
    <x v="590"/>
    <x v="674"/>
    <n v="3"/>
    <n v="0"/>
    <x v="686"/>
  </r>
  <r>
    <n v="716"/>
    <s v="CA-2014-153150"/>
    <x v="268"/>
    <x v="287"/>
    <s v="Second Class"/>
    <s v="Dl-13600"/>
    <s v="Dorris liebe"/>
    <s v="Corporate"/>
    <s v="United States"/>
    <s v="Seattle"/>
    <s v="Washington"/>
    <n v="98105"/>
    <x v="1"/>
    <x v="591"/>
    <x v="1"/>
    <x v="8"/>
    <x v="591"/>
    <x v="548"/>
    <n v="5"/>
    <n v="0.2"/>
    <x v="687"/>
  </r>
  <r>
    <n v="717"/>
    <s v="CA-2014-130092"/>
    <x v="269"/>
    <x v="288"/>
    <s v="First Class"/>
    <s v="SV-20365"/>
    <s v="Seth Vernon"/>
    <s v="Consumer"/>
    <s v="United States"/>
    <s v="Dover"/>
    <s v="Delaware"/>
    <n v="19901"/>
    <x v="3"/>
    <x v="527"/>
    <x v="0"/>
    <x v="5"/>
    <x v="527"/>
    <x v="587"/>
    <n v="2"/>
    <n v="0"/>
    <x v="596"/>
  </r>
  <r>
    <n v="718"/>
    <s v="CA-2017-108910"/>
    <x v="241"/>
    <x v="289"/>
    <s v="Standard Class"/>
    <s v="KC-16540"/>
    <s v="Kelly Collister"/>
    <s v="Consumer"/>
    <s v="United States"/>
    <s v="Newark"/>
    <s v="Ohio"/>
    <n v="43055"/>
    <x v="3"/>
    <x v="592"/>
    <x v="0"/>
    <x v="5"/>
    <x v="592"/>
    <x v="675"/>
    <n v="3"/>
    <n v="0.2"/>
    <x v="688"/>
  </r>
  <r>
    <n v="719"/>
    <s v="CA-2014-104472"/>
    <x v="270"/>
    <x v="290"/>
    <s v="Standard Class"/>
    <s v="CK-12325"/>
    <s v="Christine Kargatis"/>
    <s v="Home Office"/>
    <s v="United States"/>
    <s v="Orem"/>
    <s v="Utah"/>
    <n v="84057"/>
    <x v="1"/>
    <x v="444"/>
    <x v="1"/>
    <x v="8"/>
    <x v="444"/>
    <x v="676"/>
    <n v="3"/>
    <n v="0.2"/>
    <x v="689"/>
  </r>
  <r>
    <n v="720"/>
    <s v="CA-2014-104472"/>
    <x v="270"/>
    <x v="290"/>
    <s v="Standard Class"/>
    <s v="CK-12325"/>
    <s v="Christine Kargatis"/>
    <s v="Home Office"/>
    <s v="United States"/>
    <s v="Orem"/>
    <s v="Utah"/>
    <n v="84057"/>
    <x v="1"/>
    <x v="390"/>
    <x v="0"/>
    <x v="5"/>
    <x v="391"/>
    <x v="677"/>
    <n v="6"/>
    <n v="0"/>
    <x v="690"/>
  </r>
  <r>
    <n v="721"/>
    <s v="CA-2016-112942"/>
    <x v="271"/>
    <x v="291"/>
    <s v="Standard Class"/>
    <s v="RD-19810"/>
    <s v="Ross DeVincentis"/>
    <s v="Home Office"/>
    <s v="United States"/>
    <s v="Los Angeles"/>
    <s v="California"/>
    <n v="90045"/>
    <x v="1"/>
    <x v="593"/>
    <x v="1"/>
    <x v="10"/>
    <x v="593"/>
    <x v="678"/>
    <n v="3"/>
    <n v="0"/>
    <x v="691"/>
  </r>
  <r>
    <n v="722"/>
    <s v="CA-2016-142335"/>
    <x v="272"/>
    <x v="292"/>
    <s v="Standard Class"/>
    <s v="MP-17965"/>
    <s v="Michael Paige"/>
    <s v="Corporate"/>
    <s v="United States"/>
    <s v="Detroit"/>
    <s v="Michigan"/>
    <n v="48205"/>
    <x v="2"/>
    <x v="594"/>
    <x v="0"/>
    <x v="3"/>
    <x v="594"/>
    <x v="679"/>
    <n v="3"/>
    <n v="0"/>
    <x v="692"/>
  </r>
  <r>
    <n v="723"/>
    <s v="CA-2016-142335"/>
    <x v="272"/>
    <x v="292"/>
    <s v="Standard Class"/>
    <s v="MP-17965"/>
    <s v="Michael Paige"/>
    <s v="Corporate"/>
    <s v="United States"/>
    <s v="Detroit"/>
    <s v="Michigan"/>
    <n v="48205"/>
    <x v="2"/>
    <x v="595"/>
    <x v="1"/>
    <x v="4"/>
    <x v="595"/>
    <x v="680"/>
    <n v="3"/>
    <n v="0"/>
    <x v="693"/>
  </r>
  <r>
    <n v="724"/>
    <s v="CA-2014-117429"/>
    <x v="273"/>
    <x v="293"/>
    <s v="Standard Class"/>
    <s v="MR-17545"/>
    <s v="Mathew Reese"/>
    <s v="Home Office"/>
    <s v="United States"/>
    <s v="Philadelphia"/>
    <s v="Pennsylvania"/>
    <n v="19140"/>
    <x v="3"/>
    <x v="596"/>
    <x v="0"/>
    <x v="5"/>
    <x v="596"/>
    <x v="681"/>
    <n v="5"/>
    <n v="0.2"/>
    <x v="694"/>
  </r>
  <r>
    <n v="725"/>
    <s v="CA-2016-114713"/>
    <x v="274"/>
    <x v="294"/>
    <s v="Standard Class"/>
    <s v="SC-20695"/>
    <s v="Steve Chapman"/>
    <s v="Corporate"/>
    <s v="United States"/>
    <s v="Hialeah"/>
    <s v="Florida"/>
    <n v="33012"/>
    <x v="0"/>
    <x v="597"/>
    <x v="1"/>
    <x v="14"/>
    <x v="597"/>
    <x v="682"/>
    <n v="7"/>
    <n v="0.2"/>
    <x v="695"/>
  </r>
  <r>
    <n v="726"/>
    <s v="CA-2017-144113"/>
    <x v="118"/>
    <x v="295"/>
    <s v="Standard Class"/>
    <s v="JF-15355"/>
    <s v="Jay Fein"/>
    <s v="Consumer"/>
    <s v="United States"/>
    <s v="Austin"/>
    <s v="Texas"/>
    <n v="78745"/>
    <x v="2"/>
    <x v="598"/>
    <x v="1"/>
    <x v="12"/>
    <x v="598"/>
    <x v="683"/>
    <n v="2"/>
    <n v="0.2"/>
    <x v="696"/>
  </r>
  <r>
    <n v="727"/>
    <s v="CA-2017-144113"/>
    <x v="118"/>
    <x v="295"/>
    <s v="Standard Class"/>
    <s v="JF-15355"/>
    <s v="Jay Fein"/>
    <s v="Consumer"/>
    <s v="United States"/>
    <s v="Austin"/>
    <s v="Texas"/>
    <n v="78745"/>
    <x v="2"/>
    <x v="599"/>
    <x v="2"/>
    <x v="7"/>
    <x v="599"/>
    <x v="684"/>
    <n v="1"/>
    <n v="0.2"/>
    <x v="697"/>
  </r>
  <r>
    <n v="728"/>
    <s v="US-2016-150861"/>
    <x v="275"/>
    <x v="296"/>
    <s v="First Class"/>
    <s v="EG-13900"/>
    <s v="Emily Grady"/>
    <s v="Consumer"/>
    <s v="United States"/>
    <s v="Oceanside"/>
    <s v="New York"/>
    <n v="11572"/>
    <x v="3"/>
    <x v="600"/>
    <x v="1"/>
    <x v="10"/>
    <x v="600"/>
    <x v="685"/>
    <n v="8"/>
    <n v="0"/>
    <x v="698"/>
  </r>
  <r>
    <n v="729"/>
    <s v="US-2016-150861"/>
    <x v="275"/>
    <x v="296"/>
    <s v="First Class"/>
    <s v="EG-13900"/>
    <s v="Emily Grady"/>
    <s v="Consumer"/>
    <s v="United States"/>
    <s v="Oceanside"/>
    <s v="New York"/>
    <n v="11572"/>
    <x v="3"/>
    <x v="601"/>
    <x v="0"/>
    <x v="3"/>
    <x v="601"/>
    <x v="686"/>
    <n v="2"/>
    <n v="0.4"/>
    <x v="699"/>
  </r>
  <r>
    <n v="730"/>
    <s v="US-2016-150861"/>
    <x v="275"/>
    <x v="296"/>
    <s v="First Class"/>
    <s v="EG-13900"/>
    <s v="Emily Grady"/>
    <s v="Consumer"/>
    <s v="United States"/>
    <s v="Oceanside"/>
    <s v="New York"/>
    <n v="11572"/>
    <x v="3"/>
    <x v="602"/>
    <x v="1"/>
    <x v="4"/>
    <x v="602"/>
    <x v="687"/>
    <n v="3"/>
    <n v="0"/>
    <x v="700"/>
  </r>
  <r>
    <n v="731"/>
    <s v="US-2016-150861"/>
    <x v="275"/>
    <x v="296"/>
    <s v="First Class"/>
    <s v="EG-13900"/>
    <s v="Emily Grady"/>
    <s v="Consumer"/>
    <s v="United States"/>
    <s v="Oceanside"/>
    <s v="New York"/>
    <n v="11572"/>
    <x v="3"/>
    <x v="228"/>
    <x v="0"/>
    <x v="1"/>
    <x v="229"/>
    <x v="688"/>
    <n v="3"/>
    <n v="0.1"/>
    <x v="701"/>
  </r>
  <r>
    <n v="732"/>
    <s v="US-2016-150861"/>
    <x v="275"/>
    <x v="296"/>
    <s v="First Class"/>
    <s v="EG-13900"/>
    <s v="Emily Grady"/>
    <s v="Consumer"/>
    <s v="United States"/>
    <s v="Oceanside"/>
    <s v="New York"/>
    <n v="11572"/>
    <x v="3"/>
    <x v="395"/>
    <x v="1"/>
    <x v="2"/>
    <x v="396"/>
    <x v="689"/>
    <n v="2"/>
    <n v="0"/>
    <x v="702"/>
  </r>
  <r>
    <n v="733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459"/>
    <x v="1"/>
    <x v="4"/>
    <x v="460"/>
    <x v="423"/>
    <n v="3"/>
    <n v="0"/>
    <x v="703"/>
  </r>
  <r>
    <n v="734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603"/>
    <x v="2"/>
    <x v="11"/>
    <x v="603"/>
    <x v="690"/>
    <n v="3"/>
    <n v="0"/>
    <x v="704"/>
  </r>
  <r>
    <n v="735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350"/>
    <x v="1"/>
    <x v="8"/>
    <x v="350"/>
    <x v="691"/>
    <n v="6"/>
    <n v="0.2"/>
    <x v="705"/>
  </r>
  <r>
    <n v="736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44"/>
    <x v="1"/>
    <x v="8"/>
    <x v="44"/>
    <x v="692"/>
    <n v="4"/>
    <n v="0.2"/>
    <x v="706"/>
  </r>
  <r>
    <n v="737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604"/>
    <x v="0"/>
    <x v="0"/>
    <x v="604"/>
    <x v="693"/>
    <n v="1"/>
    <n v="0"/>
    <x v="707"/>
  </r>
  <r>
    <n v="738"/>
    <s v="CA-2017-131954"/>
    <x v="276"/>
    <x v="212"/>
    <s v="Standard Class"/>
    <s v="DS-13030"/>
    <s v="Darrin Sayre"/>
    <s v="Home Office"/>
    <s v="United States"/>
    <s v="Seattle"/>
    <s v="Washington"/>
    <n v="98115"/>
    <x v="1"/>
    <x v="605"/>
    <x v="1"/>
    <x v="8"/>
    <x v="605"/>
    <x v="694"/>
    <n v="5"/>
    <n v="0.2"/>
    <x v="708"/>
  </r>
  <r>
    <n v="739"/>
    <s v="CA-2014-132500"/>
    <x v="78"/>
    <x v="74"/>
    <s v="Standard Class"/>
    <s v="GZ-14470"/>
    <s v="Gary Zandusky"/>
    <s v="Consumer"/>
    <s v="United States"/>
    <s v="San Francisco"/>
    <s v="California"/>
    <n v="94110"/>
    <x v="1"/>
    <x v="606"/>
    <x v="2"/>
    <x v="11"/>
    <x v="606"/>
    <x v="695"/>
    <n v="2"/>
    <n v="0"/>
    <x v="709"/>
  </r>
  <r>
    <n v="740"/>
    <s v="CA-2014-112326"/>
    <x v="277"/>
    <x v="297"/>
    <s v="Standard Class"/>
    <s v="PO-19195"/>
    <s v="Phillina Ober"/>
    <s v="Home Office"/>
    <s v="United States"/>
    <s v="Naperville"/>
    <s v="Illinois"/>
    <n v="60540"/>
    <x v="2"/>
    <x v="607"/>
    <x v="1"/>
    <x v="2"/>
    <x v="607"/>
    <x v="696"/>
    <n v="3"/>
    <n v="0.2"/>
    <x v="710"/>
  </r>
  <r>
    <n v="741"/>
    <s v="CA-2014-112326"/>
    <x v="277"/>
    <x v="297"/>
    <s v="Standard Class"/>
    <s v="PO-19195"/>
    <s v="Phillina Ober"/>
    <s v="Home Office"/>
    <s v="United States"/>
    <s v="Naperville"/>
    <s v="Illinois"/>
    <n v="60540"/>
    <x v="2"/>
    <x v="418"/>
    <x v="1"/>
    <x v="4"/>
    <x v="418"/>
    <x v="697"/>
    <n v="3"/>
    <n v="0.2"/>
    <x v="711"/>
  </r>
  <r>
    <n v="742"/>
    <s v="CA-2014-112326"/>
    <x v="277"/>
    <x v="297"/>
    <s v="Standard Class"/>
    <s v="PO-19195"/>
    <s v="Phillina Ober"/>
    <s v="Home Office"/>
    <s v="United States"/>
    <s v="Naperville"/>
    <s v="Illinois"/>
    <n v="60540"/>
    <x v="2"/>
    <x v="608"/>
    <x v="1"/>
    <x v="8"/>
    <x v="608"/>
    <x v="698"/>
    <n v="2"/>
    <n v="0.8"/>
    <x v="712"/>
  </r>
  <r>
    <n v="743"/>
    <s v="US-2016-146710"/>
    <x v="278"/>
    <x v="134"/>
    <s v="Standard Class"/>
    <s v="SS-20875"/>
    <s v="Sung Shariari"/>
    <s v="Consumer"/>
    <s v="United States"/>
    <s v="Dallas"/>
    <s v="Texas"/>
    <n v="75220"/>
    <x v="2"/>
    <x v="505"/>
    <x v="1"/>
    <x v="14"/>
    <x v="505"/>
    <x v="699"/>
    <n v="5"/>
    <n v="0.2"/>
    <x v="713"/>
  </r>
  <r>
    <n v="744"/>
    <s v="US-2016-146710"/>
    <x v="278"/>
    <x v="134"/>
    <s v="Standard Class"/>
    <s v="SS-20875"/>
    <s v="Sung Shariari"/>
    <s v="Consumer"/>
    <s v="United States"/>
    <s v="Dallas"/>
    <s v="Texas"/>
    <n v="75220"/>
    <x v="2"/>
    <x v="249"/>
    <x v="1"/>
    <x v="10"/>
    <x v="250"/>
    <x v="700"/>
    <n v="1"/>
    <n v="0.2"/>
    <x v="714"/>
  </r>
  <r>
    <n v="745"/>
    <s v="US-2016-146710"/>
    <x v="278"/>
    <x v="134"/>
    <s v="Standard Class"/>
    <s v="SS-20875"/>
    <s v="Sung Shariari"/>
    <s v="Consumer"/>
    <s v="United States"/>
    <s v="Dallas"/>
    <s v="Texas"/>
    <n v="75220"/>
    <x v="2"/>
    <x v="609"/>
    <x v="1"/>
    <x v="10"/>
    <x v="609"/>
    <x v="701"/>
    <n v="1"/>
    <n v="0.2"/>
    <x v="715"/>
  </r>
  <r>
    <n v="746"/>
    <s v="US-2016-146710"/>
    <x v="278"/>
    <x v="134"/>
    <s v="Standard Class"/>
    <s v="SS-20875"/>
    <s v="Sung Shariari"/>
    <s v="Consumer"/>
    <s v="United States"/>
    <s v="Dallas"/>
    <s v="Texas"/>
    <n v="75220"/>
    <x v="2"/>
    <x v="610"/>
    <x v="1"/>
    <x v="14"/>
    <x v="610"/>
    <x v="702"/>
    <n v="4"/>
    <n v="0.2"/>
    <x v="716"/>
  </r>
  <r>
    <n v="747"/>
    <s v="CA-2014-124429"/>
    <x v="279"/>
    <x v="248"/>
    <s v="Same Day"/>
    <s v="MH-17785"/>
    <s v="Maya Herman"/>
    <s v="Corporate"/>
    <s v="United States"/>
    <s v="San Diego"/>
    <s v="California"/>
    <n v="92105"/>
    <x v="1"/>
    <x v="223"/>
    <x v="0"/>
    <x v="3"/>
    <x v="224"/>
    <x v="703"/>
    <n v="10"/>
    <n v="0.2"/>
    <x v="717"/>
  </r>
  <r>
    <n v="748"/>
    <s v="CA-2014-124429"/>
    <x v="279"/>
    <x v="248"/>
    <s v="Same Day"/>
    <s v="MH-17785"/>
    <s v="Maya Herman"/>
    <s v="Corporate"/>
    <s v="United States"/>
    <s v="San Diego"/>
    <s v="California"/>
    <n v="92105"/>
    <x v="1"/>
    <x v="435"/>
    <x v="1"/>
    <x v="4"/>
    <x v="435"/>
    <x v="704"/>
    <n v="4"/>
    <n v="0"/>
    <x v="718"/>
  </r>
  <r>
    <n v="749"/>
    <s v="CA-2016-150889"/>
    <x v="231"/>
    <x v="298"/>
    <s v="Second Class"/>
    <s v="PB-19105"/>
    <s v="Peter Bühler"/>
    <s v="Consumer"/>
    <s v="United States"/>
    <s v="Evanston"/>
    <s v="Illinois"/>
    <n v="60201"/>
    <x v="2"/>
    <x v="611"/>
    <x v="2"/>
    <x v="7"/>
    <x v="611"/>
    <x v="705"/>
    <n v="1"/>
    <n v="0.2"/>
    <x v="719"/>
  </r>
  <r>
    <n v="750"/>
    <s v="CA-2017-126074"/>
    <x v="280"/>
    <x v="299"/>
    <s v="Standard Class"/>
    <s v="RF-19735"/>
    <s v="Roland Fjeld"/>
    <s v="Consumer"/>
    <s v="United States"/>
    <s v="Trenton"/>
    <s v="Michigan"/>
    <n v="48183"/>
    <x v="2"/>
    <x v="612"/>
    <x v="1"/>
    <x v="8"/>
    <x v="612"/>
    <x v="706"/>
    <n v="3"/>
    <n v="0"/>
    <x v="720"/>
  </r>
  <r>
    <n v="751"/>
    <s v="CA-2017-126074"/>
    <x v="280"/>
    <x v="299"/>
    <s v="Standard Class"/>
    <s v="RF-19735"/>
    <s v="Roland Fjeld"/>
    <s v="Consumer"/>
    <s v="United States"/>
    <s v="Trenton"/>
    <s v="Michigan"/>
    <n v="48183"/>
    <x v="2"/>
    <x v="613"/>
    <x v="0"/>
    <x v="5"/>
    <x v="613"/>
    <x v="707"/>
    <n v="11"/>
    <n v="0"/>
    <x v="721"/>
  </r>
  <r>
    <n v="752"/>
    <s v="CA-2017-126074"/>
    <x v="280"/>
    <x v="299"/>
    <s v="Standard Class"/>
    <s v="RF-19735"/>
    <s v="Roland Fjeld"/>
    <s v="Consumer"/>
    <s v="United States"/>
    <s v="Trenton"/>
    <s v="Michigan"/>
    <n v="48183"/>
    <x v="2"/>
    <x v="359"/>
    <x v="1"/>
    <x v="6"/>
    <x v="359"/>
    <x v="708"/>
    <n v="7"/>
    <n v="0"/>
    <x v="722"/>
  </r>
  <r>
    <n v="753"/>
    <s v="CA-2017-126074"/>
    <x v="280"/>
    <x v="299"/>
    <s v="Standard Class"/>
    <s v="RF-19735"/>
    <s v="Roland Fjeld"/>
    <s v="Consumer"/>
    <s v="United States"/>
    <s v="Trenton"/>
    <s v="Michigan"/>
    <n v="48183"/>
    <x v="2"/>
    <x v="614"/>
    <x v="1"/>
    <x v="8"/>
    <x v="614"/>
    <x v="709"/>
    <n v="1"/>
    <n v="0"/>
    <x v="723"/>
  </r>
  <r>
    <n v="754"/>
    <s v="CA-2016-110499"/>
    <x v="281"/>
    <x v="300"/>
    <s v="First Class"/>
    <s v="YC-21895"/>
    <s v="Yoseph Carroll"/>
    <s v="Corporate"/>
    <s v="United States"/>
    <s v="San Francisco"/>
    <s v="California"/>
    <n v="94110"/>
    <x v="1"/>
    <x v="615"/>
    <x v="2"/>
    <x v="16"/>
    <x v="615"/>
    <x v="387"/>
    <n v="3"/>
    <n v="0.2"/>
    <x v="724"/>
  </r>
  <r>
    <n v="755"/>
    <s v="CA-2015-135272"/>
    <x v="214"/>
    <x v="301"/>
    <s v="Standard Class"/>
    <s v="MS-17830"/>
    <s v="Melanie Seite"/>
    <s v="Consumer"/>
    <s v="United States"/>
    <s v="Los Angeles"/>
    <s v="California"/>
    <n v="90036"/>
    <x v="1"/>
    <x v="561"/>
    <x v="0"/>
    <x v="5"/>
    <x v="560"/>
    <x v="710"/>
    <n v="4"/>
    <n v="0"/>
    <x v="725"/>
  </r>
  <r>
    <n v="756"/>
    <s v="CA-2016-140928"/>
    <x v="31"/>
    <x v="42"/>
    <s v="Standard Class"/>
    <s v="NB-18655"/>
    <s v="Nona Balk"/>
    <s v="Corporate"/>
    <s v="United States"/>
    <s v="Jacksonville"/>
    <s v="Florida"/>
    <n v="32216"/>
    <x v="0"/>
    <x v="616"/>
    <x v="0"/>
    <x v="3"/>
    <x v="616"/>
    <x v="711"/>
    <n v="4"/>
    <n v="0.45"/>
    <x v="726"/>
  </r>
  <r>
    <n v="757"/>
    <s v="CA-2014-106803"/>
    <x v="282"/>
    <x v="302"/>
    <s v="Standard Class"/>
    <s v="DC-13285"/>
    <s v="Debra Catini"/>
    <s v="Consumer"/>
    <s v="United States"/>
    <s v="Cottage Grove"/>
    <s v="Minnesota"/>
    <n v="55016"/>
    <x v="2"/>
    <x v="576"/>
    <x v="1"/>
    <x v="4"/>
    <x v="576"/>
    <x v="335"/>
    <n v="2"/>
    <n v="0"/>
    <x v="727"/>
  </r>
  <r>
    <n v="758"/>
    <s v="CA-2014-106803"/>
    <x v="282"/>
    <x v="302"/>
    <s v="Standard Class"/>
    <s v="DC-13285"/>
    <s v="Debra Catini"/>
    <s v="Consumer"/>
    <s v="United States"/>
    <s v="Cottage Grove"/>
    <s v="Minnesota"/>
    <n v="55016"/>
    <x v="2"/>
    <x v="538"/>
    <x v="2"/>
    <x v="11"/>
    <x v="538"/>
    <x v="712"/>
    <n v="4"/>
    <n v="0"/>
    <x v="728"/>
  </r>
  <r>
    <n v="759"/>
    <s v="CA-2017-117240"/>
    <x v="283"/>
    <x v="303"/>
    <s v="Standard Class"/>
    <s v="CP-12340"/>
    <s v="Christine Phan"/>
    <s v="Corporate"/>
    <s v="United States"/>
    <s v="New York City"/>
    <s v="New York"/>
    <n v="10009"/>
    <x v="3"/>
    <x v="520"/>
    <x v="1"/>
    <x v="8"/>
    <x v="520"/>
    <x v="535"/>
    <n v="3"/>
    <n v="0.2"/>
    <x v="729"/>
  </r>
  <r>
    <n v="760"/>
    <s v="CA-2017-133333"/>
    <x v="65"/>
    <x v="304"/>
    <s v="Standard Class"/>
    <s v="BF-11020"/>
    <s v="Barry Französisch"/>
    <s v="Corporate"/>
    <s v="United States"/>
    <s v="Green Bay"/>
    <s v="Wisconsin"/>
    <n v="54302"/>
    <x v="2"/>
    <x v="126"/>
    <x v="1"/>
    <x v="10"/>
    <x v="562"/>
    <x v="20"/>
    <n v="4"/>
    <n v="0"/>
    <x v="730"/>
  </r>
  <r>
    <n v="761"/>
    <s v="CA-2015-112319"/>
    <x v="284"/>
    <x v="305"/>
    <s v="Standard Class"/>
    <s v="AR-10510"/>
    <s v="Andrew Roberts"/>
    <s v="Consumer"/>
    <s v="United States"/>
    <s v="Los Angeles"/>
    <s v="California"/>
    <n v="90004"/>
    <x v="1"/>
    <x v="490"/>
    <x v="1"/>
    <x v="10"/>
    <x v="490"/>
    <x v="713"/>
    <n v="9"/>
    <n v="0"/>
    <x v="731"/>
  </r>
  <r>
    <n v="762"/>
    <s v="CA-2017-126046"/>
    <x v="132"/>
    <x v="170"/>
    <s v="Standard Class"/>
    <s v="JC-16105"/>
    <s v="Julie Creighton"/>
    <s v="Corporate"/>
    <s v="United States"/>
    <s v="Atlanta"/>
    <s v="Georgia"/>
    <n v="30318"/>
    <x v="0"/>
    <x v="617"/>
    <x v="1"/>
    <x v="2"/>
    <x v="617"/>
    <x v="714"/>
    <n v="3"/>
    <n v="0"/>
    <x v="732"/>
  </r>
  <r>
    <n v="763"/>
    <s v="CA-2015-114923"/>
    <x v="285"/>
    <x v="95"/>
    <s v="Standard Class"/>
    <s v="LH-17020"/>
    <s v="Lisa Hazard"/>
    <s v="Consumer"/>
    <s v="United States"/>
    <s v="Columbus"/>
    <s v="Ohio"/>
    <n v="43229"/>
    <x v="3"/>
    <x v="160"/>
    <x v="2"/>
    <x v="7"/>
    <x v="161"/>
    <x v="715"/>
    <n v="3"/>
    <n v="0.4"/>
    <x v="733"/>
  </r>
  <r>
    <n v="764"/>
    <s v="CA-2014-162775"/>
    <x v="286"/>
    <x v="306"/>
    <s v="Second Class"/>
    <s v="CS-12250"/>
    <s v="Chris Selesnick"/>
    <s v="Corporate"/>
    <s v="United States"/>
    <s v="Bossier City"/>
    <s v="Louisiana"/>
    <n v="71111"/>
    <x v="0"/>
    <x v="152"/>
    <x v="1"/>
    <x v="12"/>
    <x v="153"/>
    <x v="716"/>
    <n v="2"/>
    <n v="0"/>
    <x v="734"/>
  </r>
  <r>
    <n v="765"/>
    <s v="CA-2014-162775"/>
    <x v="286"/>
    <x v="306"/>
    <s v="Second Class"/>
    <s v="CS-12250"/>
    <s v="Chris Selesnick"/>
    <s v="Corporate"/>
    <s v="United States"/>
    <s v="Bossier City"/>
    <s v="Louisiana"/>
    <n v="71111"/>
    <x v="0"/>
    <x v="618"/>
    <x v="1"/>
    <x v="12"/>
    <x v="618"/>
    <x v="717"/>
    <n v="3"/>
    <n v="0"/>
    <x v="735"/>
  </r>
  <r>
    <n v="766"/>
    <s v="CA-2014-162775"/>
    <x v="286"/>
    <x v="306"/>
    <s v="Second Class"/>
    <s v="CS-12250"/>
    <s v="Chris Selesnick"/>
    <s v="Corporate"/>
    <s v="United States"/>
    <s v="Bossier City"/>
    <s v="Louisiana"/>
    <n v="71111"/>
    <x v="0"/>
    <x v="619"/>
    <x v="2"/>
    <x v="11"/>
    <x v="619"/>
    <x v="718"/>
    <n v="6"/>
    <n v="0"/>
    <x v="736"/>
  </r>
  <r>
    <n v="767"/>
    <s v="CA-2014-162775"/>
    <x v="286"/>
    <x v="306"/>
    <s v="Second Class"/>
    <s v="CS-12250"/>
    <s v="Chris Selesnick"/>
    <s v="Corporate"/>
    <s v="United States"/>
    <s v="Bossier City"/>
    <s v="Louisiana"/>
    <n v="71111"/>
    <x v="0"/>
    <x v="620"/>
    <x v="1"/>
    <x v="8"/>
    <x v="620"/>
    <x v="719"/>
    <n v="3"/>
    <n v="0"/>
    <x v="737"/>
  </r>
  <r>
    <n v="768"/>
    <s v="CA-2014-162775"/>
    <x v="286"/>
    <x v="306"/>
    <s v="Second Class"/>
    <s v="CS-12250"/>
    <s v="Chris Selesnick"/>
    <s v="Corporate"/>
    <s v="United States"/>
    <s v="Bossier City"/>
    <s v="Louisiana"/>
    <n v="71111"/>
    <x v="0"/>
    <x v="621"/>
    <x v="1"/>
    <x v="4"/>
    <x v="621"/>
    <x v="720"/>
    <n v="6"/>
    <n v="0"/>
    <x v="738"/>
  </r>
  <r>
    <n v="769"/>
    <s v="CA-2014-106810"/>
    <x v="287"/>
    <x v="307"/>
    <s v="Standard Class"/>
    <s v="AJ-10795"/>
    <s v="Anthony Johnson"/>
    <s v="Corporate"/>
    <s v="United States"/>
    <s v="Saint Petersburg"/>
    <s v="Florida"/>
    <n v="33710"/>
    <x v="0"/>
    <x v="622"/>
    <x v="0"/>
    <x v="5"/>
    <x v="622"/>
    <x v="721"/>
    <n v="2"/>
    <n v="0.2"/>
    <x v="739"/>
  </r>
  <r>
    <n v="770"/>
    <s v="CA-2016-157245"/>
    <x v="288"/>
    <x v="308"/>
    <s v="Standard Class"/>
    <s v="LE-16810"/>
    <s v="Laurel Elliston"/>
    <s v="Consumer"/>
    <s v="United States"/>
    <s v="Arlington"/>
    <s v="Virginia"/>
    <n v="22204"/>
    <x v="0"/>
    <x v="623"/>
    <x v="0"/>
    <x v="1"/>
    <x v="623"/>
    <x v="722"/>
    <n v="2"/>
    <n v="0"/>
    <x v="740"/>
  </r>
  <r>
    <n v="771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624"/>
    <x v="1"/>
    <x v="8"/>
    <x v="624"/>
    <x v="723"/>
    <n v="2"/>
    <n v="0"/>
    <x v="741"/>
  </r>
  <r>
    <n v="772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302"/>
    <x v="2"/>
    <x v="7"/>
    <x v="302"/>
    <x v="724"/>
    <n v="3"/>
    <n v="0"/>
    <x v="742"/>
  </r>
  <r>
    <n v="773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625"/>
    <x v="1"/>
    <x v="8"/>
    <x v="625"/>
    <x v="725"/>
    <n v="5"/>
    <n v="0"/>
    <x v="743"/>
  </r>
  <r>
    <n v="774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8"/>
    <x v="1"/>
    <x v="8"/>
    <x v="8"/>
    <x v="726"/>
    <n v="1"/>
    <n v="0"/>
    <x v="744"/>
  </r>
  <r>
    <n v="775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626"/>
    <x v="1"/>
    <x v="6"/>
    <x v="626"/>
    <x v="727"/>
    <n v="2"/>
    <n v="0"/>
    <x v="745"/>
  </r>
  <r>
    <n v="776"/>
    <s v="CA-2017-104220"/>
    <x v="289"/>
    <x v="60"/>
    <s v="Standard Class"/>
    <s v="BV-11245"/>
    <s v="Benjamin Venier"/>
    <s v="Corporate"/>
    <s v="United States"/>
    <s v="Des Moines"/>
    <s v="Iowa"/>
    <n v="50315"/>
    <x v="2"/>
    <x v="627"/>
    <x v="0"/>
    <x v="5"/>
    <x v="627"/>
    <x v="728"/>
    <n v="7"/>
    <n v="0"/>
    <x v="746"/>
  </r>
  <r>
    <n v="777"/>
    <s v="CA-2014-165974"/>
    <x v="290"/>
    <x v="287"/>
    <s v="Standard Class"/>
    <s v="DL-12865"/>
    <s v="Dan Lawera"/>
    <s v="Consumer"/>
    <s v="United States"/>
    <s v="Cincinnati"/>
    <s v="Ohio"/>
    <n v="45231"/>
    <x v="3"/>
    <x v="628"/>
    <x v="1"/>
    <x v="6"/>
    <x v="628"/>
    <x v="729"/>
    <n v="7"/>
    <n v="0.2"/>
    <x v="747"/>
  </r>
  <r>
    <n v="778"/>
    <s v="CA-2015-144267"/>
    <x v="291"/>
    <x v="309"/>
    <s v="First Class"/>
    <s v="NZ-18565"/>
    <s v="Nick Zandusky"/>
    <s v="Home Office"/>
    <s v="United States"/>
    <s v="San Francisco"/>
    <s v="California"/>
    <n v="94110"/>
    <x v="1"/>
    <x v="629"/>
    <x v="0"/>
    <x v="1"/>
    <x v="629"/>
    <x v="730"/>
    <n v="3"/>
    <n v="0.2"/>
    <x v="748"/>
  </r>
  <r>
    <n v="779"/>
    <s v="CA-2015-144267"/>
    <x v="291"/>
    <x v="309"/>
    <s v="First Class"/>
    <s v="NZ-18565"/>
    <s v="Nick Zandusky"/>
    <s v="Home Office"/>
    <s v="United States"/>
    <s v="San Francisco"/>
    <s v="California"/>
    <n v="94110"/>
    <x v="1"/>
    <x v="368"/>
    <x v="1"/>
    <x v="10"/>
    <x v="369"/>
    <x v="731"/>
    <n v="3"/>
    <n v="0"/>
    <x v="749"/>
  </r>
  <r>
    <n v="780"/>
    <s v="CA-2015-144267"/>
    <x v="291"/>
    <x v="309"/>
    <s v="First Class"/>
    <s v="NZ-18565"/>
    <s v="Nick Zandusky"/>
    <s v="Home Office"/>
    <s v="United States"/>
    <s v="San Francisco"/>
    <s v="California"/>
    <n v="94110"/>
    <x v="1"/>
    <x v="358"/>
    <x v="1"/>
    <x v="10"/>
    <x v="358"/>
    <x v="100"/>
    <n v="4"/>
    <n v="0"/>
    <x v="101"/>
  </r>
  <r>
    <n v="781"/>
    <s v="CA-2015-144267"/>
    <x v="291"/>
    <x v="309"/>
    <s v="First Class"/>
    <s v="NZ-18565"/>
    <s v="Nick Zandusky"/>
    <s v="Home Office"/>
    <s v="United States"/>
    <s v="San Francisco"/>
    <s v="California"/>
    <n v="94110"/>
    <x v="1"/>
    <x v="630"/>
    <x v="1"/>
    <x v="10"/>
    <x v="630"/>
    <x v="732"/>
    <n v="1"/>
    <n v="0"/>
    <x v="750"/>
  </r>
  <r>
    <n v="782"/>
    <s v="US-2015-157014"/>
    <x v="292"/>
    <x v="310"/>
    <s v="Second Class"/>
    <s v="BM-11785"/>
    <s v="Bryan Mills"/>
    <s v="Consumer"/>
    <s v="United States"/>
    <s v="Columbus"/>
    <s v="Ohio"/>
    <n v="43229"/>
    <x v="3"/>
    <x v="410"/>
    <x v="1"/>
    <x v="8"/>
    <x v="410"/>
    <x v="733"/>
    <n v="5"/>
    <n v="0.7"/>
    <x v="751"/>
  </r>
  <r>
    <n v="783"/>
    <s v="US-2015-157014"/>
    <x v="292"/>
    <x v="310"/>
    <s v="Second Class"/>
    <s v="BM-11785"/>
    <s v="Bryan Mills"/>
    <s v="Consumer"/>
    <s v="United States"/>
    <s v="Columbus"/>
    <s v="Ohio"/>
    <n v="43229"/>
    <x v="3"/>
    <x v="46"/>
    <x v="2"/>
    <x v="11"/>
    <x v="46"/>
    <x v="734"/>
    <n v="2"/>
    <n v="0.2"/>
    <x v="752"/>
  </r>
  <r>
    <n v="784"/>
    <s v="US-2015-157014"/>
    <x v="292"/>
    <x v="310"/>
    <s v="Second Class"/>
    <s v="BM-11785"/>
    <s v="Bryan Mills"/>
    <s v="Consumer"/>
    <s v="United States"/>
    <s v="Columbus"/>
    <s v="Ohio"/>
    <n v="43229"/>
    <x v="3"/>
    <x v="631"/>
    <x v="0"/>
    <x v="0"/>
    <x v="631"/>
    <x v="735"/>
    <n v="1"/>
    <n v="0.5"/>
    <x v="753"/>
  </r>
  <r>
    <n v="785"/>
    <s v="US-2015-157014"/>
    <x v="292"/>
    <x v="310"/>
    <s v="Second Class"/>
    <s v="BM-11785"/>
    <s v="Bryan Mills"/>
    <s v="Consumer"/>
    <s v="United States"/>
    <s v="Columbus"/>
    <s v="Ohio"/>
    <n v="43229"/>
    <x v="3"/>
    <x v="632"/>
    <x v="2"/>
    <x v="11"/>
    <x v="632"/>
    <x v="736"/>
    <n v="2"/>
    <n v="0.2"/>
    <x v="754"/>
  </r>
  <r>
    <n v="786"/>
    <s v="CA-2015-154921"/>
    <x v="293"/>
    <x v="311"/>
    <s v="Standard Class"/>
    <s v="EA-14035"/>
    <s v="Erin Ashbrook"/>
    <s v="Corporate"/>
    <s v="United States"/>
    <s v="Columbia"/>
    <s v="South Carolina"/>
    <n v="29203"/>
    <x v="0"/>
    <x v="633"/>
    <x v="1"/>
    <x v="12"/>
    <x v="633"/>
    <x v="737"/>
    <n v="3"/>
    <n v="0"/>
    <x v="755"/>
  </r>
  <r>
    <n v="787"/>
    <s v="CA-2017-129567"/>
    <x v="294"/>
    <x v="312"/>
    <s v="Second Class"/>
    <s v="CL-12565"/>
    <s v="Clay Ludtke"/>
    <s v="Consumer"/>
    <s v="United States"/>
    <s v="Lancaster"/>
    <s v="California"/>
    <n v="93534"/>
    <x v="1"/>
    <x v="634"/>
    <x v="1"/>
    <x v="8"/>
    <x v="634"/>
    <x v="738"/>
    <n v="2"/>
    <n v="0.2"/>
    <x v="756"/>
  </r>
  <r>
    <n v="788"/>
    <s v="CA-2015-154620"/>
    <x v="295"/>
    <x v="313"/>
    <s v="Standard Class"/>
    <s v="LT-17110"/>
    <s v="Liz Thompson"/>
    <s v="Consumer"/>
    <s v="United States"/>
    <s v="Lancaster"/>
    <s v="California"/>
    <n v="93534"/>
    <x v="1"/>
    <x v="635"/>
    <x v="0"/>
    <x v="1"/>
    <x v="635"/>
    <x v="739"/>
    <n v="2"/>
    <n v="0.2"/>
    <x v="757"/>
  </r>
  <r>
    <n v="789"/>
    <s v="CA-2015-115938"/>
    <x v="153"/>
    <x v="314"/>
    <s v="Standard Class"/>
    <s v="SA-20830"/>
    <s v="Sue Ann Reed"/>
    <s v="Consumer"/>
    <s v="United States"/>
    <s v="Richmond"/>
    <s v="Virginia"/>
    <n v="23223"/>
    <x v="0"/>
    <x v="379"/>
    <x v="1"/>
    <x v="8"/>
    <x v="380"/>
    <x v="740"/>
    <n v="4"/>
    <n v="0"/>
    <x v="758"/>
  </r>
  <r>
    <n v="790"/>
    <s v="CA-2015-115938"/>
    <x v="153"/>
    <x v="314"/>
    <s v="Standard Class"/>
    <s v="SA-20830"/>
    <s v="Sue Ann Reed"/>
    <s v="Consumer"/>
    <s v="United States"/>
    <s v="Richmond"/>
    <s v="Virginia"/>
    <n v="23223"/>
    <x v="0"/>
    <x v="421"/>
    <x v="1"/>
    <x v="4"/>
    <x v="421"/>
    <x v="741"/>
    <n v="1"/>
    <n v="0"/>
    <x v="759"/>
  </r>
  <r>
    <n v="791"/>
    <s v="CA-2015-115938"/>
    <x v="153"/>
    <x v="314"/>
    <s v="Standard Class"/>
    <s v="SA-20830"/>
    <s v="Sue Ann Reed"/>
    <s v="Consumer"/>
    <s v="United States"/>
    <s v="Richmond"/>
    <s v="Virginia"/>
    <n v="23223"/>
    <x v="0"/>
    <x v="636"/>
    <x v="1"/>
    <x v="8"/>
    <x v="636"/>
    <x v="742"/>
    <n v="8"/>
    <n v="0"/>
    <x v="760"/>
  </r>
  <r>
    <n v="792"/>
    <s v="CA-2015-115938"/>
    <x v="153"/>
    <x v="314"/>
    <s v="Standard Class"/>
    <s v="SA-20830"/>
    <s v="Sue Ann Reed"/>
    <s v="Consumer"/>
    <s v="United States"/>
    <s v="Richmond"/>
    <s v="Virginia"/>
    <n v="23223"/>
    <x v="0"/>
    <x v="637"/>
    <x v="0"/>
    <x v="1"/>
    <x v="637"/>
    <x v="743"/>
    <n v="3"/>
    <n v="0"/>
    <x v="761"/>
  </r>
  <r>
    <n v="793"/>
    <s v="CA-2016-105256"/>
    <x v="244"/>
    <x v="315"/>
    <s v="Same Day"/>
    <s v="JK-15730"/>
    <s v="Joe Kamberova"/>
    <s v="Consumer"/>
    <s v="United States"/>
    <s v="Asheville"/>
    <s v="North Carolina"/>
    <n v="28806"/>
    <x v="0"/>
    <x v="638"/>
    <x v="2"/>
    <x v="7"/>
    <x v="638"/>
    <x v="744"/>
    <n v="5"/>
    <n v="0.2"/>
    <x v="762"/>
  </r>
  <r>
    <n v="794"/>
    <s v="CA-2014-156433"/>
    <x v="59"/>
    <x v="316"/>
    <s v="Standard Class"/>
    <s v="ES-14020"/>
    <s v="Erica Smith"/>
    <s v="Consumer"/>
    <s v="United States"/>
    <s v="San Francisco"/>
    <s v="California"/>
    <n v="94110"/>
    <x v="1"/>
    <x v="639"/>
    <x v="1"/>
    <x v="2"/>
    <x v="639"/>
    <x v="745"/>
    <n v="2"/>
    <n v="0"/>
    <x v="763"/>
  </r>
  <r>
    <n v="795"/>
    <s v="CA-2014-156433"/>
    <x v="59"/>
    <x v="316"/>
    <s v="Standard Class"/>
    <s v="ES-14020"/>
    <s v="Erica Smith"/>
    <s v="Consumer"/>
    <s v="United States"/>
    <s v="San Francisco"/>
    <s v="California"/>
    <n v="94110"/>
    <x v="1"/>
    <x v="362"/>
    <x v="1"/>
    <x v="10"/>
    <x v="362"/>
    <x v="746"/>
    <n v="4"/>
    <n v="0"/>
    <x v="764"/>
  </r>
  <r>
    <n v="796"/>
    <s v="CA-2017-151428"/>
    <x v="296"/>
    <x v="255"/>
    <s v="Standard Class"/>
    <s v="RH-19495"/>
    <s v="Rick Hansen"/>
    <s v="Consumer"/>
    <s v="United States"/>
    <s v="Rochester"/>
    <s v="Minnesota"/>
    <n v="55901"/>
    <x v="2"/>
    <x v="614"/>
    <x v="1"/>
    <x v="8"/>
    <x v="614"/>
    <x v="171"/>
    <n v="7"/>
    <n v="0"/>
    <x v="765"/>
  </r>
  <r>
    <n v="797"/>
    <s v="CA-2015-124653"/>
    <x v="100"/>
    <x v="317"/>
    <s v="First Class"/>
    <s v="DB-13120"/>
    <s v="David Bremer"/>
    <s v="Corporate"/>
    <s v="United States"/>
    <s v="Rochester"/>
    <s v="New York"/>
    <n v="14609"/>
    <x v="3"/>
    <x v="640"/>
    <x v="1"/>
    <x v="10"/>
    <x v="640"/>
    <x v="747"/>
    <n v="7"/>
    <n v="0"/>
    <x v="766"/>
  </r>
  <r>
    <n v="798"/>
    <s v="CA-2015-124653"/>
    <x v="100"/>
    <x v="317"/>
    <s v="First Class"/>
    <s v="DB-13120"/>
    <s v="David Bremer"/>
    <s v="Corporate"/>
    <s v="United States"/>
    <s v="Rochester"/>
    <s v="New York"/>
    <n v="14609"/>
    <x v="3"/>
    <x v="12"/>
    <x v="1"/>
    <x v="10"/>
    <x v="12"/>
    <x v="91"/>
    <n v="2"/>
    <n v="0"/>
    <x v="91"/>
  </r>
  <r>
    <n v="799"/>
    <s v="CA-2015-124653"/>
    <x v="100"/>
    <x v="317"/>
    <s v="First Class"/>
    <s v="DB-13120"/>
    <s v="David Bremer"/>
    <s v="Corporate"/>
    <s v="United States"/>
    <s v="Rochester"/>
    <s v="New York"/>
    <n v="14609"/>
    <x v="3"/>
    <x v="641"/>
    <x v="1"/>
    <x v="2"/>
    <x v="641"/>
    <x v="748"/>
    <n v="7"/>
    <n v="0"/>
    <x v="767"/>
  </r>
  <r>
    <n v="800"/>
    <s v="CA-2015-101910"/>
    <x v="154"/>
    <x v="253"/>
    <s v="Standard Class"/>
    <s v="CD-11920"/>
    <s v="Carlos Daly"/>
    <s v="Consumer"/>
    <s v="United States"/>
    <s v="Lake Elsinore"/>
    <s v="California"/>
    <n v="92530"/>
    <x v="1"/>
    <x v="474"/>
    <x v="0"/>
    <x v="1"/>
    <x v="475"/>
    <x v="514"/>
    <n v="5"/>
    <n v="0.2"/>
    <x v="768"/>
  </r>
  <r>
    <n v="801"/>
    <s v="CA-2017-105809"/>
    <x v="297"/>
    <x v="318"/>
    <s v="First Class"/>
    <s v="HW-14935"/>
    <s v="Helen Wasserman"/>
    <s v="Corporate"/>
    <s v="United States"/>
    <s v="San Diego"/>
    <s v="California"/>
    <n v="92105"/>
    <x v="1"/>
    <x v="642"/>
    <x v="0"/>
    <x v="5"/>
    <x v="642"/>
    <x v="749"/>
    <n v="1"/>
    <n v="0"/>
    <x v="769"/>
  </r>
  <r>
    <n v="802"/>
    <s v="CA-2017-105809"/>
    <x v="297"/>
    <x v="318"/>
    <s v="First Class"/>
    <s v="HW-14935"/>
    <s v="Helen Wasserman"/>
    <s v="Corporate"/>
    <s v="United States"/>
    <s v="San Diego"/>
    <s v="California"/>
    <n v="92105"/>
    <x v="1"/>
    <x v="233"/>
    <x v="2"/>
    <x v="7"/>
    <x v="234"/>
    <x v="750"/>
    <n v="2"/>
    <n v="0.2"/>
    <x v="770"/>
  </r>
  <r>
    <n v="803"/>
    <s v="CA-2016-136133"/>
    <x v="298"/>
    <x v="319"/>
    <s v="Second Class"/>
    <s v="HW-14935"/>
    <s v="Helen Wasserman"/>
    <s v="Corporate"/>
    <s v="United States"/>
    <s v="New York City"/>
    <s v="New York"/>
    <n v="10024"/>
    <x v="3"/>
    <x v="643"/>
    <x v="1"/>
    <x v="9"/>
    <x v="643"/>
    <x v="751"/>
    <n v="9"/>
    <n v="0"/>
    <x v="771"/>
  </r>
  <r>
    <n v="804"/>
    <s v="CA-2016-115504"/>
    <x v="299"/>
    <x v="320"/>
    <s v="Standard Class"/>
    <s v="MC-18130"/>
    <s v="Mike Caudle"/>
    <s v="Corporate"/>
    <s v="United States"/>
    <s v="Monroe"/>
    <s v="Louisiana"/>
    <n v="71203"/>
    <x v="0"/>
    <x v="644"/>
    <x v="1"/>
    <x v="10"/>
    <x v="644"/>
    <x v="91"/>
    <n v="2"/>
    <n v="0"/>
    <x v="91"/>
  </r>
  <r>
    <n v="805"/>
    <s v="CA-2017-135783"/>
    <x v="300"/>
    <x v="321"/>
    <s v="First Class"/>
    <s v="GM-14440"/>
    <s v="Gary McGarr"/>
    <s v="Consumer"/>
    <s v="United States"/>
    <s v="San Francisco"/>
    <s v="California"/>
    <n v="94122"/>
    <x v="1"/>
    <x v="645"/>
    <x v="0"/>
    <x v="5"/>
    <x v="645"/>
    <x v="723"/>
    <n v="2"/>
    <n v="0"/>
    <x v="772"/>
  </r>
  <r>
    <n v="806"/>
    <s v="CA-2014-134313"/>
    <x v="301"/>
    <x v="322"/>
    <s v="Standard Class"/>
    <s v="RA-19915"/>
    <s v="Russell Applegate"/>
    <s v="Consumer"/>
    <s v="United States"/>
    <s v="Denver"/>
    <s v="Colorado"/>
    <n v="80219"/>
    <x v="1"/>
    <x v="646"/>
    <x v="1"/>
    <x v="6"/>
    <x v="646"/>
    <x v="752"/>
    <n v="3"/>
    <n v="0.2"/>
    <x v="773"/>
  </r>
  <r>
    <n v="807"/>
    <s v="CA-2014-134313"/>
    <x v="301"/>
    <x v="322"/>
    <s v="Standard Class"/>
    <s v="RA-19915"/>
    <s v="Russell Applegate"/>
    <s v="Consumer"/>
    <s v="United States"/>
    <s v="Denver"/>
    <s v="Colorado"/>
    <n v="80219"/>
    <x v="1"/>
    <x v="647"/>
    <x v="2"/>
    <x v="7"/>
    <x v="647"/>
    <x v="753"/>
    <n v="4"/>
    <n v="0.2"/>
    <x v="774"/>
  </r>
  <r>
    <n v="808"/>
    <s v="CA-2015-140921"/>
    <x v="302"/>
    <x v="43"/>
    <s v="First Class"/>
    <s v="AA-10375"/>
    <s v="Allen Armold"/>
    <s v="Consumer"/>
    <s v="United States"/>
    <s v="Omaha"/>
    <s v="Nebraska"/>
    <n v="68104"/>
    <x v="2"/>
    <x v="378"/>
    <x v="0"/>
    <x v="5"/>
    <x v="379"/>
    <x v="158"/>
    <n v="2"/>
    <n v="0"/>
    <x v="415"/>
  </r>
  <r>
    <n v="809"/>
    <s v="CA-2015-140921"/>
    <x v="302"/>
    <x v="43"/>
    <s v="First Class"/>
    <s v="AA-10375"/>
    <s v="Allen Armold"/>
    <s v="Consumer"/>
    <s v="United States"/>
    <s v="Omaha"/>
    <s v="Nebraska"/>
    <n v="68104"/>
    <x v="2"/>
    <x v="648"/>
    <x v="2"/>
    <x v="11"/>
    <x v="648"/>
    <x v="145"/>
    <n v="3"/>
    <n v="0"/>
    <x v="775"/>
  </r>
  <r>
    <n v="810"/>
    <s v="CA-2014-151995"/>
    <x v="303"/>
    <x v="323"/>
    <s v="First Class"/>
    <s v="ZC-21910"/>
    <s v="Zuschuss Carroll"/>
    <s v="Consumer"/>
    <s v="United States"/>
    <s v="Edmonds"/>
    <s v="Washington"/>
    <n v="98026"/>
    <x v="1"/>
    <x v="649"/>
    <x v="1"/>
    <x v="6"/>
    <x v="649"/>
    <x v="132"/>
    <n v="4"/>
    <n v="0"/>
    <x v="776"/>
  </r>
  <r>
    <n v="811"/>
    <s v="CA-2014-151995"/>
    <x v="303"/>
    <x v="323"/>
    <s v="First Class"/>
    <s v="ZC-21910"/>
    <s v="Zuschuss Carroll"/>
    <s v="Consumer"/>
    <s v="United States"/>
    <s v="Edmonds"/>
    <s v="Washington"/>
    <n v="98026"/>
    <x v="1"/>
    <x v="257"/>
    <x v="0"/>
    <x v="3"/>
    <x v="258"/>
    <x v="754"/>
    <n v="5"/>
    <n v="0"/>
    <x v="777"/>
  </r>
  <r>
    <n v="812"/>
    <s v="CA-2014-151995"/>
    <x v="303"/>
    <x v="323"/>
    <s v="First Class"/>
    <s v="ZC-21910"/>
    <s v="Zuschuss Carroll"/>
    <s v="Consumer"/>
    <s v="United States"/>
    <s v="Edmonds"/>
    <s v="Washington"/>
    <n v="98026"/>
    <x v="1"/>
    <x v="650"/>
    <x v="1"/>
    <x v="9"/>
    <x v="650"/>
    <x v="755"/>
    <n v="4"/>
    <n v="0"/>
    <x v="778"/>
  </r>
  <r>
    <n v="813"/>
    <s v="CA-2014-151995"/>
    <x v="303"/>
    <x v="323"/>
    <s v="First Class"/>
    <s v="ZC-21910"/>
    <s v="Zuschuss Carroll"/>
    <s v="Consumer"/>
    <s v="United States"/>
    <s v="Edmonds"/>
    <s v="Washington"/>
    <n v="98026"/>
    <x v="1"/>
    <x v="553"/>
    <x v="2"/>
    <x v="11"/>
    <x v="552"/>
    <x v="756"/>
    <n v="2"/>
    <n v="0"/>
    <x v="779"/>
  </r>
  <r>
    <n v="814"/>
    <s v="CA-2017-143686"/>
    <x v="304"/>
    <x v="324"/>
    <s v="Same Day"/>
    <s v="PJ-19015"/>
    <s v="Pauline Johnson"/>
    <s v="Consumer"/>
    <s v="United States"/>
    <s v="Santa Ana"/>
    <s v="California"/>
    <n v="92704"/>
    <x v="1"/>
    <x v="645"/>
    <x v="0"/>
    <x v="5"/>
    <x v="645"/>
    <x v="723"/>
    <n v="2"/>
    <n v="0"/>
    <x v="772"/>
  </r>
  <r>
    <n v="815"/>
    <s v="CA-2017-143686"/>
    <x v="304"/>
    <x v="324"/>
    <s v="Same Day"/>
    <s v="PJ-19015"/>
    <s v="Pauline Johnson"/>
    <s v="Consumer"/>
    <s v="United States"/>
    <s v="Santa Ana"/>
    <s v="California"/>
    <n v="92704"/>
    <x v="1"/>
    <x v="651"/>
    <x v="2"/>
    <x v="11"/>
    <x v="651"/>
    <x v="757"/>
    <n v="7"/>
    <n v="0"/>
    <x v="780"/>
  </r>
  <r>
    <n v="816"/>
    <s v="CA-2015-106565"/>
    <x v="305"/>
    <x v="325"/>
    <s v="First Class"/>
    <s v="BW-11110"/>
    <s v="Bart Watters"/>
    <s v="Corporate"/>
    <s v="United States"/>
    <s v="Milwaukee"/>
    <s v="Wisconsin"/>
    <n v="53209"/>
    <x v="2"/>
    <x v="180"/>
    <x v="1"/>
    <x v="10"/>
    <x v="181"/>
    <x v="187"/>
    <n v="8"/>
    <n v="0"/>
    <x v="189"/>
  </r>
  <r>
    <n v="817"/>
    <s v="CA-2016-149370"/>
    <x v="306"/>
    <x v="268"/>
    <s v="Standard Class"/>
    <s v="DB-13210"/>
    <s v="Dean Braden"/>
    <s v="Consumer"/>
    <s v="United States"/>
    <s v="Philadelphia"/>
    <s v="Pennsylvania"/>
    <n v="19140"/>
    <x v="3"/>
    <x v="652"/>
    <x v="1"/>
    <x v="10"/>
    <x v="652"/>
    <x v="758"/>
    <n v="1"/>
    <n v="0.2"/>
    <x v="781"/>
  </r>
  <r>
    <n v="818"/>
    <s v="CA-2014-140858"/>
    <x v="307"/>
    <x v="326"/>
    <s v="Standard Class"/>
    <s v="CA-12775"/>
    <s v="Cynthia Arntzen"/>
    <s v="Consumer"/>
    <s v="United States"/>
    <s v="Philadelphia"/>
    <s v="Pennsylvania"/>
    <n v="19140"/>
    <x v="3"/>
    <x v="88"/>
    <x v="1"/>
    <x v="10"/>
    <x v="88"/>
    <x v="759"/>
    <n v="8"/>
    <n v="0.2"/>
    <x v="782"/>
  </r>
  <r>
    <n v="819"/>
    <s v="CA-2014-140858"/>
    <x v="307"/>
    <x v="326"/>
    <s v="Standard Class"/>
    <s v="CA-12775"/>
    <s v="Cynthia Arntzen"/>
    <s v="Consumer"/>
    <s v="United States"/>
    <s v="Philadelphia"/>
    <s v="Pennsylvania"/>
    <n v="19140"/>
    <x v="3"/>
    <x v="653"/>
    <x v="1"/>
    <x v="8"/>
    <x v="653"/>
    <x v="760"/>
    <n v="3"/>
    <n v="0.7"/>
    <x v="783"/>
  </r>
  <r>
    <n v="820"/>
    <s v="CA-2014-140858"/>
    <x v="307"/>
    <x v="326"/>
    <s v="Standard Class"/>
    <s v="CA-12775"/>
    <s v="Cynthia Arntzen"/>
    <s v="Consumer"/>
    <s v="United States"/>
    <s v="Philadelphia"/>
    <s v="Pennsylvania"/>
    <n v="19140"/>
    <x v="3"/>
    <x v="654"/>
    <x v="0"/>
    <x v="1"/>
    <x v="654"/>
    <x v="761"/>
    <n v="5"/>
    <n v="0.3"/>
    <x v="232"/>
  </r>
  <r>
    <n v="821"/>
    <s v="CA-2014-140858"/>
    <x v="307"/>
    <x v="326"/>
    <s v="Standard Class"/>
    <s v="CA-12775"/>
    <s v="Cynthia Arntzen"/>
    <s v="Consumer"/>
    <s v="United States"/>
    <s v="Philadelphia"/>
    <s v="Pennsylvania"/>
    <n v="19140"/>
    <x v="3"/>
    <x v="655"/>
    <x v="1"/>
    <x v="8"/>
    <x v="655"/>
    <x v="762"/>
    <n v="3"/>
    <n v="0.7"/>
    <x v="784"/>
  </r>
  <r>
    <n v="822"/>
    <s v="CA-2014-140858"/>
    <x v="307"/>
    <x v="326"/>
    <s v="Standard Class"/>
    <s v="CA-12775"/>
    <s v="Cynthia Arntzen"/>
    <s v="Consumer"/>
    <s v="United States"/>
    <s v="Philadelphia"/>
    <s v="Pennsylvania"/>
    <n v="19140"/>
    <x v="3"/>
    <x v="656"/>
    <x v="1"/>
    <x v="10"/>
    <x v="656"/>
    <x v="763"/>
    <n v="4"/>
    <n v="0.2"/>
    <x v="785"/>
  </r>
  <r>
    <n v="823"/>
    <s v="CA-2017-101434"/>
    <x v="308"/>
    <x v="327"/>
    <s v="Standard Class"/>
    <s v="TR-21325"/>
    <s v="Toby Ritter"/>
    <s v="Consumer"/>
    <s v="United States"/>
    <s v="Belleville"/>
    <s v="New Jersey"/>
    <n v="7109"/>
    <x v="3"/>
    <x v="657"/>
    <x v="2"/>
    <x v="11"/>
    <x v="657"/>
    <x v="764"/>
    <n v="3"/>
    <n v="0"/>
    <x v="786"/>
  </r>
  <r>
    <n v="824"/>
    <s v="CA-2017-101434"/>
    <x v="308"/>
    <x v="327"/>
    <s v="Standard Class"/>
    <s v="TR-21325"/>
    <s v="Toby Ritter"/>
    <s v="Consumer"/>
    <s v="United States"/>
    <s v="Belleville"/>
    <s v="New Jersey"/>
    <n v="7109"/>
    <x v="3"/>
    <x v="607"/>
    <x v="1"/>
    <x v="2"/>
    <x v="607"/>
    <x v="765"/>
    <n v="2"/>
    <n v="0"/>
    <x v="787"/>
  </r>
  <r>
    <n v="825"/>
    <s v="US-2014-102071"/>
    <x v="309"/>
    <x v="8"/>
    <s v="Standard Class"/>
    <s v="PG-18820"/>
    <s v="Patrick Gardner"/>
    <s v="Consumer"/>
    <s v="United States"/>
    <s v="San Francisco"/>
    <s v="California"/>
    <n v="94110"/>
    <x v="1"/>
    <x v="658"/>
    <x v="2"/>
    <x v="11"/>
    <x v="658"/>
    <x v="766"/>
    <n v="4"/>
    <n v="0"/>
    <x v="788"/>
  </r>
  <r>
    <n v="826"/>
    <s v="US-2014-102071"/>
    <x v="309"/>
    <x v="8"/>
    <s v="Standard Class"/>
    <s v="PG-18820"/>
    <s v="Patrick Gardner"/>
    <s v="Consumer"/>
    <s v="United States"/>
    <s v="San Francisco"/>
    <s v="California"/>
    <n v="94110"/>
    <x v="1"/>
    <x v="201"/>
    <x v="2"/>
    <x v="11"/>
    <x v="202"/>
    <x v="767"/>
    <n v="3"/>
    <n v="0"/>
    <x v="789"/>
  </r>
  <r>
    <n v="827"/>
    <s v="CA-2017-126956"/>
    <x v="170"/>
    <x v="328"/>
    <s v="Standard Class"/>
    <s v="GT-14710"/>
    <s v="Greg Tran"/>
    <s v="Consumer"/>
    <s v="United States"/>
    <s v="Lakeville"/>
    <s v="Minnesota"/>
    <n v="55044"/>
    <x v="2"/>
    <x v="659"/>
    <x v="1"/>
    <x v="13"/>
    <x v="659"/>
    <x v="768"/>
    <n v="7"/>
    <n v="0"/>
    <x v="790"/>
  </r>
  <r>
    <n v="828"/>
    <s v="CA-2017-126956"/>
    <x v="170"/>
    <x v="328"/>
    <s v="Standard Class"/>
    <s v="GT-14710"/>
    <s v="Greg Tran"/>
    <s v="Consumer"/>
    <s v="United States"/>
    <s v="Lakeville"/>
    <s v="Minnesota"/>
    <n v="55044"/>
    <x v="2"/>
    <x v="660"/>
    <x v="1"/>
    <x v="14"/>
    <x v="660"/>
    <x v="769"/>
    <n v="4"/>
    <n v="0"/>
    <x v="791"/>
  </r>
  <r>
    <n v="829"/>
    <s v="CA-2017-126956"/>
    <x v="170"/>
    <x v="328"/>
    <s v="Standard Class"/>
    <s v="GT-14710"/>
    <s v="Greg Tran"/>
    <s v="Consumer"/>
    <s v="United States"/>
    <s v="Lakeville"/>
    <s v="Minnesota"/>
    <n v="55044"/>
    <x v="2"/>
    <x v="661"/>
    <x v="1"/>
    <x v="12"/>
    <x v="661"/>
    <x v="770"/>
    <n v="2"/>
    <n v="0"/>
    <x v="792"/>
  </r>
  <r>
    <n v="830"/>
    <s v="CA-2017-129462"/>
    <x v="114"/>
    <x v="329"/>
    <s v="Second Class"/>
    <s v="JE-15745"/>
    <s v="Joel Eaton"/>
    <s v="Consumer"/>
    <s v="United States"/>
    <s v="Florence"/>
    <s v="Kentucky"/>
    <n v="41042"/>
    <x v="0"/>
    <x v="662"/>
    <x v="0"/>
    <x v="1"/>
    <x v="662"/>
    <x v="85"/>
    <n v="2"/>
    <n v="0"/>
    <x v="793"/>
  </r>
  <r>
    <n v="831"/>
    <s v="CA-2017-129462"/>
    <x v="114"/>
    <x v="329"/>
    <s v="Second Class"/>
    <s v="JE-15745"/>
    <s v="Joel Eaton"/>
    <s v="Consumer"/>
    <s v="United States"/>
    <s v="Florence"/>
    <s v="Kentucky"/>
    <n v="41042"/>
    <x v="0"/>
    <x v="663"/>
    <x v="1"/>
    <x v="9"/>
    <x v="663"/>
    <x v="771"/>
    <n v="3"/>
    <n v="0"/>
    <x v="794"/>
  </r>
  <r>
    <n v="832"/>
    <s v="CA-2017-129462"/>
    <x v="114"/>
    <x v="329"/>
    <s v="Second Class"/>
    <s v="JE-15745"/>
    <s v="Joel Eaton"/>
    <s v="Consumer"/>
    <s v="United States"/>
    <s v="Florence"/>
    <s v="Kentucky"/>
    <n v="41042"/>
    <x v="0"/>
    <x v="664"/>
    <x v="2"/>
    <x v="7"/>
    <x v="664"/>
    <x v="772"/>
    <n v="2"/>
    <n v="0"/>
    <x v="795"/>
  </r>
  <r>
    <n v="833"/>
    <s v="CA-2017-129462"/>
    <x v="114"/>
    <x v="329"/>
    <s v="Second Class"/>
    <s v="JE-15745"/>
    <s v="Joel Eaton"/>
    <s v="Consumer"/>
    <s v="United States"/>
    <s v="Florence"/>
    <s v="Kentucky"/>
    <n v="41042"/>
    <x v="0"/>
    <x v="665"/>
    <x v="2"/>
    <x v="7"/>
    <x v="665"/>
    <x v="773"/>
    <n v="1"/>
    <n v="0"/>
    <x v="796"/>
  </r>
  <r>
    <n v="834"/>
    <s v="CA-2016-165316"/>
    <x v="310"/>
    <x v="330"/>
    <s v="Standard Class"/>
    <s v="JB-15400"/>
    <s v="Jennifer Braxton"/>
    <s v="Corporate"/>
    <s v="United States"/>
    <s v="Tampa"/>
    <s v="Florida"/>
    <n v="33614"/>
    <x v="0"/>
    <x v="666"/>
    <x v="1"/>
    <x v="6"/>
    <x v="666"/>
    <x v="774"/>
    <n v="2"/>
    <n v="0.2"/>
    <x v="797"/>
  </r>
  <r>
    <n v="835"/>
    <s v="CA-2016-165316"/>
    <x v="310"/>
    <x v="330"/>
    <s v="Standard Class"/>
    <s v="JB-15400"/>
    <s v="Jennifer Braxton"/>
    <s v="Corporate"/>
    <s v="United States"/>
    <s v="Tampa"/>
    <s v="Florida"/>
    <n v="33614"/>
    <x v="0"/>
    <x v="667"/>
    <x v="1"/>
    <x v="9"/>
    <x v="667"/>
    <x v="775"/>
    <n v="2"/>
    <n v="0.2"/>
    <x v="798"/>
  </r>
  <r>
    <n v="836"/>
    <s v="CA-2016-165316"/>
    <x v="310"/>
    <x v="330"/>
    <s v="Standard Class"/>
    <s v="JB-15400"/>
    <s v="Jennifer Braxton"/>
    <s v="Corporate"/>
    <s v="United States"/>
    <s v="Tampa"/>
    <s v="Florida"/>
    <n v="33614"/>
    <x v="0"/>
    <x v="668"/>
    <x v="2"/>
    <x v="15"/>
    <x v="668"/>
    <x v="776"/>
    <n v="1"/>
    <n v="0.5"/>
    <x v="799"/>
  </r>
  <r>
    <n v="837"/>
    <s v="US-2014-115987"/>
    <x v="78"/>
    <x v="178"/>
    <s v="Second Class"/>
    <s v="LH-17020"/>
    <s v="Lisa Hazard"/>
    <s v="Consumer"/>
    <s v="United States"/>
    <s v="Tyler"/>
    <s v="Texas"/>
    <n v="75701"/>
    <x v="2"/>
    <x v="669"/>
    <x v="1"/>
    <x v="8"/>
    <x v="669"/>
    <x v="777"/>
    <n v="4"/>
    <n v="0.8"/>
    <x v="800"/>
  </r>
  <r>
    <n v="838"/>
    <s v="US-2017-156083"/>
    <x v="259"/>
    <x v="45"/>
    <s v="Standard Class"/>
    <s v="JL-15175"/>
    <s v="James Lanier"/>
    <s v="Home Office"/>
    <s v="United States"/>
    <s v="Columbia"/>
    <s v="Tennessee"/>
    <n v="38401"/>
    <x v="0"/>
    <x v="670"/>
    <x v="1"/>
    <x v="10"/>
    <x v="670"/>
    <x v="778"/>
    <n v="2"/>
    <n v="0.2"/>
    <x v="801"/>
  </r>
  <r>
    <n v="839"/>
    <s v="US-2016-137547"/>
    <x v="311"/>
    <x v="331"/>
    <s v="Standard Class"/>
    <s v="EB-13705"/>
    <s v="Ed Braxton"/>
    <s v="Corporate"/>
    <s v="United States"/>
    <s v="Fort Worth"/>
    <s v="Texas"/>
    <n v="76106"/>
    <x v="2"/>
    <x v="402"/>
    <x v="2"/>
    <x v="7"/>
    <x v="403"/>
    <x v="779"/>
    <n v="3"/>
    <n v="0.2"/>
    <x v="802"/>
  </r>
  <r>
    <n v="840"/>
    <s v="CA-2015-100454"/>
    <x v="312"/>
    <x v="332"/>
    <s v="Standard Class"/>
    <s v="BM-11650"/>
    <s v="Brian Moss"/>
    <s v="Corporate"/>
    <s v="United States"/>
    <s v="New York City"/>
    <s v="New York"/>
    <n v="10035"/>
    <x v="3"/>
    <x v="626"/>
    <x v="1"/>
    <x v="6"/>
    <x v="626"/>
    <x v="780"/>
    <n v="3"/>
    <n v="0"/>
    <x v="803"/>
  </r>
  <r>
    <n v="841"/>
    <s v="CA-2015-100454"/>
    <x v="312"/>
    <x v="332"/>
    <s v="Standard Class"/>
    <s v="BM-11650"/>
    <s v="Brian Moss"/>
    <s v="Corporate"/>
    <s v="United States"/>
    <s v="New York City"/>
    <s v="New York"/>
    <n v="10035"/>
    <x v="3"/>
    <x v="671"/>
    <x v="1"/>
    <x v="6"/>
    <x v="671"/>
    <x v="132"/>
    <n v="4"/>
    <n v="0"/>
    <x v="804"/>
  </r>
  <r>
    <n v="842"/>
    <s v="CA-2015-100454"/>
    <x v="312"/>
    <x v="332"/>
    <s v="Standard Class"/>
    <s v="BM-11650"/>
    <s v="Brian Moss"/>
    <s v="Corporate"/>
    <s v="United States"/>
    <s v="New York City"/>
    <s v="New York"/>
    <n v="10035"/>
    <x v="3"/>
    <x v="672"/>
    <x v="0"/>
    <x v="0"/>
    <x v="672"/>
    <x v="781"/>
    <n v="4"/>
    <n v="0.2"/>
    <x v="805"/>
  </r>
  <r>
    <n v="843"/>
    <s v="CA-2016-161669"/>
    <x v="77"/>
    <x v="333"/>
    <s v="First Class"/>
    <s v="EM-14095"/>
    <s v="Eudokia Martin"/>
    <s v="Corporate"/>
    <s v="United States"/>
    <s v="Los Angeles"/>
    <s v="California"/>
    <n v="90036"/>
    <x v="1"/>
    <x v="673"/>
    <x v="1"/>
    <x v="8"/>
    <x v="673"/>
    <x v="782"/>
    <n v="4"/>
    <n v="0.2"/>
    <x v="806"/>
  </r>
  <r>
    <n v="844"/>
    <s v="CA-2016-161669"/>
    <x v="77"/>
    <x v="333"/>
    <s v="First Class"/>
    <s v="EM-14095"/>
    <s v="Eudokia Martin"/>
    <s v="Corporate"/>
    <s v="United States"/>
    <s v="Los Angeles"/>
    <s v="California"/>
    <n v="90036"/>
    <x v="1"/>
    <x v="674"/>
    <x v="1"/>
    <x v="8"/>
    <x v="674"/>
    <x v="783"/>
    <n v="4"/>
    <n v="0.2"/>
    <x v="807"/>
  </r>
  <r>
    <n v="845"/>
    <s v="CA-2016-161669"/>
    <x v="77"/>
    <x v="333"/>
    <s v="First Class"/>
    <s v="EM-14095"/>
    <s v="Eudokia Martin"/>
    <s v="Corporate"/>
    <s v="United States"/>
    <s v="Los Angeles"/>
    <s v="California"/>
    <n v="90036"/>
    <x v="1"/>
    <x v="675"/>
    <x v="1"/>
    <x v="14"/>
    <x v="675"/>
    <x v="716"/>
    <n v="2"/>
    <n v="0"/>
    <x v="808"/>
  </r>
  <r>
    <n v="846"/>
    <s v="CA-2016-161669"/>
    <x v="77"/>
    <x v="333"/>
    <s v="First Class"/>
    <s v="EM-14095"/>
    <s v="Eudokia Martin"/>
    <s v="Corporate"/>
    <s v="United States"/>
    <s v="Los Angeles"/>
    <s v="California"/>
    <n v="90036"/>
    <x v="1"/>
    <x v="676"/>
    <x v="1"/>
    <x v="2"/>
    <x v="676"/>
    <x v="2"/>
    <n v="2"/>
    <n v="0"/>
    <x v="2"/>
  </r>
  <r>
    <n v="847"/>
    <s v="CA-2015-114300"/>
    <x v="313"/>
    <x v="334"/>
    <s v="Standard Class"/>
    <s v="AF-10885"/>
    <s v="Art Foster"/>
    <s v="Consumer"/>
    <s v="United States"/>
    <s v="Louisville"/>
    <s v="Kentucky"/>
    <n v="40214"/>
    <x v="0"/>
    <x v="179"/>
    <x v="2"/>
    <x v="7"/>
    <x v="180"/>
    <x v="784"/>
    <n v="7"/>
    <n v="0"/>
    <x v="809"/>
  </r>
  <r>
    <n v="848"/>
    <s v="CA-2015-114300"/>
    <x v="313"/>
    <x v="334"/>
    <s v="Standard Class"/>
    <s v="AF-10885"/>
    <s v="Art Foster"/>
    <s v="Consumer"/>
    <s v="United States"/>
    <s v="Louisville"/>
    <s v="Kentucky"/>
    <n v="40214"/>
    <x v="0"/>
    <x v="268"/>
    <x v="0"/>
    <x v="1"/>
    <x v="268"/>
    <x v="785"/>
    <n v="3"/>
    <n v="0"/>
    <x v="810"/>
  </r>
  <r>
    <n v="849"/>
    <s v="CA-2017-107503"/>
    <x v="314"/>
    <x v="335"/>
    <s v="Standard Class"/>
    <s v="GA-14725"/>
    <s v="Guy Armstrong"/>
    <s v="Consumer"/>
    <s v="United States"/>
    <s v="Lorain"/>
    <s v="Ohio"/>
    <n v="44052"/>
    <x v="3"/>
    <x v="677"/>
    <x v="0"/>
    <x v="5"/>
    <x v="677"/>
    <x v="786"/>
    <n v="4"/>
    <n v="0.2"/>
    <x v="811"/>
  </r>
  <r>
    <n v="850"/>
    <s v="CA-2014-107755"/>
    <x v="315"/>
    <x v="336"/>
    <s v="Standard Class"/>
    <s v="CK-12760"/>
    <s v="Cyma Kinney"/>
    <s v="Corporate"/>
    <s v="United States"/>
    <s v="Linden"/>
    <s v="New Jersey"/>
    <n v="7036"/>
    <x v="3"/>
    <x v="678"/>
    <x v="2"/>
    <x v="11"/>
    <x v="678"/>
    <x v="787"/>
    <n v="7"/>
    <n v="0"/>
    <x v="812"/>
  </r>
  <r>
    <n v="851"/>
    <s v="CA-2016-152534"/>
    <x v="23"/>
    <x v="22"/>
    <s v="Second Class"/>
    <s v="DP-13105"/>
    <s v="Dave Poirier"/>
    <s v="Corporate"/>
    <s v="United States"/>
    <s v="Salinas"/>
    <s v="California"/>
    <n v="93905"/>
    <x v="1"/>
    <x v="679"/>
    <x v="1"/>
    <x v="6"/>
    <x v="679"/>
    <x v="788"/>
    <n v="2"/>
    <n v="0"/>
    <x v="813"/>
  </r>
  <r>
    <n v="852"/>
    <s v="CA-2016-152534"/>
    <x v="23"/>
    <x v="22"/>
    <s v="Second Class"/>
    <s v="DP-13105"/>
    <s v="Dave Poirier"/>
    <s v="Corporate"/>
    <s v="United States"/>
    <s v="Salinas"/>
    <s v="California"/>
    <n v="93905"/>
    <x v="1"/>
    <x v="680"/>
    <x v="1"/>
    <x v="10"/>
    <x v="680"/>
    <x v="789"/>
    <n v="6"/>
    <n v="0"/>
    <x v="814"/>
  </r>
  <r>
    <n v="853"/>
    <s v="CA-2016-113747"/>
    <x v="316"/>
    <x v="204"/>
    <s v="Standard Class"/>
    <s v="VD-21670"/>
    <s v="Valerie Dominguez"/>
    <s v="Consumer"/>
    <s v="United States"/>
    <s v="Jackson"/>
    <s v="Mississippi"/>
    <n v="39212"/>
    <x v="0"/>
    <x v="290"/>
    <x v="1"/>
    <x v="6"/>
    <x v="290"/>
    <x v="790"/>
    <n v="6"/>
    <n v="0"/>
    <x v="815"/>
  </r>
  <r>
    <n v="854"/>
    <s v="CA-2016-123274"/>
    <x v="317"/>
    <x v="337"/>
    <s v="Standard Class"/>
    <s v="GT-14710"/>
    <s v="Greg Tran"/>
    <s v="Consumer"/>
    <s v="United States"/>
    <s v="New York City"/>
    <s v="New York"/>
    <n v="10035"/>
    <x v="3"/>
    <x v="642"/>
    <x v="0"/>
    <x v="5"/>
    <x v="642"/>
    <x v="791"/>
    <n v="2"/>
    <n v="0"/>
    <x v="816"/>
  </r>
  <r>
    <n v="855"/>
    <s v="CA-2016-123274"/>
    <x v="317"/>
    <x v="337"/>
    <s v="Standard Class"/>
    <s v="GT-14710"/>
    <s v="Greg Tran"/>
    <s v="Consumer"/>
    <s v="United States"/>
    <s v="New York City"/>
    <s v="New York"/>
    <n v="10035"/>
    <x v="3"/>
    <x v="459"/>
    <x v="1"/>
    <x v="4"/>
    <x v="460"/>
    <x v="423"/>
    <n v="3"/>
    <n v="0"/>
    <x v="703"/>
  </r>
  <r>
    <n v="856"/>
    <s v="CA-2014-125612"/>
    <x v="93"/>
    <x v="338"/>
    <s v="Standard Class"/>
    <s v="BK-11260"/>
    <s v="Berenike Kampe"/>
    <s v="Consumer"/>
    <s v="United States"/>
    <s v="New York City"/>
    <s v="New York"/>
    <n v="10035"/>
    <x v="3"/>
    <x v="681"/>
    <x v="1"/>
    <x v="10"/>
    <x v="681"/>
    <x v="792"/>
    <n v="2"/>
    <n v="0"/>
    <x v="817"/>
  </r>
  <r>
    <n v="857"/>
    <s v="CA-2014-125612"/>
    <x v="93"/>
    <x v="338"/>
    <s v="Standard Class"/>
    <s v="BK-11260"/>
    <s v="Berenike Kampe"/>
    <s v="Consumer"/>
    <s v="United States"/>
    <s v="New York City"/>
    <s v="New York"/>
    <n v="10035"/>
    <x v="3"/>
    <x v="682"/>
    <x v="1"/>
    <x v="14"/>
    <x v="682"/>
    <x v="793"/>
    <n v="10"/>
    <n v="0"/>
    <x v="818"/>
  </r>
  <r>
    <n v="858"/>
    <s v="CA-2014-125612"/>
    <x v="93"/>
    <x v="338"/>
    <s v="Standard Class"/>
    <s v="BK-11260"/>
    <s v="Berenike Kampe"/>
    <s v="Consumer"/>
    <s v="United States"/>
    <s v="New York City"/>
    <s v="New York"/>
    <n v="10035"/>
    <x v="3"/>
    <x v="683"/>
    <x v="1"/>
    <x v="4"/>
    <x v="683"/>
    <x v="794"/>
    <n v="2"/>
    <n v="0"/>
    <x v="819"/>
  </r>
  <r>
    <n v="859"/>
    <s v="CA-2017-161984"/>
    <x v="318"/>
    <x v="339"/>
    <s v="Standard Class"/>
    <s v="SJ-20125"/>
    <s v="Sanjit Jacobs"/>
    <s v="Home Office"/>
    <s v="United States"/>
    <s v="New Brunswick"/>
    <s v="New Jersey"/>
    <n v="8901"/>
    <x v="3"/>
    <x v="229"/>
    <x v="1"/>
    <x v="10"/>
    <x v="230"/>
    <x v="245"/>
    <n v="1"/>
    <n v="0"/>
    <x v="247"/>
  </r>
  <r>
    <n v="860"/>
    <s v="CA-2017-161984"/>
    <x v="318"/>
    <x v="339"/>
    <s v="Standard Class"/>
    <s v="SJ-20125"/>
    <s v="Sanjit Jacobs"/>
    <s v="Home Office"/>
    <s v="United States"/>
    <s v="New Brunswick"/>
    <s v="New Jersey"/>
    <n v="8901"/>
    <x v="3"/>
    <x v="294"/>
    <x v="1"/>
    <x v="13"/>
    <x v="294"/>
    <x v="181"/>
    <n v="2"/>
    <n v="0"/>
    <x v="317"/>
  </r>
  <r>
    <n v="861"/>
    <s v="CA-2014-133851"/>
    <x v="3"/>
    <x v="340"/>
    <s v="Standard Class"/>
    <s v="CM-12445"/>
    <s v="Chuck Magee"/>
    <s v="Consumer"/>
    <s v="United States"/>
    <s v="San Francisco"/>
    <s v="California"/>
    <n v="94122"/>
    <x v="1"/>
    <x v="327"/>
    <x v="1"/>
    <x v="14"/>
    <x v="327"/>
    <x v="351"/>
    <n v="2"/>
    <n v="0"/>
    <x v="359"/>
  </r>
  <r>
    <n v="862"/>
    <s v="CA-2014-133851"/>
    <x v="3"/>
    <x v="340"/>
    <s v="Standard Class"/>
    <s v="CM-12445"/>
    <s v="Chuck Magee"/>
    <s v="Consumer"/>
    <s v="United States"/>
    <s v="San Francisco"/>
    <s v="California"/>
    <n v="94122"/>
    <x v="1"/>
    <x v="684"/>
    <x v="1"/>
    <x v="6"/>
    <x v="684"/>
    <x v="795"/>
    <n v="2"/>
    <n v="0"/>
    <x v="820"/>
  </r>
  <r>
    <n v="863"/>
    <s v="CA-2016-134474"/>
    <x v="319"/>
    <x v="341"/>
    <s v="Second Class"/>
    <s v="AJ-10795"/>
    <s v="Anthony Johnson"/>
    <s v="Corporate"/>
    <s v="United States"/>
    <s v="Jacksonville"/>
    <s v="Florida"/>
    <n v="32216"/>
    <x v="0"/>
    <x v="685"/>
    <x v="2"/>
    <x v="11"/>
    <x v="685"/>
    <x v="796"/>
    <n v="6"/>
    <n v="0.2"/>
    <x v="821"/>
  </r>
  <r>
    <n v="864"/>
    <s v="CA-2016-134474"/>
    <x v="319"/>
    <x v="341"/>
    <s v="Second Class"/>
    <s v="AJ-10795"/>
    <s v="Anthony Johnson"/>
    <s v="Corporate"/>
    <s v="United States"/>
    <s v="Jacksonville"/>
    <s v="Florida"/>
    <n v="32216"/>
    <x v="0"/>
    <x v="686"/>
    <x v="1"/>
    <x v="6"/>
    <x v="686"/>
    <x v="797"/>
    <n v="2"/>
    <n v="0.2"/>
    <x v="822"/>
  </r>
  <r>
    <n v="865"/>
    <s v="CA-2016-134474"/>
    <x v="319"/>
    <x v="341"/>
    <s v="Second Class"/>
    <s v="AJ-10795"/>
    <s v="Anthony Johnson"/>
    <s v="Corporate"/>
    <s v="United States"/>
    <s v="Jacksonville"/>
    <s v="Florida"/>
    <n v="32216"/>
    <x v="0"/>
    <x v="687"/>
    <x v="2"/>
    <x v="7"/>
    <x v="687"/>
    <x v="798"/>
    <n v="2"/>
    <n v="0.2"/>
    <x v="823"/>
  </r>
  <r>
    <n v="866"/>
    <s v="CA-2014-149020"/>
    <x v="320"/>
    <x v="306"/>
    <s v="Standard Class"/>
    <s v="AJ-10780"/>
    <s v="Anthony Jacobs"/>
    <s v="Corporate"/>
    <s v="United States"/>
    <s v="Springfield"/>
    <s v="Virginia"/>
    <n v="22153"/>
    <x v="0"/>
    <x v="688"/>
    <x v="1"/>
    <x v="2"/>
    <x v="688"/>
    <x v="799"/>
    <n v="1"/>
    <n v="0"/>
    <x v="824"/>
  </r>
  <r>
    <n v="867"/>
    <s v="CA-2014-149020"/>
    <x v="320"/>
    <x v="306"/>
    <s v="Standard Class"/>
    <s v="AJ-10780"/>
    <s v="Anthony Jacobs"/>
    <s v="Corporate"/>
    <s v="United States"/>
    <s v="Springfield"/>
    <s v="Virginia"/>
    <n v="22153"/>
    <x v="0"/>
    <x v="689"/>
    <x v="0"/>
    <x v="5"/>
    <x v="689"/>
    <x v="800"/>
    <n v="1"/>
    <n v="0"/>
    <x v="825"/>
  </r>
  <r>
    <n v="868"/>
    <s v="CA-2016-134362"/>
    <x v="321"/>
    <x v="342"/>
    <s v="First Class"/>
    <s v="LS-16945"/>
    <s v="Linda Southworth"/>
    <s v="Corporate"/>
    <s v="United States"/>
    <s v="Philadelphia"/>
    <s v="Pennsylvania"/>
    <n v="19140"/>
    <x v="3"/>
    <x v="690"/>
    <x v="1"/>
    <x v="2"/>
    <x v="690"/>
    <x v="801"/>
    <n v="4"/>
    <n v="0.2"/>
    <x v="826"/>
  </r>
  <r>
    <n v="869"/>
    <s v="CA-2014-136742"/>
    <x v="322"/>
    <x v="343"/>
    <s v="Standard Class"/>
    <s v="GP-14740"/>
    <s v="Guy Phonely"/>
    <s v="Corporate"/>
    <s v="United States"/>
    <s v="Lancaster"/>
    <s v="Pennsylvania"/>
    <n v="17602"/>
    <x v="3"/>
    <x v="691"/>
    <x v="1"/>
    <x v="8"/>
    <x v="691"/>
    <x v="802"/>
    <n v="6"/>
    <n v="0.7"/>
    <x v="827"/>
  </r>
  <r>
    <n v="870"/>
    <s v="CA-2016-158099"/>
    <x v="323"/>
    <x v="344"/>
    <s v="First Class"/>
    <s v="PK-18910"/>
    <s v="Paul Knutson"/>
    <s v="Home Office"/>
    <s v="United States"/>
    <s v="Philadelphia"/>
    <s v="Pennsylvania"/>
    <n v="19143"/>
    <x v="3"/>
    <x v="692"/>
    <x v="1"/>
    <x v="8"/>
    <x v="692"/>
    <x v="803"/>
    <n v="5"/>
    <n v="0.7"/>
    <x v="828"/>
  </r>
  <r>
    <n v="871"/>
    <s v="CA-2016-158099"/>
    <x v="323"/>
    <x v="344"/>
    <s v="First Class"/>
    <s v="PK-18910"/>
    <s v="Paul Knutson"/>
    <s v="Home Office"/>
    <s v="United States"/>
    <s v="Philadelphia"/>
    <s v="Pennsylvania"/>
    <n v="19143"/>
    <x v="3"/>
    <x v="495"/>
    <x v="2"/>
    <x v="7"/>
    <x v="495"/>
    <x v="804"/>
    <n v="3"/>
    <n v="0.4"/>
    <x v="829"/>
  </r>
  <r>
    <n v="872"/>
    <s v="CA-2015-131128"/>
    <x v="324"/>
    <x v="52"/>
    <s v="First Class"/>
    <s v="TB-21520"/>
    <s v="Tracy Blumstein"/>
    <s v="Consumer"/>
    <s v="United States"/>
    <s v="Concord"/>
    <s v="New Hampshire"/>
    <n v="3301"/>
    <x v="3"/>
    <x v="693"/>
    <x v="1"/>
    <x v="10"/>
    <x v="693"/>
    <x v="805"/>
    <n v="3"/>
    <n v="0"/>
    <x v="830"/>
  </r>
  <r>
    <n v="873"/>
    <s v="CA-2014-148488"/>
    <x v="325"/>
    <x v="345"/>
    <s v="Standard Class"/>
    <s v="SM-20005"/>
    <s v="Sally Matthias"/>
    <s v="Consumer"/>
    <s v="United States"/>
    <s v="New York City"/>
    <s v="New York"/>
    <n v="10009"/>
    <x v="3"/>
    <x v="252"/>
    <x v="1"/>
    <x v="10"/>
    <x v="253"/>
    <x v="716"/>
    <n v="2"/>
    <n v="0"/>
    <x v="831"/>
  </r>
  <r>
    <n v="874"/>
    <s v="CA-2014-148488"/>
    <x v="325"/>
    <x v="345"/>
    <s v="Standard Class"/>
    <s v="SM-20005"/>
    <s v="Sally Matthias"/>
    <s v="Consumer"/>
    <s v="United States"/>
    <s v="New York City"/>
    <s v="New York"/>
    <n v="10009"/>
    <x v="3"/>
    <x v="412"/>
    <x v="1"/>
    <x v="8"/>
    <x v="412"/>
    <x v="806"/>
    <n v="7"/>
    <n v="0.2"/>
    <x v="832"/>
  </r>
  <r>
    <n v="875"/>
    <s v="CA-2017-114636"/>
    <x v="326"/>
    <x v="346"/>
    <s v="Standard Class"/>
    <s v="GA-14725"/>
    <s v="Guy Armstrong"/>
    <s v="Consumer"/>
    <s v="United States"/>
    <s v="Charlotte"/>
    <s v="North Carolina"/>
    <n v="28205"/>
    <x v="0"/>
    <x v="694"/>
    <x v="1"/>
    <x v="10"/>
    <x v="694"/>
    <x v="807"/>
    <n v="5"/>
    <n v="0.2"/>
    <x v="833"/>
  </r>
  <r>
    <n v="876"/>
    <s v="CA-2016-116736"/>
    <x v="327"/>
    <x v="347"/>
    <s v="Standard Class"/>
    <s v="CC-12430"/>
    <s v="Chuck Clark"/>
    <s v="Home Office"/>
    <s v="United States"/>
    <s v="Concord"/>
    <s v="New Hampshire"/>
    <n v="3301"/>
    <x v="3"/>
    <x v="216"/>
    <x v="0"/>
    <x v="5"/>
    <x v="217"/>
    <x v="808"/>
    <n v="3"/>
    <n v="0"/>
    <x v="834"/>
  </r>
  <r>
    <n v="877"/>
    <s v="CA-2016-116736"/>
    <x v="327"/>
    <x v="347"/>
    <s v="Standard Class"/>
    <s v="CC-12430"/>
    <s v="Chuck Clark"/>
    <s v="Home Office"/>
    <s v="United States"/>
    <s v="Concord"/>
    <s v="New Hampshire"/>
    <n v="3301"/>
    <x v="3"/>
    <x v="246"/>
    <x v="2"/>
    <x v="11"/>
    <x v="247"/>
    <x v="809"/>
    <n v="1"/>
    <n v="0"/>
    <x v="835"/>
  </r>
  <r>
    <n v="878"/>
    <s v="CA-2016-116736"/>
    <x v="327"/>
    <x v="347"/>
    <s v="Standard Class"/>
    <s v="CC-12430"/>
    <s v="Chuck Clark"/>
    <s v="Home Office"/>
    <s v="United States"/>
    <s v="Concord"/>
    <s v="New Hampshire"/>
    <n v="3301"/>
    <x v="3"/>
    <x v="695"/>
    <x v="2"/>
    <x v="11"/>
    <x v="695"/>
    <x v="810"/>
    <n v="3"/>
    <n v="0"/>
    <x v="836"/>
  </r>
  <r>
    <n v="879"/>
    <s v="US-2014-158638"/>
    <x v="328"/>
    <x v="110"/>
    <s v="Standard Class"/>
    <s v="AG-10765"/>
    <s v="Anthony Garverick"/>
    <s v="Home Office"/>
    <s v="United States"/>
    <s v="Philadelphia"/>
    <s v="Pennsylvania"/>
    <n v="19120"/>
    <x v="3"/>
    <x v="696"/>
    <x v="1"/>
    <x v="8"/>
    <x v="696"/>
    <x v="811"/>
    <n v="4"/>
    <n v="0.7"/>
    <x v="837"/>
  </r>
  <r>
    <n v="880"/>
    <s v="CA-2017-111689"/>
    <x v="329"/>
    <x v="348"/>
    <s v="Second Class"/>
    <s v="HP-14815"/>
    <s v="Harold Pawlan"/>
    <s v="Home Office"/>
    <s v="United States"/>
    <s v="New York City"/>
    <s v="New York"/>
    <n v="10024"/>
    <x v="3"/>
    <x v="697"/>
    <x v="1"/>
    <x v="8"/>
    <x v="697"/>
    <x v="812"/>
    <n v="3"/>
    <n v="0.2"/>
    <x v="838"/>
  </r>
  <r>
    <n v="881"/>
    <s v="CA-2017-111689"/>
    <x v="329"/>
    <x v="348"/>
    <s v="Second Class"/>
    <s v="HP-14815"/>
    <s v="Harold Pawlan"/>
    <s v="Home Office"/>
    <s v="United States"/>
    <s v="New York City"/>
    <s v="New York"/>
    <n v="10024"/>
    <x v="3"/>
    <x v="157"/>
    <x v="0"/>
    <x v="1"/>
    <x v="158"/>
    <x v="813"/>
    <n v="5"/>
    <n v="0.1"/>
    <x v="839"/>
  </r>
  <r>
    <n v="882"/>
    <s v="CA-2015-129098"/>
    <x v="330"/>
    <x v="349"/>
    <s v="Standard Class"/>
    <s v="DK-13090"/>
    <s v="Dave Kipp"/>
    <s v="Consumer"/>
    <s v="United States"/>
    <s v="Springfield"/>
    <s v="Virginia"/>
    <n v="22153"/>
    <x v="0"/>
    <x v="421"/>
    <x v="1"/>
    <x v="4"/>
    <x v="421"/>
    <x v="117"/>
    <n v="2"/>
    <n v="0"/>
    <x v="840"/>
  </r>
  <r>
    <n v="883"/>
    <s v="US-2017-123463"/>
    <x v="331"/>
    <x v="350"/>
    <s v="Same Day"/>
    <s v="GZ-14470"/>
    <s v="Gary Zandusky"/>
    <s v="Consumer"/>
    <s v="United States"/>
    <s v="San Francisco"/>
    <s v="California"/>
    <n v="94109"/>
    <x v="1"/>
    <x v="581"/>
    <x v="1"/>
    <x v="6"/>
    <x v="581"/>
    <x v="814"/>
    <n v="4"/>
    <n v="0"/>
    <x v="841"/>
  </r>
  <r>
    <n v="884"/>
    <s v="CA-2016-165148"/>
    <x v="332"/>
    <x v="351"/>
    <s v="First Class"/>
    <s v="PM-19135"/>
    <s v="Peter McVee"/>
    <s v="Home Office"/>
    <s v="United States"/>
    <s v="Detroit"/>
    <s v="Michigan"/>
    <n v="48227"/>
    <x v="2"/>
    <x v="545"/>
    <x v="0"/>
    <x v="5"/>
    <x v="545"/>
    <x v="815"/>
    <n v="5"/>
    <n v="0"/>
    <x v="842"/>
  </r>
  <r>
    <n v="885"/>
    <s v="CA-2014-134061"/>
    <x v="333"/>
    <x v="352"/>
    <s v="Standard Class"/>
    <s v="LL-16840"/>
    <s v="Lauren Leatherbury"/>
    <s v="Consumer"/>
    <s v="United States"/>
    <s v="Rochester"/>
    <s v="New York"/>
    <n v="14609"/>
    <x v="3"/>
    <x v="698"/>
    <x v="0"/>
    <x v="5"/>
    <x v="698"/>
    <x v="45"/>
    <n v="2"/>
    <n v="0"/>
    <x v="843"/>
  </r>
  <r>
    <n v="886"/>
    <s v="CA-2015-143602"/>
    <x v="334"/>
    <x v="353"/>
    <s v="Second Class"/>
    <s v="JS-15595"/>
    <s v="Jill Stevenson"/>
    <s v="Corporate"/>
    <s v="United States"/>
    <s v="Los Angeles"/>
    <s v="California"/>
    <n v="90045"/>
    <x v="1"/>
    <x v="699"/>
    <x v="1"/>
    <x v="8"/>
    <x v="699"/>
    <x v="816"/>
    <n v="3"/>
    <n v="0.2"/>
    <x v="844"/>
  </r>
  <r>
    <n v="887"/>
    <s v="CA-2017-115364"/>
    <x v="335"/>
    <x v="354"/>
    <s v="Standard Class"/>
    <s v="OT-18730"/>
    <s v="Olvera Toch"/>
    <s v="Consumer"/>
    <s v="United States"/>
    <s v="San Diego"/>
    <s v="California"/>
    <n v="92105"/>
    <x v="1"/>
    <x v="700"/>
    <x v="1"/>
    <x v="4"/>
    <x v="700"/>
    <x v="817"/>
    <n v="12"/>
    <n v="0"/>
    <x v="845"/>
  </r>
  <r>
    <n v="888"/>
    <s v="CA-2017-150707"/>
    <x v="336"/>
    <x v="163"/>
    <s v="Standard Class"/>
    <s v="EL-13735"/>
    <s v="Ed Ludwig"/>
    <s v="Home Office"/>
    <s v="United States"/>
    <s v="Columbia"/>
    <s v="Maryland"/>
    <n v="21044"/>
    <x v="3"/>
    <x v="61"/>
    <x v="1"/>
    <x v="8"/>
    <x v="61"/>
    <x v="818"/>
    <n v="7"/>
    <n v="0"/>
    <x v="846"/>
  </r>
  <r>
    <n v="889"/>
    <s v="CA-2014-104976"/>
    <x v="337"/>
    <x v="355"/>
    <s v="Standard Class"/>
    <s v="CK-12760"/>
    <s v="Cyma Kinney"/>
    <s v="Corporate"/>
    <s v="United States"/>
    <s v="San Francisco"/>
    <s v="California"/>
    <n v="94122"/>
    <x v="1"/>
    <x v="371"/>
    <x v="1"/>
    <x v="10"/>
    <x v="372"/>
    <x v="819"/>
    <n v="6"/>
    <n v="0"/>
    <x v="847"/>
  </r>
  <r>
    <n v="890"/>
    <s v="CA-2017-132934"/>
    <x v="308"/>
    <x v="356"/>
    <s v="Standard Class"/>
    <s v="JE-15475"/>
    <s v="Jeremy Ellison"/>
    <s v="Consumer"/>
    <s v="United States"/>
    <s v="New Rochelle"/>
    <s v="New York"/>
    <n v="10801"/>
    <x v="3"/>
    <x v="701"/>
    <x v="2"/>
    <x v="11"/>
    <x v="701"/>
    <x v="179"/>
    <n v="5"/>
    <n v="0"/>
    <x v="848"/>
  </r>
  <r>
    <n v="891"/>
    <s v="CA-2017-132934"/>
    <x v="308"/>
    <x v="356"/>
    <s v="Standard Class"/>
    <s v="JE-15475"/>
    <s v="Jeremy Ellison"/>
    <s v="Consumer"/>
    <s v="United States"/>
    <s v="New Rochelle"/>
    <s v="New York"/>
    <n v="10801"/>
    <x v="3"/>
    <x v="410"/>
    <x v="1"/>
    <x v="8"/>
    <x v="410"/>
    <x v="96"/>
    <n v="3"/>
    <n v="0.2"/>
    <x v="449"/>
  </r>
  <r>
    <n v="892"/>
    <s v="CA-2017-133256"/>
    <x v="335"/>
    <x v="327"/>
    <s v="First Class"/>
    <s v="TH-21550"/>
    <s v="Tracy Hopkins"/>
    <s v="Home Office"/>
    <s v="United States"/>
    <s v="Detroit"/>
    <s v="Michigan"/>
    <n v="48227"/>
    <x v="2"/>
    <x v="702"/>
    <x v="1"/>
    <x v="10"/>
    <x v="702"/>
    <x v="820"/>
    <n v="1"/>
    <n v="0"/>
    <x v="849"/>
  </r>
  <r>
    <n v="893"/>
    <s v="CA-2017-133256"/>
    <x v="335"/>
    <x v="327"/>
    <s v="First Class"/>
    <s v="TH-21550"/>
    <s v="Tracy Hopkins"/>
    <s v="Home Office"/>
    <s v="United States"/>
    <s v="Detroit"/>
    <s v="Michigan"/>
    <n v="48227"/>
    <x v="2"/>
    <x v="703"/>
    <x v="1"/>
    <x v="6"/>
    <x v="703"/>
    <x v="204"/>
    <n v="4"/>
    <n v="0"/>
    <x v="850"/>
  </r>
  <r>
    <n v="894"/>
    <s v="CA-2017-133256"/>
    <x v="335"/>
    <x v="327"/>
    <s v="First Class"/>
    <s v="TH-21550"/>
    <s v="Tracy Hopkins"/>
    <s v="Home Office"/>
    <s v="United States"/>
    <s v="Detroit"/>
    <s v="Michigan"/>
    <n v="48227"/>
    <x v="2"/>
    <x v="704"/>
    <x v="2"/>
    <x v="7"/>
    <x v="704"/>
    <x v="821"/>
    <n v="8"/>
    <n v="0"/>
    <x v="851"/>
  </r>
  <r>
    <n v="895"/>
    <s v="CA-2016-105494"/>
    <x v="338"/>
    <x v="357"/>
    <s v="First Class"/>
    <s v="PC-18745"/>
    <s v="Pamela Coakley"/>
    <s v="Corporate"/>
    <s v="United States"/>
    <s v="San Francisco"/>
    <s v="California"/>
    <n v="94122"/>
    <x v="1"/>
    <x v="330"/>
    <x v="1"/>
    <x v="4"/>
    <x v="330"/>
    <x v="822"/>
    <n v="7"/>
    <n v="0"/>
    <x v="852"/>
  </r>
  <r>
    <n v="896"/>
    <s v="CA-2016-105494"/>
    <x v="338"/>
    <x v="357"/>
    <s v="First Class"/>
    <s v="PC-18745"/>
    <s v="Pamela Coakley"/>
    <s v="Corporate"/>
    <s v="United States"/>
    <s v="San Francisco"/>
    <s v="California"/>
    <n v="94122"/>
    <x v="1"/>
    <x v="705"/>
    <x v="1"/>
    <x v="8"/>
    <x v="705"/>
    <x v="823"/>
    <n v="3"/>
    <n v="0.2"/>
    <x v="853"/>
  </r>
  <r>
    <n v="897"/>
    <s v="CA-2016-140634"/>
    <x v="339"/>
    <x v="358"/>
    <s v="Second Class"/>
    <s v="HL-15040"/>
    <s v="Hunter Lopez"/>
    <s v="Consumer"/>
    <s v="United States"/>
    <s v="Houston"/>
    <s v="Texas"/>
    <n v="77095"/>
    <x v="2"/>
    <x v="706"/>
    <x v="1"/>
    <x v="12"/>
    <x v="153"/>
    <x v="824"/>
    <n v="2"/>
    <n v="0.2"/>
    <x v="854"/>
  </r>
  <r>
    <n v="898"/>
    <s v="CA-2014-144407"/>
    <x v="340"/>
    <x v="359"/>
    <s v="Standard Class"/>
    <s v="MS-17365"/>
    <s v="Maribeth Schnelling"/>
    <s v="Consumer"/>
    <s v="United States"/>
    <s v="Detroit"/>
    <s v="Michigan"/>
    <n v="48227"/>
    <x v="2"/>
    <x v="429"/>
    <x v="1"/>
    <x v="2"/>
    <x v="429"/>
    <x v="825"/>
    <n v="7"/>
    <n v="0"/>
    <x v="855"/>
  </r>
  <r>
    <n v="899"/>
    <s v="CA-2017-160983"/>
    <x v="341"/>
    <x v="360"/>
    <s v="Second Class"/>
    <s v="GB-14530"/>
    <s v="George Bell"/>
    <s v="Corporate"/>
    <s v="United States"/>
    <s v="Auburn"/>
    <s v="New York"/>
    <n v="13021"/>
    <x v="3"/>
    <x v="707"/>
    <x v="1"/>
    <x v="10"/>
    <x v="706"/>
    <x v="826"/>
    <n v="8"/>
    <n v="0"/>
    <x v="856"/>
  </r>
  <r>
    <n v="900"/>
    <s v="US-2016-114622"/>
    <x v="342"/>
    <x v="361"/>
    <s v="First Class"/>
    <s v="JR-16210"/>
    <s v="Justin Ritter"/>
    <s v="Corporate"/>
    <s v="United States"/>
    <s v="Springfield"/>
    <s v="Ohio"/>
    <n v="45503"/>
    <x v="3"/>
    <x v="708"/>
    <x v="1"/>
    <x v="8"/>
    <x v="707"/>
    <x v="827"/>
    <n v="2"/>
    <n v="0.7"/>
    <x v="857"/>
  </r>
  <r>
    <n v="901"/>
    <s v="CA-2017-150959"/>
    <x v="343"/>
    <x v="87"/>
    <s v="First Class"/>
    <s v="TD-20995"/>
    <s v="Tamara Dahlen"/>
    <s v="Consumer"/>
    <s v="United States"/>
    <s v="Garland"/>
    <s v="Texas"/>
    <n v="75043"/>
    <x v="2"/>
    <x v="709"/>
    <x v="1"/>
    <x v="2"/>
    <x v="708"/>
    <x v="828"/>
    <n v="5"/>
    <n v="0.2"/>
    <x v="858"/>
  </r>
  <r>
    <n v="902"/>
    <s v="CA-2017-150959"/>
    <x v="343"/>
    <x v="87"/>
    <s v="First Class"/>
    <s v="TD-20995"/>
    <s v="Tamara Dahlen"/>
    <s v="Consumer"/>
    <s v="United States"/>
    <s v="Garland"/>
    <s v="Texas"/>
    <n v="75043"/>
    <x v="2"/>
    <x v="710"/>
    <x v="1"/>
    <x v="8"/>
    <x v="709"/>
    <x v="829"/>
    <n v="4"/>
    <n v="0.8"/>
    <x v="859"/>
  </r>
  <r>
    <n v="903"/>
    <s v="CA-2017-132353"/>
    <x v="175"/>
    <x v="31"/>
    <s v="First Class"/>
    <s v="DB-13060"/>
    <s v="Dave Brooks"/>
    <s v="Consumer"/>
    <s v="United States"/>
    <s v="Chicago"/>
    <s v="Illinois"/>
    <n v="60653"/>
    <x v="2"/>
    <x v="149"/>
    <x v="2"/>
    <x v="7"/>
    <x v="150"/>
    <x v="830"/>
    <n v="3"/>
    <n v="0.2"/>
    <x v="860"/>
  </r>
  <r>
    <n v="904"/>
    <s v="CA-2016-130477"/>
    <x v="143"/>
    <x v="361"/>
    <s v="Standard Class"/>
    <s v="LC-17140"/>
    <s v="Logan Currie"/>
    <s v="Consumer"/>
    <s v="United States"/>
    <s v="Los Angeles"/>
    <s v="California"/>
    <n v="90032"/>
    <x v="1"/>
    <x v="711"/>
    <x v="1"/>
    <x v="10"/>
    <x v="710"/>
    <x v="130"/>
    <n v="3"/>
    <n v="0"/>
    <x v="132"/>
  </r>
  <r>
    <n v="905"/>
    <s v="CA-2016-130477"/>
    <x v="143"/>
    <x v="361"/>
    <s v="Standard Class"/>
    <s v="LC-17140"/>
    <s v="Logan Currie"/>
    <s v="Consumer"/>
    <s v="United States"/>
    <s v="Los Angeles"/>
    <s v="California"/>
    <n v="90032"/>
    <x v="1"/>
    <x v="571"/>
    <x v="1"/>
    <x v="4"/>
    <x v="571"/>
    <x v="647"/>
    <n v="2"/>
    <n v="0"/>
    <x v="659"/>
  </r>
  <r>
    <n v="906"/>
    <s v="CA-2016-130477"/>
    <x v="143"/>
    <x v="361"/>
    <s v="Standard Class"/>
    <s v="LC-17140"/>
    <s v="Logan Currie"/>
    <s v="Consumer"/>
    <s v="United States"/>
    <s v="Los Angeles"/>
    <s v="California"/>
    <n v="90032"/>
    <x v="1"/>
    <x v="712"/>
    <x v="1"/>
    <x v="10"/>
    <x v="711"/>
    <x v="91"/>
    <n v="2"/>
    <n v="0"/>
    <x v="91"/>
  </r>
  <r>
    <n v="907"/>
    <s v="CA-2017-143259"/>
    <x v="247"/>
    <x v="362"/>
    <s v="Standard Class"/>
    <s v="PO-18865"/>
    <s v="Patrick O'Donnell"/>
    <s v="Consumer"/>
    <s v="United States"/>
    <s v="New York City"/>
    <s v="New York"/>
    <n v="10009"/>
    <x v="3"/>
    <x v="713"/>
    <x v="0"/>
    <x v="0"/>
    <x v="712"/>
    <x v="831"/>
    <n v="4"/>
    <n v="0.2"/>
    <x v="861"/>
  </r>
  <r>
    <n v="908"/>
    <s v="CA-2017-143259"/>
    <x v="247"/>
    <x v="362"/>
    <s v="Standard Class"/>
    <s v="PO-18865"/>
    <s v="Patrick O'Donnell"/>
    <s v="Consumer"/>
    <s v="United States"/>
    <s v="New York City"/>
    <s v="New York"/>
    <n v="10009"/>
    <x v="3"/>
    <x v="714"/>
    <x v="2"/>
    <x v="7"/>
    <x v="713"/>
    <x v="832"/>
    <n v="7"/>
    <n v="0"/>
    <x v="862"/>
  </r>
  <r>
    <n v="909"/>
    <s v="CA-2017-143259"/>
    <x v="247"/>
    <x v="362"/>
    <s v="Standard Class"/>
    <s v="PO-18865"/>
    <s v="Patrick O'Donnell"/>
    <s v="Consumer"/>
    <s v="United States"/>
    <s v="New York City"/>
    <s v="New York"/>
    <n v="10009"/>
    <x v="3"/>
    <x v="715"/>
    <x v="1"/>
    <x v="8"/>
    <x v="714"/>
    <x v="833"/>
    <n v="3"/>
    <n v="0.2"/>
    <x v="863"/>
  </r>
  <r>
    <n v="910"/>
    <s v="CA-2017-137596"/>
    <x v="264"/>
    <x v="285"/>
    <s v="Standard Class"/>
    <s v="BE-11335"/>
    <s v="Bill Eplett"/>
    <s v="Home Office"/>
    <s v="United States"/>
    <s v="Jackson"/>
    <s v="Michigan"/>
    <n v="49201"/>
    <x v="2"/>
    <x v="716"/>
    <x v="2"/>
    <x v="7"/>
    <x v="715"/>
    <x v="834"/>
    <n v="4"/>
    <n v="0"/>
    <x v="864"/>
  </r>
  <r>
    <n v="911"/>
    <s v="CA-2017-137596"/>
    <x v="264"/>
    <x v="285"/>
    <s v="Standard Class"/>
    <s v="BE-11335"/>
    <s v="Bill Eplett"/>
    <s v="Home Office"/>
    <s v="United States"/>
    <s v="Jackson"/>
    <s v="Michigan"/>
    <n v="49201"/>
    <x v="2"/>
    <x v="717"/>
    <x v="2"/>
    <x v="11"/>
    <x v="716"/>
    <x v="835"/>
    <n v="7"/>
    <n v="0"/>
    <x v="865"/>
  </r>
  <r>
    <n v="912"/>
    <s v="CA-2017-137596"/>
    <x v="264"/>
    <x v="285"/>
    <s v="Standard Class"/>
    <s v="BE-11335"/>
    <s v="Bill Eplett"/>
    <s v="Home Office"/>
    <s v="United States"/>
    <s v="Jackson"/>
    <s v="Michigan"/>
    <n v="49201"/>
    <x v="2"/>
    <x v="718"/>
    <x v="1"/>
    <x v="4"/>
    <x v="717"/>
    <x v="836"/>
    <n v="2"/>
    <n v="0"/>
    <x v="866"/>
  </r>
  <r>
    <n v="913"/>
    <s v="CA-2015-133627"/>
    <x v="70"/>
    <x v="363"/>
    <s v="Standard Class"/>
    <s v="SC-20050"/>
    <s v="Sample Company A"/>
    <s v="Home Office"/>
    <s v="United States"/>
    <s v="Norwich"/>
    <s v="Connecticut"/>
    <n v="6360"/>
    <x v="3"/>
    <x v="345"/>
    <x v="0"/>
    <x v="5"/>
    <x v="345"/>
    <x v="500"/>
    <n v="6"/>
    <n v="0"/>
    <x v="867"/>
  </r>
  <r>
    <n v="914"/>
    <s v="CA-2017-102519"/>
    <x v="344"/>
    <x v="364"/>
    <s v="First Class"/>
    <s v="BM-11650"/>
    <s v="Brian Moss"/>
    <s v="Corporate"/>
    <s v="United States"/>
    <s v="Milwaukee"/>
    <s v="Wisconsin"/>
    <n v="53209"/>
    <x v="2"/>
    <x v="267"/>
    <x v="0"/>
    <x v="5"/>
    <x v="267"/>
    <x v="837"/>
    <n v="1"/>
    <n v="0"/>
    <x v="868"/>
  </r>
  <r>
    <n v="915"/>
    <s v="CA-2017-102519"/>
    <x v="344"/>
    <x v="364"/>
    <s v="First Class"/>
    <s v="BM-11650"/>
    <s v="Brian Moss"/>
    <s v="Corporate"/>
    <s v="United States"/>
    <s v="Milwaukee"/>
    <s v="Wisconsin"/>
    <n v="53209"/>
    <x v="2"/>
    <x v="404"/>
    <x v="2"/>
    <x v="11"/>
    <x v="405"/>
    <x v="838"/>
    <n v="9"/>
    <n v="0"/>
    <x v="869"/>
  </r>
  <r>
    <n v="916"/>
    <s v="US-2014-141215"/>
    <x v="345"/>
    <x v="365"/>
    <s v="Standard Class"/>
    <s v="KL-16555"/>
    <s v="Kelly Lampkin"/>
    <s v="Corporate"/>
    <s v="United States"/>
    <s v="San Antonio"/>
    <s v="Texas"/>
    <n v="78207"/>
    <x v="2"/>
    <x v="719"/>
    <x v="0"/>
    <x v="3"/>
    <x v="718"/>
    <x v="839"/>
    <n v="2"/>
    <n v="0.3"/>
    <x v="870"/>
  </r>
  <r>
    <n v="917"/>
    <s v="US-2014-141215"/>
    <x v="345"/>
    <x v="365"/>
    <s v="Standard Class"/>
    <s v="KL-16555"/>
    <s v="Kelly Lampkin"/>
    <s v="Corporate"/>
    <s v="United States"/>
    <s v="San Antonio"/>
    <s v="Texas"/>
    <n v="78207"/>
    <x v="2"/>
    <x v="463"/>
    <x v="0"/>
    <x v="1"/>
    <x v="464"/>
    <x v="840"/>
    <n v="4"/>
    <n v="0.3"/>
    <x v="871"/>
  </r>
  <r>
    <n v="918"/>
    <s v="US-2014-141215"/>
    <x v="345"/>
    <x v="365"/>
    <s v="Standard Class"/>
    <s v="KL-16555"/>
    <s v="Kelly Lampkin"/>
    <s v="Corporate"/>
    <s v="United States"/>
    <s v="San Antonio"/>
    <s v="Texas"/>
    <n v="78207"/>
    <x v="2"/>
    <x v="276"/>
    <x v="1"/>
    <x v="8"/>
    <x v="276"/>
    <x v="841"/>
    <n v="3"/>
    <n v="0.8"/>
    <x v="872"/>
  </r>
  <r>
    <n v="919"/>
    <s v="CA-2016-165218"/>
    <x v="346"/>
    <x v="366"/>
    <s v="Standard Class"/>
    <s v="RW-19630"/>
    <s v="Rob Williams"/>
    <s v="Corporate"/>
    <s v="United States"/>
    <s v="Dallas"/>
    <s v="Texas"/>
    <n v="75220"/>
    <x v="2"/>
    <x v="633"/>
    <x v="1"/>
    <x v="12"/>
    <x v="633"/>
    <x v="842"/>
    <n v="3"/>
    <n v="0.2"/>
    <x v="873"/>
  </r>
  <r>
    <n v="920"/>
    <s v="CA-2016-165218"/>
    <x v="346"/>
    <x v="366"/>
    <s v="Standard Class"/>
    <s v="RW-19630"/>
    <s v="Rob Williams"/>
    <s v="Corporate"/>
    <s v="United States"/>
    <s v="Dallas"/>
    <s v="Texas"/>
    <n v="75220"/>
    <x v="2"/>
    <x v="720"/>
    <x v="1"/>
    <x v="4"/>
    <x v="719"/>
    <x v="843"/>
    <n v="1"/>
    <n v="0.2"/>
    <x v="874"/>
  </r>
  <r>
    <n v="921"/>
    <s v="CA-2014-138296"/>
    <x v="29"/>
    <x v="367"/>
    <s v="Standard Class"/>
    <s v="RC-19825"/>
    <s v="Roy Collins"/>
    <s v="Consumer"/>
    <s v="United States"/>
    <s v="Alexandria"/>
    <s v="Virginia"/>
    <n v="22304"/>
    <x v="0"/>
    <x v="576"/>
    <x v="1"/>
    <x v="4"/>
    <x v="576"/>
    <x v="335"/>
    <n v="2"/>
    <n v="0"/>
    <x v="727"/>
  </r>
  <r>
    <n v="922"/>
    <s v="CA-2015-111164"/>
    <x v="347"/>
    <x v="368"/>
    <s v="Standard Class"/>
    <s v="SE-20110"/>
    <s v="Sanjit Engle"/>
    <s v="Consumer"/>
    <s v="United States"/>
    <s v="New York City"/>
    <s v="New York"/>
    <n v="10009"/>
    <x v="3"/>
    <x v="721"/>
    <x v="2"/>
    <x v="11"/>
    <x v="720"/>
    <x v="844"/>
    <n v="3"/>
    <n v="0"/>
    <x v="875"/>
  </r>
  <r>
    <n v="923"/>
    <s v="CA-2015-111164"/>
    <x v="347"/>
    <x v="368"/>
    <s v="Standard Class"/>
    <s v="SE-20110"/>
    <s v="Sanjit Engle"/>
    <s v="Consumer"/>
    <s v="United States"/>
    <s v="New York City"/>
    <s v="New York"/>
    <n v="10009"/>
    <x v="3"/>
    <x v="722"/>
    <x v="2"/>
    <x v="7"/>
    <x v="721"/>
    <x v="845"/>
    <n v="1"/>
    <n v="0"/>
    <x v="876"/>
  </r>
  <r>
    <n v="924"/>
    <s v="CA-2015-111164"/>
    <x v="347"/>
    <x v="368"/>
    <s v="Standard Class"/>
    <s v="SE-20110"/>
    <s v="Sanjit Engle"/>
    <s v="Consumer"/>
    <s v="United States"/>
    <s v="New York City"/>
    <s v="New York"/>
    <n v="10009"/>
    <x v="3"/>
    <x v="723"/>
    <x v="1"/>
    <x v="9"/>
    <x v="722"/>
    <x v="846"/>
    <n v="5"/>
    <n v="0"/>
    <x v="877"/>
  </r>
  <r>
    <n v="925"/>
    <s v="CA-2016-149797"/>
    <x v="306"/>
    <x v="369"/>
    <s v="Standard Class"/>
    <s v="AH-10075"/>
    <s v="Adam Hart"/>
    <s v="Corporate"/>
    <s v="United States"/>
    <s v="New York City"/>
    <s v="New York"/>
    <n v="10011"/>
    <x v="3"/>
    <x v="115"/>
    <x v="1"/>
    <x v="8"/>
    <x v="115"/>
    <x v="847"/>
    <n v="2"/>
    <n v="0.2"/>
    <x v="878"/>
  </r>
  <r>
    <n v="926"/>
    <s v="CA-2014-132962"/>
    <x v="103"/>
    <x v="370"/>
    <s v="First Class"/>
    <s v="JM-15535"/>
    <s v="Jessica Myrick"/>
    <s v="Consumer"/>
    <s v="United States"/>
    <s v="Philadelphia"/>
    <s v="Pennsylvania"/>
    <n v="19143"/>
    <x v="3"/>
    <x v="724"/>
    <x v="1"/>
    <x v="10"/>
    <x v="723"/>
    <x v="12"/>
    <n v="3"/>
    <n v="0.2"/>
    <x v="12"/>
  </r>
  <r>
    <n v="927"/>
    <s v="CA-2014-132962"/>
    <x v="103"/>
    <x v="370"/>
    <s v="First Class"/>
    <s v="JM-15535"/>
    <s v="Jessica Myrick"/>
    <s v="Consumer"/>
    <s v="United States"/>
    <s v="Philadelphia"/>
    <s v="Pennsylvania"/>
    <n v="19143"/>
    <x v="3"/>
    <x v="725"/>
    <x v="2"/>
    <x v="11"/>
    <x v="724"/>
    <x v="848"/>
    <n v="5"/>
    <n v="0.2"/>
    <x v="879"/>
  </r>
  <r>
    <n v="928"/>
    <s v="CA-2015-115091"/>
    <x v="348"/>
    <x v="256"/>
    <s v="Standard Class"/>
    <s v="JJ-15760"/>
    <s v="Joel Jenkins"/>
    <s v="Home Office"/>
    <s v="United States"/>
    <s v="Springfield"/>
    <s v="Virginia"/>
    <n v="22153"/>
    <x v="0"/>
    <x v="332"/>
    <x v="1"/>
    <x v="6"/>
    <x v="332"/>
    <x v="849"/>
    <n v="4"/>
    <n v="0"/>
    <x v="880"/>
  </r>
  <r>
    <n v="929"/>
    <s v="CA-2015-115091"/>
    <x v="348"/>
    <x v="256"/>
    <s v="Standard Class"/>
    <s v="JJ-15760"/>
    <s v="Joel Jenkins"/>
    <s v="Home Office"/>
    <s v="United States"/>
    <s v="Springfield"/>
    <s v="Virginia"/>
    <n v="22153"/>
    <x v="0"/>
    <x v="336"/>
    <x v="1"/>
    <x v="9"/>
    <x v="336"/>
    <x v="850"/>
    <n v="2"/>
    <n v="0"/>
    <x v="881"/>
  </r>
  <r>
    <n v="930"/>
    <s v="CA-2017-144932"/>
    <x v="349"/>
    <x v="125"/>
    <s v="First Class"/>
    <s v="AB-10165"/>
    <s v="Alan Barnes"/>
    <s v="Consumer"/>
    <s v="United States"/>
    <s v="Toledo"/>
    <s v="Ohio"/>
    <n v="43615"/>
    <x v="3"/>
    <x v="487"/>
    <x v="1"/>
    <x v="6"/>
    <x v="487"/>
    <x v="851"/>
    <n v="3"/>
    <n v="0.2"/>
    <x v="882"/>
  </r>
  <r>
    <n v="931"/>
    <s v="CA-2017-144932"/>
    <x v="349"/>
    <x v="125"/>
    <s v="First Class"/>
    <s v="AB-10165"/>
    <s v="Alan Barnes"/>
    <s v="Consumer"/>
    <s v="United States"/>
    <s v="Toledo"/>
    <s v="Ohio"/>
    <n v="43615"/>
    <x v="3"/>
    <x v="726"/>
    <x v="1"/>
    <x v="6"/>
    <x v="725"/>
    <x v="852"/>
    <n v="3"/>
    <n v="0.2"/>
    <x v="883"/>
  </r>
  <r>
    <n v="932"/>
    <s v="CA-2017-144932"/>
    <x v="349"/>
    <x v="125"/>
    <s v="First Class"/>
    <s v="AB-10165"/>
    <s v="Alan Barnes"/>
    <s v="Consumer"/>
    <s v="United States"/>
    <s v="Toledo"/>
    <s v="Ohio"/>
    <n v="43615"/>
    <x v="3"/>
    <x v="609"/>
    <x v="1"/>
    <x v="10"/>
    <x v="609"/>
    <x v="853"/>
    <n v="3"/>
    <n v="0.2"/>
    <x v="884"/>
  </r>
  <r>
    <n v="933"/>
    <s v="CA-2017-114216"/>
    <x v="264"/>
    <x v="371"/>
    <s v="Standard Class"/>
    <s v="RK-19300"/>
    <s v="Ralph Kennedy"/>
    <s v="Consumer"/>
    <s v="United States"/>
    <s v="Philadelphia"/>
    <s v="Pennsylvania"/>
    <n v="19140"/>
    <x v="3"/>
    <x v="727"/>
    <x v="1"/>
    <x v="10"/>
    <x v="726"/>
    <x v="854"/>
    <n v="3"/>
    <n v="0.2"/>
    <x v="885"/>
  </r>
  <r>
    <n v="934"/>
    <s v="CA-2016-140081"/>
    <x v="23"/>
    <x v="372"/>
    <s v="Standard Class"/>
    <s v="CG-12040"/>
    <s v="Catherine Glotzbach"/>
    <s v="Home Office"/>
    <s v="United States"/>
    <s v="Philadelphia"/>
    <s v="Pennsylvania"/>
    <n v="19120"/>
    <x v="3"/>
    <x v="728"/>
    <x v="1"/>
    <x v="10"/>
    <x v="727"/>
    <x v="855"/>
    <n v="8"/>
    <n v="0.2"/>
    <x v="886"/>
  </r>
  <r>
    <n v="935"/>
    <s v="CA-2016-140081"/>
    <x v="23"/>
    <x v="372"/>
    <s v="Standard Class"/>
    <s v="CG-12040"/>
    <s v="Catherine Glotzbach"/>
    <s v="Home Office"/>
    <s v="United States"/>
    <s v="Philadelphia"/>
    <s v="Pennsylvania"/>
    <n v="19120"/>
    <x v="3"/>
    <x v="729"/>
    <x v="1"/>
    <x v="8"/>
    <x v="728"/>
    <x v="856"/>
    <n v="6"/>
    <n v="0.7"/>
    <x v="887"/>
  </r>
  <r>
    <n v="936"/>
    <s v="CA-2016-140081"/>
    <x v="23"/>
    <x v="372"/>
    <s v="Standard Class"/>
    <s v="CG-12040"/>
    <s v="Catherine Glotzbach"/>
    <s v="Home Office"/>
    <s v="United States"/>
    <s v="Philadelphia"/>
    <s v="Pennsylvania"/>
    <n v="19120"/>
    <x v="3"/>
    <x v="680"/>
    <x v="1"/>
    <x v="10"/>
    <x v="680"/>
    <x v="12"/>
    <n v="3"/>
    <n v="0.2"/>
    <x v="12"/>
  </r>
  <r>
    <n v="937"/>
    <s v="CA-2016-140081"/>
    <x v="23"/>
    <x v="372"/>
    <s v="Standard Class"/>
    <s v="CG-12040"/>
    <s v="Catherine Glotzbach"/>
    <s v="Home Office"/>
    <s v="United States"/>
    <s v="Philadelphia"/>
    <s v="Pennsylvania"/>
    <n v="19120"/>
    <x v="3"/>
    <x v="137"/>
    <x v="1"/>
    <x v="9"/>
    <x v="138"/>
    <x v="857"/>
    <n v="2"/>
    <n v="0.2"/>
    <x v="888"/>
  </r>
  <r>
    <n v="938"/>
    <s v="US-2017-111745"/>
    <x v="60"/>
    <x v="373"/>
    <s v="First Class"/>
    <s v="RA-19885"/>
    <s v="Ruben Ausman"/>
    <s v="Corporate"/>
    <s v="United States"/>
    <s v="Farmington"/>
    <s v="New Mexico"/>
    <n v="87401"/>
    <x v="1"/>
    <x v="331"/>
    <x v="2"/>
    <x v="11"/>
    <x v="331"/>
    <x v="858"/>
    <n v="1"/>
    <n v="0"/>
    <x v="889"/>
  </r>
  <r>
    <n v="939"/>
    <s v="CA-2015-148250"/>
    <x v="350"/>
    <x v="374"/>
    <s v="Standard Class"/>
    <s v="RP-19270"/>
    <s v="Rachel Payne"/>
    <s v="Corporate"/>
    <s v="United States"/>
    <s v="Riverside"/>
    <s v="California"/>
    <n v="92503"/>
    <x v="1"/>
    <x v="730"/>
    <x v="1"/>
    <x v="10"/>
    <x v="729"/>
    <x v="91"/>
    <n v="2"/>
    <n v="0"/>
    <x v="91"/>
  </r>
  <r>
    <n v="940"/>
    <s v="CA-2015-148250"/>
    <x v="350"/>
    <x v="374"/>
    <s v="Standard Class"/>
    <s v="RP-19270"/>
    <s v="Rachel Payne"/>
    <s v="Corporate"/>
    <s v="United States"/>
    <s v="Riverside"/>
    <s v="California"/>
    <n v="92503"/>
    <x v="1"/>
    <x v="731"/>
    <x v="1"/>
    <x v="9"/>
    <x v="730"/>
    <x v="859"/>
    <n v="4"/>
    <n v="0"/>
    <x v="890"/>
  </r>
  <r>
    <n v="941"/>
    <s v="CA-2016-105760"/>
    <x v="351"/>
    <x v="375"/>
    <s v="First Class"/>
    <s v="KC-16255"/>
    <s v="Karen Carlisle"/>
    <s v="Corporate"/>
    <s v="United States"/>
    <s v="San Francisco"/>
    <s v="California"/>
    <n v="94110"/>
    <x v="1"/>
    <x v="732"/>
    <x v="1"/>
    <x v="10"/>
    <x v="731"/>
    <x v="860"/>
    <n v="2"/>
    <n v="0"/>
    <x v="891"/>
  </r>
  <r>
    <n v="942"/>
    <s v="CA-2016-142958"/>
    <x v="180"/>
    <x v="120"/>
    <s v="Standard Class"/>
    <s v="RW-19630"/>
    <s v="Rob Williams"/>
    <s v="Corporate"/>
    <s v="United States"/>
    <s v="Torrance"/>
    <s v="California"/>
    <n v="90503"/>
    <x v="1"/>
    <x v="733"/>
    <x v="1"/>
    <x v="8"/>
    <x v="732"/>
    <x v="861"/>
    <n v="2"/>
    <n v="0.2"/>
    <x v="892"/>
  </r>
  <r>
    <n v="943"/>
    <s v="CA-2016-142958"/>
    <x v="180"/>
    <x v="120"/>
    <s v="Standard Class"/>
    <s v="RW-19630"/>
    <s v="Rob Williams"/>
    <s v="Corporate"/>
    <s v="United States"/>
    <s v="Torrance"/>
    <s v="California"/>
    <n v="90503"/>
    <x v="1"/>
    <x v="3"/>
    <x v="0"/>
    <x v="3"/>
    <x v="3"/>
    <x v="862"/>
    <n v="4"/>
    <n v="0.2"/>
    <x v="893"/>
  </r>
  <r>
    <n v="944"/>
    <s v="CA-2015-120880"/>
    <x v="352"/>
    <x v="69"/>
    <s v="Standard Class"/>
    <s v="JL-15850"/>
    <s v="John Lucas"/>
    <s v="Consumer"/>
    <s v="United States"/>
    <s v="Seattle"/>
    <s v="Washington"/>
    <n v="98105"/>
    <x v="1"/>
    <x v="511"/>
    <x v="1"/>
    <x v="10"/>
    <x v="511"/>
    <x v="56"/>
    <n v="5"/>
    <n v="0"/>
    <x v="56"/>
  </r>
  <r>
    <n v="945"/>
    <s v="CA-2015-120880"/>
    <x v="352"/>
    <x v="69"/>
    <s v="Standard Class"/>
    <s v="JL-15850"/>
    <s v="John Lucas"/>
    <s v="Consumer"/>
    <s v="United States"/>
    <s v="Seattle"/>
    <s v="Washington"/>
    <n v="98105"/>
    <x v="1"/>
    <x v="734"/>
    <x v="1"/>
    <x v="4"/>
    <x v="733"/>
    <x v="863"/>
    <n v="3"/>
    <n v="0"/>
    <x v="894"/>
  </r>
  <r>
    <n v="946"/>
    <s v="CA-2015-120880"/>
    <x v="352"/>
    <x v="69"/>
    <s v="Standard Class"/>
    <s v="JL-15850"/>
    <s v="John Lucas"/>
    <s v="Consumer"/>
    <s v="United States"/>
    <s v="Seattle"/>
    <s v="Washington"/>
    <n v="98105"/>
    <x v="1"/>
    <x v="735"/>
    <x v="1"/>
    <x v="8"/>
    <x v="734"/>
    <x v="864"/>
    <n v="5"/>
    <n v="0.2"/>
    <x v="895"/>
  </r>
  <r>
    <n v="947"/>
    <s v="US-2015-140200"/>
    <x v="353"/>
    <x v="376"/>
    <s v="First Class"/>
    <s v="CA-12775"/>
    <s v="Cynthia Arntzen"/>
    <s v="Consumer"/>
    <s v="United States"/>
    <s v="Mesa"/>
    <s v="Arizona"/>
    <n v="85204"/>
    <x v="1"/>
    <x v="736"/>
    <x v="0"/>
    <x v="3"/>
    <x v="735"/>
    <x v="865"/>
    <n v="3"/>
    <n v="0.5"/>
    <x v="896"/>
  </r>
  <r>
    <n v="948"/>
    <s v="US-2017-110576"/>
    <x v="354"/>
    <x v="348"/>
    <s v="Standard Class"/>
    <s v="RB-19795"/>
    <s v="Ross Baird"/>
    <s v="Home Office"/>
    <s v="United States"/>
    <s v="Philadelphia"/>
    <s v="Pennsylvania"/>
    <n v="19120"/>
    <x v="3"/>
    <x v="737"/>
    <x v="0"/>
    <x v="5"/>
    <x v="736"/>
    <x v="866"/>
    <n v="7"/>
    <n v="0.2"/>
    <x v="897"/>
  </r>
  <r>
    <n v="949"/>
    <s v="US-2017-110576"/>
    <x v="354"/>
    <x v="348"/>
    <s v="Standard Class"/>
    <s v="RB-19795"/>
    <s v="Ross Baird"/>
    <s v="Home Office"/>
    <s v="United States"/>
    <s v="Philadelphia"/>
    <s v="Pennsylvania"/>
    <n v="19120"/>
    <x v="3"/>
    <x v="220"/>
    <x v="0"/>
    <x v="5"/>
    <x v="221"/>
    <x v="867"/>
    <n v="6"/>
    <n v="0.2"/>
    <x v="898"/>
  </r>
  <r>
    <n v="950"/>
    <s v="US-2017-110576"/>
    <x v="354"/>
    <x v="348"/>
    <s v="Standard Class"/>
    <s v="RB-19795"/>
    <s v="Ross Baird"/>
    <s v="Home Office"/>
    <s v="United States"/>
    <s v="Philadelphia"/>
    <s v="Pennsylvania"/>
    <n v="19120"/>
    <x v="3"/>
    <x v="738"/>
    <x v="0"/>
    <x v="3"/>
    <x v="737"/>
    <x v="868"/>
    <n v="12"/>
    <n v="0.4"/>
    <x v="899"/>
  </r>
  <r>
    <n v="951"/>
    <s v="US-2017-110576"/>
    <x v="354"/>
    <x v="348"/>
    <s v="Standard Class"/>
    <s v="RB-19795"/>
    <s v="Ross Baird"/>
    <s v="Home Office"/>
    <s v="United States"/>
    <s v="Philadelphia"/>
    <s v="Pennsylvania"/>
    <n v="19120"/>
    <x v="3"/>
    <x v="739"/>
    <x v="1"/>
    <x v="10"/>
    <x v="738"/>
    <x v="12"/>
    <n v="3"/>
    <n v="0.2"/>
    <x v="12"/>
  </r>
  <r>
    <n v="952"/>
    <s v="US-2017-110576"/>
    <x v="354"/>
    <x v="348"/>
    <s v="Standard Class"/>
    <s v="RB-19795"/>
    <s v="Ross Baird"/>
    <s v="Home Office"/>
    <s v="United States"/>
    <s v="Philadelphia"/>
    <s v="Pennsylvania"/>
    <n v="19120"/>
    <x v="3"/>
    <x v="218"/>
    <x v="1"/>
    <x v="10"/>
    <x v="219"/>
    <x v="869"/>
    <n v="6"/>
    <n v="0.2"/>
    <x v="900"/>
  </r>
  <r>
    <n v="953"/>
    <s v="CA-2017-131156"/>
    <x v="355"/>
    <x v="377"/>
    <s v="Standard Class"/>
    <s v="KH-16360"/>
    <s v="Katherine Hughes"/>
    <s v="Consumer"/>
    <s v="United States"/>
    <s v="Philadelphia"/>
    <s v="Pennsylvania"/>
    <n v="19143"/>
    <x v="3"/>
    <x v="740"/>
    <x v="0"/>
    <x v="5"/>
    <x v="222"/>
    <x v="870"/>
    <n v="4"/>
    <n v="0.2"/>
    <x v="901"/>
  </r>
  <r>
    <n v="954"/>
    <s v="CA-2017-136539"/>
    <x v="116"/>
    <x v="378"/>
    <s v="Standard Class"/>
    <s v="GH-14665"/>
    <s v="Greg Hansen"/>
    <s v="Consumer"/>
    <s v="United States"/>
    <s v="Round Rock"/>
    <s v="Texas"/>
    <n v="78664"/>
    <x v="2"/>
    <x v="207"/>
    <x v="1"/>
    <x v="6"/>
    <x v="208"/>
    <x v="220"/>
    <n v="2"/>
    <n v="0.2"/>
    <x v="222"/>
  </r>
  <r>
    <n v="955"/>
    <s v="CA-2017-136539"/>
    <x v="116"/>
    <x v="378"/>
    <s v="Standard Class"/>
    <s v="GH-14665"/>
    <s v="Greg Hansen"/>
    <s v="Consumer"/>
    <s v="United States"/>
    <s v="Round Rock"/>
    <s v="Texas"/>
    <n v="78664"/>
    <x v="2"/>
    <x v="266"/>
    <x v="0"/>
    <x v="0"/>
    <x v="266"/>
    <x v="871"/>
    <n v="2"/>
    <n v="0.32"/>
    <x v="902"/>
  </r>
  <r>
    <n v="956"/>
    <s v="CA-2017-119305"/>
    <x v="329"/>
    <x v="379"/>
    <s v="Standard Class"/>
    <s v="SW-20275"/>
    <s v="Scott Williamson"/>
    <s v="Consumer"/>
    <s v="United States"/>
    <s v="Jackson"/>
    <s v="Mississippi"/>
    <n v="39212"/>
    <x v="0"/>
    <x v="54"/>
    <x v="1"/>
    <x v="4"/>
    <x v="54"/>
    <x v="872"/>
    <n v="5"/>
    <n v="0"/>
    <x v="903"/>
  </r>
  <r>
    <n v="957"/>
    <s v="CA-2017-102414"/>
    <x v="356"/>
    <x v="380"/>
    <s v="Second Class"/>
    <s v="JA-15970"/>
    <s v="Joseph Airdo"/>
    <s v="Consumer"/>
    <s v="United States"/>
    <s v="Phoenix"/>
    <s v="Arizona"/>
    <n v="85023"/>
    <x v="1"/>
    <x v="687"/>
    <x v="2"/>
    <x v="7"/>
    <x v="687"/>
    <x v="873"/>
    <n v="1"/>
    <n v="0.2"/>
    <x v="904"/>
  </r>
  <r>
    <n v="958"/>
    <s v="CA-2017-102414"/>
    <x v="356"/>
    <x v="380"/>
    <s v="Second Class"/>
    <s v="JA-15970"/>
    <s v="Joseph Airdo"/>
    <s v="Consumer"/>
    <s v="United States"/>
    <s v="Phoenix"/>
    <s v="Arizona"/>
    <n v="85023"/>
    <x v="1"/>
    <x v="741"/>
    <x v="1"/>
    <x v="8"/>
    <x v="739"/>
    <x v="323"/>
    <n v="2"/>
    <n v="0.7"/>
    <x v="905"/>
  </r>
  <r>
    <n v="959"/>
    <s v="CA-2017-102414"/>
    <x v="356"/>
    <x v="380"/>
    <s v="Second Class"/>
    <s v="JA-15970"/>
    <s v="Joseph Airdo"/>
    <s v="Consumer"/>
    <s v="United States"/>
    <s v="Phoenix"/>
    <s v="Arizona"/>
    <n v="85023"/>
    <x v="1"/>
    <x v="742"/>
    <x v="1"/>
    <x v="10"/>
    <x v="740"/>
    <x v="12"/>
    <n v="3"/>
    <n v="0.2"/>
    <x v="906"/>
  </r>
  <r>
    <n v="960"/>
    <s v="CA-2015-112571"/>
    <x v="357"/>
    <x v="238"/>
    <s v="Same Day"/>
    <s v="DL-12925"/>
    <s v="Daniel Lacy"/>
    <s v="Consumer"/>
    <s v="United States"/>
    <s v="Oceanside"/>
    <s v="California"/>
    <n v="92054"/>
    <x v="1"/>
    <x v="743"/>
    <x v="0"/>
    <x v="5"/>
    <x v="741"/>
    <x v="874"/>
    <n v="2"/>
    <n v="0"/>
    <x v="907"/>
  </r>
  <r>
    <n v="961"/>
    <s v="CA-2017-152142"/>
    <x v="237"/>
    <x v="381"/>
    <s v="Standard Class"/>
    <s v="LW-16990"/>
    <s v="Lindsay Williams"/>
    <s v="Corporate"/>
    <s v="United States"/>
    <s v="San Francisco"/>
    <s v="California"/>
    <n v="94110"/>
    <x v="1"/>
    <x v="228"/>
    <x v="0"/>
    <x v="1"/>
    <x v="229"/>
    <x v="244"/>
    <n v="2"/>
    <n v="0.2"/>
    <x v="246"/>
  </r>
  <r>
    <n v="962"/>
    <s v="CA-2015-160059"/>
    <x v="154"/>
    <x v="382"/>
    <s v="Standard Class"/>
    <s v="TB-21190"/>
    <s v="Thomas Brumley"/>
    <s v="Home Office"/>
    <s v="United States"/>
    <s v="Fayetteville"/>
    <s v="Arkansas"/>
    <n v="72701"/>
    <x v="0"/>
    <x v="744"/>
    <x v="1"/>
    <x v="8"/>
    <x v="742"/>
    <x v="875"/>
    <n v="2"/>
    <n v="0"/>
    <x v="908"/>
  </r>
  <r>
    <n v="963"/>
    <s v="CA-2016-120859"/>
    <x v="142"/>
    <x v="383"/>
    <s v="First Class"/>
    <s v="CV-12805"/>
    <s v="Cynthia Voltz"/>
    <s v="Corporate"/>
    <s v="United States"/>
    <s v="San Francisco"/>
    <s v="California"/>
    <n v="94110"/>
    <x v="1"/>
    <x v="466"/>
    <x v="1"/>
    <x v="12"/>
    <x v="467"/>
    <x v="876"/>
    <n v="2"/>
    <n v="0"/>
    <x v="909"/>
  </r>
  <r>
    <n v="964"/>
    <s v="CA-2014-127488"/>
    <x v="358"/>
    <x v="131"/>
    <s v="Second Class"/>
    <s v="MS-17365"/>
    <s v="Maribeth Schnelling"/>
    <s v="Consumer"/>
    <s v="United States"/>
    <s v="Boca Raton"/>
    <s v="Florida"/>
    <n v="33433"/>
    <x v="0"/>
    <x v="745"/>
    <x v="1"/>
    <x v="2"/>
    <x v="743"/>
    <x v="877"/>
    <n v="2"/>
    <n v="0.2"/>
    <x v="910"/>
  </r>
  <r>
    <n v="965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746"/>
    <x v="1"/>
    <x v="2"/>
    <x v="744"/>
    <x v="765"/>
    <n v="2"/>
    <n v="0"/>
    <x v="787"/>
  </r>
  <r>
    <n v="966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369"/>
    <x v="1"/>
    <x v="6"/>
    <x v="370"/>
    <x v="878"/>
    <n v="3"/>
    <n v="0"/>
    <x v="911"/>
  </r>
  <r>
    <n v="967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747"/>
    <x v="1"/>
    <x v="10"/>
    <x v="745"/>
    <x v="91"/>
    <n v="2"/>
    <n v="0"/>
    <x v="91"/>
  </r>
  <r>
    <n v="968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748"/>
    <x v="1"/>
    <x v="10"/>
    <x v="746"/>
    <x v="879"/>
    <n v="4"/>
    <n v="0"/>
    <x v="912"/>
  </r>
  <r>
    <n v="969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745"/>
    <x v="1"/>
    <x v="2"/>
    <x v="743"/>
    <x v="880"/>
    <n v="3"/>
    <n v="0"/>
    <x v="913"/>
  </r>
  <r>
    <n v="970"/>
    <s v="CA-2017-135279"/>
    <x v="359"/>
    <x v="384"/>
    <s v="First Class"/>
    <s v="BS-11800"/>
    <s v="Bryan Spruell"/>
    <s v="Home Office"/>
    <s v="United States"/>
    <s v="New York City"/>
    <s v="New York"/>
    <n v="10011"/>
    <x v="3"/>
    <x v="749"/>
    <x v="1"/>
    <x v="4"/>
    <x v="747"/>
    <x v="881"/>
    <n v="3"/>
    <n v="0"/>
    <x v="232"/>
  </r>
  <r>
    <n v="971"/>
    <s v="CA-2014-115791"/>
    <x v="360"/>
    <x v="385"/>
    <s v="Second Class"/>
    <s v="DL-13315"/>
    <s v="Delfina Latchford"/>
    <s v="Consumer"/>
    <s v="United States"/>
    <s v="Philadelphia"/>
    <s v="Pennsylvania"/>
    <n v="19134"/>
    <x v="3"/>
    <x v="750"/>
    <x v="0"/>
    <x v="5"/>
    <x v="748"/>
    <x v="882"/>
    <n v="6"/>
    <n v="0.2"/>
    <x v="914"/>
  </r>
  <r>
    <n v="972"/>
    <s v="CA-2014-115791"/>
    <x v="360"/>
    <x v="385"/>
    <s v="Second Class"/>
    <s v="DL-13315"/>
    <s v="Delfina Latchford"/>
    <s v="Consumer"/>
    <s v="United States"/>
    <s v="Philadelphia"/>
    <s v="Pennsylvania"/>
    <n v="19134"/>
    <x v="3"/>
    <x v="302"/>
    <x v="2"/>
    <x v="7"/>
    <x v="302"/>
    <x v="883"/>
    <n v="3"/>
    <n v="0.4"/>
    <x v="915"/>
  </r>
  <r>
    <n v="973"/>
    <s v="CA-2014-115791"/>
    <x v="360"/>
    <x v="385"/>
    <s v="Second Class"/>
    <s v="DL-13315"/>
    <s v="Delfina Latchford"/>
    <s v="Consumer"/>
    <s v="United States"/>
    <s v="Philadelphia"/>
    <s v="Pennsylvania"/>
    <n v="19134"/>
    <x v="3"/>
    <x v="582"/>
    <x v="1"/>
    <x v="8"/>
    <x v="582"/>
    <x v="662"/>
    <n v="2"/>
    <n v="0.7"/>
    <x v="674"/>
  </r>
  <r>
    <n v="974"/>
    <s v="CA-2014-115791"/>
    <x v="360"/>
    <x v="385"/>
    <s v="Second Class"/>
    <s v="DL-13315"/>
    <s v="Delfina Latchford"/>
    <s v="Consumer"/>
    <s v="United States"/>
    <s v="Philadelphia"/>
    <s v="Pennsylvania"/>
    <n v="19134"/>
    <x v="3"/>
    <x v="300"/>
    <x v="1"/>
    <x v="2"/>
    <x v="300"/>
    <x v="884"/>
    <n v="3"/>
    <n v="0.2"/>
    <x v="916"/>
  </r>
  <r>
    <n v="975"/>
    <s v="US-2017-103247"/>
    <x v="361"/>
    <x v="179"/>
    <s v="Second Class"/>
    <s v="PO-19195"/>
    <s v="Phillina Ober"/>
    <s v="Home Office"/>
    <s v="United States"/>
    <s v="New York City"/>
    <s v="New York"/>
    <n v="10011"/>
    <x v="3"/>
    <x v="461"/>
    <x v="2"/>
    <x v="7"/>
    <x v="462"/>
    <x v="885"/>
    <n v="7"/>
    <n v="0"/>
    <x v="917"/>
  </r>
  <r>
    <n v="976"/>
    <s v="US-2017-103247"/>
    <x v="361"/>
    <x v="179"/>
    <s v="Second Class"/>
    <s v="PO-19195"/>
    <s v="Phillina Ober"/>
    <s v="Home Office"/>
    <s v="United States"/>
    <s v="New York City"/>
    <s v="New York"/>
    <n v="10011"/>
    <x v="3"/>
    <x v="351"/>
    <x v="1"/>
    <x v="8"/>
    <x v="351"/>
    <x v="376"/>
    <n v="3"/>
    <n v="0.2"/>
    <x v="385"/>
  </r>
  <r>
    <n v="977"/>
    <s v="US-2017-100209"/>
    <x v="362"/>
    <x v="386"/>
    <s v="Standard Class"/>
    <s v="TD-20995"/>
    <s v="Tamara Dahlen"/>
    <s v="Consumer"/>
    <s v="United States"/>
    <s v="Portland"/>
    <s v="Oregon"/>
    <n v="97206"/>
    <x v="1"/>
    <x v="751"/>
    <x v="1"/>
    <x v="8"/>
    <x v="749"/>
    <x v="886"/>
    <n v="2"/>
    <n v="0.7"/>
    <x v="918"/>
  </r>
  <r>
    <n v="978"/>
    <s v="CA-2017-159366"/>
    <x v="363"/>
    <x v="387"/>
    <s v="First Class"/>
    <s v="BW-11110"/>
    <s v="Bart Watters"/>
    <s v="Corporate"/>
    <s v="United States"/>
    <s v="Detroit"/>
    <s v="Michigan"/>
    <n v="48205"/>
    <x v="2"/>
    <x v="155"/>
    <x v="2"/>
    <x v="15"/>
    <x v="156"/>
    <x v="257"/>
    <n v="2"/>
    <n v="0.1"/>
    <x v="919"/>
  </r>
  <r>
    <n v="979"/>
    <s v="CA-2016-145499"/>
    <x v="198"/>
    <x v="388"/>
    <s v="First Class"/>
    <s v="RW-19690"/>
    <s v="Robert Waldorf"/>
    <s v="Consumer"/>
    <s v="United States"/>
    <s v="Wilmington"/>
    <s v="North Carolina"/>
    <n v="28403"/>
    <x v="0"/>
    <x v="520"/>
    <x v="1"/>
    <x v="8"/>
    <x v="520"/>
    <x v="577"/>
    <n v="2"/>
    <n v="0.7"/>
    <x v="586"/>
  </r>
  <r>
    <n v="980"/>
    <s v="CA-2015-157035"/>
    <x v="364"/>
    <x v="301"/>
    <s v="First Class"/>
    <s v="KB-16600"/>
    <s v="Ken Brennan"/>
    <s v="Corporate"/>
    <s v="United States"/>
    <s v="Columbus"/>
    <s v="Indiana"/>
    <n v="47201"/>
    <x v="2"/>
    <x v="752"/>
    <x v="1"/>
    <x v="10"/>
    <x v="750"/>
    <x v="887"/>
    <n v="3"/>
    <n v="0"/>
    <x v="920"/>
  </r>
  <r>
    <n v="981"/>
    <s v="CA-2016-144939"/>
    <x v="339"/>
    <x v="389"/>
    <s v="Standard Class"/>
    <s v="EB-13870"/>
    <s v="Emily Burns"/>
    <s v="Consumer"/>
    <s v="United States"/>
    <s v="New York City"/>
    <s v="New York"/>
    <n v="10035"/>
    <x v="3"/>
    <x v="637"/>
    <x v="0"/>
    <x v="1"/>
    <x v="637"/>
    <x v="888"/>
    <n v="6"/>
    <n v="0.1"/>
    <x v="921"/>
  </r>
  <r>
    <n v="982"/>
    <s v="CA-2014-163419"/>
    <x v="7"/>
    <x v="390"/>
    <s v="Second Class"/>
    <s v="TZ-21580"/>
    <s v="Tracy Zic"/>
    <s v="Consumer"/>
    <s v="United States"/>
    <s v="Louisville"/>
    <s v="Colorado"/>
    <n v="80027"/>
    <x v="1"/>
    <x v="753"/>
    <x v="1"/>
    <x v="6"/>
    <x v="751"/>
    <x v="889"/>
    <n v="1"/>
    <n v="0.2"/>
    <x v="922"/>
  </r>
  <r>
    <n v="983"/>
    <s v="CA-2014-163419"/>
    <x v="7"/>
    <x v="390"/>
    <s v="Second Class"/>
    <s v="TZ-21580"/>
    <s v="Tracy Zic"/>
    <s v="Consumer"/>
    <s v="United States"/>
    <s v="Louisville"/>
    <s v="Colorado"/>
    <n v="80027"/>
    <x v="1"/>
    <x v="754"/>
    <x v="2"/>
    <x v="7"/>
    <x v="752"/>
    <x v="890"/>
    <n v="2"/>
    <n v="0.2"/>
    <x v="923"/>
  </r>
  <r>
    <n v="984"/>
    <s v="CA-2014-163419"/>
    <x v="7"/>
    <x v="390"/>
    <s v="Second Class"/>
    <s v="TZ-21580"/>
    <s v="Tracy Zic"/>
    <s v="Consumer"/>
    <s v="United States"/>
    <s v="Louisville"/>
    <s v="Colorado"/>
    <n v="80027"/>
    <x v="1"/>
    <x v="662"/>
    <x v="0"/>
    <x v="1"/>
    <x v="662"/>
    <x v="891"/>
    <n v="5"/>
    <n v="0.2"/>
    <x v="924"/>
  </r>
  <r>
    <n v="985"/>
    <s v="CA-2017-100314"/>
    <x v="365"/>
    <x v="391"/>
    <s v="Standard Class"/>
    <s v="AS-10630"/>
    <s v="Ann Steele"/>
    <s v="Home Office"/>
    <s v="United States"/>
    <s v="Pasadena"/>
    <s v="Texas"/>
    <n v="77506"/>
    <x v="2"/>
    <x v="639"/>
    <x v="1"/>
    <x v="2"/>
    <x v="639"/>
    <x v="892"/>
    <n v="2"/>
    <n v="0.2"/>
    <x v="925"/>
  </r>
  <r>
    <n v="986"/>
    <s v="CA-2017-100314"/>
    <x v="365"/>
    <x v="391"/>
    <s v="Standard Class"/>
    <s v="AS-10630"/>
    <s v="Ann Steele"/>
    <s v="Home Office"/>
    <s v="United States"/>
    <s v="Pasadena"/>
    <s v="Texas"/>
    <n v="77506"/>
    <x v="2"/>
    <x v="755"/>
    <x v="1"/>
    <x v="12"/>
    <x v="753"/>
    <x v="893"/>
    <n v="4"/>
    <n v="0.2"/>
    <x v="926"/>
  </r>
  <r>
    <n v="987"/>
    <s v="CA-2017-100314"/>
    <x v="365"/>
    <x v="391"/>
    <s v="Standard Class"/>
    <s v="AS-10630"/>
    <s v="Ann Steele"/>
    <s v="Home Office"/>
    <s v="United States"/>
    <s v="Pasadena"/>
    <s v="Texas"/>
    <n v="77506"/>
    <x v="2"/>
    <x v="756"/>
    <x v="2"/>
    <x v="15"/>
    <x v="754"/>
    <x v="894"/>
    <n v="3"/>
    <n v="0.4"/>
    <x v="927"/>
  </r>
  <r>
    <n v="988"/>
    <s v="CA-2015-146829"/>
    <x v="366"/>
    <x v="392"/>
    <s v="Same Day"/>
    <s v="TS-21340"/>
    <s v="Toby Swindell"/>
    <s v="Consumer"/>
    <s v="United States"/>
    <s v="Houston"/>
    <s v="Texas"/>
    <n v="77041"/>
    <x v="2"/>
    <x v="757"/>
    <x v="1"/>
    <x v="8"/>
    <x v="755"/>
    <x v="895"/>
    <n v="2"/>
    <n v="0.8"/>
    <x v="928"/>
  </r>
  <r>
    <n v="989"/>
    <s v="CA-2017-167899"/>
    <x v="367"/>
    <x v="393"/>
    <s v="Standard Class"/>
    <s v="JG-15805"/>
    <s v="John Grady"/>
    <s v="Corporate"/>
    <s v="United States"/>
    <s v="Auburn"/>
    <s v="New York"/>
    <n v="13021"/>
    <x v="3"/>
    <x v="575"/>
    <x v="0"/>
    <x v="5"/>
    <x v="575"/>
    <x v="896"/>
    <n v="5"/>
    <n v="0"/>
    <x v="929"/>
  </r>
  <r>
    <n v="990"/>
    <s v="CA-2017-167899"/>
    <x v="367"/>
    <x v="393"/>
    <s v="Standard Class"/>
    <s v="JG-15805"/>
    <s v="John Grady"/>
    <s v="Corporate"/>
    <s v="United States"/>
    <s v="Auburn"/>
    <s v="New York"/>
    <n v="13021"/>
    <x v="3"/>
    <x v="758"/>
    <x v="1"/>
    <x v="6"/>
    <x v="756"/>
    <x v="897"/>
    <n v="3"/>
    <n v="0"/>
    <x v="930"/>
  </r>
  <r>
    <n v="991"/>
    <s v="CA-2015-153549"/>
    <x v="368"/>
    <x v="394"/>
    <s v="Second Class"/>
    <s v="SL-20155"/>
    <s v="Sara Luxemburg"/>
    <s v="Home Office"/>
    <s v="United States"/>
    <s v="Jacksonville"/>
    <s v="Florida"/>
    <n v="32216"/>
    <x v="0"/>
    <x v="284"/>
    <x v="0"/>
    <x v="1"/>
    <x v="284"/>
    <x v="898"/>
    <n v="5"/>
    <n v="0.2"/>
    <x v="931"/>
  </r>
  <r>
    <n v="992"/>
    <s v="CA-2016-110023"/>
    <x v="369"/>
    <x v="47"/>
    <s v="First Class"/>
    <s v="TS-21610"/>
    <s v="Troy Staebel"/>
    <s v="Consumer"/>
    <s v="United States"/>
    <s v="New York City"/>
    <s v="New York"/>
    <n v="10024"/>
    <x v="3"/>
    <x v="624"/>
    <x v="1"/>
    <x v="8"/>
    <x v="624"/>
    <x v="899"/>
    <n v="2"/>
    <n v="0.2"/>
    <x v="932"/>
  </r>
  <r>
    <n v="993"/>
    <s v="CA-2016-105585"/>
    <x v="370"/>
    <x v="395"/>
    <s v="First Class"/>
    <s v="RF-19735"/>
    <s v="Roland Fjeld"/>
    <s v="Consumer"/>
    <s v="United States"/>
    <s v="San Jose"/>
    <s v="California"/>
    <n v="95123"/>
    <x v="1"/>
    <x v="263"/>
    <x v="1"/>
    <x v="13"/>
    <x v="263"/>
    <x v="900"/>
    <n v="3"/>
    <n v="0"/>
    <x v="933"/>
  </r>
  <r>
    <n v="994"/>
    <s v="CA-2016-105585"/>
    <x v="370"/>
    <x v="395"/>
    <s v="First Class"/>
    <s v="RF-19735"/>
    <s v="Roland Fjeld"/>
    <s v="Consumer"/>
    <s v="United States"/>
    <s v="San Jose"/>
    <s v="California"/>
    <n v="95123"/>
    <x v="1"/>
    <x v="759"/>
    <x v="1"/>
    <x v="10"/>
    <x v="757"/>
    <x v="901"/>
    <n v="5"/>
    <n v="0"/>
    <x v="934"/>
  </r>
  <r>
    <n v="995"/>
    <s v="CA-2014-117639"/>
    <x v="371"/>
    <x v="396"/>
    <s v="Standard Class"/>
    <s v="MW-18235"/>
    <s v="Mitch Willingham"/>
    <s v="Corporate"/>
    <s v="United States"/>
    <s v="Virginia Beach"/>
    <s v="Virginia"/>
    <n v="23464"/>
    <x v="0"/>
    <x v="760"/>
    <x v="1"/>
    <x v="8"/>
    <x v="758"/>
    <x v="902"/>
    <n v="7"/>
    <n v="0"/>
    <x v="935"/>
  </r>
  <r>
    <n v="996"/>
    <s v="CA-2014-117639"/>
    <x v="371"/>
    <x v="396"/>
    <s v="Standard Class"/>
    <s v="MW-18235"/>
    <s v="Mitch Willingham"/>
    <s v="Corporate"/>
    <s v="United States"/>
    <s v="Virginia Beach"/>
    <s v="Virginia"/>
    <n v="23464"/>
    <x v="0"/>
    <x v="638"/>
    <x v="2"/>
    <x v="7"/>
    <x v="759"/>
    <x v="903"/>
    <n v="3"/>
    <n v="0"/>
    <x v="936"/>
  </r>
  <r>
    <n v="997"/>
    <s v="CA-2015-162537"/>
    <x v="372"/>
    <x v="397"/>
    <s v="Standard Class"/>
    <s v="RD-19585"/>
    <s v="Rob Dowd"/>
    <s v="Consumer"/>
    <s v="United States"/>
    <s v="Henderson"/>
    <s v="Kentucky"/>
    <n v="42420"/>
    <x v="0"/>
    <x v="761"/>
    <x v="1"/>
    <x v="12"/>
    <x v="760"/>
    <x v="904"/>
    <n v="1"/>
    <n v="0"/>
    <x v="937"/>
  </r>
  <r>
    <n v="998"/>
    <s v="CA-2015-162537"/>
    <x v="372"/>
    <x v="397"/>
    <s v="Standard Class"/>
    <s v="RD-19585"/>
    <s v="Rob Dowd"/>
    <s v="Consumer"/>
    <s v="United States"/>
    <s v="Henderson"/>
    <s v="Kentucky"/>
    <n v="42420"/>
    <x v="0"/>
    <x v="762"/>
    <x v="1"/>
    <x v="4"/>
    <x v="761"/>
    <x v="905"/>
    <n v="3"/>
    <n v="0"/>
    <x v="938"/>
  </r>
  <r>
    <n v="999"/>
    <s v="CA-2015-162537"/>
    <x v="372"/>
    <x v="397"/>
    <s v="Standard Class"/>
    <s v="RD-19585"/>
    <s v="Rob Dowd"/>
    <s v="Consumer"/>
    <s v="United States"/>
    <s v="Henderson"/>
    <s v="Kentucky"/>
    <n v="42420"/>
    <x v="0"/>
    <x v="763"/>
    <x v="0"/>
    <x v="5"/>
    <x v="762"/>
    <x v="906"/>
    <n v="5"/>
    <n v="0"/>
    <x v="939"/>
  </r>
  <r>
    <n v="1000"/>
    <s v="CA-2015-162537"/>
    <x v="372"/>
    <x v="397"/>
    <s v="Standard Class"/>
    <s v="RD-19585"/>
    <s v="Rob Dowd"/>
    <s v="Consumer"/>
    <s v="United States"/>
    <s v="Henderson"/>
    <s v="Kentucky"/>
    <n v="42420"/>
    <x v="0"/>
    <x v="283"/>
    <x v="0"/>
    <x v="5"/>
    <x v="283"/>
    <x v="907"/>
    <n v="7"/>
    <n v="0"/>
    <x v="940"/>
  </r>
  <r>
    <n v="1001"/>
    <s v="CA-2016-155488"/>
    <x v="373"/>
    <x v="398"/>
    <s v="Standard Class"/>
    <s v="FM-14290"/>
    <s v="Frank Merwin"/>
    <s v="Home Office"/>
    <s v="United States"/>
    <s v="Vancouver"/>
    <s v="Washington"/>
    <n v="98661"/>
    <x v="1"/>
    <x v="666"/>
    <x v="1"/>
    <x v="6"/>
    <x v="666"/>
    <x v="908"/>
    <n v="2"/>
    <n v="0"/>
    <x v="941"/>
  </r>
  <r>
    <n v="1002"/>
    <s v="CA-2015-124891"/>
    <x v="374"/>
    <x v="116"/>
    <s v="Same Day"/>
    <s v="RH-19495"/>
    <s v="Rick Hansen"/>
    <s v="Consumer"/>
    <s v="United States"/>
    <s v="New York City"/>
    <s v="New York"/>
    <n v="10024"/>
    <x v="3"/>
    <x v="764"/>
    <x v="2"/>
    <x v="11"/>
    <x v="763"/>
    <x v="909"/>
    <n v="7"/>
    <n v="0"/>
    <x v="942"/>
  </r>
  <r>
    <n v="1003"/>
    <s v="CA-2015-124891"/>
    <x v="374"/>
    <x v="116"/>
    <s v="Same Day"/>
    <s v="RH-19495"/>
    <s v="Rick Hansen"/>
    <s v="Consumer"/>
    <s v="United States"/>
    <s v="New York City"/>
    <s v="New York"/>
    <n v="10024"/>
    <x v="3"/>
    <x v="257"/>
    <x v="0"/>
    <x v="3"/>
    <x v="258"/>
    <x v="910"/>
    <n v="7"/>
    <n v="0.4"/>
    <x v="943"/>
  </r>
  <r>
    <n v="1004"/>
    <s v="CA-2015-124891"/>
    <x v="374"/>
    <x v="116"/>
    <s v="Same Day"/>
    <s v="RH-19495"/>
    <s v="Rick Hansen"/>
    <s v="Consumer"/>
    <s v="United States"/>
    <s v="New York City"/>
    <s v="New York"/>
    <n v="10024"/>
    <x v="3"/>
    <x v="747"/>
    <x v="1"/>
    <x v="10"/>
    <x v="745"/>
    <x v="541"/>
    <n v="3"/>
    <n v="0"/>
    <x v="551"/>
  </r>
  <r>
    <n v="1005"/>
    <s v="CA-2015-126445"/>
    <x v="375"/>
    <x v="399"/>
    <s v="Standard Class"/>
    <s v="RA-19945"/>
    <s v="Ryan Akin"/>
    <s v="Consumer"/>
    <s v="United States"/>
    <s v="Murrieta"/>
    <s v="California"/>
    <n v="92563"/>
    <x v="1"/>
    <x v="765"/>
    <x v="1"/>
    <x v="4"/>
    <x v="764"/>
    <x v="911"/>
    <n v="3"/>
    <n v="0"/>
    <x v="944"/>
  </r>
  <r>
    <n v="1006"/>
    <s v="CA-2015-111199"/>
    <x v="50"/>
    <x v="50"/>
    <s v="Standard Class"/>
    <s v="JK-15730"/>
    <s v="Joe Kamberova"/>
    <s v="Consumer"/>
    <s v="United States"/>
    <s v="Jacksonville"/>
    <s v="North Carolina"/>
    <n v="28540"/>
    <x v="0"/>
    <x v="694"/>
    <x v="1"/>
    <x v="10"/>
    <x v="694"/>
    <x v="912"/>
    <n v="3"/>
    <n v="0.2"/>
    <x v="945"/>
  </r>
  <r>
    <n v="1007"/>
    <s v="CA-2015-105312"/>
    <x v="376"/>
    <x v="217"/>
    <s v="First Class"/>
    <s v="MT-17815"/>
    <s v="Meg Tillman"/>
    <s v="Consumer"/>
    <s v="United States"/>
    <s v="Scottsdale"/>
    <s v="Arizona"/>
    <n v="85254"/>
    <x v="1"/>
    <x v="111"/>
    <x v="1"/>
    <x v="12"/>
    <x v="111"/>
    <x v="913"/>
    <n v="3"/>
    <n v="0.2"/>
    <x v="946"/>
  </r>
  <r>
    <n v="1008"/>
    <s v="CA-2015-105312"/>
    <x v="376"/>
    <x v="217"/>
    <s v="First Class"/>
    <s v="MT-17815"/>
    <s v="Meg Tillman"/>
    <s v="Consumer"/>
    <s v="United States"/>
    <s v="Scottsdale"/>
    <s v="Arizona"/>
    <n v="85254"/>
    <x v="1"/>
    <x v="766"/>
    <x v="1"/>
    <x v="8"/>
    <x v="765"/>
    <x v="914"/>
    <n v="3"/>
    <n v="0.7"/>
    <x v="947"/>
  </r>
  <r>
    <n v="1009"/>
    <s v="US-2017-106705"/>
    <x v="377"/>
    <x v="378"/>
    <s v="Standard Class"/>
    <s v="PO-18850"/>
    <s v="Patrick O'Brill"/>
    <s v="Consumer"/>
    <s v="United States"/>
    <s v="Burlington"/>
    <s v="Iowa"/>
    <n v="52601"/>
    <x v="2"/>
    <x v="422"/>
    <x v="1"/>
    <x v="10"/>
    <x v="422"/>
    <x v="915"/>
    <n v="5"/>
    <n v="0"/>
    <x v="948"/>
  </r>
  <r>
    <n v="1010"/>
    <s v="CA-2017-135034"/>
    <x v="378"/>
    <x v="260"/>
    <s v="First Class"/>
    <s v="AT-10735"/>
    <s v="Annie Thurman"/>
    <s v="Consumer"/>
    <s v="United States"/>
    <s v="Chicago"/>
    <s v="Illinois"/>
    <n v="60653"/>
    <x v="2"/>
    <x v="160"/>
    <x v="2"/>
    <x v="7"/>
    <x v="161"/>
    <x v="916"/>
    <n v="2"/>
    <n v="0.2"/>
    <x v="949"/>
  </r>
  <r>
    <n v="1011"/>
    <s v="CA-2014-158540"/>
    <x v="156"/>
    <x v="158"/>
    <s v="First Class"/>
    <s v="VG-21790"/>
    <s v="Vivek Gonzalez"/>
    <s v="Consumer"/>
    <s v="United States"/>
    <s v="San Diego"/>
    <s v="California"/>
    <n v="92037"/>
    <x v="1"/>
    <x v="767"/>
    <x v="0"/>
    <x v="5"/>
    <x v="766"/>
    <x v="917"/>
    <n v="4"/>
    <n v="0"/>
    <x v="950"/>
  </r>
  <r>
    <n v="1012"/>
    <s v="CA-2017-118437"/>
    <x v="46"/>
    <x v="329"/>
    <s v="Second Class"/>
    <s v="PF-19165"/>
    <s v="Philip Fox"/>
    <s v="Consumer"/>
    <s v="United States"/>
    <s v="Olympia"/>
    <s v="Washington"/>
    <n v="98502"/>
    <x v="1"/>
    <x v="28"/>
    <x v="0"/>
    <x v="5"/>
    <x v="28"/>
    <x v="918"/>
    <n v="3"/>
    <n v="0"/>
    <x v="951"/>
  </r>
  <r>
    <n v="1013"/>
    <s v="CA-2017-118437"/>
    <x v="46"/>
    <x v="329"/>
    <s v="Second Class"/>
    <s v="PF-19165"/>
    <s v="Philip Fox"/>
    <s v="Consumer"/>
    <s v="United States"/>
    <s v="Olympia"/>
    <s v="Washington"/>
    <n v="98502"/>
    <x v="1"/>
    <x v="768"/>
    <x v="1"/>
    <x v="4"/>
    <x v="767"/>
    <x v="919"/>
    <n v="1"/>
    <n v="0"/>
    <x v="952"/>
  </r>
  <r>
    <n v="1014"/>
    <s v="US-2015-126214"/>
    <x v="379"/>
    <x v="140"/>
    <s v="Second Class"/>
    <s v="JS-15880"/>
    <s v="John Stevenson"/>
    <s v="Consumer"/>
    <s v="United States"/>
    <s v="Seattle"/>
    <s v="Washington"/>
    <n v="98103"/>
    <x v="1"/>
    <x v="209"/>
    <x v="0"/>
    <x v="3"/>
    <x v="210"/>
    <x v="920"/>
    <n v="13"/>
    <n v="0"/>
    <x v="953"/>
  </r>
  <r>
    <n v="1015"/>
    <s v="US-2015-126214"/>
    <x v="379"/>
    <x v="140"/>
    <s v="Second Class"/>
    <s v="JS-15880"/>
    <s v="John Stevenson"/>
    <s v="Consumer"/>
    <s v="United States"/>
    <s v="Seattle"/>
    <s v="Washington"/>
    <n v="98103"/>
    <x v="1"/>
    <x v="769"/>
    <x v="2"/>
    <x v="11"/>
    <x v="768"/>
    <x v="921"/>
    <n v="1"/>
    <n v="0"/>
    <x v="954"/>
  </r>
  <r>
    <n v="1016"/>
    <s v="CA-2015-133025"/>
    <x v="14"/>
    <x v="400"/>
    <s v="Second Class"/>
    <s v="MO-17800"/>
    <s v="Meg O'Connel"/>
    <s v="Home Office"/>
    <s v="United States"/>
    <s v="Los Angeles"/>
    <s v="California"/>
    <n v="90036"/>
    <x v="1"/>
    <x v="260"/>
    <x v="1"/>
    <x v="10"/>
    <x v="260"/>
    <x v="56"/>
    <n v="5"/>
    <n v="0"/>
    <x v="56"/>
  </r>
  <r>
    <n v="1017"/>
    <s v="CA-2015-108665"/>
    <x v="380"/>
    <x v="401"/>
    <s v="Standard Class"/>
    <s v="KM-16225"/>
    <s v="Kalyca Meade"/>
    <s v="Corporate"/>
    <s v="United States"/>
    <s v="New York City"/>
    <s v="New York"/>
    <n v="10011"/>
    <x v="3"/>
    <x v="770"/>
    <x v="0"/>
    <x v="5"/>
    <x v="769"/>
    <x v="544"/>
    <n v="2"/>
    <n v="0"/>
    <x v="955"/>
  </r>
  <r>
    <n v="1018"/>
    <s v="CA-2015-108665"/>
    <x v="380"/>
    <x v="401"/>
    <s v="Standard Class"/>
    <s v="KM-16225"/>
    <s v="Kalyca Meade"/>
    <s v="Corporate"/>
    <s v="United States"/>
    <s v="New York City"/>
    <s v="New York"/>
    <n v="10011"/>
    <x v="3"/>
    <x v="689"/>
    <x v="0"/>
    <x v="5"/>
    <x v="689"/>
    <x v="922"/>
    <n v="3"/>
    <n v="0"/>
    <x v="956"/>
  </r>
  <r>
    <n v="1019"/>
    <s v="CA-2015-108665"/>
    <x v="380"/>
    <x v="401"/>
    <s v="Standard Class"/>
    <s v="KM-16225"/>
    <s v="Kalyca Meade"/>
    <s v="Corporate"/>
    <s v="United States"/>
    <s v="New York City"/>
    <s v="New York"/>
    <n v="10011"/>
    <x v="3"/>
    <x v="771"/>
    <x v="2"/>
    <x v="7"/>
    <x v="770"/>
    <x v="923"/>
    <n v="5"/>
    <n v="0"/>
    <x v="957"/>
  </r>
  <r>
    <n v="1020"/>
    <s v="CA-2015-108665"/>
    <x v="380"/>
    <x v="401"/>
    <s v="Standard Class"/>
    <s v="KM-16225"/>
    <s v="Kalyca Meade"/>
    <s v="Corporate"/>
    <s v="United States"/>
    <s v="New York City"/>
    <s v="New York"/>
    <n v="10011"/>
    <x v="3"/>
    <x v="772"/>
    <x v="1"/>
    <x v="4"/>
    <x v="771"/>
    <x v="924"/>
    <n v="5"/>
    <n v="0"/>
    <x v="958"/>
  </r>
  <r>
    <n v="1021"/>
    <s v="CA-2015-124450"/>
    <x v="381"/>
    <x v="402"/>
    <s v="Standard Class"/>
    <s v="GT-14710"/>
    <s v="Greg Tran"/>
    <s v="Consumer"/>
    <s v="United States"/>
    <s v="Washington"/>
    <s v="District of Columbia"/>
    <n v="20016"/>
    <x v="3"/>
    <x v="773"/>
    <x v="1"/>
    <x v="6"/>
    <x v="772"/>
    <x v="925"/>
    <n v="3"/>
    <n v="0"/>
    <x v="959"/>
  </r>
  <r>
    <n v="1022"/>
    <s v="CA-2015-124450"/>
    <x v="381"/>
    <x v="402"/>
    <s v="Standard Class"/>
    <s v="GT-14710"/>
    <s v="Greg Tran"/>
    <s v="Consumer"/>
    <s v="United States"/>
    <s v="Washington"/>
    <s v="District of Columbia"/>
    <n v="20016"/>
    <x v="3"/>
    <x v="774"/>
    <x v="0"/>
    <x v="1"/>
    <x v="773"/>
    <x v="926"/>
    <n v="3"/>
    <n v="0"/>
    <x v="960"/>
  </r>
  <r>
    <n v="1023"/>
    <s v="CA-2015-124450"/>
    <x v="381"/>
    <x v="402"/>
    <s v="Standard Class"/>
    <s v="GT-14710"/>
    <s v="Greg Tran"/>
    <s v="Consumer"/>
    <s v="United States"/>
    <s v="Washington"/>
    <s v="District of Columbia"/>
    <n v="20016"/>
    <x v="3"/>
    <x v="775"/>
    <x v="2"/>
    <x v="15"/>
    <x v="774"/>
    <x v="927"/>
    <n v="8"/>
    <n v="0"/>
    <x v="961"/>
  </r>
  <r>
    <n v="1024"/>
    <s v="CA-2015-167269"/>
    <x v="382"/>
    <x v="403"/>
    <s v="Standard Class"/>
    <s v="PB-19150"/>
    <s v="Philip Brown"/>
    <s v="Consumer"/>
    <s v="United States"/>
    <s v="Philadelphia"/>
    <s v="Pennsylvania"/>
    <n v="19134"/>
    <x v="3"/>
    <x v="776"/>
    <x v="1"/>
    <x v="12"/>
    <x v="775"/>
    <x v="928"/>
    <n v="2"/>
    <n v="0.2"/>
    <x v="962"/>
  </r>
  <r>
    <n v="1025"/>
    <s v="CA-2017-106964"/>
    <x v="94"/>
    <x v="404"/>
    <s v="First Class"/>
    <s v="HR-14770"/>
    <s v="Hallie Redmond"/>
    <s v="Home Office"/>
    <s v="United States"/>
    <s v="Los Angeles"/>
    <s v="California"/>
    <n v="90045"/>
    <x v="1"/>
    <x v="777"/>
    <x v="1"/>
    <x v="8"/>
    <x v="776"/>
    <x v="929"/>
    <n v="2"/>
    <n v="0.2"/>
    <x v="963"/>
  </r>
  <r>
    <n v="1026"/>
    <s v="CA-2016-126529"/>
    <x v="383"/>
    <x v="405"/>
    <s v="Second Class"/>
    <s v="DE-13255"/>
    <s v="Deanra Eno"/>
    <s v="Home Office"/>
    <s v="United States"/>
    <s v="Springfield"/>
    <s v="Ohio"/>
    <n v="45503"/>
    <x v="3"/>
    <x v="778"/>
    <x v="1"/>
    <x v="10"/>
    <x v="777"/>
    <x v="12"/>
    <n v="3"/>
    <n v="0.2"/>
    <x v="12"/>
  </r>
  <r>
    <n v="1027"/>
    <s v="CA-2016-126529"/>
    <x v="383"/>
    <x v="405"/>
    <s v="Second Class"/>
    <s v="DE-13255"/>
    <s v="Deanra Eno"/>
    <s v="Home Office"/>
    <s v="United States"/>
    <s v="Springfield"/>
    <s v="Ohio"/>
    <n v="45503"/>
    <x v="3"/>
    <x v="779"/>
    <x v="1"/>
    <x v="10"/>
    <x v="778"/>
    <x v="930"/>
    <n v="3"/>
    <n v="0.2"/>
    <x v="964"/>
  </r>
  <r>
    <n v="1028"/>
    <s v="CA-2016-126529"/>
    <x v="383"/>
    <x v="405"/>
    <s v="Second Class"/>
    <s v="DE-13255"/>
    <s v="Deanra Eno"/>
    <s v="Home Office"/>
    <s v="United States"/>
    <s v="Springfield"/>
    <s v="Ohio"/>
    <n v="45503"/>
    <x v="3"/>
    <x v="780"/>
    <x v="2"/>
    <x v="7"/>
    <x v="779"/>
    <x v="931"/>
    <n v="2"/>
    <n v="0.4"/>
    <x v="965"/>
  </r>
  <r>
    <n v="1029"/>
    <s v="CA-2014-163552"/>
    <x v="384"/>
    <x v="406"/>
    <s v="Standard Class"/>
    <s v="LA-16780"/>
    <s v="Laura Armstrong"/>
    <s v="Corporate"/>
    <s v="United States"/>
    <s v="Hackensack"/>
    <s v="New Jersey"/>
    <n v="7601"/>
    <x v="3"/>
    <x v="258"/>
    <x v="1"/>
    <x v="10"/>
    <x v="33"/>
    <x v="932"/>
    <n v="5"/>
    <n v="0"/>
    <x v="966"/>
  </r>
  <r>
    <n v="1030"/>
    <s v="CA-2014-163552"/>
    <x v="384"/>
    <x v="406"/>
    <s v="Standard Class"/>
    <s v="LA-16780"/>
    <s v="Laura Armstrong"/>
    <s v="Corporate"/>
    <s v="United States"/>
    <s v="Hackensack"/>
    <s v="New Jersey"/>
    <n v="7601"/>
    <x v="3"/>
    <x v="781"/>
    <x v="2"/>
    <x v="7"/>
    <x v="780"/>
    <x v="933"/>
    <n v="3"/>
    <n v="0"/>
    <x v="967"/>
  </r>
  <r>
    <n v="1031"/>
    <s v="CA-2014-163552"/>
    <x v="384"/>
    <x v="406"/>
    <s v="Standard Class"/>
    <s v="LA-16780"/>
    <s v="Laura Armstrong"/>
    <s v="Corporate"/>
    <s v="United States"/>
    <s v="Hackensack"/>
    <s v="New Jersey"/>
    <n v="7601"/>
    <x v="3"/>
    <x v="463"/>
    <x v="0"/>
    <x v="1"/>
    <x v="464"/>
    <x v="934"/>
    <n v="3"/>
    <n v="0"/>
    <x v="968"/>
  </r>
  <r>
    <n v="1032"/>
    <s v="CA-2014-163552"/>
    <x v="384"/>
    <x v="406"/>
    <s v="Standard Class"/>
    <s v="LA-16780"/>
    <s v="Laura Armstrong"/>
    <s v="Corporate"/>
    <s v="United States"/>
    <s v="Hackensack"/>
    <s v="New Jersey"/>
    <n v="7601"/>
    <x v="3"/>
    <x v="93"/>
    <x v="0"/>
    <x v="5"/>
    <x v="93"/>
    <x v="935"/>
    <n v="9"/>
    <n v="0"/>
    <x v="969"/>
  </r>
  <r>
    <n v="1033"/>
    <s v="CA-2014-163552"/>
    <x v="384"/>
    <x v="406"/>
    <s v="Standard Class"/>
    <s v="LA-16780"/>
    <s v="Laura Armstrong"/>
    <s v="Corporate"/>
    <s v="United States"/>
    <s v="Hackensack"/>
    <s v="New Jersey"/>
    <n v="7601"/>
    <x v="3"/>
    <x v="782"/>
    <x v="1"/>
    <x v="2"/>
    <x v="781"/>
    <x v="936"/>
    <n v="5"/>
    <n v="0"/>
    <x v="970"/>
  </r>
  <r>
    <n v="1034"/>
    <s v="CA-2016-109820"/>
    <x v="73"/>
    <x v="407"/>
    <s v="First Class"/>
    <s v="AG-10390"/>
    <s v="Allen Goldenen"/>
    <s v="Consumer"/>
    <s v="United States"/>
    <s v="Cincinnati"/>
    <s v="Ohio"/>
    <n v="45231"/>
    <x v="3"/>
    <x v="783"/>
    <x v="1"/>
    <x v="10"/>
    <x v="782"/>
    <x v="937"/>
    <n v="3"/>
    <n v="0.2"/>
    <x v="971"/>
  </r>
  <r>
    <n v="1035"/>
    <s v="CA-2016-109820"/>
    <x v="73"/>
    <x v="407"/>
    <s v="First Class"/>
    <s v="AG-10390"/>
    <s v="Allen Goldenen"/>
    <s v="Consumer"/>
    <s v="United States"/>
    <s v="Cincinnati"/>
    <s v="Ohio"/>
    <n v="45231"/>
    <x v="3"/>
    <x v="236"/>
    <x v="1"/>
    <x v="8"/>
    <x v="237"/>
    <x v="938"/>
    <n v="2"/>
    <n v="0.7"/>
    <x v="972"/>
  </r>
  <r>
    <n v="1036"/>
    <s v="CA-2016-109820"/>
    <x v="73"/>
    <x v="407"/>
    <s v="First Class"/>
    <s v="AG-10390"/>
    <s v="Allen Goldenen"/>
    <s v="Consumer"/>
    <s v="United States"/>
    <s v="Cincinnati"/>
    <s v="Ohio"/>
    <n v="45231"/>
    <x v="3"/>
    <x v="27"/>
    <x v="1"/>
    <x v="8"/>
    <x v="27"/>
    <x v="939"/>
    <n v="3"/>
    <n v="0.7"/>
    <x v="973"/>
  </r>
  <r>
    <n v="1037"/>
    <s v="CA-2016-113061"/>
    <x v="183"/>
    <x v="408"/>
    <s v="Standard Class"/>
    <s v="EL-13735"/>
    <s v="Ed Ludwig"/>
    <s v="Home Office"/>
    <s v="United States"/>
    <s v="Jefferson City"/>
    <s v="Missouri"/>
    <n v="65109"/>
    <x v="2"/>
    <x v="784"/>
    <x v="0"/>
    <x v="5"/>
    <x v="783"/>
    <x v="940"/>
    <n v="2"/>
    <n v="0"/>
    <x v="974"/>
  </r>
  <r>
    <n v="1038"/>
    <s v="CA-2015-127418"/>
    <x v="385"/>
    <x v="409"/>
    <s v="First Class"/>
    <s v="JJ-15445"/>
    <s v="Jennifer Jackson"/>
    <s v="Consumer"/>
    <s v="United States"/>
    <s v="Los Angeles"/>
    <s v="California"/>
    <n v="90004"/>
    <x v="1"/>
    <x v="785"/>
    <x v="1"/>
    <x v="8"/>
    <x v="784"/>
    <x v="941"/>
    <n v="3"/>
    <n v="0.2"/>
    <x v="975"/>
  </r>
  <r>
    <n v="1039"/>
    <s v="CA-2017-121818"/>
    <x v="225"/>
    <x v="410"/>
    <s v="First Class"/>
    <s v="JH-15430"/>
    <s v="Jennifer Halladay"/>
    <s v="Consumer"/>
    <s v="United States"/>
    <s v="Burlington"/>
    <s v="North Carolina"/>
    <n v="27217"/>
    <x v="0"/>
    <x v="786"/>
    <x v="1"/>
    <x v="6"/>
    <x v="785"/>
    <x v="942"/>
    <n v="7"/>
    <n v="0.2"/>
    <x v="976"/>
  </r>
  <r>
    <n v="1040"/>
    <s v="CA-2017-121818"/>
    <x v="225"/>
    <x v="410"/>
    <s v="First Class"/>
    <s v="JH-15430"/>
    <s v="Jennifer Halladay"/>
    <s v="Consumer"/>
    <s v="United States"/>
    <s v="Burlington"/>
    <s v="North Carolina"/>
    <n v="27217"/>
    <x v="0"/>
    <x v="787"/>
    <x v="1"/>
    <x v="6"/>
    <x v="772"/>
    <x v="943"/>
    <n v="3"/>
    <n v="0.2"/>
    <x v="977"/>
  </r>
  <r>
    <n v="1041"/>
    <s v="CA-2016-127670"/>
    <x v="231"/>
    <x v="243"/>
    <s v="Standard Class"/>
    <s v="RD-19660"/>
    <s v="Robert Dilbeck"/>
    <s v="Home Office"/>
    <s v="United States"/>
    <s v="Saint Peters"/>
    <s v="Missouri"/>
    <n v="63376"/>
    <x v="2"/>
    <x v="616"/>
    <x v="0"/>
    <x v="3"/>
    <x v="616"/>
    <x v="944"/>
    <n v="4"/>
    <n v="0"/>
    <x v="978"/>
  </r>
  <r>
    <n v="1042"/>
    <s v="CA-2016-102981"/>
    <x v="47"/>
    <x v="411"/>
    <s v="Second Class"/>
    <s v="MO-17500"/>
    <s v="Mary O'Rourke"/>
    <s v="Consumer"/>
    <s v="United States"/>
    <s v="New York City"/>
    <s v="New York"/>
    <n v="10035"/>
    <x v="3"/>
    <x v="788"/>
    <x v="2"/>
    <x v="11"/>
    <x v="786"/>
    <x v="945"/>
    <n v="2"/>
    <n v="0"/>
    <x v="979"/>
  </r>
  <r>
    <n v="1043"/>
    <s v="CA-2016-102981"/>
    <x v="47"/>
    <x v="411"/>
    <s v="Second Class"/>
    <s v="MO-17500"/>
    <s v="Mary O'Rourke"/>
    <s v="Consumer"/>
    <s v="United States"/>
    <s v="New York City"/>
    <s v="New York"/>
    <n v="10035"/>
    <x v="3"/>
    <x v="789"/>
    <x v="0"/>
    <x v="0"/>
    <x v="787"/>
    <x v="946"/>
    <n v="3"/>
    <n v="0.2"/>
    <x v="980"/>
  </r>
  <r>
    <n v="1044"/>
    <s v="CA-2017-115651"/>
    <x v="362"/>
    <x v="142"/>
    <s v="First Class"/>
    <s v="NS-18640"/>
    <s v="Noel Staavos"/>
    <s v="Corporate"/>
    <s v="United States"/>
    <s v="Chicago"/>
    <s v="Illinois"/>
    <n v="60610"/>
    <x v="2"/>
    <x v="790"/>
    <x v="1"/>
    <x v="6"/>
    <x v="788"/>
    <x v="947"/>
    <n v="5"/>
    <n v="0.2"/>
    <x v="981"/>
  </r>
  <r>
    <n v="1045"/>
    <s v="CA-2017-115651"/>
    <x v="362"/>
    <x v="142"/>
    <s v="First Class"/>
    <s v="NS-18640"/>
    <s v="Noel Staavos"/>
    <s v="Corporate"/>
    <s v="United States"/>
    <s v="Chicago"/>
    <s v="Illinois"/>
    <n v="60610"/>
    <x v="2"/>
    <x v="791"/>
    <x v="1"/>
    <x v="9"/>
    <x v="789"/>
    <x v="948"/>
    <n v="9"/>
    <n v="0.8"/>
    <x v="982"/>
  </r>
  <r>
    <n v="1046"/>
    <s v="CA-2017-152702"/>
    <x v="386"/>
    <x v="412"/>
    <s v="Standard Class"/>
    <s v="SN-20710"/>
    <s v="Steve Nguyen"/>
    <s v="Home Office"/>
    <s v="United States"/>
    <s v="Rockford"/>
    <s v="Illinois"/>
    <n v="61107"/>
    <x v="2"/>
    <x v="792"/>
    <x v="0"/>
    <x v="1"/>
    <x v="790"/>
    <x v="949"/>
    <n v="14"/>
    <n v="0.3"/>
    <x v="983"/>
  </r>
  <r>
    <n v="1047"/>
    <s v="CA-2016-169103"/>
    <x v="387"/>
    <x v="20"/>
    <s v="Standard Class"/>
    <s v="ZC-21910"/>
    <s v="Zuschuss Carroll"/>
    <s v="Consumer"/>
    <s v="United States"/>
    <s v="Miami"/>
    <s v="Florida"/>
    <n v="33142"/>
    <x v="0"/>
    <x v="638"/>
    <x v="2"/>
    <x v="7"/>
    <x v="638"/>
    <x v="744"/>
    <n v="5"/>
    <n v="0.2"/>
    <x v="762"/>
  </r>
  <r>
    <n v="1048"/>
    <s v="CA-2016-169103"/>
    <x v="387"/>
    <x v="20"/>
    <s v="Standard Class"/>
    <s v="ZC-21910"/>
    <s v="Zuschuss Carroll"/>
    <s v="Consumer"/>
    <s v="United States"/>
    <s v="Miami"/>
    <s v="Florida"/>
    <n v="33142"/>
    <x v="0"/>
    <x v="101"/>
    <x v="0"/>
    <x v="5"/>
    <x v="101"/>
    <x v="102"/>
    <n v="3"/>
    <n v="0.2"/>
    <x v="103"/>
  </r>
  <r>
    <n v="1049"/>
    <s v="CA-2014-139192"/>
    <x v="279"/>
    <x v="413"/>
    <s v="Second Class"/>
    <s v="LC-16885"/>
    <s v="Lena Creighton"/>
    <s v="Consumer"/>
    <s v="United States"/>
    <s v="San Francisco"/>
    <s v="California"/>
    <n v="94109"/>
    <x v="1"/>
    <x v="39"/>
    <x v="2"/>
    <x v="7"/>
    <x v="39"/>
    <x v="950"/>
    <n v="12"/>
    <n v="0.2"/>
    <x v="984"/>
  </r>
  <r>
    <n v="1050"/>
    <s v="CA-2014-139192"/>
    <x v="279"/>
    <x v="413"/>
    <s v="Second Class"/>
    <s v="LC-16885"/>
    <s v="Lena Creighton"/>
    <s v="Consumer"/>
    <s v="United States"/>
    <s v="San Francisco"/>
    <s v="California"/>
    <n v="94109"/>
    <x v="1"/>
    <x v="590"/>
    <x v="2"/>
    <x v="11"/>
    <x v="590"/>
    <x v="313"/>
    <n v="1"/>
    <n v="0"/>
    <x v="985"/>
  </r>
  <r>
    <n v="1051"/>
    <s v="US-2015-153500"/>
    <x v="230"/>
    <x v="414"/>
    <s v="First Class"/>
    <s v="DG-13300"/>
    <s v="Deirdre Greer"/>
    <s v="Corporate"/>
    <s v="United States"/>
    <s v="Philadelphia"/>
    <s v="Pennsylvania"/>
    <n v="19134"/>
    <x v="3"/>
    <x v="793"/>
    <x v="0"/>
    <x v="5"/>
    <x v="791"/>
    <x v="951"/>
    <n v="2"/>
    <n v="0.2"/>
    <x v="986"/>
  </r>
  <r>
    <n v="1052"/>
    <s v="US-2015-153500"/>
    <x v="230"/>
    <x v="414"/>
    <s v="First Class"/>
    <s v="DG-13300"/>
    <s v="Deirdre Greer"/>
    <s v="Corporate"/>
    <s v="United States"/>
    <s v="Philadelphia"/>
    <s v="Pennsylvania"/>
    <n v="19134"/>
    <x v="3"/>
    <x v="794"/>
    <x v="1"/>
    <x v="10"/>
    <x v="792"/>
    <x v="952"/>
    <n v="2"/>
    <n v="0.2"/>
    <x v="987"/>
  </r>
  <r>
    <n v="1053"/>
    <s v="US-2015-153500"/>
    <x v="230"/>
    <x v="414"/>
    <s v="First Class"/>
    <s v="DG-13300"/>
    <s v="Deirdre Greer"/>
    <s v="Corporate"/>
    <s v="United States"/>
    <s v="Philadelphia"/>
    <s v="Pennsylvania"/>
    <n v="19134"/>
    <x v="3"/>
    <x v="795"/>
    <x v="0"/>
    <x v="5"/>
    <x v="793"/>
    <x v="953"/>
    <n v="9"/>
    <n v="0.2"/>
    <x v="988"/>
  </r>
  <r>
    <n v="1054"/>
    <s v="CA-2015-110667"/>
    <x v="388"/>
    <x v="415"/>
    <s v="Standard Class"/>
    <s v="NF-18595"/>
    <s v="Nicole Fjeld"/>
    <s v="Home Office"/>
    <s v="United States"/>
    <s v="New York City"/>
    <s v="New York"/>
    <n v="10009"/>
    <x v="3"/>
    <x v="796"/>
    <x v="1"/>
    <x v="6"/>
    <x v="794"/>
    <x v="954"/>
    <n v="2"/>
    <n v="0"/>
    <x v="989"/>
  </r>
  <r>
    <n v="1055"/>
    <s v="CA-2015-110667"/>
    <x v="388"/>
    <x v="415"/>
    <s v="Standard Class"/>
    <s v="NF-18595"/>
    <s v="Nicole Fjeld"/>
    <s v="Home Office"/>
    <s v="United States"/>
    <s v="New York City"/>
    <s v="New York"/>
    <n v="10009"/>
    <x v="3"/>
    <x v="797"/>
    <x v="0"/>
    <x v="5"/>
    <x v="795"/>
    <x v="955"/>
    <n v="2"/>
    <n v="0"/>
    <x v="990"/>
  </r>
  <r>
    <n v="1056"/>
    <s v="CA-2015-110667"/>
    <x v="388"/>
    <x v="415"/>
    <s v="Standard Class"/>
    <s v="NF-18595"/>
    <s v="Nicole Fjeld"/>
    <s v="Home Office"/>
    <s v="United States"/>
    <s v="New York City"/>
    <s v="New York"/>
    <n v="10009"/>
    <x v="3"/>
    <x v="141"/>
    <x v="1"/>
    <x v="8"/>
    <x v="142"/>
    <x v="956"/>
    <n v="3"/>
    <n v="0.2"/>
    <x v="991"/>
  </r>
  <r>
    <n v="1057"/>
    <s v="CA-2015-110667"/>
    <x v="388"/>
    <x v="415"/>
    <s v="Standard Class"/>
    <s v="NF-18595"/>
    <s v="Nicole Fjeld"/>
    <s v="Home Office"/>
    <s v="United States"/>
    <s v="New York City"/>
    <s v="New York"/>
    <n v="10009"/>
    <x v="3"/>
    <x v="798"/>
    <x v="1"/>
    <x v="8"/>
    <x v="796"/>
    <x v="957"/>
    <n v="4"/>
    <n v="0.2"/>
    <x v="992"/>
  </r>
  <r>
    <n v="1058"/>
    <s v="CA-2017-167150"/>
    <x v="389"/>
    <x v="416"/>
    <s v="Standard Class"/>
    <s v="BP-11185"/>
    <s v="Ben Peterman"/>
    <s v="Corporate"/>
    <s v="United States"/>
    <s v="San Diego"/>
    <s v="California"/>
    <n v="92037"/>
    <x v="1"/>
    <x v="799"/>
    <x v="1"/>
    <x v="8"/>
    <x v="797"/>
    <x v="958"/>
    <n v="4"/>
    <n v="0.2"/>
    <x v="993"/>
  </r>
  <r>
    <n v="1059"/>
    <s v="CA-2017-167150"/>
    <x v="389"/>
    <x v="416"/>
    <s v="Standard Class"/>
    <s v="BP-11185"/>
    <s v="Ben Peterman"/>
    <s v="Corporate"/>
    <s v="United States"/>
    <s v="San Diego"/>
    <s v="California"/>
    <n v="92037"/>
    <x v="1"/>
    <x v="800"/>
    <x v="1"/>
    <x v="8"/>
    <x v="798"/>
    <x v="959"/>
    <n v="2"/>
    <n v="0.2"/>
    <x v="994"/>
  </r>
  <r>
    <n v="1060"/>
    <s v="CA-2016-105284"/>
    <x v="390"/>
    <x v="417"/>
    <s v="Standard Class"/>
    <s v="MG-17650"/>
    <s v="Matthew Grinstein"/>
    <s v="Home Office"/>
    <s v="United States"/>
    <s v="Philadelphia"/>
    <s v="Pennsylvania"/>
    <n v="19143"/>
    <x v="3"/>
    <x v="801"/>
    <x v="1"/>
    <x v="13"/>
    <x v="799"/>
    <x v="960"/>
    <n v="3"/>
    <n v="0.2"/>
    <x v="995"/>
  </r>
  <r>
    <n v="1061"/>
    <s v="US-2015-125374"/>
    <x v="391"/>
    <x v="418"/>
    <s v="Standard Class"/>
    <s v="JD-16060"/>
    <s v="Julia Dunbar"/>
    <s v="Consumer"/>
    <s v="United States"/>
    <s v="Houston"/>
    <s v="Texas"/>
    <n v="77095"/>
    <x v="2"/>
    <x v="389"/>
    <x v="0"/>
    <x v="1"/>
    <x v="390"/>
    <x v="961"/>
    <n v="2"/>
    <n v="0.3"/>
    <x v="996"/>
  </r>
  <r>
    <n v="1062"/>
    <s v="CA-2015-161263"/>
    <x v="392"/>
    <x v="419"/>
    <s v="Standard Class"/>
    <s v="TS-21160"/>
    <s v="Theresa Swint"/>
    <s v="Corporate"/>
    <s v="United States"/>
    <s v="Toledo"/>
    <s v="Ohio"/>
    <n v="43615"/>
    <x v="3"/>
    <x v="551"/>
    <x v="1"/>
    <x v="9"/>
    <x v="550"/>
    <x v="962"/>
    <n v="3"/>
    <n v="0.2"/>
    <x v="997"/>
  </r>
  <r>
    <n v="1063"/>
    <s v="CA-2015-161263"/>
    <x v="392"/>
    <x v="419"/>
    <s v="Standard Class"/>
    <s v="TS-21160"/>
    <s v="Theresa Swint"/>
    <s v="Corporate"/>
    <s v="United States"/>
    <s v="Toledo"/>
    <s v="Ohio"/>
    <n v="43615"/>
    <x v="3"/>
    <x v="802"/>
    <x v="1"/>
    <x v="13"/>
    <x v="800"/>
    <x v="963"/>
    <n v="7"/>
    <n v="0.2"/>
    <x v="998"/>
  </r>
  <r>
    <n v="1064"/>
    <s v="CA-2015-161263"/>
    <x v="392"/>
    <x v="419"/>
    <s v="Standard Class"/>
    <s v="TS-21160"/>
    <s v="Theresa Swint"/>
    <s v="Corporate"/>
    <s v="United States"/>
    <s v="Toledo"/>
    <s v="Ohio"/>
    <n v="43615"/>
    <x v="3"/>
    <x v="346"/>
    <x v="1"/>
    <x v="6"/>
    <x v="346"/>
    <x v="964"/>
    <n v="3"/>
    <n v="0.2"/>
    <x v="999"/>
  </r>
  <r>
    <n v="1065"/>
    <s v="CA-2015-161263"/>
    <x v="392"/>
    <x v="419"/>
    <s v="Standard Class"/>
    <s v="TS-21160"/>
    <s v="Theresa Swint"/>
    <s v="Corporate"/>
    <s v="United States"/>
    <s v="Toledo"/>
    <s v="Ohio"/>
    <n v="43615"/>
    <x v="3"/>
    <x v="803"/>
    <x v="2"/>
    <x v="7"/>
    <x v="801"/>
    <x v="965"/>
    <n v="3"/>
    <n v="0.4"/>
    <x v="1000"/>
  </r>
  <r>
    <n v="1066"/>
    <s v="CA-2015-161263"/>
    <x v="392"/>
    <x v="419"/>
    <s v="Standard Class"/>
    <s v="TS-21160"/>
    <s v="Theresa Swint"/>
    <s v="Corporate"/>
    <s v="United States"/>
    <s v="Toledo"/>
    <s v="Ohio"/>
    <n v="43615"/>
    <x v="3"/>
    <x v="804"/>
    <x v="1"/>
    <x v="13"/>
    <x v="802"/>
    <x v="966"/>
    <n v="1"/>
    <n v="0.2"/>
    <x v="1001"/>
  </r>
  <r>
    <n v="1067"/>
    <s v="CA-2015-161263"/>
    <x v="392"/>
    <x v="419"/>
    <s v="Standard Class"/>
    <s v="TS-21160"/>
    <s v="Theresa Swint"/>
    <s v="Corporate"/>
    <s v="United States"/>
    <s v="Toledo"/>
    <s v="Ohio"/>
    <n v="43615"/>
    <x v="3"/>
    <x v="805"/>
    <x v="1"/>
    <x v="8"/>
    <x v="803"/>
    <x v="967"/>
    <n v="5"/>
    <n v="0.7"/>
    <x v="1002"/>
  </r>
  <r>
    <n v="1068"/>
    <s v="CA-2016-157686"/>
    <x v="393"/>
    <x v="342"/>
    <s v="First Class"/>
    <s v="BD-11620"/>
    <s v="Brian DeCherney"/>
    <s v="Consumer"/>
    <s v="United States"/>
    <s v="San Francisco"/>
    <s v="California"/>
    <n v="94122"/>
    <x v="1"/>
    <x v="64"/>
    <x v="0"/>
    <x v="1"/>
    <x v="64"/>
    <x v="968"/>
    <n v="4"/>
    <n v="0.2"/>
    <x v="1003"/>
  </r>
  <r>
    <n v="1069"/>
    <s v="US-2017-139955"/>
    <x v="394"/>
    <x v="420"/>
    <s v="Second Class"/>
    <s v="CM-12160"/>
    <s v="Charles McCrossin"/>
    <s v="Consumer"/>
    <s v="United States"/>
    <s v="Brownsville"/>
    <s v="Texas"/>
    <n v="78521"/>
    <x v="2"/>
    <x v="482"/>
    <x v="1"/>
    <x v="14"/>
    <x v="327"/>
    <x v="969"/>
    <n v="1"/>
    <n v="0.2"/>
    <x v="1004"/>
  </r>
  <r>
    <n v="1070"/>
    <s v="US-2015-150161"/>
    <x v="395"/>
    <x v="421"/>
    <s v="Standard Class"/>
    <s v="RB-19795"/>
    <s v="Ross Baird"/>
    <s v="Home Office"/>
    <s v="United States"/>
    <s v="Philadelphia"/>
    <s v="Pennsylvania"/>
    <n v="19143"/>
    <x v="3"/>
    <x v="301"/>
    <x v="1"/>
    <x v="8"/>
    <x v="301"/>
    <x v="970"/>
    <n v="4"/>
    <n v="0.7"/>
    <x v="1005"/>
  </r>
  <r>
    <n v="1071"/>
    <s v="CA-2015-144652"/>
    <x v="312"/>
    <x v="6"/>
    <s v="Standard Class"/>
    <s v="SN-20560"/>
    <s v="Skye Norling"/>
    <s v="Home Office"/>
    <s v="United States"/>
    <s v="Los Angeles"/>
    <s v="California"/>
    <n v="90008"/>
    <x v="1"/>
    <x v="324"/>
    <x v="1"/>
    <x v="6"/>
    <x v="324"/>
    <x v="21"/>
    <n v="7"/>
    <n v="0"/>
    <x v="21"/>
  </r>
  <r>
    <n v="1072"/>
    <s v="CA-2016-152814"/>
    <x v="236"/>
    <x v="422"/>
    <s v="Standard Class"/>
    <s v="EH-14005"/>
    <s v="Erica Hernandez"/>
    <s v="Home Office"/>
    <s v="United States"/>
    <s v="Denver"/>
    <s v="Colorado"/>
    <n v="80219"/>
    <x v="1"/>
    <x v="314"/>
    <x v="1"/>
    <x v="10"/>
    <x v="314"/>
    <x v="34"/>
    <n v="3"/>
    <n v="0.2"/>
    <x v="34"/>
  </r>
  <r>
    <n v="1073"/>
    <s v="CA-2017-106943"/>
    <x v="237"/>
    <x v="381"/>
    <s v="Standard Class"/>
    <s v="FO-14305"/>
    <s v="Frank Olsen"/>
    <s v="Consumer"/>
    <s v="United States"/>
    <s v="New York City"/>
    <s v="New York"/>
    <n v="10035"/>
    <x v="3"/>
    <x v="806"/>
    <x v="1"/>
    <x v="8"/>
    <x v="804"/>
    <x v="880"/>
    <n v="2"/>
    <n v="0.2"/>
    <x v="702"/>
  </r>
  <r>
    <n v="1074"/>
    <s v="CA-2016-134348"/>
    <x v="396"/>
    <x v="423"/>
    <s v="Standard Class"/>
    <s v="MS-17710"/>
    <s v="Maurice Satty"/>
    <s v="Consumer"/>
    <s v="United States"/>
    <s v="Mesa"/>
    <s v="Arizona"/>
    <n v="85204"/>
    <x v="1"/>
    <x v="807"/>
    <x v="1"/>
    <x v="8"/>
    <x v="805"/>
    <x v="971"/>
    <n v="5"/>
    <n v="0.7"/>
    <x v="1006"/>
  </r>
  <r>
    <n v="1075"/>
    <s v="CA-2016-134348"/>
    <x v="396"/>
    <x v="423"/>
    <s v="Standard Class"/>
    <s v="MS-17710"/>
    <s v="Maurice Satty"/>
    <s v="Consumer"/>
    <s v="United States"/>
    <s v="Mesa"/>
    <s v="Arizona"/>
    <n v="85204"/>
    <x v="1"/>
    <x v="255"/>
    <x v="1"/>
    <x v="8"/>
    <x v="256"/>
    <x v="972"/>
    <n v="7"/>
    <n v="0.7"/>
    <x v="1007"/>
  </r>
  <r>
    <n v="1076"/>
    <s v="CA-2016-134348"/>
    <x v="396"/>
    <x v="423"/>
    <s v="Standard Class"/>
    <s v="MS-17710"/>
    <s v="Maurice Satty"/>
    <s v="Consumer"/>
    <s v="United States"/>
    <s v="Mesa"/>
    <s v="Arizona"/>
    <n v="85204"/>
    <x v="1"/>
    <x v="808"/>
    <x v="2"/>
    <x v="11"/>
    <x v="806"/>
    <x v="236"/>
    <n v="2"/>
    <n v="0.2"/>
    <x v="1008"/>
  </r>
  <r>
    <n v="1077"/>
    <s v="CA-2016-161781"/>
    <x v="321"/>
    <x v="424"/>
    <s v="First Class"/>
    <s v="CC-12100"/>
    <s v="Chad Cunningham"/>
    <s v="Home Office"/>
    <s v="United States"/>
    <s v="Columbus"/>
    <s v="Indiana"/>
    <n v="47201"/>
    <x v="2"/>
    <x v="809"/>
    <x v="1"/>
    <x v="6"/>
    <x v="807"/>
    <x v="973"/>
    <n v="7"/>
    <n v="0"/>
    <x v="1009"/>
  </r>
  <r>
    <n v="1078"/>
    <s v="CA-2017-132521"/>
    <x v="397"/>
    <x v="425"/>
    <s v="Second Class"/>
    <s v="DW-13540"/>
    <s v="Don Weiss"/>
    <s v="Consumer"/>
    <s v="United States"/>
    <s v="Seattle"/>
    <s v="Washington"/>
    <n v="98105"/>
    <x v="1"/>
    <x v="810"/>
    <x v="1"/>
    <x v="9"/>
    <x v="808"/>
    <x v="668"/>
    <n v="2"/>
    <n v="0"/>
    <x v="1010"/>
  </r>
  <r>
    <n v="1079"/>
    <s v="CA-2017-132521"/>
    <x v="397"/>
    <x v="425"/>
    <s v="Second Class"/>
    <s v="DW-13540"/>
    <s v="Don Weiss"/>
    <s v="Consumer"/>
    <s v="United States"/>
    <s v="Seattle"/>
    <s v="Washington"/>
    <n v="98105"/>
    <x v="1"/>
    <x v="470"/>
    <x v="1"/>
    <x v="4"/>
    <x v="471"/>
    <x v="974"/>
    <n v="3"/>
    <n v="0"/>
    <x v="1011"/>
  </r>
  <r>
    <n v="1080"/>
    <s v="CA-2017-132521"/>
    <x v="397"/>
    <x v="425"/>
    <s v="Second Class"/>
    <s v="DW-13540"/>
    <s v="Don Weiss"/>
    <s v="Consumer"/>
    <s v="United States"/>
    <s v="Seattle"/>
    <s v="Washington"/>
    <n v="98105"/>
    <x v="1"/>
    <x v="480"/>
    <x v="1"/>
    <x v="8"/>
    <x v="481"/>
    <x v="975"/>
    <n v="1"/>
    <n v="0.2"/>
    <x v="1012"/>
  </r>
  <r>
    <n v="1081"/>
    <s v="CA-2015-110016"/>
    <x v="239"/>
    <x v="107"/>
    <s v="Standard Class"/>
    <s v="BT-11395"/>
    <s v="Bill Tyler"/>
    <s v="Corporate"/>
    <s v="United States"/>
    <s v="Detroit"/>
    <s v="Michigan"/>
    <n v="48227"/>
    <x v="2"/>
    <x v="811"/>
    <x v="1"/>
    <x v="10"/>
    <x v="33"/>
    <x v="548"/>
    <n v="4"/>
    <n v="0"/>
    <x v="1013"/>
  </r>
  <r>
    <n v="1082"/>
    <s v="CA-2015-110016"/>
    <x v="239"/>
    <x v="107"/>
    <s v="Standard Class"/>
    <s v="BT-11395"/>
    <s v="Bill Tyler"/>
    <s v="Corporate"/>
    <s v="United States"/>
    <s v="Detroit"/>
    <s v="Michigan"/>
    <n v="48227"/>
    <x v="2"/>
    <x v="812"/>
    <x v="0"/>
    <x v="1"/>
    <x v="809"/>
    <x v="976"/>
    <n v="9"/>
    <n v="0"/>
    <x v="1014"/>
  </r>
  <r>
    <n v="1083"/>
    <s v="US-2016-143819"/>
    <x v="398"/>
    <x v="426"/>
    <s v="Standard Class"/>
    <s v="KD-16270"/>
    <s v="Karen Daniels"/>
    <s v="Consumer"/>
    <s v="United States"/>
    <s v="Yonkers"/>
    <s v="New York"/>
    <n v="10701"/>
    <x v="3"/>
    <x v="616"/>
    <x v="0"/>
    <x v="3"/>
    <x v="616"/>
    <x v="977"/>
    <n v="8"/>
    <n v="0.4"/>
    <x v="1015"/>
  </r>
  <r>
    <n v="1084"/>
    <s v="US-2016-143819"/>
    <x v="398"/>
    <x v="426"/>
    <s v="Standard Class"/>
    <s v="KD-16270"/>
    <s v="Karen Daniels"/>
    <s v="Consumer"/>
    <s v="United States"/>
    <s v="Yonkers"/>
    <s v="New York"/>
    <n v="10701"/>
    <x v="3"/>
    <x v="813"/>
    <x v="1"/>
    <x v="10"/>
    <x v="33"/>
    <x v="978"/>
    <n v="1"/>
    <n v="0"/>
    <x v="1016"/>
  </r>
  <r>
    <n v="1085"/>
    <s v="US-2016-143819"/>
    <x v="398"/>
    <x v="426"/>
    <s v="Standard Class"/>
    <s v="KD-16270"/>
    <s v="Karen Daniels"/>
    <s v="Consumer"/>
    <s v="United States"/>
    <s v="Yonkers"/>
    <s v="New York"/>
    <n v="10701"/>
    <x v="3"/>
    <x v="245"/>
    <x v="1"/>
    <x v="4"/>
    <x v="246"/>
    <x v="979"/>
    <n v="2"/>
    <n v="0"/>
    <x v="1017"/>
  </r>
  <r>
    <n v="1086"/>
    <s v="US-2016-143819"/>
    <x v="398"/>
    <x v="426"/>
    <s v="Standard Class"/>
    <s v="KD-16270"/>
    <s v="Karen Daniels"/>
    <s v="Consumer"/>
    <s v="United States"/>
    <s v="Yonkers"/>
    <s v="New York"/>
    <n v="10701"/>
    <x v="3"/>
    <x v="814"/>
    <x v="2"/>
    <x v="15"/>
    <x v="810"/>
    <x v="980"/>
    <n v="7"/>
    <n v="0"/>
    <x v="1018"/>
  </r>
  <r>
    <n v="1087"/>
    <s v="CA-2016-167584"/>
    <x v="399"/>
    <x v="427"/>
    <s v="Same Day"/>
    <s v="LC-16870"/>
    <s v="Lena Cacioppo"/>
    <s v="Consumer"/>
    <s v="United States"/>
    <s v="Des Moines"/>
    <s v="Iowa"/>
    <n v="50315"/>
    <x v="2"/>
    <x v="815"/>
    <x v="1"/>
    <x v="10"/>
    <x v="811"/>
    <x v="90"/>
    <n v="1"/>
    <n v="0"/>
    <x v="90"/>
  </r>
  <r>
    <n v="1088"/>
    <s v="CA-2016-166163"/>
    <x v="243"/>
    <x v="428"/>
    <s v="Second Class"/>
    <s v="CY-12745"/>
    <s v="Craig Yedwab"/>
    <s v="Corporate"/>
    <s v="United States"/>
    <s v="Oakland"/>
    <s v="California"/>
    <n v="94601"/>
    <x v="1"/>
    <x v="173"/>
    <x v="2"/>
    <x v="7"/>
    <x v="174"/>
    <x v="981"/>
    <n v="3"/>
    <n v="0.2"/>
    <x v="1019"/>
  </r>
  <r>
    <n v="1089"/>
    <s v="CA-2016-166163"/>
    <x v="243"/>
    <x v="428"/>
    <s v="Second Class"/>
    <s v="CY-12745"/>
    <s v="Craig Yedwab"/>
    <s v="Corporate"/>
    <s v="United States"/>
    <s v="Oakland"/>
    <s v="California"/>
    <n v="94601"/>
    <x v="1"/>
    <x v="816"/>
    <x v="1"/>
    <x v="2"/>
    <x v="812"/>
    <x v="982"/>
    <n v="1"/>
    <n v="0"/>
    <x v="1020"/>
  </r>
  <r>
    <n v="1090"/>
    <s v="CA-2017-158407"/>
    <x v="400"/>
    <x v="272"/>
    <s v="Standard Class"/>
    <s v="LW-16990"/>
    <s v="Lindsay Williams"/>
    <s v="Corporate"/>
    <s v="United States"/>
    <s v="Monroe"/>
    <s v="North Carolina"/>
    <n v="28110"/>
    <x v="0"/>
    <x v="296"/>
    <x v="0"/>
    <x v="5"/>
    <x v="296"/>
    <x v="236"/>
    <n v="2"/>
    <n v="0.2"/>
    <x v="1008"/>
  </r>
  <r>
    <n v="1091"/>
    <s v="CA-2017-158407"/>
    <x v="400"/>
    <x v="272"/>
    <s v="Standard Class"/>
    <s v="LW-16990"/>
    <s v="Lindsay Williams"/>
    <s v="Corporate"/>
    <s v="United States"/>
    <s v="Monroe"/>
    <s v="North Carolina"/>
    <n v="28110"/>
    <x v="0"/>
    <x v="817"/>
    <x v="2"/>
    <x v="7"/>
    <x v="813"/>
    <x v="983"/>
    <n v="2"/>
    <n v="0.2"/>
    <x v="1021"/>
  </r>
  <r>
    <n v="1092"/>
    <s v="CA-2015-143490"/>
    <x v="401"/>
    <x v="429"/>
    <s v="Standard Class"/>
    <s v="NP-18325"/>
    <s v="Naresj Patel"/>
    <s v="Consumer"/>
    <s v="United States"/>
    <s v="San Diego"/>
    <s v="California"/>
    <n v="92105"/>
    <x v="1"/>
    <x v="818"/>
    <x v="1"/>
    <x v="6"/>
    <x v="814"/>
    <x v="984"/>
    <n v="9"/>
    <n v="0"/>
    <x v="1022"/>
  </r>
  <r>
    <n v="1093"/>
    <s v="CA-2015-143490"/>
    <x v="401"/>
    <x v="429"/>
    <s v="Standard Class"/>
    <s v="NP-18325"/>
    <s v="Naresj Patel"/>
    <s v="Consumer"/>
    <s v="United States"/>
    <s v="San Diego"/>
    <s v="California"/>
    <n v="92105"/>
    <x v="1"/>
    <x v="819"/>
    <x v="2"/>
    <x v="7"/>
    <x v="815"/>
    <x v="985"/>
    <n v="2"/>
    <n v="0.2"/>
    <x v="1023"/>
  </r>
  <r>
    <n v="1094"/>
    <s v="CA-2015-165085"/>
    <x v="17"/>
    <x v="16"/>
    <s v="Standard Class"/>
    <s v="BT-11485"/>
    <s v="Brad Thomas"/>
    <s v="Home Office"/>
    <s v="United States"/>
    <s v="Clinton"/>
    <s v="Maryland"/>
    <n v="20735"/>
    <x v="3"/>
    <x v="820"/>
    <x v="1"/>
    <x v="10"/>
    <x v="816"/>
    <x v="986"/>
    <n v="5"/>
    <n v="0"/>
    <x v="1024"/>
  </r>
  <r>
    <n v="1095"/>
    <s v="CA-2015-165085"/>
    <x v="17"/>
    <x v="16"/>
    <s v="Standard Class"/>
    <s v="BT-11485"/>
    <s v="Brad Thomas"/>
    <s v="Home Office"/>
    <s v="United States"/>
    <s v="Clinton"/>
    <s v="Maryland"/>
    <n v="20735"/>
    <x v="3"/>
    <x v="159"/>
    <x v="1"/>
    <x v="9"/>
    <x v="160"/>
    <x v="987"/>
    <n v="2"/>
    <n v="0"/>
    <x v="1025"/>
  </r>
  <r>
    <n v="1096"/>
    <s v="CA-2017-160423"/>
    <x v="276"/>
    <x v="430"/>
    <s v="Standard Class"/>
    <s v="PS-19045"/>
    <s v="Penelope Sewall"/>
    <s v="Home Office"/>
    <s v="United States"/>
    <s v="Charlotte"/>
    <s v="North Carolina"/>
    <n v="28205"/>
    <x v="0"/>
    <x v="821"/>
    <x v="1"/>
    <x v="4"/>
    <x v="817"/>
    <x v="988"/>
    <n v="7"/>
    <n v="0.2"/>
    <x v="1026"/>
  </r>
  <r>
    <n v="1097"/>
    <s v="CA-2017-160423"/>
    <x v="276"/>
    <x v="430"/>
    <s v="Standard Class"/>
    <s v="PS-19045"/>
    <s v="Penelope Sewall"/>
    <s v="Home Office"/>
    <s v="United States"/>
    <s v="Charlotte"/>
    <s v="North Carolina"/>
    <n v="28205"/>
    <x v="0"/>
    <x v="822"/>
    <x v="1"/>
    <x v="8"/>
    <x v="818"/>
    <x v="989"/>
    <n v="7"/>
    <n v="0.7"/>
    <x v="1027"/>
  </r>
  <r>
    <n v="1098"/>
    <s v="CA-2014-159338"/>
    <x v="402"/>
    <x v="431"/>
    <s v="First Class"/>
    <s v="NS-18640"/>
    <s v="Noel Staavos"/>
    <s v="Corporate"/>
    <s v="United States"/>
    <s v="Los Angeles"/>
    <s v="California"/>
    <n v="90049"/>
    <x v="1"/>
    <x v="823"/>
    <x v="0"/>
    <x v="3"/>
    <x v="819"/>
    <x v="990"/>
    <n v="5"/>
    <n v="0.2"/>
    <x v="1028"/>
  </r>
  <r>
    <n v="1099"/>
    <s v="CA-2016-107216"/>
    <x v="403"/>
    <x v="432"/>
    <s v="First Class"/>
    <s v="PV-18985"/>
    <s v="Paul Van Hugh"/>
    <s v="Home Office"/>
    <s v="United States"/>
    <s v="San Francisco"/>
    <s v="California"/>
    <n v="94122"/>
    <x v="1"/>
    <x v="824"/>
    <x v="1"/>
    <x v="6"/>
    <x v="820"/>
    <x v="991"/>
    <n v="4"/>
    <n v="0"/>
    <x v="1029"/>
  </r>
  <r>
    <n v="1100"/>
    <s v="CA-2016-107216"/>
    <x v="403"/>
    <x v="432"/>
    <s v="First Class"/>
    <s v="PV-18985"/>
    <s v="Paul Van Hugh"/>
    <s v="Home Office"/>
    <s v="United States"/>
    <s v="San Francisco"/>
    <s v="California"/>
    <n v="94122"/>
    <x v="1"/>
    <x v="396"/>
    <x v="0"/>
    <x v="5"/>
    <x v="397"/>
    <x v="992"/>
    <n v="3"/>
    <n v="0"/>
    <x v="1030"/>
  </r>
  <r>
    <n v="1101"/>
    <s v="CA-2016-107216"/>
    <x v="403"/>
    <x v="432"/>
    <s v="First Class"/>
    <s v="PV-18985"/>
    <s v="Paul Van Hugh"/>
    <s v="Home Office"/>
    <s v="United States"/>
    <s v="San Francisco"/>
    <s v="California"/>
    <n v="94122"/>
    <x v="1"/>
    <x v="825"/>
    <x v="2"/>
    <x v="11"/>
    <x v="821"/>
    <x v="993"/>
    <n v="1"/>
    <n v="0"/>
    <x v="1031"/>
  </r>
  <r>
    <n v="1102"/>
    <s v="CA-2016-107216"/>
    <x v="403"/>
    <x v="432"/>
    <s v="First Class"/>
    <s v="PV-18985"/>
    <s v="Paul Van Hugh"/>
    <s v="Home Office"/>
    <s v="United States"/>
    <s v="San Francisco"/>
    <s v="California"/>
    <n v="94122"/>
    <x v="1"/>
    <x v="826"/>
    <x v="1"/>
    <x v="6"/>
    <x v="822"/>
    <x v="880"/>
    <n v="3"/>
    <n v="0"/>
    <x v="1032"/>
  </r>
  <r>
    <n v="1103"/>
    <s v="US-2017-145863"/>
    <x v="81"/>
    <x v="433"/>
    <s v="Standard Class"/>
    <s v="RP-19390"/>
    <s v="Resi Pölking"/>
    <s v="Consumer"/>
    <s v="United States"/>
    <s v="Houston"/>
    <s v="Texas"/>
    <n v="77041"/>
    <x v="2"/>
    <x v="307"/>
    <x v="1"/>
    <x v="8"/>
    <x v="307"/>
    <x v="994"/>
    <n v="3"/>
    <n v="0.8"/>
    <x v="1033"/>
  </r>
  <r>
    <n v="1104"/>
    <s v="US-2017-145863"/>
    <x v="81"/>
    <x v="433"/>
    <s v="Standard Class"/>
    <s v="RP-19390"/>
    <s v="Resi Pölking"/>
    <s v="Consumer"/>
    <s v="United States"/>
    <s v="Houston"/>
    <s v="Texas"/>
    <n v="77041"/>
    <x v="2"/>
    <x v="766"/>
    <x v="1"/>
    <x v="8"/>
    <x v="765"/>
    <x v="995"/>
    <n v="3"/>
    <n v="0.8"/>
    <x v="1034"/>
  </r>
  <r>
    <n v="1105"/>
    <s v="CA-2016-112340"/>
    <x v="147"/>
    <x v="434"/>
    <s v="Standard Class"/>
    <s v="NM-18520"/>
    <s v="Neoma Murray"/>
    <s v="Consumer"/>
    <s v="United States"/>
    <s v="Riverside"/>
    <s v="California"/>
    <n v="92503"/>
    <x v="1"/>
    <x v="827"/>
    <x v="1"/>
    <x v="10"/>
    <x v="823"/>
    <x v="996"/>
    <n v="3"/>
    <n v="0"/>
    <x v="1035"/>
  </r>
  <r>
    <n v="1106"/>
    <s v="US-2016-110156"/>
    <x v="258"/>
    <x v="71"/>
    <s v="Standard Class"/>
    <s v="EH-13945"/>
    <s v="Eric Hoffmann"/>
    <s v="Consumer"/>
    <s v="United States"/>
    <s v="Houston"/>
    <s v="Texas"/>
    <n v="77041"/>
    <x v="2"/>
    <x v="193"/>
    <x v="1"/>
    <x v="4"/>
    <x v="194"/>
    <x v="997"/>
    <n v="6"/>
    <n v="0.2"/>
    <x v="1036"/>
  </r>
  <r>
    <n v="1107"/>
    <s v="US-2016-110156"/>
    <x v="258"/>
    <x v="71"/>
    <s v="Standard Class"/>
    <s v="EH-13945"/>
    <s v="Eric Hoffmann"/>
    <s v="Consumer"/>
    <s v="United States"/>
    <s v="Houston"/>
    <s v="Texas"/>
    <n v="77041"/>
    <x v="2"/>
    <x v="396"/>
    <x v="0"/>
    <x v="5"/>
    <x v="397"/>
    <x v="998"/>
    <n v="2"/>
    <n v="0.6"/>
    <x v="1037"/>
  </r>
  <r>
    <n v="1108"/>
    <s v="US-2016-110156"/>
    <x v="258"/>
    <x v="71"/>
    <s v="Standard Class"/>
    <s v="EH-13945"/>
    <s v="Eric Hoffmann"/>
    <s v="Consumer"/>
    <s v="United States"/>
    <s v="Houston"/>
    <s v="Texas"/>
    <n v="77041"/>
    <x v="2"/>
    <x v="828"/>
    <x v="1"/>
    <x v="8"/>
    <x v="824"/>
    <x v="999"/>
    <n v="5"/>
    <n v="0.8"/>
    <x v="1038"/>
  </r>
  <r>
    <n v="1109"/>
    <s v="US-2016-110156"/>
    <x v="258"/>
    <x v="71"/>
    <s v="Standard Class"/>
    <s v="EH-13945"/>
    <s v="Eric Hoffmann"/>
    <s v="Consumer"/>
    <s v="United States"/>
    <s v="Houston"/>
    <s v="Texas"/>
    <n v="77041"/>
    <x v="2"/>
    <x v="829"/>
    <x v="1"/>
    <x v="13"/>
    <x v="128"/>
    <x v="1000"/>
    <n v="12"/>
    <n v="0.2"/>
    <x v="1039"/>
  </r>
  <r>
    <n v="1110"/>
    <s v="US-2016-110156"/>
    <x v="258"/>
    <x v="71"/>
    <s v="Standard Class"/>
    <s v="EH-13945"/>
    <s v="Eric Hoffmann"/>
    <s v="Consumer"/>
    <s v="United States"/>
    <s v="Houston"/>
    <s v="Texas"/>
    <n v="77041"/>
    <x v="2"/>
    <x v="830"/>
    <x v="1"/>
    <x v="12"/>
    <x v="825"/>
    <x v="1001"/>
    <n v="3"/>
    <n v="0.2"/>
    <x v="1040"/>
  </r>
  <r>
    <n v="1111"/>
    <s v="US-2016-110156"/>
    <x v="258"/>
    <x v="71"/>
    <s v="Standard Class"/>
    <s v="EH-13945"/>
    <s v="Eric Hoffmann"/>
    <s v="Consumer"/>
    <s v="United States"/>
    <s v="Houston"/>
    <s v="Texas"/>
    <n v="77041"/>
    <x v="2"/>
    <x v="831"/>
    <x v="2"/>
    <x v="7"/>
    <x v="826"/>
    <x v="1002"/>
    <n v="5"/>
    <n v="0.2"/>
    <x v="1041"/>
  </r>
  <r>
    <n v="1112"/>
    <s v="US-2016-110156"/>
    <x v="258"/>
    <x v="71"/>
    <s v="Standard Class"/>
    <s v="EH-13945"/>
    <s v="Eric Hoffmann"/>
    <s v="Consumer"/>
    <s v="United States"/>
    <s v="Houston"/>
    <s v="Texas"/>
    <n v="77041"/>
    <x v="2"/>
    <x v="832"/>
    <x v="1"/>
    <x v="10"/>
    <x v="827"/>
    <x v="563"/>
    <n v="2"/>
    <n v="0.2"/>
    <x v="572"/>
  </r>
  <r>
    <n v="1113"/>
    <s v="US-2016-110156"/>
    <x v="258"/>
    <x v="71"/>
    <s v="Standard Class"/>
    <s v="EH-13945"/>
    <s v="Eric Hoffmann"/>
    <s v="Consumer"/>
    <s v="United States"/>
    <s v="Houston"/>
    <s v="Texas"/>
    <n v="77041"/>
    <x v="2"/>
    <x v="98"/>
    <x v="1"/>
    <x v="8"/>
    <x v="98"/>
    <x v="1003"/>
    <n v="2"/>
    <n v="0.8"/>
    <x v="1042"/>
  </r>
  <r>
    <n v="1114"/>
    <s v="CA-2017-140585"/>
    <x v="404"/>
    <x v="350"/>
    <s v="Second Class"/>
    <s v="RA-19915"/>
    <s v="Russell Applegate"/>
    <s v="Consumer"/>
    <s v="United States"/>
    <s v="Encinitas"/>
    <s v="California"/>
    <n v="92024"/>
    <x v="1"/>
    <x v="705"/>
    <x v="1"/>
    <x v="8"/>
    <x v="705"/>
    <x v="1004"/>
    <n v="2"/>
    <n v="0.2"/>
    <x v="1043"/>
  </r>
  <r>
    <n v="1115"/>
    <s v="CA-2017-140585"/>
    <x v="404"/>
    <x v="350"/>
    <s v="Second Class"/>
    <s v="RA-19915"/>
    <s v="Russell Applegate"/>
    <s v="Consumer"/>
    <s v="United States"/>
    <s v="Encinitas"/>
    <s v="California"/>
    <n v="92024"/>
    <x v="1"/>
    <x v="833"/>
    <x v="0"/>
    <x v="0"/>
    <x v="828"/>
    <x v="1005"/>
    <n v="1"/>
    <n v="0.15"/>
    <x v="1044"/>
  </r>
  <r>
    <n v="1116"/>
    <s v="CA-2017-140585"/>
    <x v="404"/>
    <x v="350"/>
    <s v="Second Class"/>
    <s v="RA-19915"/>
    <s v="Russell Applegate"/>
    <s v="Consumer"/>
    <s v="United States"/>
    <s v="Encinitas"/>
    <s v="California"/>
    <n v="92024"/>
    <x v="1"/>
    <x v="603"/>
    <x v="2"/>
    <x v="11"/>
    <x v="603"/>
    <x v="1006"/>
    <n v="2"/>
    <n v="0"/>
    <x v="1045"/>
  </r>
  <r>
    <n v="1117"/>
    <s v="CA-2016-144855"/>
    <x v="405"/>
    <x v="435"/>
    <s v="Second Class"/>
    <s v="DL-13495"/>
    <s v="Dionis Lloyd"/>
    <s v="Corporate"/>
    <s v="United States"/>
    <s v="San Francisco"/>
    <s v="California"/>
    <n v="94110"/>
    <x v="1"/>
    <x v="365"/>
    <x v="1"/>
    <x v="2"/>
    <x v="365"/>
    <x v="689"/>
    <n v="2"/>
    <n v="0"/>
    <x v="702"/>
  </r>
  <r>
    <n v="1118"/>
    <s v="CA-2015-142755"/>
    <x v="406"/>
    <x v="37"/>
    <s v="Standard Class"/>
    <s v="CS-12355"/>
    <s v="Christine Sundaresam"/>
    <s v="Consumer"/>
    <s v="United States"/>
    <s v="Roswell"/>
    <s v="Georgia"/>
    <n v="30076"/>
    <x v="0"/>
    <x v="314"/>
    <x v="1"/>
    <x v="10"/>
    <x v="366"/>
    <x v="1007"/>
    <n v="5"/>
    <n v="0"/>
    <x v="1046"/>
  </r>
  <r>
    <n v="1119"/>
    <s v="CA-2015-142755"/>
    <x v="406"/>
    <x v="37"/>
    <s v="Standard Class"/>
    <s v="CS-12355"/>
    <s v="Christine Sundaresam"/>
    <s v="Consumer"/>
    <s v="United States"/>
    <s v="Roswell"/>
    <s v="Georgia"/>
    <n v="30076"/>
    <x v="0"/>
    <x v="695"/>
    <x v="2"/>
    <x v="11"/>
    <x v="695"/>
    <x v="1008"/>
    <n v="5"/>
    <n v="0"/>
    <x v="1047"/>
  </r>
  <r>
    <n v="1120"/>
    <s v="CA-2015-142755"/>
    <x v="406"/>
    <x v="37"/>
    <s v="Standard Class"/>
    <s v="CS-12355"/>
    <s v="Christine Sundaresam"/>
    <s v="Consumer"/>
    <s v="United States"/>
    <s v="Roswell"/>
    <s v="Georgia"/>
    <n v="30076"/>
    <x v="0"/>
    <x v="834"/>
    <x v="1"/>
    <x v="10"/>
    <x v="829"/>
    <x v="1009"/>
    <n v="2"/>
    <n v="0"/>
    <x v="1048"/>
  </r>
  <r>
    <n v="1121"/>
    <s v="CA-2015-142755"/>
    <x v="406"/>
    <x v="37"/>
    <s v="Standard Class"/>
    <s v="CS-12355"/>
    <s v="Christine Sundaresam"/>
    <s v="Consumer"/>
    <s v="United States"/>
    <s v="Roswell"/>
    <s v="Georgia"/>
    <n v="30076"/>
    <x v="0"/>
    <x v="661"/>
    <x v="1"/>
    <x v="12"/>
    <x v="661"/>
    <x v="770"/>
    <n v="2"/>
    <n v="0"/>
    <x v="792"/>
  </r>
  <r>
    <n v="1122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835"/>
    <x v="2"/>
    <x v="7"/>
    <x v="830"/>
    <x v="1010"/>
    <n v="7"/>
    <n v="0"/>
    <x v="1049"/>
  </r>
  <r>
    <n v="1123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836"/>
    <x v="1"/>
    <x v="6"/>
    <x v="831"/>
    <x v="1011"/>
    <n v="7"/>
    <n v="0"/>
    <x v="1050"/>
  </r>
  <r>
    <n v="1124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76"/>
    <x v="0"/>
    <x v="5"/>
    <x v="76"/>
    <x v="1012"/>
    <n v="4"/>
    <n v="0"/>
    <x v="1051"/>
  </r>
  <r>
    <n v="1125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453"/>
    <x v="1"/>
    <x v="6"/>
    <x v="454"/>
    <x v="153"/>
    <n v="3"/>
    <n v="0"/>
    <x v="155"/>
  </r>
  <r>
    <n v="1126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837"/>
    <x v="1"/>
    <x v="12"/>
    <x v="153"/>
    <x v="1013"/>
    <n v="3"/>
    <n v="0"/>
    <x v="1052"/>
  </r>
  <r>
    <n v="1127"/>
    <s v="US-2014-147627"/>
    <x v="407"/>
    <x v="436"/>
    <s v="Standard Class"/>
    <s v="HL-15040"/>
    <s v="Hunter Lopez"/>
    <s v="Consumer"/>
    <s v="United States"/>
    <s v="Jonesboro"/>
    <s v="Arkansas"/>
    <n v="72401"/>
    <x v="0"/>
    <x v="406"/>
    <x v="0"/>
    <x v="1"/>
    <x v="407"/>
    <x v="1014"/>
    <n v="3"/>
    <n v="0"/>
    <x v="1053"/>
  </r>
  <r>
    <n v="1128"/>
    <s v="CA-2015-105970"/>
    <x v="56"/>
    <x v="437"/>
    <s v="Standard Class"/>
    <s v="PA-19060"/>
    <s v="Pete Armstrong"/>
    <s v="Home Office"/>
    <s v="United States"/>
    <s v="Richmond"/>
    <s v="Indiana"/>
    <n v="47374"/>
    <x v="2"/>
    <x v="400"/>
    <x v="1"/>
    <x v="6"/>
    <x v="401"/>
    <x v="1015"/>
    <n v="1"/>
    <n v="0"/>
    <x v="1054"/>
  </r>
  <r>
    <n v="1129"/>
    <s v="CA-2015-105970"/>
    <x v="56"/>
    <x v="437"/>
    <s v="Standard Class"/>
    <s v="PA-19060"/>
    <s v="Pete Armstrong"/>
    <s v="Home Office"/>
    <s v="United States"/>
    <s v="Richmond"/>
    <s v="Indiana"/>
    <n v="47374"/>
    <x v="2"/>
    <x v="618"/>
    <x v="1"/>
    <x v="12"/>
    <x v="618"/>
    <x v="1016"/>
    <n v="6"/>
    <n v="0"/>
    <x v="1055"/>
  </r>
  <r>
    <n v="1130"/>
    <s v="CA-2016-112102"/>
    <x v="408"/>
    <x v="438"/>
    <s v="Standard Class"/>
    <s v="BD-11605"/>
    <s v="Brian Dahlen"/>
    <s v="Consumer"/>
    <s v="United States"/>
    <s v="Springfield"/>
    <s v="Virginia"/>
    <n v="22153"/>
    <x v="0"/>
    <x v="838"/>
    <x v="0"/>
    <x v="3"/>
    <x v="832"/>
    <x v="1017"/>
    <n v="4"/>
    <n v="0"/>
    <x v="1056"/>
  </r>
  <r>
    <n v="1131"/>
    <s v="CA-2016-112102"/>
    <x v="408"/>
    <x v="438"/>
    <s v="Standard Class"/>
    <s v="BD-11605"/>
    <s v="Brian Dahlen"/>
    <s v="Consumer"/>
    <s v="United States"/>
    <s v="Springfield"/>
    <s v="Virginia"/>
    <n v="22153"/>
    <x v="0"/>
    <x v="839"/>
    <x v="1"/>
    <x v="10"/>
    <x v="833"/>
    <x v="1018"/>
    <n v="1"/>
    <n v="0"/>
    <x v="1057"/>
  </r>
  <r>
    <n v="1132"/>
    <s v="CA-2016-112102"/>
    <x v="408"/>
    <x v="438"/>
    <s v="Standard Class"/>
    <s v="BD-11605"/>
    <s v="Brian Dahlen"/>
    <s v="Consumer"/>
    <s v="United States"/>
    <s v="Springfield"/>
    <s v="Virginia"/>
    <n v="22153"/>
    <x v="0"/>
    <x v="118"/>
    <x v="1"/>
    <x v="12"/>
    <x v="118"/>
    <x v="1019"/>
    <n v="5"/>
    <n v="0"/>
    <x v="1058"/>
  </r>
  <r>
    <n v="1133"/>
    <s v="US-2016-114776"/>
    <x v="409"/>
    <x v="439"/>
    <s v="First Class"/>
    <s v="GG-14650"/>
    <s v="Greg Guthrie"/>
    <s v="Corporate"/>
    <s v="United States"/>
    <s v="Antioch"/>
    <s v="California"/>
    <n v="94509"/>
    <x v="1"/>
    <x v="260"/>
    <x v="1"/>
    <x v="10"/>
    <x v="260"/>
    <x v="541"/>
    <n v="3"/>
    <n v="0"/>
    <x v="551"/>
  </r>
  <r>
    <n v="1134"/>
    <s v="US-2016-134908"/>
    <x v="410"/>
    <x v="103"/>
    <s v="Standard Class"/>
    <s v="JS-15940"/>
    <s v="Joni Sundaresam"/>
    <s v="Home Office"/>
    <s v="United States"/>
    <s v="Philadelphia"/>
    <s v="Pennsylvania"/>
    <n v="19134"/>
    <x v="3"/>
    <x v="41"/>
    <x v="1"/>
    <x v="4"/>
    <x v="41"/>
    <x v="1020"/>
    <n v="4"/>
    <n v="0.2"/>
    <x v="1059"/>
  </r>
  <r>
    <n v="1135"/>
    <s v="US-2016-134908"/>
    <x v="410"/>
    <x v="103"/>
    <s v="Standard Class"/>
    <s v="JS-15940"/>
    <s v="Joni Sundaresam"/>
    <s v="Home Office"/>
    <s v="United States"/>
    <s v="Philadelphia"/>
    <s v="Pennsylvania"/>
    <n v="19134"/>
    <x v="3"/>
    <x v="840"/>
    <x v="1"/>
    <x v="2"/>
    <x v="834"/>
    <x v="262"/>
    <n v="3"/>
    <n v="0.2"/>
    <x v="1060"/>
  </r>
  <r>
    <n v="1136"/>
    <s v="US-2016-148803"/>
    <x v="25"/>
    <x v="440"/>
    <s v="Same Day"/>
    <s v="LR-16915"/>
    <s v="Lena Radford"/>
    <s v="Consumer"/>
    <s v="United States"/>
    <s v="Homestead"/>
    <s v="Florida"/>
    <n v="33030"/>
    <x v="0"/>
    <x v="841"/>
    <x v="1"/>
    <x v="4"/>
    <x v="835"/>
    <x v="1021"/>
    <n v="3"/>
    <n v="0.2"/>
    <x v="1061"/>
  </r>
  <r>
    <n v="1137"/>
    <s v="CA-2016-152170"/>
    <x v="396"/>
    <x v="441"/>
    <s v="Second Class"/>
    <s v="FH-14275"/>
    <s v="Frank Hawley"/>
    <s v="Corporate"/>
    <s v="United States"/>
    <s v="La Porte"/>
    <s v="Indiana"/>
    <n v="46350"/>
    <x v="2"/>
    <x v="842"/>
    <x v="1"/>
    <x v="12"/>
    <x v="836"/>
    <x v="1022"/>
    <n v="8"/>
    <n v="0"/>
    <x v="1062"/>
  </r>
  <r>
    <n v="1138"/>
    <s v="CA-2016-152170"/>
    <x v="396"/>
    <x v="441"/>
    <s v="Second Class"/>
    <s v="FH-14275"/>
    <s v="Frank Hawley"/>
    <s v="Corporate"/>
    <s v="United States"/>
    <s v="La Porte"/>
    <s v="Indiana"/>
    <n v="46350"/>
    <x v="2"/>
    <x v="551"/>
    <x v="1"/>
    <x v="9"/>
    <x v="550"/>
    <x v="1023"/>
    <n v="2"/>
    <n v="0"/>
    <x v="1063"/>
  </r>
  <r>
    <n v="1139"/>
    <s v="CA-2016-152170"/>
    <x v="396"/>
    <x v="441"/>
    <s v="Second Class"/>
    <s v="FH-14275"/>
    <s v="Frank Hawley"/>
    <s v="Corporate"/>
    <s v="United States"/>
    <s v="La Porte"/>
    <s v="Indiana"/>
    <n v="46350"/>
    <x v="2"/>
    <x v="843"/>
    <x v="1"/>
    <x v="10"/>
    <x v="837"/>
    <x v="1024"/>
    <n v="2"/>
    <n v="0"/>
    <x v="1064"/>
  </r>
  <r>
    <n v="1140"/>
    <s v="CA-2016-152170"/>
    <x v="396"/>
    <x v="441"/>
    <s v="Second Class"/>
    <s v="FH-14275"/>
    <s v="Frank Hawley"/>
    <s v="Corporate"/>
    <s v="United States"/>
    <s v="La Porte"/>
    <s v="Indiana"/>
    <n v="46350"/>
    <x v="2"/>
    <x v="501"/>
    <x v="1"/>
    <x v="6"/>
    <x v="501"/>
    <x v="1025"/>
    <n v="7"/>
    <n v="0"/>
    <x v="1065"/>
  </r>
  <r>
    <n v="1141"/>
    <s v="CA-2016-152170"/>
    <x v="396"/>
    <x v="441"/>
    <s v="Second Class"/>
    <s v="FH-14275"/>
    <s v="Frank Hawley"/>
    <s v="Corporate"/>
    <s v="United States"/>
    <s v="La Porte"/>
    <s v="Indiana"/>
    <n v="46350"/>
    <x v="2"/>
    <x v="844"/>
    <x v="1"/>
    <x v="8"/>
    <x v="838"/>
    <x v="1026"/>
    <n v="2"/>
    <n v="0"/>
    <x v="1066"/>
  </r>
  <r>
    <n v="1142"/>
    <s v="CA-2014-146969"/>
    <x v="411"/>
    <x v="127"/>
    <s v="Standard Class"/>
    <s v="AP-10915"/>
    <s v="Arthur Prichep"/>
    <s v="Consumer"/>
    <s v="United States"/>
    <s v="Los Angeles"/>
    <s v="California"/>
    <n v="90045"/>
    <x v="1"/>
    <x v="743"/>
    <x v="0"/>
    <x v="5"/>
    <x v="741"/>
    <x v="874"/>
    <n v="2"/>
    <n v="0"/>
    <x v="907"/>
  </r>
  <r>
    <n v="1143"/>
    <s v="CA-2014-146969"/>
    <x v="411"/>
    <x v="127"/>
    <s v="Standard Class"/>
    <s v="AP-10915"/>
    <s v="Arthur Prichep"/>
    <s v="Consumer"/>
    <s v="United States"/>
    <s v="Los Angeles"/>
    <s v="California"/>
    <n v="90045"/>
    <x v="1"/>
    <x v="845"/>
    <x v="1"/>
    <x v="13"/>
    <x v="839"/>
    <x v="525"/>
    <n v="4"/>
    <n v="0"/>
    <x v="1067"/>
  </r>
  <r>
    <n v="1144"/>
    <s v="CA-2014-146969"/>
    <x v="411"/>
    <x v="127"/>
    <s v="Standard Class"/>
    <s v="AP-10915"/>
    <s v="Arthur Prichep"/>
    <s v="Consumer"/>
    <s v="United States"/>
    <s v="Los Angeles"/>
    <s v="California"/>
    <n v="90045"/>
    <x v="1"/>
    <x v="272"/>
    <x v="1"/>
    <x v="10"/>
    <x v="272"/>
    <x v="90"/>
    <n v="1"/>
    <n v="0"/>
    <x v="90"/>
  </r>
  <r>
    <n v="1145"/>
    <s v="CA-2014-146969"/>
    <x v="411"/>
    <x v="127"/>
    <s v="Standard Class"/>
    <s v="AP-10915"/>
    <s v="Arthur Prichep"/>
    <s v="Consumer"/>
    <s v="United States"/>
    <s v="Los Angeles"/>
    <s v="California"/>
    <n v="90045"/>
    <x v="1"/>
    <x v="846"/>
    <x v="2"/>
    <x v="15"/>
    <x v="840"/>
    <x v="1027"/>
    <n v="2"/>
    <n v="0.2"/>
    <x v="1068"/>
  </r>
  <r>
    <n v="1146"/>
    <s v="CA-2014-146969"/>
    <x v="411"/>
    <x v="127"/>
    <s v="Standard Class"/>
    <s v="AP-10915"/>
    <s v="Arthur Prichep"/>
    <s v="Consumer"/>
    <s v="United States"/>
    <s v="Los Angeles"/>
    <s v="California"/>
    <n v="90045"/>
    <x v="1"/>
    <x v="821"/>
    <x v="1"/>
    <x v="4"/>
    <x v="817"/>
    <x v="1028"/>
    <n v="1"/>
    <n v="0"/>
    <x v="1069"/>
  </r>
  <r>
    <n v="1147"/>
    <s v="CA-2015-112452"/>
    <x v="388"/>
    <x v="442"/>
    <s v="Same Day"/>
    <s v="NC-18340"/>
    <s v="Nat Carroll"/>
    <s v="Consumer"/>
    <s v="United States"/>
    <s v="Lansing"/>
    <s v="Michigan"/>
    <n v="48911"/>
    <x v="2"/>
    <x v="847"/>
    <x v="1"/>
    <x v="9"/>
    <x v="841"/>
    <x v="1029"/>
    <n v="2"/>
    <n v="0.1"/>
    <x v="1070"/>
  </r>
  <r>
    <n v="1148"/>
    <s v="CA-2015-112452"/>
    <x v="388"/>
    <x v="442"/>
    <s v="Same Day"/>
    <s v="NC-18340"/>
    <s v="Nat Carroll"/>
    <s v="Consumer"/>
    <s v="United States"/>
    <s v="Lansing"/>
    <s v="Michigan"/>
    <n v="48911"/>
    <x v="2"/>
    <x v="848"/>
    <x v="1"/>
    <x v="13"/>
    <x v="128"/>
    <x v="572"/>
    <n v="2"/>
    <n v="0"/>
    <x v="1071"/>
  </r>
  <r>
    <n v="1149"/>
    <s v="CA-2015-112452"/>
    <x v="388"/>
    <x v="442"/>
    <s v="Same Day"/>
    <s v="NC-18340"/>
    <s v="Nat Carroll"/>
    <s v="Consumer"/>
    <s v="United States"/>
    <s v="Lansing"/>
    <s v="Michigan"/>
    <n v="48911"/>
    <x v="2"/>
    <x v="849"/>
    <x v="1"/>
    <x v="8"/>
    <x v="842"/>
    <x v="1030"/>
    <n v="2"/>
    <n v="0"/>
    <x v="1072"/>
  </r>
  <r>
    <n v="1150"/>
    <s v="CA-2015-112452"/>
    <x v="388"/>
    <x v="442"/>
    <s v="Same Day"/>
    <s v="NC-18340"/>
    <s v="Nat Carroll"/>
    <s v="Consumer"/>
    <s v="United States"/>
    <s v="Lansing"/>
    <s v="Michigan"/>
    <n v="48911"/>
    <x v="2"/>
    <x v="850"/>
    <x v="2"/>
    <x v="7"/>
    <x v="843"/>
    <x v="1031"/>
    <n v="1"/>
    <n v="0"/>
    <x v="1073"/>
  </r>
  <r>
    <n v="1151"/>
    <s v="CA-2015-112452"/>
    <x v="388"/>
    <x v="442"/>
    <s v="Same Day"/>
    <s v="NC-18340"/>
    <s v="Nat Carroll"/>
    <s v="Consumer"/>
    <s v="United States"/>
    <s v="Lansing"/>
    <s v="Michigan"/>
    <n v="48911"/>
    <x v="2"/>
    <x v="851"/>
    <x v="2"/>
    <x v="16"/>
    <x v="844"/>
    <x v="1032"/>
    <n v="2"/>
    <n v="0"/>
    <x v="1074"/>
  </r>
  <r>
    <n v="1152"/>
    <s v="CA-2015-113971"/>
    <x v="412"/>
    <x v="443"/>
    <s v="Standard Class"/>
    <s v="CB-12535"/>
    <s v="Claudia Bergmann"/>
    <s v="Corporate"/>
    <s v="United States"/>
    <s v="Cuyahoga Falls"/>
    <s v="Ohio"/>
    <n v="44221"/>
    <x v="3"/>
    <x v="852"/>
    <x v="0"/>
    <x v="5"/>
    <x v="845"/>
    <x v="1033"/>
    <n v="6"/>
    <n v="0.2"/>
    <x v="1075"/>
  </r>
  <r>
    <n v="1153"/>
    <s v="CA-2017-160395"/>
    <x v="413"/>
    <x v="335"/>
    <s v="Standard Class"/>
    <s v="KL-16555"/>
    <s v="Kelly Lampkin"/>
    <s v="Corporate"/>
    <s v="United States"/>
    <s v="Reno"/>
    <s v="Nevada"/>
    <n v="89502"/>
    <x v="1"/>
    <x v="853"/>
    <x v="1"/>
    <x v="6"/>
    <x v="846"/>
    <x v="1034"/>
    <n v="2"/>
    <n v="0"/>
    <x v="1076"/>
  </r>
  <r>
    <n v="1154"/>
    <s v="CA-2017-160395"/>
    <x v="413"/>
    <x v="335"/>
    <s v="Standard Class"/>
    <s v="KL-16555"/>
    <s v="Kelly Lampkin"/>
    <s v="Corporate"/>
    <s v="United States"/>
    <s v="Reno"/>
    <s v="Nevada"/>
    <n v="89502"/>
    <x v="1"/>
    <x v="697"/>
    <x v="1"/>
    <x v="8"/>
    <x v="697"/>
    <x v="1035"/>
    <n v="7"/>
    <n v="0.2"/>
    <x v="1077"/>
  </r>
  <r>
    <n v="1155"/>
    <s v="CA-2014-136567"/>
    <x v="414"/>
    <x v="444"/>
    <s v="First Class"/>
    <s v="PS-19045"/>
    <s v="Penelope Sewall"/>
    <s v="Home Office"/>
    <s v="United States"/>
    <s v="Harrisonburg"/>
    <s v="Virginia"/>
    <n v="22801"/>
    <x v="0"/>
    <x v="854"/>
    <x v="1"/>
    <x v="4"/>
    <x v="847"/>
    <x v="1036"/>
    <n v="2"/>
    <n v="0"/>
    <x v="232"/>
  </r>
  <r>
    <n v="1156"/>
    <s v="CA-2014-136567"/>
    <x v="414"/>
    <x v="444"/>
    <s v="First Class"/>
    <s v="PS-19045"/>
    <s v="Penelope Sewall"/>
    <s v="Home Office"/>
    <s v="United States"/>
    <s v="Harrisonburg"/>
    <s v="Virginia"/>
    <n v="22801"/>
    <x v="0"/>
    <x v="855"/>
    <x v="0"/>
    <x v="3"/>
    <x v="848"/>
    <x v="1037"/>
    <n v="7"/>
    <n v="0"/>
    <x v="1078"/>
  </r>
  <r>
    <n v="1157"/>
    <s v="CA-2014-136567"/>
    <x v="414"/>
    <x v="444"/>
    <s v="First Class"/>
    <s v="PS-19045"/>
    <s v="Penelope Sewall"/>
    <s v="Home Office"/>
    <s v="United States"/>
    <s v="Harrisonburg"/>
    <s v="Virginia"/>
    <n v="22801"/>
    <x v="0"/>
    <x v="350"/>
    <x v="1"/>
    <x v="8"/>
    <x v="350"/>
    <x v="1038"/>
    <n v="3"/>
    <n v="0"/>
    <x v="1079"/>
  </r>
  <r>
    <n v="1158"/>
    <s v="CA-2014-136567"/>
    <x v="414"/>
    <x v="444"/>
    <s v="First Class"/>
    <s v="PS-19045"/>
    <s v="Penelope Sewall"/>
    <s v="Home Office"/>
    <s v="United States"/>
    <s v="Harrisonburg"/>
    <s v="Virginia"/>
    <n v="22801"/>
    <x v="0"/>
    <x v="342"/>
    <x v="0"/>
    <x v="3"/>
    <x v="342"/>
    <x v="1039"/>
    <n v="2"/>
    <n v="0"/>
    <x v="1080"/>
  </r>
  <r>
    <n v="1159"/>
    <s v="CA-2016-149314"/>
    <x v="415"/>
    <x v="445"/>
    <s v="Second Class"/>
    <s v="GB-14530"/>
    <s v="George Bell"/>
    <s v="Corporate"/>
    <s v="United States"/>
    <s v="Los Angeles"/>
    <s v="California"/>
    <n v="90004"/>
    <x v="1"/>
    <x v="856"/>
    <x v="0"/>
    <x v="1"/>
    <x v="849"/>
    <x v="1040"/>
    <n v="1"/>
    <n v="0.2"/>
    <x v="1081"/>
  </r>
  <r>
    <n v="1160"/>
    <s v="CA-2017-147039"/>
    <x v="222"/>
    <x v="446"/>
    <s v="Standard Class"/>
    <s v="AA-10315"/>
    <s v="Alex Avila"/>
    <s v="Consumer"/>
    <s v="United States"/>
    <s v="Minneapolis"/>
    <s v="Minnesota"/>
    <n v="55407"/>
    <x v="2"/>
    <x v="643"/>
    <x v="1"/>
    <x v="9"/>
    <x v="850"/>
    <x v="1041"/>
    <n v="3"/>
    <n v="0"/>
    <x v="1082"/>
  </r>
  <r>
    <n v="1161"/>
    <s v="CA-2017-147039"/>
    <x v="222"/>
    <x v="446"/>
    <s v="Standard Class"/>
    <s v="AA-10315"/>
    <s v="Alex Avila"/>
    <s v="Consumer"/>
    <s v="United States"/>
    <s v="Minneapolis"/>
    <s v="Minnesota"/>
    <n v="55407"/>
    <x v="2"/>
    <x v="68"/>
    <x v="1"/>
    <x v="8"/>
    <x v="68"/>
    <x v="1042"/>
    <n v="2"/>
    <n v="0"/>
    <x v="1083"/>
  </r>
  <r>
    <n v="1162"/>
    <s v="CA-2014-126522"/>
    <x v="416"/>
    <x v="447"/>
    <s v="Second Class"/>
    <s v="LT-16765"/>
    <s v="Larry Tron"/>
    <s v="Consumer"/>
    <s v="United States"/>
    <s v="Escondido"/>
    <s v="California"/>
    <n v="92025"/>
    <x v="1"/>
    <x v="30"/>
    <x v="1"/>
    <x v="6"/>
    <x v="30"/>
    <x v="1043"/>
    <n v="3"/>
    <n v="0"/>
    <x v="1084"/>
  </r>
  <r>
    <n v="1163"/>
    <s v="CA-2014-127964"/>
    <x v="223"/>
    <x v="448"/>
    <s v="Standard Class"/>
    <s v="AP-10720"/>
    <s v="Anne Pryor"/>
    <s v="Home Office"/>
    <s v="United States"/>
    <s v="New York City"/>
    <s v="New York"/>
    <n v="10035"/>
    <x v="3"/>
    <x v="857"/>
    <x v="2"/>
    <x v="7"/>
    <x v="851"/>
    <x v="1044"/>
    <n v="1"/>
    <n v="0"/>
    <x v="1085"/>
  </r>
  <r>
    <n v="1164"/>
    <s v="CA-2014-127964"/>
    <x v="223"/>
    <x v="448"/>
    <s v="Standard Class"/>
    <s v="AP-10720"/>
    <s v="Anne Pryor"/>
    <s v="Home Office"/>
    <s v="United States"/>
    <s v="New York City"/>
    <s v="New York"/>
    <n v="10035"/>
    <x v="3"/>
    <x v="270"/>
    <x v="1"/>
    <x v="8"/>
    <x v="270"/>
    <x v="1045"/>
    <n v="3"/>
    <n v="0.2"/>
    <x v="1086"/>
  </r>
  <r>
    <n v="1165"/>
    <s v="CA-2014-127964"/>
    <x v="223"/>
    <x v="448"/>
    <s v="Standard Class"/>
    <s v="AP-10720"/>
    <s v="Anne Pryor"/>
    <s v="Home Office"/>
    <s v="United States"/>
    <s v="New York City"/>
    <s v="New York"/>
    <n v="10035"/>
    <x v="3"/>
    <x v="858"/>
    <x v="1"/>
    <x v="8"/>
    <x v="852"/>
    <x v="1046"/>
    <n v="5"/>
    <n v="0.2"/>
    <x v="1087"/>
  </r>
  <r>
    <n v="1166"/>
    <s v="CA-2014-117709"/>
    <x v="417"/>
    <x v="449"/>
    <s v="Standard Class"/>
    <s v="PM-18940"/>
    <s v="Paul MacIntyre"/>
    <s v="Consumer"/>
    <s v="United States"/>
    <s v="Jackson"/>
    <s v="Michigan"/>
    <n v="49201"/>
    <x v="2"/>
    <x v="673"/>
    <x v="1"/>
    <x v="8"/>
    <x v="673"/>
    <x v="1047"/>
    <n v="4"/>
    <n v="0"/>
    <x v="1088"/>
  </r>
  <r>
    <n v="1167"/>
    <s v="CA-2015-125416"/>
    <x v="121"/>
    <x v="450"/>
    <s v="Same Day"/>
    <s v="KC-16540"/>
    <s v="Kelly Collister"/>
    <s v="Consumer"/>
    <s v="United States"/>
    <s v="Seattle"/>
    <s v="Washington"/>
    <n v="98115"/>
    <x v="1"/>
    <x v="100"/>
    <x v="2"/>
    <x v="11"/>
    <x v="100"/>
    <x v="1048"/>
    <n v="9"/>
    <n v="0"/>
    <x v="1089"/>
  </r>
  <r>
    <n v="1168"/>
    <s v="CA-2017-145226"/>
    <x v="166"/>
    <x v="235"/>
    <s v="Second Class"/>
    <s v="DL-13315"/>
    <s v="Delfina Latchford"/>
    <s v="Consumer"/>
    <s v="United States"/>
    <s v="New York City"/>
    <s v="New York"/>
    <n v="10035"/>
    <x v="3"/>
    <x v="859"/>
    <x v="0"/>
    <x v="5"/>
    <x v="853"/>
    <x v="1049"/>
    <n v="2"/>
    <n v="0"/>
    <x v="1090"/>
  </r>
  <r>
    <n v="1169"/>
    <s v="CA-2017-145226"/>
    <x v="166"/>
    <x v="235"/>
    <s v="Second Class"/>
    <s v="DL-13315"/>
    <s v="Delfina Latchford"/>
    <s v="Consumer"/>
    <s v="United States"/>
    <s v="New York City"/>
    <s v="New York"/>
    <n v="10035"/>
    <x v="3"/>
    <x v="72"/>
    <x v="1"/>
    <x v="4"/>
    <x v="72"/>
    <x v="1050"/>
    <n v="3"/>
    <n v="0"/>
    <x v="232"/>
  </r>
  <r>
    <n v="1170"/>
    <s v="CA-2017-145226"/>
    <x v="166"/>
    <x v="235"/>
    <s v="Second Class"/>
    <s v="DL-13315"/>
    <s v="Delfina Latchford"/>
    <s v="Consumer"/>
    <s v="United States"/>
    <s v="New York City"/>
    <s v="New York"/>
    <n v="10035"/>
    <x v="3"/>
    <x v="860"/>
    <x v="1"/>
    <x v="10"/>
    <x v="854"/>
    <x v="541"/>
    <n v="3"/>
    <n v="0"/>
    <x v="551"/>
  </r>
  <r>
    <n v="1171"/>
    <s v="CA-2017-145226"/>
    <x v="166"/>
    <x v="235"/>
    <s v="Second Class"/>
    <s v="DL-13315"/>
    <s v="Delfina Latchford"/>
    <s v="Consumer"/>
    <s v="United States"/>
    <s v="New York City"/>
    <s v="New York"/>
    <n v="10035"/>
    <x v="3"/>
    <x v="861"/>
    <x v="1"/>
    <x v="4"/>
    <x v="855"/>
    <x v="1051"/>
    <n v="4"/>
    <n v="0"/>
    <x v="1091"/>
  </r>
  <r>
    <n v="1172"/>
    <s v="US-2014-100279"/>
    <x v="418"/>
    <x v="451"/>
    <s v="Standard Class"/>
    <s v="SW-20275"/>
    <s v="Scott Williamson"/>
    <s v="Consumer"/>
    <s v="United States"/>
    <s v="Royal Oak"/>
    <s v="Michigan"/>
    <n v="48073"/>
    <x v="2"/>
    <x v="862"/>
    <x v="1"/>
    <x v="10"/>
    <x v="856"/>
    <x v="1052"/>
    <n v="2"/>
    <n v="0"/>
    <x v="1092"/>
  </r>
  <r>
    <n v="1173"/>
    <s v="CA-2014-158064"/>
    <x v="419"/>
    <x v="452"/>
    <s v="Standard Class"/>
    <s v="AA-10375"/>
    <s v="Allen Armold"/>
    <s v="Consumer"/>
    <s v="United States"/>
    <s v="Los Angeles"/>
    <s v="California"/>
    <n v="90008"/>
    <x v="1"/>
    <x v="863"/>
    <x v="1"/>
    <x v="8"/>
    <x v="857"/>
    <x v="1053"/>
    <n v="5"/>
    <n v="0.2"/>
    <x v="1093"/>
  </r>
  <r>
    <n v="1174"/>
    <s v="US-2015-104430"/>
    <x v="420"/>
    <x v="453"/>
    <s v="Standard Class"/>
    <s v="LT-17110"/>
    <s v="Liz Thompson"/>
    <s v="Consumer"/>
    <s v="United States"/>
    <s v="Bloomington"/>
    <s v="Illinois"/>
    <n v="61701"/>
    <x v="2"/>
    <x v="625"/>
    <x v="1"/>
    <x v="8"/>
    <x v="625"/>
    <x v="1054"/>
    <n v="4"/>
    <n v="0.8"/>
    <x v="1094"/>
  </r>
  <r>
    <n v="1175"/>
    <s v="CA-2015-132080"/>
    <x v="421"/>
    <x v="454"/>
    <s v="First Class"/>
    <s v="DP-13105"/>
    <s v="Dave Poirier"/>
    <s v="Corporate"/>
    <s v="United States"/>
    <s v="New York City"/>
    <s v="New York"/>
    <n v="10035"/>
    <x v="3"/>
    <x v="864"/>
    <x v="1"/>
    <x v="8"/>
    <x v="858"/>
    <x v="1055"/>
    <n v="6"/>
    <n v="0.2"/>
    <x v="1095"/>
  </r>
  <r>
    <n v="1176"/>
    <s v="CA-2016-161207"/>
    <x v="48"/>
    <x v="143"/>
    <s v="Standard Class"/>
    <s v="AB-10060"/>
    <s v="Adam Bellavance"/>
    <s v="Home Office"/>
    <s v="United States"/>
    <s v="Concord"/>
    <s v="New Hampshire"/>
    <n v="3301"/>
    <x v="3"/>
    <x v="660"/>
    <x v="1"/>
    <x v="14"/>
    <x v="660"/>
    <x v="1056"/>
    <n v="3"/>
    <n v="0"/>
    <x v="1096"/>
  </r>
  <r>
    <n v="1177"/>
    <s v="CA-2014-120243"/>
    <x v="422"/>
    <x v="129"/>
    <s v="Second Class"/>
    <s v="AT-10435"/>
    <s v="Alyssa Tate"/>
    <s v="Home Office"/>
    <s v="United States"/>
    <s v="Los Angeles"/>
    <s v="California"/>
    <n v="90004"/>
    <x v="1"/>
    <x v="865"/>
    <x v="1"/>
    <x v="2"/>
    <x v="859"/>
    <x v="1057"/>
    <n v="4"/>
    <n v="0"/>
    <x v="1097"/>
  </r>
  <r>
    <n v="1178"/>
    <s v="CA-2016-113621"/>
    <x v="49"/>
    <x v="455"/>
    <s v="Standard Class"/>
    <s v="JE-15745"/>
    <s v="Joel Eaton"/>
    <s v="Consumer"/>
    <s v="United States"/>
    <s v="Rockville"/>
    <s v="Maryland"/>
    <n v="20852"/>
    <x v="3"/>
    <x v="866"/>
    <x v="0"/>
    <x v="1"/>
    <x v="860"/>
    <x v="1058"/>
    <n v="2"/>
    <n v="0"/>
    <x v="1098"/>
  </r>
  <r>
    <n v="1179"/>
    <s v="CA-2016-113621"/>
    <x v="49"/>
    <x v="455"/>
    <s v="Standard Class"/>
    <s v="JE-15745"/>
    <s v="Joel Eaton"/>
    <s v="Consumer"/>
    <s v="United States"/>
    <s v="Rockville"/>
    <s v="Maryland"/>
    <n v="20852"/>
    <x v="3"/>
    <x v="160"/>
    <x v="2"/>
    <x v="7"/>
    <x v="161"/>
    <x v="690"/>
    <n v="3"/>
    <n v="0"/>
    <x v="1099"/>
  </r>
  <r>
    <n v="1180"/>
    <s v="CA-2016-168081"/>
    <x v="423"/>
    <x v="132"/>
    <s v="Second Class"/>
    <s v="CA-12055"/>
    <s v="Cathy Armstrong"/>
    <s v="Home Office"/>
    <s v="United States"/>
    <s v="Houston"/>
    <s v="Texas"/>
    <n v="77070"/>
    <x v="2"/>
    <x v="619"/>
    <x v="2"/>
    <x v="11"/>
    <x v="619"/>
    <x v="1059"/>
    <n v="3"/>
    <n v="0.2"/>
    <x v="1100"/>
  </r>
  <r>
    <n v="1181"/>
    <s v="CA-2014-128146"/>
    <x v="261"/>
    <x v="175"/>
    <s v="Standard Class"/>
    <s v="DB-13060"/>
    <s v="Dave Brooks"/>
    <s v="Consumer"/>
    <s v="United States"/>
    <s v="Lakewood"/>
    <s v="New Jersey"/>
    <n v="8701"/>
    <x v="3"/>
    <x v="867"/>
    <x v="2"/>
    <x v="7"/>
    <x v="861"/>
    <x v="1060"/>
    <n v="7"/>
    <n v="0"/>
    <x v="1101"/>
  </r>
  <r>
    <n v="1182"/>
    <s v="CA-2014-128146"/>
    <x v="261"/>
    <x v="175"/>
    <s v="Standard Class"/>
    <s v="DB-13060"/>
    <s v="Dave Brooks"/>
    <s v="Consumer"/>
    <s v="United States"/>
    <s v="Lakewood"/>
    <s v="New Jersey"/>
    <n v="8701"/>
    <x v="3"/>
    <x v="868"/>
    <x v="1"/>
    <x v="6"/>
    <x v="862"/>
    <x v="1061"/>
    <n v="2"/>
    <n v="0"/>
    <x v="1102"/>
  </r>
  <r>
    <n v="1183"/>
    <s v="CA-2017-138779"/>
    <x v="424"/>
    <x v="456"/>
    <s v="First Class"/>
    <s v="RB-19570"/>
    <s v="Rob Beeghly"/>
    <s v="Consumer"/>
    <s v="United States"/>
    <s v="Jacksonville"/>
    <s v="North Carolina"/>
    <n v="28540"/>
    <x v="0"/>
    <x v="113"/>
    <x v="1"/>
    <x v="12"/>
    <x v="113"/>
    <x v="1062"/>
    <n v="1"/>
    <n v="0.2"/>
    <x v="1103"/>
  </r>
  <r>
    <n v="1184"/>
    <s v="CA-2017-138779"/>
    <x v="424"/>
    <x v="456"/>
    <s v="First Class"/>
    <s v="RB-19570"/>
    <s v="Rob Beeghly"/>
    <s v="Consumer"/>
    <s v="United States"/>
    <s v="Jacksonville"/>
    <s v="North Carolina"/>
    <n v="28540"/>
    <x v="0"/>
    <x v="869"/>
    <x v="2"/>
    <x v="7"/>
    <x v="863"/>
    <x v="1063"/>
    <n v="5"/>
    <n v="0.2"/>
    <x v="1104"/>
  </r>
  <r>
    <n v="1185"/>
    <s v="CA-2014-127131"/>
    <x v="156"/>
    <x v="457"/>
    <s v="Standard Class"/>
    <s v="HR-14830"/>
    <s v="Harold Ryan"/>
    <s v="Corporate"/>
    <s v="United States"/>
    <s v="Seattle"/>
    <s v="Washington"/>
    <n v="98103"/>
    <x v="1"/>
    <x v="870"/>
    <x v="1"/>
    <x v="8"/>
    <x v="864"/>
    <x v="1064"/>
    <n v="7"/>
    <n v="0.2"/>
    <x v="1105"/>
  </r>
  <r>
    <n v="1186"/>
    <s v="CA-2014-127131"/>
    <x v="156"/>
    <x v="457"/>
    <s v="Standard Class"/>
    <s v="HR-14830"/>
    <s v="Harold Ryan"/>
    <s v="Corporate"/>
    <s v="United States"/>
    <s v="Seattle"/>
    <s v="Washington"/>
    <n v="98103"/>
    <x v="1"/>
    <x v="871"/>
    <x v="1"/>
    <x v="4"/>
    <x v="865"/>
    <x v="1065"/>
    <n v="6"/>
    <n v="0"/>
    <x v="1106"/>
  </r>
  <r>
    <n v="1187"/>
    <s v="CA-2014-127131"/>
    <x v="156"/>
    <x v="457"/>
    <s v="Standard Class"/>
    <s v="HR-14830"/>
    <s v="Harold Ryan"/>
    <s v="Corporate"/>
    <s v="United States"/>
    <s v="Seattle"/>
    <s v="Washington"/>
    <n v="98103"/>
    <x v="1"/>
    <x v="585"/>
    <x v="1"/>
    <x v="10"/>
    <x v="585"/>
    <x v="243"/>
    <n v="4"/>
    <n v="0"/>
    <x v="245"/>
  </r>
  <r>
    <n v="1188"/>
    <s v="CA-2014-127131"/>
    <x v="156"/>
    <x v="457"/>
    <s v="Standard Class"/>
    <s v="HR-14830"/>
    <s v="Harold Ryan"/>
    <s v="Corporate"/>
    <s v="United States"/>
    <s v="Seattle"/>
    <s v="Washington"/>
    <n v="98103"/>
    <x v="1"/>
    <x v="595"/>
    <x v="1"/>
    <x v="4"/>
    <x v="595"/>
    <x v="1066"/>
    <n v="2"/>
    <n v="0"/>
    <x v="1107"/>
  </r>
  <r>
    <n v="1189"/>
    <s v="CA-2017-117212"/>
    <x v="425"/>
    <x v="458"/>
    <s v="Second Class"/>
    <s v="BT-11530"/>
    <s v="Bradley Talbott"/>
    <s v="Home Office"/>
    <s v="United States"/>
    <s v="Los Angeles"/>
    <s v="California"/>
    <n v="90036"/>
    <x v="1"/>
    <x v="564"/>
    <x v="1"/>
    <x v="9"/>
    <x v="564"/>
    <x v="1067"/>
    <n v="4"/>
    <n v="0"/>
    <x v="1108"/>
  </r>
  <r>
    <n v="1190"/>
    <s v="CA-2017-117212"/>
    <x v="425"/>
    <x v="458"/>
    <s v="Second Class"/>
    <s v="BT-11530"/>
    <s v="Bradley Talbott"/>
    <s v="Home Office"/>
    <s v="United States"/>
    <s v="Los Angeles"/>
    <s v="California"/>
    <n v="90036"/>
    <x v="1"/>
    <x v="872"/>
    <x v="2"/>
    <x v="7"/>
    <x v="866"/>
    <x v="1068"/>
    <n v="8"/>
    <n v="0.2"/>
    <x v="1109"/>
  </r>
  <r>
    <n v="1191"/>
    <s v="CA-2017-117212"/>
    <x v="425"/>
    <x v="458"/>
    <s v="Second Class"/>
    <s v="BT-11530"/>
    <s v="Bradley Talbott"/>
    <s v="Home Office"/>
    <s v="United States"/>
    <s v="Los Angeles"/>
    <s v="California"/>
    <n v="90036"/>
    <x v="1"/>
    <x v="873"/>
    <x v="0"/>
    <x v="1"/>
    <x v="867"/>
    <x v="1069"/>
    <n v="3"/>
    <n v="0.2"/>
    <x v="1110"/>
  </r>
  <r>
    <n v="1192"/>
    <s v="CA-2017-117212"/>
    <x v="425"/>
    <x v="458"/>
    <s v="Second Class"/>
    <s v="BT-11530"/>
    <s v="Bradley Talbott"/>
    <s v="Home Office"/>
    <s v="United States"/>
    <s v="Los Angeles"/>
    <s v="California"/>
    <n v="90036"/>
    <x v="1"/>
    <x v="314"/>
    <x v="1"/>
    <x v="10"/>
    <x v="366"/>
    <x v="1070"/>
    <n v="4"/>
    <n v="0"/>
    <x v="1111"/>
  </r>
  <r>
    <n v="1193"/>
    <s v="CA-2017-117212"/>
    <x v="425"/>
    <x v="458"/>
    <s v="Second Class"/>
    <s v="BT-11530"/>
    <s v="Bradley Talbott"/>
    <s v="Home Office"/>
    <s v="United States"/>
    <s v="Los Angeles"/>
    <s v="California"/>
    <n v="90036"/>
    <x v="1"/>
    <x v="874"/>
    <x v="1"/>
    <x v="10"/>
    <x v="868"/>
    <x v="1071"/>
    <n v="4"/>
    <n v="0"/>
    <x v="1112"/>
  </r>
  <r>
    <n v="1194"/>
    <s v="US-2015-130519"/>
    <x v="426"/>
    <x v="459"/>
    <s v="Same Day"/>
    <s v="NG-18355"/>
    <s v="Nat Gilpin"/>
    <s v="Corporate"/>
    <s v="United States"/>
    <s v="Coral Springs"/>
    <s v="Florida"/>
    <n v="33065"/>
    <x v="0"/>
    <x v="289"/>
    <x v="1"/>
    <x v="10"/>
    <x v="289"/>
    <x v="12"/>
    <n v="3"/>
    <n v="0.2"/>
    <x v="12"/>
  </r>
  <r>
    <n v="1195"/>
    <s v="US-2015-130519"/>
    <x v="426"/>
    <x v="459"/>
    <s v="Same Day"/>
    <s v="NG-18355"/>
    <s v="Nat Gilpin"/>
    <s v="Corporate"/>
    <s v="United States"/>
    <s v="Coral Springs"/>
    <s v="Florida"/>
    <n v="33065"/>
    <x v="0"/>
    <x v="875"/>
    <x v="0"/>
    <x v="5"/>
    <x v="869"/>
    <x v="581"/>
    <n v="4"/>
    <n v="0.2"/>
    <x v="1113"/>
  </r>
  <r>
    <n v="1196"/>
    <s v="US-2015-130519"/>
    <x v="426"/>
    <x v="459"/>
    <s v="Same Day"/>
    <s v="NG-18355"/>
    <s v="Nat Gilpin"/>
    <s v="Corporate"/>
    <s v="United States"/>
    <s v="Coral Springs"/>
    <s v="Florida"/>
    <n v="33065"/>
    <x v="0"/>
    <x v="421"/>
    <x v="1"/>
    <x v="4"/>
    <x v="421"/>
    <x v="1072"/>
    <n v="2"/>
    <n v="0.2"/>
    <x v="1114"/>
  </r>
  <r>
    <n v="1197"/>
    <s v="US-2015-130519"/>
    <x v="426"/>
    <x v="459"/>
    <s v="Same Day"/>
    <s v="NG-18355"/>
    <s v="Nat Gilpin"/>
    <s v="Corporate"/>
    <s v="United States"/>
    <s v="Coral Springs"/>
    <s v="Florida"/>
    <n v="33065"/>
    <x v="0"/>
    <x v="583"/>
    <x v="0"/>
    <x v="5"/>
    <x v="583"/>
    <x v="1073"/>
    <n v="1"/>
    <n v="0.2"/>
    <x v="1115"/>
  </r>
  <r>
    <n v="1198"/>
    <s v="CA-2016-130946"/>
    <x v="143"/>
    <x v="361"/>
    <s v="Standard Class"/>
    <s v="ZC-21910"/>
    <s v="Zuschuss Carroll"/>
    <s v="Consumer"/>
    <s v="United States"/>
    <s v="Houston"/>
    <s v="Texas"/>
    <n v="77041"/>
    <x v="2"/>
    <x v="876"/>
    <x v="2"/>
    <x v="11"/>
    <x v="870"/>
    <x v="1074"/>
    <n v="9"/>
    <n v="0.2"/>
    <x v="1116"/>
  </r>
  <r>
    <n v="1199"/>
    <s v="CA-2016-130946"/>
    <x v="143"/>
    <x v="361"/>
    <s v="Standard Class"/>
    <s v="ZC-21910"/>
    <s v="Zuschuss Carroll"/>
    <s v="Consumer"/>
    <s v="United States"/>
    <s v="Houston"/>
    <s v="Texas"/>
    <n v="77041"/>
    <x v="2"/>
    <x v="877"/>
    <x v="0"/>
    <x v="1"/>
    <x v="871"/>
    <x v="1075"/>
    <n v="4"/>
    <n v="0.3"/>
    <x v="1117"/>
  </r>
  <r>
    <n v="1200"/>
    <s v="CA-2016-130946"/>
    <x v="143"/>
    <x v="361"/>
    <s v="Standard Class"/>
    <s v="ZC-21910"/>
    <s v="Zuschuss Carroll"/>
    <s v="Consumer"/>
    <s v="United States"/>
    <s v="Houston"/>
    <s v="Texas"/>
    <n v="77041"/>
    <x v="2"/>
    <x v="316"/>
    <x v="1"/>
    <x v="8"/>
    <x v="316"/>
    <x v="1076"/>
    <n v="4"/>
    <n v="0.8"/>
    <x v="1118"/>
  </r>
  <r>
    <n v="1201"/>
    <s v="CA-2016-114727"/>
    <x v="427"/>
    <x v="435"/>
    <s v="Standard Class"/>
    <s v="LS-16945"/>
    <s v="Linda Southworth"/>
    <s v="Corporate"/>
    <s v="United States"/>
    <s v="Denver"/>
    <s v="Colorado"/>
    <n v="80219"/>
    <x v="1"/>
    <x v="629"/>
    <x v="0"/>
    <x v="1"/>
    <x v="629"/>
    <x v="730"/>
    <n v="3"/>
    <n v="0.2"/>
    <x v="748"/>
  </r>
  <r>
    <n v="1202"/>
    <s v="CA-2016-114727"/>
    <x v="427"/>
    <x v="435"/>
    <s v="Standard Class"/>
    <s v="LS-16945"/>
    <s v="Linda Southworth"/>
    <s v="Corporate"/>
    <s v="United States"/>
    <s v="Denver"/>
    <s v="Colorado"/>
    <n v="80219"/>
    <x v="1"/>
    <x v="255"/>
    <x v="1"/>
    <x v="8"/>
    <x v="256"/>
    <x v="1077"/>
    <n v="3"/>
    <n v="0.7"/>
    <x v="1119"/>
  </r>
  <r>
    <n v="1203"/>
    <s v="CA-2016-114727"/>
    <x v="427"/>
    <x v="435"/>
    <s v="Standard Class"/>
    <s v="LS-16945"/>
    <s v="Linda Southworth"/>
    <s v="Corporate"/>
    <s v="United States"/>
    <s v="Denver"/>
    <s v="Colorado"/>
    <n v="80219"/>
    <x v="1"/>
    <x v="406"/>
    <x v="0"/>
    <x v="1"/>
    <x v="407"/>
    <x v="1078"/>
    <n v="3"/>
    <n v="0.2"/>
    <x v="1120"/>
  </r>
  <r>
    <n v="1204"/>
    <s v="CA-2016-114727"/>
    <x v="427"/>
    <x v="435"/>
    <s v="Standard Class"/>
    <s v="LS-16945"/>
    <s v="Linda Southworth"/>
    <s v="Corporate"/>
    <s v="United States"/>
    <s v="Denver"/>
    <s v="Colorado"/>
    <n v="80219"/>
    <x v="1"/>
    <x v="878"/>
    <x v="1"/>
    <x v="4"/>
    <x v="872"/>
    <x v="1079"/>
    <n v="2"/>
    <n v="0.2"/>
    <x v="232"/>
  </r>
  <r>
    <n v="1205"/>
    <s v="CA-2016-114727"/>
    <x v="427"/>
    <x v="435"/>
    <s v="Standard Class"/>
    <s v="LS-16945"/>
    <s v="Linda Southworth"/>
    <s v="Corporate"/>
    <s v="United States"/>
    <s v="Denver"/>
    <s v="Colorado"/>
    <n v="80219"/>
    <x v="1"/>
    <x v="426"/>
    <x v="1"/>
    <x v="4"/>
    <x v="426"/>
    <x v="1080"/>
    <n v="3"/>
    <n v="0.2"/>
    <x v="1121"/>
  </r>
  <r>
    <n v="1206"/>
    <s v="CA-2017-133235"/>
    <x v="378"/>
    <x v="460"/>
    <s v="First Class"/>
    <s v="LH-16750"/>
    <s v="Larry Hughes"/>
    <s v="Consumer"/>
    <s v="United States"/>
    <s v="Charlotte"/>
    <s v="North Carolina"/>
    <n v="28205"/>
    <x v="0"/>
    <x v="704"/>
    <x v="2"/>
    <x v="7"/>
    <x v="704"/>
    <x v="1081"/>
    <n v="5"/>
    <n v="0.2"/>
    <x v="1122"/>
  </r>
  <r>
    <n v="1207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602"/>
    <x v="1"/>
    <x v="4"/>
    <x v="602"/>
    <x v="1082"/>
    <n v="1"/>
    <n v="0"/>
    <x v="1123"/>
  </r>
  <r>
    <n v="1208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315"/>
    <x v="1"/>
    <x v="8"/>
    <x v="315"/>
    <x v="1083"/>
    <n v="3"/>
    <n v="0.2"/>
    <x v="1124"/>
  </r>
  <r>
    <n v="1209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131"/>
    <x v="1"/>
    <x v="13"/>
    <x v="132"/>
    <x v="1084"/>
    <n v="7"/>
    <n v="0"/>
    <x v="1125"/>
  </r>
  <r>
    <n v="1210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879"/>
    <x v="1"/>
    <x v="6"/>
    <x v="873"/>
    <x v="1085"/>
    <n v="7"/>
    <n v="0"/>
    <x v="1126"/>
  </r>
  <r>
    <n v="1211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880"/>
    <x v="1"/>
    <x v="8"/>
    <x v="874"/>
    <x v="1086"/>
    <n v="2"/>
    <n v="0.2"/>
    <x v="1127"/>
  </r>
  <r>
    <n v="1212"/>
    <s v="CA-2016-137050"/>
    <x v="216"/>
    <x v="461"/>
    <s v="Second Class"/>
    <s v="SW-20755"/>
    <s v="Steven Ward"/>
    <s v="Corporate"/>
    <s v="United States"/>
    <s v="New York City"/>
    <s v="New York"/>
    <n v="10009"/>
    <x v="3"/>
    <x v="199"/>
    <x v="0"/>
    <x v="0"/>
    <x v="200"/>
    <x v="1087"/>
    <n v="4"/>
    <n v="0.2"/>
    <x v="1128"/>
  </r>
  <r>
    <n v="1213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211"/>
    <x v="0"/>
    <x v="1"/>
    <x v="212"/>
    <x v="1088"/>
    <n v="2"/>
    <n v="0.3"/>
    <x v="1129"/>
  </r>
  <r>
    <n v="1214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881"/>
    <x v="1"/>
    <x v="8"/>
    <x v="875"/>
    <x v="1089"/>
    <n v="2"/>
    <n v="0.7"/>
    <x v="1130"/>
  </r>
  <r>
    <n v="1215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491"/>
    <x v="1"/>
    <x v="8"/>
    <x v="491"/>
    <x v="1090"/>
    <n v="1"/>
    <n v="0.7"/>
    <x v="1131"/>
  </r>
  <r>
    <n v="1216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241"/>
    <x v="1"/>
    <x v="6"/>
    <x v="242"/>
    <x v="1091"/>
    <n v="1"/>
    <n v="0.2"/>
    <x v="1132"/>
  </r>
  <r>
    <n v="1217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240"/>
    <x v="2"/>
    <x v="11"/>
    <x v="241"/>
    <x v="1092"/>
    <n v="3"/>
    <n v="0.2"/>
    <x v="1133"/>
  </r>
  <r>
    <n v="1218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882"/>
    <x v="0"/>
    <x v="5"/>
    <x v="876"/>
    <x v="1093"/>
    <n v="2"/>
    <n v="0.2"/>
    <x v="1134"/>
  </r>
  <r>
    <n v="1219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619"/>
    <x v="2"/>
    <x v="11"/>
    <x v="619"/>
    <x v="1059"/>
    <n v="3"/>
    <n v="0.2"/>
    <x v="1100"/>
  </r>
  <r>
    <n v="1220"/>
    <s v="US-2017-118087"/>
    <x v="428"/>
    <x v="462"/>
    <s v="Standard Class"/>
    <s v="SP-20620"/>
    <s v="Stefania Perrino"/>
    <s v="Corporate"/>
    <s v="United States"/>
    <s v="Philadelphia"/>
    <s v="Pennsylvania"/>
    <n v="19134"/>
    <x v="3"/>
    <x v="883"/>
    <x v="2"/>
    <x v="7"/>
    <x v="877"/>
    <x v="1094"/>
    <n v="7"/>
    <n v="0.4"/>
    <x v="1135"/>
  </r>
  <r>
    <n v="1221"/>
    <s v="CA-2014-110184"/>
    <x v="136"/>
    <x v="463"/>
    <s v="Standard Class"/>
    <s v="BF-11170"/>
    <s v="Ben Ferrer"/>
    <s v="Home Office"/>
    <s v="United States"/>
    <s v="Los Angeles"/>
    <s v="California"/>
    <n v="90036"/>
    <x v="1"/>
    <x v="17"/>
    <x v="1"/>
    <x v="4"/>
    <x v="17"/>
    <x v="1095"/>
    <n v="9"/>
    <n v="0"/>
    <x v="1136"/>
  </r>
  <r>
    <n v="1222"/>
    <s v="CA-2014-110184"/>
    <x v="136"/>
    <x v="463"/>
    <s v="Standard Class"/>
    <s v="BF-11170"/>
    <s v="Ben Ferrer"/>
    <s v="Home Office"/>
    <s v="United States"/>
    <s v="Los Angeles"/>
    <s v="California"/>
    <n v="90036"/>
    <x v="1"/>
    <x v="884"/>
    <x v="2"/>
    <x v="7"/>
    <x v="878"/>
    <x v="1096"/>
    <n v="8"/>
    <n v="0.2"/>
    <x v="1137"/>
  </r>
  <r>
    <n v="1223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767"/>
    <x v="0"/>
    <x v="5"/>
    <x v="766"/>
    <x v="1097"/>
    <n v="3"/>
    <n v="0"/>
    <x v="1138"/>
  </r>
  <r>
    <n v="1224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475"/>
    <x v="2"/>
    <x v="11"/>
    <x v="476"/>
    <x v="1098"/>
    <n v="1"/>
    <n v="0"/>
    <x v="1139"/>
  </r>
  <r>
    <n v="1225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870"/>
    <x v="1"/>
    <x v="8"/>
    <x v="864"/>
    <x v="1099"/>
    <n v="1"/>
    <n v="0.2"/>
    <x v="1140"/>
  </r>
  <r>
    <n v="1226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885"/>
    <x v="1"/>
    <x v="10"/>
    <x v="33"/>
    <x v="1100"/>
    <n v="4"/>
    <n v="0"/>
    <x v="1141"/>
  </r>
  <r>
    <n v="1227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886"/>
    <x v="1"/>
    <x v="4"/>
    <x v="879"/>
    <x v="1101"/>
    <n v="3"/>
    <n v="0"/>
    <x v="1142"/>
  </r>
  <r>
    <n v="1228"/>
    <s v="CA-2016-126004"/>
    <x v="429"/>
    <x v="455"/>
    <s v="First Class"/>
    <s v="BM-11140"/>
    <s v="Becky Martin"/>
    <s v="Consumer"/>
    <s v="United States"/>
    <s v="New York City"/>
    <s v="New York"/>
    <n v="10024"/>
    <x v="3"/>
    <x v="887"/>
    <x v="1"/>
    <x v="4"/>
    <x v="880"/>
    <x v="1102"/>
    <n v="2"/>
    <n v="0"/>
    <x v="1143"/>
  </r>
  <r>
    <n v="1229"/>
    <s v="CA-2017-100013"/>
    <x v="44"/>
    <x v="45"/>
    <s v="Standard Class"/>
    <s v="ZC-21910"/>
    <s v="Zuschuss Carroll"/>
    <s v="Consumer"/>
    <s v="United States"/>
    <s v="Los Angeles"/>
    <s v="California"/>
    <n v="90045"/>
    <x v="1"/>
    <x v="588"/>
    <x v="1"/>
    <x v="12"/>
    <x v="588"/>
    <x v="770"/>
    <n v="2"/>
    <n v="0"/>
    <x v="792"/>
  </r>
  <r>
    <n v="1230"/>
    <s v="CA-2017-100013"/>
    <x v="44"/>
    <x v="45"/>
    <s v="Standard Class"/>
    <s v="ZC-21910"/>
    <s v="Zuschuss Carroll"/>
    <s v="Consumer"/>
    <s v="United States"/>
    <s v="Los Angeles"/>
    <s v="California"/>
    <n v="90045"/>
    <x v="1"/>
    <x v="698"/>
    <x v="0"/>
    <x v="5"/>
    <x v="698"/>
    <x v="992"/>
    <n v="1"/>
    <n v="0"/>
    <x v="1144"/>
  </r>
  <r>
    <n v="1231"/>
    <s v="CA-2017-100013"/>
    <x v="44"/>
    <x v="45"/>
    <s v="Standard Class"/>
    <s v="ZC-21910"/>
    <s v="Zuschuss Carroll"/>
    <s v="Consumer"/>
    <s v="United States"/>
    <s v="Los Angeles"/>
    <s v="California"/>
    <n v="90045"/>
    <x v="1"/>
    <x v="888"/>
    <x v="1"/>
    <x v="6"/>
    <x v="881"/>
    <x v="1103"/>
    <n v="2"/>
    <n v="0"/>
    <x v="1145"/>
  </r>
  <r>
    <n v="1232"/>
    <s v="CA-2015-132570"/>
    <x v="89"/>
    <x v="450"/>
    <s v="Second Class"/>
    <s v="KT-16480"/>
    <s v="Kean Thornton"/>
    <s v="Consumer"/>
    <s v="United States"/>
    <s v="Buffalo"/>
    <s v="New York"/>
    <n v="14215"/>
    <x v="3"/>
    <x v="381"/>
    <x v="1"/>
    <x v="6"/>
    <x v="382"/>
    <x v="1104"/>
    <n v="2"/>
    <n v="0"/>
    <x v="1146"/>
  </r>
  <r>
    <n v="1233"/>
    <s v="CA-2015-132570"/>
    <x v="89"/>
    <x v="450"/>
    <s v="Second Class"/>
    <s v="KT-16480"/>
    <s v="Kean Thornton"/>
    <s v="Consumer"/>
    <s v="United States"/>
    <s v="Buffalo"/>
    <s v="New York"/>
    <n v="14215"/>
    <x v="3"/>
    <x v="889"/>
    <x v="1"/>
    <x v="12"/>
    <x v="882"/>
    <x v="1105"/>
    <n v="2"/>
    <n v="0"/>
    <x v="1147"/>
  </r>
  <r>
    <n v="1234"/>
    <s v="CA-2016-153682"/>
    <x v="198"/>
    <x v="219"/>
    <s v="First Class"/>
    <s v="BG-11695"/>
    <s v="Brooke Gillingham"/>
    <s v="Corporate"/>
    <s v="United States"/>
    <s v="Cincinnati"/>
    <s v="Ohio"/>
    <n v="45231"/>
    <x v="3"/>
    <x v="890"/>
    <x v="2"/>
    <x v="16"/>
    <x v="883"/>
    <x v="1106"/>
    <n v="2"/>
    <n v="0.4"/>
    <x v="1148"/>
  </r>
  <r>
    <n v="1235"/>
    <s v="CA-2016-144344"/>
    <x v="99"/>
    <x v="464"/>
    <s v="Same Day"/>
    <s v="PG-18820"/>
    <s v="Patrick Gardner"/>
    <s v="Consumer"/>
    <s v="United States"/>
    <s v="Boynton Beach"/>
    <s v="Florida"/>
    <n v="33437"/>
    <x v="0"/>
    <x v="891"/>
    <x v="0"/>
    <x v="5"/>
    <x v="884"/>
    <x v="1107"/>
    <n v="3"/>
    <n v="0.2"/>
    <x v="1149"/>
  </r>
  <r>
    <n v="1236"/>
    <s v="CA-2016-144344"/>
    <x v="99"/>
    <x v="464"/>
    <s v="Same Day"/>
    <s v="PG-18820"/>
    <s v="Patrick Gardner"/>
    <s v="Consumer"/>
    <s v="United States"/>
    <s v="Boynton Beach"/>
    <s v="Florida"/>
    <n v="33437"/>
    <x v="0"/>
    <x v="691"/>
    <x v="1"/>
    <x v="8"/>
    <x v="691"/>
    <x v="1108"/>
    <n v="5"/>
    <n v="0.7"/>
    <x v="366"/>
  </r>
  <r>
    <n v="1237"/>
    <s v="CA-2016-144344"/>
    <x v="99"/>
    <x v="464"/>
    <s v="Same Day"/>
    <s v="PG-18820"/>
    <s v="Patrick Gardner"/>
    <s v="Consumer"/>
    <s v="United States"/>
    <s v="Boynton Beach"/>
    <s v="Florida"/>
    <n v="33437"/>
    <x v="0"/>
    <x v="892"/>
    <x v="0"/>
    <x v="5"/>
    <x v="885"/>
    <x v="1109"/>
    <n v="2"/>
    <n v="0.2"/>
    <x v="232"/>
  </r>
  <r>
    <n v="1238"/>
    <s v="CA-2016-144344"/>
    <x v="99"/>
    <x v="464"/>
    <s v="Same Day"/>
    <s v="PG-18820"/>
    <s v="Patrick Gardner"/>
    <s v="Consumer"/>
    <s v="United States"/>
    <s v="Boynton Beach"/>
    <s v="Florida"/>
    <n v="33437"/>
    <x v="0"/>
    <x v="568"/>
    <x v="0"/>
    <x v="5"/>
    <x v="568"/>
    <x v="1110"/>
    <n v="3"/>
    <n v="0.2"/>
    <x v="1150"/>
  </r>
  <r>
    <n v="1239"/>
    <s v="CA-2014-127012"/>
    <x v="430"/>
    <x v="245"/>
    <s v="Standard Class"/>
    <s v="GM-14680"/>
    <s v="Greg Matthias"/>
    <s v="Consumer"/>
    <s v="United States"/>
    <s v="Seattle"/>
    <s v="Washington"/>
    <n v="98105"/>
    <x v="1"/>
    <x v="893"/>
    <x v="0"/>
    <x v="5"/>
    <x v="886"/>
    <x v="1111"/>
    <n v="1"/>
    <n v="0"/>
    <x v="1151"/>
  </r>
  <r>
    <n v="1240"/>
    <s v="CA-2014-127012"/>
    <x v="430"/>
    <x v="245"/>
    <s v="Standard Class"/>
    <s v="GM-14680"/>
    <s v="Greg Matthias"/>
    <s v="Consumer"/>
    <s v="United States"/>
    <s v="Seattle"/>
    <s v="Washington"/>
    <n v="98105"/>
    <x v="1"/>
    <x v="894"/>
    <x v="1"/>
    <x v="6"/>
    <x v="887"/>
    <x v="1112"/>
    <n v="1"/>
    <n v="0"/>
    <x v="1152"/>
  </r>
  <r>
    <n v="1241"/>
    <s v="CA-2014-127012"/>
    <x v="430"/>
    <x v="245"/>
    <s v="Standard Class"/>
    <s v="GM-14680"/>
    <s v="Greg Matthias"/>
    <s v="Consumer"/>
    <s v="United States"/>
    <s v="Seattle"/>
    <s v="Washington"/>
    <n v="98105"/>
    <x v="1"/>
    <x v="271"/>
    <x v="1"/>
    <x v="13"/>
    <x v="271"/>
    <x v="1113"/>
    <n v="2"/>
    <n v="0"/>
    <x v="1153"/>
  </r>
  <r>
    <n v="1242"/>
    <s v="CA-2016-128727"/>
    <x v="48"/>
    <x v="383"/>
    <s v="Standard Class"/>
    <s v="MO-17800"/>
    <s v="Meg O'Connel"/>
    <s v="Home Office"/>
    <s v="United States"/>
    <s v="New York City"/>
    <s v="New York"/>
    <n v="10024"/>
    <x v="3"/>
    <x v="895"/>
    <x v="2"/>
    <x v="7"/>
    <x v="888"/>
    <x v="1114"/>
    <n v="4"/>
    <n v="0"/>
    <x v="1154"/>
  </r>
  <r>
    <n v="1243"/>
    <s v="US-2016-162859"/>
    <x v="431"/>
    <x v="465"/>
    <s v="Standard Class"/>
    <s v="PG-18820"/>
    <s v="Patrick Gardner"/>
    <s v="Consumer"/>
    <s v="United States"/>
    <s v="New York City"/>
    <s v="New York"/>
    <n v="10009"/>
    <x v="3"/>
    <x v="896"/>
    <x v="1"/>
    <x v="8"/>
    <x v="889"/>
    <x v="1115"/>
    <n v="3"/>
    <n v="0.2"/>
    <x v="1155"/>
  </r>
  <r>
    <n v="1244"/>
    <s v="US-2016-162859"/>
    <x v="431"/>
    <x v="465"/>
    <s v="Standard Class"/>
    <s v="PG-18820"/>
    <s v="Patrick Gardner"/>
    <s v="Consumer"/>
    <s v="United States"/>
    <s v="New York City"/>
    <s v="New York"/>
    <n v="10009"/>
    <x v="3"/>
    <x v="52"/>
    <x v="1"/>
    <x v="13"/>
    <x v="52"/>
    <x v="525"/>
    <n v="4"/>
    <n v="0"/>
    <x v="1156"/>
  </r>
  <r>
    <n v="1245"/>
    <s v="CA-2017-133641"/>
    <x v="304"/>
    <x v="466"/>
    <s v="Standard Class"/>
    <s v="EJ-14155"/>
    <s v="Eva Jacobs"/>
    <s v="Consumer"/>
    <s v="United States"/>
    <s v="Gulfport"/>
    <s v="Mississippi"/>
    <n v="39503"/>
    <x v="0"/>
    <x v="897"/>
    <x v="1"/>
    <x v="12"/>
    <x v="890"/>
    <x v="1116"/>
    <n v="9"/>
    <n v="0"/>
    <x v="1157"/>
  </r>
  <r>
    <n v="1246"/>
    <s v="CA-2014-168494"/>
    <x v="432"/>
    <x v="467"/>
    <s v="Second Class"/>
    <s v="NP-18700"/>
    <s v="Nora Preis"/>
    <s v="Consumer"/>
    <s v="United States"/>
    <s v="Fresno"/>
    <s v="California"/>
    <n v="93727"/>
    <x v="1"/>
    <x v="898"/>
    <x v="0"/>
    <x v="3"/>
    <x v="891"/>
    <x v="1117"/>
    <n v="6"/>
    <n v="0.2"/>
    <x v="1158"/>
  </r>
  <r>
    <n v="1247"/>
    <s v="CA-2014-168494"/>
    <x v="432"/>
    <x v="467"/>
    <s v="Second Class"/>
    <s v="NP-18700"/>
    <s v="Nora Preis"/>
    <s v="Consumer"/>
    <s v="United States"/>
    <s v="Fresno"/>
    <s v="California"/>
    <n v="93727"/>
    <x v="1"/>
    <x v="215"/>
    <x v="0"/>
    <x v="3"/>
    <x v="216"/>
    <x v="1118"/>
    <n v="12"/>
    <n v="0.2"/>
    <x v="1159"/>
  </r>
  <r>
    <n v="1248"/>
    <s v="CA-2014-168494"/>
    <x v="432"/>
    <x v="467"/>
    <s v="Second Class"/>
    <s v="NP-18700"/>
    <s v="Nora Preis"/>
    <s v="Consumer"/>
    <s v="United States"/>
    <s v="Fresno"/>
    <s v="California"/>
    <n v="93727"/>
    <x v="1"/>
    <x v="899"/>
    <x v="0"/>
    <x v="0"/>
    <x v="892"/>
    <x v="1119"/>
    <n v="3"/>
    <n v="0.15"/>
    <x v="1160"/>
  </r>
  <r>
    <n v="1249"/>
    <s v="CA-2017-115602"/>
    <x v="404"/>
    <x v="468"/>
    <s v="Standard Class"/>
    <s v="DJ-13630"/>
    <s v="Doug Jacobs"/>
    <s v="Consumer"/>
    <s v="United States"/>
    <s v="New York City"/>
    <s v="New York"/>
    <n v="10009"/>
    <x v="3"/>
    <x v="900"/>
    <x v="1"/>
    <x v="6"/>
    <x v="772"/>
    <x v="1120"/>
    <n v="6"/>
    <n v="0"/>
    <x v="1161"/>
  </r>
  <r>
    <n v="1250"/>
    <s v="CA-2017-115602"/>
    <x v="404"/>
    <x v="468"/>
    <s v="Standard Class"/>
    <s v="DJ-13630"/>
    <s v="Doug Jacobs"/>
    <s v="Consumer"/>
    <s v="United States"/>
    <s v="New York City"/>
    <s v="New York"/>
    <n v="10009"/>
    <x v="3"/>
    <x v="901"/>
    <x v="0"/>
    <x v="1"/>
    <x v="893"/>
    <x v="1121"/>
    <n v="9"/>
    <n v="0.1"/>
    <x v="1162"/>
  </r>
  <r>
    <n v="1251"/>
    <s v="CA-2017-115602"/>
    <x v="404"/>
    <x v="468"/>
    <s v="Standard Class"/>
    <s v="DJ-13630"/>
    <s v="Doug Jacobs"/>
    <s v="Consumer"/>
    <s v="United States"/>
    <s v="New York City"/>
    <s v="New York"/>
    <n v="10009"/>
    <x v="3"/>
    <x v="164"/>
    <x v="1"/>
    <x v="9"/>
    <x v="165"/>
    <x v="1122"/>
    <n v="13"/>
    <n v="0"/>
    <x v="1163"/>
  </r>
  <r>
    <n v="1252"/>
    <s v="CA-2017-115602"/>
    <x v="404"/>
    <x v="468"/>
    <s v="Standard Class"/>
    <s v="DJ-13630"/>
    <s v="Doug Jacobs"/>
    <s v="Consumer"/>
    <s v="United States"/>
    <s v="New York City"/>
    <s v="New York"/>
    <n v="10009"/>
    <x v="3"/>
    <x v="902"/>
    <x v="1"/>
    <x v="6"/>
    <x v="894"/>
    <x v="1123"/>
    <n v="2"/>
    <n v="0"/>
    <x v="1164"/>
  </r>
  <r>
    <n v="1253"/>
    <s v="CA-2015-154956"/>
    <x v="433"/>
    <x v="242"/>
    <s v="Standard Class"/>
    <s v="IM-15070"/>
    <s v="Irene Maddox"/>
    <s v="Consumer"/>
    <s v="United States"/>
    <s v="Milwaukee"/>
    <s v="Wisconsin"/>
    <n v="53209"/>
    <x v="2"/>
    <x v="903"/>
    <x v="2"/>
    <x v="7"/>
    <x v="895"/>
    <x v="1124"/>
    <n v="4"/>
    <n v="0"/>
    <x v="1165"/>
  </r>
  <r>
    <n v="1254"/>
    <s v="CA-2017-144638"/>
    <x v="434"/>
    <x v="469"/>
    <s v="Standard Class"/>
    <s v="MH-18115"/>
    <s v="Mick Hernandez"/>
    <s v="Home Office"/>
    <s v="United States"/>
    <s v="Chester"/>
    <s v="Pennsylvania"/>
    <n v="19013"/>
    <x v="3"/>
    <x v="686"/>
    <x v="1"/>
    <x v="6"/>
    <x v="686"/>
    <x v="797"/>
    <n v="2"/>
    <n v="0.2"/>
    <x v="822"/>
  </r>
  <r>
    <n v="1255"/>
    <s v="CA-2017-144638"/>
    <x v="434"/>
    <x v="469"/>
    <s v="Standard Class"/>
    <s v="MH-18115"/>
    <s v="Mick Hernandez"/>
    <s v="Home Office"/>
    <s v="United States"/>
    <s v="Chester"/>
    <s v="Pennsylvania"/>
    <n v="19013"/>
    <x v="3"/>
    <x v="424"/>
    <x v="2"/>
    <x v="7"/>
    <x v="424"/>
    <x v="1125"/>
    <n v="3"/>
    <n v="0.4"/>
    <x v="1166"/>
  </r>
  <r>
    <n v="1256"/>
    <s v="CA-2017-144638"/>
    <x v="434"/>
    <x v="469"/>
    <s v="Standard Class"/>
    <s v="MH-18115"/>
    <s v="Mick Hernandez"/>
    <s v="Home Office"/>
    <s v="United States"/>
    <s v="Chester"/>
    <s v="Pennsylvania"/>
    <n v="19013"/>
    <x v="3"/>
    <x v="904"/>
    <x v="0"/>
    <x v="5"/>
    <x v="896"/>
    <x v="1126"/>
    <n v="1"/>
    <n v="0.2"/>
    <x v="1167"/>
  </r>
  <r>
    <n v="1257"/>
    <s v="CA-2017-144638"/>
    <x v="434"/>
    <x v="469"/>
    <s v="Standard Class"/>
    <s v="MH-18115"/>
    <s v="Mick Hernandez"/>
    <s v="Home Office"/>
    <s v="United States"/>
    <s v="Chester"/>
    <s v="Pennsylvania"/>
    <n v="19013"/>
    <x v="3"/>
    <x v="905"/>
    <x v="0"/>
    <x v="5"/>
    <x v="897"/>
    <x v="1127"/>
    <n v="2"/>
    <n v="0.2"/>
    <x v="1168"/>
  </r>
  <r>
    <n v="1258"/>
    <s v="US-2016-168620"/>
    <x v="435"/>
    <x v="470"/>
    <s v="Second Class"/>
    <s v="RB-19795"/>
    <s v="Ross Baird"/>
    <s v="Home Office"/>
    <s v="United States"/>
    <s v="Charlotte"/>
    <s v="North Carolina"/>
    <n v="28205"/>
    <x v="0"/>
    <x v="582"/>
    <x v="1"/>
    <x v="8"/>
    <x v="582"/>
    <x v="1128"/>
    <n v="3"/>
    <n v="0.7"/>
    <x v="1169"/>
  </r>
  <r>
    <n v="1259"/>
    <s v="US-2016-168620"/>
    <x v="435"/>
    <x v="470"/>
    <s v="Second Class"/>
    <s v="RB-19795"/>
    <s v="Ross Baird"/>
    <s v="Home Office"/>
    <s v="United States"/>
    <s v="Charlotte"/>
    <s v="North Carolina"/>
    <n v="28205"/>
    <x v="0"/>
    <x v="906"/>
    <x v="1"/>
    <x v="4"/>
    <x v="898"/>
    <x v="1129"/>
    <n v="3"/>
    <n v="0.2"/>
    <x v="1170"/>
  </r>
  <r>
    <n v="1260"/>
    <s v="US-2016-168620"/>
    <x v="435"/>
    <x v="470"/>
    <s v="Second Class"/>
    <s v="RB-19795"/>
    <s v="Ross Baird"/>
    <s v="Home Office"/>
    <s v="United States"/>
    <s v="Charlotte"/>
    <s v="North Carolina"/>
    <n v="28205"/>
    <x v="0"/>
    <x v="240"/>
    <x v="2"/>
    <x v="11"/>
    <x v="241"/>
    <x v="1130"/>
    <n v="8"/>
    <n v="0.2"/>
    <x v="1171"/>
  </r>
  <r>
    <n v="1261"/>
    <s v="CA-2017-117079"/>
    <x v="436"/>
    <x v="471"/>
    <s v="Standard Class"/>
    <s v="JR-15700"/>
    <s v="Jocasta Rupert"/>
    <s v="Consumer"/>
    <s v="United States"/>
    <s v="Jacksonville"/>
    <s v="Florida"/>
    <n v="32216"/>
    <x v="0"/>
    <x v="907"/>
    <x v="2"/>
    <x v="7"/>
    <x v="899"/>
    <x v="1131"/>
    <n v="3"/>
    <n v="0.2"/>
    <x v="1172"/>
  </r>
  <r>
    <n v="1262"/>
    <s v="US-2016-144393"/>
    <x v="99"/>
    <x v="271"/>
    <s v="Standard Class"/>
    <s v="SM-20950"/>
    <s v="Suzanne McNair"/>
    <s v="Corporate"/>
    <s v="United States"/>
    <s v="Greenville"/>
    <s v="North Carolina"/>
    <n v="27834"/>
    <x v="0"/>
    <x v="908"/>
    <x v="1"/>
    <x v="8"/>
    <x v="900"/>
    <x v="1132"/>
    <n v="4"/>
    <n v="0.7"/>
    <x v="1173"/>
  </r>
  <r>
    <n v="1263"/>
    <s v="CA-2017-105053"/>
    <x v="437"/>
    <x v="472"/>
    <s v="Second Class"/>
    <s v="CS-12355"/>
    <s v="Christine Sundaresam"/>
    <s v="Consumer"/>
    <s v="United States"/>
    <s v="Long Beach"/>
    <s v="New York"/>
    <n v="11561"/>
    <x v="3"/>
    <x v="24"/>
    <x v="1"/>
    <x v="8"/>
    <x v="24"/>
    <x v="1133"/>
    <n v="3"/>
    <n v="0.2"/>
    <x v="1174"/>
  </r>
  <r>
    <n v="1264"/>
    <s v="CA-2016-155992"/>
    <x v="393"/>
    <x v="342"/>
    <s v="First Class"/>
    <s v="CC-12220"/>
    <s v="Chris Cortes"/>
    <s v="Consumer"/>
    <s v="United States"/>
    <s v="La Porte"/>
    <s v="Indiana"/>
    <n v="46350"/>
    <x v="2"/>
    <x v="139"/>
    <x v="2"/>
    <x v="7"/>
    <x v="140"/>
    <x v="1134"/>
    <n v="2"/>
    <n v="0"/>
    <x v="1175"/>
  </r>
  <r>
    <n v="1265"/>
    <s v="CA-2016-155992"/>
    <x v="393"/>
    <x v="342"/>
    <s v="First Class"/>
    <s v="CC-12220"/>
    <s v="Chris Cortes"/>
    <s v="Consumer"/>
    <s v="United States"/>
    <s v="La Porte"/>
    <s v="Indiana"/>
    <n v="46350"/>
    <x v="2"/>
    <x v="904"/>
    <x v="0"/>
    <x v="5"/>
    <x v="896"/>
    <x v="1135"/>
    <n v="5"/>
    <n v="0"/>
    <x v="1176"/>
  </r>
  <r>
    <n v="1266"/>
    <s v="CA-2017-110380"/>
    <x v="264"/>
    <x v="285"/>
    <s v="Standard Class"/>
    <s v="PF-19225"/>
    <s v="Phillip Flathmann"/>
    <s v="Consumer"/>
    <s v="United States"/>
    <s v="San Francisco"/>
    <s v="California"/>
    <n v="94122"/>
    <x v="1"/>
    <x v="909"/>
    <x v="1"/>
    <x v="6"/>
    <x v="901"/>
    <x v="1136"/>
    <n v="3"/>
    <n v="0"/>
    <x v="1177"/>
  </r>
  <r>
    <n v="1267"/>
    <s v="US-2014-167738"/>
    <x v="163"/>
    <x v="473"/>
    <s v="Standard Class"/>
    <s v="JC-16105"/>
    <s v="Julie Creighton"/>
    <s v="Corporate"/>
    <s v="United States"/>
    <s v="Los Angeles"/>
    <s v="California"/>
    <n v="90045"/>
    <x v="1"/>
    <x v="384"/>
    <x v="1"/>
    <x v="4"/>
    <x v="385"/>
    <x v="1137"/>
    <n v="1"/>
    <n v="0"/>
    <x v="1178"/>
  </r>
  <r>
    <n v="1268"/>
    <s v="US-2014-167738"/>
    <x v="163"/>
    <x v="473"/>
    <s v="Standard Class"/>
    <s v="JC-16105"/>
    <s v="Julie Creighton"/>
    <s v="Corporate"/>
    <s v="United States"/>
    <s v="Los Angeles"/>
    <s v="California"/>
    <n v="90045"/>
    <x v="1"/>
    <x v="64"/>
    <x v="0"/>
    <x v="1"/>
    <x v="64"/>
    <x v="1138"/>
    <n v="6"/>
    <n v="0.2"/>
    <x v="1179"/>
  </r>
  <r>
    <n v="1269"/>
    <s v="CA-2017-121412"/>
    <x v="397"/>
    <x v="474"/>
    <s v="Standard Class"/>
    <s v="BG-11695"/>
    <s v="Brooke Gillingham"/>
    <s v="Corporate"/>
    <s v="United States"/>
    <s v="Louisville"/>
    <s v="Colorado"/>
    <n v="80027"/>
    <x v="1"/>
    <x v="390"/>
    <x v="0"/>
    <x v="5"/>
    <x v="391"/>
    <x v="1139"/>
    <n v="3"/>
    <n v="0.2"/>
    <x v="1180"/>
  </r>
  <r>
    <n v="1270"/>
    <s v="CA-2017-100426"/>
    <x v="400"/>
    <x v="475"/>
    <s v="Standard Class"/>
    <s v="DC-12850"/>
    <s v="Dan Campbell"/>
    <s v="Consumer"/>
    <s v="United States"/>
    <s v="Florence"/>
    <s v="Alabama"/>
    <n v="35630"/>
    <x v="0"/>
    <x v="910"/>
    <x v="1"/>
    <x v="10"/>
    <x v="902"/>
    <x v="1140"/>
    <n v="2"/>
    <n v="0"/>
    <x v="1181"/>
  </r>
  <r>
    <n v="1271"/>
    <s v="US-2016-103646"/>
    <x v="438"/>
    <x v="408"/>
    <s v="Standard Class"/>
    <s v="SP-20545"/>
    <s v="Sibella Parks"/>
    <s v="Corporate"/>
    <s v="United States"/>
    <s v="Chicago"/>
    <s v="Illinois"/>
    <n v="60623"/>
    <x v="2"/>
    <x v="911"/>
    <x v="1"/>
    <x v="4"/>
    <x v="903"/>
    <x v="1141"/>
    <n v="4"/>
    <n v="0.2"/>
    <x v="1182"/>
  </r>
  <r>
    <n v="1272"/>
    <s v="US-2016-103646"/>
    <x v="438"/>
    <x v="408"/>
    <s v="Standard Class"/>
    <s v="SP-20545"/>
    <s v="Sibella Parks"/>
    <s v="Corporate"/>
    <s v="United States"/>
    <s v="Chicago"/>
    <s v="Illinois"/>
    <n v="60623"/>
    <x v="2"/>
    <x v="723"/>
    <x v="1"/>
    <x v="9"/>
    <x v="722"/>
    <x v="1142"/>
    <n v="3"/>
    <n v="0.8"/>
    <x v="1183"/>
  </r>
  <r>
    <n v="1273"/>
    <s v="US-2016-103646"/>
    <x v="438"/>
    <x v="408"/>
    <s v="Standard Class"/>
    <s v="SP-20545"/>
    <s v="Sibella Parks"/>
    <s v="Corporate"/>
    <s v="United States"/>
    <s v="Chicago"/>
    <s v="Illinois"/>
    <n v="60623"/>
    <x v="2"/>
    <x v="912"/>
    <x v="1"/>
    <x v="8"/>
    <x v="904"/>
    <x v="1143"/>
    <n v="8"/>
    <n v="0.8"/>
    <x v="1184"/>
  </r>
  <r>
    <n v="1274"/>
    <s v="CA-2016-119186"/>
    <x v="439"/>
    <x v="476"/>
    <s v="Same Day"/>
    <s v="MS-17710"/>
    <s v="Maurice Satty"/>
    <s v="Consumer"/>
    <s v="United States"/>
    <s v="Fort Worth"/>
    <s v="Texas"/>
    <n v="76106"/>
    <x v="2"/>
    <x v="747"/>
    <x v="1"/>
    <x v="10"/>
    <x v="745"/>
    <x v="563"/>
    <n v="2"/>
    <n v="0.2"/>
    <x v="572"/>
  </r>
  <r>
    <n v="1275"/>
    <s v="CA-2016-119186"/>
    <x v="439"/>
    <x v="476"/>
    <s v="Same Day"/>
    <s v="MS-17710"/>
    <s v="Maurice Satty"/>
    <s v="Consumer"/>
    <s v="United States"/>
    <s v="Fort Worth"/>
    <s v="Texas"/>
    <n v="76106"/>
    <x v="2"/>
    <x v="913"/>
    <x v="0"/>
    <x v="1"/>
    <x v="905"/>
    <x v="1144"/>
    <n v="5"/>
    <n v="0.3"/>
    <x v="1185"/>
  </r>
  <r>
    <n v="1276"/>
    <s v="CA-2016-119186"/>
    <x v="439"/>
    <x v="476"/>
    <s v="Same Day"/>
    <s v="MS-17710"/>
    <s v="Maurice Satty"/>
    <s v="Consumer"/>
    <s v="United States"/>
    <s v="Fort Worth"/>
    <s v="Texas"/>
    <n v="76106"/>
    <x v="2"/>
    <x v="99"/>
    <x v="1"/>
    <x v="10"/>
    <x v="99"/>
    <x v="646"/>
    <n v="3"/>
    <n v="0.2"/>
    <x v="1186"/>
  </r>
  <r>
    <n v="1277"/>
    <s v="CA-2016-119186"/>
    <x v="439"/>
    <x v="476"/>
    <s v="Same Day"/>
    <s v="MS-17710"/>
    <s v="Maurice Satty"/>
    <s v="Consumer"/>
    <s v="United States"/>
    <s v="Fort Worth"/>
    <s v="Texas"/>
    <n v="76106"/>
    <x v="2"/>
    <x v="914"/>
    <x v="2"/>
    <x v="11"/>
    <x v="906"/>
    <x v="1145"/>
    <n v="1"/>
    <n v="0.2"/>
    <x v="1187"/>
  </r>
  <r>
    <n v="1278"/>
    <s v="CA-2016-148698"/>
    <x v="440"/>
    <x v="477"/>
    <s v="Standard Class"/>
    <s v="BD-11770"/>
    <s v="Bryan Davis"/>
    <s v="Consumer"/>
    <s v="United States"/>
    <s v="Houston"/>
    <s v="Texas"/>
    <n v="77070"/>
    <x v="2"/>
    <x v="915"/>
    <x v="1"/>
    <x v="6"/>
    <x v="907"/>
    <x v="1146"/>
    <n v="3"/>
    <n v="0.2"/>
    <x v="1188"/>
  </r>
  <r>
    <n v="1279"/>
    <s v="CA-2014-163293"/>
    <x v="78"/>
    <x v="478"/>
    <s v="First Class"/>
    <s v="KC-16255"/>
    <s v="Karen Carlisle"/>
    <s v="Corporate"/>
    <s v="United States"/>
    <s v="Macon"/>
    <s v="Georgia"/>
    <n v="31204"/>
    <x v="0"/>
    <x v="916"/>
    <x v="2"/>
    <x v="11"/>
    <x v="908"/>
    <x v="1147"/>
    <n v="3"/>
    <n v="0"/>
    <x v="1189"/>
  </r>
  <r>
    <n v="1280"/>
    <s v="CA-2014-163293"/>
    <x v="78"/>
    <x v="478"/>
    <s v="First Class"/>
    <s v="KC-16255"/>
    <s v="Karen Carlisle"/>
    <s v="Corporate"/>
    <s v="United States"/>
    <s v="Macon"/>
    <s v="Georgia"/>
    <n v="31204"/>
    <x v="0"/>
    <x v="917"/>
    <x v="2"/>
    <x v="11"/>
    <x v="909"/>
    <x v="1148"/>
    <n v="4"/>
    <n v="0"/>
    <x v="1190"/>
  </r>
  <r>
    <n v="1281"/>
    <s v="CA-2016-160815"/>
    <x v="64"/>
    <x v="479"/>
    <s v="First Class"/>
    <s v="TR-21325"/>
    <s v="Toby Ritter"/>
    <s v="Consumer"/>
    <s v="United States"/>
    <s v="Cedar Rapids"/>
    <s v="Iowa"/>
    <n v="52402"/>
    <x v="2"/>
    <x v="918"/>
    <x v="2"/>
    <x v="7"/>
    <x v="910"/>
    <x v="1149"/>
    <n v="3"/>
    <n v="0"/>
    <x v="1191"/>
  </r>
  <r>
    <n v="1282"/>
    <s v="CA-2017-122154"/>
    <x v="359"/>
    <x v="384"/>
    <s v="First Class"/>
    <s v="SA-20830"/>
    <s v="Sue Ann Reed"/>
    <s v="Consumer"/>
    <s v="United States"/>
    <s v="Jacksonville"/>
    <s v="Florida"/>
    <n v="32216"/>
    <x v="0"/>
    <x v="919"/>
    <x v="1"/>
    <x v="2"/>
    <x v="911"/>
    <x v="1150"/>
    <n v="3"/>
    <n v="0.2"/>
    <x v="1192"/>
  </r>
  <r>
    <n v="1283"/>
    <s v="CA-2017-122154"/>
    <x v="359"/>
    <x v="384"/>
    <s v="First Class"/>
    <s v="SA-20830"/>
    <s v="Sue Ann Reed"/>
    <s v="Consumer"/>
    <s v="United States"/>
    <s v="Jacksonville"/>
    <s v="Florida"/>
    <n v="32216"/>
    <x v="0"/>
    <x v="920"/>
    <x v="1"/>
    <x v="8"/>
    <x v="912"/>
    <x v="1151"/>
    <n v="1"/>
    <n v="0.7"/>
    <x v="1193"/>
  </r>
  <r>
    <n v="1284"/>
    <s v="CA-2017-122154"/>
    <x v="359"/>
    <x v="384"/>
    <s v="First Class"/>
    <s v="SA-20830"/>
    <s v="Sue Ann Reed"/>
    <s v="Consumer"/>
    <s v="United States"/>
    <s v="Jacksonville"/>
    <s v="Florida"/>
    <n v="32216"/>
    <x v="0"/>
    <x v="921"/>
    <x v="1"/>
    <x v="10"/>
    <x v="913"/>
    <x v="1152"/>
    <n v="3"/>
    <n v="0.2"/>
    <x v="1194"/>
  </r>
  <r>
    <n v="1285"/>
    <s v="US-2015-149692"/>
    <x v="401"/>
    <x v="301"/>
    <s v="Standard Class"/>
    <s v="KW-16435"/>
    <s v="Katrina Willman"/>
    <s v="Consumer"/>
    <s v="United States"/>
    <s v="Austin"/>
    <s v="Texas"/>
    <n v="78745"/>
    <x v="2"/>
    <x v="922"/>
    <x v="1"/>
    <x v="8"/>
    <x v="914"/>
    <x v="1153"/>
    <n v="7"/>
    <n v="0.8"/>
    <x v="1195"/>
  </r>
  <r>
    <n v="1286"/>
    <s v="CA-2016-119445"/>
    <x v="190"/>
    <x v="480"/>
    <s v="Standard Class"/>
    <s v="GM-14500"/>
    <s v="Gene McClure"/>
    <s v="Consumer"/>
    <s v="United States"/>
    <s v="Providence"/>
    <s v="Rhode Island"/>
    <n v="2908"/>
    <x v="3"/>
    <x v="383"/>
    <x v="1"/>
    <x v="4"/>
    <x v="384"/>
    <x v="81"/>
    <n v="5"/>
    <n v="0"/>
    <x v="1196"/>
  </r>
  <r>
    <n v="1287"/>
    <s v="CA-2015-124268"/>
    <x v="433"/>
    <x v="481"/>
    <s v="Standard Class"/>
    <s v="AD-10180"/>
    <s v="Alan Dominguez"/>
    <s v="Home Office"/>
    <s v="United States"/>
    <s v="New York City"/>
    <s v="New York"/>
    <n v="10035"/>
    <x v="3"/>
    <x v="923"/>
    <x v="1"/>
    <x v="6"/>
    <x v="915"/>
    <x v="1154"/>
    <n v="3"/>
    <n v="0"/>
    <x v="1197"/>
  </r>
  <r>
    <n v="1288"/>
    <s v="CA-2016-154711"/>
    <x v="441"/>
    <x v="482"/>
    <s v="Standard Class"/>
    <s v="TB-21355"/>
    <s v="Todd Boyes"/>
    <s v="Corporate"/>
    <s v="United States"/>
    <s v="New York City"/>
    <s v="New York"/>
    <n v="10009"/>
    <x v="3"/>
    <x v="63"/>
    <x v="0"/>
    <x v="5"/>
    <x v="63"/>
    <x v="1155"/>
    <n v="2"/>
    <n v="0"/>
    <x v="1198"/>
  </r>
  <r>
    <n v="1289"/>
    <s v="CA-2016-154711"/>
    <x v="441"/>
    <x v="482"/>
    <s v="Standard Class"/>
    <s v="TB-21355"/>
    <s v="Todd Boyes"/>
    <s v="Corporate"/>
    <s v="United States"/>
    <s v="New York City"/>
    <s v="New York"/>
    <n v="10009"/>
    <x v="3"/>
    <x v="536"/>
    <x v="1"/>
    <x v="8"/>
    <x v="536"/>
    <x v="854"/>
    <n v="4"/>
    <n v="0.2"/>
    <x v="1199"/>
  </r>
  <r>
    <n v="1290"/>
    <s v="CA-2016-154711"/>
    <x v="441"/>
    <x v="482"/>
    <s v="Standard Class"/>
    <s v="TB-21355"/>
    <s v="Todd Boyes"/>
    <s v="Corporate"/>
    <s v="United States"/>
    <s v="New York City"/>
    <s v="New York"/>
    <n v="10009"/>
    <x v="3"/>
    <x v="924"/>
    <x v="1"/>
    <x v="6"/>
    <x v="916"/>
    <x v="1156"/>
    <n v="3"/>
    <n v="0"/>
    <x v="1200"/>
  </r>
  <r>
    <n v="1291"/>
    <s v="CA-2016-163384"/>
    <x v="338"/>
    <x v="357"/>
    <s v="First Class"/>
    <s v="CC-12430"/>
    <s v="Chuck Clark"/>
    <s v="Home Office"/>
    <s v="United States"/>
    <s v="San Francisco"/>
    <s v="California"/>
    <n v="94122"/>
    <x v="1"/>
    <x v="925"/>
    <x v="1"/>
    <x v="8"/>
    <x v="917"/>
    <x v="1157"/>
    <n v="4"/>
    <n v="0.2"/>
    <x v="1201"/>
  </r>
  <r>
    <n v="1292"/>
    <s v="CA-2016-163384"/>
    <x v="338"/>
    <x v="357"/>
    <s v="First Class"/>
    <s v="CC-12430"/>
    <s v="Chuck Clark"/>
    <s v="Home Office"/>
    <s v="United States"/>
    <s v="San Francisco"/>
    <s v="California"/>
    <n v="94122"/>
    <x v="1"/>
    <x v="860"/>
    <x v="1"/>
    <x v="10"/>
    <x v="854"/>
    <x v="56"/>
    <n v="5"/>
    <n v="0"/>
    <x v="56"/>
  </r>
  <r>
    <n v="1293"/>
    <s v="CA-2015-101707"/>
    <x v="375"/>
    <x v="483"/>
    <s v="Standard Class"/>
    <s v="PF-19165"/>
    <s v="Philip Fox"/>
    <s v="Consumer"/>
    <s v="United States"/>
    <s v="San Diego"/>
    <s v="California"/>
    <n v="92105"/>
    <x v="1"/>
    <x v="133"/>
    <x v="1"/>
    <x v="14"/>
    <x v="134"/>
    <x v="1158"/>
    <n v="3"/>
    <n v="0"/>
    <x v="1202"/>
  </r>
  <r>
    <n v="1294"/>
    <s v="CA-2015-101707"/>
    <x v="375"/>
    <x v="483"/>
    <s v="Standard Class"/>
    <s v="PF-19165"/>
    <s v="Philip Fox"/>
    <s v="Consumer"/>
    <s v="United States"/>
    <s v="San Diego"/>
    <s v="California"/>
    <n v="92105"/>
    <x v="1"/>
    <x v="926"/>
    <x v="1"/>
    <x v="10"/>
    <x v="918"/>
    <x v="1159"/>
    <n v="5"/>
    <n v="0"/>
    <x v="1203"/>
  </r>
  <r>
    <n v="1295"/>
    <s v="CA-2015-101707"/>
    <x v="375"/>
    <x v="483"/>
    <s v="Standard Class"/>
    <s v="PF-19165"/>
    <s v="Philip Fox"/>
    <s v="Consumer"/>
    <s v="United States"/>
    <s v="San Diego"/>
    <s v="California"/>
    <n v="92105"/>
    <x v="1"/>
    <x v="85"/>
    <x v="1"/>
    <x v="2"/>
    <x v="85"/>
    <x v="1160"/>
    <n v="1"/>
    <n v="0"/>
    <x v="1204"/>
  </r>
  <r>
    <n v="1296"/>
    <s v="CA-2015-138898"/>
    <x v="442"/>
    <x v="484"/>
    <s v="Standard Class"/>
    <s v="JH-16180"/>
    <s v="Justin Hirsh"/>
    <s v="Consumer"/>
    <s v="United States"/>
    <s v="Pueblo"/>
    <s v="Colorado"/>
    <n v="81001"/>
    <x v="1"/>
    <x v="723"/>
    <x v="1"/>
    <x v="9"/>
    <x v="722"/>
    <x v="1161"/>
    <n v="13"/>
    <n v="0.2"/>
    <x v="1205"/>
  </r>
  <r>
    <n v="1297"/>
    <s v="CA-2017-115427"/>
    <x v="247"/>
    <x v="362"/>
    <s v="Standard Class"/>
    <s v="EB-13975"/>
    <s v="Erica Bern"/>
    <s v="Corporate"/>
    <s v="United States"/>
    <s v="Fairfield"/>
    <s v="California"/>
    <n v="94533"/>
    <x v="1"/>
    <x v="530"/>
    <x v="1"/>
    <x v="8"/>
    <x v="530"/>
    <x v="1162"/>
    <n v="2"/>
    <n v="0.2"/>
    <x v="1206"/>
  </r>
  <r>
    <n v="1298"/>
    <s v="CA-2017-115427"/>
    <x v="247"/>
    <x v="362"/>
    <s v="Standard Class"/>
    <s v="EB-13975"/>
    <s v="Erica Bern"/>
    <s v="Corporate"/>
    <s v="United States"/>
    <s v="Fairfield"/>
    <s v="California"/>
    <n v="94533"/>
    <x v="1"/>
    <x v="569"/>
    <x v="1"/>
    <x v="8"/>
    <x v="919"/>
    <x v="1163"/>
    <n v="2"/>
    <n v="0.2"/>
    <x v="1207"/>
  </r>
  <r>
    <n v="1299"/>
    <s v="CA-2016-134425"/>
    <x v="16"/>
    <x v="485"/>
    <s v="Second Class"/>
    <s v="QJ-19255"/>
    <s v="Quincy Jones"/>
    <s v="Corporate"/>
    <s v="United States"/>
    <s v="Saint Paul"/>
    <s v="Minnesota"/>
    <n v="55106"/>
    <x v="2"/>
    <x v="461"/>
    <x v="2"/>
    <x v="7"/>
    <x v="462"/>
    <x v="1164"/>
    <n v="5"/>
    <n v="0"/>
    <x v="1208"/>
  </r>
  <r>
    <n v="1300"/>
    <s v="CA-2015-121391"/>
    <x v="242"/>
    <x v="486"/>
    <s v="First Class"/>
    <s v="AA-10315"/>
    <s v="Alex Avila"/>
    <s v="Consumer"/>
    <s v="United States"/>
    <s v="San Francisco"/>
    <s v="California"/>
    <n v="94109"/>
    <x v="1"/>
    <x v="146"/>
    <x v="1"/>
    <x v="4"/>
    <x v="147"/>
    <x v="1165"/>
    <n v="2"/>
    <n v="0"/>
    <x v="1209"/>
  </r>
  <r>
    <n v="1301"/>
    <s v="CA-2016-137043"/>
    <x v="443"/>
    <x v="487"/>
    <s v="Second Class"/>
    <s v="LC-17140"/>
    <s v="Logan Currie"/>
    <s v="Consumer"/>
    <s v="United States"/>
    <s v="Springfield"/>
    <s v="Virginia"/>
    <n v="22153"/>
    <x v="0"/>
    <x v="35"/>
    <x v="0"/>
    <x v="5"/>
    <x v="35"/>
    <x v="1166"/>
    <n v="6"/>
    <n v="0"/>
    <x v="1210"/>
  </r>
  <r>
    <n v="1302"/>
    <s v="CA-2016-137043"/>
    <x v="443"/>
    <x v="487"/>
    <s v="Second Class"/>
    <s v="LC-17140"/>
    <s v="Logan Currie"/>
    <s v="Consumer"/>
    <s v="United States"/>
    <s v="Springfield"/>
    <s v="Virginia"/>
    <n v="22153"/>
    <x v="0"/>
    <x v="35"/>
    <x v="0"/>
    <x v="5"/>
    <x v="35"/>
    <x v="1167"/>
    <n v="3"/>
    <n v="0"/>
    <x v="1211"/>
  </r>
  <r>
    <n v="1303"/>
    <s v="CA-2015-115847"/>
    <x v="444"/>
    <x v="488"/>
    <s v="Second Class"/>
    <s v="TC-21535"/>
    <s v="Tracy Collins"/>
    <s v="Home Office"/>
    <s v="United States"/>
    <s v="Arlington"/>
    <s v="Virginia"/>
    <n v="22204"/>
    <x v="0"/>
    <x v="927"/>
    <x v="0"/>
    <x v="0"/>
    <x v="920"/>
    <x v="1168"/>
    <n v="2"/>
    <n v="0"/>
    <x v="1212"/>
  </r>
  <r>
    <n v="1304"/>
    <s v="US-2017-126179"/>
    <x v="445"/>
    <x v="489"/>
    <s v="Standard Class"/>
    <s v="CS-12460"/>
    <s v="Chuck Sachs"/>
    <s v="Consumer"/>
    <s v="United States"/>
    <s v="Columbus"/>
    <s v="Georgia"/>
    <n v="31907"/>
    <x v="0"/>
    <x v="928"/>
    <x v="0"/>
    <x v="5"/>
    <x v="921"/>
    <x v="1169"/>
    <n v="1"/>
    <n v="0"/>
    <x v="1213"/>
  </r>
  <r>
    <n v="1305"/>
    <s v="US-2017-126179"/>
    <x v="445"/>
    <x v="489"/>
    <s v="Standard Class"/>
    <s v="CS-12460"/>
    <s v="Chuck Sachs"/>
    <s v="Consumer"/>
    <s v="United States"/>
    <s v="Columbus"/>
    <s v="Georgia"/>
    <n v="31907"/>
    <x v="0"/>
    <x v="664"/>
    <x v="2"/>
    <x v="7"/>
    <x v="664"/>
    <x v="1170"/>
    <n v="3"/>
    <n v="0"/>
    <x v="1214"/>
  </r>
  <r>
    <n v="1306"/>
    <s v="CA-2016-101966"/>
    <x v="216"/>
    <x v="220"/>
    <s v="Second Class"/>
    <s v="BM-11785"/>
    <s v="Bryan Mills"/>
    <s v="Consumer"/>
    <s v="United States"/>
    <s v="Houston"/>
    <s v="Texas"/>
    <n v="77036"/>
    <x v="2"/>
    <x v="929"/>
    <x v="2"/>
    <x v="7"/>
    <x v="922"/>
    <x v="1171"/>
    <n v="7"/>
    <n v="0.2"/>
    <x v="1215"/>
  </r>
  <r>
    <n v="1307"/>
    <s v="CA-2016-141397"/>
    <x v="23"/>
    <x v="490"/>
    <s v="First Class"/>
    <s v="RC-19825"/>
    <s v="Roy Collins"/>
    <s v="Consumer"/>
    <s v="United States"/>
    <s v="Pasadena"/>
    <s v="California"/>
    <n v="91104"/>
    <x v="1"/>
    <x v="481"/>
    <x v="1"/>
    <x v="10"/>
    <x v="482"/>
    <x v="1172"/>
    <n v="7"/>
    <n v="0"/>
    <x v="1216"/>
  </r>
  <r>
    <n v="1308"/>
    <s v="CA-2016-141397"/>
    <x v="23"/>
    <x v="490"/>
    <s v="First Class"/>
    <s v="RC-19825"/>
    <s v="Roy Collins"/>
    <s v="Consumer"/>
    <s v="United States"/>
    <s v="Pasadena"/>
    <s v="California"/>
    <n v="91104"/>
    <x v="1"/>
    <x v="777"/>
    <x v="1"/>
    <x v="8"/>
    <x v="776"/>
    <x v="1173"/>
    <n v="3"/>
    <n v="0.2"/>
    <x v="1217"/>
  </r>
  <r>
    <n v="1309"/>
    <s v="CA-2016-141397"/>
    <x v="23"/>
    <x v="490"/>
    <s v="First Class"/>
    <s v="RC-19825"/>
    <s v="Roy Collins"/>
    <s v="Consumer"/>
    <s v="United States"/>
    <s v="Pasadena"/>
    <s v="California"/>
    <n v="91104"/>
    <x v="1"/>
    <x v="930"/>
    <x v="1"/>
    <x v="9"/>
    <x v="923"/>
    <x v="1174"/>
    <n v="2"/>
    <n v="0"/>
    <x v="1218"/>
  </r>
  <r>
    <n v="1310"/>
    <s v="CA-2016-141397"/>
    <x v="23"/>
    <x v="490"/>
    <s v="First Class"/>
    <s v="RC-19825"/>
    <s v="Roy Collins"/>
    <s v="Consumer"/>
    <s v="United States"/>
    <s v="Pasadena"/>
    <s v="California"/>
    <n v="91104"/>
    <x v="1"/>
    <x v="398"/>
    <x v="1"/>
    <x v="4"/>
    <x v="399"/>
    <x v="427"/>
    <n v="3"/>
    <n v="0"/>
    <x v="437"/>
  </r>
  <r>
    <n v="1311"/>
    <s v="CA-2016-141397"/>
    <x v="23"/>
    <x v="490"/>
    <s v="First Class"/>
    <s v="RC-19825"/>
    <s v="Roy Collins"/>
    <s v="Consumer"/>
    <s v="United States"/>
    <s v="Pasadena"/>
    <s v="California"/>
    <n v="91104"/>
    <x v="1"/>
    <x v="931"/>
    <x v="0"/>
    <x v="1"/>
    <x v="924"/>
    <x v="224"/>
    <n v="2"/>
    <n v="0.2"/>
    <x v="1219"/>
  </r>
  <r>
    <n v="1312"/>
    <s v="CA-2016-141082"/>
    <x v="10"/>
    <x v="10"/>
    <s v="Standard Class"/>
    <s v="FM-14380"/>
    <s v="Fred McMath"/>
    <s v="Consumer"/>
    <s v="United States"/>
    <s v="Lawrence"/>
    <s v="Massachusetts"/>
    <n v="1841"/>
    <x v="3"/>
    <x v="932"/>
    <x v="1"/>
    <x v="2"/>
    <x v="925"/>
    <x v="1175"/>
    <n v="1"/>
    <n v="0"/>
    <x v="1220"/>
  </r>
  <r>
    <n v="1313"/>
    <s v="CA-2016-141082"/>
    <x v="10"/>
    <x v="10"/>
    <s v="Standard Class"/>
    <s v="FM-14380"/>
    <s v="Fred McMath"/>
    <s v="Consumer"/>
    <s v="United States"/>
    <s v="Lawrence"/>
    <s v="Massachusetts"/>
    <n v="1841"/>
    <x v="3"/>
    <x v="933"/>
    <x v="1"/>
    <x v="2"/>
    <x v="926"/>
    <x v="1176"/>
    <n v="4"/>
    <n v="0"/>
    <x v="1221"/>
  </r>
  <r>
    <n v="1314"/>
    <s v="US-2016-134488"/>
    <x v="446"/>
    <x v="152"/>
    <s v="Standard Class"/>
    <s v="PK-19075"/>
    <s v="Pete Kriz"/>
    <s v="Consumer"/>
    <s v="United States"/>
    <s v="Columbus"/>
    <s v="Ohio"/>
    <n v="43229"/>
    <x v="3"/>
    <x v="637"/>
    <x v="0"/>
    <x v="1"/>
    <x v="637"/>
    <x v="1177"/>
    <n v="2"/>
    <n v="0.3"/>
    <x v="1222"/>
  </r>
  <r>
    <n v="1315"/>
    <s v="CA-2016-145919"/>
    <x v="122"/>
    <x v="491"/>
    <s v="Standard Class"/>
    <s v="HG-14965"/>
    <s v="Henry Goldwyn"/>
    <s v="Corporate"/>
    <s v="United States"/>
    <s v="Los Angeles"/>
    <s v="California"/>
    <n v="90032"/>
    <x v="1"/>
    <x v="934"/>
    <x v="1"/>
    <x v="10"/>
    <x v="927"/>
    <x v="789"/>
    <n v="6"/>
    <n v="0"/>
    <x v="814"/>
  </r>
  <r>
    <n v="1316"/>
    <s v="CA-2016-145919"/>
    <x v="122"/>
    <x v="491"/>
    <s v="Standard Class"/>
    <s v="HG-14965"/>
    <s v="Henry Goldwyn"/>
    <s v="Corporate"/>
    <s v="United States"/>
    <s v="Los Angeles"/>
    <s v="California"/>
    <n v="90032"/>
    <x v="1"/>
    <x v="935"/>
    <x v="0"/>
    <x v="5"/>
    <x v="928"/>
    <x v="1178"/>
    <n v="8"/>
    <n v="0"/>
    <x v="1223"/>
  </r>
  <r>
    <n v="1317"/>
    <s v="CA-2016-145919"/>
    <x v="122"/>
    <x v="491"/>
    <s v="Standard Class"/>
    <s v="HG-14965"/>
    <s v="Henry Goldwyn"/>
    <s v="Corporate"/>
    <s v="United States"/>
    <s v="Los Angeles"/>
    <s v="California"/>
    <n v="90032"/>
    <x v="1"/>
    <x v="413"/>
    <x v="1"/>
    <x v="14"/>
    <x v="413"/>
    <x v="1179"/>
    <n v="5"/>
    <n v="0"/>
    <x v="1224"/>
  </r>
  <r>
    <n v="1318"/>
    <s v="CA-2017-157651"/>
    <x v="389"/>
    <x v="93"/>
    <s v="Standard Class"/>
    <s v="HA-14920"/>
    <s v="Helen Andreada"/>
    <s v="Consumer"/>
    <s v="United States"/>
    <s v="Philadelphia"/>
    <s v="Pennsylvania"/>
    <n v="19120"/>
    <x v="3"/>
    <x v="936"/>
    <x v="2"/>
    <x v="11"/>
    <x v="929"/>
    <x v="1180"/>
    <n v="1"/>
    <n v="0.2"/>
    <x v="1225"/>
  </r>
  <r>
    <n v="1319"/>
    <s v="CA-2014-160773"/>
    <x v="268"/>
    <x v="492"/>
    <s v="Standard Class"/>
    <s v="LW-16825"/>
    <s v="Laurel Workman"/>
    <s v="Corporate"/>
    <s v="United States"/>
    <s v="Deltona"/>
    <s v="Florida"/>
    <n v="32725"/>
    <x v="0"/>
    <x v="907"/>
    <x v="2"/>
    <x v="7"/>
    <x v="899"/>
    <x v="1181"/>
    <n v="2"/>
    <n v="0.2"/>
    <x v="1226"/>
  </r>
  <r>
    <n v="1320"/>
    <s v="CA-2014-160773"/>
    <x v="268"/>
    <x v="492"/>
    <s v="Standard Class"/>
    <s v="LW-16825"/>
    <s v="Laurel Workman"/>
    <s v="Corporate"/>
    <s v="United States"/>
    <s v="Deltona"/>
    <s v="Florida"/>
    <n v="32725"/>
    <x v="0"/>
    <x v="614"/>
    <x v="1"/>
    <x v="8"/>
    <x v="614"/>
    <x v="1182"/>
    <n v="6"/>
    <n v="0.7"/>
    <x v="1227"/>
  </r>
  <r>
    <n v="1321"/>
    <s v="CA-2017-167703"/>
    <x v="447"/>
    <x v="493"/>
    <s v="Standard Class"/>
    <s v="MC-17575"/>
    <s v="Matt Collins"/>
    <s v="Consumer"/>
    <s v="United States"/>
    <s v="Cincinnati"/>
    <s v="Ohio"/>
    <n v="45231"/>
    <x v="3"/>
    <x v="699"/>
    <x v="1"/>
    <x v="8"/>
    <x v="699"/>
    <x v="1183"/>
    <n v="3"/>
    <n v="0.7"/>
    <x v="1228"/>
  </r>
  <r>
    <n v="1322"/>
    <s v="CA-2017-167703"/>
    <x v="447"/>
    <x v="493"/>
    <s v="Standard Class"/>
    <s v="MC-17575"/>
    <s v="Matt Collins"/>
    <s v="Consumer"/>
    <s v="United States"/>
    <s v="Cincinnati"/>
    <s v="Ohio"/>
    <n v="45231"/>
    <x v="3"/>
    <x v="518"/>
    <x v="1"/>
    <x v="4"/>
    <x v="518"/>
    <x v="1184"/>
    <n v="2"/>
    <n v="0.2"/>
    <x v="1229"/>
  </r>
  <r>
    <n v="1323"/>
    <s v="CA-2017-121804"/>
    <x v="448"/>
    <x v="494"/>
    <s v="Standard Class"/>
    <s v="LP-17095"/>
    <s v="Liz Preis"/>
    <s v="Consumer"/>
    <s v="United States"/>
    <s v="Murray"/>
    <s v="Kentucky"/>
    <n v="42071"/>
    <x v="0"/>
    <x v="937"/>
    <x v="1"/>
    <x v="9"/>
    <x v="930"/>
    <x v="1185"/>
    <n v="5"/>
    <n v="0"/>
    <x v="1230"/>
  </r>
  <r>
    <n v="1324"/>
    <s v="CA-2017-162635"/>
    <x v="449"/>
    <x v="495"/>
    <s v="First Class"/>
    <s v="EB-14170"/>
    <s v="Evan Bailliet"/>
    <s v="Consumer"/>
    <s v="United States"/>
    <s v="Wilmington"/>
    <s v="North Carolina"/>
    <n v="28403"/>
    <x v="0"/>
    <x v="938"/>
    <x v="1"/>
    <x v="10"/>
    <x v="931"/>
    <x v="1186"/>
    <n v="4"/>
    <n v="0.2"/>
    <x v="1231"/>
  </r>
  <r>
    <n v="1325"/>
    <s v="CA-2014-107153"/>
    <x v="450"/>
    <x v="127"/>
    <s v="Standard Class"/>
    <s v="GZ-14545"/>
    <s v="George Zrebassa"/>
    <s v="Corporate"/>
    <s v="United States"/>
    <s v="Lawrence"/>
    <s v="Massachusetts"/>
    <n v="1841"/>
    <x v="3"/>
    <x v="421"/>
    <x v="1"/>
    <x v="4"/>
    <x v="421"/>
    <x v="193"/>
    <n v="3"/>
    <n v="0"/>
    <x v="1232"/>
  </r>
  <r>
    <n v="1326"/>
    <s v="US-2014-117058"/>
    <x v="279"/>
    <x v="496"/>
    <s v="First Class"/>
    <s v="LE-16810"/>
    <s v="Laurel Elliston"/>
    <s v="Consumer"/>
    <s v="United States"/>
    <s v="Chicago"/>
    <s v="Illinois"/>
    <n v="60653"/>
    <x v="2"/>
    <x v="939"/>
    <x v="1"/>
    <x v="8"/>
    <x v="932"/>
    <x v="1187"/>
    <n v="6"/>
    <n v="0.8"/>
    <x v="1233"/>
  </r>
  <r>
    <n v="1327"/>
    <s v="CA-2015-120439"/>
    <x v="451"/>
    <x v="497"/>
    <s v="Standard Class"/>
    <s v="AD-10180"/>
    <s v="Alan Dominguez"/>
    <s v="Home Office"/>
    <s v="United States"/>
    <s v="Philadelphia"/>
    <s v="Pennsylvania"/>
    <n v="19120"/>
    <x v="3"/>
    <x v="882"/>
    <x v="0"/>
    <x v="5"/>
    <x v="876"/>
    <x v="1188"/>
    <n v="6"/>
    <n v="0.2"/>
    <x v="1234"/>
  </r>
  <r>
    <n v="1328"/>
    <s v="CA-2016-128258"/>
    <x v="452"/>
    <x v="498"/>
    <s v="First Class"/>
    <s v="CP-12085"/>
    <s v="Cathy Prescott"/>
    <s v="Corporate"/>
    <s v="United States"/>
    <s v="Norwich"/>
    <s v="Connecticut"/>
    <n v="6360"/>
    <x v="3"/>
    <x v="752"/>
    <x v="1"/>
    <x v="10"/>
    <x v="750"/>
    <x v="1189"/>
    <n v="1"/>
    <n v="0"/>
    <x v="1235"/>
  </r>
  <r>
    <n v="1329"/>
    <s v="CA-2017-106033"/>
    <x v="453"/>
    <x v="499"/>
    <s v="Second Class"/>
    <s v="FG-14260"/>
    <s v="Frank Gastineau"/>
    <s v="Home Office"/>
    <s v="United States"/>
    <s v="San Francisco"/>
    <s v="California"/>
    <n v="94110"/>
    <x v="1"/>
    <x v="940"/>
    <x v="1"/>
    <x v="6"/>
    <x v="933"/>
    <x v="1190"/>
    <n v="4"/>
    <n v="0"/>
    <x v="1236"/>
  </r>
  <r>
    <n v="1330"/>
    <s v="CA-2016-142762"/>
    <x v="454"/>
    <x v="500"/>
    <s v="Standard Class"/>
    <s v="LD-17005"/>
    <s v="Lisa DeCherney"/>
    <s v="Consumer"/>
    <s v="United States"/>
    <s v="San Francisco"/>
    <s v="California"/>
    <n v="94109"/>
    <x v="1"/>
    <x v="893"/>
    <x v="0"/>
    <x v="5"/>
    <x v="886"/>
    <x v="1191"/>
    <n v="3"/>
    <n v="0"/>
    <x v="1237"/>
  </r>
  <r>
    <n v="1331"/>
    <s v="CA-2017-127705"/>
    <x v="455"/>
    <x v="501"/>
    <s v="Standard Class"/>
    <s v="AB-10255"/>
    <s v="Alejandro Ballentine"/>
    <s v="Home Office"/>
    <s v="United States"/>
    <s v="Lorain"/>
    <s v="Ohio"/>
    <n v="44052"/>
    <x v="3"/>
    <x v="500"/>
    <x v="2"/>
    <x v="7"/>
    <x v="500"/>
    <x v="1192"/>
    <n v="1"/>
    <n v="0.4"/>
    <x v="1238"/>
  </r>
  <r>
    <n v="1332"/>
    <s v="CA-2017-127705"/>
    <x v="455"/>
    <x v="501"/>
    <s v="Standard Class"/>
    <s v="AB-10255"/>
    <s v="Alejandro Ballentine"/>
    <s v="Home Office"/>
    <s v="United States"/>
    <s v="Lorain"/>
    <s v="Ohio"/>
    <n v="44052"/>
    <x v="3"/>
    <x v="456"/>
    <x v="1"/>
    <x v="4"/>
    <x v="457"/>
    <x v="1193"/>
    <n v="2"/>
    <n v="0.2"/>
    <x v="1239"/>
  </r>
  <r>
    <n v="1333"/>
    <s v="CA-2014-122567"/>
    <x v="456"/>
    <x v="502"/>
    <s v="Standard Class"/>
    <s v="MN-17935"/>
    <s v="Michael Nguyen"/>
    <s v="Consumer"/>
    <s v="United States"/>
    <s v="Dallas"/>
    <s v="Texas"/>
    <n v="75220"/>
    <x v="2"/>
    <x v="751"/>
    <x v="1"/>
    <x v="8"/>
    <x v="749"/>
    <x v="1194"/>
    <n v="3"/>
    <n v="0.8"/>
    <x v="1240"/>
  </r>
  <r>
    <n v="1334"/>
    <s v="CA-2014-122567"/>
    <x v="456"/>
    <x v="502"/>
    <s v="Standard Class"/>
    <s v="MN-17935"/>
    <s v="Michael Nguyen"/>
    <s v="Consumer"/>
    <s v="United States"/>
    <s v="Dallas"/>
    <s v="Texas"/>
    <n v="75220"/>
    <x v="2"/>
    <x v="941"/>
    <x v="1"/>
    <x v="9"/>
    <x v="934"/>
    <x v="1195"/>
    <n v="2"/>
    <n v="0.8"/>
    <x v="1241"/>
  </r>
  <r>
    <n v="1335"/>
    <s v="CA-2014-121664"/>
    <x v="457"/>
    <x v="503"/>
    <s v="Standard Class"/>
    <s v="HP-14815"/>
    <s v="Harold Pawlan"/>
    <s v="Home Office"/>
    <s v="United States"/>
    <s v="Los Angeles"/>
    <s v="California"/>
    <n v="90049"/>
    <x v="1"/>
    <x v="715"/>
    <x v="1"/>
    <x v="8"/>
    <x v="714"/>
    <x v="1196"/>
    <n v="8"/>
    <n v="0.2"/>
    <x v="1242"/>
  </r>
  <r>
    <n v="1336"/>
    <s v="CA-2016-122133"/>
    <x v="458"/>
    <x v="213"/>
    <s v="Standard Class"/>
    <s v="JR-15670"/>
    <s v="Jim Radford"/>
    <s v="Consumer"/>
    <s v="United States"/>
    <s v="Middletown"/>
    <s v="Connecticut"/>
    <n v="6457"/>
    <x v="3"/>
    <x v="942"/>
    <x v="1"/>
    <x v="4"/>
    <x v="935"/>
    <x v="1197"/>
    <n v="4"/>
    <n v="0"/>
    <x v="232"/>
  </r>
  <r>
    <n v="1337"/>
    <s v="US-2017-123281"/>
    <x v="459"/>
    <x v="377"/>
    <s v="Standard Class"/>
    <s v="JF-15190"/>
    <s v="Jamie Frazer"/>
    <s v="Consumer"/>
    <s v="United States"/>
    <s v="Los Angeles"/>
    <s v="California"/>
    <n v="90008"/>
    <x v="1"/>
    <x v="904"/>
    <x v="0"/>
    <x v="5"/>
    <x v="896"/>
    <x v="1198"/>
    <n v="3"/>
    <n v="0"/>
    <x v="1243"/>
  </r>
  <r>
    <n v="1338"/>
    <s v="CA-2017-100524"/>
    <x v="185"/>
    <x v="504"/>
    <s v="Second Class"/>
    <s v="CM-12115"/>
    <s v="Chad McGuire"/>
    <s v="Consumer"/>
    <s v="United States"/>
    <s v="New York City"/>
    <s v="New York"/>
    <n v="10011"/>
    <x v="3"/>
    <x v="943"/>
    <x v="0"/>
    <x v="5"/>
    <x v="936"/>
    <x v="1199"/>
    <n v="2"/>
    <n v="0"/>
    <x v="1244"/>
  </r>
  <r>
    <n v="1339"/>
    <s v="CA-2017-100524"/>
    <x v="185"/>
    <x v="504"/>
    <s v="Second Class"/>
    <s v="CM-12115"/>
    <s v="Chad McGuire"/>
    <s v="Consumer"/>
    <s v="United States"/>
    <s v="New York City"/>
    <s v="New York"/>
    <n v="10011"/>
    <x v="3"/>
    <x v="944"/>
    <x v="2"/>
    <x v="7"/>
    <x v="937"/>
    <x v="1200"/>
    <n v="3"/>
    <n v="0"/>
    <x v="1245"/>
  </r>
  <r>
    <n v="1340"/>
    <s v="CA-2017-100524"/>
    <x v="185"/>
    <x v="504"/>
    <s v="Second Class"/>
    <s v="CM-12115"/>
    <s v="Chad McGuire"/>
    <s v="Consumer"/>
    <s v="United States"/>
    <s v="New York City"/>
    <s v="New York"/>
    <n v="10011"/>
    <x v="3"/>
    <x v="945"/>
    <x v="1"/>
    <x v="10"/>
    <x v="938"/>
    <x v="1201"/>
    <n v="8"/>
    <n v="0"/>
    <x v="1246"/>
  </r>
  <r>
    <n v="1341"/>
    <s v="CA-2017-113481"/>
    <x v="460"/>
    <x v="505"/>
    <s v="First Class"/>
    <s v="AS-10045"/>
    <s v="Aaron Smayling"/>
    <s v="Corporate"/>
    <s v="United States"/>
    <s v="Jacksonville"/>
    <s v="North Carolina"/>
    <n v="28540"/>
    <x v="0"/>
    <x v="946"/>
    <x v="2"/>
    <x v="15"/>
    <x v="939"/>
    <x v="1202"/>
    <n v="2"/>
    <n v="0.5"/>
    <x v="1247"/>
  </r>
  <r>
    <n v="1342"/>
    <s v="CA-2017-113481"/>
    <x v="460"/>
    <x v="505"/>
    <s v="First Class"/>
    <s v="AS-10045"/>
    <s v="Aaron Smayling"/>
    <s v="Corporate"/>
    <s v="United States"/>
    <s v="Jacksonville"/>
    <s v="North Carolina"/>
    <n v="28540"/>
    <x v="0"/>
    <x v="864"/>
    <x v="1"/>
    <x v="8"/>
    <x v="858"/>
    <x v="1203"/>
    <n v="5"/>
    <n v="0.7"/>
    <x v="1248"/>
  </r>
  <r>
    <n v="1343"/>
    <s v="CA-2017-113481"/>
    <x v="460"/>
    <x v="505"/>
    <s v="First Class"/>
    <s v="AS-10045"/>
    <s v="Aaron Smayling"/>
    <s v="Corporate"/>
    <s v="United States"/>
    <s v="Jacksonville"/>
    <s v="North Carolina"/>
    <n v="28540"/>
    <x v="0"/>
    <x v="27"/>
    <x v="1"/>
    <x v="8"/>
    <x v="27"/>
    <x v="1204"/>
    <n v="6"/>
    <n v="0.7"/>
    <x v="1249"/>
  </r>
  <r>
    <n v="1344"/>
    <s v="CA-2015-131758"/>
    <x v="71"/>
    <x v="506"/>
    <s v="Standard Class"/>
    <s v="KB-16315"/>
    <s v="Karl Braun"/>
    <s v="Consumer"/>
    <s v="United States"/>
    <s v="Freeport"/>
    <s v="New York"/>
    <n v="11520"/>
    <x v="3"/>
    <x v="947"/>
    <x v="1"/>
    <x v="6"/>
    <x v="940"/>
    <x v="1205"/>
    <n v="3"/>
    <n v="0"/>
    <x v="1250"/>
  </r>
  <r>
    <n v="1345"/>
    <s v="CA-2015-131758"/>
    <x v="71"/>
    <x v="506"/>
    <s v="Standard Class"/>
    <s v="KB-16315"/>
    <s v="Karl Braun"/>
    <s v="Consumer"/>
    <s v="United States"/>
    <s v="Freeport"/>
    <s v="New York"/>
    <n v="11520"/>
    <x v="3"/>
    <x v="948"/>
    <x v="1"/>
    <x v="2"/>
    <x v="941"/>
    <x v="1206"/>
    <n v="5"/>
    <n v="0"/>
    <x v="1251"/>
  </r>
  <r>
    <n v="1346"/>
    <s v="CA-2014-118339"/>
    <x v="461"/>
    <x v="507"/>
    <s v="Standard Class"/>
    <s v="BN-11515"/>
    <s v="Bradley Nguyen"/>
    <s v="Consumer"/>
    <s v="United States"/>
    <s v="Lakeville"/>
    <s v="Minnesota"/>
    <n v="55044"/>
    <x v="2"/>
    <x v="589"/>
    <x v="1"/>
    <x v="9"/>
    <x v="589"/>
    <x v="1207"/>
    <n v="2"/>
    <n v="0"/>
    <x v="1252"/>
  </r>
  <r>
    <n v="1347"/>
    <s v="CA-2014-118339"/>
    <x v="461"/>
    <x v="507"/>
    <s v="Standard Class"/>
    <s v="BN-11515"/>
    <s v="Bradley Nguyen"/>
    <s v="Consumer"/>
    <s v="United States"/>
    <s v="Lakeville"/>
    <s v="Minnesota"/>
    <n v="55044"/>
    <x v="2"/>
    <x v="949"/>
    <x v="1"/>
    <x v="10"/>
    <x v="942"/>
    <x v="1208"/>
    <n v="7"/>
    <n v="0"/>
    <x v="1253"/>
  </r>
  <r>
    <n v="1348"/>
    <s v="CA-2014-118339"/>
    <x v="461"/>
    <x v="507"/>
    <s v="Standard Class"/>
    <s v="BN-11515"/>
    <s v="Bradley Nguyen"/>
    <s v="Consumer"/>
    <s v="United States"/>
    <s v="Lakeville"/>
    <s v="Minnesota"/>
    <n v="55044"/>
    <x v="2"/>
    <x v="950"/>
    <x v="1"/>
    <x v="6"/>
    <x v="943"/>
    <x v="1209"/>
    <n v="6"/>
    <n v="0"/>
    <x v="1254"/>
  </r>
  <r>
    <n v="1349"/>
    <s v="CA-2014-118339"/>
    <x v="461"/>
    <x v="507"/>
    <s v="Standard Class"/>
    <s v="BN-11515"/>
    <s v="Bradley Nguyen"/>
    <s v="Consumer"/>
    <s v="United States"/>
    <s v="Lakeville"/>
    <s v="Minnesota"/>
    <n v="55044"/>
    <x v="2"/>
    <x v="951"/>
    <x v="1"/>
    <x v="8"/>
    <x v="944"/>
    <x v="1210"/>
    <n v="10"/>
    <n v="0"/>
    <x v="1255"/>
  </r>
  <r>
    <n v="1350"/>
    <s v="CA-2014-118339"/>
    <x v="461"/>
    <x v="507"/>
    <s v="Standard Class"/>
    <s v="BN-11515"/>
    <s v="Bradley Nguyen"/>
    <s v="Consumer"/>
    <s v="United States"/>
    <s v="Lakeville"/>
    <s v="Minnesota"/>
    <n v="55044"/>
    <x v="2"/>
    <x v="952"/>
    <x v="1"/>
    <x v="8"/>
    <x v="945"/>
    <x v="1211"/>
    <n v="6"/>
    <n v="0"/>
    <x v="1256"/>
  </r>
  <r>
    <n v="1351"/>
    <s v="CA-2014-153976"/>
    <x v="462"/>
    <x v="508"/>
    <s v="Second Class"/>
    <s v="BP-11290"/>
    <s v="Beth Paige"/>
    <s v="Consumer"/>
    <s v="United States"/>
    <s v="Evanston"/>
    <s v="Illinois"/>
    <n v="60201"/>
    <x v="2"/>
    <x v="812"/>
    <x v="0"/>
    <x v="1"/>
    <x v="809"/>
    <x v="1212"/>
    <n v="3"/>
    <n v="0.3"/>
    <x v="1257"/>
  </r>
  <r>
    <n v="1352"/>
    <s v="CA-2016-162901"/>
    <x v="463"/>
    <x v="509"/>
    <s v="First Class"/>
    <s v="AS-10045"/>
    <s v="Aaron Smayling"/>
    <s v="Corporate"/>
    <s v="United States"/>
    <s v="Arlington"/>
    <s v="Virginia"/>
    <n v="22204"/>
    <x v="0"/>
    <x v="953"/>
    <x v="1"/>
    <x v="4"/>
    <x v="946"/>
    <x v="1213"/>
    <n v="2"/>
    <n v="0"/>
    <x v="1258"/>
  </r>
  <r>
    <n v="1353"/>
    <s v="CA-2017-162978"/>
    <x v="464"/>
    <x v="510"/>
    <s v="Standard Class"/>
    <s v="LW-16990"/>
    <s v="Lindsay Williams"/>
    <s v="Corporate"/>
    <s v="United States"/>
    <s v="San Francisco"/>
    <s v="California"/>
    <n v="94109"/>
    <x v="1"/>
    <x v="521"/>
    <x v="2"/>
    <x v="7"/>
    <x v="521"/>
    <x v="1214"/>
    <n v="5"/>
    <n v="0.2"/>
    <x v="1259"/>
  </r>
  <r>
    <n v="1354"/>
    <s v="CA-2017-162978"/>
    <x v="464"/>
    <x v="510"/>
    <s v="Standard Class"/>
    <s v="LW-16990"/>
    <s v="Lindsay Williams"/>
    <s v="Corporate"/>
    <s v="United States"/>
    <s v="San Francisco"/>
    <s v="California"/>
    <n v="94109"/>
    <x v="1"/>
    <x v="707"/>
    <x v="1"/>
    <x v="10"/>
    <x v="706"/>
    <x v="1215"/>
    <n v="3"/>
    <n v="0"/>
    <x v="1260"/>
  </r>
  <r>
    <n v="1355"/>
    <s v="CA-2017-162978"/>
    <x v="464"/>
    <x v="510"/>
    <s v="Standard Class"/>
    <s v="LW-16990"/>
    <s v="Lindsay Williams"/>
    <s v="Corporate"/>
    <s v="United States"/>
    <s v="San Francisco"/>
    <s v="California"/>
    <n v="94109"/>
    <x v="1"/>
    <x v="215"/>
    <x v="0"/>
    <x v="3"/>
    <x v="216"/>
    <x v="1216"/>
    <n v="1"/>
    <n v="0.2"/>
    <x v="1261"/>
  </r>
  <r>
    <n v="1356"/>
    <s v="US-2014-160444"/>
    <x v="260"/>
    <x v="492"/>
    <s v="Same Day"/>
    <s v="DC-12850"/>
    <s v="Dan Campbell"/>
    <s v="Consumer"/>
    <s v="United States"/>
    <s v="Houston"/>
    <s v="Texas"/>
    <n v="77036"/>
    <x v="2"/>
    <x v="196"/>
    <x v="1"/>
    <x v="4"/>
    <x v="197"/>
    <x v="1217"/>
    <n v="3"/>
    <n v="0.2"/>
    <x v="1262"/>
  </r>
  <r>
    <n v="1357"/>
    <s v="US-2014-160444"/>
    <x v="260"/>
    <x v="492"/>
    <s v="Same Day"/>
    <s v="DC-12850"/>
    <s v="Dan Campbell"/>
    <s v="Consumer"/>
    <s v="United States"/>
    <s v="Houston"/>
    <s v="Texas"/>
    <n v="77036"/>
    <x v="2"/>
    <x v="911"/>
    <x v="1"/>
    <x v="4"/>
    <x v="903"/>
    <x v="1218"/>
    <n v="11"/>
    <n v="0.2"/>
    <x v="1263"/>
  </r>
  <r>
    <n v="1358"/>
    <s v="CA-2016-145247"/>
    <x v="465"/>
    <x v="477"/>
    <s v="First Class"/>
    <s v="ND-18370"/>
    <s v="Natalie DeCherney"/>
    <s v="Consumer"/>
    <s v="United States"/>
    <s v="Louisville"/>
    <s v="Kentucky"/>
    <n v="40214"/>
    <x v="0"/>
    <x v="954"/>
    <x v="1"/>
    <x v="10"/>
    <x v="947"/>
    <x v="1219"/>
    <n v="3"/>
    <n v="0"/>
    <x v="1264"/>
  </r>
  <r>
    <n v="1359"/>
    <s v="CA-2017-160045"/>
    <x v="466"/>
    <x v="433"/>
    <s v="First Class"/>
    <s v="LB-16735"/>
    <s v="Larry Blacks"/>
    <s v="Consumer"/>
    <s v="United States"/>
    <s v="Fort Worth"/>
    <s v="Texas"/>
    <n v="76106"/>
    <x v="2"/>
    <x v="527"/>
    <x v="0"/>
    <x v="5"/>
    <x v="527"/>
    <x v="1220"/>
    <n v="1"/>
    <n v="0.6"/>
    <x v="1265"/>
  </r>
  <r>
    <n v="1360"/>
    <s v="US-2014-151925"/>
    <x v="467"/>
    <x v="511"/>
    <s v="Second Class"/>
    <s v="KT-16465"/>
    <s v="Kean Takahito"/>
    <s v="Consumer"/>
    <s v="United States"/>
    <s v="Los Angeles"/>
    <s v="California"/>
    <n v="90049"/>
    <x v="1"/>
    <x v="955"/>
    <x v="0"/>
    <x v="1"/>
    <x v="948"/>
    <x v="1221"/>
    <n v="2"/>
    <n v="0.2"/>
    <x v="232"/>
  </r>
  <r>
    <n v="1361"/>
    <s v="CA-2017-125199"/>
    <x v="15"/>
    <x v="512"/>
    <s v="Standard Class"/>
    <s v="HM-14860"/>
    <s v="Harry Marie"/>
    <s v="Corporate"/>
    <s v="United States"/>
    <s v="Philadelphia"/>
    <s v="Pennsylvania"/>
    <n v="19120"/>
    <x v="3"/>
    <x v="666"/>
    <x v="1"/>
    <x v="6"/>
    <x v="666"/>
    <x v="1222"/>
    <n v="7"/>
    <n v="0.2"/>
    <x v="1266"/>
  </r>
  <r>
    <n v="1362"/>
    <s v="CA-2017-125199"/>
    <x v="15"/>
    <x v="512"/>
    <s v="Standard Class"/>
    <s v="HM-14860"/>
    <s v="Harry Marie"/>
    <s v="Corporate"/>
    <s v="United States"/>
    <s v="Philadelphia"/>
    <s v="Pennsylvania"/>
    <n v="19120"/>
    <x v="3"/>
    <x v="956"/>
    <x v="1"/>
    <x v="10"/>
    <x v="949"/>
    <x v="208"/>
    <n v="4"/>
    <n v="0.2"/>
    <x v="1267"/>
  </r>
  <r>
    <n v="1363"/>
    <s v="CA-2017-125199"/>
    <x v="15"/>
    <x v="512"/>
    <s v="Standard Class"/>
    <s v="HM-14860"/>
    <s v="Harry Marie"/>
    <s v="Corporate"/>
    <s v="United States"/>
    <s v="Philadelphia"/>
    <s v="Pennsylvania"/>
    <n v="19120"/>
    <x v="3"/>
    <x v="957"/>
    <x v="2"/>
    <x v="7"/>
    <x v="950"/>
    <x v="1223"/>
    <n v="4"/>
    <n v="0.4"/>
    <x v="1268"/>
  </r>
  <r>
    <n v="1364"/>
    <s v="US-2017-155425"/>
    <x v="468"/>
    <x v="45"/>
    <s v="First Class"/>
    <s v="AB-10600"/>
    <s v="Ann Blume"/>
    <s v="Corporate"/>
    <s v="United States"/>
    <s v="Tucson"/>
    <s v="Arizona"/>
    <n v="85705"/>
    <x v="1"/>
    <x v="624"/>
    <x v="1"/>
    <x v="8"/>
    <x v="624"/>
    <x v="1224"/>
    <n v="14"/>
    <n v="0.7"/>
    <x v="1269"/>
  </r>
  <r>
    <n v="1365"/>
    <s v="US-2017-155425"/>
    <x v="468"/>
    <x v="45"/>
    <s v="First Class"/>
    <s v="AB-10600"/>
    <s v="Ann Blume"/>
    <s v="Corporate"/>
    <s v="United States"/>
    <s v="Tucson"/>
    <s v="Arizona"/>
    <n v="85705"/>
    <x v="1"/>
    <x v="958"/>
    <x v="2"/>
    <x v="15"/>
    <x v="951"/>
    <x v="1225"/>
    <n v="2"/>
    <n v="0.7"/>
    <x v="1270"/>
  </r>
  <r>
    <n v="1366"/>
    <s v="US-2017-155425"/>
    <x v="468"/>
    <x v="45"/>
    <s v="First Class"/>
    <s v="AB-10600"/>
    <s v="Ann Blume"/>
    <s v="Corporate"/>
    <s v="United States"/>
    <s v="Tucson"/>
    <s v="Arizona"/>
    <n v="85705"/>
    <x v="1"/>
    <x v="959"/>
    <x v="2"/>
    <x v="11"/>
    <x v="952"/>
    <x v="1226"/>
    <n v="6"/>
    <n v="0.2"/>
    <x v="1271"/>
  </r>
  <r>
    <n v="1367"/>
    <s v="US-2017-155425"/>
    <x v="468"/>
    <x v="45"/>
    <s v="First Class"/>
    <s v="AB-10600"/>
    <s v="Ann Blume"/>
    <s v="Corporate"/>
    <s v="United States"/>
    <s v="Tucson"/>
    <s v="Arizona"/>
    <n v="85705"/>
    <x v="1"/>
    <x v="202"/>
    <x v="2"/>
    <x v="7"/>
    <x v="203"/>
    <x v="1227"/>
    <n v="2"/>
    <n v="0.2"/>
    <x v="1272"/>
  </r>
  <r>
    <n v="1368"/>
    <s v="US-2017-155425"/>
    <x v="468"/>
    <x v="45"/>
    <s v="First Class"/>
    <s v="AB-10600"/>
    <s v="Ann Blume"/>
    <s v="Corporate"/>
    <s v="United States"/>
    <s v="Tucson"/>
    <s v="Arizona"/>
    <n v="85705"/>
    <x v="1"/>
    <x v="299"/>
    <x v="0"/>
    <x v="1"/>
    <x v="299"/>
    <x v="185"/>
    <n v="4"/>
    <n v="0.2"/>
    <x v="1273"/>
  </r>
  <r>
    <n v="1369"/>
    <s v="CA-2017-133249"/>
    <x v="141"/>
    <x v="513"/>
    <s v="First Class"/>
    <s v="SZ-20035"/>
    <s v="Sam Zeldin"/>
    <s v="Home Office"/>
    <s v="United States"/>
    <s v="Pico Rivera"/>
    <s v="California"/>
    <n v="90660"/>
    <x v="1"/>
    <x v="287"/>
    <x v="0"/>
    <x v="5"/>
    <x v="287"/>
    <x v="1228"/>
    <n v="5"/>
    <n v="0"/>
    <x v="1274"/>
  </r>
  <r>
    <n v="1370"/>
    <s v="US-2015-103471"/>
    <x v="100"/>
    <x v="514"/>
    <s v="Standard Class"/>
    <s v="JR-15670"/>
    <s v="Jim Radford"/>
    <s v="Consumer"/>
    <s v="United States"/>
    <s v="Colorado Springs"/>
    <s v="Colorado"/>
    <n v="80906"/>
    <x v="1"/>
    <x v="178"/>
    <x v="0"/>
    <x v="0"/>
    <x v="179"/>
    <x v="1229"/>
    <n v="7"/>
    <n v="0.7"/>
    <x v="1275"/>
  </r>
  <r>
    <n v="1371"/>
    <s v="US-2015-103471"/>
    <x v="100"/>
    <x v="514"/>
    <s v="Standard Class"/>
    <s v="JR-15670"/>
    <s v="Jim Radford"/>
    <s v="Consumer"/>
    <s v="United States"/>
    <s v="Colorado Springs"/>
    <s v="Colorado"/>
    <n v="80906"/>
    <x v="1"/>
    <x v="628"/>
    <x v="1"/>
    <x v="6"/>
    <x v="628"/>
    <x v="1230"/>
    <n v="3"/>
    <n v="0.2"/>
    <x v="1276"/>
  </r>
  <r>
    <n v="1372"/>
    <s v="CA-2017-136672"/>
    <x v="469"/>
    <x v="515"/>
    <s v="Standard Class"/>
    <s v="MG-17890"/>
    <s v="Michael Granlund"/>
    <s v="Home Office"/>
    <s v="United States"/>
    <s v="Clinton"/>
    <s v="Maryland"/>
    <n v="20735"/>
    <x v="3"/>
    <x v="960"/>
    <x v="2"/>
    <x v="11"/>
    <x v="953"/>
    <x v="1231"/>
    <n v="3"/>
    <n v="0"/>
    <x v="1277"/>
  </r>
  <r>
    <n v="1373"/>
    <s v="US-2014-157021"/>
    <x v="470"/>
    <x v="516"/>
    <s v="Second Class"/>
    <s v="KM-16720"/>
    <s v="Kunst Miller"/>
    <s v="Consumer"/>
    <s v="United States"/>
    <s v="Vallejo"/>
    <s v="California"/>
    <n v="94591"/>
    <x v="1"/>
    <x v="579"/>
    <x v="1"/>
    <x v="2"/>
    <x v="579"/>
    <x v="461"/>
    <n v="2"/>
    <n v="0"/>
    <x v="472"/>
  </r>
  <r>
    <n v="1374"/>
    <s v="US-2014-157021"/>
    <x v="470"/>
    <x v="516"/>
    <s v="Second Class"/>
    <s v="KM-16720"/>
    <s v="Kunst Miller"/>
    <s v="Consumer"/>
    <s v="United States"/>
    <s v="Vallejo"/>
    <s v="California"/>
    <n v="94591"/>
    <x v="1"/>
    <x v="961"/>
    <x v="1"/>
    <x v="8"/>
    <x v="954"/>
    <x v="1232"/>
    <n v="4"/>
    <n v="0.2"/>
    <x v="1278"/>
  </r>
  <r>
    <n v="1375"/>
    <s v="CA-2015-120362"/>
    <x v="471"/>
    <x v="400"/>
    <s v="Standard Class"/>
    <s v="CA-12265"/>
    <s v="Christina Anderson"/>
    <s v="Consumer"/>
    <s v="United States"/>
    <s v="Provo"/>
    <s v="Utah"/>
    <n v="84604"/>
    <x v="1"/>
    <x v="962"/>
    <x v="0"/>
    <x v="3"/>
    <x v="955"/>
    <x v="1233"/>
    <n v="5"/>
    <n v="0"/>
    <x v="1279"/>
  </r>
  <r>
    <n v="1376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63"/>
    <x v="1"/>
    <x v="9"/>
    <x v="956"/>
    <x v="1234"/>
    <n v="3"/>
    <n v="0"/>
    <x v="1280"/>
  </r>
  <r>
    <n v="1377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64"/>
    <x v="1"/>
    <x v="10"/>
    <x v="957"/>
    <x v="990"/>
    <n v="8"/>
    <n v="0"/>
    <x v="1281"/>
  </r>
  <r>
    <n v="1378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65"/>
    <x v="1"/>
    <x v="6"/>
    <x v="958"/>
    <x v="1235"/>
    <n v="5"/>
    <n v="0"/>
    <x v="1282"/>
  </r>
  <r>
    <n v="1379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66"/>
    <x v="2"/>
    <x v="7"/>
    <x v="959"/>
    <x v="1236"/>
    <n v="5"/>
    <n v="0.2"/>
    <x v="1283"/>
  </r>
  <r>
    <n v="1380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67"/>
    <x v="1"/>
    <x v="4"/>
    <x v="960"/>
    <x v="1237"/>
    <n v="5"/>
    <n v="0"/>
    <x v="1284"/>
  </r>
  <r>
    <n v="1381"/>
    <s v="CA-2014-126361"/>
    <x v="472"/>
    <x v="75"/>
    <s v="Second Class"/>
    <s v="VD-21670"/>
    <s v="Valerie Dominguez"/>
    <s v="Consumer"/>
    <s v="United States"/>
    <s v="Pleasant Grove"/>
    <s v="Utah"/>
    <n v="84062"/>
    <x v="1"/>
    <x v="91"/>
    <x v="1"/>
    <x v="8"/>
    <x v="91"/>
    <x v="1238"/>
    <n v="1"/>
    <n v="0.2"/>
    <x v="1285"/>
  </r>
  <r>
    <n v="1382"/>
    <s v="US-2016-100566"/>
    <x v="323"/>
    <x v="411"/>
    <s v="Standard Class"/>
    <s v="JK-16120"/>
    <s v="Julie Kriz"/>
    <s v="Home Office"/>
    <s v="United States"/>
    <s v="Aurora"/>
    <s v="Illinois"/>
    <n v="60505"/>
    <x v="2"/>
    <x v="583"/>
    <x v="0"/>
    <x v="5"/>
    <x v="583"/>
    <x v="1239"/>
    <n v="3"/>
    <n v="0.6"/>
    <x v="1286"/>
  </r>
  <r>
    <n v="1383"/>
    <s v="US-2016-108504"/>
    <x v="473"/>
    <x v="517"/>
    <s v="Same Day"/>
    <s v="PP-18955"/>
    <s v="Paul Prost"/>
    <s v="Home Office"/>
    <s v="United States"/>
    <s v="Smyrna"/>
    <s v="Georgia"/>
    <n v="30080"/>
    <x v="0"/>
    <x v="871"/>
    <x v="1"/>
    <x v="4"/>
    <x v="865"/>
    <x v="1240"/>
    <n v="1"/>
    <n v="0"/>
    <x v="1287"/>
  </r>
  <r>
    <n v="1384"/>
    <s v="US-2016-108504"/>
    <x v="473"/>
    <x v="517"/>
    <s v="Same Day"/>
    <s v="PP-18955"/>
    <s v="Paul Prost"/>
    <s v="Home Office"/>
    <s v="United States"/>
    <s v="Smyrna"/>
    <s v="Georgia"/>
    <n v="30080"/>
    <x v="0"/>
    <x v="968"/>
    <x v="1"/>
    <x v="10"/>
    <x v="961"/>
    <x v="1241"/>
    <n v="9"/>
    <n v="0"/>
    <x v="1288"/>
  </r>
  <r>
    <n v="1385"/>
    <s v="US-2016-108504"/>
    <x v="473"/>
    <x v="517"/>
    <s v="Same Day"/>
    <s v="PP-18955"/>
    <s v="Paul Prost"/>
    <s v="Home Office"/>
    <s v="United States"/>
    <s v="Smyrna"/>
    <s v="Georgia"/>
    <n v="30080"/>
    <x v="0"/>
    <x v="969"/>
    <x v="1"/>
    <x v="13"/>
    <x v="962"/>
    <x v="1242"/>
    <n v="5"/>
    <n v="0"/>
    <x v="1289"/>
  </r>
  <r>
    <n v="1386"/>
    <s v="US-2016-108504"/>
    <x v="473"/>
    <x v="517"/>
    <s v="Same Day"/>
    <s v="PP-18955"/>
    <s v="Paul Prost"/>
    <s v="Home Office"/>
    <s v="United States"/>
    <s v="Smyrna"/>
    <s v="Georgia"/>
    <n v="30080"/>
    <x v="0"/>
    <x v="267"/>
    <x v="0"/>
    <x v="5"/>
    <x v="963"/>
    <x v="609"/>
    <n v="3"/>
    <n v="0"/>
    <x v="1290"/>
  </r>
  <r>
    <n v="1387"/>
    <s v="US-2016-108504"/>
    <x v="473"/>
    <x v="517"/>
    <s v="Same Day"/>
    <s v="PP-18955"/>
    <s v="Paul Prost"/>
    <s v="Home Office"/>
    <s v="United States"/>
    <s v="Smyrna"/>
    <s v="Georgia"/>
    <n v="30080"/>
    <x v="0"/>
    <x v="574"/>
    <x v="0"/>
    <x v="0"/>
    <x v="574"/>
    <x v="1243"/>
    <n v="2"/>
    <n v="0"/>
    <x v="1291"/>
  </r>
  <r>
    <n v="1388"/>
    <s v="US-2016-108504"/>
    <x v="473"/>
    <x v="517"/>
    <s v="Same Day"/>
    <s v="PP-18955"/>
    <s v="Paul Prost"/>
    <s v="Home Office"/>
    <s v="United States"/>
    <s v="Smyrna"/>
    <s v="Georgia"/>
    <n v="30080"/>
    <x v="0"/>
    <x v="970"/>
    <x v="1"/>
    <x v="12"/>
    <x v="964"/>
    <x v="1244"/>
    <n v="2"/>
    <n v="0"/>
    <x v="1292"/>
  </r>
  <r>
    <n v="1389"/>
    <s v="US-2016-108504"/>
    <x v="473"/>
    <x v="517"/>
    <s v="Same Day"/>
    <s v="PP-18955"/>
    <s v="Paul Prost"/>
    <s v="Home Office"/>
    <s v="United States"/>
    <s v="Smyrna"/>
    <s v="Georgia"/>
    <n v="30080"/>
    <x v="0"/>
    <x v="139"/>
    <x v="2"/>
    <x v="7"/>
    <x v="140"/>
    <x v="1245"/>
    <n v="3"/>
    <n v="0"/>
    <x v="1293"/>
  </r>
  <r>
    <n v="1390"/>
    <s v="US-2016-108504"/>
    <x v="473"/>
    <x v="517"/>
    <s v="Same Day"/>
    <s v="PP-18955"/>
    <s v="Paul Prost"/>
    <s v="Home Office"/>
    <s v="United States"/>
    <s v="Smyrna"/>
    <s v="Georgia"/>
    <n v="30080"/>
    <x v="0"/>
    <x v="297"/>
    <x v="2"/>
    <x v="7"/>
    <x v="297"/>
    <x v="1246"/>
    <n v="3"/>
    <n v="0"/>
    <x v="1294"/>
  </r>
  <r>
    <n v="1391"/>
    <s v="US-2016-108504"/>
    <x v="473"/>
    <x v="517"/>
    <s v="Same Day"/>
    <s v="PP-18955"/>
    <s v="Paul Prost"/>
    <s v="Home Office"/>
    <s v="United States"/>
    <s v="Smyrna"/>
    <s v="Georgia"/>
    <n v="30080"/>
    <x v="0"/>
    <x v="447"/>
    <x v="1"/>
    <x v="10"/>
    <x v="447"/>
    <x v="1247"/>
    <n v="3"/>
    <n v="0"/>
    <x v="1295"/>
  </r>
  <r>
    <n v="1392"/>
    <s v="US-2016-108504"/>
    <x v="473"/>
    <x v="517"/>
    <s v="Same Day"/>
    <s v="PP-18955"/>
    <s v="Paul Prost"/>
    <s v="Home Office"/>
    <s v="United States"/>
    <s v="Smyrna"/>
    <s v="Georgia"/>
    <n v="30080"/>
    <x v="0"/>
    <x v="232"/>
    <x v="1"/>
    <x v="4"/>
    <x v="233"/>
    <x v="1248"/>
    <n v="3"/>
    <n v="0"/>
    <x v="1296"/>
  </r>
  <r>
    <n v="1393"/>
    <s v="US-2016-108504"/>
    <x v="473"/>
    <x v="517"/>
    <s v="Same Day"/>
    <s v="PP-18955"/>
    <s v="Paul Prost"/>
    <s v="Home Office"/>
    <s v="United States"/>
    <s v="Smyrna"/>
    <s v="Georgia"/>
    <n v="30080"/>
    <x v="0"/>
    <x v="62"/>
    <x v="1"/>
    <x v="10"/>
    <x v="62"/>
    <x v="1249"/>
    <n v="7"/>
    <n v="0"/>
    <x v="1297"/>
  </r>
  <r>
    <n v="1394"/>
    <s v="CA-2017-124828"/>
    <x v="445"/>
    <x v="446"/>
    <s v="First Class"/>
    <s v="YS-21880"/>
    <s v="Yana Sorensen"/>
    <s v="Corporate"/>
    <s v="United States"/>
    <s v="Burlington"/>
    <s v="North Carolina"/>
    <n v="27217"/>
    <x v="0"/>
    <x v="181"/>
    <x v="1"/>
    <x v="6"/>
    <x v="182"/>
    <x v="1250"/>
    <n v="3"/>
    <n v="0.2"/>
    <x v="1298"/>
  </r>
  <r>
    <n v="1395"/>
    <s v="US-2017-117247"/>
    <x v="449"/>
    <x v="518"/>
    <s v="Standard Class"/>
    <s v="CK-12760"/>
    <s v="Cyma Kinney"/>
    <s v="Corporate"/>
    <s v="United States"/>
    <s v="Aurora"/>
    <s v="Illinois"/>
    <n v="60505"/>
    <x v="2"/>
    <x v="971"/>
    <x v="0"/>
    <x v="3"/>
    <x v="965"/>
    <x v="1251"/>
    <n v="5"/>
    <n v="0.5"/>
    <x v="1299"/>
  </r>
  <r>
    <n v="1396"/>
    <s v="US-2017-117247"/>
    <x v="449"/>
    <x v="518"/>
    <s v="Standard Class"/>
    <s v="CK-12760"/>
    <s v="Cyma Kinney"/>
    <s v="Corporate"/>
    <s v="United States"/>
    <s v="Aurora"/>
    <s v="Illinois"/>
    <n v="60505"/>
    <x v="2"/>
    <x v="972"/>
    <x v="0"/>
    <x v="3"/>
    <x v="966"/>
    <x v="1252"/>
    <n v="3"/>
    <n v="0.5"/>
    <x v="1300"/>
  </r>
  <r>
    <n v="1397"/>
    <s v="CA-2016-124485"/>
    <x v="390"/>
    <x v="482"/>
    <s v="First Class"/>
    <s v="NC-18340"/>
    <s v="Nat Carroll"/>
    <s v="Consumer"/>
    <s v="United States"/>
    <s v="New York City"/>
    <s v="New York"/>
    <n v="10035"/>
    <x v="3"/>
    <x v="973"/>
    <x v="1"/>
    <x v="8"/>
    <x v="967"/>
    <x v="1253"/>
    <n v="4"/>
    <n v="0.2"/>
    <x v="1301"/>
  </r>
  <r>
    <n v="1398"/>
    <s v="CA-2016-124485"/>
    <x v="390"/>
    <x v="482"/>
    <s v="First Class"/>
    <s v="NC-18340"/>
    <s v="Nat Carroll"/>
    <s v="Consumer"/>
    <s v="United States"/>
    <s v="New York City"/>
    <s v="New York"/>
    <n v="10035"/>
    <x v="3"/>
    <x v="609"/>
    <x v="1"/>
    <x v="10"/>
    <x v="609"/>
    <x v="1057"/>
    <n v="2"/>
    <n v="0"/>
    <x v="1302"/>
  </r>
  <r>
    <n v="1399"/>
    <s v="CA-2016-124485"/>
    <x v="390"/>
    <x v="482"/>
    <s v="First Class"/>
    <s v="NC-18340"/>
    <s v="Nat Carroll"/>
    <s v="Consumer"/>
    <s v="United States"/>
    <s v="New York City"/>
    <s v="New York"/>
    <n v="10035"/>
    <x v="3"/>
    <x v="176"/>
    <x v="2"/>
    <x v="11"/>
    <x v="177"/>
    <x v="1254"/>
    <n v="4"/>
    <n v="0"/>
    <x v="1303"/>
  </r>
  <r>
    <n v="1400"/>
    <s v="CA-2016-124485"/>
    <x v="390"/>
    <x v="482"/>
    <s v="First Class"/>
    <s v="NC-18340"/>
    <s v="Nat Carroll"/>
    <s v="Consumer"/>
    <s v="United States"/>
    <s v="New York City"/>
    <s v="New York"/>
    <n v="10035"/>
    <x v="3"/>
    <x v="974"/>
    <x v="1"/>
    <x v="10"/>
    <x v="968"/>
    <x v="90"/>
    <n v="1"/>
    <n v="0"/>
    <x v="90"/>
  </r>
  <r>
    <n v="1401"/>
    <s v="CA-2016-159212"/>
    <x v="474"/>
    <x v="519"/>
    <s v="Standard Class"/>
    <s v="KM-16375"/>
    <s v="Katherine Murray"/>
    <s v="Home Office"/>
    <s v="United States"/>
    <s v="Salem"/>
    <s v="Virginia"/>
    <n v="24153"/>
    <x v="0"/>
    <x v="47"/>
    <x v="2"/>
    <x v="7"/>
    <x v="47"/>
    <x v="48"/>
    <n v="2"/>
    <n v="0"/>
    <x v="48"/>
  </r>
  <r>
    <n v="1402"/>
    <s v="CA-2016-159212"/>
    <x v="474"/>
    <x v="519"/>
    <s v="Standard Class"/>
    <s v="KM-16375"/>
    <s v="Katherine Murray"/>
    <s v="Home Office"/>
    <s v="United States"/>
    <s v="Salem"/>
    <s v="Virginia"/>
    <n v="24153"/>
    <x v="0"/>
    <x v="556"/>
    <x v="1"/>
    <x v="12"/>
    <x v="555"/>
    <x v="1255"/>
    <n v="3"/>
    <n v="0"/>
    <x v="1304"/>
  </r>
  <r>
    <n v="1403"/>
    <s v="US-2016-161396"/>
    <x v="475"/>
    <x v="520"/>
    <s v="Standard Class"/>
    <s v="GM-14455"/>
    <s v="Gary Mitchum"/>
    <s v="Home Office"/>
    <s v="United States"/>
    <s v="Columbus"/>
    <s v="Ohio"/>
    <n v="43229"/>
    <x v="3"/>
    <x v="975"/>
    <x v="0"/>
    <x v="3"/>
    <x v="969"/>
    <x v="1256"/>
    <n v="2"/>
    <n v="0.4"/>
    <x v="1305"/>
  </r>
  <r>
    <n v="1404"/>
    <s v="US-2016-161396"/>
    <x v="475"/>
    <x v="520"/>
    <s v="Standard Class"/>
    <s v="GM-14455"/>
    <s v="Gary Mitchum"/>
    <s v="Home Office"/>
    <s v="United States"/>
    <s v="Columbus"/>
    <s v="Ohio"/>
    <n v="43229"/>
    <x v="3"/>
    <x v="976"/>
    <x v="1"/>
    <x v="10"/>
    <x v="970"/>
    <x v="1257"/>
    <n v="5"/>
    <n v="0.2"/>
    <x v="1306"/>
  </r>
  <r>
    <n v="1405"/>
    <s v="US-2014-118486"/>
    <x v="322"/>
    <x v="521"/>
    <s v="First Class"/>
    <s v="SD-20485"/>
    <s v="Shirley Daniels"/>
    <s v="Home Office"/>
    <s v="United States"/>
    <s v="Philadelphia"/>
    <s v="Pennsylvania"/>
    <n v="19143"/>
    <x v="3"/>
    <x v="505"/>
    <x v="1"/>
    <x v="14"/>
    <x v="505"/>
    <x v="1258"/>
    <n v="1"/>
    <n v="0.2"/>
    <x v="1307"/>
  </r>
  <r>
    <n v="1406"/>
    <s v="US-2014-118486"/>
    <x v="322"/>
    <x v="521"/>
    <s v="First Class"/>
    <s v="SD-20485"/>
    <s v="Shirley Daniels"/>
    <s v="Home Office"/>
    <s v="United States"/>
    <s v="Philadelphia"/>
    <s v="Pennsylvania"/>
    <n v="19143"/>
    <x v="3"/>
    <x v="977"/>
    <x v="0"/>
    <x v="3"/>
    <x v="832"/>
    <x v="1259"/>
    <n v="3"/>
    <n v="0.4"/>
    <x v="1308"/>
  </r>
  <r>
    <n v="1407"/>
    <s v="US-2014-118486"/>
    <x v="322"/>
    <x v="521"/>
    <s v="First Class"/>
    <s v="SD-20485"/>
    <s v="Shirley Daniels"/>
    <s v="Home Office"/>
    <s v="United States"/>
    <s v="Philadelphia"/>
    <s v="Pennsylvania"/>
    <n v="19143"/>
    <x v="3"/>
    <x v="171"/>
    <x v="2"/>
    <x v="11"/>
    <x v="172"/>
    <x v="1260"/>
    <n v="2"/>
    <n v="0.2"/>
    <x v="1309"/>
  </r>
  <r>
    <n v="1408"/>
    <s v="CA-2016-130407"/>
    <x v="476"/>
    <x v="479"/>
    <s v="Standard Class"/>
    <s v="KD-16270"/>
    <s v="Karen Daniels"/>
    <s v="Consumer"/>
    <s v="United States"/>
    <s v="New York City"/>
    <s v="New York"/>
    <n v="10024"/>
    <x v="3"/>
    <x v="978"/>
    <x v="1"/>
    <x v="6"/>
    <x v="971"/>
    <x v="1261"/>
    <n v="2"/>
    <n v="0"/>
    <x v="1310"/>
  </r>
  <r>
    <n v="1409"/>
    <s v="CA-2016-130407"/>
    <x v="476"/>
    <x v="479"/>
    <s v="Standard Class"/>
    <s v="KD-16270"/>
    <s v="Karen Daniels"/>
    <s v="Consumer"/>
    <s v="United States"/>
    <s v="New York City"/>
    <s v="New York"/>
    <n v="10024"/>
    <x v="3"/>
    <x v="296"/>
    <x v="0"/>
    <x v="5"/>
    <x v="296"/>
    <x v="372"/>
    <n v="2"/>
    <n v="0"/>
    <x v="1311"/>
  </r>
  <r>
    <n v="1410"/>
    <s v="US-2016-122245"/>
    <x v="477"/>
    <x v="424"/>
    <s v="Standard Class"/>
    <s v="AB-10105"/>
    <s v="Adrian Barton"/>
    <s v="Consumer"/>
    <s v="United States"/>
    <s v="Phoenix"/>
    <s v="Arizona"/>
    <n v="85023"/>
    <x v="1"/>
    <x v="736"/>
    <x v="0"/>
    <x v="3"/>
    <x v="735"/>
    <x v="865"/>
    <n v="3"/>
    <n v="0.5"/>
    <x v="896"/>
  </r>
  <r>
    <n v="1411"/>
    <s v="CA-2017-105144"/>
    <x v="259"/>
    <x v="45"/>
    <s v="Standard Class"/>
    <s v="SZ-20035"/>
    <s v="Sam Zeldin"/>
    <s v="Home Office"/>
    <s v="United States"/>
    <s v="Grand Prairie"/>
    <s v="Texas"/>
    <n v="75051"/>
    <x v="2"/>
    <x v="429"/>
    <x v="1"/>
    <x v="2"/>
    <x v="429"/>
    <x v="208"/>
    <n v="2"/>
    <n v="0.2"/>
    <x v="210"/>
  </r>
  <r>
    <n v="1412"/>
    <s v="CA-2016-136329"/>
    <x v="478"/>
    <x v="522"/>
    <s v="Standard Class"/>
    <s v="JD-15895"/>
    <s v="Jonathan Doherty"/>
    <s v="Corporate"/>
    <s v="United States"/>
    <s v="New York City"/>
    <s v="New York"/>
    <n v="10035"/>
    <x v="3"/>
    <x v="629"/>
    <x v="0"/>
    <x v="1"/>
    <x v="629"/>
    <x v="1262"/>
    <n v="2"/>
    <n v="0.1"/>
    <x v="1312"/>
  </r>
  <r>
    <n v="1413"/>
    <s v="CA-2016-136329"/>
    <x v="478"/>
    <x v="522"/>
    <s v="Standard Class"/>
    <s v="JD-15895"/>
    <s v="Jonathan Doherty"/>
    <s v="Corporate"/>
    <s v="United States"/>
    <s v="New York City"/>
    <s v="New York"/>
    <n v="10035"/>
    <x v="3"/>
    <x v="479"/>
    <x v="0"/>
    <x v="5"/>
    <x v="480"/>
    <x v="1263"/>
    <n v="4"/>
    <n v="0"/>
    <x v="1313"/>
  </r>
  <r>
    <n v="1414"/>
    <s v="CA-2014-146640"/>
    <x v="479"/>
    <x v="492"/>
    <s v="Standard Class"/>
    <s v="HA-14905"/>
    <s v="Helen Abelman"/>
    <s v="Consumer"/>
    <s v="United States"/>
    <s v="New York City"/>
    <s v="New York"/>
    <n v="10024"/>
    <x v="3"/>
    <x v="979"/>
    <x v="1"/>
    <x v="8"/>
    <x v="972"/>
    <x v="1264"/>
    <n v="7"/>
    <n v="0.2"/>
    <x v="1314"/>
  </r>
  <r>
    <n v="1415"/>
    <s v="CA-2017-115994"/>
    <x v="480"/>
    <x v="523"/>
    <s v="Second Class"/>
    <s v="BT-11305"/>
    <s v="Beth Thompson"/>
    <s v="Home Office"/>
    <s v="United States"/>
    <s v="Costa Mesa"/>
    <s v="California"/>
    <n v="92627"/>
    <x v="1"/>
    <x v="914"/>
    <x v="2"/>
    <x v="11"/>
    <x v="906"/>
    <x v="764"/>
    <n v="3"/>
    <n v="0"/>
    <x v="1315"/>
  </r>
  <r>
    <n v="1416"/>
    <s v="CA-2017-115994"/>
    <x v="480"/>
    <x v="523"/>
    <s v="Second Class"/>
    <s v="BT-11305"/>
    <s v="Beth Thompson"/>
    <s v="Home Office"/>
    <s v="United States"/>
    <s v="Costa Mesa"/>
    <s v="California"/>
    <n v="92627"/>
    <x v="1"/>
    <x v="980"/>
    <x v="0"/>
    <x v="5"/>
    <x v="973"/>
    <x v="1265"/>
    <n v="3"/>
    <n v="0"/>
    <x v="1316"/>
  </r>
  <r>
    <n v="1417"/>
    <s v="CA-2015-126697"/>
    <x v="481"/>
    <x v="488"/>
    <s v="First Class"/>
    <s v="SV-20815"/>
    <s v="Stuart Van"/>
    <s v="Corporate"/>
    <s v="United States"/>
    <s v="Houston"/>
    <s v="Texas"/>
    <n v="77041"/>
    <x v="2"/>
    <x v="981"/>
    <x v="2"/>
    <x v="7"/>
    <x v="974"/>
    <x v="1266"/>
    <n v="7"/>
    <n v="0.2"/>
    <x v="1317"/>
  </r>
  <r>
    <n v="1418"/>
    <s v="CA-2015-126697"/>
    <x v="481"/>
    <x v="488"/>
    <s v="First Class"/>
    <s v="SV-20815"/>
    <s v="Stuart Van"/>
    <s v="Corporate"/>
    <s v="United States"/>
    <s v="Houston"/>
    <s v="Texas"/>
    <n v="77041"/>
    <x v="2"/>
    <x v="725"/>
    <x v="2"/>
    <x v="11"/>
    <x v="724"/>
    <x v="1267"/>
    <n v="3"/>
    <n v="0.2"/>
    <x v="1318"/>
  </r>
  <r>
    <n v="1419"/>
    <s v="CA-2015-126697"/>
    <x v="481"/>
    <x v="488"/>
    <s v="First Class"/>
    <s v="SV-20815"/>
    <s v="Stuart Van"/>
    <s v="Corporate"/>
    <s v="United States"/>
    <s v="Houston"/>
    <s v="Texas"/>
    <n v="77041"/>
    <x v="2"/>
    <x v="50"/>
    <x v="0"/>
    <x v="5"/>
    <x v="50"/>
    <x v="1268"/>
    <n v="4"/>
    <n v="0.6"/>
    <x v="1319"/>
  </r>
  <r>
    <n v="1420"/>
    <s v="CA-2015-124800"/>
    <x v="120"/>
    <x v="12"/>
    <s v="Standard Class"/>
    <s v="RW-19540"/>
    <s v="Rick Wilson"/>
    <s v="Corporate"/>
    <s v="United States"/>
    <s v="Mesa"/>
    <s v="Arizona"/>
    <n v="85204"/>
    <x v="1"/>
    <x v="982"/>
    <x v="1"/>
    <x v="10"/>
    <x v="975"/>
    <x v="1269"/>
    <n v="4"/>
    <n v="0.2"/>
    <x v="1320"/>
  </r>
  <r>
    <n v="1421"/>
    <s v="CA-2015-124800"/>
    <x v="120"/>
    <x v="12"/>
    <s v="Standard Class"/>
    <s v="RW-19540"/>
    <s v="Rick Wilson"/>
    <s v="Corporate"/>
    <s v="United States"/>
    <s v="Mesa"/>
    <s v="Arizona"/>
    <n v="85204"/>
    <x v="1"/>
    <x v="261"/>
    <x v="1"/>
    <x v="8"/>
    <x v="261"/>
    <x v="1270"/>
    <n v="2"/>
    <n v="0.7"/>
    <x v="1321"/>
  </r>
  <r>
    <n v="1422"/>
    <s v="CA-2015-124800"/>
    <x v="120"/>
    <x v="12"/>
    <s v="Standard Class"/>
    <s v="RW-19540"/>
    <s v="Rick Wilson"/>
    <s v="Corporate"/>
    <s v="United States"/>
    <s v="Mesa"/>
    <s v="Arizona"/>
    <n v="85204"/>
    <x v="1"/>
    <x v="983"/>
    <x v="1"/>
    <x v="9"/>
    <x v="976"/>
    <x v="1271"/>
    <n v="2"/>
    <n v="0.2"/>
    <x v="1322"/>
  </r>
  <r>
    <n v="1423"/>
    <s v="CA-2015-124800"/>
    <x v="120"/>
    <x v="12"/>
    <s v="Standard Class"/>
    <s v="RW-19540"/>
    <s v="Rick Wilson"/>
    <s v="Corporate"/>
    <s v="United States"/>
    <s v="Mesa"/>
    <s v="Arizona"/>
    <n v="85204"/>
    <x v="1"/>
    <x v="697"/>
    <x v="1"/>
    <x v="8"/>
    <x v="697"/>
    <x v="1272"/>
    <n v="9"/>
    <n v="0.7"/>
    <x v="1323"/>
  </r>
  <r>
    <n v="1424"/>
    <s v="CA-2015-124800"/>
    <x v="120"/>
    <x v="12"/>
    <s v="Standard Class"/>
    <s v="RW-19540"/>
    <s v="Rick Wilson"/>
    <s v="Corporate"/>
    <s v="United States"/>
    <s v="Mesa"/>
    <s v="Arizona"/>
    <n v="85204"/>
    <x v="1"/>
    <x v="352"/>
    <x v="1"/>
    <x v="4"/>
    <x v="352"/>
    <x v="1273"/>
    <n v="6"/>
    <n v="0.2"/>
    <x v="1324"/>
  </r>
  <r>
    <n v="1425"/>
    <s v="CA-2015-124800"/>
    <x v="120"/>
    <x v="12"/>
    <s v="Standard Class"/>
    <s v="RW-19540"/>
    <s v="Rick Wilson"/>
    <s v="Corporate"/>
    <s v="United States"/>
    <s v="Mesa"/>
    <s v="Arizona"/>
    <n v="85204"/>
    <x v="1"/>
    <x v="984"/>
    <x v="2"/>
    <x v="7"/>
    <x v="977"/>
    <x v="1274"/>
    <n v="5"/>
    <n v="0.2"/>
    <x v="1325"/>
  </r>
  <r>
    <n v="1426"/>
    <s v="CA-2015-124800"/>
    <x v="120"/>
    <x v="12"/>
    <s v="Standard Class"/>
    <s v="RW-19540"/>
    <s v="Rick Wilson"/>
    <s v="Corporate"/>
    <s v="United States"/>
    <s v="Mesa"/>
    <s v="Arizona"/>
    <n v="85204"/>
    <x v="1"/>
    <x v="418"/>
    <x v="1"/>
    <x v="4"/>
    <x v="418"/>
    <x v="1275"/>
    <n v="4"/>
    <n v="0.2"/>
    <x v="1326"/>
  </r>
  <r>
    <n v="1427"/>
    <s v="US-2015-164448"/>
    <x v="89"/>
    <x v="164"/>
    <s v="Second Class"/>
    <s v="DK-12835"/>
    <s v="Damala Kotsonis"/>
    <s v="Corporate"/>
    <s v="United States"/>
    <s v="Salinas"/>
    <s v="California"/>
    <n v="93905"/>
    <x v="1"/>
    <x v="525"/>
    <x v="1"/>
    <x v="8"/>
    <x v="525"/>
    <x v="1276"/>
    <n v="2"/>
    <n v="0.2"/>
    <x v="1327"/>
  </r>
  <r>
    <n v="1428"/>
    <s v="US-2015-164448"/>
    <x v="89"/>
    <x v="164"/>
    <s v="Second Class"/>
    <s v="DK-12835"/>
    <s v="Damala Kotsonis"/>
    <s v="Corporate"/>
    <s v="United States"/>
    <s v="Salinas"/>
    <s v="California"/>
    <n v="93905"/>
    <x v="1"/>
    <x v="111"/>
    <x v="1"/>
    <x v="12"/>
    <x v="111"/>
    <x v="1277"/>
    <n v="5"/>
    <n v="0"/>
    <x v="1328"/>
  </r>
  <r>
    <n v="1429"/>
    <s v="US-2015-164448"/>
    <x v="89"/>
    <x v="164"/>
    <s v="Second Class"/>
    <s v="DK-12835"/>
    <s v="Damala Kotsonis"/>
    <s v="Corporate"/>
    <s v="United States"/>
    <s v="Salinas"/>
    <s v="California"/>
    <n v="93905"/>
    <x v="1"/>
    <x v="985"/>
    <x v="1"/>
    <x v="8"/>
    <x v="978"/>
    <x v="1278"/>
    <n v="5"/>
    <n v="0.2"/>
    <x v="1329"/>
  </r>
  <r>
    <n v="1430"/>
    <s v="US-2015-164448"/>
    <x v="89"/>
    <x v="164"/>
    <s v="Second Class"/>
    <s v="DK-12835"/>
    <s v="Damala Kotsonis"/>
    <s v="Corporate"/>
    <s v="United States"/>
    <s v="Salinas"/>
    <s v="California"/>
    <n v="93905"/>
    <x v="1"/>
    <x v="580"/>
    <x v="1"/>
    <x v="2"/>
    <x v="580"/>
    <x v="1279"/>
    <n v="14"/>
    <n v="0"/>
    <x v="1330"/>
  </r>
  <r>
    <n v="1431"/>
    <s v="CA-2017-122700"/>
    <x v="200"/>
    <x v="524"/>
    <s v="Standard Class"/>
    <s v="LT-17110"/>
    <s v="Liz Thompson"/>
    <s v="Consumer"/>
    <s v="United States"/>
    <s v="Columbus"/>
    <s v="Ohio"/>
    <n v="43229"/>
    <x v="3"/>
    <x v="521"/>
    <x v="2"/>
    <x v="7"/>
    <x v="521"/>
    <x v="1280"/>
    <n v="8"/>
    <n v="0.4"/>
    <x v="1331"/>
  </r>
  <r>
    <n v="1432"/>
    <s v="CA-2014-120768"/>
    <x v="174"/>
    <x v="444"/>
    <s v="Second Class"/>
    <s v="IM-15070"/>
    <s v="Irene Maddox"/>
    <s v="Consumer"/>
    <s v="United States"/>
    <s v="Florence"/>
    <s v="Alabama"/>
    <n v="35630"/>
    <x v="0"/>
    <x v="986"/>
    <x v="1"/>
    <x v="8"/>
    <x v="979"/>
    <x v="1281"/>
    <n v="6"/>
    <n v="0"/>
    <x v="1332"/>
  </r>
  <r>
    <n v="1433"/>
    <s v="CA-2014-120768"/>
    <x v="174"/>
    <x v="444"/>
    <s v="Second Class"/>
    <s v="IM-15070"/>
    <s v="Irene Maddox"/>
    <s v="Consumer"/>
    <s v="United States"/>
    <s v="Florence"/>
    <s v="Alabama"/>
    <n v="35630"/>
    <x v="0"/>
    <x v="515"/>
    <x v="1"/>
    <x v="14"/>
    <x v="515"/>
    <x v="1282"/>
    <n v="1"/>
    <n v="0"/>
    <x v="1333"/>
  </r>
  <r>
    <n v="1434"/>
    <s v="CA-2014-120768"/>
    <x v="174"/>
    <x v="444"/>
    <s v="Second Class"/>
    <s v="IM-15070"/>
    <s v="Irene Maddox"/>
    <s v="Consumer"/>
    <s v="United States"/>
    <s v="Florence"/>
    <s v="Alabama"/>
    <n v="35630"/>
    <x v="0"/>
    <x v="70"/>
    <x v="0"/>
    <x v="1"/>
    <x v="70"/>
    <x v="1283"/>
    <n v="14"/>
    <n v="0"/>
    <x v="1334"/>
  </r>
  <r>
    <n v="1435"/>
    <s v="US-2016-153129"/>
    <x v="482"/>
    <x v="525"/>
    <s v="Standard Class"/>
    <s v="FP-14320"/>
    <s v="Frank Preis"/>
    <s v="Consumer"/>
    <s v="United States"/>
    <s v="Seattle"/>
    <s v="Washington"/>
    <n v="98105"/>
    <x v="1"/>
    <x v="987"/>
    <x v="1"/>
    <x v="10"/>
    <x v="980"/>
    <x v="1284"/>
    <n v="5"/>
    <n v="0"/>
    <x v="1335"/>
  </r>
  <r>
    <n v="1436"/>
    <s v="CA-2017-106852"/>
    <x v="308"/>
    <x v="327"/>
    <s v="Standard Class"/>
    <s v="ST-20530"/>
    <s v="Shui Tom"/>
    <s v="Consumer"/>
    <s v="United States"/>
    <s v="Parma"/>
    <s v="Ohio"/>
    <n v="44134"/>
    <x v="3"/>
    <x v="988"/>
    <x v="1"/>
    <x v="10"/>
    <x v="981"/>
    <x v="277"/>
    <n v="6"/>
    <n v="0.2"/>
    <x v="282"/>
  </r>
  <r>
    <n v="1437"/>
    <s v="CA-2017-106852"/>
    <x v="308"/>
    <x v="327"/>
    <s v="Standard Class"/>
    <s v="ST-20530"/>
    <s v="Shui Tom"/>
    <s v="Consumer"/>
    <s v="United States"/>
    <s v="Parma"/>
    <s v="Ohio"/>
    <n v="44134"/>
    <x v="3"/>
    <x v="950"/>
    <x v="1"/>
    <x v="6"/>
    <x v="943"/>
    <x v="797"/>
    <n v="2"/>
    <n v="0.2"/>
    <x v="822"/>
  </r>
  <r>
    <n v="1438"/>
    <s v="CA-2015-139731"/>
    <x v="52"/>
    <x v="526"/>
    <s v="Same Day"/>
    <s v="JE-15745"/>
    <s v="Joel Eaton"/>
    <s v="Consumer"/>
    <s v="United States"/>
    <s v="Amarillo"/>
    <s v="Texas"/>
    <n v="79109"/>
    <x v="2"/>
    <x v="989"/>
    <x v="2"/>
    <x v="11"/>
    <x v="982"/>
    <x v="428"/>
    <n v="3"/>
    <n v="0.2"/>
    <x v="1336"/>
  </r>
  <r>
    <n v="1439"/>
    <s v="CA-2015-139731"/>
    <x v="52"/>
    <x v="526"/>
    <s v="Same Day"/>
    <s v="JE-15745"/>
    <s v="Joel Eaton"/>
    <s v="Consumer"/>
    <s v="United States"/>
    <s v="Amarillo"/>
    <s v="Texas"/>
    <n v="79109"/>
    <x v="2"/>
    <x v="483"/>
    <x v="0"/>
    <x v="1"/>
    <x v="483"/>
    <x v="1285"/>
    <n v="5"/>
    <n v="0.3"/>
    <x v="1337"/>
  </r>
  <r>
    <n v="1440"/>
    <s v="CA-2017-122735"/>
    <x v="483"/>
    <x v="339"/>
    <s v="Second Class"/>
    <s v="BD-11320"/>
    <s v="Bill Donatelli"/>
    <s v="Consumer"/>
    <s v="United States"/>
    <s v="Providence"/>
    <s v="Rhode Island"/>
    <n v="2908"/>
    <x v="3"/>
    <x v="990"/>
    <x v="1"/>
    <x v="8"/>
    <x v="305"/>
    <x v="1286"/>
    <n v="5"/>
    <n v="0"/>
    <x v="1338"/>
  </r>
  <r>
    <n v="1441"/>
    <s v="CA-2017-122735"/>
    <x v="483"/>
    <x v="339"/>
    <s v="Second Class"/>
    <s v="BD-11320"/>
    <s v="Bill Donatelli"/>
    <s v="Consumer"/>
    <s v="United States"/>
    <s v="Providence"/>
    <s v="Rhode Island"/>
    <n v="2908"/>
    <x v="3"/>
    <x v="991"/>
    <x v="1"/>
    <x v="10"/>
    <x v="983"/>
    <x v="792"/>
    <n v="4"/>
    <n v="0"/>
    <x v="1339"/>
  </r>
  <r>
    <n v="1442"/>
    <s v="CA-2017-128160"/>
    <x v="484"/>
    <x v="468"/>
    <s v="Second Class"/>
    <s v="MM-17920"/>
    <s v="Michael Moore"/>
    <s v="Consumer"/>
    <s v="United States"/>
    <s v="San Francisco"/>
    <s v="California"/>
    <n v="94110"/>
    <x v="1"/>
    <x v="710"/>
    <x v="1"/>
    <x v="8"/>
    <x v="709"/>
    <x v="1287"/>
    <n v="2"/>
    <n v="0.2"/>
    <x v="1340"/>
  </r>
  <r>
    <n v="1443"/>
    <s v="CA-2017-117695"/>
    <x v="485"/>
    <x v="527"/>
    <s v="First Class"/>
    <s v="PW-19030"/>
    <s v="Pauline Webber"/>
    <s v="Corporate"/>
    <s v="United States"/>
    <s v="Richmond"/>
    <s v="Kentucky"/>
    <n v="40475"/>
    <x v="0"/>
    <x v="320"/>
    <x v="1"/>
    <x v="10"/>
    <x v="320"/>
    <x v="1288"/>
    <n v="2"/>
    <n v="0"/>
    <x v="1341"/>
  </r>
  <r>
    <n v="1444"/>
    <s v="CA-2015-166135"/>
    <x v="486"/>
    <x v="310"/>
    <s v="Standard Class"/>
    <s v="SC-20440"/>
    <s v="Shaun Chance"/>
    <s v="Corporate"/>
    <s v="United States"/>
    <s v="Aurora"/>
    <s v="Colorado"/>
    <n v="80013"/>
    <x v="1"/>
    <x v="123"/>
    <x v="1"/>
    <x v="4"/>
    <x v="123"/>
    <x v="1289"/>
    <n v="4"/>
    <n v="0.2"/>
    <x v="1342"/>
  </r>
  <r>
    <n v="1445"/>
    <s v="CA-2016-133725"/>
    <x v="454"/>
    <x v="528"/>
    <s v="Standard Class"/>
    <s v="KL-16645"/>
    <s v="Ken Lonsdale"/>
    <s v="Consumer"/>
    <s v="United States"/>
    <s v="Chicago"/>
    <s v="Illinois"/>
    <n v="60623"/>
    <x v="2"/>
    <x v="903"/>
    <x v="2"/>
    <x v="7"/>
    <x v="895"/>
    <x v="1290"/>
    <n v="9"/>
    <n v="0.2"/>
    <x v="1343"/>
  </r>
  <r>
    <n v="1446"/>
    <s v="CA-2017-102337"/>
    <x v="487"/>
    <x v="529"/>
    <s v="First Class"/>
    <s v="SD-20485"/>
    <s v="Shirley Daniels"/>
    <s v="Home Office"/>
    <s v="United States"/>
    <s v="Chicago"/>
    <s v="Illinois"/>
    <n v="60653"/>
    <x v="2"/>
    <x v="232"/>
    <x v="1"/>
    <x v="4"/>
    <x v="233"/>
    <x v="1291"/>
    <n v="4"/>
    <n v="0.2"/>
    <x v="1344"/>
  </r>
  <r>
    <n v="1447"/>
    <s v="CA-2017-102337"/>
    <x v="487"/>
    <x v="529"/>
    <s v="First Class"/>
    <s v="SD-20485"/>
    <s v="Shirley Daniels"/>
    <s v="Home Office"/>
    <s v="United States"/>
    <s v="Chicago"/>
    <s v="Illinois"/>
    <n v="60653"/>
    <x v="2"/>
    <x v="992"/>
    <x v="0"/>
    <x v="1"/>
    <x v="984"/>
    <x v="1292"/>
    <n v="7"/>
    <n v="0.3"/>
    <x v="1345"/>
  </r>
  <r>
    <n v="1448"/>
    <s v="CA-2017-102337"/>
    <x v="487"/>
    <x v="529"/>
    <s v="First Class"/>
    <s v="SD-20485"/>
    <s v="Shirley Daniels"/>
    <s v="Home Office"/>
    <s v="United States"/>
    <s v="Chicago"/>
    <s v="Illinois"/>
    <n v="60653"/>
    <x v="2"/>
    <x v="993"/>
    <x v="2"/>
    <x v="7"/>
    <x v="985"/>
    <x v="736"/>
    <n v="2"/>
    <n v="0.2"/>
    <x v="1346"/>
  </r>
  <r>
    <n v="1449"/>
    <s v="US-2014-112564"/>
    <x v="488"/>
    <x v="530"/>
    <s v="First Class"/>
    <s v="TS-21160"/>
    <s v="Theresa Swint"/>
    <s v="Corporate"/>
    <s v="United States"/>
    <s v="Philadelphia"/>
    <s v="Pennsylvania"/>
    <n v="19134"/>
    <x v="3"/>
    <x v="994"/>
    <x v="1"/>
    <x v="8"/>
    <x v="986"/>
    <x v="1293"/>
    <n v="3"/>
    <n v="0.7"/>
    <x v="1347"/>
  </r>
  <r>
    <n v="1450"/>
    <s v="CA-2015-145821"/>
    <x v="489"/>
    <x v="531"/>
    <s v="Standard Class"/>
    <s v="JB-15400"/>
    <s v="Jennifer Braxton"/>
    <s v="Corporate"/>
    <s v="United States"/>
    <s v="Los Angeles"/>
    <s v="California"/>
    <n v="90008"/>
    <x v="1"/>
    <x v="995"/>
    <x v="2"/>
    <x v="7"/>
    <x v="987"/>
    <x v="1294"/>
    <n v="3"/>
    <n v="0.2"/>
    <x v="1348"/>
  </r>
  <r>
    <n v="1451"/>
    <s v="US-2015-160150"/>
    <x v="490"/>
    <x v="532"/>
    <s v="First Class"/>
    <s v="TS-21085"/>
    <s v="Thais Sissman"/>
    <s v="Consumer"/>
    <s v="United States"/>
    <s v="Phoenix"/>
    <s v="Arizona"/>
    <n v="85023"/>
    <x v="1"/>
    <x v="996"/>
    <x v="1"/>
    <x v="8"/>
    <x v="988"/>
    <x v="1295"/>
    <n v="1"/>
    <n v="0.7"/>
    <x v="1349"/>
  </r>
  <r>
    <n v="1452"/>
    <s v="CA-2016-133711"/>
    <x v="491"/>
    <x v="533"/>
    <s v="First Class"/>
    <s v="MC-17425"/>
    <s v="Mark Cousins"/>
    <s v="Corporate"/>
    <s v="United States"/>
    <s v="Mobile"/>
    <s v="Alabama"/>
    <n v="36608"/>
    <x v="0"/>
    <x v="885"/>
    <x v="1"/>
    <x v="10"/>
    <x v="33"/>
    <x v="558"/>
    <n v="7"/>
    <n v="0"/>
    <x v="1350"/>
  </r>
  <r>
    <n v="1453"/>
    <s v="CA-2016-133711"/>
    <x v="491"/>
    <x v="533"/>
    <s v="First Class"/>
    <s v="MC-17425"/>
    <s v="Mark Cousins"/>
    <s v="Corporate"/>
    <s v="United States"/>
    <s v="Mobile"/>
    <s v="Alabama"/>
    <n v="36608"/>
    <x v="0"/>
    <x v="997"/>
    <x v="1"/>
    <x v="8"/>
    <x v="989"/>
    <x v="1296"/>
    <n v="3"/>
    <n v="0"/>
    <x v="1351"/>
  </r>
  <r>
    <n v="1454"/>
    <s v="CA-2016-133711"/>
    <x v="491"/>
    <x v="533"/>
    <s v="First Class"/>
    <s v="MC-17425"/>
    <s v="Mark Cousins"/>
    <s v="Corporate"/>
    <s v="United States"/>
    <s v="Mobile"/>
    <s v="Alabama"/>
    <n v="36608"/>
    <x v="0"/>
    <x v="996"/>
    <x v="1"/>
    <x v="8"/>
    <x v="988"/>
    <x v="1297"/>
    <n v="5"/>
    <n v="0"/>
    <x v="1352"/>
  </r>
  <r>
    <n v="1455"/>
    <s v="CA-2016-133711"/>
    <x v="491"/>
    <x v="533"/>
    <s v="First Class"/>
    <s v="MC-17425"/>
    <s v="Mark Cousins"/>
    <s v="Corporate"/>
    <s v="United States"/>
    <s v="Mobile"/>
    <s v="Alabama"/>
    <n v="36608"/>
    <x v="0"/>
    <x v="998"/>
    <x v="2"/>
    <x v="15"/>
    <x v="990"/>
    <x v="1298"/>
    <n v="8"/>
    <n v="0"/>
    <x v="1353"/>
  </r>
  <r>
    <n v="1456"/>
    <s v="CA-2017-148474"/>
    <x v="492"/>
    <x v="141"/>
    <s v="Standard Class"/>
    <s v="ME-17320"/>
    <s v="Maria Etezadi"/>
    <s v="Home Office"/>
    <s v="United States"/>
    <s v="Columbus"/>
    <s v="Georgia"/>
    <n v="31907"/>
    <x v="0"/>
    <x v="999"/>
    <x v="1"/>
    <x v="8"/>
    <x v="991"/>
    <x v="1299"/>
    <n v="3"/>
    <n v="0"/>
    <x v="1354"/>
  </r>
  <r>
    <n v="1457"/>
    <s v="CA-2017-148474"/>
    <x v="492"/>
    <x v="141"/>
    <s v="Standard Class"/>
    <s v="ME-17320"/>
    <s v="Maria Etezadi"/>
    <s v="Home Office"/>
    <s v="United States"/>
    <s v="Columbus"/>
    <s v="Georgia"/>
    <n v="31907"/>
    <x v="0"/>
    <x v="1000"/>
    <x v="0"/>
    <x v="3"/>
    <x v="992"/>
    <x v="1300"/>
    <n v="3"/>
    <n v="0"/>
    <x v="1355"/>
  </r>
  <r>
    <n v="1458"/>
    <s v="CA-2015-111297"/>
    <x v="493"/>
    <x v="534"/>
    <s v="Standard Class"/>
    <s v="SC-20440"/>
    <s v="Shaun Chance"/>
    <s v="Corporate"/>
    <s v="United States"/>
    <s v="New Bedford"/>
    <s v="Massachusetts"/>
    <n v="2740"/>
    <x v="3"/>
    <x v="326"/>
    <x v="1"/>
    <x v="8"/>
    <x v="326"/>
    <x v="1301"/>
    <n v="9"/>
    <n v="0"/>
    <x v="1356"/>
  </r>
  <r>
    <n v="1459"/>
    <s v="CA-2016-123722"/>
    <x v="477"/>
    <x v="152"/>
    <s v="Standard Class"/>
    <s v="NH-18610"/>
    <s v="Nicole Hansen"/>
    <s v="Corporate"/>
    <s v="United States"/>
    <s v="Irving"/>
    <s v="Texas"/>
    <n v="75061"/>
    <x v="2"/>
    <x v="639"/>
    <x v="1"/>
    <x v="2"/>
    <x v="639"/>
    <x v="801"/>
    <n v="4"/>
    <n v="0.2"/>
    <x v="826"/>
  </r>
  <r>
    <n v="1460"/>
    <s v="CA-2014-155271"/>
    <x v="417"/>
    <x v="352"/>
    <s v="Same Day"/>
    <s v="AA-10480"/>
    <s v="Andrew Allen"/>
    <s v="Consumer"/>
    <s v="United States"/>
    <s v="Middletown"/>
    <s v="Connecticut"/>
    <n v="6457"/>
    <x v="3"/>
    <x v="1001"/>
    <x v="0"/>
    <x v="5"/>
    <x v="993"/>
    <x v="1302"/>
    <n v="2"/>
    <n v="0"/>
    <x v="1357"/>
  </r>
  <r>
    <n v="1461"/>
    <s v="CA-2015-119907"/>
    <x v="494"/>
    <x v="222"/>
    <s v="Standard Class"/>
    <s v="LC-17140"/>
    <s v="Logan Currie"/>
    <s v="Consumer"/>
    <s v="United States"/>
    <s v="Seattle"/>
    <s v="Washington"/>
    <n v="98103"/>
    <x v="1"/>
    <x v="1002"/>
    <x v="1"/>
    <x v="8"/>
    <x v="994"/>
    <x v="1303"/>
    <n v="2"/>
    <n v="0.2"/>
    <x v="1358"/>
  </r>
  <r>
    <n v="1462"/>
    <s v="US-2016-128902"/>
    <x v="21"/>
    <x v="535"/>
    <s v="Standard Class"/>
    <s v="MB-18085"/>
    <s v="Mick Brown"/>
    <s v="Consumer"/>
    <s v="United States"/>
    <s v="Vineland"/>
    <s v="New Jersey"/>
    <n v="8360"/>
    <x v="3"/>
    <x v="616"/>
    <x v="0"/>
    <x v="3"/>
    <x v="616"/>
    <x v="1304"/>
    <n v="2"/>
    <n v="0.3"/>
    <x v="1359"/>
  </r>
  <r>
    <n v="1463"/>
    <s v="CA-2016-152289"/>
    <x v="370"/>
    <x v="267"/>
    <s v="First Class"/>
    <s v="LC-16930"/>
    <s v="Linda Cazamias"/>
    <s v="Corporate"/>
    <s v="United States"/>
    <s v="Pasadena"/>
    <s v="Texas"/>
    <n v="77506"/>
    <x v="2"/>
    <x v="409"/>
    <x v="2"/>
    <x v="11"/>
    <x v="409"/>
    <x v="1305"/>
    <n v="2"/>
    <n v="0.2"/>
    <x v="1360"/>
  </r>
  <r>
    <n v="1464"/>
    <s v="CA-2016-152289"/>
    <x v="370"/>
    <x v="267"/>
    <s v="First Class"/>
    <s v="LC-16930"/>
    <s v="Linda Cazamias"/>
    <s v="Corporate"/>
    <s v="United States"/>
    <s v="Pasadena"/>
    <s v="Texas"/>
    <n v="77506"/>
    <x v="2"/>
    <x v="856"/>
    <x v="0"/>
    <x v="1"/>
    <x v="849"/>
    <x v="1306"/>
    <n v="6"/>
    <n v="0.3"/>
    <x v="1361"/>
  </r>
  <r>
    <n v="1465"/>
    <s v="US-2016-104794"/>
    <x v="186"/>
    <x v="292"/>
    <s v="First Class"/>
    <s v="KD-16495"/>
    <s v="Keith Dawkins"/>
    <s v="Corporate"/>
    <s v="United States"/>
    <s v="New York City"/>
    <s v="New York"/>
    <n v="10009"/>
    <x v="3"/>
    <x v="801"/>
    <x v="1"/>
    <x v="13"/>
    <x v="799"/>
    <x v="1307"/>
    <n v="2"/>
    <n v="0"/>
    <x v="1362"/>
  </r>
  <r>
    <n v="1466"/>
    <s v="CA-2014-151708"/>
    <x v="233"/>
    <x v="536"/>
    <s v="Standard Class"/>
    <s v="MB-17305"/>
    <s v="Maria Bertelson"/>
    <s v="Consumer"/>
    <s v="United States"/>
    <s v="Glendale"/>
    <s v="Arizona"/>
    <n v="85301"/>
    <x v="1"/>
    <x v="767"/>
    <x v="0"/>
    <x v="5"/>
    <x v="766"/>
    <x v="1308"/>
    <n v="4"/>
    <n v="0.2"/>
    <x v="1363"/>
  </r>
  <r>
    <n v="1467"/>
    <s v="CA-2014-151708"/>
    <x v="233"/>
    <x v="536"/>
    <s v="Standard Class"/>
    <s v="MB-17305"/>
    <s v="Maria Bertelson"/>
    <s v="Consumer"/>
    <s v="United States"/>
    <s v="Glendale"/>
    <s v="Arizona"/>
    <n v="85301"/>
    <x v="1"/>
    <x v="97"/>
    <x v="2"/>
    <x v="11"/>
    <x v="97"/>
    <x v="98"/>
    <n v="3"/>
    <n v="0.2"/>
    <x v="99"/>
  </r>
  <r>
    <n v="1468"/>
    <s v="CA-2015-100769"/>
    <x v="495"/>
    <x v="537"/>
    <s v="Same Day"/>
    <s v="TH-21550"/>
    <s v="Tracy Hopkins"/>
    <s v="Home Office"/>
    <s v="United States"/>
    <s v="Jacksonville"/>
    <s v="Florida"/>
    <n v="32216"/>
    <x v="0"/>
    <x v="657"/>
    <x v="2"/>
    <x v="11"/>
    <x v="657"/>
    <x v="1309"/>
    <n v="4"/>
    <n v="0.2"/>
    <x v="1364"/>
  </r>
  <r>
    <n v="1469"/>
    <s v="CA-2017-139199"/>
    <x v="34"/>
    <x v="114"/>
    <s v="Standard Class"/>
    <s v="DK-12835"/>
    <s v="Damala Kotsonis"/>
    <s v="Corporate"/>
    <s v="United States"/>
    <s v="Detroit"/>
    <s v="Michigan"/>
    <n v="48234"/>
    <x v="2"/>
    <x v="1003"/>
    <x v="0"/>
    <x v="1"/>
    <x v="995"/>
    <x v="1310"/>
    <n v="3"/>
    <n v="0"/>
    <x v="1365"/>
  </r>
  <r>
    <n v="1470"/>
    <s v="CA-2017-139199"/>
    <x v="34"/>
    <x v="114"/>
    <s v="Standard Class"/>
    <s v="DK-12835"/>
    <s v="Damala Kotsonis"/>
    <s v="Corporate"/>
    <s v="United States"/>
    <s v="Detroit"/>
    <s v="Michigan"/>
    <n v="48234"/>
    <x v="2"/>
    <x v="350"/>
    <x v="1"/>
    <x v="8"/>
    <x v="350"/>
    <x v="1311"/>
    <n v="2"/>
    <n v="0"/>
    <x v="1366"/>
  </r>
  <r>
    <n v="1471"/>
    <s v="CA-2017-139199"/>
    <x v="34"/>
    <x v="114"/>
    <s v="Standard Class"/>
    <s v="DK-12835"/>
    <s v="Damala Kotsonis"/>
    <s v="Corporate"/>
    <s v="United States"/>
    <s v="Detroit"/>
    <s v="Michigan"/>
    <n v="48234"/>
    <x v="2"/>
    <x v="1004"/>
    <x v="1"/>
    <x v="10"/>
    <x v="996"/>
    <x v="91"/>
    <n v="2"/>
    <n v="0"/>
    <x v="91"/>
  </r>
  <r>
    <n v="1472"/>
    <s v="US-2015-161466"/>
    <x v="496"/>
    <x v="538"/>
    <s v="Second Class"/>
    <s v="ON-18715"/>
    <s v="Odella Nelson"/>
    <s v="Corporate"/>
    <s v="United States"/>
    <s v="Philadelphia"/>
    <s v="Pennsylvania"/>
    <n v="19120"/>
    <x v="3"/>
    <x v="1005"/>
    <x v="1"/>
    <x v="6"/>
    <x v="997"/>
    <x v="1312"/>
    <n v="2"/>
    <n v="0.2"/>
    <x v="1367"/>
  </r>
  <r>
    <n v="1473"/>
    <s v="CA-2017-164959"/>
    <x v="497"/>
    <x v="386"/>
    <s v="Standard Class"/>
    <s v="KN-16390"/>
    <s v="Katherine Nockton"/>
    <s v="Corporate"/>
    <s v="United States"/>
    <s v="Los Angeles"/>
    <s v="California"/>
    <n v="90004"/>
    <x v="1"/>
    <x v="688"/>
    <x v="1"/>
    <x v="2"/>
    <x v="688"/>
    <x v="1313"/>
    <n v="3"/>
    <n v="0"/>
    <x v="1368"/>
  </r>
  <r>
    <n v="1474"/>
    <s v="US-2015-105676"/>
    <x v="494"/>
    <x v="156"/>
    <s v="Same Day"/>
    <s v="NM-18520"/>
    <s v="Neoma Murray"/>
    <s v="Consumer"/>
    <s v="United States"/>
    <s v="Houston"/>
    <s v="Texas"/>
    <n v="77036"/>
    <x v="2"/>
    <x v="1006"/>
    <x v="0"/>
    <x v="5"/>
    <x v="998"/>
    <x v="1314"/>
    <n v="4"/>
    <n v="0.6"/>
    <x v="1369"/>
  </r>
  <r>
    <n v="1475"/>
    <s v="CA-2016-113138"/>
    <x v="258"/>
    <x v="539"/>
    <s v="Standard Class"/>
    <s v="NP-18685"/>
    <s v="Nora Pelletier"/>
    <s v="Home Office"/>
    <s v="United States"/>
    <s v="Niagara Falls"/>
    <s v="New York"/>
    <n v="14304"/>
    <x v="3"/>
    <x v="1007"/>
    <x v="1"/>
    <x v="6"/>
    <x v="999"/>
    <x v="1315"/>
    <n v="6"/>
    <n v="0"/>
    <x v="1370"/>
  </r>
  <r>
    <n v="1476"/>
    <s v="CA-2016-113138"/>
    <x v="258"/>
    <x v="539"/>
    <s v="Standard Class"/>
    <s v="NP-18685"/>
    <s v="Nora Pelletier"/>
    <s v="Home Office"/>
    <s v="United States"/>
    <s v="Niagara Falls"/>
    <s v="New York"/>
    <n v="14304"/>
    <x v="3"/>
    <x v="777"/>
    <x v="1"/>
    <x v="8"/>
    <x v="776"/>
    <x v="1173"/>
    <n v="3"/>
    <n v="0.2"/>
    <x v="1217"/>
  </r>
  <r>
    <n v="1477"/>
    <s v="US-2017-104955"/>
    <x v="498"/>
    <x v="540"/>
    <s v="Standard Class"/>
    <s v="CG-12040"/>
    <s v="Catherine Glotzbach"/>
    <s v="Home Office"/>
    <s v="United States"/>
    <s v="New York City"/>
    <s v="New York"/>
    <n v="10024"/>
    <x v="3"/>
    <x v="1008"/>
    <x v="1"/>
    <x v="2"/>
    <x v="1000"/>
    <x v="1316"/>
    <n v="7"/>
    <n v="0"/>
    <x v="1371"/>
  </r>
  <r>
    <n v="1478"/>
    <s v="CA-2016-121958"/>
    <x v="373"/>
    <x v="398"/>
    <s v="Standard Class"/>
    <s v="CS-12505"/>
    <s v="Cindy Stewart"/>
    <s v="Consumer"/>
    <s v="United States"/>
    <s v="Thomasville"/>
    <s v="North Carolina"/>
    <n v="27360"/>
    <x v="0"/>
    <x v="660"/>
    <x v="1"/>
    <x v="14"/>
    <x v="660"/>
    <x v="1317"/>
    <n v="7"/>
    <n v="0.2"/>
    <x v="1372"/>
  </r>
  <r>
    <n v="1479"/>
    <s v="CA-2017-121468"/>
    <x v="123"/>
    <x v="541"/>
    <s v="First Class"/>
    <s v="KD-16345"/>
    <s v="Katherine Ducich"/>
    <s v="Consumer"/>
    <s v="United States"/>
    <s v="Westminster"/>
    <s v="California"/>
    <n v="92683"/>
    <x v="1"/>
    <x v="433"/>
    <x v="2"/>
    <x v="7"/>
    <x v="433"/>
    <x v="1318"/>
    <n v="4"/>
    <n v="0.2"/>
    <x v="1373"/>
  </r>
  <r>
    <n v="1480"/>
    <s v="US-2016-108455"/>
    <x v="499"/>
    <x v="542"/>
    <s v="Standard Class"/>
    <s v="MK-18160"/>
    <s v="Mike Kennedy"/>
    <s v="Consumer"/>
    <s v="United States"/>
    <s v="San Francisco"/>
    <s v="California"/>
    <n v="94122"/>
    <x v="1"/>
    <x v="1009"/>
    <x v="1"/>
    <x v="10"/>
    <x v="1001"/>
    <x v="243"/>
    <n v="4"/>
    <n v="0"/>
    <x v="245"/>
  </r>
  <r>
    <n v="1481"/>
    <s v="US-2016-108455"/>
    <x v="499"/>
    <x v="542"/>
    <s v="Standard Class"/>
    <s v="MK-18160"/>
    <s v="Mike Kennedy"/>
    <s v="Consumer"/>
    <s v="United States"/>
    <s v="San Francisco"/>
    <s v="California"/>
    <n v="94122"/>
    <x v="1"/>
    <x v="1010"/>
    <x v="1"/>
    <x v="10"/>
    <x v="1002"/>
    <x v="1319"/>
    <n v="7"/>
    <n v="0"/>
    <x v="1374"/>
  </r>
  <r>
    <n v="1482"/>
    <s v="US-2016-108455"/>
    <x v="499"/>
    <x v="542"/>
    <s v="Standard Class"/>
    <s v="MK-18160"/>
    <s v="Mike Kennedy"/>
    <s v="Consumer"/>
    <s v="United States"/>
    <s v="San Francisco"/>
    <s v="California"/>
    <n v="94122"/>
    <x v="1"/>
    <x v="1011"/>
    <x v="1"/>
    <x v="4"/>
    <x v="1003"/>
    <x v="1320"/>
    <n v="3"/>
    <n v="0"/>
    <x v="1375"/>
  </r>
  <r>
    <n v="1483"/>
    <s v="CA-2017-101210"/>
    <x v="326"/>
    <x v="328"/>
    <s v="Second Class"/>
    <s v="DW-13540"/>
    <s v="Don Weiss"/>
    <s v="Consumer"/>
    <s v="United States"/>
    <s v="Jackson"/>
    <s v="Tennessee"/>
    <n v="38301"/>
    <x v="0"/>
    <x v="487"/>
    <x v="1"/>
    <x v="6"/>
    <x v="487"/>
    <x v="1276"/>
    <n v="2"/>
    <n v="0.2"/>
    <x v="1376"/>
  </r>
  <r>
    <n v="1484"/>
    <s v="CA-2017-101210"/>
    <x v="326"/>
    <x v="328"/>
    <s v="Second Class"/>
    <s v="DW-13540"/>
    <s v="Don Weiss"/>
    <s v="Consumer"/>
    <s v="United States"/>
    <s v="Jackson"/>
    <s v="Tennessee"/>
    <n v="38301"/>
    <x v="0"/>
    <x v="1012"/>
    <x v="1"/>
    <x v="10"/>
    <x v="1004"/>
    <x v="1321"/>
    <n v="1"/>
    <n v="0.2"/>
    <x v="1377"/>
  </r>
  <r>
    <n v="1485"/>
    <s v="US-2016-108098"/>
    <x v="500"/>
    <x v="543"/>
    <s v="Standard Class"/>
    <s v="CP-12340"/>
    <s v="Christine Phan"/>
    <s v="Corporate"/>
    <s v="United States"/>
    <s v="Seattle"/>
    <s v="Washington"/>
    <n v="98115"/>
    <x v="1"/>
    <x v="1013"/>
    <x v="2"/>
    <x v="11"/>
    <x v="1005"/>
    <x v="1322"/>
    <n v="3"/>
    <n v="0"/>
    <x v="1378"/>
  </r>
  <r>
    <n v="1486"/>
    <s v="CA-2014-119032"/>
    <x v="501"/>
    <x v="544"/>
    <s v="Standard Class"/>
    <s v="MS-17770"/>
    <s v="Maxwell Schwartz"/>
    <s v="Consumer"/>
    <s v="United States"/>
    <s v="New York City"/>
    <s v="New York"/>
    <n v="10035"/>
    <x v="3"/>
    <x v="1014"/>
    <x v="1"/>
    <x v="13"/>
    <x v="128"/>
    <x v="1061"/>
    <n v="2"/>
    <n v="0"/>
    <x v="1379"/>
  </r>
  <r>
    <n v="1487"/>
    <s v="CA-2015-140410"/>
    <x v="502"/>
    <x v="545"/>
    <s v="Standard Class"/>
    <s v="CM-12655"/>
    <s v="Corinna Mitchell"/>
    <s v="Home Office"/>
    <s v="United States"/>
    <s v="Los Angeles"/>
    <s v="California"/>
    <n v="90008"/>
    <x v="1"/>
    <x v="1015"/>
    <x v="2"/>
    <x v="7"/>
    <x v="1006"/>
    <x v="1323"/>
    <n v="7"/>
    <n v="0.2"/>
    <x v="1380"/>
  </r>
  <r>
    <n v="1488"/>
    <s v="CA-2015-140410"/>
    <x v="502"/>
    <x v="545"/>
    <s v="Standard Class"/>
    <s v="CM-12655"/>
    <s v="Corinna Mitchell"/>
    <s v="Home Office"/>
    <s v="United States"/>
    <s v="Los Angeles"/>
    <s v="California"/>
    <n v="90008"/>
    <x v="1"/>
    <x v="1016"/>
    <x v="2"/>
    <x v="11"/>
    <x v="1007"/>
    <x v="1324"/>
    <n v="3"/>
    <n v="0"/>
    <x v="1381"/>
  </r>
  <r>
    <n v="1489"/>
    <s v="CA-2015-140410"/>
    <x v="502"/>
    <x v="545"/>
    <s v="Standard Class"/>
    <s v="CM-12655"/>
    <s v="Corinna Mitchell"/>
    <s v="Home Office"/>
    <s v="United States"/>
    <s v="Los Angeles"/>
    <s v="California"/>
    <n v="90008"/>
    <x v="1"/>
    <x v="378"/>
    <x v="0"/>
    <x v="5"/>
    <x v="379"/>
    <x v="532"/>
    <n v="3"/>
    <n v="0"/>
    <x v="543"/>
  </r>
  <r>
    <n v="1490"/>
    <s v="CA-2014-136280"/>
    <x v="503"/>
    <x v="546"/>
    <s v="Standard Class"/>
    <s v="Co-12640"/>
    <s v="Corey-Lock"/>
    <s v="Consumer"/>
    <s v="United States"/>
    <s v="Philadelphia"/>
    <s v="Pennsylvania"/>
    <n v="19143"/>
    <x v="3"/>
    <x v="816"/>
    <x v="1"/>
    <x v="2"/>
    <x v="812"/>
    <x v="1325"/>
    <n v="2"/>
    <n v="0.2"/>
    <x v="1382"/>
  </r>
  <r>
    <n v="1491"/>
    <s v="CA-2017-151911"/>
    <x v="504"/>
    <x v="547"/>
    <s v="Second Class"/>
    <s v="DL-13495"/>
    <s v="Dionis Lloyd"/>
    <s v="Corporate"/>
    <s v="United States"/>
    <s v="New York City"/>
    <s v="New York"/>
    <n v="10024"/>
    <x v="3"/>
    <x v="36"/>
    <x v="1"/>
    <x v="12"/>
    <x v="36"/>
    <x v="1326"/>
    <n v="4"/>
    <n v="0"/>
    <x v="1383"/>
  </r>
  <r>
    <n v="1492"/>
    <s v="CA-2017-166436"/>
    <x v="221"/>
    <x v="51"/>
    <s v="Standard Class"/>
    <s v="TS-21370"/>
    <s v="Todd Sumrall"/>
    <s v="Corporate"/>
    <s v="United States"/>
    <s v="New York City"/>
    <s v="New York"/>
    <n v="10035"/>
    <x v="3"/>
    <x v="1017"/>
    <x v="1"/>
    <x v="10"/>
    <x v="1008"/>
    <x v="490"/>
    <n v="1"/>
    <n v="0"/>
    <x v="1384"/>
  </r>
  <r>
    <n v="1493"/>
    <s v="CA-2017-166436"/>
    <x v="221"/>
    <x v="51"/>
    <s v="Standard Class"/>
    <s v="TS-21370"/>
    <s v="Todd Sumrall"/>
    <s v="Corporate"/>
    <s v="United States"/>
    <s v="New York City"/>
    <s v="New York"/>
    <n v="10035"/>
    <x v="3"/>
    <x v="323"/>
    <x v="0"/>
    <x v="1"/>
    <x v="323"/>
    <x v="1327"/>
    <n v="6"/>
    <n v="0.1"/>
    <x v="1385"/>
  </r>
  <r>
    <n v="1494"/>
    <s v="CA-2017-139661"/>
    <x v="505"/>
    <x v="548"/>
    <s v="Standard Class"/>
    <s v="JW-15220"/>
    <s v="Jane Waco"/>
    <s v="Corporate"/>
    <s v="United States"/>
    <s v="Vancouver"/>
    <s v="Washington"/>
    <n v="98661"/>
    <x v="1"/>
    <x v="763"/>
    <x v="0"/>
    <x v="5"/>
    <x v="762"/>
    <x v="1328"/>
    <n v="2"/>
    <n v="0"/>
    <x v="1386"/>
  </r>
  <r>
    <n v="1495"/>
    <s v="CA-2014-123925"/>
    <x v="506"/>
    <x v="549"/>
    <s v="Second Class"/>
    <s v="RF-19840"/>
    <s v="Roy Französisch"/>
    <s v="Consumer"/>
    <s v="United States"/>
    <s v="Columbus"/>
    <s v="Georgia"/>
    <n v="31907"/>
    <x v="0"/>
    <x v="818"/>
    <x v="1"/>
    <x v="6"/>
    <x v="814"/>
    <x v="1329"/>
    <n v="3"/>
    <n v="0"/>
    <x v="1387"/>
  </r>
  <r>
    <n v="1496"/>
    <s v="CA-2017-152485"/>
    <x v="507"/>
    <x v="221"/>
    <s v="Standard Class"/>
    <s v="JD-15790"/>
    <s v="John Dryer"/>
    <s v="Consumer"/>
    <s v="United States"/>
    <s v="Coppell"/>
    <s v="Texas"/>
    <n v="75019"/>
    <x v="2"/>
    <x v="853"/>
    <x v="1"/>
    <x v="6"/>
    <x v="846"/>
    <x v="1330"/>
    <n v="7"/>
    <n v="0.2"/>
    <x v="1388"/>
  </r>
  <r>
    <n v="1497"/>
    <s v="CA-2017-152485"/>
    <x v="507"/>
    <x v="221"/>
    <s v="Standard Class"/>
    <s v="JD-15790"/>
    <s v="John Dryer"/>
    <s v="Consumer"/>
    <s v="United States"/>
    <s v="Coppell"/>
    <s v="Texas"/>
    <n v="75019"/>
    <x v="2"/>
    <x v="1018"/>
    <x v="1"/>
    <x v="4"/>
    <x v="1009"/>
    <x v="1331"/>
    <n v="1"/>
    <n v="0.2"/>
    <x v="1389"/>
  </r>
  <r>
    <n v="1498"/>
    <s v="CA-2017-152485"/>
    <x v="507"/>
    <x v="221"/>
    <s v="Standard Class"/>
    <s v="JD-15790"/>
    <s v="John Dryer"/>
    <s v="Consumer"/>
    <s v="United States"/>
    <s v="Coppell"/>
    <s v="Texas"/>
    <n v="75019"/>
    <x v="2"/>
    <x v="169"/>
    <x v="1"/>
    <x v="6"/>
    <x v="170"/>
    <x v="1332"/>
    <n v="5"/>
    <n v="0.2"/>
    <x v="1390"/>
  </r>
  <r>
    <n v="1499"/>
    <s v="CA-2016-141586"/>
    <x v="508"/>
    <x v="550"/>
    <s v="First Class"/>
    <s v="NK-18490"/>
    <s v="Neil Knudson"/>
    <s v="Home Office"/>
    <s v="United States"/>
    <s v="San Francisco"/>
    <s v="California"/>
    <n v="94122"/>
    <x v="1"/>
    <x v="109"/>
    <x v="1"/>
    <x v="8"/>
    <x v="109"/>
    <x v="1333"/>
    <n v="5"/>
    <n v="0.2"/>
    <x v="1391"/>
  </r>
  <r>
    <n v="1500"/>
    <s v="CA-2017-130386"/>
    <x v="105"/>
    <x v="551"/>
    <s v="Standard Class"/>
    <s v="NG-18430"/>
    <s v="Nathan Gelder"/>
    <s v="Consumer"/>
    <s v="United States"/>
    <s v="Austin"/>
    <s v="Texas"/>
    <n v="78745"/>
    <x v="2"/>
    <x v="186"/>
    <x v="1"/>
    <x v="10"/>
    <x v="187"/>
    <x v="195"/>
    <n v="3"/>
    <n v="0.2"/>
    <x v="197"/>
  </r>
  <r>
    <n v="1501"/>
    <s v="CA-2017-130386"/>
    <x v="105"/>
    <x v="551"/>
    <s v="Standard Class"/>
    <s v="NG-18430"/>
    <s v="Nathan Gelder"/>
    <s v="Consumer"/>
    <s v="United States"/>
    <s v="Austin"/>
    <s v="Texas"/>
    <n v="78745"/>
    <x v="2"/>
    <x v="1019"/>
    <x v="1"/>
    <x v="10"/>
    <x v="1010"/>
    <x v="1334"/>
    <n v="9"/>
    <n v="0.2"/>
    <x v="1392"/>
  </r>
  <r>
    <n v="1502"/>
    <s v="CA-2017-130386"/>
    <x v="105"/>
    <x v="551"/>
    <s v="Standard Class"/>
    <s v="NG-18430"/>
    <s v="Nathan Gelder"/>
    <s v="Consumer"/>
    <s v="United States"/>
    <s v="Austin"/>
    <s v="Texas"/>
    <n v="78745"/>
    <x v="2"/>
    <x v="906"/>
    <x v="1"/>
    <x v="4"/>
    <x v="898"/>
    <x v="1129"/>
    <n v="3"/>
    <n v="0.2"/>
    <x v="1170"/>
  </r>
  <r>
    <n v="1503"/>
    <s v="CA-2016-100468"/>
    <x v="390"/>
    <x v="417"/>
    <s v="Standard Class"/>
    <s v="AT-10435"/>
    <s v="Alyssa Tate"/>
    <s v="Home Office"/>
    <s v="United States"/>
    <s v="Los Angeles"/>
    <s v="California"/>
    <n v="90045"/>
    <x v="1"/>
    <x v="1020"/>
    <x v="2"/>
    <x v="7"/>
    <x v="1011"/>
    <x v="1335"/>
    <n v="2"/>
    <n v="0.2"/>
    <x v="1393"/>
  </r>
  <r>
    <n v="1504"/>
    <s v="CA-2016-100468"/>
    <x v="390"/>
    <x v="417"/>
    <s v="Standard Class"/>
    <s v="AT-10435"/>
    <s v="Alyssa Tate"/>
    <s v="Home Office"/>
    <s v="United States"/>
    <s v="Los Angeles"/>
    <s v="California"/>
    <n v="90045"/>
    <x v="1"/>
    <x v="527"/>
    <x v="0"/>
    <x v="5"/>
    <x v="527"/>
    <x v="587"/>
    <n v="2"/>
    <n v="0"/>
    <x v="596"/>
  </r>
  <r>
    <n v="1505"/>
    <s v="CA-2015-153388"/>
    <x v="509"/>
    <x v="552"/>
    <s v="Standard Class"/>
    <s v="PC-19000"/>
    <s v="Pauline Chand"/>
    <s v="Home Office"/>
    <s v="United States"/>
    <s v="Los Angeles"/>
    <s v="California"/>
    <n v="90004"/>
    <x v="1"/>
    <x v="59"/>
    <x v="1"/>
    <x v="6"/>
    <x v="59"/>
    <x v="1336"/>
    <n v="4"/>
    <n v="0"/>
    <x v="1394"/>
  </r>
  <r>
    <n v="1506"/>
    <s v="CA-2015-153388"/>
    <x v="509"/>
    <x v="552"/>
    <s v="Standard Class"/>
    <s v="PC-19000"/>
    <s v="Pauline Chand"/>
    <s v="Home Office"/>
    <s v="United States"/>
    <s v="Los Angeles"/>
    <s v="California"/>
    <n v="90004"/>
    <x v="1"/>
    <x v="1021"/>
    <x v="0"/>
    <x v="3"/>
    <x v="1012"/>
    <x v="1337"/>
    <n v="6"/>
    <n v="0.2"/>
    <x v="1395"/>
  </r>
  <r>
    <n v="1507"/>
    <s v="CA-2017-154935"/>
    <x v="165"/>
    <x v="168"/>
    <s v="Standard Class"/>
    <s v="AR-10540"/>
    <s v="Andy Reiter"/>
    <s v="Consumer"/>
    <s v="United States"/>
    <s v="New York City"/>
    <s v="New York"/>
    <n v="10024"/>
    <x v="3"/>
    <x v="985"/>
    <x v="1"/>
    <x v="8"/>
    <x v="978"/>
    <x v="602"/>
    <n v="3"/>
    <n v="0.2"/>
    <x v="1396"/>
  </r>
  <r>
    <n v="1508"/>
    <s v="CA-2016-134208"/>
    <x v="42"/>
    <x v="30"/>
    <s v="Standard Class"/>
    <s v="CS-12505"/>
    <s v="Cindy Stewart"/>
    <s v="Consumer"/>
    <s v="United States"/>
    <s v="Columbus"/>
    <s v="Georgia"/>
    <n v="31907"/>
    <x v="0"/>
    <x v="1022"/>
    <x v="2"/>
    <x v="15"/>
    <x v="1013"/>
    <x v="1338"/>
    <n v="4"/>
    <n v="0"/>
    <x v="1397"/>
  </r>
  <r>
    <n v="1509"/>
    <s v="CA-2017-108294"/>
    <x v="389"/>
    <x v="235"/>
    <s v="Same Day"/>
    <s v="LS-16975"/>
    <s v="Lindsay Shagiari"/>
    <s v="Home Office"/>
    <s v="United States"/>
    <s v="Omaha"/>
    <s v="Nebraska"/>
    <n v="68104"/>
    <x v="2"/>
    <x v="1023"/>
    <x v="1"/>
    <x v="8"/>
    <x v="1014"/>
    <x v="1339"/>
    <n v="3"/>
    <n v="0"/>
    <x v="1398"/>
  </r>
  <r>
    <n v="1510"/>
    <s v="CA-2017-103611"/>
    <x v="510"/>
    <x v="17"/>
    <s v="First Class"/>
    <s v="JM-15535"/>
    <s v="Jessica Myrick"/>
    <s v="Consumer"/>
    <s v="United States"/>
    <s v="Los Angeles"/>
    <s v="California"/>
    <n v="90036"/>
    <x v="1"/>
    <x v="1006"/>
    <x v="0"/>
    <x v="5"/>
    <x v="998"/>
    <x v="1340"/>
    <n v="2"/>
    <n v="0"/>
    <x v="1399"/>
  </r>
  <r>
    <n v="1511"/>
    <s v="CA-2017-100384"/>
    <x v="92"/>
    <x v="553"/>
    <s v="Standard Class"/>
    <s v="NH-18610"/>
    <s v="Nicole Hansen"/>
    <s v="Corporate"/>
    <s v="United States"/>
    <s v="Pomona"/>
    <s v="California"/>
    <n v="91767"/>
    <x v="1"/>
    <x v="281"/>
    <x v="1"/>
    <x v="6"/>
    <x v="281"/>
    <x v="1341"/>
    <n v="8"/>
    <n v="0"/>
    <x v="1400"/>
  </r>
  <r>
    <n v="1512"/>
    <s v="CA-2017-100384"/>
    <x v="92"/>
    <x v="553"/>
    <s v="Standard Class"/>
    <s v="NH-18610"/>
    <s v="Nicole Hansen"/>
    <s v="Corporate"/>
    <s v="United States"/>
    <s v="Pomona"/>
    <s v="California"/>
    <n v="91767"/>
    <x v="1"/>
    <x v="181"/>
    <x v="1"/>
    <x v="6"/>
    <x v="182"/>
    <x v="1342"/>
    <n v="9"/>
    <n v="0"/>
    <x v="1401"/>
  </r>
  <r>
    <n v="1513"/>
    <s v="CA-2017-112809"/>
    <x v="238"/>
    <x v="554"/>
    <s v="Standard Class"/>
    <s v="RA-19915"/>
    <s v="Russell Applegate"/>
    <s v="Consumer"/>
    <s v="United States"/>
    <s v="Dallas"/>
    <s v="Texas"/>
    <n v="75220"/>
    <x v="2"/>
    <x v="225"/>
    <x v="1"/>
    <x v="4"/>
    <x v="226"/>
    <x v="1343"/>
    <n v="3"/>
    <n v="0.2"/>
    <x v="1402"/>
  </r>
  <r>
    <n v="1514"/>
    <s v="CA-2017-112809"/>
    <x v="238"/>
    <x v="554"/>
    <s v="Standard Class"/>
    <s v="RA-19915"/>
    <s v="Russell Applegate"/>
    <s v="Consumer"/>
    <s v="United States"/>
    <s v="Dallas"/>
    <s v="Texas"/>
    <n v="75220"/>
    <x v="2"/>
    <x v="410"/>
    <x v="1"/>
    <x v="8"/>
    <x v="410"/>
    <x v="1344"/>
    <n v="5"/>
    <n v="0.8"/>
    <x v="1403"/>
  </r>
  <r>
    <n v="1515"/>
    <s v="CA-2017-112809"/>
    <x v="238"/>
    <x v="554"/>
    <s v="Standard Class"/>
    <s v="RA-19915"/>
    <s v="Russell Applegate"/>
    <s v="Consumer"/>
    <s v="United States"/>
    <s v="Dallas"/>
    <s v="Texas"/>
    <n v="75220"/>
    <x v="2"/>
    <x v="674"/>
    <x v="1"/>
    <x v="8"/>
    <x v="674"/>
    <x v="1345"/>
    <n v="4"/>
    <n v="0.8"/>
    <x v="1404"/>
  </r>
  <r>
    <n v="1516"/>
    <s v="US-2017-160759"/>
    <x v="157"/>
    <x v="416"/>
    <s v="Standard Class"/>
    <s v="AI-10855"/>
    <s v="Arianne Irving"/>
    <s v="Consumer"/>
    <s v="United States"/>
    <s v="Philadelphia"/>
    <s v="Pennsylvania"/>
    <n v="19120"/>
    <x v="3"/>
    <x v="955"/>
    <x v="0"/>
    <x v="1"/>
    <x v="948"/>
    <x v="1346"/>
    <n v="1"/>
    <n v="0.3"/>
    <x v="1405"/>
  </r>
  <r>
    <n v="1517"/>
    <s v="CA-2017-148446"/>
    <x v="389"/>
    <x v="93"/>
    <s v="Second Class"/>
    <s v="MC-17845"/>
    <s v="Michael Chen"/>
    <s v="Consumer"/>
    <s v="United States"/>
    <s v="North Las Vegas"/>
    <s v="Nevada"/>
    <n v="89031"/>
    <x v="1"/>
    <x v="489"/>
    <x v="0"/>
    <x v="3"/>
    <x v="489"/>
    <x v="1347"/>
    <n v="4"/>
    <n v="0"/>
    <x v="1406"/>
  </r>
  <r>
    <n v="1518"/>
    <s v="CA-2014-111059"/>
    <x v="511"/>
    <x v="555"/>
    <s v="Second Class"/>
    <s v="TB-21400"/>
    <s v="Tom Boeckenhauer"/>
    <s v="Consumer"/>
    <s v="United States"/>
    <s v="Seattle"/>
    <s v="Washington"/>
    <n v="98105"/>
    <x v="1"/>
    <x v="270"/>
    <x v="1"/>
    <x v="8"/>
    <x v="270"/>
    <x v="1348"/>
    <n v="2"/>
    <n v="0.2"/>
    <x v="1407"/>
  </r>
  <r>
    <n v="1519"/>
    <s v="CA-2014-111059"/>
    <x v="511"/>
    <x v="555"/>
    <s v="Second Class"/>
    <s v="TB-21400"/>
    <s v="Tom Boeckenhauer"/>
    <s v="Consumer"/>
    <s v="United States"/>
    <s v="Seattle"/>
    <s v="Washington"/>
    <n v="98105"/>
    <x v="1"/>
    <x v="555"/>
    <x v="1"/>
    <x v="8"/>
    <x v="554"/>
    <x v="1349"/>
    <n v="3"/>
    <n v="0.2"/>
    <x v="1408"/>
  </r>
  <r>
    <n v="1520"/>
    <s v="CA-2017-116204"/>
    <x v="512"/>
    <x v="556"/>
    <s v="Second Class"/>
    <s v="VW-21775"/>
    <s v="Victoria Wilson"/>
    <s v="Corporate"/>
    <s v="United States"/>
    <s v="San Francisco"/>
    <s v="California"/>
    <n v="94110"/>
    <x v="1"/>
    <x v="733"/>
    <x v="1"/>
    <x v="8"/>
    <x v="732"/>
    <x v="1350"/>
    <n v="7"/>
    <n v="0.2"/>
    <x v="1409"/>
  </r>
  <r>
    <n v="1521"/>
    <s v="CA-2017-109946"/>
    <x v="513"/>
    <x v="557"/>
    <s v="Standard Class"/>
    <s v="PL-18925"/>
    <s v="Paul Lucas"/>
    <s v="Home Office"/>
    <s v="United States"/>
    <s v="Chicago"/>
    <s v="Illinois"/>
    <n v="60610"/>
    <x v="2"/>
    <x v="1024"/>
    <x v="1"/>
    <x v="6"/>
    <x v="1015"/>
    <x v="1053"/>
    <n v="5"/>
    <n v="0.2"/>
    <x v="1410"/>
  </r>
  <r>
    <n v="1522"/>
    <s v="CA-2015-144806"/>
    <x v="401"/>
    <x v="223"/>
    <s v="Standard Class"/>
    <s v="GH-14425"/>
    <s v="Gary Hwang"/>
    <s v="Consumer"/>
    <s v="United States"/>
    <s v="Tucson"/>
    <s v="Arizona"/>
    <n v="85705"/>
    <x v="1"/>
    <x v="592"/>
    <x v="0"/>
    <x v="5"/>
    <x v="592"/>
    <x v="1351"/>
    <n v="6"/>
    <n v="0.2"/>
    <x v="1411"/>
  </r>
  <r>
    <n v="1523"/>
    <s v="CA-2015-144806"/>
    <x v="401"/>
    <x v="223"/>
    <s v="Standard Class"/>
    <s v="GH-14425"/>
    <s v="Gary Hwang"/>
    <s v="Consumer"/>
    <s v="United States"/>
    <s v="Tucson"/>
    <s v="Arizona"/>
    <n v="85705"/>
    <x v="1"/>
    <x v="1025"/>
    <x v="1"/>
    <x v="10"/>
    <x v="1016"/>
    <x v="548"/>
    <n v="5"/>
    <n v="0.2"/>
    <x v="1412"/>
  </r>
  <r>
    <n v="1524"/>
    <s v="CA-2015-144806"/>
    <x v="401"/>
    <x v="223"/>
    <s v="Standard Class"/>
    <s v="GH-14425"/>
    <s v="Gary Hwang"/>
    <s v="Consumer"/>
    <s v="United States"/>
    <s v="Tucson"/>
    <s v="Arizona"/>
    <n v="85705"/>
    <x v="1"/>
    <x v="334"/>
    <x v="1"/>
    <x v="10"/>
    <x v="334"/>
    <x v="658"/>
    <n v="8"/>
    <n v="0.2"/>
    <x v="1413"/>
  </r>
  <r>
    <n v="1525"/>
    <s v="CA-2015-144806"/>
    <x v="401"/>
    <x v="223"/>
    <s v="Standard Class"/>
    <s v="GH-14425"/>
    <s v="Gary Hwang"/>
    <s v="Consumer"/>
    <s v="United States"/>
    <s v="Tucson"/>
    <s v="Arizona"/>
    <n v="85705"/>
    <x v="1"/>
    <x v="232"/>
    <x v="1"/>
    <x v="4"/>
    <x v="233"/>
    <x v="1352"/>
    <n v="6"/>
    <n v="0.2"/>
    <x v="1414"/>
  </r>
  <r>
    <n v="1526"/>
    <s v="CA-2015-144806"/>
    <x v="401"/>
    <x v="223"/>
    <s v="Standard Class"/>
    <s v="GH-14425"/>
    <s v="Gary Hwang"/>
    <s v="Consumer"/>
    <s v="United States"/>
    <s v="Tucson"/>
    <s v="Arizona"/>
    <n v="85705"/>
    <x v="1"/>
    <x v="30"/>
    <x v="1"/>
    <x v="6"/>
    <x v="30"/>
    <x v="31"/>
    <n v="6"/>
    <n v="0.2"/>
    <x v="31"/>
  </r>
  <r>
    <n v="1527"/>
    <s v="CA-2016-122392"/>
    <x v="405"/>
    <x v="330"/>
    <s v="Standard Class"/>
    <s v="CJ-12010"/>
    <s v="Caroline Jumper"/>
    <s v="Consumer"/>
    <s v="United States"/>
    <s v="Allentown"/>
    <s v="Pennsylvania"/>
    <n v="18103"/>
    <x v="3"/>
    <x v="1026"/>
    <x v="1"/>
    <x v="6"/>
    <x v="1017"/>
    <x v="1353"/>
    <n v="2"/>
    <n v="0.2"/>
    <x v="1415"/>
  </r>
  <r>
    <n v="1528"/>
    <s v="CA-2016-122392"/>
    <x v="405"/>
    <x v="330"/>
    <s v="Standard Class"/>
    <s v="CJ-12010"/>
    <s v="Caroline Jumper"/>
    <s v="Consumer"/>
    <s v="United States"/>
    <s v="Allentown"/>
    <s v="Pennsylvania"/>
    <n v="18103"/>
    <x v="3"/>
    <x v="1027"/>
    <x v="0"/>
    <x v="5"/>
    <x v="1018"/>
    <x v="25"/>
    <n v="2"/>
    <n v="0.2"/>
    <x v="1416"/>
  </r>
  <r>
    <n v="1529"/>
    <s v="CA-2015-148432"/>
    <x v="209"/>
    <x v="558"/>
    <s v="Second Class"/>
    <s v="MC-18130"/>
    <s v="Mike Caudle"/>
    <s v="Corporate"/>
    <s v="United States"/>
    <s v="Newark"/>
    <s v="Delaware"/>
    <n v="19711"/>
    <x v="3"/>
    <x v="1028"/>
    <x v="1"/>
    <x v="13"/>
    <x v="1019"/>
    <x v="1354"/>
    <n v="7"/>
    <n v="0"/>
    <x v="1417"/>
  </r>
  <r>
    <n v="1530"/>
    <s v="CA-2015-148432"/>
    <x v="209"/>
    <x v="558"/>
    <s v="Second Class"/>
    <s v="MC-18130"/>
    <s v="Mike Caudle"/>
    <s v="Corporate"/>
    <s v="United States"/>
    <s v="Newark"/>
    <s v="Delaware"/>
    <n v="19711"/>
    <x v="3"/>
    <x v="1029"/>
    <x v="1"/>
    <x v="10"/>
    <x v="1020"/>
    <x v="549"/>
    <n v="2"/>
    <n v="0"/>
    <x v="1418"/>
  </r>
  <r>
    <n v="1531"/>
    <s v="CA-2015-103793"/>
    <x v="514"/>
    <x v="394"/>
    <s v="Standard Class"/>
    <s v="BV-11245"/>
    <s v="Benjamin Venier"/>
    <s v="Corporate"/>
    <s v="United States"/>
    <s v="Miami"/>
    <s v="Florida"/>
    <n v="33142"/>
    <x v="0"/>
    <x v="1030"/>
    <x v="1"/>
    <x v="10"/>
    <x v="1021"/>
    <x v="1355"/>
    <n v="3"/>
    <n v="0.2"/>
    <x v="1419"/>
  </r>
  <r>
    <n v="1532"/>
    <s v="CA-2017-159884"/>
    <x v="515"/>
    <x v="559"/>
    <s v="Standard Class"/>
    <s v="JF-15490"/>
    <s v="Jeremy Farry"/>
    <s v="Consumer"/>
    <s v="United States"/>
    <s v="Tempe"/>
    <s v="Arizona"/>
    <n v="85281"/>
    <x v="1"/>
    <x v="1031"/>
    <x v="1"/>
    <x v="4"/>
    <x v="1022"/>
    <x v="1356"/>
    <n v="1"/>
    <n v="0.2"/>
    <x v="1420"/>
  </r>
  <r>
    <n v="1533"/>
    <s v="CA-2017-159884"/>
    <x v="515"/>
    <x v="559"/>
    <s v="Standard Class"/>
    <s v="JF-15490"/>
    <s v="Jeremy Farry"/>
    <s v="Consumer"/>
    <s v="United States"/>
    <s v="Tempe"/>
    <s v="Arizona"/>
    <n v="85281"/>
    <x v="1"/>
    <x v="203"/>
    <x v="1"/>
    <x v="13"/>
    <x v="204"/>
    <x v="1357"/>
    <n v="3"/>
    <n v="0.2"/>
    <x v="1421"/>
  </r>
  <r>
    <n v="1534"/>
    <s v="CA-2016-139885"/>
    <x v="429"/>
    <x v="542"/>
    <s v="Standard Class"/>
    <s v="EB-13840"/>
    <s v="Ellis Ballard"/>
    <s v="Corporate"/>
    <s v="United States"/>
    <s v="New York City"/>
    <s v="New York"/>
    <n v="10035"/>
    <x v="3"/>
    <x v="1032"/>
    <x v="1"/>
    <x v="4"/>
    <x v="1023"/>
    <x v="1358"/>
    <n v="6"/>
    <n v="0"/>
    <x v="232"/>
  </r>
  <r>
    <n v="1535"/>
    <s v="CA-2017-124086"/>
    <x v="516"/>
    <x v="556"/>
    <s v="Standard Class"/>
    <s v="MP-18175"/>
    <s v="Mike Pelletier"/>
    <s v="Home Office"/>
    <s v="United States"/>
    <s v="Laguna Niguel"/>
    <s v="California"/>
    <n v="92677"/>
    <x v="1"/>
    <x v="574"/>
    <x v="0"/>
    <x v="0"/>
    <x v="574"/>
    <x v="1359"/>
    <n v="2"/>
    <n v="0.15"/>
    <x v="1422"/>
  </r>
  <r>
    <n v="1536"/>
    <s v="CA-2016-112389"/>
    <x v="517"/>
    <x v="195"/>
    <s v="Standard Class"/>
    <s v="JM-15655"/>
    <s v="Jim Mitchum"/>
    <s v="Corporate"/>
    <s v="United States"/>
    <s v="Bridgeton"/>
    <s v="New Jersey"/>
    <n v="8302"/>
    <x v="3"/>
    <x v="1033"/>
    <x v="1"/>
    <x v="4"/>
    <x v="1024"/>
    <x v="1360"/>
    <n v="3"/>
    <n v="0"/>
    <x v="1423"/>
  </r>
  <r>
    <n v="1537"/>
    <s v="CA-2016-112389"/>
    <x v="517"/>
    <x v="195"/>
    <s v="Standard Class"/>
    <s v="JM-15655"/>
    <s v="Jim Mitchum"/>
    <s v="Corporate"/>
    <s v="United States"/>
    <s v="Bridgeton"/>
    <s v="New Jersey"/>
    <n v="8302"/>
    <x v="3"/>
    <x v="1034"/>
    <x v="1"/>
    <x v="9"/>
    <x v="1025"/>
    <x v="1361"/>
    <n v="3"/>
    <n v="0"/>
    <x v="1424"/>
  </r>
  <r>
    <n v="1538"/>
    <s v="CA-2017-121888"/>
    <x v="175"/>
    <x v="31"/>
    <s v="Second Class"/>
    <s v="CL-11890"/>
    <s v="Carl Ludwig"/>
    <s v="Consumer"/>
    <s v="United States"/>
    <s v="Everett"/>
    <s v="Massachusetts"/>
    <n v="2149"/>
    <x v="3"/>
    <x v="884"/>
    <x v="2"/>
    <x v="7"/>
    <x v="878"/>
    <x v="1362"/>
    <n v="1"/>
    <n v="0"/>
    <x v="1425"/>
  </r>
  <r>
    <n v="1539"/>
    <s v="CA-2017-121888"/>
    <x v="175"/>
    <x v="31"/>
    <s v="Second Class"/>
    <s v="CL-11890"/>
    <s v="Carl Ludwig"/>
    <s v="Consumer"/>
    <s v="United States"/>
    <s v="Everett"/>
    <s v="Massachusetts"/>
    <n v="2149"/>
    <x v="3"/>
    <x v="359"/>
    <x v="1"/>
    <x v="6"/>
    <x v="359"/>
    <x v="1363"/>
    <n v="2"/>
    <n v="0"/>
    <x v="1426"/>
  </r>
  <r>
    <n v="1540"/>
    <s v="CA-2017-121888"/>
    <x v="175"/>
    <x v="31"/>
    <s v="Second Class"/>
    <s v="CL-11890"/>
    <s v="Carl Ludwig"/>
    <s v="Consumer"/>
    <s v="United States"/>
    <s v="Everett"/>
    <s v="Massachusetts"/>
    <n v="2149"/>
    <x v="3"/>
    <x v="37"/>
    <x v="0"/>
    <x v="0"/>
    <x v="37"/>
    <x v="1364"/>
    <n v="3"/>
    <n v="0"/>
    <x v="1427"/>
  </r>
  <r>
    <n v="1541"/>
    <s v="CA-2017-121888"/>
    <x v="175"/>
    <x v="31"/>
    <s v="Second Class"/>
    <s v="CL-11890"/>
    <s v="Carl Ludwig"/>
    <s v="Consumer"/>
    <s v="United States"/>
    <s v="Everett"/>
    <s v="Massachusetts"/>
    <n v="2149"/>
    <x v="3"/>
    <x v="1002"/>
    <x v="1"/>
    <x v="8"/>
    <x v="994"/>
    <x v="1365"/>
    <n v="7"/>
    <n v="0"/>
    <x v="1428"/>
  </r>
  <r>
    <n v="1542"/>
    <s v="CA-2014-166884"/>
    <x v="518"/>
    <x v="560"/>
    <s v="Second Class"/>
    <s v="CK-12205"/>
    <s v="Chloris Kastensmidt"/>
    <s v="Consumer"/>
    <s v="United States"/>
    <s v="Columbus"/>
    <s v="Ohio"/>
    <n v="43229"/>
    <x v="3"/>
    <x v="1035"/>
    <x v="0"/>
    <x v="5"/>
    <x v="325"/>
    <x v="1366"/>
    <n v="5"/>
    <n v="0.2"/>
    <x v="1429"/>
  </r>
  <r>
    <n v="1543"/>
    <s v="CA-2014-166884"/>
    <x v="518"/>
    <x v="560"/>
    <s v="Second Class"/>
    <s v="CK-12205"/>
    <s v="Chloris Kastensmidt"/>
    <s v="Consumer"/>
    <s v="United States"/>
    <s v="Columbus"/>
    <s v="Ohio"/>
    <n v="43229"/>
    <x v="3"/>
    <x v="845"/>
    <x v="1"/>
    <x v="13"/>
    <x v="839"/>
    <x v="1367"/>
    <n v="6"/>
    <n v="0.2"/>
    <x v="1430"/>
  </r>
  <r>
    <n v="1544"/>
    <s v="CA-2014-107181"/>
    <x v="519"/>
    <x v="561"/>
    <s v="Standard Class"/>
    <s v="DB-13270"/>
    <s v="Deborah Brumfield"/>
    <s v="Home Office"/>
    <s v="United States"/>
    <s v="San Diego"/>
    <s v="California"/>
    <n v="92024"/>
    <x v="1"/>
    <x v="655"/>
    <x v="1"/>
    <x v="8"/>
    <x v="655"/>
    <x v="1368"/>
    <n v="3"/>
    <n v="0.2"/>
    <x v="1431"/>
  </r>
  <r>
    <n v="1545"/>
    <s v="CA-2014-107181"/>
    <x v="519"/>
    <x v="561"/>
    <s v="Standard Class"/>
    <s v="DB-13270"/>
    <s v="Deborah Brumfield"/>
    <s v="Home Office"/>
    <s v="United States"/>
    <s v="San Diego"/>
    <s v="California"/>
    <n v="92024"/>
    <x v="1"/>
    <x v="732"/>
    <x v="1"/>
    <x v="10"/>
    <x v="731"/>
    <x v="1369"/>
    <n v="4"/>
    <n v="0"/>
    <x v="1432"/>
  </r>
  <r>
    <n v="1546"/>
    <s v="CA-2014-150245"/>
    <x v="520"/>
    <x v="124"/>
    <s v="Second Class"/>
    <s v="PC-18745"/>
    <s v="Pamela Coakley"/>
    <s v="Corporate"/>
    <s v="United States"/>
    <s v="Watertown"/>
    <s v="New York"/>
    <n v="13601"/>
    <x v="3"/>
    <x v="178"/>
    <x v="0"/>
    <x v="0"/>
    <x v="179"/>
    <x v="1370"/>
    <n v="7"/>
    <n v="0.2"/>
    <x v="1433"/>
  </r>
  <r>
    <n v="1547"/>
    <s v="CA-2015-111395"/>
    <x v="521"/>
    <x v="562"/>
    <s v="Standard Class"/>
    <s v="VB-21745"/>
    <s v="Victoria Brennan"/>
    <s v="Corporate"/>
    <s v="United States"/>
    <s v="San Antonio"/>
    <s v="Texas"/>
    <n v="78207"/>
    <x v="2"/>
    <x v="921"/>
    <x v="1"/>
    <x v="10"/>
    <x v="913"/>
    <x v="763"/>
    <n v="4"/>
    <n v="0.2"/>
    <x v="785"/>
  </r>
  <r>
    <n v="1548"/>
    <s v="CA-2015-111395"/>
    <x v="521"/>
    <x v="562"/>
    <s v="Standard Class"/>
    <s v="VB-21745"/>
    <s v="Victoria Brennan"/>
    <s v="Corporate"/>
    <s v="United States"/>
    <s v="San Antonio"/>
    <s v="Texas"/>
    <n v="78207"/>
    <x v="2"/>
    <x v="979"/>
    <x v="1"/>
    <x v="8"/>
    <x v="972"/>
    <x v="1371"/>
    <n v="2"/>
    <n v="0.8"/>
    <x v="1434"/>
  </r>
  <r>
    <n v="1549"/>
    <s v="CA-2015-111395"/>
    <x v="521"/>
    <x v="562"/>
    <s v="Standard Class"/>
    <s v="VB-21745"/>
    <s v="Victoria Brennan"/>
    <s v="Corporate"/>
    <s v="United States"/>
    <s v="San Antonio"/>
    <s v="Texas"/>
    <n v="78207"/>
    <x v="2"/>
    <x v="1036"/>
    <x v="1"/>
    <x v="4"/>
    <x v="1026"/>
    <x v="1372"/>
    <n v="2"/>
    <n v="0.2"/>
    <x v="1435"/>
  </r>
  <r>
    <n v="1550"/>
    <s v="CA-2014-134278"/>
    <x v="522"/>
    <x v="277"/>
    <s v="First Class"/>
    <s v="EP-13915"/>
    <s v="Emily Phan"/>
    <s v="Consumer"/>
    <s v="United States"/>
    <s v="New York City"/>
    <s v="New York"/>
    <n v="10011"/>
    <x v="3"/>
    <x v="890"/>
    <x v="2"/>
    <x v="16"/>
    <x v="883"/>
    <x v="1373"/>
    <n v="1"/>
    <n v="0.2"/>
    <x v="1436"/>
  </r>
  <r>
    <n v="1551"/>
    <s v="US-2017-124926"/>
    <x v="38"/>
    <x v="551"/>
    <s v="Second Class"/>
    <s v="ME-17320"/>
    <s v="Maria Etezadi"/>
    <s v="Home Office"/>
    <s v="United States"/>
    <s v="Houston"/>
    <s v="Texas"/>
    <n v="77095"/>
    <x v="2"/>
    <x v="1037"/>
    <x v="1"/>
    <x v="9"/>
    <x v="1027"/>
    <x v="1374"/>
    <n v="6"/>
    <n v="0.8"/>
    <x v="1437"/>
  </r>
  <r>
    <n v="1552"/>
    <s v="CA-2016-159345"/>
    <x v="26"/>
    <x v="563"/>
    <s v="Standard Class"/>
    <s v="IG-15085"/>
    <s v="Ivan Gibson"/>
    <s v="Consumer"/>
    <s v="United States"/>
    <s v="San Diego"/>
    <s v="California"/>
    <n v="92024"/>
    <x v="1"/>
    <x v="964"/>
    <x v="1"/>
    <x v="10"/>
    <x v="957"/>
    <x v="1375"/>
    <n v="2"/>
    <n v="0"/>
    <x v="1438"/>
  </r>
  <r>
    <n v="1553"/>
    <s v="CA-2014-130274"/>
    <x v="523"/>
    <x v="564"/>
    <s v="First Class"/>
    <s v="JS-15940"/>
    <s v="Joni Sundaresam"/>
    <s v="Home Office"/>
    <s v="United States"/>
    <s v="Appleton"/>
    <s v="Wisconsin"/>
    <n v="54915"/>
    <x v="2"/>
    <x v="1038"/>
    <x v="1"/>
    <x v="2"/>
    <x v="1028"/>
    <x v="748"/>
    <n v="7"/>
    <n v="0"/>
    <x v="767"/>
  </r>
  <r>
    <n v="1554"/>
    <s v="CA-2017-158386"/>
    <x v="524"/>
    <x v="565"/>
    <s v="Standard Class"/>
    <s v="BO-11425"/>
    <s v="Bobby Odegard"/>
    <s v="Consumer"/>
    <s v="United States"/>
    <s v="Richmond"/>
    <s v="Kentucky"/>
    <n v="40475"/>
    <x v="0"/>
    <x v="691"/>
    <x v="1"/>
    <x v="8"/>
    <x v="691"/>
    <x v="1376"/>
    <n v="5"/>
    <n v="0"/>
    <x v="1439"/>
  </r>
  <r>
    <n v="1555"/>
    <s v="CA-2015-111507"/>
    <x v="525"/>
    <x v="95"/>
    <s v="Standard Class"/>
    <s v="VW-21775"/>
    <s v="Victoria Wilson"/>
    <s v="Corporate"/>
    <s v="United States"/>
    <s v="Bellevue"/>
    <s v="Washington"/>
    <n v="98006"/>
    <x v="1"/>
    <x v="1039"/>
    <x v="1"/>
    <x v="6"/>
    <x v="1029"/>
    <x v="267"/>
    <n v="3"/>
    <n v="0"/>
    <x v="1440"/>
  </r>
  <r>
    <n v="1556"/>
    <s v="CA-2017-120761"/>
    <x v="507"/>
    <x v="221"/>
    <s v="Standard Class"/>
    <s v="AB-10150"/>
    <s v="Aimee Bixby"/>
    <s v="Consumer"/>
    <s v="United States"/>
    <s v="Long Beach"/>
    <s v="New York"/>
    <n v="11561"/>
    <x v="3"/>
    <x v="43"/>
    <x v="2"/>
    <x v="11"/>
    <x v="43"/>
    <x v="1377"/>
    <n v="4"/>
    <n v="0"/>
    <x v="1441"/>
  </r>
  <r>
    <n v="1557"/>
    <s v="CA-2016-109176"/>
    <x v="195"/>
    <x v="566"/>
    <s v="Standard Class"/>
    <s v="JW-16075"/>
    <s v="Julia West"/>
    <s v="Consumer"/>
    <s v="United States"/>
    <s v="Philadelphia"/>
    <s v="Pennsylvania"/>
    <n v="19140"/>
    <x v="3"/>
    <x v="1040"/>
    <x v="1"/>
    <x v="12"/>
    <x v="153"/>
    <x v="564"/>
    <n v="1"/>
    <n v="0.2"/>
    <x v="1442"/>
  </r>
  <r>
    <n v="1558"/>
    <s v="CA-2016-109176"/>
    <x v="195"/>
    <x v="566"/>
    <s v="Standard Class"/>
    <s v="JW-16075"/>
    <s v="Julia West"/>
    <s v="Consumer"/>
    <s v="United States"/>
    <s v="Philadelphia"/>
    <s v="Pennsylvania"/>
    <n v="19140"/>
    <x v="3"/>
    <x v="1041"/>
    <x v="1"/>
    <x v="6"/>
    <x v="1030"/>
    <x v="1378"/>
    <n v="5"/>
    <n v="0.2"/>
    <x v="1443"/>
  </r>
  <r>
    <n v="1559"/>
    <s v="CA-2015-112116"/>
    <x v="199"/>
    <x v="567"/>
    <s v="Second Class"/>
    <s v="JE-15475"/>
    <s v="Jeremy Ellison"/>
    <s v="Consumer"/>
    <s v="United States"/>
    <s v="Seattle"/>
    <s v="Washington"/>
    <n v="98103"/>
    <x v="1"/>
    <x v="977"/>
    <x v="0"/>
    <x v="3"/>
    <x v="832"/>
    <x v="1379"/>
    <n v="2"/>
    <n v="0"/>
    <x v="1444"/>
  </r>
  <r>
    <n v="1560"/>
    <s v="CA-2016-126809"/>
    <x v="526"/>
    <x v="144"/>
    <s v="Standard Class"/>
    <s v="EB-13750"/>
    <s v="Edward Becker"/>
    <s v="Corporate"/>
    <s v="United States"/>
    <s v="Seattle"/>
    <s v="Washington"/>
    <n v="98103"/>
    <x v="1"/>
    <x v="696"/>
    <x v="1"/>
    <x v="8"/>
    <x v="696"/>
    <x v="1380"/>
    <n v="9"/>
    <n v="0.2"/>
    <x v="1445"/>
  </r>
  <r>
    <n v="1561"/>
    <s v="CA-2014-105172"/>
    <x v="527"/>
    <x v="568"/>
    <s v="Standard Class"/>
    <s v="PK-18910"/>
    <s v="Paul Knutson"/>
    <s v="Home Office"/>
    <s v="United States"/>
    <s v="San Francisco"/>
    <s v="California"/>
    <n v="94109"/>
    <x v="1"/>
    <x v="1042"/>
    <x v="1"/>
    <x v="2"/>
    <x v="1031"/>
    <x v="1381"/>
    <n v="6"/>
    <n v="0"/>
    <x v="1446"/>
  </r>
  <r>
    <n v="1562"/>
    <s v="CA-2017-107293"/>
    <x v="528"/>
    <x v="371"/>
    <s v="First Class"/>
    <s v="CS-12400"/>
    <s v="Christopher Schild"/>
    <s v="Home Office"/>
    <s v="United States"/>
    <s v="Seattle"/>
    <s v="Washington"/>
    <n v="98115"/>
    <x v="1"/>
    <x v="324"/>
    <x v="1"/>
    <x v="6"/>
    <x v="324"/>
    <x v="1104"/>
    <n v="1"/>
    <n v="0"/>
    <x v="1146"/>
  </r>
  <r>
    <n v="1563"/>
    <s v="US-2017-102890"/>
    <x v="160"/>
    <x v="569"/>
    <s v="Same Day"/>
    <s v="SG-20470"/>
    <s v="Sheri Gordon"/>
    <s v="Consumer"/>
    <s v="United States"/>
    <s v="New York City"/>
    <s v="New York"/>
    <n v="10011"/>
    <x v="3"/>
    <x v="3"/>
    <x v="0"/>
    <x v="3"/>
    <x v="3"/>
    <x v="24"/>
    <n v="5"/>
    <n v="0.4"/>
    <x v="1447"/>
  </r>
  <r>
    <n v="1564"/>
    <s v="CA-2015-158554"/>
    <x v="529"/>
    <x v="217"/>
    <s v="Same Day"/>
    <s v="CM-12190"/>
    <s v="Charlotte Melton"/>
    <s v="Consumer"/>
    <s v="United States"/>
    <s v="Philadelphia"/>
    <s v="Pennsylvania"/>
    <n v="19134"/>
    <x v="3"/>
    <x v="204"/>
    <x v="1"/>
    <x v="10"/>
    <x v="205"/>
    <x v="1382"/>
    <n v="3"/>
    <n v="0.2"/>
    <x v="1448"/>
  </r>
  <r>
    <n v="1565"/>
    <s v="CA-2014-116239"/>
    <x v="530"/>
    <x v="570"/>
    <s v="Same Day"/>
    <s v="CL-12565"/>
    <s v="Clay Ludtke"/>
    <s v="Consumer"/>
    <s v="United States"/>
    <s v="Columbia"/>
    <s v="South Carolina"/>
    <n v="29203"/>
    <x v="0"/>
    <x v="1043"/>
    <x v="1"/>
    <x v="4"/>
    <x v="1032"/>
    <x v="1383"/>
    <n v="5"/>
    <n v="0"/>
    <x v="1449"/>
  </r>
  <r>
    <n v="1566"/>
    <s v="CA-2015-132101"/>
    <x v="531"/>
    <x v="571"/>
    <s v="Standard Class"/>
    <s v="JO-15550"/>
    <s v="Jesus Ocampo"/>
    <s v="Home Office"/>
    <s v="United States"/>
    <s v="Seattle"/>
    <s v="Washington"/>
    <n v="98105"/>
    <x v="1"/>
    <x v="867"/>
    <x v="2"/>
    <x v="7"/>
    <x v="861"/>
    <x v="1384"/>
    <n v="3"/>
    <n v="0.2"/>
    <x v="1450"/>
  </r>
  <r>
    <n v="1567"/>
    <s v="CA-2015-129112"/>
    <x v="239"/>
    <x v="26"/>
    <s v="First Class"/>
    <s v="AW-10840"/>
    <s v="Anthony Witt"/>
    <s v="Consumer"/>
    <s v="United States"/>
    <s v="Allen"/>
    <s v="Texas"/>
    <n v="75002"/>
    <x v="2"/>
    <x v="1044"/>
    <x v="2"/>
    <x v="11"/>
    <x v="1033"/>
    <x v="1385"/>
    <n v="3"/>
    <n v="0.2"/>
    <x v="1451"/>
  </r>
  <r>
    <n v="1568"/>
    <s v="CA-2015-129112"/>
    <x v="239"/>
    <x v="26"/>
    <s v="First Class"/>
    <s v="AW-10840"/>
    <s v="Anthony Witt"/>
    <s v="Consumer"/>
    <s v="United States"/>
    <s v="Allen"/>
    <s v="Texas"/>
    <n v="75002"/>
    <x v="2"/>
    <x v="1045"/>
    <x v="1"/>
    <x v="8"/>
    <x v="1034"/>
    <x v="1386"/>
    <n v="4"/>
    <n v="0.8"/>
    <x v="1452"/>
  </r>
  <r>
    <n v="1569"/>
    <s v="US-2017-152002"/>
    <x v="532"/>
    <x v="572"/>
    <s v="Same Day"/>
    <s v="DV-13465"/>
    <s v="Dianna Vittorini"/>
    <s v="Consumer"/>
    <s v="United States"/>
    <s v="Los Angeles"/>
    <s v="California"/>
    <n v="90004"/>
    <x v="1"/>
    <x v="447"/>
    <x v="1"/>
    <x v="10"/>
    <x v="447"/>
    <x v="1247"/>
    <n v="3"/>
    <n v="0"/>
    <x v="1295"/>
  </r>
  <r>
    <n v="1570"/>
    <s v="CA-2017-165029"/>
    <x v="200"/>
    <x v="524"/>
    <s v="Standard Class"/>
    <s v="AH-10075"/>
    <s v="Adam Hart"/>
    <s v="Corporate"/>
    <s v="United States"/>
    <s v="Atlanta"/>
    <s v="Georgia"/>
    <n v="30318"/>
    <x v="0"/>
    <x v="1046"/>
    <x v="1"/>
    <x v="6"/>
    <x v="1035"/>
    <x v="1387"/>
    <n v="3"/>
    <n v="0"/>
    <x v="1453"/>
  </r>
  <r>
    <n v="1571"/>
    <s v="US-2014-157385"/>
    <x v="533"/>
    <x v="573"/>
    <s v="First Class"/>
    <s v="SC-20095"/>
    <s v="Sanjit Chand"/>
    <s v="Consumer"/>
    <s v="United States"/>
    <s v="Los Angeles"/>
    <s v="California"/>
    <n v="90004"/>
    <x v="1"/>
    <x v="83"/>
    <x v="0"/>
    <x v="1"/>
    <x v="83"/>
    <x v="891"/>
    <n v="5"/>
    <n v="0.2"/>
    <x v="1454"/>
  </r>
  <r>
    <n v="1572"/>
    <s v="US-2014-157385"/>
    <x v="533"/>
    <x v="573"/>
    <s v="First Class"/>
    <s v="SC-20095"/>
    <s v="Sanjit Chand"/>
    <s v="Consumer"/>
    <s v="United States"/>
    <s v="Los Angeles"/>
    <s v="California"/>
    <n v="90004"/>
    <x v="1"/>
    <x v="1047"/>
    <x v="1"/>
    <x v="12"/>
    <x v="1036"/>
    <x v="1388"/>
    <n v="3"/>
    <n v="0"/>
    <x v="1455"/>
  </r>
  <r>
    <n v="1573"/>
    <s v="US-2014-157385"/>
    <x v="533"/>
    <x v="573"/>
    <s v="First Class"/>
    <s v="SC-20095"/>
    <s v="Sanjit Chand"/>
    <s v="Consumer"/>
    <s v="United States"/>
    <s v="Los Angeles"/>
    <s v="California"/>
    <n v="90004"/>
    <x v="1"/>
    <x v="1048"/>
    <x v="2"/>
    <x v="11"/>
    <x v="1037"/>
    <x v="809"/>
    <n v="1"/>
    <n v="0"/>
    <x v="1456"/>
  </r>
  <r>
    <n v="1574"/>
    <s v="US-2014-157385"/>
    <x v="533"/>
    <x v="573"/>
    <s v="First Class"/>
    <s v="SC-20095"/>
    <s v="Sanjit Chand"/>
    <s v="Consumer"/>
    <s v="United States"/>
    <s v="Los Angeles"/>
    <s v="California"/>
    <n v="90004"/>
    <x v="1"/>
    <x v="467"/>
    <x v="0"/>
    <x v="1"/>
    <x v="468"/>
    <x v="1389"/>
    <n v="2"/>
    <n v="0.2"/>
    <x v="1457"/>
  </r>
  <r>
    <n v="1575"/>
    <s v="CA-2014-101602"/>
    <x v="534"/>
    <x v="574"/>
    <s v="First Class"/>
    <s v="MC-18100"/>
    <s v="Mick Crebagga"/>
    <s v="Consumer"/>
    <s v="United States"/>
    <s v="El Paso"/>
    <s v="Texas"/>
    <n v="79907"/>
    <x v="2"/>
    <x v="1049"/>
    <x v="2"/>
    <x v="7"/>
    <x v="1038"/>
    <x v="1390"/>
    <n v="3"/>
    <n v="0.2"/>
    <x v="1458"/>
  </r>
  <r>
    <n v="1576"/>
    <s v="CA-2014-101602"/>
    <x v="534"/>
    <x v="574"/>
    <s v="First Class"/>
    <s v="MC-18100"/>
    <s v="Mick Crebagga"/>
    <s v="Consumer"/>
    <s v="United States"/>
    <s v="El Paso"/>
    <s v="Texas"/>
    <n v="79907"/>
    <x v="2"/>
    <x v="635"/>
    <x v="0"/>
    <x v="1"/>
    <x v="635"/>
    <x v="1391"/>
    <n v="5"/>
    <n v="0.3"/>
    <x v="1459"/>
  </r>
  <r>
    <n v="1577"/>
    <s v="CA-2016-109057"/>
    <x v="183"/>
    <x v="132"/>
    <s v="Standard Class"/>
    <s v="TT-21460"/>
    <s v="Tonja Turnell"/>
    <s v="Home Office"/>
    <s v="United States"/>
    <s v="Aurora"/>
    <s v="Illinois"/>
    <n v="60505"/>
    <x v="2"/>
    <x v="328"/>
    <x v="1"/>
    <x v="4"/>
    <x v="328"/>
    <x v="1392"/>
    <n v="2"/>
    <n v="0.2"/>
    <x v="1460"/>
  </r>
  <r>
    <n v="1578"/>
    <s v="CA-2016-154403"/>
    <x v="454"/>
    <x v="500"/>
    <s v="Standard Class"/>
    <s v="AP-10720"/>
    <s v="Anne Pryor"/>
    <s v="Home Office"/>
    <s v="United States"/>
    <s v="Florence"/>
    <s v="Alabama"/>
    <n v="35630"/>
    <x v="0"/>
    <x v="1050"/>
    <x v="1"/>
    <x v="10"/>
    <x v="1039"/>
    <x v="1393"/>
    <n v="1"/>
    <n v="0"/>
    <x v="1461"/>
  </r>
  <r>
    <n v="1579"/>
    <s v="CA-2016-102456"/>
    <x v="535"/>
    <x v="575"/>
    <s v="First Class"/>
    <s v="DL-12865"/>
    <s v="Dan Lawera"/>
    <s v="Consumer"/>
    <s v="United States"/>
    <s v="New York City"/>
    <s v="New York"/>
    <n v="10011"/>
    <x v="3"/>
    <x v="1051"/>
    <x v="1"/>
    <x v="9"/>
    <x v="1040"/>
    <x v="1394"/>
    <n v="3"/>
    <n v="0"/>
    <x v="1462"/>
  </r>
  <r>
    <n v="1580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348"/>
    <x v="2"/>
    <x v="7"/>
    <x v="348"/>
    <x v="673"/>
    <n v="2"/>
    <n v="0"/>
    <x v="685"/>
  </r>
  <r>
    <n v="1581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223"/>
    <x v="0"/>
    <x v="3"/>
    <x v="224"/>
    <x v="1395"/>
    <n v="9"/>
    <n v="0.4"/>
    <x v="1463"/>
  </r>
  <r>
    <n v="1582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193"/>
    <x v="1"/>
    <x v="4"/>
    <x v="194"/>
    <x v="108"/>
    <n v="2"/>
    <n v="0"/>
    <x v="1464"/>
  </r>
  <r>
    <n v="1583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692"/>
    <x v="1"/>
    <x v="8"/>
    <x v="692"/>
    <x v="1396"/>
    <n v="2"/>
    <n v="0.2"/>
    <x v="1465"/>
  </r>
  <r>
    <n v="1584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116"/>
    <x v="0"/>
    <x v="5"/>
    <x v="116"/>
    <x v="116"/>
    <n v="3"/>
    <n v="0"/>
    <x v="118"/>
  </r>
  <r>
    <n v="1585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50"/>
    <x v="0"/>
    <x v="5"/>
    <x v="50"/>
    <x v="51"/>
    <n v="2"/>
    <n v="0"/>
    <x v="51"/>
  </r>
  <r>
    <n v="1586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469"/>
    <x v="2"/>
    <x v="7"/>
    <x v="470"/>
    <x v="508"/>
    <n v="5"/>
    <n v="0"/>
    <x v="520"/>
  </r>
  <r>
    <n v="1587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1052"/>
    <x v="1"/>
    <x v="10"/>
    <x v="1041"/>
    <x v="140"/>
    <n v="3"/>
    <n v="0"/>
    <x v="142"/>
  </r>
  <r>
    <n v="1588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1053"/>
    <x v="1"/>
    <x v="13"/>
    <x v="1042"/>
    <x v="1397"/>
    <n v="3"/>
    <n v="0"/>
    <x v="1466"/>
  </r>
  <r>
    <n v="1589"/>
    <s v="CA-2015-131338"/>
    <x v="101"/>
    <x v="576"/>
    <s v="First Class"/>
    <s v="NP-18325"/>
    <s v="Naresj Patel"/>
    <s v="Consumer"/>
    <s v="United States"/>
    <s v="New York City"/>
    <s v="New York"/>
    <n v="10024"/>
    <x v="3"/>
    <x v="386"/>
    <x v="2"/>
    <x v="11"/>
    <x v="387"/>
    <x v="414"/>
    <n v="4"/>
    <n v="0"/>
    <x v="1467"/>
  </r>
  <r>
    <n v="1590"/>
    <s v="CA-2016-109911"/>
    <x v="536"/>
    <x v="577"/>
    <s v="Standard Class"/>
    <s v="VG-21805"/>
    <s v="Vivek Grady"/>
    <s v="Corporate"/>
    <s v="United States"/>
    <s v="Virginia Beach"/>
    <s v="Virginia"/>
    <n v="23464"/>
    <x v="0"/>
    <x v="448"/>
    <x v="1"/>
    <x v="6"/>
    <x v="448"/>
    <x v="1398"/>
    <n v="4"/>
    <n v="0"/>
    <x v="1468"/>
  </r>
  <r>
    <n v="1591"/>
    <s v="US-2016-132423"/>
    <x v="173"/>
    <x v="578"/>
    <s v="Standard Class"/>
    <s v="MY-18295"/>
    <s v="Muhammed Yedwab"/>
    <s v="Corporate"/>
    <s v="United States"/>
    <s v="Grapevine"/>
    <s v="Texas"/>
    <n v="76051"/>
    <x v="2"/>
    <x v="1054"/>
    <x v="1"/>
    <x v="6"/>
    <x v="1043"/>
    <x v="1399"/>
    <n v="7"/>
    <n v="0.2"/>
    <x v="1469"/>
  </r>
  <r>
    <n v="1592"/>
    <s v="US-2016-132423"/>
    <x v="173"/>
    <x v="578"/>
    <s v="Standard Class"/>
    <s v="MY-18295"/>
    <s v="Muhammed Yedwab"/>
    <s v="Corporate"/>
    <s v="United States"/>
    <s v="Grapevine"/>
    <s v="Texas"/>
    <n v="76051"/>
    <x v="2"/>
    <x v="131"/>
    <x v="1"/>
    <x v="13"/>
    <x v="132"/>
    <x v="1400"/>
    <n v="5"/>
    <n v="0.2"/>
    <x v="1470"/>
  </r>
  <r>
    <n v="1593"/>
    <s v="CA-2015-122826"/>
    <x v="537"/>
    <x v="579"/>
    <s v="Second Class"/>
    <s v="RD-19480"/>
    <s v="Rick Duston"/>
    <s v="Consumer"/>
    <s v="United States"/>
    <s v="Olympia"/>
    <s v="Washington"/>
    <n v="98502"/>
    <x v="1"/>
    <x v="1055"/>
    <x v="2"/>
    <x v="7"/>
    <x v="1044"/>
    <x v="1401"/>
    <n v="4"/>
    <n v="0.2"/>
    <x v="1471"/>
  </r>
  <r>
    <n v="1594"/>
    <s v="CA-2014-117317"/>
    <x v="538"/>
    <x v="580"/>
    <s v="Same Day"/>
    <s v="JF-15490"/>
    <s v="Jeremy Farry"/>
    <s v="Consumer"/>
    <s v="United States"/>
    <s v="Los Angeles"/>
    <s v="California"/>
    <n v="90032"/>
    <x v="1"/>
    <x v="1056"/>
    <x v="1"/>
    <x v="10"/>
    <x v="1045"/>
    <x v="1402"/>
    <n v="3"/>
    <n v="0"/>
    <x v="1472"/>
  </r>
  <r>
    <n v="1595"/>
    <s v="CA-2015-118423"/>
    <x v="539"/>
    <x v="581"/>
    <s v="First Class"/>
    <s v="DP-13390"/>
    <s v="Dennis Pardue"/>
    <s v="Home Office"/>
    <s v="United States"/>
    <s v="Peoria"/>
    <s v="Illinois"/>
    <n v="61604"/>
    <x v="2"/>
    <x v="1057"/>
    <x v="0"/>
    <x v="0"/>
    <x v="1046"/>
    <x v="1403"/>
    <n v="3"/>
    <n v="0.3"/>
    <x v="1473"/>
  </r>
  <r>
    <n v="1596"/>
    <s v="CA-2017-149181"/>
    <x v="540"/>
    <x v="582"/>
    <s v="Standard Class"/>
    <s v="MD-17350"/>
    <s v="Maribeth Dona"/>
    <s v="Consumer"/>
    <s v="United States"/>
    <s v="Columbus"/>
    <s v="Ohio"/>
    <n v="43229"/>
    <x v="3"/>
    <x v="877"/>
    <x v="0"/>
    <x v="1"/>
    <x v="871"/>
    <x v="1404"/>
    <n v="2"/>
    <n v="0.3"/>
    <x v="1474"/>
  </r>
  <r>
    <n v="1597"/>
    <s v="CA-2017-132234"/>
    <x v="524"/>
    <x v="499"/>
    <s v="First Class"/>
    <s v="MY-17380"/>
    <s v="Maribeth Yedwab"/>
    <s v="Corporate"/>
    <s v="United States"/>
    <s v="New York City"/>
    <s v="New York"/>
    <n v="10011"/>
    <x v="3"/>
    <x v="451"/>
    <x v="0"/>
    <x v="5"/>
    <x v="452"/>
    <x v="1405"/>
    <n v="13"/>
    <n v="0"/>
    <x v="1475"/>
  </r>
  <r>
    <n v="1598"/>
    <s v="CA-2017-158876"/>
    <x v="123"/>
    <x v="410"/>
    <s v="Second Class"/>
    <s v="AB-10150"/>
    <s v="Aimee Bixby"/>
    <s v="Consumer"/>
    <s v="United States"/>
    <s v="Carrollton"/>
    <s v="Texas"/>
    <n v="75007"/>
    <x v="2"/>
    <x v="1058"/>
    <x v="1"/>
    <x v="10"/>
    <x v="1047"/>
    <x v="1406"/>
    <n v="4"/>
    <n v="0.2"/>
    <x v="1476"/>
  </r>
  <r>
    <n v="1599"/>
    <s v="CA-2017-158876"/>
    <x v="123"/>
    <x v="410"/>
    <s v="Second Class"/>
    <s v="AB-10150"/>
    <s v="Aimee Bixby"/>
    <s v="Consumer"/>
    <s v="United States"/>
    <s v="Carrollton"/>
    <s v="Texas"/>
    <n v="75007"/>
    <x v="2"/>
    <x v="1059"/>
    <x v="1"/>
    <x v="14"/>
    <x v="1048"/>
    <x v="1407"/>
    <n v="1"/>
    <n v="0.2"/>
    <x v="418"/>
  </r>
  <r>
    <n v="1600"/>
    <s v="CA-2017-158876"/>
    <x v="123"/>
    <x v="410"/>
    <s v="Second Class"/>
    <s v="AB-10150"/>
    <s v="Aimee Bixby"/>
    <s v="Consumer"/>
    <s v="United States"/>
    <s v="Carrollton"/>
    <s v="Texas"/>
    <n v="75007"/>
    <x v="2"/>
    <x v="290"/>
    <x v="1"/>
    <x v="6"/>
    <x v="290"/>
    <x v="306"/>
    <n v="4"/>
    <n v="0.2"/>
    <x v="311"/>
  </r>
  <r>
    <n v="1601"/>
    <s v="CA-2017-158876"/>
    <x v="123"/>
    <x v="410"/>
    <s v="Second Class"/>
    <s v="AB-10150"/>
    <s v="Aimee Bixby"/>
    <s v="Consumer"/>
    <s v="United States"/>
    <s v="Carrollton"/>
    <s v="Texas"/>
    <n v="75007"/>
    <x v="2"/>
    <x v="296"/>
    <x v="0"/>
    <x v="5"/>
    <x v="296"/>
    <x v="314"/>
    <n v="2"/>
    <n v="0.6"/>
    <x v="1477"/>
  </r>
  <r>
    <n v="1602"/>
    <s v="CA-2016-164672"/>
    <x v="541"/>
    <x v="583"/>
    <s v="Second Class"/>
    <s v="GB-14530"/>
    <s v="George Bell"/>
    <s v="Corporate"/>
    <s v="United States"/>
    <s v="Dover"/>
    <s v="Delaware"/>
    <n v="19901"/>
    <x v="3"/>
    <x v="1060"/>
    <x v="0"/>
    <x v="5"/>
    <x v="1049"/>
    <x v="46"/>
    <n v="2"/>
    <n v="0"/>
    <x v="1478"/>
  </r>
  <r>
    <n v="1603"/>
    <s v="US-2016-132857"/>
    <x v="25"/>
    <x v="24"/>
    <s v="Standard Class"/>
    <s v="CA-12775"/>
    <s v="Cynthia Arntzen"/>
    <s v="Consumer"/>
    <s v="United States"/>
    <s v="Smyrna"/>
    <s v="Tennessee"/>
    <n v="37167"/>
    <x v="0"/>
    <x v="1061"/>
    <x v="1"/>
    <x v="6"/>
    <x v="1050"/>
    <x v="408"/>
    <n v="3"/>
    <n v="0.2"/>
    <x v="1479"/>
  </r>
  <r>
    <n v="1604"/>
    <s v="CA-2017-116645"/>
    <x v="329"/>
    <x v="379"/>
    <s v="Standard Class"/>
    <s v="ME-17725"/>
    <s v="Max Engle"/>
    <s v="Consumer"/>
    <s v="United States"/>
    <s v="Newark"/>
    <s v="Delaware"/>
    <n v="19711"/>
    <x v="3"/>
    <x v="1062"/>
    <x v="1"/>
    <x v="6"/>
    <x v="1051"/>
    <x v="1408"/>
    <n v="6"/>
    <n v="0"/>
    <x v="1480"/>
  </r>
  <r>
    <n v="1605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857"/>
    <x v="2"/>
    <x v="7"/>
    <x v="851"/>
    <x v="1409"/>
    <n v="5"/>
    <n v="0.2"/>
    <x v="1481"/>
  </r>
  <r>
    <n v="1606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1063"/>
    <x v="1"/>
    <x v="6"/>
    <x v="1052"/>
    <x v="1410"/>
    <n v="3"/>
    <n v="0"/>
    <x v="1482"/>
  </r>
  <r>
    <n v="1607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1064"/>
    <x v="1"/>
    <x v="6"/>
    <x v="1053"/>
    <x v="1411"/>
    <n v="5"/>
    <n v="0"/>
    <x v="1483"/>
  </r>
  <r>
    <n v="1608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347"/>
    <x v="1"/>
    <x v="8"/>
    <x v="347"/>
    <x v="572"/>
    <n v="1"/>
    <n v="0.2"/>
    <x v="1484"/>
  </r>
  <r>
    <n v="1609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126"/>
    <x v="1"/>
    <x v="10"/>
    <x v="562"/>
    <x v="20"/>
    <n v="4"/>
    <n v="0"/>
    <x v="730"/>
  </r>
  <r>
    <n v="1610"/>
    <s v="US-2016-115819"/>
    <x v="475"/>
    <x v="584"/>
    <s v="Second Class"/>
    <s v="JO-15280"/>
    <s v="Jas O'Carroll"/>
    <s v="Consumer"/>
    <s v="United States"/>
    <s v="Los Angeles"/>
    <s v="California"/>
    <n v="90049"/>
    <x v="1"/>
    <x v="1065"/>
    <x v="1"/>
    <x v="8"/>
    <x v="1054"/>
    <x v="1412"/>
    <n v="3"/>
    <n v="0.2"/>
    <x v="1485"/>
  </r>
  <r>
    <n v="1611"/>
    <s v="CA-2014-156349"/>
    <x v="542"/>
    <x v="496"/>
    <s v="Standard Class"/>
    <s v="ML-17395"/>
    <s v="Marina Lichtenstein"/>
    <s v="Corporate"/>
    <s v="United States"/>
    <s v="Los Angeles"/>
    <s v="California"/>
    <n v="90008"/>
    <x v="1"/>
    <x v="1057"/>
    <x v="0"/>
    <x v="0"/>
    <x v="1046"/>
    <x v="1413"/>
    <n v="2"/>
    <n v="0.15"/>
    <x v="1486"/>
  </r>
  <r>
    <n v="1612"/>
    <s v="CA-2014-156349"/>
    <x v="542"/>
    <x v="496"/>
    <s v="Standard Class"/>
    <s v="ML-17395"/>
    <s v="Marina Lichtenstein"/>
    <s v="Corporate"/>
    <s v="United States"/>
    <s v="Los Angeles"/>
    <s v="California"/>
    <n v="90008"/>
    <x v="1"/>
    <x v="1066"/>
    <x v="2"/>
    <x v="7"/>
    <x v="1055"/>
    <x v="1227"/>
    <n v="2"/>
    <n v="0.2"/>
    <x v="1487"/>
  </r>
  <r>
    <n v="1613"/>
    <s v="CA-2014-156349"/>
    <x v="542"/>
    <x v="496"/>
    <s v="Standard Class"/>
    <s v="ML-17395"/>
    <s v="Marina Lichtenstein"/>
    <s v="Corporate"/>
    <s v="United States"/>
    <s v="Los Angeles"/>
    <s v="California"/>
    <n v="90008"/>
    <x v="1"/>
    <x v="66"/>
    <x v="2"/>
    <x v="7"/>
    <x v="66"/>
    <x v="1414"/>
    <n v="2"/>
    <n v="0.2"/>
    <x v="1488"/>
  </r>
  <r>
    <n v="1614"/>
    <s v="CA-2017-138380"/>
    <x v="202"/>
    <x v="209"/>
    <s v="Standard Class"/>
    <s v="YS-21880"/>
    <s v="Yana Sorensen"/>
    <s v="Corporate"/>
    <s v="United States"/>
    <s v="Oakland"/>
    <s v="California"/>
    <n v="94601"/>
    <x v="1"/>
    <x v="384"/>
    <x v="1"/>
    <x v="4"/>
    <x v="385"/>
    <x v="1415"/>
    <n v="7"/>
    <n v="0"/>
    <x v="1489"/>
  </r>
  <r>
    <n v="1615"/>
    <s v="US-2016-113509"/>
    <x v="543"/>
    <x v="585"/>
    <s v="Standard Class"/>
    <s v="PL-18925"/>
    <s v="Paul Lucas"/>
    <s v="Home Office"/>
    <s v="United States"/>
    <s v="Philadelphia"/>
    <s v="Pennsylvania"/>
    <n v="19143"/>
    <x v="3"/>
    <x v="1067"/>
    <x v="2"/>
    <x v="11"/>
    <x v="1056"/>
    <x v="367"/>
    <n v="3"/>
    <n v="0.2"/>
    <x v="1490"/>
  </r>
  <r>
    <n v="1616"/>
    <s v="CA-2015-130022"/>
    <x v="544"/>
    <x v="99"/>
    <s v="Standard Class"/>
    <s v="JK-16120"/>
    <s v="Julie Kriz"/>
    <s v="Home Office"/>
    <s v="United States"/>
    <s v="Eagan"/>
    <s v="Minnesota"/>
    <n v="55122"/>
    <x v="2"/>
    <x v="547"/>
    <x v="1"/>
    <x v="2"/>
    <x v="547"/>
    <x v="1416"/>
    <n v="1"/>
    <n v="0"/>
    <x v="1491"/>
  </r>
  <r>
    <n v="1617"/>
    <s v="CA-2015-130022"/>
    <x v="544"/>
    <x v="99"/>
    <s v="Standard Class"/>
    <s v="JK-16120"/>
    <s v="Julie Kriz"/>
    <s v="Home Office"/>
    <s v="United States"/>
    <s v="Eagan"/>
    <s v="Minnesota"/>
    <n v="55122"/>
    <x v="2"/>
    <x v="254"/>
    <x v="1"/>
    <x v="2"/>
    <x v="255"/>
    <x v="1417"/>
    <n v="4"/>
    <n v="0"/>
    <x v="1492"/>
  </r>
  <r>
    <n v="1618"/>
    <s v="CA-2015-130022"/>
    <x v="544"/>
    <x v="99"/>
    <s v="Standard Class"/>
    <s v="JK-16120"/>
    <s v="Julie Kriz"/>
    <s v="Home Office"/>
    <s v="United States"/>
    <s v="Eagan"/>
    <s v="Minnesota"/>
    <n v="55122"/>
    <x v="2"/>
    <x v="1068"/>
    <x v="1"/>
    <x v="6"/>
    <x v="1057"/>
    <x v="1418"/>
    <n v="3"/>
    <n v="0"/>
    <x v="1493"/>
  </r>
  <r>
    <n v="1619"/>
    <s v="US-2016-118780"/>
    <x v="545"/>
    <x v="126"/>
    <s v="Second Class"/>
    <s v="PN-18775"/>
    <s v="Parhena Norris"/>
    <s v="Home Office"/>
    <s v="United States"/>
    <s v="New York City"/>
    <s v="New York"/>
    <n v="10011"/>
    <x v="3"/>
    <x v="1069"/>
    <x v="1"/>
    <x v="4"/>
    <x v="1058"/>
    <x v="1419"/>
    <n v="2"/>
    <n v="0"/>
    <x v="1494"/>
  </r>
  <r>
    <n v="1620"/>
    <s v="US-2016-118780"/>
    <x v="545"/>
    <x v="126"/>
    <s v="Second Class"/>
    <s v="PN-18775"/>
    <s v="Parhena Norris"/>
    <s v="Home Office"/>
    <s v="United States"/>
    <s v="New York City"/>
    <s v="New York"/>
    <n v="10011"/>
    <x v="3"/>
    <x v="1070"/>
    <x v="1"/>
    <x v="10"/>
    <x v="1059"/>
    <x v="1420"/>
    <n v="1"/>
    <n v="0"/>
    <x v="1495"/>
  </r>
  <r>
    <n v="1621"/>
    <s v="CA-2017-108560"/>
    <x v="141"/>
    <x v="386"/>
    <s v="Standard Class"/>
    <s v="JC-15385"/>
    <s v="Jenna Caffey"/>
    <s v="Consumer"/>
    <s v="United States"/>
    <s v="Kent"/>
    <s v="Washington"/>
    <n v="98031"/>
    <x v="1"/>
    <x v="1071"/>
    <x v="0"/>
    <x v="5"/>
    <x v="1060"/>
    <x v="1421"/>
    <n v="2"/>
    <n v="0"/>
    <x v="1496"/>
  </r>
  <r>
    <n v="1622"/>
    <s v="CA-2017-108560"/>
    <x v="141"/>
    <x v="386"/>
    <s v="Standard Class"/>
    <s v="JC-15385"/>
    <s v="Jenna Caffey"/>
    <s v="Consumer"/>
    <s v="United States"/>
    <s v="Kent"/>
    <s v="Washington"/>
    <n v="98031"/>
    <x v="1"/>
    <x v="508"/>
    <x v="1"/>
    <x v="2"/>
    <x v="508"/>
    <x v="1422"/>
    <n v="8"/>
    <n v="0"/>
    <x v="1497"/>
  </r>
  <r>
    <n v="1623"/>
    <s v="CA-2017-108560"/>
    <x v="141"/>
    <x v="386"/>
    <s v="Standard Class"/>
    <s v="JC-15385"/>
    <s v="Jenna Caffey"/>
    <s v="Consumer"/>
    <s v="United States"/>
    <s v="Kent"/>
    <s v="Washington"/>
    <n v="98031"/>
    <x v="1"/>
    <x v="497"/>
    <x v="1"/>
    <x v="8"/>
    <x v="497"/>
    <x v="1423"/>
    <n v="2"/>
    <n v="0.2"/>
    <x v="1498"/>
  </r>
  <r>
    <n v="1624"/>
    <s v="CA-2017-108560"/>
    <x v="141"/>
    <x v="386"/>
    <s v="Standard Class"/>
    <s v="JC-15385"/>
    <s v="Jenna Caffey"/>
    <s v="Consumer"/>
    <s v="United States"/>
    <s v="Kent"/>
    <s v="Washington"/>
    <n v="98031"/>
    <x v="1"/>
    <x v="1072"/>
    <x v="2"/>
    <x v="11"/>
    <x v="1061"/>
    <x v="1424"/>
    <n v="2"/>
    <n v="0"/>
    <x v="1499"/>
  </r>
  <r>
    <n v="1625"/>
    <s v="CA-2015-157084"/>
    <x v="546"/>
    <x v="140"/>
    <s v="Standard Class"/>
    <s v="JG-15160"/>
    <s v="James Galang"/>
    <s v="Consumer"/>
    <s v="United States"/>
    <s v="Los Angeles"/>
    <s v="California"/>
    <n v="90049"/>
    <x v="1"/>
    <x v="981"/>
    <x v="2"/>
    <x v="7"/>
    <x v="974"/>
    <x v="1425"/>
    <n v="5"/>
    <n v="0.2"/>
    <x v="1500"/>
  </r>
  <r>
    <n v="1626"/>
    <s v="CA-2015-157084"/>
    <x v="546"/>
    <x v="140"/>
    <s v="Standard Class"/>
    <s v="JG-15160"/>
    <s v="James Galang"/>
    <s v="Consumer"/>
    <s v="United States"/>
    <s v="Los Angeles"/>
    <s v="California"/>
    <n v="90049"/>
    <x v="1"/>
    <x v="695"/>
    <x v="2"/>
    <x v="11"/>
    <x v="1062"/>
    <x v="1426"/>
    <n v="3"/>
    <n v="0"/>
    <x v="1501"/>
  </r>
  <r>
    <n v="1627"/>
    <s v="CA-2015-164539"/>
    <x v="547"/>
    <x v="586"/>
    <s v="Standard Class"/>
    <s v="PO-19180"/>
    <s v="Philisse Overcash"/>
    <s v="Home Office"/>
    <s v="United States"/>
    <s v="New York City"/>
    <s v="New York"/>
    <n v="10011"/>
    <x v="3"/>
    <x v="549"/>
    <x v="1"/>
    <x v="9"/>
    <x v="549"/>
    <x v="1427"/>
    <n v="5"/>
    <n v="0"/>
    <x v="1502"/>
  </r>
  <r>
    <n v="1628"/>
    <s v="CA-2015-143119"/>
    <x v="496"/>
    <x v="12"/>
    <s v="Standard Class"/>
    <s v="MC-17275"/>
    <s v="Marc Crier"/>
    <s v="Consumer"/>
    <s v="United States"/>
    <s v="Lafayette"/>
    <s v="Louisiana"/>
    <n v="70506"/>
    <x v="0"/>
    <x v="866"/>
    <x v="0"/>
    <x v="1"/>
    <x v="860"/>
    <x v="1428"/>
    <n v="6"/>
    <n v="0"/>
    <x v="1503"/>
  </r>
  <r>
    <n v="1629"/>
    <s v="CA-2017-101049"/>
    <x v="548"/>
    <x v="587"/>
    <s v="Second Class"/>
    <s v="AS-10240"/>
    <s v="Alan Shonely"/>
    <s v="Consumer"/>
    <s v="United States"/>
    <s v="Cleveland"/>
    <s v="Ohio"/>
    <n v="44105"/>
    <x v="3"/>
    <x v="1073"/>
    <x v="0"/>
    <x v="5"/>
    <x v="1063"/>
    <x v="1429"/>
    <n v="5"/>
    <n v="0.2"/>
    <x v="1504"/>
  </r>
  <r>
    <n v="1630"/>
    <s v="CA-2017-101049"/>
    <x v="548"/>
    <x v="587"/>
    <s v="Second Class"/>
    <s v="AS-10240"/>
    <s v="Alan Shonely"/>
    <s v="Consumer"/>
    <s v="United States"/>
    <s v="Cleveland"/>
    <s v="Ohio"/>
    <n v="44105"/>
    <x v="3"/>
    <x v="710"/>
    <x v="1"/>
    <x v="8"/>
    <x v="709"/>
    <x v="1430"/>
    <n v="6"/>
    <n v="0.7"/>
    <x v="1505"/>
  </r>
  <r>
    <n v="1631"/>
    <s v="CA-2016-106530"/>
    <x v="541"/>
    <x v="588"/>
    <s v="Same Day"/>
    <s v="CL-12565"/>
    <s v="Clay Ludtke"/>
    <s v="Consumer"/>
    <s v="United States"/>
    <s v="Cleveland"/>
    <s v="Ohio"/>
    <n v="44105"/>
    <x v="3"/>
    <x v="1074"/>
    <x v="1"/>
    <x v="4"/>
    <x v="1064"/>
    <x v="1431"/>
    <n v="3"/>
    <n v="0.2"/>
    <x v="1506"/>
  </r>
  <r>
    <n v="1632"/>
    <s v="CA-2016-106530"/>
    <x v="541"/>
    <x v="588"/>
    <s v="Same Day"/>
    <s v="CL-12565"/>
    <s v="Clay Ludtke"/>
    <s v="Consumer"/>
    <s v="United States"/>
    <s v="Cleveland"/>
    <s v="Ohio"/>
    <n v="44105"/>
    <x v="3"/>
    <x v="481"/>
    <x v="1"/>
    <x v="10"/>
    <x v="482"/>
    <x v="1432"/>
    <n v="2"/>
    <n v="0.2"/>
    <x v="1507"/>
  </r>
  <r>
    <n v="1633"/>
    <s v="CA-2016-106530"/>
    <x v="541"/>
    <x v="588"/>
    <s v="Same Day"/>
    <s v="CL-12565"/>
    <s v="Clay Ludtke"/>
    <s v="Consumer"/>
    <s v="United States"/>
    <s v="Cleveland"/>
    <s v="Ohio"/>
    <n v="44105"/>
    <x v="3"/>
    <x v="498"/>
    <x v="1"/>
    <x v="10"/>
    <x v="498"/>
    <x v="563"/>
    <n v="2"/>
    <n v="0.2"/>
    <x v="572"/>
  </r>
  <r>
    <n v="1634"/>
    <s v="CA-2016-106530"/>
    <x v="541"/>
    <x v="588"/>
    <s v="Same Day"/>
    <s v="CL-12565"/>
    <s v="Clay Ludtke"/>
    <s v="Consumer"/>
    <s v="United States"/>
    <s v="Cleveland"/>
    <s v="Ohio"/>
    <n v="44105"/>
    <x v="3"/>
    <x v="953"/>
    <x v="1"/>
    <x v="4"/>
    <x v="946"/>
    <x v="1433"/>
    <n v="2"/>
    <n v="0.2"/>
    <x v="1508"/>
  </r>
  <r>
    <n v="1635"/>
    <s v="CA-2016-106530"/>
    <x v="541"/>
    <x v="588"/>
    <s v="Same Day"/>
    <s v="CL-12565"/>
    <s v="Clay Ludtke"/>
    <s v="Consumer"/>
    <s v="United States"/>
    <s v="Cleveland"/>
    <s v="Ohio"/>
    <n v="44105"/>
    <x v="3"/>
    <x v="477"/>
    <x v="2"/>
    <x v="11"/>
    <x v="478"/>
    <x v="518"/>
    <n v="2"/>
    <n v="0.2"/>
    <x v="530"/>
  </r>
  <r>
    <n v="1636"/>
    <s v="CA-2014-168984"/>
    <x v="35"/>
    <x v="589"/>
    <s v="Standard Class"/>
    <s v="NW-18400"/>
    <s v="Natalie Webber"/>
    <s v="Consumer"/>
    <s v="United States"/>
    <s v="Tigard"/>
    <s v="Oregon"/>
    <n v="97224"/>
    <x v="1"/>
    <x v="778"/>
    <x v="1"/>
    <x v="10"/>
    <x v="777"/>
    <x v="12"/>
    <n v="3"/>
    <n v="0.2"/>
    <x v="12"/>
  </r>
  <r>
    <n v="1637"/>
    <s v="CA-2014-168984"/>
    <x v="35"/>
    <x v="589"/>
    <s v="Standard Class"/>
    <s v="NW-18400"/>
    <s v="Natalie Webber"/>
    <s v="Consumer"/>
    <s v="United States"/>
    <s v="Tigard"/>
    <s v="Oregon"/>
    <n v="97224"/>
    <x v="1"/>
    <x v="749"/>
    <x v="1"/>
    <x v="4"/>
    <x v="747"/>
    <x v="1434"/>
    <n v="5"/>
    <n v="0.2"/>
    <x v="1509"/>
  </r>
  <r>
    <n v="1638"/>
    <s v="CA-2014-168984"/>
    <x v="35"/>
    <x v="589"/>
    <s v="Standard Class"/>
    <s v="NW-18400"/>
    <s v="Natalie Webber"/>
    <s v="Consumer"/>
    <s v="United States"/>
    <s v="Tigard"/>
    <s v="Oregon"/>
    <n v="97224"/>
    <x v="1"/>
    <x v="1075"/>
    <x v="2"/>
    <x v="7"/>
    <x v="1065"/>
    <x v="1435"/>
    <n v="4"/>
    <n v="0.2"/>
    <x v="1510"/>
  </r>
  <r>
    <n v="1639"/>
    <s v="CA-2016-157266"/>
    <x v="439"/>
    <x v="219"/>
    <s v="Standard Class"/>
    <s v="TB-21280"/>
    <s v="Toby Braunhardt"/>
    <s v="Consumer"/>
    <s v="United States"/>
    <s v="Washington"/>
    <s v="District of Columbia"/>
    <n v="20016"/>
    <x v="3"/>
    <x v="1076"/>
    <x v="1"/>
    <x v="10"/>
    <x v="1066"/>
    <x v="541"/>
    <n v="3"/>
    <n v="0"/>
    <x v="551"/>
  </r>
  <r>
    <n v="1640"/>
    <s v="CA-2016-157266"/>
    <x v="439"/>
    <x v="219"/>
    <s v="Standard Class"/>
    <s v="TB-21280"/>
    <s v="Toby Braunhardt"/>
    <s v="Consumer"/>
    <s v="United States"/>
    <s v="Washington"/>
    <s v="District of Columbia"/>
    <n v="20016"/>
    <x v="3"/>
    <x v="544"/>
    <x v="1"/>
    <x v="8"/>
    <x v="544"/>
    <x v="1328"/>
    <n v="2"/>
    <n v="0"/>
    <x v="1511"/>
  </r>
  <r>
    <n v="1641"/>
    <s v="CA-2016-157266"/>
    <x v="439"/>
    <x v="219"/>
    <s v="Standard Class"/>
    <s v="TB-21280"/>
    <s v="Toby Braunhardt"/>
    <s v="Consumer"/>
    <s v="United States"/>
    <s v="Washington"/>
    <s v="District of Columbia"/>
    <n v="20016"/>
    <x v="3"/>
    <x v="69"/>
    <x v="1"/>
    <x v="10"/>
    <x v="69"/>
    <x v="1436"/>
    <n v="2"/>
    <n v="0"/>
    <x v="1512"/>
  </r>
  <r>
    <n v="1642"/>
    <s v="CA-2016-157266"/>
    <x v="439"/>
    <x v="219"/>
    <s v="Standard Class"/>
    <s v="TB-21280"/>
    <s v="Toby Braunhardt"/>
    <s v="Consumer"/>
    <s v="United States"/>
    <s v="Washington"/>
    <s v="District of Columbia"/>
    <n v="20016"/>
    <x v="3"/>
    <x v="93"/>
    <x v="0"/>
    <x v="5"/>
    <x v="93"/>
    <x v="1437"/>
    <n v="3"/>
    <n v="0"/>
    <x v="1513"/>
  </r>
  <r>
    <n v="1643"/>
    <s v="US-2014-134712"/>
    <x v="503"/>
    <x v="283"/>
    <s v="Standard Class"/>
    <s v="BS-11380"/>
    <s v="Bill Stewart"/>
    <s v="Corporate"/>
    <s v="United States"/>
    <s v="Skokie"/>
    <s v="Illinois"/>
    <n v="60076"/>
    <x v="2"/>
    <x v="550"/>
    <x v="1"/>
    <x v="13"/>
    <x v="128"/>
    <x v="1438"/>
    <n v="2"/>
    <n v="0.2"/>
    <x v="1514"/>
  </r>
  <r>
    <n v="1644"/>
    <s v="CA-2015-111829"/>
    <x v="531"/>
    <x v="590"/>
    <s v="First Class"/>
    <s v="FH-14365"/>
    <s v="Fred Hopkins"/>
    <s v="Corporate"/>
    <s v="United States"/>
    <s v="Seattle"/>
    <s v="Washington"/>
    <n v="98115"/>
    <x v="1"/>
    <x v="403"/>
    <x v="1"/>
    <x v="4"/>
    <x v="404"/>
    <x v="1439"/>
    <n v="3"/>
    <n v="0"/>
    <x v="1515"/>
  </r>
  <r>
    <n v="1645"/>
    <s v="CA-2015-111829"/>
    <x v="531"/>
    <x v="590"/>
    <s v="First Class"/>
    <s v="FH-14365"/>
    <s v="Fred Hopkins"/>
    <s v="Corporate"/>
    <s v="United States"/>
    <s v="Seattle"/>
    <s v="Washington"/>
    <n v="98115"/>
    <x v="1"/>
    <x v="1077"/>
    <x v="2"/>
    <x v="16"/>
    <x v="1067"/>
    <x v="1440"/>
    <n v="7"/>
    <n v="0"/>
    <x v="1516"/>
  </r>
  <r>
    <n v="1646"/>
    <s v="CA-2015-111829"/>
    <x v="531"/>
    <x v="590"/>
    <s v="First Class"/>
    <s v="FH-14365"/>
    <s v="Fred Hopkins"/>
    <s v="Corporate"/>
    <s v="United States"/>
    <s v="Seattle"/>
    <s v="Washington"/>
    <n v="98115"/>
    <x v="1"/>
    <x v="1078"/>
    <x v="1"/>
    <x v="10"/>
    <x v="1068"/>
    <x v="1441"/>
    <n v="2"/>
    <n v="0"/>
    <x v="1517"/>
  </r>
  <r>
    <n v="1647"/>
    <s v="CA-2015-105221"/>
    <x v="549"/>
    <x v="397"/>
    <s v="First Class"/>
    <s v="VM-21685"/>
    <s v="Valerie Mitchum"/>
    <s v="Home Office"/>
    <s v="United States"/>
    <s v="Philadelphia"/>
    <s v="Pennsylvania"/>
    <n v="19140"/>
    <x v="3"/>
    <x v="176"/>
    <x v="2"/>
    <x v="11"/>
    <x v="177"/>
    <x v="1442"/>
    <n v="2"/>
    <n v="0.2"/>
    <x v="1518"/>
  </r>
  <r>
    <n v="1648"/>
    <s v="CA-2015-105221"/>
    <x v="549"/>
    <x v="397"/>
    <s v="First Class"/>
    <s v="VM-21685"/>
    <s v="Valerie Mitchum"/>
    <s v="Home Office"/>
    <s v="United States"/>
    <s v="Philadelphia"/>
    <s v="Pennsylvania"/>
    <n v="19140"/>
    <x v="3"/>
    <x v="1079"/>
    <x v="1"/>
    <x v="13"/>
    <x v="1069"/>
    <x v="1443"/>
    <n v="2"/>
    <n v="0.2"/>
    <x v="1519"/>
  </r>
  <r>
    <n v="1649"/>
    <s v="CA-2015-120341"/>
    <x v="120"/>
    <x v="591"/>
    <s v="Second Class"/>
    <s v="SF-20200"/>
    <s v="Sarah Foster"/>
    <s v="Consumer"/>
    <s v="United States"/>
    <s v="Philadelphia"/>
    <s v="Pennsylvania"/>
    <n v="19143"/>
    <x v="3"/>
    <x v="1080"/>
    <x v="1"/>
    <x v="8"/>
    <x v="1070"/>
    <x v="1444"/>
    <n v="6"/>
    <n v="0.7"/>
    <x v="1520"/>
  </r>
  <r>
    <n v="1650"/>
    <s v="CA-2015-120341"/>
    <x v="120"/>
    <x v="591"/>
    <s v="Second Class"/>
    <s v="SF-20200"/>
    <s v="Sarah Foster"/>
    <s v="Consumer"/>
    <s v="United States"/>
    <s v="Philadelphia"/>
    <s v="Pennsylvania"/>
    <n v="19143"/>
    <x v="3"/>
    <x v="1081"/>
    <x v="2"/>
    <x v="7"/>
    <x v="1071"/>
    <x v="1445"/>
    <n v="1"/>
    <n v="0.4"/>
    <x v="1521"/>
  </r>
  <r>
    <n v="1651"/>
    <s v="CA-2014-135699"/>
    <x v="550"/>
    <x v="592"/>
    <s v="Same Day"/>
    <s v="HH-15010"/>
    <s v="Hilary Holden"/>
    <s v="Corporate"/>
    <s v="United States"/>
    <s v="San Francisco"/>
    <s v="California"/>
    <n v="94110"/>
    <x v="1"/>
    <x v="1082"/>
    <x v="1"/>
    <x v="10"/>
    <x v="1072"/>
    <x v="1446"/>
    <n v="2"/>
    <n v="0"/>
    <x v="1522"/>
  </r>
  <r>
    <n v="1652"/>
    <s v="CA-2014-135699"/>
    <x v="550"/>
    <x v="592"/>
    <s v="Same Day"/>
    <s v="HH-15010"/>
    <s v="Hilary Holden"/>
    <s v="Corporate"/>
    <s v="United States"/>
    <s v="San Francisco"/>
    <s v="California"/>
    <n v="94110"/>
    <x v="1"/>
    <x v="1083"/>
    <x v="1"/>
    <x v="10"/>
    <x v="1073"/>
    <x v="522"/>
    <n v="2"/>
    <n v="0"/>
    <x v="534"/>
  </r>
  <r>
    <n v="1653"/>
    <s v="US-2017-132444"/>
    <x v="551"/>
    <x v="410"/>
    <s v="First Class"/>
    <s v="CD-12280"/>
    <s v="Christina DeMoss"/>
    <s v="Consumer"/>
    <s v="United States"/>
    <s v="Seattle"/>
    <s v="Washington"/>
    <n v="98105"/>
    <x v="1"/>
    <x v="86"/>
    <x v="1"/>
    <x v="4"/>
    <x v="86"/>
    <x v="1447"/>
    <n v="6"/>
    <n v="0"/>
    <x v="1523"/>
  </r>
  <r>
    <n v="1654"/>
    <s v="US-2017-132444"/>
    <x v="551"/>
    <x v="410"/>
    <s v="First Class"/>
    <s v="CD-12280"/>
    <s v="Christina DeMoss"/>
    <s v="Consumer"/>
    <s v="United States"/>
    <s v="Seattle"/>
    <s v="Washington"/>
    <n v="98105"/>
    <x v="1"/>
    <x v="217"/>
    <x v="2"/>
    <x v="11"/>
    <x v="463"/>
    <x v="612"/>
    <n v="4"/>
    <n v="0"/>
    <x v="622"/>
  </r>
  <r>
    <n v="1655"/>
    <s v="US-2017-132444"/>
    <x v="551"/>
    <x v="410"/>
    <s v="First Class"/>
    <s v="CD-12280"/>
    <s v="Christina DeMoss"/>
    <s v="Consumer"/>
    <s v="United States"/>
    <s v="Seattle"/>
    <s v="Washington"/>
    <n v="98105"/>
    <x v="1"/>
    <x v="1084"/>
    <x v="1"/>
    <x v="13"/>
    <x v="1074"/>
    <x v="1448"/>
    <n v="2"/>
    <n v="0"/>
    <x v="1524"/>
  </r>
  <r>
    <n v="1656"/>
    <s v="US-2017-132444"/>
    <x v="551"/>
    <x v="410"/>
    <s v="First Class"/>
    <s v="CD-12280"/>
    <s v="Christina DeMoss"/>
    <s v="Consumer"/>
    <s v="United States"/>
    <s v="Seattle"/>
    <s v="Washington"/>
    <n v="98105"/>
    <x v="1"/>
    <x v="1085"/>
    <x v="1"/>
    <x v="8"/>
    <x v="1075"/>
    <x v="582"/>
    <n v="2"/>
    <n v="0.2"/>
    <x v="1525"/>
  </r>
  <r>
    <n v="1657"/>
    <s v="US-2017-132444"/>
    <x v="551"/>
    <x v="410"/>
    <s v="First Class"/>
    <s v="CD-12280"/>
    <s v="Christina DeMoss"/>
    <s v="Consumer"/>
    <s v="United States"/>
    <s v="Seattle"/>
    <s v="Washington"/>
    <n v="98105"/>
    <x v="1"/>
    <x v="911"/>
    <x v="1"/>
    <x v="4"/>
    <x v="903"/>
    <x v="1449"/>
    <n v="3"/>
    <n v="0"/>
    <x v="1526"/>
  </r>
  <r>
    <n v="1658"/>
    <s v="CA-2014-127159"/>
    <x v="552"/>
    <x v="8"/>
    <s v="First Class"/>
    <s v="HL-15040"/>
    <s v="Hunter Lopez"/>
    <s v="Consumer"/>
    <s v="United States"/>
    <s v="Milwaukee"/>
    <s v="Wisconsin"/>
    <n v="53209"/>
    <x v="2"/>
    <x v="527"/>
    <x v="0"/>
    <x v="5"/>
    <x v="527"/>
    <x v="1450"/>
    <n v="7"/>
    <n v="0"/>
    <x v="1527"/>
  </r>
  <r>
    <n v="1659"/>
    <s v="CA-2017-161809"/>
    <x v="176"/>
    <x v="430"/>
    <s v="Standard Class"/>
    <s v="TH-21100"/>
    <s v="Thea Hendricks"/>
    <s v="Consumer"/>
    <s v="United States"/>
    <s v="Los Angeles"/>
    <s v="California"/>
    <n v="90045"/>
    <x v="1"/>
    <x v="1086"/>
    <x v="2"/>
    <x v="7"/>
    <x v="1076"/>
    <x v="1451"/>
    <n v="3"/>
    <n v="0.2"/>
    <x v="1528"/>
  </r>
  <r>
    <n v="1660"/>
    <s v="CA-2017-127285"/>
    <x v="505"/>
    <x v="373"/>
    <s v="Standard Class"/>
    <s v="MM-18055"/>
    <s v="Michelle Moray"/>
    <s v="Consumer"/>
    <s v="United States"/>
    <s v="Seattle"/>
    <s v="Washington"/>
    <n v="98115"/>
    <x v="1"/>
    <x v="805"/>
    <x v="1"/>
    <x v="8"/>
    <x v="803"/>
    <x v="1294"/>
    <n v="3"/>
    <n v="0.2"/>
    <x v="1529"/>
  </r>
  <r>
    <n v="1661"/>
    <s v="CA-2017-127285"/>
    <x v="505"/>
    <x v="373"/>
    <s v="Standard Class"/>
    <s v="MM-18055"/>
    <s v="Michelle Moray"/>
    <s v="Consumer"/>
    <s v="United States"/>
    <s v="Seattle"/>
    <s v="Washington"/>
    <n v="98115"/>
    <x v="1"/>
    <x v="844"/>
    <x v="1"/>
    <x v="8"/>
    <x v="838"/>
    <x v="1162"/>
    <n v="2"/>
    <n v="0.2"/>
    <x v="1530"/>
  </r>
  <r>
    <n v="1662"/>
    <s v="CA-2017-144526"/>
    <x v="504"/>
    <x v="593"/>
    <s v="Standard Class"/>
    <s v="QJ-19255"/>
    <s v="Quincy Jones"/>
    <s v="Corporate"/>
    <s v="United States"/>
    <s v="Philadelphia"/>
    <s v="Pennsylvania"/>
    <n v="19143"/>
    <x v="3"/>
    <x v="944"/>
    <x v="2"/>
    <x v="7"/>
    <x v="937"/>
    <x v="1452"/>
    <n v="5"/>
    <n v="0.4"/>
    <x v="1531"/>
  </r>
  <r>
    <n v="1663"/>
    <s v="CA-2017-144526"/>
    <x v="504"/>
    <x v="593"/>
    <s v="Standard Class"/>
    <s v="QJ-19255"/>
    <s v="Quincy Jones"/>
    <s v="Corporate"/>
    <s v="United States"/>
    <s v="Philadelphia"/>
    <s v="Pennsylvania"/>
    <n v="19143"/>
    <x v="3"/>
    <x v="1087"/>
    <x v="1"/>
    <x v="8"/>
    <x v="1077"/>
    <x v="1453"/>
    <n v="3"/>
    <n v="0.7"/>
    <x v="1532"/>
  </r>
  <r>
    <n v="1664"/>
    <s v="CA-2016-128531"/>
    <x v="390"/>
    <x v="482"/>
    <s v="Second Class"/>
    <s v="NS-18505"/>
    <s v="Neola Schneider"/>
    <s v="Consumer"/>
    <s v="United States"/>
    <s v="Dallas"/>
    <s v="Texas"/>
    <n v="75217"/>
    <x v="2"/>
    <x v="470"/>
    <x v="1"/>
    <x v="4"/>
    <x v="471"/>
    <x v="1454"/>
    <n v="5"/>
    <n v="0.2"/>
    <x v="1533"/>
  </r>
  <r>
    <n v="1665"/>
    <s v="CA-2016-128531"/>
    <x v="390"/>
    <x v="482"/>
    <s v="Second Class"/>
    <s v="NS-18505"/>
    <s v="Neola Schneider"/>
    <s v="Consumer"/>
    <s v="United States"/>
    <s v="Dallas"/>
    <s v="Texas"/>
    <n v="75217"/>
    <x v="2"/>
    <x v="695"/>
    <x v="2"/>
    <x v="11"/>
    <x v="695"/>
    <x v="1455"/>
    <n v="3"/>
    <n v="0.2"/>
    <x v="1534"/>
  </r>
  <r>
    <n v="1666"/>
    <s v="CA-2016-128531"/>
    <x v="390"/>
    <x v="482"/>
    <s v="Second Class"/>
    <s v="NS-18505"/>
    <s v="Neola Schneider"/>
    <s v="Consumer"/>
    <s v="United States"/>
    <s v="Dallas"/>
    <s v="Texas"/>
    <n v="75217"/>
    <x v="2"/>
    <x v="1088"/>
    <x v="1"/>
    <x v="13"/>
    <x v="1078"/>
    <x v="1456"/>
    <n v="3"/>
    <n v="0.2"/>
    <x v="1535"/>
  </r>
  <r>
    <n v="1667"/>
    <s v="CA-2016-128531"/>
    <x v="390"/>
    <x v="482"/>
    <s v="Second Class"/>
    <s v="NS-18505"/>
    <s v="Neola Schneider"/>
    <s v="Consumer"/>
    <s v="United States"/>
    <s v="Dallas"/>
    <s v="Texas"/>
    <n v="75217"/>
    <x v="2"/>
    <x v="1089"/>
    <x v="2"/>
    <x v="11"/>
    <x v="1079"/>
    <x v="1457"/>
    <n v="2"/>
    <n v="0.2"/>
    <x v="1536"/>
  </r>
  <r>
    <n v="1668"/>
    <s v="CA-2016-128531"/>
    <x v="390"/>
    <x v="482"/>
    <s v="Second Class"/>
    <s v="NS-18505"/>
    <s v="Neola Schneider"/>
    <s v="Consumer"/>
    <s v="United States"/>
    <s v="Dallas"/>
    <s v="Texas"/>
    <n v="75217"/>
    <x v="2"/>
    <x v="1090"/>
    <x v="1"/>
    <x v="10"/>
    <x v="1080"/>
    <x v="1355"/>
    <n v="3"/>
    <n v="0.2"/>
    <x v="1419"/>
  </r>
  <r>
    <n v="1669"/>
    <s v="CA-2016-128531"/>
    <x v="390"/>
    <x v="482"/>
    <s v="Second Class"/>
    <s v="NS-18505"/>
    <s v="Neola Schneider"/>
    <s v="Consumer"/>
    <s v="United States"/>
    <s v="Dallas"/>
    <s v="Texas"/>
    <n v="75217"/>
    <x v="2"/>
    <x v="628"/>
    <x v="1"/>
    <x v="6"/>
    <x v="628"/>
    <x v="1230"/>
    <n v="3"/>
    <n v="0.2"/>
    <x v="1276"/>
  </r>
  <r>
    <n v="1670"/>
    <s v="US-2015-157154"/>
    <x v="553"/>
    <x v="594"/>
    <s v="Standard Class"/>
    <s v="MM-17920"/>
    <s v="Michael Moore"/>
    <s v="Consumer"/>
    <s v="United States"/>
    <s v="New York City"/>
    <s v="New York"/>
    <n v="10011"/>
    <x v="3"/>
    <x v="411"/>
    <x v="0"/>
    <x v="3"/>
    <x v="411"/>
    <x v="1458"/>
    <n v="4"/>
    <n v="0.4"/>
    <x v="1537"/>
  </r>
  <r>
    <n v="1671"/>
    <s v="CA-2017-159457"/>
    <x v="15"/>
    <x v="215"/>
    <s v="Standard Class"/>
    <s v="RD-19480"/>
    <s v="Rick Duston"/>
    <s v="Consumer"/>
    <s v="United States"/>
    <s v="Houston"/>
    <s v="Texas"/>
    <n v="77095"/>
    <x v="2"/>
    <x v="1091"/>
    <x v="2"/>
    <x v="7"/>
    <x v="1081"/>
    <x v="1459"/>
    <n v="3"/>
    <n v="0.2"/>
    <x v="1538"/>
  </r>
  <r>
    <n v="1672"/>
    <s v="CA-2016-107615"/>
    <x v="554"/>
    <x v="595"/>
    <s v="First Class"/>
    <s v="RB-19645"/>
    <s v="Robert Barroso"/>
    <s v="Corporate"/>
    <s v="United States"/>
    <s v="North Las Vegas"/>
    <s v="Nevada"/>
    <n v="89031"/>
    <x v="1"/>
    <x v="825"/>
    <x v="2"/>
    <x v="11"/>
    <x v="821"/>
    <x v="1460"/>
    <n v="2"/>
    <n v="0"/>
    <x v="1539"/>
  </r>
  <r>
    <n v="1673"/>
    <s v="CA-2017-111647"/>
    <x v="445"/>
    <x v="489"/>
    <s v="Standard Class"/>
    <s v="RD-19585"/>
    <s v="Rob Dowd"/>
    <s v="Consumer"/>
    <s v="United States"/>
    <s v="Plano"/>
    <s v="Texas"/>
    <n v="75023"/>
    <x v="2"/>
    <x v="66"/>
    <x v="2"/>
    <x v="7"/>
    <x v="66"/>
    <x v="68"/>
    <n v="4"/>
    <n v="0.2"/>
    <x v="68"/>
  </r>
  <r>
    <n v="1674"/>
    <s v="CA-2015-150560"/>
    <x v="555"/>
    <x v="301"/>
    <s v="First Class"/>
    <s v="SW-20455"/>
    <s v="Shaun Weien"/>
    <s v="Consumer"/>
    <s v="United States"/>
    <s v="Suffolk"/>
    <s v="Virginia"/>
    <n v="23434"/>
    <x v="0"/>
    <x v="508"/>
    <x v="1"/>
    <x v="2"/>
    <x v="508"/>
    <x v="1461"/>
    <n v="2"/>
    <n v="0"/>
    <x v="1540"/>
  </r>
  <r>
    <n v="1675"/>
    <s v="CA-2015-143077"/>
    <x v="14"/>
    <x v="14"/>
    <s v="Standard Class"/>
    <s v="SF-20965"/>
    <s v="Sylvia Foulston"/>
    <s v="Corporate"/>
    <s v="United States"/>
    <s v="Houston"/>
    <s v="Texas"/>
    <n v="77041"/>
    <x v="2"/>
    <x v="905"/>
    <x v="0"/>
    <x v="5"/>
    <x v="897"/>
    <x v="1462"/>
    <n v="2"/>
    <n v="0.6"/>
    <x v="1541"/>
  </r>
  <r>
    <n v="1676"/>
    <s v="CA-2015-143077"/>
    <x v="14"/>
    <x v="14"/>
    <s v="Standard Class"/>
    <s v="SF-20965"/>
    <s v="Sylvia Foulston"/>
    <s v="Corporate"/>
    <s v="United States"/>
    <s v="Houston"/>
    <s v="Texas"/>
    <n v="77041"/>
    <x v="2"/>
    <x v="1045"/>
    <x v="1"/>
    <x v="8"/>
    <x v="1034"/>
    <x v="1463"/>
    <n v="3"/>
    <n v="0.8"/>
    <x v="1542"/>
  </r>
  <r>
    <n v="1677"/>
    <s v="CA-2016-122728"/>
    <x v="556"/>
    <x v="308"/>
    <s v="Standard Class"/>
    <s v="EB-13930"/>
    <s v="Eric Barreto"/>
    <s v="Consumer"/>
    <s v="United States"/>
    <s v="San Francisco"/>
    <s v="California"/>
    <n v="94110"/>
    <x v="1"/>
    <x v="54"/>
    <x v="1"/>
    <x v="4"/>
    <x v="54"/>
    <x v="1464"/>
    <n v="3"/>
    <n v="0"/>
    <x v="1543"/>
  </r>
  <r>
    <n v="1678"/>
    <s v="CA-2016-122728"/>
    <x v="556"/>
    <x v="308"/>
    <s v="Standard Class"/>
    <s v="EB-13930"/>
    <s v="Eric Barreto"/>
    <s v="Consumer"/>
    <s v="United States"/>
    <s v="San Francisco"/>
    <s v="California"/>
    <n v="94110"/>
    <x v="1"/>
    <x v="99"/>
    <x v="1"/>
    <x v="10"/>
    <x v="99"/>
    <x v="1465"/>
    <n v="3"/>
    <n v="0"/>
    <x v="1544"/>
  </r>
  <r>
    <n v="1679"/>
    <s v="CA-2014-122882"/>
    <x v="557"/>
    <x v="178"/>
    <s v="Standard Class"/>
    <s v="SB-20290"/>
    <s v="Sean Braxton"/>
    <s v="Corporate"/>
    <s v="United States"/>
    <s v="Philadelphia"/>
    <s v="Pennsylvania"/>
    <n v="19134"/>
    <x v="3"/>
    <x v="871"/>
    <x v="1"/>
    <x v="4"/>
    <x v="865"/>
    <x v="1466"/>
    <n v="1"/>
    <n v="0.2"/>
    <x v="1545"/>
  </r>
  <r>
    <n v="1680"/>
    <s v="CA-2014-122882"/>
    <x v="557"/>
    <x v="178"/>
    <s v="Standard Class"/>
    <s v="SB-20290"/>
    <s v="Sean Braxton"/>
    <s v="Corporate"/>
    <s v="United States"/>
    <s v="Philadelphia"/>
    <s v="Pennsylvania"/>
    <n v="19134"/>
    <x v="3"/>
    <x v="831"/>
    <x v="2"/>
    <x v="7"/>
    <x v="826"/>
    <x v="1467"/>
    <n v="3"/>
    <n v="0.4"/>
    <x v="1546"/>
  </r>
  <r>
    <n v="1681"/>
    <s v="CA-2014-122882"/>
    <x v="557"/>
    <x v="178"/>
    <s v="Standard Class"/>
    <s v="SB-20290"/>
    <s v="Sean Braxton"/>
    <s v="Corporate"/>
    <s v="United States"/>
    <s v="Philadelphia"/>
    <s v="Pennsylvania"/>
    <n v="19134"/>
    <x v="3"/>
    <x v="1092"/>
    <x v="0"/>
    <x v="5"/>
    <x v="1082"/>
    <x v="1468"/>
    <n v="2"/>
    <n v="0.2"/>
    <x v="1547"/>
  </r>
  <r>
    <n v="1682"/>
    <s v="CA-2014-122882"/>
    <x v="557"/>
    <x v="178"/>
    <s v="Standard Class"/>
    <s v="SB-20290"/>
    <s v="Sean Braxton"/>
    <s v="Corporate"/>
    <s v="United States"/>
    <s v="Philadelphia"/>
    <s v="Pennsylvania"/>
    <n v="19134"/>
    <x v="3"/>
    <x v="1093"/>
    <x v="2"/>
    <x v="15"/>
    <x v="1083"/>
    <x v="1469"/>
    <n v="4"/>
    <n v="0.7"/>
    <x v="1548"/>
  </r>
  <r>
    <n v="1683"/>
    <s v="US-2016-101497"/>
    <x v="321"/>
    <x v="152"/>
    <s v="Second Class"/>
    <s v="PS-18760"/>
    <s v="Pamela Stobb"/>
    <s v="Consumer"/>
    <s v="United States"/>
    <s v="Los Angeles"/>
    <s v="California"/>
    <n v="90008"/>
    <x v="1"/>
    <x v="640"/>
    <x v="1"/>
    <x v="10"/>
    <x v="640"/>
    <x v="1470"/>
    <n v="1"/>
    <n v="0"/>
    <x v="1549"/>
  </r>
  <r>
    <n v="1684"/>
    <s v="CA-2016-147585"/>
    <x v="77"/>
    <x v="357"/>
    <s v="Standard Class"/>
    <s v="CB-12535"/>
    <s v="Claudia Bergmann"/>
    <s v="Corporate"/>
    <s v="United States"/>
    <s v="San Francisco"/>
    <s v="California"/>
    <n v="94110"/>
    <x v="1"/>
    <x v="627"/>
    <x v="0"/>
    <x v="5"/>
    <x v="627"/>
    <x v="1471"/>
    <n v="3"/>
    <n v="0"/>
    <x v="1550"/>
  </r>
  <r>
    <n v="1685"/>
    <s v="CA-2017-149489"/>
    <x v="558"/>
    <x v="433"/>
    <s v="First Class"/>
    <s v="DK-12835"/>
    <s v="Damala Kotsonis"/>
    <s v="Corporate"/>
    <s v="United States"/>
    <s v="Philadelphia"/>
    <s v="Pennsylvania"/>
    <n v="19143"/>
    <x v="3"/>
    <x v="1094"/>
    <x v="1"/>
    <x v="9"/>
    <x v="1084"/>
    <x v="1472"/>
    <n v="2"/>
    <n v="0.2"/>
    <x v="1551"/>
  </r>
  <r>
    <n v="1686"/>
    <s v="CA-2017-149489"/>
    <x v="558"/>
    <x v="433"/>
    <s v="First Class"/>
    <s v="DK-12835"/>
    <s v="Damala Kotsonis"/>
    <s v="Corporate"/>
    <s v="United States"/>
    <s v="Philadelphia"/>
    <s v="Pennsylvania"/>
    <n v="19143"/>
    <x v="3"/>
    <x v="922"/>
    <x v="1"/>
    <x v="8"/>
    <x v="914"/>
    <x v="1473"/>
    <n v="2"/>
    <n v="0.7"/>
    <x v="1552"/>
  </r>
  <r>
    <n v="1687"/>
    <s v="CA-2017-149489"/>
    <x v="558"/>
    <x v="433"/>
    <s v="First Class"/>
    <s v="DK-12835"/>
    <s v="Damala Kotsonis"/>
    <s v="Corporate"/>
    <s v="United States"/>
    <s v="Philadelphia"/>
    <s v="Pennsylvania"/>
    <n v="19143"/>
    <x v="3"/>
    <x v="1095"/>
    <x v="1"/>
    <x v="8"/>
    <x v="1085"/>
    <x v="1474"/>
    <n v="2"/>
    <n v="0.7"/>
    <x v="1553"/>
  </r>
  <r>
    <n v="1688"/>
    <s v="CA-2017-143798"/>
    <x v="389"/>
    <x v="169"/>
    <s v="First Class"/>
    <s v="AW-10840"/>
    <s v="Anthony Witt"/>
    <s v="Consumer"/>
    <s v="United States"/>
    <s v="Philadelphia"/>
    <s v="Pennsylvania"/>
    <n v="19140"/>
    <x v="3"/>
    <x v="739"/>
    <x v="1"/>
    <x v="10"/>
    <x v="738"/>
    <x v="563"/>
    <n v="2"/>
    <n v="0.2"/>
    <x v="572"/>
  </r>
  <r>
    <n v="1689"/>
    <s v="CA-2017-143798"/>
    <x v="389"/>
    <x v="169"/>
    <s v="First Class"/>
    <s v="AW-10840"/>
    <s v="Anthony Witt"/>
    <s v="Consumer"/>
    <s v="United States"/>
    <s v="Philadelphia"/>
    <s v="Pennsylvania"/>
    <n v="19140"/>
    <x v="3"/>
    <x v="622"/>
    <x v="0"/>
    <x v="5"/>
    <x v="622"/>
    <x v="721"/>
    <n v="2"/>
    <n v="0.2"/>
    <x v="739"/>
  </r>
  <r>
    <n v="1690"/>
    <s v="CA-2014-142839"/>
    <x v="559"/>
    <x v="596"/>
    <s v="Standard Class"/>
    <s v="TS-21610"/>
    <s v="Troy Staebel"/>
    <s v="Consumer"/>
    <s v="United States"/>
    <s v="Philadelphia"/>
    <s v="Pennsylvania"/>
    <n v="19143"/>
    <x v="3"/>
    <x v="10"/>
    <x v="0"/>
    <x v="3"/>
    <x v="10"/>
    <x v="1475"/>
    <n v="6"/>
    <n v="0.4"/>
    <x v="1554"/>
  </r>
  <r>
    <n v="1691"/>
    <s v="CA-2017-129833"/>
    <x v="34"/>
    <x v="159"/>
    <s v="Standard Class"/>
    <s v="HF-14995"/>
    <s v="Herbert Flentye"/>
    <s v="Consumer"/>
    <s v="United States"/>
    <s v="Indianapolis"/>
    <s v="Indiana"/>
    <n v="46203"/>
    <x v="2"/>
    <x v="1070"/>
    <x v="1"/>
    <x v="10"/>
    <x v="1059"/>
    <x v="1476"/>
    <n v="5"/>
    <n v="0"/>
    <x v="1555"/>
  </r>
  <r>
    <n v="1692"/>
    <s v="CA-2017-129833"/>
    <x v="34"/>
    <x v="159"/>
    <s v="Standard Class"/>
    <s v="HF-14995"/>
    <s v="Herbert Flentye"/>
    <s v="Consumer"/>
    <s v="United States"/>
    <s v="Indianapolis"/>
    <s v="Indiana"/>
    <n v="46203"/>
    <x v="2"/>
    <x v="73"/>
    <x v="1"/>
    <x v="8"/>
    <x v="73"/>
    <x v="1477"/>
    <n v="5"/>
    <n v="0"/>
    <x v="1556"/>
  </r>
  <r>
    <n v="1693"/>
    <s v="US-2016-154361"/>
    <x v="560"/>
    <x v="585"/>
    <s v="Standard Class"/>
    <s v="HZ-14950"/>
    <s v="Henia Zydlo"/>
    <s v="Consumer"/>
    <s v="United States"/>
    <s v="Columbus"/>
    <s v="Ohio"/>
    <n v="43229"/>
    <x v="3"/>
    <x v="493"/>
    <x v="0"/>
    <x v="5"/>
    <x v="493"/>
    <x v="1478"/>
    <n v="5"/>
    <n v="0.2"/>
    <x v="1557"/>
  </r>
  <r>
    <n v="1694"/>
    <s v="US-2016-158708"/>
    <x v="190"/>
    <x v="597"/>
    <s v="Second Class"/>
    <s v="AB-10255"/>
    <s v="Alejandro Ballentine"/>
    <s v="Home Office"/>
    <s v="United States"/>
    <s v="Plano"/>
    <s v="Texas"/>
    <n v="75023"/>
    <x v="2"/>
    <x v="1096"/>
    <x v="2"/>
    <x v="11"/>
    <x v="1086"/>
    <x v="1479"/>
    <n v="2"/>
    <n v="0.2"/>
    <x v="1558"/>
  </r>
  <r>
    <n v="1695"/>
    <s v="CA-2015-156335"/>
    <x v="12"/>
    <x v="118"/>
    <s v="Second Class"/>
    <s v="PO-19195"/>
    <s v="Phillina Ober"/>
    <s v="Home Office"/>
    <s v="United States"/>
    <s v="Bayonne"/>
    <s v="New Jersey"/>
    <n v="7002"/>
    <x v="3"/>
    <x v="1097"/>
    <x v="2"/>
    <x v="11"/>
    <x v="1087"/>
    <x v="1480"/>
    <n v="4"/>
    <n v="0"/>
    <x v="1559"/>
  </r>
  <r>
    <n v="1696"/>
    <s v="CA-2015-156335"/>
    <x v="12"/>
    <x v="118"/>
    <s v="Second Class"/>
    <s v="PO-19195"/>
    <s v="Phillina Ober"/>
    <s v="Home Office"/>
    <s v="United States"/>
    <s v="Bayonne"/>
    <s v="New Jersey"/>
    <n v="7002"/>
    <x v="3"/>
    <x v="308"/>
    <x v="1"/>
    <x v="8"/>
    <x v="308"/>
    <x v="1481"/>
    <n v="3"/>
    <n v="0"/>
    <x v="1560"/>
  </r>
  <r>
    <n v="1697"/>
    <s v="CA-2015-156335"/>
    <x v="12"/>
    <x v="118"/>
    <s v="Second Class"/>
    <s v="PO-19195"/>
    <s v="Phillina Ober"/>
    <s v="Home Office"/>
    <s v="United States"/>
    <s v="Bayonne"/>
    <s v="New Jersey"/>
    <n v="7002"/>
    <x v="3"/>
    <x v="66"/>
    <x v="2"/>
    <x v="7"/>
    <x v="66"/>
    <x v="1482"/>
    <n v="2"/>
    <n v="0"/>
    <x v="1561"/>
  </r>
  <r>
    <n v="1698"/>
    <s v="CA-2015-148376"/>
    <x v="17"/>
    <x v="16"/>
    <s v="Standard Class"/>
    <s v="AG-10900"/>
    <s v="Arthur Gainer"/>
    <s v="Consumer"/>
    <s v="United States"/>
    <s v="Los Angeles"/>
    <s v="California"/>
    <n v="90008"/>
    <x v="1"/>
    <x v="650"/>
    <x v="1"/>
    <x v="9"/>
    <x v="650"/>
    <x v="1483"/>
    <n v="2"/>
    <n v="0"/>
    <x v="1562"/>
  </r>
  <r>
    <n v="1699"/>
    <s v="CA-2015-148376"/>
    <x v="17"/>
    <x v="16"/>
    <s v="Standard Class"/>
    <s v="AG-10900"/>
    <s v="Arthur Gainer"/>
    <s v="Consumer"/>
    <s v="United States"/>
    <s v="Los Angeles"/>
    <s v="California"/>
    <n v="90008"/>
    <x v="1"/>
    <x v="1098"/>
    <x v="1"/>
    <x v="2"/>
    <x v="1088"/>
    <x v="748"/>
    <n v="7"/>
    <n v="0"/>
    <x v="767"/>
  </r>
  <r>
    <n v="1700"/>
    <s v="CA-2014-135657"/>
    <x v="561"/>
    <x v="290"/>
    <s v="Second Class"/>
    <s v="SC-20725"/>
    <s v="Steven Cartwright"/>
    <s v="Consumer"/>
    <s v="United States"/>
    <s v="Seattle"/>
    <s v="Washington"/>
    <n v="98115"/>
    <x v="1"/>
    <x v="838"/>
    <x v="0"/>
    <x v="3"/>
    <x v="832"/>
    <x v="1484"/>
    <n v="6"/>
    <n v="0"/>
    <x v="1563"/>
  </r>
  <r>
    <n v="1701"/>
    <s v="CA-2015-114069"/>
    <x v="562"/>
    <x v="598"/>
    <s v="Second Class"/>
    <s v="ND-18370"/>
    <s v="Natalie DeCherney"/>
    <s v="Consumer"/>
    <s v="United States"/>
    <s v="New York City"/>
    <s v="New York"/>
    <n v="10035"/>
    <x v="3"/>
    <x v="777"/>
    <x v="1"/>
    <x v="8"/>
    <x v="776"/>
    <x v="929"/>
    <n v="2"/>
    <n v="0.2"/>
    <x v="963"/>
  </r>
  <r>
    <n v="1702"/>
    <s v="CA-2015-114069"/>
    <x v="562"/>
    <x v="598"/>
    <s v="Second Class"/>
    <s v="ND-18370"/>
    <s v="Natalie DeCherney"/>
    <s v="Consumer"/>
    <s v="United States"/>
    <s v="New York City"/>
    <s v="New York"/>
    <n v="10035"/>
    <x v="3"/>
    <x v="467"/>
    <x v="0"/>
    <x v="1"/>
    <x v="468"/>
    <x v="1485"/>
    <n v="9"/>
    <n v="0.1"/>
    <x v="1564"/>
  </r>
  <r>
    <n v="1703"/>
    <s v="CA-2015-114069"/>
    <x v="562"/>
    <x v="598"/>
    <s v="Second Class"/>
    <s v="ND-18370"/>
    <s v="Natalie DeCherney"/>
    <s v="Consumer"/>
    <s v="United States"/>
    <s v="New York City"/>
    <s v="New York"/>
    <n v="10035"/>
    <x v="3"/>
    <x v="811"/>
    <x v="1"/>
    <x v="10"/>
    <x v="33"/>
    <x v="745"/>
    <n v="2"/>
    <n v="0"/>
    <x v="1565"/>
  </r>
  <r>
    <n v="1704"/>
    <s v="CA-2014-139857"/>
    <x v="563"/>
    <x v="555"/>
    <s v="Standard Class"/>
    <s v="CD-12790"/>
    <s v="Cynthia Delaney"/>
    <s v="Home Office"/>
    <s v="United States"/>
    <s v="San Diego"/>
    <s v="California"/>
    <n v="92037"/>
    <x v="1"/>
    <x v="1099"/>
    <x v="1"/>
    <x v="13"/>
    <x v="128"/>
    <x v="1486"/>
    <n v="5"/>
    <n v="0"/>
    <x v="1566"/>
  </r>
  <r>
    <n v="1705"/>
    <s v="CA-2016-106306"/>
    <x v="387"/>
    <x v="599"/>
    <s v="Same Day"/>
    <s v="PG-18820"/>
    <s v="Patrick Gardner"/>
    <s v="Consumer"/>
    <s v="United States"/>
    <s v="Glendale"/>
    <s v="Arizona"/>
    <n v="85301"/>
    <x v="1"/>
    <x v="828"/>
    <x v="1"/>
    <x v="8"/>
    <x v="824"/>
    <x v="1487"/>
    <n v="3"/>
    <n v="0.7"/>
    <x v="1567"/>
  </r>
  <r>
    <n v="1706"/>
    <s v="CA-2015-100545"/>
    <x v="6"/>
    <x v="6"/>
    <s v="Standard Class"/>
    <s v="IM-15070"/>
    <s v="Irene Maddox"/>
    <s v="Consumer"/>
    <s v="United States"/>
    <s v="Philadelphia"/>
    <s v="Pennsylvania"/>
    <n v="19120"/>
    <x v="3"/>
    <x v="612"/>
    <x v="1"/>
    <x v="8"/>
    <x v="612"/>
    <x v="1488"/>
    <n v="2"/>
    <n v="0.7"/>
    <x v="1568"/>
  </r>
  <r>
    <n v="1707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1100"/>
    <x v="1"/>
    <x v="2"/>
    <x v="1089"/>
    <x v="1489"/>
    <n v="6"/>
    <n v="0"/>
    <x v="1569"/>
  </r>
  <r>
    <n v="1708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918"/>
    <x v="2"/>
    <x v="7"/>
    <x v="910"/>
    <x v="1490"/>
    <n v="2"/>
    <n v="0.2"/>
    <x v="1570"/>
  </r>
  <r>
    <n v="1709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1101"/>
    <x v="1"/>
    <x v="10"/>
    <x v="1090"/>
    <x v="1491"/>
    <n v="2"/>
    <n v="0"/>
    <x v="1571"/>
  </r>
  <r>
    <n v="1710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51"/>
    <x v="0"/>
    <x v="1"/>
    <x v="51"/>
    <x v="1492"/>
    <n v="1"/>
    <n v="0.2"/>
    <x v="1572"/>
  </r>
  <r>
    <n v="1711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181"/>
    <x v="1"/>
    <x v="6"/>
    <x v="182"/>
    <x v="189"/>
    <n v="5"/>
    <n v="0"/>
    <x v="191"/>
  </r>
  <r>
    <n v="1712"/>
    <s v="CA-2017-123491"/>
    <x v="505"/>
    <x v="133"/>
    <s v="Standard Class"/>
    <s v="JK-15205"/>
    <s v="Jamie Kunitz"/>
    <s v="Consumer"/>
    <s v="United States"/>
    <s v="San Francisco"/>
    <s v="California"/>
    <n v="94122"/>
    <x v="1"/>
    <x v="166"/>
    <x v="1"/>
    <x v="9"/>
    <x v="167"/>
    <x v="1493"/>
    <n v="14"/>
    <n v="0"/>
    <x v="1573"/>
  </r>
  <r>
    <n v="1713"/>
    <s v="CA-2015-145401"/>
    <x v="564"/>
    <x v="600"/>
    <s v="Standard Class"/>
    <s v="JP-15520"/>
    <s v="Jeremy Pistek"/>
    <s v="Consumer"/>
    <s v="United States"/>
    <s v="Houston"/>
    <s v="Texas"/>
    <n v="77070"/>
    <x v="2"/>
    <x v="1102"/>
    <x v="1"/>
    <x v="10"/>
    <x v="1091"/>
    <x v="1494"/>
    <n v="6"/>
    <n v="0.2"/>
    <x v="1574"/>
  </r>
  <r>
    <n v="1714"/>
    <s v="US-2017-124968"/>
    <x v="565"/>
    <x v="462"/>
    <s v="Second Class"/>
    <s v="MM-18055"/>
    <s v="Michelle Moray"/>
    <s v="Consumer"/>
    <s v="United States"/>
    <s v="Chicago"/>
    <s v="Illinois"/>
    <n v="60610"/>
    <x v="2"/>
    <x v="188"/>
    <x v="0"/>
    <x v="3"/>
    <x v="189"/>
    <x v="1495"/>
    <n v="7"/>
    <n v="0.5"/>
    <x v="1575"/>
  </r>
  <r>
    <n v="1715"/>
    <s v="CA-2017-104003"/>
    <x v="566"/>
    <x v="601"/>
    <s v="Standard Class"/>
    <s v="DC-13285"/>
    <s v="Debra Catini"/>
    <s v="Consumer"/>
    <s v="United States"/>
    <s v="San Francisco"/>
    <s v="California"/>
    <n v="94110"/>
    <x v="1"/>
    <x v="1103"/>
    <x v="0"/>
    <x v="0"/>
    <x v="1092"/>
    <x v="1496"/>
    <n v="2"/>
    <n v="0.15"/>
    <x v="1576"/>
  </r>
  <r>
    <n v="1716"/>
    <s v="CA-2016-154788"/>
    <x v="567"/>
    <x v="602"/>
    <s v="Standard Class"/>
    <s v="JL-15835"/>
    <s v="John Lee"/>
    <s v="Consumer"/>
    <s v="United States"/>
    <s v="New York City"/>
    <s v="New York"/>
    <n v="10011"/>
    <x v="3"/>
    <x v="308"/>
    <x v="1"/>
    <x v="8"/>
    <x v="308"/>
    <x v="326"/>
    <n v="2"/>
    <n v="0.2"/>
    <x v="332"/>
  </r>
  <r>
    <n v="1717"/>
    <s v="CA-2016-169943"/>
    <x v="288"/>
    <x v="308"/>
    <s v="Standard Class"/>
    <s v="BN-11515"/>
    <s v="Bradley Nguyen"/>
    <s v="Consumer"/>
    <s v="United States"/>
    <s v="New York City"/>
    <s v="New York"/>
    <n v="10011"/>
    <x v="3"/>
    <x v="535"/>
    <x v="1"/>
    <x v="9"/>
    <x v="535"/>
    <x v="1497"/>
    <n v="5"/>
    <n v="0"/>
    <x v="1577"/>
  </r>
  <r>
    <n v="1718"/>
    <s v="CA-2016-169943"/>
    <x v="288"/>
    <x v="308"/>
    <s v="Standard Class"/>
    <s v="BN-11515"/>
    <s v="Bradley Nguyen"/>
    <s v="Consumer"/>
    <s v="United States"/>
    <s v="New York City"/>
    <s v="New York"/>
    <n v="10011"/>
    <x v="3"/>
    <x v="72"/>
    <x v="1"/>
    <x v="4"/>
    <x v="72"/>
    <x v="1498"/>
    <n v="5"/>
    <n v="0"/>
    <x v="232"/>
  </r>
  <r>
    <n v="1719"/>
    <s v="CA-2016-169943"/>
    <x v="288"/>
    <x v="308"/>
    <s v="Standard Class"/>
    <s v="BN-11515"/>
    <s v="Bradley Nguyen"/>
    <s v="Consumer"/>
    <s v="United States"/>
    <s v="New York City"/>
    <s v="New York"/>
    <n v="10011"/>
    <x v="3"/>
    <x v="1104"/>
    <x v="0"/>
    <x v="5"/>
    <x v="1093"/>
    <x v="1499"/>
    <n v="4"/>
    <n v="0"/>
    <x v="1578"/>
  </r>
  <r>
    <n v="1720"/>
    <s v="CA-2016-169943"/>
    <x v="288"/>
    <x v="308"/>
    <s v="Standard Class"/>
    <s v="BN-11515"/>
    <s v="Bradley Nguyen"/>
    <s v="Consumer"/>
    <s v="United States"/>
    <s v="New York City"/>
    <s v="New York"/>
    <n v="10011"/>
    <x v="3"/>
    <x v="527"/>
    <x v="0"/>
    <x v="5"/>
    <x v="527"/>
    <x v="1500"/>
    <n v="8"/>
    <n v="0"/>
    <x v="1579"/>
  </r>
  <r>
    <n v="1721"/>
    <s v="CA-2016-169943"/>
    <x v="288"/>
    <x v="308"/>
    <s v="Standard Class"/>
    <s v="BN-11515"/>
    <s v="Bradley Nguyen"/>
    <s v="Consumer"/>
    <s v="United States"/>
    <s v="New York City"/>
    <s v="New York"/>
    <n v="10011"/>
    <x v="3"/>
    <x v="528"/>
    <x v="1"/>
    <x v="8"/>
    <x v="528"/>
    <x v="1501"/>
    <n v="4"/>
    <n v="0.2"/>
    <x v="1580"/>
  </r>
  <r>
    <n v="1722"/>
    <s v="US-2015-123218"/>
    <x v="139"/>
    <x v="603"/>
    <s v="Standard Class"/>
    <s v="KD-16345"/>
    <s v="Katherine Ducich"/>
    <s v="Consumer"/>
    <s v="United States"/>
    <s v="Chicago"/>
    <s v="Illinois"/>
    <n v="60623"/>
    <x v="2"/>
    <x v="835"/>
    <x v="2"/>
    <x v="7"/>
    <x v="830"/>
    <x v="1305"/>
    <n v="2"/>
    <n v="0.2"/>
    <x v="1581"/>
  </r>
  <r>
    <n v="1723"/>
    <s v="US-2015-123218"/>
    <x v="139"/>
    <x v="603"/>
    <s v="Standard Class"/>
    <s v="KD-16345"/>
    <s v="Katherine Ducich"/>
    <s v="Consumer"/>
    <s v="United States"/>
    <s v="Chicago"/>
    <s v="Illinois"/>
    <n v="60623"/>
    <x v="2"/>
    <x v="1105"/>
    <x v="2"/>
    <x v="11"/>
    <x v="1094"/>
    <x v="1309"/>
    <n v="4"/>
    <n v="0.2"/>
    <x v="1582"/>
  </r>
  <r>
    <n v="1724"/>
    <s v="US-2015-123218"/>
    <x v="139"/>
    <x v="603"/>
    <s v="Standard Class"/>
    <s v="KD-16345"/>
    <s v="Katherine Ducich"/>
    <s v="Consumer"/>
    <s v="United States"/>
    <s v="Chicago"/>
    <s v="Illinois"/>
    <n v="60623"/>
    <x v="2"/>
    <x v="1106"/>
    <x v="0"/>
    <x v="0"/>
    <x v="1095"/>
    <x v="1403"/>
    <n v="3"/>
    <n v="0.3"/>
    <x v="1583"/>
  </r>
  <r>
    <n v="1725"/>
    <s v="CA-2015-127453"/>
    <x v="546"/>
    <x v="604"/>
    <s v="First Class"/>
    <s v="JK-15370"/>
    <s v="Jay Kimmel"/>
    <s v="Consumer"/>
    <s v="United States"/>
    <s v="Philadelphia"/>
    <s v="Pennsylvania"/>
    <n v="19143"/>
    <x v="3"/>
    <x v="1107"/>
    <x v="1"/>
    <x v="9"/>
    <x v="1096"/>
    <x v="1502"/>
    <n v="3"/>
    <n v="0.2"/>
    <x v="1584"/>
  </r>
  <r>
    <n v="1726"/>
    <s v="CA-2015-127453"/>
    <x v="546"/>
    <x v="604"/>
    <s v="First Class"/>
    <s v="JK-15370"/>
    <s v="Jay Kimmel"/>
    <s v="Consumer"/>
    <s v="United States"/>
    <s v="Philadelphia"/>
    <s v="Pennsylvania"/>
    <n v="19143"/>
    <x v="3"/>
    <x v="1108"/>
    <x v="1"/>
    <x v="9"/>
    <x v="1097"/>
    <x v="1503"/>
    <n v="2"/>
    <n v="0.2"/>
    <x v="1585"/>
  </r>
  <r>
    <n v="1727"/>
    <s v="CA-2015-127453"/>
    <x v="546"/>
    <x v="604"/>
    <s v="First Class"/>
    <s v="JK-15370"/>
    <s v="Jay Kimmel"/>
    <s v="Consumer"/>
    <s v="United States"/>
    <s v="Philadelphia"/>
    <s v="Pennsylvania"/>
    <n v="19143"/>
    <x v="3"/>
    <x v="1109"/>
    <x v="1"/>
    <x v="9"/>
    <x v="1098"/>
    <x v="1504"/>
    <n v="4"/>
    <n v="0.2"/>
    <x v="1586"/>
  </r>
  <r>
    <n v="1728"/>
    <s v="US-2017-164056"/>
    <x v="568"/>
    <x v="605"/>
    <s v="Second Class"/>
    <s v="FM-14215"/>
    <s v="Filia McAdams"/>
    <s v="Corporate"/>
    <s v="United States"/>
    <s v="Dublin"/>
    <s v="Ohio"/>
    <n v="43017"/>
    <x v="3"/>
    <x v="1110"/>
    <x v="0"/>
    <x v="3"/>
    <x v="1099"/>
    <x v="1505"/>
    <n v="5"/>
    <n v="0.4"/>
    <x v="1587"/>
  </r>
  <r>
    <n v="1729"/>
    <s v="CA-2016-106894"/>
    <x v="569"/>
    <x v="606"/>
    <s v="Same Day"/>
    <s v="CA-12265"/>
    <s v="Christina Anderson"/>
    <s v="Consumer"/>
    <s v="United States"/>
    <s v="Springfield"/>
    <s v="Virginia"/>
    <n v="22153"/>
    <x v="0"/>
    <x v="1072"/>
    <x v="2"/>
    <x v="11"/>
    <x v="1061"/>
    <x v="1506"/>
    <n v="4"/>
    <n v="0"/>
    <x v="1588"/>
  </r>
  <r>
    <n v="1730"/>
    <s v="CA-2016-106894"/>
    <x v="569"/>
    <x v="606"/>
    <s v="Same Day"/>
    <s v="CA-12265"/>
    <s v="Christina Anderson"/>
    <s v="Consumer"/>
    <s v="United States"/>
    <s v="Springfield"/>
    <s v="Virginia"/>
    <n v="22153"/>
    <x v="0"/>
    <x v="709"/>
    <x v="1"/>
    <x v="2"/>
    <x v="708"/>
    <x v="1507"/>
    <n v="3"/>
    <n v="0"/>
    <x v="1589"/>
  </r>
  <r>
    <n v="1731"/>
    <s v="CA-2014-125136"/>
    <x v="450"/>
    <x v="127"/>
    <s v="Standard Class"/>
    <s v="KD-16495"/>
    <s v="Keith Dawkins"/>
    <s v="Corporate"/>
    <s v="United States"/>
    <s v="Fayetteville"/>
    <s v="North Carolina"/>
    <n v="28314"/>
    <x v="0"/>
    <x v="1111"/>
    <x v="1"/>
    <x v="10"/>
    <x v="1100"/>
    <x v="1508"/>
    <n v="8"/>
    <n v="0.2"/>
    <x v="1590"/>
  </r>
  <r>
    <n v="1732"/>
    <s v="CA-2014-125136"/>
    <x v="450"/>
    <x v="127"/>
    <s v="Standard Class"/>
    <s v="KD-16495"/>
    <s v="Keith Dawkins"/>
    <s v="Corporate"/>
    <s v="United States"/>
    <s v="Fayetteville"/>
    <s v="North Carolina"/>
    <n v="28314"/>
    <x v="0"/>
    <x v="128"/>
    <x v="1"/>
    <x v="10"/>
    <x v="129"/>
    <x v="1432"/>
    <n v="2"/>
    <n v="0.2"/>
    <x v="1507"/>
  </r>
  <r>
    <n v="1733"/>
    <s v="US-2016-131149"/>
    <x v="212"/>
    <x v="607"/>
    <s v="Standard Class"/>
    <s v="LH-17155"/>
    <s v="Logan Haushalter"/>
    <s v="Consumer"/>
    <s v="United States"/>
    <s v="Dallas"/>
    <s v="Texas"/>
    <n v="75081"/>
    <x v="2"/>
    <x v="426"/>
    <x v="1"/>
    <x v="4"/>
    <x v="426"/>
    <x v="1080"/>
    <n v="3"/>
    <n v="0.2"/>
    <x v="1121"/>
  </r>
  <r>
    <n v="1734"/>
    <s v="US-2016-131149"/>
    <x v="212"/>
    <x v="607"/>
    <s v="Standard Class"/>
    <s v="LH-17155"/>
    <s v="Logan Haushalter"/>
    <s v="Consumer"/>
    <s v="United States"/>
    <s v="Dallas"/>
    <s v="Texas"/>
    <n v="75081"/>
    <x v="2"/>
    <x v="281"/>
    <x v="1"/>
    <x v="6"/>
    <x v="281"/>
    <x v="1509"/>
    <n v="4"/>
    <n v="0.2"/>
    <x v="1591"/>
  </r>
  <r>
    <n v="1735"/>
    <s v="CA-2017-101483"/>
    <x v="570"/>
    <x v="608"/>
    <s v="Second Class"/>
    <s v="AG-10675"/>
    <s v="Anna Gayman"/>
    <s v="Consumer"/>
    <s v="United States"/>
    <s v="Jacksonville"/>
    <s v="North Carolina"/>
    <n v="28540"/>
    <x v="0"/>
    <x v="1112"/>
    <x v="1"/>
    <x v="9"/>
    <x v="1101"/>
    <x v="1510"/>
    <n v="2"/>
    <n v="0.2"/>
    <x v="1592"/>
  </r>
  <r>
    <n v="1736"/>
    <s v="CA-2017-101483"/>
    <x v="570"/>
    <x v="608"/>
    <s v="Second Class"/>
    <s v="AG-10675"/>
    <s v="Anna Gayman"/>
    <s v="Consumer"/>
    <s v="United States"/>
    <s v="Jacksonville"/>
    <s v="North Carolina"/>
    <n v="28540"/>
    <x v="0"/>
    <x v="895"/>
    <x v="2"/>
    <x v="7"/>
    <x v="888"/>
    <x v="1114"/>
    <n v="5"/>
    <n v="0.2"/>
    <x v="1593"/>
  </r>
  <r>
    <n v="1737"/>
    <s v="CA-2017-101483"/>
    <x v="570"/>
    <x v="608"/>
    <s v="Second Class"/>
    <s v="AG-10675"/>
    <s v="Anna Gayman"/>
    <s v="Consumer"/>
    <s v="United States"/>
    <s v="Jacksonville"/>
    <s v="North Carolina"/>
    <n v="28540"/>
    <x v="0"/>
    <x v="6"/>
    <x v="1"/>
    <x v="6"/>
    <x v="6"/>
    <x v="972"/>
    <n v="3"/>
    <n v="0.2"/>
    <x v="1594"/>
  </r>
  <r>
    <n v="1738"/>
    <s v="CA-2015-130204"/>
    <x v="37"/>
    <x v="609"/>
    <s v="Standard Class"/>
    <s v="DB-13120"/>
    <s v="David Bremer"/>
    <s v="Corporate"/>
    <s v="United States"/>
    <s v="San Francisco"/>
    <s v="California"/>
    <n v="94122"/>
    <x v="1"/>
    <x v="470"/>
    <x v="1"/>
    <x v="4"/>
    <x v="471"/>
    <x v="974"/>
    <n v="3"/>
    <n v="0"/>
    <x v="1011"/>
  </r>
  <r>
    <n v="1739"/>
    <s v="CA-2015-130204"/>
    <x v="37"/>
    <x v="609"/>
    <s v="Standard Class"/>
    <s v="DB-13120"/>
    <s v="David Bremer"/>
    <s v="Corporate"/>
    <s v="United States"/>
    <s v="San Francisco"/>
    <s v="California"/>
    <n v="94122"/>
    <x v="1"/>
    <x v="1044"/>
    <x v="2"/>
    <x v="11"/>
    <x v="1033"/>
    <x v="1511"/>
    <n v="2"/>
    <n v="0"/>
    <x v="1595"/>
  </r>
  <r>
    <n v="1740"/>
    <s v="CA-2015-130204"/>
    <x v="37"/>
    <x v="609"/>
    <s v="Standard Class"/>
    <s v="DB-13120"/>
    <s v="David Bremer"/>
    <s v="Corporate"/>
    <s v="United States"/>
    <s v="San Francisco"/>
    <s v="California"/>
    <n v="94122"/>
    <x v="1"/>
    <x v="1113"/>
    <x v="2"/>
    <x v="11"/>
    <x v="1102"/>
    <x v="1512"/>
    <n v="5"/>
    <n v="0"/>
    <x v="1596"/>
  </r>
  <r>
    <n v="1741"/>
    <s v="CA-2014-110527"/>
    <x v="128"/>
    <x v="128"/>
    <s v="Standard Class"/>
    <s v="ED-13885"/>
    <s v="Emily Ducich"/>
    <s v="Home Office"/>
    <s v="United States"/>
    <s v="San Diego"/>
    <s v="California"/>
    <n v="92037"/>
    <x v="1"/>
    <x v="948"/>
    <x v="1"/>
    <x v="2"/>
    <x v="941"/>
    <x v="1513"/>
    <n v="8"/>
    <n v="0"/>
    <x v="1597"/>
  </r>
  <r>
    <n v="1742"/>
    <s v="CA-2017-152807"/>
    <x v="505"/>
    <x v="548"/>
    <s v="Standard Class"/>
    <s v="MC-18100"/>
    <s v="Mick Crebagga"/>
    <s v="Consumer"/>
    <s v="United States"/>
    <s v="Philadelphia"/>
    <s v="Pennsylvania"/>
    <n v="19140"/>
    <x v="3"/>
    <x v="1114"/>
    <x v="1"/>
    <x v="10"/>
    <x v="1103"/>
    <x v="561"/>
    <n v="4"/>
    <n v="0.2"/>
    <x v="570"/>
  </r>
  <r>
    <n v="1743"/>
    <s v="CA-2017-152807"/>
    <x v="505"/>
    <x v="548"/>
    <s v="Standard Class"/>
    <s v="MC-18100"/>
    <s v="Mick Crebagga"/>
    <s v="Consumer"/>
    <s v="United States"/>
    <s v="Philadelphia"/>
    <s v="Pennsylvania"/>
    <n v="19140"/>
    <x v="3"/>
    <x v="1073"/>
    <x v="0"/>
    <x v="5"/>
    <x v="1063"/>
    <x v="1514"/>
    <n v="2"/>
    <n v="0.2"/>
    <x v="1598"/>
  </r>
  <r>
    <n v="1744"/>
    <s v="CA-2017-152807"/>
    <x v="505"/>
    <x v="548"/>
    <s v="Standard Class"/>
    <s v="MC-18100"/>
    <s v="Mick Crebagga"/>
    <s v="Consumer"/>
    <s v="United States"/>
    <s v="Philadelphia"/>
    <s v="Pennsylvania"/>
    <n v="19140"/>
    <x v="3"/>
    <x v="700"/>
    <x v="1"/>
    <x v="4"/>
    <x v="700"/>
    <x v="1515"/>
    <n v="2"/>
    <n v="0.2"/>
    <x v="1599"/>
  </r>
  <r>
    <n v="1745"/>
    <s v="CA-2017-152807"/>
    <x v="505"/>
    <x v="548"/>
    <s v="Standard Class"/>
    <s v="MC-18100"/>
    <s v="Mick Crebagga"/>
    <s v="Consumer"/>
    <s v="United States"/>
    <s v="Philadelphia"/>
    <s v="Pennsylvania"/>
    <n v="19140"/>
    <x v="3"/>
    <x v="552"/>
    <x v="2"/>
    <x v="11"/>
    <x v="551"/>
    <x v="1516"/>
    <n v="7"/>
    <n v="0.2"/>
    <x v="1600"/>
  </r>
  <r>
    <n v="1746"/>
    <s v="CA-2014-133270"/>
    <x v="571"/>
    <x v="610"/>
    <s v="First Class"/>
    <s v="BM-11785"/>
    <s v="Bryan Mills"/>
    <s v="Consumer"/>
    <s v="United States"/>
    <s v="Rochester"/>
    <s v="New York"/>
    <n v="14609"/>
    <x v="3"/>
    <x v="158"/>
    <x v="1"/>
    <x v="6"/>
    <x v="159"/>
    <x v="522"/>
    <n v="2"/>
    <n v="0"/>
    <x v="1601"/>
  </r>
  <r>
    <n v="1747"/>
    <s v="CA-2016-155670"/>
    <x v="572"/>
    <x v="611"/>
    <s v="Second Class"/>
    <s v="EM-14065"/>
    <s v="Erin Mull"/>
    <s v="Consumer"/>
    <s v="United States"/>
    <s v="Jacksonville"/>
    <s v="North Carolina"/>
    <n v="28540"/>
    <x v="0"/>
    <x v="605"/>
    <x v="1"/>
    <x v="8"/>
    <x v="605"/>
    <x v="1517"/>
    <n v="8"/>
    <n v="0.7"/>
    <x v="1602"/>
  </r>
  <r>
    <n v="1748"/>
    <s v="CA-2016-155670"/>
    <x v="572"/>
    <x v="611"/>
    <s v="Second Class"/>
    <s v="EM-14065"/>
    <s v="Erin Mull"/>
    <s v="Consumer"/>
    <s v="United States"/>
    <s v="Jacksonville"/>
    <s v="North Carolina"/>
    <n v="28540"/>
    <x v="0"/>
    <x v="1115"/>
    <x v="1"/>
    <x v="10"/>
    <x v="33"/>
    <x v="1518"/>
    <n v="3"/>
    <n v="0.2"/>
    <x v="1603"/>
  </r>
  <r>
    <n v="1749"/>
    <s v="US-2014-157406"/>
    <x v="573"/>
    <x v="612"/>
    <s v="Standard Class"/>
    <s v="DA-13450"/>
    <s v="Dianna Arnett"/>
    <s v="Home Office"/>
    <s v="United States"/>
    <s v="Houston"/>
    <s v="Texas"/>
    <n v="77095"/>
    <x v="2"/>
    <x v="724"/>
    <x v="1"/>
    <x v="10"/>
    <x v="723"/>
    <x v="563"/>
    <n v="2"/>
    <n v="0.2"/>
    <x v="572"/>
  </r>
  <r>
    <n v="1750"/>
    <s v="US-2014-157406"/>
    <x v="573"/>
    <x v="612"/>
    <s v="Standard Class"/>
    <s v="DA-13450"/>
    <s v="Dianna Arnett"/>
    <s v="Home Office"/>
    <s v="United States"/>
    <s v="Houston"/>
    <s v="Texas"/>
    <n v="77095"/>
    <x v="2"/>
    <x v="1026"/>
    <x v="1"/>
    <x v="6"/>
    <x v="1017"/>
    <x v="875"/>
    <n v="3"/>
    <n v="0.2"/>
    <x v="1604"/>
  </r>
  <r>
    <n v="1751"/>
    <s v="CA-2015-139094"/>
    <x v="6"/>
    <x v="562"/>
    <s v="Standard Class"/>
    <s v="MO-17800"/>
    <s v="Meg O'Connel"/>
    <s v="Home Office"/>
    <s v="United States"/>
    <s v="San Antonio"/>
    <s v="Texas"/>
    <n v="78207"/>
    <x v="2"/>
    <x v="1116"/>
    <x v="0"/>
    <x v="3"/>
    <x v="1104"/>
    <x v="1519"/>
    <n v="2"/>
    <n v="0.3"/>
    <x v="1605"/>
  </r>
  <r>
    <n v="1752"/>
    <s v="CA-2017-168837"/>
    <x v="336"/>
    <x v="117"/>
    <s v="First Class"/>
    <s v="JW-15955"/>
    <s v="Joni Wasserman"/>
    <s v="Consumer"/>
    <s v="United States"/>
    <s v="Oakland"/>
    <s v="California"/>
    <n v="94601"/>
    <x v="1"/>
    <x v="283"/>
    <x v="0"/>
    <x v="5"/>
    <x v="283"/>
    <x v="1520"/>
    <n v="2"/>
    <n v="0"/>
    <x v="1606"/>
  </r>
  <r>
    <n v="1753"/>
    <s v="CA-2017-116715"/>
    <x v="574"/>
    <x v="241"/>
    <s v="First Class"/>
    <s v="VW-21775"/>
    <s v="Victoria Wilson"/>
    <s v="Corporate"/>
    <s v="United States"/>
    <s v="San Francisco"/>
    <s v="California"/>
    <n v="94122"/>
    <x v="1"/>
    <x v="821"/>
    <x v="1"/>
    <x v="4"/>
    <x v="817"/>
    <x v="1521"/>
    <n v="9"/>
    <n v="0"/>
    <x v="1607"/>
  </r>
  <r>
    <n v="1754"/>
    <s v="CA-2017-116715"/>
    <x v="574"/>
    <x v="241"/>
    <s v="First Class"/>
    <s v="VW-21775"/>
    <s v="Victoria Wilson"/>
    <s v="Corporate"/>
    <s v="United States"/>
    <s v="San Francisco"/>
    <s v="California"/>
    <n v="94122"/>
    <x v="1"/>
    <x v="1082"/>
    <x v="1"/>
    <x v="10"/>
    <x v="1072"/>
    <x v="1446"/>
    <n v="2"/>
    <n v="0"/>
    <x v="1522"/>
  </r>
  <r>
    <n v="1755"/>
    <s v="CA-2017-116715"/>
    <x v="574"/>
    <x v="241"/>
    <s v="First Class"/>
    <s v="VW-21775"/>
    <s v="Victoria Wilson"/>
    <s v="Corporate"/>
    <s v="United States"/>
    <s v="San Francisco"/>
    <s v="California"/>
    <n v="94122"/>
    <x v="1"/>
    <x v="1117"/>
    <x v="1"/>
    <x v="10"/>
    <x v="1105"/>
    <x v="18"/>
    <n v="2"/>
    <n v="0"/>
    <x v="1608"/>
  </r>
  <r>
    <n v="1756"/>
    <s v="CA-2015-135622"/>
    <x v="575"/>
    <x v="223"/>
    <s v="Second Class"/>
    <s v="TT-21460"/>
    <s v="Tonja Turnell"/>
    <s v="Home Office"/>
    <s v="United States"/>
    <s v="Fort Worth"/>
    <s v="Texas"/>
    <n v="76106"/>
    <x v="2"/>
    <x v="839"/>
    <x v="1"/>
    <x v="10"/>
    <x v="833"/>
    <x v="1522"/>
    <n v="11"/>
    <n v="0.2"/>
    <x v="1609"/>
  </r>
  <r>
    <n v="1757"/>
    <s v="CA-2015-135622"/>
    <x v="575"/>
    <x v="223"/>
    <s v="Second Class"/>
    <s v="TT-21460"/>
    <s v="Tonja Turnell"/>
    <s v="Home Office"/>
    <s v="United States"/>
    <s v="Fort Worth"/>
    <s v="Texas"/>
    <n v="76106"/>
    <x v="2"/>
    <x v="1118"/>
    <x v="2"/>
    <x v="7"/>
    <x v="1106"/>
    <x v="1523"/>
    <n v="6"/>
    <n v="0.2"/>
    <x v="1610"/>
  </r>
  <r>
    <n v="1758"/>
    <s v="US-2015-107349"/>
    <x v="562"/>
    <x v="598"/>
    <s v="First Class"/>
    <s v="SL-20155"/>
    <s v="Sara Luxemburg"/>
    <s v="Home Office"/>
    <s v="United States"/>
    <s v="Houston"/>
    <s v="Texas"/>
    <n v="77095"/>
    <x v="2"/>
    <x v="1002"/>
    <x v="1"/>
    <x v="8"/>
    <x v="994"/>
    <x v="1524"/>
    <n v="6"/>
    <n v="0.8"/>
    <x v="1611"/>
  </r>
  <r>
    <n v="1759"/>
    <s v="CA-2014-139017"/>
    <x v="218"/>
    <x v="613"/>
    <s v="Standard Class"/>
    <s v="RM-19375"/>
    <s v="Raymond Messe"/>
    <s v="Consumer"/>
    <s v="United States"/>
    <s v="Houston"/>
    <s v="Texas"/>
    <n v="77095"/>
    <x v="2"/>
    <x v="825"/>
    <x v="2"/>
    <x v="11"/>
    <x v="821"/>
    <x v="1525"/>
    <n v="2"/>
    <n v="0.2"/>
    <x v="1612"/>
  </r>
  <r>
    <n v="1760"/>
    <s v="CA-2014-141817"/>
    <x v="576"/>
    <x v="614"/>
    <s v="Standard Class"/>
    <s v="MB-18085"/>
    <s v="Mick Brown"/>
    <s v="Consumer"/>
    <s v="United States"/>
    <s v="Philadelphia"/>
    <s v="Pennsylvania"/>
    <n v="19143"/>
    <x v="3"/>
    <x v="359"/>
    <x v="1"/>
    <x v="6"/>
    <x v="359"/>
    <x v="1526"/>
    <n v="3"/>
    <n v="0.2"/>
    <x v="1613"/>
  </r>
  <r>
    <n v="1761"/>
    <s v="CA-2015-130785"/>
    <x v="577"/>
    <x v="609"/>
    <s v="Standard Class"/>
    <s v="AG-10900"/>
    <s v="Arthur Gainer"/>
    <s v="Consumer"/>
    <s v="United States"/>
    <s v="San Diego"/>
    <s v="California"/>
    <n v="92105"/>
    <x v="1"/>
    <x v="1119"/>
    <x v="0"/>
    <x v="0"/>
    <x v="1107"/>
    <x v="1527"/>
    <n v="4"/>
    <n v="0.15"/>
    <x v="1614"/>
  </r>
  <r>
    <n v="1762"/>
    <s v="CA-2015-130785"/>
    <x v="577"/>
    <x v="609"/>
    <s v="Standard Class"/>
    <s v="AG-10900"/>
    <s v="Arthur Gainer"/>
    <s v="Consumer"/>
    <s v="United States"/>
    <s v="San Diego"/>
    <s v="California"/>
    <n v="92105"/>
    <x v="1"/>
    <x v="1120"/>
    <x v="1"/>
    <x v="8"/>
    <x v="1108"/>
    <x v="1528"/>
    <n v="6"/>
    <n v="0.2"/>
    <x v="1615"/>
  </r>
  <r>
    <n v="1763"/>
    <s v="CA-2015-130785"/>
    <x v="577"/>
    <x v="609"/>
    <s v="Standard Class"/>
    <s v="AG-10900"/>
    <s v="Arthur Gainer"/>
    <s v="Consumer"/>
    <s v="United States"/>
    <s v="San Diego"/>
    <s v="California"/>
    <n v="92105"/>
    <x v="1"/>
    <x v="1121"/>
    <x v="0"/>
    <x v="0"/>
    <x v="1109"/>
    <x v="1529"/>
    <n v="3"/>
    <n v="0.15"/>
    <x v="1616"/>
  </r>
  <r>
    <n v="1764"/>
    <s v="CA-2016-110254"/>
    <x v="578"/>
    <x v="615"/>
    <s v="Standard Class"/>
    <s v="ML-17755"/>
    <s v="Max Ludwig"/>
    <s v="Home Office"/>
    <s v="United States"/>
    <s v="Suffolk"/>
    <s v="Virginia"/>
    <n v="23434"/>
    <x v="0"/>
    <x v="354"/>
    <x v="1"/>
    <x v="14"/>
    <x v="354"/>
    <x v="1530"/>
    <n v="2"/>
    <n v="0"/>
    <x v="1617"/>
  </r>
  <r>
    <n v="1765"/>
    <s v="CA-2016-110254"/>
    <x v="578"/>
    <x v="615"/>
    <s v="Standard Class"/>
    <s v="ML-17755"/>
    <s v="Max Ludwig"/>
    <s v="Home Office"/>
    <s v="United States"/>
    <s v="Suffolk"/>
    <s v="Virginia"/>
    <n v="23434"/>
    <x v="0"/>
    <x v="617"/>
    <x v="1"/>
    <x v="2"/>
    <x v="617"/>
    <x v="1531"/>
    <n v="1"/>
    <n v="0"/>
    <x v="1618"/>
  </r>
  <r>
    <n v="1766"/>
    <s v="CA-2016-110254"/>
    <x v="578"/>
    <x v="615"/>
    <s v="Standard Class"/>
    <s v="ML-17755"/>
    <s v="Max Ludwig"/>
    <s v="Home Office"/>
    <s v="United States"/>
    <s v="Suffolk"/>
    <s v="Virginia"/>
    <n v="23434"/>
    <x v="0"/>
    <x v="1122"/>
    <x v="0"/>
    <x v="5"/>
    <x v="1110"/>
    <x v="1532"/>
    <n v="9"/>
    <n v="0"/>
    <x v="1619"/>
  </r>
  <r>
    <n v="1767"/>
    <s v="CA-2016-110254"/>
    <x v="578"/>
    <x v="615"/>
    <s v="Standard Class"/>
    <s v="ML-17755"/>
    <s v="Max Ludwig"/>
    <s v="Home Office"/>
    <s v="United States"/>
    <s v="Suffolk"/>
    <s v="Virginia"/>
    <n v="23434"/>
    <x v="0"/>
    <x v="1123"/>
    <x v="1"/>
    <x v="2"/>
    <x v="1111"/>
    <x v="765"/>
    <n v="2"/>
    <n v="0"/>
    <x v="787"/>
  </r>
  <r>
    <n v="1768"/>
    <s v="US-2014-158057"/>
    <x v="579"/>
    <x v="616"/>
    <s v="Standard Class"/>
    <s v="CC-12685"/>
    <s v="Craig Carroll"/>
    <s v="Consumer"/>
    <s v="United States"/>
    <s v="Greensboro"/>
    <s v="North Carolina"/>
    <n v="27405"/>
    <x v="0"/>
    <x v="48"/>
    <x v="1"/>
    <x v="8"/>
    <x v="48"/>
    <x v="1533"/>
    <n v="4"/>
    <n v="0.7"/>
    <x v="1620"/>
  </r>
  <r>
    <n v="1769"/>
    <s v="US-2014-158057"/>
    <x v="579"/>
    <x v="616"/>
    <s v="Standard Class"/>
    <s v="CC-12685"/>
    <s v="Craig Carroll"/>
    <s v="Consumer"/>
    <s v="United States"/>
    <s v="Greensboro"/>
    <s v="North Carolina"/>
    <n v="27405"/>
    <x v="0"/>
    <x v="141"/>
    <x v="1"/>
    <x v="8"/>
    <x v="142"/>
    <x v="1534"/>
    <n v="5"/>
    <n v="0.7"/>
    <x v="1621"/>
  </r>
  <r>
    <n v="1770"/>
    <s v="CA-2017-146024"/>
    <x v="580"/>
    <x v="494"/>
    <s v="Standard Class"/>
    <s v="SC-20770"/>
    <s v="Stewart Carmichael"/>
    <s v="Corporate"/>
    <s v="United States"/>
    <s v="Dallas"/>
    <s v="Texas"/>
    <n v="75081"/>
    <x v="2"/>
    <x v="482"/>
    <x v="1"/>
    <x v="14"/>
    <x v="327"/>
    <x v="1535"/>
    <n v="4"/>
    <n v="0.2"/>
    <x v="1622"/>
  </r>
  <r>
    <n v="1771"/>
    <s v="CA-2017-146024"/>
    <x v="580"/>
    <x v="494"/>
    <s v="Standard Class"/>
    <s v="SC-20770"/>
    <s v="Stewart Carmichael"/>
    <s v="Corporate"/>
    <s v="United States"/>
    <s v="Dallas"/>
    <s v="Texas"/>
    <n v="75081"/>
    <x v="2"/>
    <x v="44"/>
    <x v="1"/>
    <x v="8"/>
    <x v="44"/>
    <x v="1536"/>
    <n v="7"/>
    <n v="0.8"/>
    <x v="1623"/>
  </r>
  <r>
    <n v="1772"/>
    <s v="CA-2016-129686"/>
    <x v="581"/>
    <x v="533"/>
    <s v="Second Class"/>
    <s v="GG-14650"/>
    <s v="Greg Guthrie"/>
    <s v="Corporate"/>
    <s v="United States"/>
    <s v="Chicago"/>
    <s v="Illinois"/>
    <n v="60623"/>
    <x v="2"/>
    <x v="854"/>
    <x v="1"/>
    <x v="4"/>
    <x v="847"/>
    <x v="1537"/>
    <n v="2"/>
    <n v="0.2"/>
    <x v="1624"/>
  </r>
  <r>
    <n v="1773"/>
    <s v="CA-2016-129686"/>
    <x v="581"/>
    <x v="533"/>
    <s v="Second Class"/>
    <s v="GG-14650"/>
    <s v="Greg Guthrie"/>
    <s v="Corporate"/>
    <s v="United States"/>
    <s v="Chicago"/>
    <s v="Illinois"/>
    <n v="60623"/>
    <x v="2"/>
    <x v="197"/>
    <x v="2"/>
    <x v="11"/>
    <x v="198"/>
    <x v="1538"/>
    <n v="6"/>
    <n v="0.2"/>
    <x v="1625"/>
  </r>
  <r>
    <n v="1774"/>
    <s v="CA-2014-118976"/>
    <x v="582"/>
    <x v="617"/>
    <s v="Standard Class"/>
    <s v="MY-18295"/>
    <s v="Muhammed Yedwab"/>
    <s v="Corporate"/>
    <s v="United States"/>
    <s v="Baltimore"/>
    <s v="Maryland"/>
    <n v="21215"/>
    <x v="3"/>
    <x v="1124"/>
    <x v="1"/>
    <x v="8"/>
    <x v="1112"/>
    <x v="1539"/>
    <n v="2"/>
    <n v="0"/>
    <x v="1626"/>
  </r>
  <r>
    <n v="1775"/>
    <s v="CA-2014-118976"/>
    <x v="582"/>
    <x v="617"/>
    <s v="Standard Class"/>
    <s v="MY-18295"/>
    <s v="Muhammed Yedwab"/>
    <s v="Corporate"/>
    <s v="United States"/>
    <s v="Baltimore"/>
    <s v="Maryland"/>
    <n v="21215"/>
    <x v="3"/>
    <x v="1125"/>
    <x v="1"/>
    <x v="4"/>
    <x v="1113"/>
    <x v="1540"/>
    <n v="9"/>
    <n v="0"/>
    <x v="1627"/>
  </r>
  <r>
    <n v="1776"/>
    <s v="CA-2014-118976"/>
    <x v="582"/>
    <x v="617"/>
    <s v="Standard Class"/>
    <s v="MY-18295"/>
    <s v="Muhammed Yedwab"/>
    <s v="Corporate"/>
    <s v="United States"/>
    <s v="Baltimore"/>
    <s v="Maryland"/>
    <n v="21215"/>
    <x v="3"/>
    <x v="1126"/>
    <x v="1"/>
    <x v="6"/>
    <x v="1114"/>
    <x v="1541"/>
    <n v="2"/>
    <n v="0"/>
    <x v="1628"/>
  </r>
  <r>
    <n v="1777"/>
    <s v="CA-2014-118976"/>
    <x v="582"/>
    <x v="617"/>
    <s v="Standard Class"/>
    <s v="MY-18295"/>
    <s v="Muhammed Yedwab"/>
    <s v="Corporate"/>
    <s v="United States"/>
    <s v="Baltimore"/>
    <s v="Maryland"/>
    <n v="21215"/>
    <x v="3"/>
    <x v="816"/>
    <x v="1"/>
    <x v="2"/>
    <x v="812"/>
    <x v="982"/>
    <n v="1"/>
    <n v="0"/>
    <x v="1020"/>
  </r>
  <r>
    <n v="1778"/>
    <s v="CA-2015-105347"/>
    <x v="27"/>
    <x v="618"/>
    <s v="Standard Class"/>
    <s v="DP-13000"/>
    <s v="Darren Powers"/>
    <s v="Consumer"/>
    <s v="United States"/>
    <s v="Los Angeles"/>
    <s v="California"/>
    <n v="90004"/>
    <x v="1"/>
    <x v="1127"/>
    <x v="1"/>
    <x v="10"/>
    <x v="1115"/>
    <x v="1542"/>
    <n v="9"/>
    <n v="0"/>
    <x v="1629"/>
  </r>
  <r>
    <n v="1779"/>
    <s v="CA-2015-105347"/>
    <x v="27"/>
    <x v="618"/>
    <s v="Standard Class"/>
    <s v="DP-13000"/>
    <s v="Darren Powers"/>
    <s v="Consumer"/>
    <s v="United States"/>
    <s v="Los Angeles"/>
    <s v="California"/>
    <n v="90004"/>
    <x v="1"/>
    <x v="425"/>
    <x v="1"/>
    <x v="6"/>
    <x v="425"/>
    <x v="456"/>
    <n v="5"/>
    <n v="0"/>
    <x v="467"/>
  </r>
  <r>
    <n v="1780"/>
    <s v="CA-2016-124667"/>
    <x v="583"/>
    <x v="619"/>
    <s v="Standard Class"/>
    <s v="BD-11770"/>
    <s v="Bryan Davis"/>
    <s v="Consumer"/>
    <s v="United States"/>
    <s v="New York City"/>
    <s v="New York"/>
    <n v="10011"/>
    <x v="3"/>
    <x v="808"/>
    <x v="2"/>
    <x v="11"/>
    <x v="806"/>
    <x v="1543"/>
    <n v="3"/>
    <n v="0"/>
    <x v="1630"/>
  </r>
  <r>
    <n v="1781"/>
    <s v="CA-2016-124667"/>
    <x v="583"/>
    <x v="619"/>
    <s v="Standard Class"/>
    <s v="BD-11770"/>
    <s v="Bryan Davis"/>
    <s v="Consumer"/>
    <s v="United States"/>
    <s v="New York City"/>
    <s v="New York"/>
    <n v="10011"/>
    <x v="3"/>
    <x v="225"/>
    <x v="1"/>
    <x v="4"/>
    <x v="226"/>
    <x v="1544"/>
    <n v="1"/>
    <n v="0"/>
    <x v="1631"/>
  </r>
  <r>
    <n v="1782"/>
    <s v="CA-2015-111094"/>
    <x v="584"/>
    <x v="620"/>
    <s v="Standard Class"/>
    <s v="CB-12535"/>
    <s v="Claudia Bergmann"/>
    <s v="Corporate"/>
    <s v="United States"/>
    <s v="Franklin"/>
    <s v="Massachusetts"/>
    <n v="2038"/>
    <x v="3"/>
    <x v="1128"/>
    <x v="1"/>
    <x v="10"/>
    <x v="1116"/>
    <x v="1545"/>
    <n v="2"/>
    <n v="0"/>
    <x v="1632"/>
  </r>
  <r>
    <n v="1783"/>
    <s v="CA-2015-111094"/>
    <x v="584"/>
    <x v="620"/>
    <s v="Standard Class"/>
    <s v="CB-12535"/>
    <s v="Claudia Bergmann"/>
    <s v="Corporate"/>
    <s v="United States"/>
    <s v="Franklin"/>
    <s v="Massachusetts"/>
    <n v="2038"/>
    <x v="3"/>
    <x v="800"/>
    <x v="1"/>
    <x v="8"/>
    <x v="798"/>
    <x v="1546"/>
    <n v="3"/>
    <n v="0"/>
    <x v="1633"/>
  </r>
  <r>
    <n v="1784"/>
    <s v="CA-2017-166317"/>
    <x v="585"/>
    <x v="255"/>
    <s v="Standard Class"/>
    <s v="JE-15610"/>
    <s v="Jim Epp"/>
    <s v="Corporate"/>
    <s v="United States"/>
    <s v="Milwaukee"/>
    <s v="Wisconsin"/>
    <n v="53209"/>
    <x v="2"/>
    <x v="1082"/>
    <x v="1"/>
    <x v="10"/>
    <x v="1072"/>
    <x v="1547"/>
    <n v="4"/>
    <n v="0"/>
    <x v="1634"/>
  </r>
  <r>
    <n v="1785"/>
    <s v="CA-2017-166317"/>
    <x v="585"/>
    <x v="255"/>
    <s v="Standard Class"/>
    <s v="JE-15610"/>
    <s v="Jim Epp"/>
    <s v="Corporate"/>
    <s v="United States"/>
    <s v="Milwaukee"/>
    <s v="Wisconsin"/>
    <n v="53209"/>
    <x v="2"/>
    <x v="960"/>
    <x v="2"/>
    <x v="11"/>
    <x v="953"/>
    <x v="1548"/>
    <n v="6"/>
    <n v="0"/>
    <x v="1635"/>
  </r>
  <r>
    <n v="1786"/>
    <s v="CA-2017-166317"/>
    <x v="585"/>
    <x v="255"/>
    <s v="Standard Class"/>
    <s v="JE-15610"/>
    <s v="Jim Epp"/>
    <s v="Corporate"/>
    <s v="United States"/>
    <s v="Milwaukee"/>
    <s v="Wisconsin"/>
    <n v="53209"/>
    <x v="2"/>
    <x v="863"/>
    <x v="1"/>
    <x v="8"/>
    <x v="857"/>
    <x v="1549"/>
    <n v="8"/>
    <n v="0"/>
    <x v="1636"/>
  </r>
  <r>
    <n v="1787"/>
    <s v="CA-2017-166317"/>
    <x v="585"/>
    <x v="255"/>
    <s v="Standard Class"/>
    <s v="JE-15610"/>
    <s v="Jim Epp"/>
    <s v="Corporate"/>
    <s v="United States"/>
    <s v="Milwaukee"/>
    <s v="Wisconsin"/>
    <n v="53209"/>
    <x v="2"/>
    <x v="1129"/>
    <x v="2"/>
    <x v="7"/>
    <x v="1117"/>
    <x v="284"/>
    <n v="3"/>
    <n v="0"/>
    <x v="1637"/>
  </r>
  <r>
    <n v="1788"/>
    <s v="CA-2015-154326"/>
    <x v="586"/>
    <x v="621"/>
    <s v="Standard Class"/>
    <s v="RP-19855"/>
    <s v="Roy Phan"/>
    <s v="Corporate"/>
    <s v="United States"/>
    <s v="Kenosha"/>
    <s v="Wisconsin"/>
    <n v="53142"/>
    <x v="2"/>
    <x v="817"/>
    <x v="2"/>
    <x v="7"/>
    <x v="813"/>
    <x v="1550"/>
    <n v="3"/>
    <n v="0"/>
    <x v="1638"/>
  </r>
  <r>
    <n v="1789"/>
    <s v="CA-2015-154326"/>
    <x v="586"/>
    <x v="621"/>
    <s v="Standard Class"/>
    <s v="RP-19855"/>
    <s v="Roy Phan"/>
    <s v="Corporate"/>
    <s v="United States"/>
    <s v="Kenosha"/>
    <s v="Wisconsin"/>
    <n v="53142"/>
    <x v="2"/>
    <x v="754"/>
    <x v="2"/>
    <x v="7"/>
    <x v="752"/>
    <x v="1551"/>
    <n v="2"/>
    <n v="0"/>
    <x v="1639"/>
  </r>
  <r>
    <n v="1790"/>
    <s v="CA-2015-154326"/>
    <x v="586"/>
    <x v="621"/>
    <s v="Standard Class"/>
    <s v="RP-19855"/>
    <s v="Roy Phan"/>
    <s v="Corporate"/>
    <s v="United States"/>
    <s v="Kenosha"/>
    <s v="Wisconsin"/>
    <n v="53142"/>
    <x v="2"/>
    <x v="1130"/>
    <x v="2"/>
    <x v="11"/>
    <x v="1118"/>
    <x v="1552"/>
    <n v="5"/>
    <n v="0"/>
    <x v="1640"/>
  </r>
  <r>
    <n v="1791"/>
    <s v="CA-2014-102008"/>
    <x v="587"/>
    <x v="622"/>
    <s v="Standard Class"/>
    <s v="RA-19915"/>
    <s v="Russell Applegate"/>
    <s v="Consumer"/>
    <s v="United States"/>
    <s v="New York City"/>
    <s v="New York"/>
    <n v="10011"/>
    <x v="3"/>
    <x v="593"/>
    <x v="1"/>
    <x v="10"/>
    <x v="593"/>
    <x v="1553"/>
    <n v="1"/>
    <n v="0"/>
    <x v="1641"/>
  </r>
  <r>
    <n v="1792"/>
    <s v="CA-2014-120474"/>
    <x v="588"/>
    <x v="544"/>
    <s v="First Class"/>
    <s v="RP-19390"/>
    <s v="Resi Pölking"/>
    <s v="Consumer"/>
    <s v="United States"/>
    <s v="Madison"/>
    <s v="Wisconsin"/>
    <n v="53711"/>
    <x v="2"/>
    <x v="1131"/>
    <x v="0"/>
    <x v="1"/>
    <x v="1119"/>
    <x v="1554"/>
    <n v="8"/>
    <n v="0"/>
    <x v="1642"/>
  </r>
  <r>
    <n v="1793"/>
    <s v="CA-2014-120474"/>
    <x v="588"/>
    <x v="544"/>
    <s v="First Class"/>
    <s v="RP-19390"/>
    <s v="Resi Pölking"/>
    <s v="Consumer"/>
    <s v="United States"/>
    <s v="Madison"/>
    <s v="Wisconsin"/>
    <n v="53711"/>
    <x v="2"/>
    <x v="1132"/>
    <x v="1"/>
    <x v="6"/>
    <x v="1120"/>
    <x v="1555"/>
    <n v="4"/>
    <n v="0"/>
    <x v="1643"/>
  </r>
  <r>
    <n v="1794"/>
    <s v="CA-2014-104773"/>
    <x v="589"/>
    <x v="623"/>
    <s v="Standard Class"/>
    <s v="TB-21175"/>
    <s v="Thomas Boland"/>
    <s v="Corporate"/>
    <s v="United States"/>
    <s v="Houston"/>
    <s v="Texas"/>
    <n v="77041"/>
    <x v="2"/>
    <x v="117"/>
    <x v="1"/>
    <x v="4"/>
    <x v="117"/>
    <x v="1556"/>
    <n v="2"/>
    <n v="0.2"/>
    <x v="1644"/>
  </r>
  <r>
    <n v="1795"/>
    <s v="CA-2016-140774"/>
    <x v="64"/>
    <x v="165"/>
    <s v="Standard Class"/>
    <s v="BE-11455"/>
    <s v="Brad Eason"/>
    <s v="Home Office"/>
    <s v="United States"/>
    <s v="Olathe"/>
    <s v="Kansas"/>
    <n v="66062"/>
    <x v="2"/>
    <x v="915"/>
    <x v="1"/>
    <x v="6"/>
    <x v="907"/>
    <x v="1557"/>
    <n v="3"/>
    <n v="0"/>
    <x v="1645"/>
  </r>
  <r>
    <n v="1796"/>
    <s v="US-2017-139465"/>
    <x v="151"/>
    <x v="624"/>
    <s v="First Class"/>
    <s v="MR-17545"/>
    <s v="Mathew Reese"/>
    <s v="Home Office"/>
    <s v="United States"/>
    <s v="New York City"/>
    <s v="New York"/>
    <n v="10024"/>
    <x v="3"/>
    <x v="861"/>
    <x v="1"/>
    <x v="4"/>
    <x v="855"/>
    <x v="1558"/>
    <n v="8"/>
    <n v="0"/>
    <x v="1646"/>
  </r>
  <r>
    <n v="1797"/>
    <s v="US-2017-139465"/>
    <x v="151"/>
    <x v="624"/>
    <s v="First Class"/>
    <s v="MR-17545"/>
    <s v="Mathew Reese"/>
    <s v="Home Office"/>
    <s v="United States"/>
    <s v="New York City"/>
    <s v="New York"/>
    <n v="10024"/>
    <x v="3"/>
    <x v="1133"/>
    <x v="2"/>
    <x v="7"/>
    <x v="1121"/>
    <x v="1559"/>
    <n v="3"/>
    <n v="0"/>
    <x v="1647"/>
  </r>
  <r>
    <n v="1798"/>
    <s v="US-2017-139465"/>
    <x v="151"/>
    <x v="624"/>
    <s v="First Class"/>
    <s v="MR-17545"/>
    <s v="Mathew Reese"/>
    <s v="Home Office"/>
    <s v="United States"/>
    <s v="New York City"/>
    <s v="New York"/>
    <n v="10024"/>
    <x v="3"/>
    <x v="8"/>
    <x v="1"/>
    <x v="8"/>
    <x v="8"/>
    <x v="1560"/>
    <n v="6"/>
    <n v="0.2"/>
    <x v="1648"/>
  </r>
  <r>
    <n v="1799"/>
    <s v="CA-2016-100965"/>
    <x v="274"/>
    <x v="625"/>
    <s v="Standard Class"/>
    <s v="RM-19375"/>
    <s v="Raymond Messe"/>
    <s v="Consumer"/>
    <s v="United States"/>
    <s v="San Jose"/>
    <s v="California"/>
    <n v="95123"/>
    <x v="1"/>
    <x v="484"/>
    <x v="0"/>
    <x v="5"/>
    <x v="484"/>
    <x v="1561"/>
    <n v="5"/>
    <n v="0"/>
    <x v="1649"/>
  </r>
  <r>
    <n v="1800"/>
    <s v="CA-2016-121034"/>
    <x v="590"/>
    <x v="626"/>
    <s v="Second Class"/>
    <s v="JF-15565"/>
    <s v="Jill Fjeld"/>
    <s v="Consumer"/>
    <s v="United States"/>
    <s v="Dallas"/>
    <s v="Texas"/>
    <n v="75081"/>
    <x v="2"/>
    <x v="203"/>
    <x v="1"/>
    <x v="13"/>
    <x v="204"/>
    <x v="1515"/>
    <n v="4"/>
    <n v="0.2"/>
    <x v="1650"/>
  </r>
  <r>
    <n v="1801"/>
    <s v="CA-2016-121034"/>
    <x v="590"/>
    <x v="626"/>
    <s v="Second Class"/>
    <s v="JF-15565"/>
    <s v="Jill Fjeld"/>
    <s v="Consumer"/>
    <s v="United States"/>
    <s v="Dallas"/>
    <s v="Texas"/>
    <n v="75081"/>
    <x v="2"/>
    <x v="1134"/>
    <x v="1"/>
    <x v="10"/>
    <x v="1122"/>
    <x v="1562"/>
    <n v="3"/>
    <n v="0.2"/>
    <x v="1651"/>
  </r>
  <r>
    <n v="1802"/>
    <s v="CA-2016-149461"/>
    <x v="373"/>
    <x v="423"/>
    <s v="Standard Class"/>
    <s v="AS-10135"/>
    <s v="Adrian Shami"/>
    <s v="Home Office"/>
    <s v="United States"/>
    <s v="Auburn"/>
    <s v="Washington"/>
    <n v="98002"/>
    <x v="1"/>
    <x v="1006"/>
    <x v="0"/>
    <x v="5"/>
    <x v="998"/>
    <x v="1563"/>
    <n v="1"/>
    <n v="0"/>
    <x v="1652"/>
  </r>
  <r>
    <n v="1803"/>
    <s v="CA-2017-158379"/>
    <x v="585"/>
    <x v="255"/>
    <s v="Second Class"/>
    <s v="JA-15970"/>
    <s v="Joseph Airdo"/>
    <s v="Consumer"/>
    <s v="United States"/>
    <s v="Philadelphia"/>
    <s v="Pennsylvania"/>
    <n v="19134"/>
    <x v="3"/>
    <x v="440"/>
    <x v="1"/>
    <x v="8"/>
    <x v="440"/>
    <x v="1564"/>
    <n v="1"/>
    <n v="0.7"/>
    <x v="1653"/>
  </r>
  <r>
    <n v="1804"/>
    <s v="CA-2017-158379"/>
    <x v="585"/>
    <x v="255"/>
    <s v="Second Class"/>
    <s v="JA-15970"/>
    <s v="Joseph Airdo"/>
    <s v="Consumer"/>
    <s v="United States"/>
    <s v="Philadelphia"/>
    <s v="Pennsylvania"/>
    <n v="19134"/>
    <x v="3"/>
    <x v="465"/>
    <x v="1"/>
    <x v="14"/>
    <x v="466"/>
    <x v="1565"/>
    <n v="7"/>
    <n v="0.2"/>
    <x v="1654"/>
  </r>
  <r>
    <n v="1805"/>
    <s v="CA-2017-158379"/>
    <x v="585"/>
    <x v="255"/>
    <s v="Second Class"/>
    <s v="JA-15970"/>
    <s v="Joseph Airdo"/>
    <s v="Consumer"/>
    <s v="United States"/>
    <s v="Philadelphia"/>
    <s v="Pennsylvania"/>
    <n v="19134"/>
    <x v="3"/>
    <x v="1135"/>
    <x v="2"/>
    <x v="11"/>
    <x v="1123"/>
    <x v="1566"/>
    <n v="2"/>
    <n v="0.2"/>
    <x v="1655"/>
  </r>
  <r>
    <n v="1806"/>
    <s v="US-2016-116729"/>
    <x v="591"/>
    <x v="470"/>
    <s v="First Class"/>
    <s v="GK-14620"/>
    <s v="Grace Kelly"/>
    <s v="Corporate"/>
    <s v="United States"/>
    <s v="Los Angeles"/>
    <s v="California"/>
    <n v="90049"/>
    <x v="1"/>
    <x v="883"/>
    <x v="2"/>
    <x v="7"/>
    <x v="877"/>
    <x v="1567"/>
    <n v="7"/>
    <n v="0.2"/>
    <x v="1656"/>
  </r>
  <r>
    <n v="1807"/>
    <s v="US-2016-116729"/>
    <x v="591"/>
    <x v="470"/>
    <s v="First Class"/>
    <s v="GK-14620"/>
    <s v="Grace Kelly"/>
    <s v="Corporate"/>
    <s v="United States"/>
    <s v="Los Angeles"/>
    <s v="California"/>
    <n v="90049"/>
    <x v="1"/>
    <x v="510"/>
    <x v="1"/>
    <x v="10"/>
    <x v="510"/>
    <x v="1568"/>
    <n v="7"/>
    <n v="0"/>
    <x v="1657"/>
  </r>
  <r>
    <n v="1808"/>
    <s v="US-2016-116729"/>
    <x v="591"/>
    <x v="470"/>
    <s v="First Class"/>
    <s v="GK-14620"/>
    <s v="Grace Kelly"/>
    <s v="Corporate"/>
    <s v="United States"/>
    <s v="Los Angeles"/>
    <s v="California"/>
    <n v="90049"/>
    <x v="1"/>
    <x v="477"/>
    <x v="2"/>
    <x v="11"/>
    <x v="478"/>
    <x v="1569"/>
    <n v="7"/>
    <n v="0"/>
    <x v="1658"/>
  </r>
  <r>
    <n v="1809"/>
    <s v="CA-2016-164938"/>
    <x v="592"/>
    <x v="627"/>
    <s v="First Class"/>
    <s v="PB-19210"/>
    <s v="Phillip Breyer"/>
    <s v="Corporate"/>
    <s v="United States"/>
    <s v="Tulsa"/>
    <s v="Oklahoma"/>
    <n v="74133"/>
    <x v="2"/>
    <x v="1136"/>
    <x v="2"/>
    <x v="7"/>
    <x v="1124"/>
    <x v="1570"/>
    <n v="7"/>
    <n v="0"/>
    <x v="1659"/>
  </r>
  <r>
    <n v="1810"/>
    <s v="CA-2016-165484"/>
    <x v="248"/>
    <x v="154"/>
    <s v="Standard Class"/>
    <s v="HK-14890"/>
    <s v="Heather Kirkland"/>
    <s v="Corporate"/>
    <s v="United States"/>
    <s v="Chicago"/>
    <s v="Illinois"/>
    <n v="60610"/>
    <x v="2"/>
    <x v="1137"/>
    <x v="0"/>
    <x v="5"/>
    <x v="1125"/>
    <x v="1571"/>
    <n v="7"/>
    <n v="0.6"/>
    <x v="1660"/>
  </r>
  <r>
    <n v="1811"/>
    <s v="CA-2016-165484"/>
    <x v="248"/>
    <x v="154"/>
    <s v="Standard Class"/>
    <s v="HK-14890"/>
    <s v="Heather Kirkland"/>
    <s v="Corporate"/>
    <s v="United States"/>
    <s v="Chicago"/>
    <s v="Illinois"/>
    <n v="60610"/>
    <x v="2"/>
    <x v="1138"/>
    <x v="1"/>
    <x v="10"/>
    <x v="1126"/>
    <x v="1572"/>
    <n v="3"/>
    <n v="0.2"/>
    <x v="1661"/>
  </r>
  <r>
    <n v="1812"/>
    <s v="CA-2014-132612"/>
    <x v="3"/>
    <x v="628"/>
    <s v="Second Class"/>
    <s v="FO-14305"/>
    <s v="Frank Olsen"/>
    <s v="Consumer"/>
    <s v="United States"/>
    <s v="Harrisonburg"/>
    <s v="Virginia"/>
    <n v="22801"/>
    <x v="0"/>
    <x v="121"/>
    <x v="0"/>
    <x v="3"/>
    <x v="121"/>
    <x v="1573"/>
    <n v="7"/>
    <n v="0"/>
    <x v="1662"/>
  </r>
  <r>
    <n v="1813"/>
    <s v="US-2017-161193"/>
    <x v="225"/>
    <x v="177"/>
    <s v="Standard Class"/>
    <s v="BT-11680"/>
    <s v="Brian Thompson"/>
    <s v="Consumer"/>
    <s v="United States"/>
    <s v="Newark"/>
    <s v="Ohio"/>
    <n v="43055"/>
    <x v="3"/>
    <x v="275"/>
    <x v="0"/>
    <x v="5"/>
    <x v="275"/>
    <x v="292"/>
    <n v="5"/>
    <n v="0.2"/>
    <x v="1663"/>
  </r>
  <r>
    <n v="1814"/>
    <s v="US-2017-161193"/>
    <x v="225"/>
    <x v="177"/>
    <s v="Standard Class"/>
    <s v="BT-11680"/>
    <s v="Brian Thompson"/>
    <s v="Consumer"/>
    <s v="United States"/>
    <s v="Newark"/>
    <s v="Ohio"/>
    <n v="43055"/>
    <x v="3"/>
    <x v="396"/>
    <x v="0"/>
    <x v="5"/>
    <x v="397"/>
    <x v="1574"/>
    <n v="2"/>
    <n v="0.2"/>
    <x v="1664"/>
  </r>
  <r>
    <n v="1815"/>
    <s v="CA-2015-131597"/>
    <x v="471"/>
    <x v="629"/>
    <s v="Standard Class"/>
    <s v="SP-20620"/>
    <s v="Stefania Perrino"/>
    <s v="Corporate"/>
    <s v="United States"/>
    <s v="Los Angeles"/>
    <s v="California"/>
    <n v="90045"/>
    <x v="1"/>
    <x v="223"/>
    <x v="0"/>
    <x v="3"/>
    <x v="224"/>
    <x v="1575"/>
    <n v="3"/>
    <n v="0.2"/>
    <x v="1665"/>
  </r>
  <r>
    <n v="1816"/>
    <s v="CA-2015-164833"/>
    <x v="593"/>
    <x v="630"/>
    <s v="Same Day"/>
    <s v="LL-16840"/>
    <s v="Lauren Leatherbury"/>
    <s v="Consumer"/>
    <s v="United States"/>
    <s v="Seattle"/>
    <s v="Washington"/>
    <n v="98105"/>
    <x v="1"/>
    <x v="1139"/>
    <x v="1"/>
    <x v="2"/>
    <x v="1127"/>
    <x v="1576"/>
    <n v="2"/>
    <n v="0"/>
    <x v="1666"/>
  </r>
  <r>
    <n v="1817"/>
    <s v="CA-2015-164833"/>
    <x v="593"/>
    <x v="630"/>
    <s v="Same Day"/>
    <s v="LL-16840"/>
    <s v="Lauren Leatherbury"/>
    <s v="Consumer"/>
    <s v="United States"/>
    <s v="Seattle"/>
    <s v="Washington"/>
    <n v="98105"/>
    <x v="1"/>
    <x v="182"/>
    <x v="1"/>
    <x v="6"/>
    <x v="183"/>
    <x v="1577"/>
    <n v="2"/>
    <n v="0"/>
    <x v="1667"/>
  </r>
  <r>
    <n v="1818"/>
    <s v="CA-2015-125423"/>
    <x v="350"/>
    <x v="631"/>
    <s v="Second Class"/>
    <s v="MC-17575"/>
    <s v="Matt Collins"/>
    <s v="Consumer"/>
    <s v="United States"/>
    <s v="Los Angeles"/>
    <s v="California"/>
    <n v="90036"/>
    <x v="1"/>
    <x v="1140"/>
    <x v="1"/>
    <x v="2"/>
    <x v="1128"/>
    <x v="745"/>
    <n v="2"/>
    <n v="0"/>
    <x v="763"/>
  </r>
  <r>
    <n v="1819"/>
    <s v="US-2014-130379"/>
    <x v="594"/>
    <x v="632"/>
    <s v="Standard Class"/>
    <s v="JL-15235"/>
    <s v="Janet Lee"/>
    <s v="Consumer"/>
    <s v="United States"/>
    <s v="Chicago"/>
    <s v="Illinois"/>
    <n v="60623"/>
    <x v="2"/>
    <x v="1141"/>
    <x v="1"/>
    <x v="9"/>
    <x v="1129"/>
    <x v="1578"/>
    <n v="2"/>
    <n v="0.8"/>
    <x v="1668"/>
  </r>
  <r>
    <n v="1820"/>
    <s v="US-2014-130379"/>
    <x v="594"/>
    <x v="632"/>
    <s v="Standard Class"/>
    <s v="JL-15235"/>
    <s v="Janet Lee"/>
    <s v="Consumer"/>
    <s v="United States"/>
    <s v="Chicago"/>
    <s v="Illinois"/>
    <n v="60623"/>
    <x v="2"/>
    <x v="1142"/>
    <x v="0"/>
    <x v="5"/>
    <x v="1130"/>
    <x v="1579"/>
    <n v="2"/>
    <n v="0.6"/>
    <x v="1669"/>
  </r>
  <r>
    <n v="1821"/>
    <s v="CA-2016-168956"/>
    <x v="595"/>
    <x v="633"/>
    <s v="Standard Class"/>
    <s v="EA-14035"/>
    <s v="Erin Ashbrook"/>
    <s v="Corporate"/>
    <s v="United States"/>
    <s v="Chicago"/>
    <s v="Illinois"/>
    <n v="60623"/>
    <x v="2"/>
    <x v="1143"/>
    <x v="1"/>
    <x v="9"/>
    <x v="1131"/>
    <x v="1580"/>
    <n v="6"/>
    <n v="0.8"/>
    <x v="1670"/>
  </r>
  <r>
    <n v="1822"/>
    <s v="CA-2016-168956"/>
    <x v="595"/>
    <x v="633"/>
    <s v="Standard Class"/>
    <s v="EA-14035"/>
    <s v="Erin Ashbrook"/>
    <s v="Corporate"/>
    <s v="United States"/>
    <s v="Chicago"/>
    <s v="Illinois"/>
    <n v="60623"/>
    <x v="2"/>
    <x v="52"/>
    <x v="1"/>
    <x v="13"/>
    <x v="52"/>
    <x v="1535"/>
    <n v="4"/>
    <n v="0.2"/>
    <x v="1671"/>
  </r>
  <r>
    <n v="1823"/>
    <s v="CA-2016-168956"/>
    <x v="595"/>
    <x v="633"/>
    <s v="Standard Class"/>
    <s v="EA-14035"/>
    <s v="Erin Ashbrook"/>
    <s v="Corporate"/>
    <s v="United States"/>
    <s v="Chicago"/>
    <s v="Illinois"/>
    <n v="60623"/>
    <x v="2"/>
    <x v="1144"/>
    <x v="0"/>
    <x v="1"/>
    <x v="1132"/>
    <x v="1581"/>
    <n v="3"/>
    <n v="0.3"/>
    <x v="1672"/>
  </r>
  <r>
    <n v="1824"/>
    <s v="CA-2016-168956"/>
    <x v="595"/>
    <x v="633"/>
    <s v="Standard Class"/>
    <s v="EA-14035"/>
    <s v="Erin Ashbrook"/>
    <s v="Corporate"/>
    <s v="United States"/>
    <s v="Chicago"/>
    <s v="Illinois"/>
    <n v="60623"/>
    <x v="2"/>
    <x v="1145"/>
    <x v="1"/>
    <x v="10"/>
    <x v="1133"/>
    <x v="1182"/>
    <n v="1"/>
    <n v="0.2"/>
    <x v="1673"/>
  </r>
  <r>
    <n v="1825"/>
    <s v="CA-2016-167507"/>
    <x v="596"/>
    <x v="470"/>
    <s v="Standard Class"/>
    <s v="SA-20830"/>
    <s v="Sue Ann Reed"/>
    <s v="Consumer"/>
    <s v="United States"/>
    <s v="Redmond"/>
    <s v="Oregon"/>
    <n v="97756"/>
    <x v="1"/>
    <x v="864"/>
    <x v="1"/>
    <x v="8"/>
    <x v="858"/>
    <x v="1582"/>
    <n v="10"/>
    <n v="0.7"/>
    <x v="1674"/>
  </r>
  <r>
    <n v="1826"/>
    <s v="CA-2016-167507"/>
    <x v="596"/>
    <x v="470"/>
    <s v="Standard Class"/>
    <s v="SA-20830"/>
    <s v="Sue Ann Reed"/>
    <s v="Consumer"/>
    <s v="United States"/>
    <s v="Redmond"/>
    <s v="Oregon"/>
    <n v="97756"/>
    <x v="1"/>
    <x v="345"/>
    <x v="0"/>
    <x v="5"/>
    <x v="345"/>
    <x v="1583"/>
    <n v="4"/>
    <n v="0.2"/>
    <x v="1675"/>
  </r>
  <r>
    <n v="1827"/>
    <s v="CA-2016-167507"/>
    <x v="596"/>
    <x v="470"/>
    <s v="Standard Class"/>
    <s v="SA-20830"/>
    <s v="Sue Ann Reed"/>
    <s v="Consumer"/>
    <s v="United States"/>
    <s v="Redmond"/>
    <s v="Oregon"/>
    <n v="97756"/>
    <x v="1"/>
    <x v="1146"/>
    <x v="0"/>
    <x v="5"/>
    <x v="1134"/>
    <x v="1584"/>
    <n v="1"/>
    <n v="0.2"/>
    <x v="1676"/>
  </r>
  <r>
    <n v="1828"/>
    <s v="CA-2016-109344"/>
    <x v="597"/>
    <x v="634"/>
    <s v="Second Class"/>
    <s v="CH-12070"/>
    <s v="Cathy Hwang"/>
    <s v="Home Office"/>
    <s v="United States"/>
    <s v="Raleigh"/>
    <s v="North Carolina"/>
    <n v="27604"/>
    <x v="0"/>
    <x v="1147"/>
    <x v="2"/>
    <x v="7"/>
    <x v="1135"/>
    <x v="1585"/>
    <n v="3"/>
    <n v="0.2"/>
    <x v="1677"/>
  </r>
  <r>
    <n v="1829"/>
    <s v="US-2015-140851"/>
    <x v="562"/>
    <x v="598"/>
    <s v="Second Class"/>
    <s v="ND-18460"/>
    <s v="Neil Ducich"/>
    <s v="Corporate"/>
    <s v="United States"/>
    <s v="Macon"/>
    <s v="Georgia"/>
    <n v="31204"/>
    <x v="0"/>
    <x v="712"/>
    <x v="1"/>
    <x v="10"/>
    <x v="711"/>
    <x v="789"/>
    <n v="6"/>
    <n v="0"/>
    <x v="814"/>
  </r>
  <r>
    <n v="1830"/>
    <s v="CA-2014-103373"/>
    <x v="598"/>
    <x v="635"/>
    <s v="Standard Class"/>
    <s v="BS-11755"/>
    <s v="Bruce Stewart"/>
    <s v="Consumer"/>
    <s v="United States"/>
    <s v="Cleveland"/>
    <s v="Ohio"/>
    <n v="44105"/>
    <x v="3"/>
    <x v="1148"/>
    <x v="2"/>
    <x v="7"/>
    <x v="1136"/>
    <x v="1586"/>
    <n v="2"/>
    <n v="0.4"/>
    <x v="1678"/>
  </r>
  <r>
    <n v="1831"/>
    <s v="CA-2017-145884"/>
    <x v="208"/>
    <x v="565"/>
    <s v="Same Day"/>
    <s v="SL-20155"/>
    <s v="Sara Luxemburg"/>
    <s v="Home Office"/>
    <s v="United States"/>
    <s v="Muskogee"/>
    <s v="Oklahoma"/>
    <n v="74403"/>
    <x v="2"/>
    <x v="1149"/>
    <x v="2"/>
    <x v="7"/>
    <x v="1137"/>
    <x v="1587"/>
    <n v="8"/>
    <n v="0"/>
    <x v="1679"/>
  </r>
  <r>
    <n v="1832"/>
    <s v="CA-2017-145884"/>
    <x v="208"/>
    <x v="565"/>
    <s v="Same Day"/>
    <s v="SL-20155"/>
    <s v="Sara Luxemburg"/>
    <s v="Home Office"/>
    <s v="United States"/>
    <s v="Muskogee"/>
    <s v="Oklahoma"/>
    <n v="74403"/>
    <x v="2"/>
    <x v="736"/>
    <x v="0"/>
    <x v="3"/>
    <x v="735"/>
    <x v="1588"/>
    <n v="1"/>
    <n v="0"/>
    <x v="1680"/>
  </r>
  <r>
    <n v="1833"/>
    <s v="CA-2015-131422"/>
    <x v="599"/>
    <x v="217"/>
    <s v="Standard Class"/>
    <s v="GB-14530"/>
    <s v="George Bell"/>
    <s v="Corporate"/>
    <s v="United States"/>
    <s v="Monroe"/>
    <s v="North Carolina"/>
    <n v="28110"/>
    <x v="0"/>
    <x v="866"/>
    <x v="0"/>
    <x v="1"/>
    <x v="860"/>
    <x v="724"/>
    <n v="3"/>
    <n v="0.2"/>
    <x v="1681"/>
  </r>
  <r>
    <n v="1834"/>
    <s v="CA-2017-162691"/>
    <x v="378"/>
    <x v="636"/>
    <s v="Standard Class"/>
    <s v="AS-10045"/>
    <s v="Aaron Smayling"/>
    <s v="Corporate"/>
    <s v="United States"/>
    <s v="Austin"/>
    <s v="Texas"/>
    <n v="78745"/>
    <x v="2"/>
    <x v="1150"/>
    <x v="2"/>
    <x v="15"/>
    <x v="1138"/>
    <x v="1589"/>
    <n v="3"/>
    <n v="0.4"/>
    <x v="1682"/>
  </r>
  <r>
    <n v="1835"/>
    <s v="CA-2017-162691"/>
    <x v="378"/>
    <x v="636"/>
    <s v="Standard Class"/>
    <s v="AS-10045"/>
    <s v="Aaron Smayling"/>
    <s v="Corporate"/>
    <s v="United States"/>
    <s v="Austin"/>
    <s v="Texas"/>
    <n v="78745"/>
    <x v="2"/>
    <x v="1151"/>
    <x v="1"/>
    <x v="10"/>
    <x v="1139"/>
    <x v="1590"/>
    <n v="7"/>
    <n v="0.2"/>
    <x v="1683"/>
  </r>
  <r>
    <n v="1836"/>
    <s v="CA-2014-141278"/>
    <x v="261"/>
    <x v="637"/>
    <s v="First Class"/>
    <s v="RM-19375"/>
    <s v="Raymond Messe"/>
    <s v="Consumer"/>
    <s v="United States"/>
    <s v="Meriden"/>
    <s v="Connecticut"/>
    <n v="6450"/>
    <x v="3"/>
    <x v="18"/>
    <x v="1"/>
    <x v="6"/>
    <x v="18"/>
    <x v="1591"/>
    <n v="5"/>
    <n v="0"/>
    <x v="1684"/>
  </r>
  <r>
    <n v="1837"/>
    <s v="CA-2017-122693"/>
    <x v="600"/>
    <x v="638"/>
    <s v="Second Class"/>
    <s v="NH-18610"/>
    <s v="Nicole Hansen"/>
    <s v="Corporate"/>
    <s v="United States"/>
    <s v="Roswell"/>
    <s v="Georgia"/>
    <n v="30076"/>
    <x v="0"/>
    <x v="159"/>
    <x v="1"/>
    <x v="9"/>
    <x v="160"/>
    <x v="1592"/>
    <n v="7"/>
    <n v="0"/>
    <x v="1685"/>
  </r>
  <r>
    <n v="1838"/>
    <s v="CA-2014-117345"/>
    <x v="601"/>
    <x v="90"/>
    <s v="Standard Class"/>
    <s v="BF-10975"/>
    <s v="Barbara Fisher"/>
    <s v="Corporate"/>
    <s v="United States"/>
    <s v="Charlotte"/>
    <s v="North Carolina"/>
    <n v="28205"/>
    <x v="0"/>
    <x v="2"/>
    <x v="1"/>
    <x v="2"/>
    <x v="2"/>
    <x v="1593"/>
    <n v="3"/>
    <n v="0.2"/>
    <x v="1686"/>
  </r>
  <r>
    <n v="1839"/>
    <s v="CA-2014-117345"/>
    <x v="601"/>
    <x v="90"/>
    <s v="Standard Class"/>
    <s v="BF-10975"/>
    <s v="Barbara Fisher"/>
    <s v="Corporate"/>
    <s v="United States"/>
    <s v="Charlotte"/>
    <s v="North Carolina"/>
    <n v="28205"/>
    <x v="0"/>
    <x v="93"/>
    <x v="0"/>
    <x v="5"/>
    <x v="93"/>
    <x v="1594"/>
    <n v="4"/>
    <n v="0.2"/>
    <x v="1687"/>
  </r>
  <r>
    <n v="1840"/>
    <s v="CA-2014-117345"/>
    <x v="601"/>
    <x v="90"/>
    <s v="Standard Class"/>
    <s v="BF-10975"/>
    <s v="Barbara Fisher"/>
    <s v="Corporate"/>
    <s v="United States"/>
    <s v="Charlotte"/>
    <s v="North Carolina"/>
    <n v="28205"/>
    <x v="0"/>
    <x v="1152"/>
    <x v="1"/>
    <x v="9"/>
    <x v="1140"/>
    <x v="1595"/>
    <n v="1"/>
    <n v="0.2"/>
    <x v="1688"/>
  </r>
  <r>
    <n v="1841"/>
    <s v="CA-2014-117345"/>
    <x v="601"/>
    <x v="90"/>
    <s v="Standard Class"/>
    <s v="BF-10975"/>
    <s v="Barbara Fisher"/>
    <s v="Corporate"/>
    <s v="United States"/>
    <s v="Charlotte"/>
    <s v="North Carolina"/>
    <n v="28205"/>
    <x v="0"/>
    <x v="126"/>
    <x v="1"/>
    <x v="10"/>
    <x v="127"/>
    <x v="128"/>
    <n v="2"/>
    <n v="0.2"/>
    <x v="130"/>
  </r>
  <r>
    <n v="1842"/>
    <s v="CA-2016-157763"/>
    <x v="427"/>
    <x v="639"/>
    <s v="Standard Class"/>
    <s v="KH-16330"/>
    <s v="Katharine Harms"/>
    <s v="Corporate"/>
    <s v="United States"/>
    <s v="Bowling Green"/>
    <s v="Kentucky"/>
    <n v="42104"/>
    <x v="0"/>
    <x v="1153"/>
    <x v="0"/>
    <x v="1"/>
    <x v="1141"/>
    <x v="1596"/>
    <n v="1"/>
    <n v="0"/>
    <x v="1689"/>
  </r>
  <r>
    <n v="1843"/>
    <s v="CA-2015-135391"/>
    <x v="97"/>
    <x v="640"/>
    <s v="Second Class"/>
    <s v="FA-14230"/>
    <s v="Frank Atkinson"/>
    <s v="Corporate"/>
    <s v="United States"/>
    <s v="San Antonio"/>
    <s v="Texas"/>
    <n v="78207"/>
    <x v="2"/>
    <x v="300"/>
    <x v="1"/>
    <x v="2"/>
    <x v="300"/>
    <x v="110"/>
    <n v="4"/>
    <n v="0.2"/>
    <x v="1690"/>
  </r>
  <r>
    <n v="1844"/>
    <s v="CA-2015-135391"/>
    <x v="97"/>
    <x v="640"/>
    <s v="Second Class"/>
    <s v="FA-14230"/>
    <s v="Frank Atkinson"/>
    <s v="Corporate"/>
    <s v="United States"/>
    <s v="San Antonio"/>
    <s v="Texas"/>
    <n v="78207"/>
    <x v="2"/>
    <x v="1154"/>
    <x v="0"/>
    <x v="5"/>
    <x v="1142"/>
    <x v="1597"/>
    <n v="2"/>
    <n v="0.6"/>
    <x v="1691"/>
  </r>
  <r>
    <n v="1845"/>
    <s v="US-2017-113852"/>
    <x v="570"/>
    <x v="641"/>
    <s v="Standard Class"/>
    <s v="GW-14605"/>
    <s v="Giulietta Weimer"/>
    <s v="Consumer"/>
    <s v="United States"/>
    <s v="Seattle"/>
    <s v="Washington"/>
    <n v="98115"/>
    <x v="1"/>
    <x v="25"/>
    <x v="2"/>
    <x v="11"/>
    <x v="25"/>
    <x v="26"/>
    <n v="3"/>
    <n v="0"/>
    <x v="26"/>
  </r>
  <r>
    <n v="1846"/>
    <s v="US-2017-158512"/>
    <x v="602"/>
    <x v="642"/>
    <s v="Second Class"/>
    <s v="DA-13450"/>
    <s v="Dianna Arnett"/>
    <s v="Home Office"/>
    <s v="United States"/>
    <s v="Washington"/>
    <s v="District of Columbia"/>
    <n v="20016"/>
    <x v="3"/>
    <x v="128"/>
    <x v="1"/>
    <x v="10"/>
    <x v="129"/>
    <x v="1598"/>
    <n v="6"/>
    <n v="0"/>
    <x v="1692"/>
  </r>
  <r>
    <n v="1847"/>
    <s v="US-2017-158512"/>
    <x v="602"/>
    <x v="642"/>
    <s v="Second Class"/>
    <s v="DA-13450"/>
    <s v="Dianna Arnett"/>
    <s v="Home Office"/>
    <s v="United States"/>
    <s v="Washington"/>
    <s v="District of Columbia"/>
    <n v="20016"/>
    <x v="3"/>
    <x v="1155"/>
    <x v="0"/>
    <x v="5"/>
    <x v="1143"/>
    <x v="1023"/>
    <n v="2"/>
    <n v="0"/>
    <x v="1693"/>
  </r>
  <r>
    <n v="1848"/>
    <s v="CA-2017-128370"/>
    <x v="18"/>
    <x v="643"/>
    <s v="Same Day"/>
    <s v="FH-14275"/>
    <s v="Frank Hawley"/>
    <s v="Corporate"/>
    <s v="United States"/>
    <s v="Los Angeles"/>
    <s v="California"/>
    <n v="90004"/>
    <x v="1"/>
    <x v="291"/>
    <x v="0"/>
    <x v="1"/>
    <x v="291"/>
    <x v="1599"/>
    <n v="3"/>
    <n v="0.2"/>
    <x v="1694"/>
  </r>
  <r>
    <n v="1849"/>
    <s v="CA-2017-128370"/>
    <x v="18"/>
    <x v="643"/>
    <s v="Same Day"/>
    <s v="FH-14275"/>
    <s v="Frank Hawley"/>
    <s v="Corporate"/>
    <s v="United States"/>
    <s v="Los Angeles"/>
    <s v="California"/>
    <n v="90004"/>
    <x v="1"/>
    <x v="307"/>
    <x v="1"/>
    <x v="8"/>
    <x v="307"/>
    <x v="1600"/>
    <n v="2"/>
    <n v="0.2"/>
    <x v="1695"/>
  </r>
  <r>
    <n v="1850"/>
    <s v="CA-2015-160472"/>
    <x v="603"/>
    <x v="644"/>
    <s v="Second Class"/>
    <s v="RK-19300"/>
    <s v="Ralph Kennedy"/>
    <s v="Consumer"/>
    <s v="United States"/>
    <s v="South Bend"/>
    <s v="Indiana"/>
    <n v="46614"/>
    <x v="2"/>
    <x v="1156"/>
    <x v="1"/>
    <x v="4"/>
    <x v="1144"/>
    <x v="1601"/>
    <n v="1"/>
    <n v="0"/>
    <x v="1696"/>
  </r>
  <r>
    <n v="1851"/>
    <s v="CA-2015-160472"/>
    <x v="603"/>
    <x v="644"/>
    <s v="Second Class"/>
    <s v="RK-19300"/>
    <s v="Ralph Kennedy"/>
    <s v="Consumer"/>
    <s v="United States"/>
    <s v="South Bend"/>
    <s v="Indiana"/>
    <n v="46614"/>
    <x v="2"/>
    <x v="577"/>
    <x v="2"/>
    <x v="11"/>
    <x v="577"/>
    <x v="1602"/>
    <n v="5"/>
    <n v="0"/>
    <x v="1697"/>
  </r>
  <r>
    <n v="1852"/>
    <s v="CA-2015-160472"/>
    <x v="603"/>
    <x v="644"/>
    <s v="Second Class"/>
    <s v="RK-19300"/>
    <s v="Ralph Kennedy"/>
    <s v="Consumer"/>
    <s v="United States"/>
    <s v="South Bend"/>
    <s v="Indiana"/>
    <n v="46614"/>
    <x v="2"/>
    <x v="1157"/>
    <x v="1"/>
    <x v="10"/>
    <x v="1145"/>
    <x v="1603"/>
    <n v="5"/>
    <n v="0"/>
    <x v="1698"/>
  </r>
  <r>
    <n v="1853"/>
    <s v="CA-2015-160472"/>
    <x v="603"/>
    <x v="644"/>
    <s v="Second Class"/>
    <s v="RK-19300"/>
    <s v="Ralph Kennedy"/>
    <s v="Consumer"/>
    <s v="United States"/>
    <s v="South Bend"/>
    <s v="Indiana"/>
    <n v="46614"/>
    <x v="2"/>
    <x v="373"/>
    <x v="1"/>
    <x v="12"/>
    <x v="374"/>
    <x v="1604"/>
    <n v="7"/>
    <n v="0"/>
    <x v="1699"/>
  </r>
  <r>
    <n v="1854"/>
    <s v="CA-2015-160472"/>
    <x v="603"/>
    <x v="644"/>
    <s v="Second Class"/>
    <s v="RK-19300"/>
    <s v="Ralph Kennedy"/>
    <s v="Consumer"/>
    <s v="United States"/>
    <s v="South Bend"/>
    <s v="Indiana"/>
    <n v="46614"/>
    <x v="2"/>
    <x v="1158"/>
    <x v="1"/>
    <x v="10"/>
    <x v="1146"/>
    <x v="619"/>
    <n v="2"/>
    <n v="0"/>
    <x v="630"/>
  </r>
  <r>
    <n v="1855"/>
    <s v="CA-2015-160472"/>
    <x v="603"/>
    <x v="644"/>
    <s v="Second Class"/>
    <s v="RK-19300"/>
    <s v="Ralph Kennedy"/>
    <s v="Consumer"/>
    <s v="United States"/>
    <s v="South Bend"/>
    <s v="Indiana"/>
    <n v="46614"/>
    <x v="2"/>
    <x v="86"/>
    <x v="1"/>
    <x v="4"/>
    <x v="86"/>
    <x v="1605"/>
    <n v="5"/>
    <n v="0"/>
    <x v="1700"/>
  </r>
  <r>
    <n v="1856"/>
    <s v="CA-2014-114643"/>
    <x v="604"/>
    <x v="645"/>
    <s v="Standard Class"/>
    <s v="FM-14215"/>
    <s v="Filia McAdams"/>
    <s v="Corporate"/>
    <s v="United States"/>
    <s v="Los Angeles"/>
    <s v="California"/>
    <n v="90032"/>
    <x v="1"/>
    <x v="1159"/>
    <x v="1"/>
    <x v="6"/>
    <x v="772"/>
    <x v="1606"/>
    <n v="3"/>
    <n v="0"/>
    <x v="1701"/>
  </r>
  <r>
    <n v="1857"/>
    <s v="US-2017-158218"/>
    <x v="605"/>
    <x v="646"/>
    <s v="Second Class"/>
    <s v="AC-10420"/>
    <s v="Alyssa Crouse"/>
    <s v="Corporate"/>
    <s v="United States"/>
    <s v="Houston"/>
    <s v="Texas"/>
    <n v="77041"/>
    <x v="2"/>
    <x v="911"/>
    <x v="1"/>
    <x v="4"/>
    <x v="903"/>
    <x v="1607"/>
    <n v="5"/>
    <n v="0.2"/>
    <x v="1702"/>
  </r>
  <r>
    <n v="1858"/>
    <s v="US-2017-158218"/>
    <x v="605"/>
    <x v="646"/>
    <s v="Second Class"/>
    <s v="AC-10420"/>
    <s v="Alyssa Crouse"/>
    <s v="Corporate"/>
    <s v="United States"/>
    <s v="Houston"/>
    <s v="Texas"/>
    <n v="77041"/>
    <x v="2"/>
    <x v="1160"/>
    <x v="1"/>
    <x v="8"/>
    <x v="1147"/>
    <x v="1608"/>
    <n v="4"/>
    <n v="0.8"/>
    <x v="1703"/>
  </r>
  <r>
    <n v="1859"/>
    <s v="CA-2015-121608"/>
    <x v="37"/>
    <x v="305"/>
    <s v="First Class"/>
    <s v="JB-15400"/>
    <s v="Jennifer Braxton"/>
    <s v="Corporate"/>
    <s v="United States"/>
    <s v="Bristol"/>
    <s v="Connecticut"/>
    <n v="6010"/>
    <x v="3"/>
    <x v="14"/>
    <x v="1"/>
    <x v="9"/>
    <x v="14"/>
    <x v="1609"/>
    <n v="2"/>
    <n v="0"/>
    <x v="1704"/>
  </r>
  <r>
    <n v="1860"/>
    <s v="CA-2015-121608"/>
    <x v="37"/>
    <x v="305"/>
    <s v="First Class"/>
    <s v="JB-15400"/>
    <s v="Jennifer Braxton"/>
    <s v="Corporate"/>
    <s v="United States"/>
    <s v="Bristol"/>
    <s v="Connecticut"/>
    <n v="6010"/>
    <x v="3"/>
    <x v="1161"/>
    <x v="2"/>
    <x v="7"/>
    <x v="1148"/>
    <x v="1610"/>
    <n v="1"/>
    <n v="0"/>
    <x v="1705"/>
  </r>
  <r>
    <n v="1861"/>
    <s v="US-2017-121251"/>
    <x v="606"/>
    <x v="647"/>
    <s v="First Class"/>
    <s v="GM-14440"/>
    <s v="Gary McGarr"/>
    <s v="Consumer"/>
    <s v="United States"/>
    <s v="New York City"/>
    <s v="New York"/>
    <n v="10009"/>
    <x v="3"/>
    <x v="1162"/>
    <x v="0"/>
    <x v="0"/>
    <x v="1149"/>
    <x v="1611"/>
    <n v="2"/>
    <n v="0.2"/>
    <x v="1706"/>
  </r>
  <r>
    <n v="1862"/>
    <s v="US-2017-121251"/>
    <x v="606"/>
    <x v="647"/>
    <s v="First Class"/>
    <s v="GM-14440"/>
    <s v="Gary McGarr"/>
    <s v="Consumer"/>
    <s v="United States"/>
    <s v="New York City"/>
    <s v="New York"/>
    <n v="10009"/>
    <x v="3"/>
    <x v="173"/>
    <x v="2"/>
    <x v="7"/>
    <x v="174"/>
    <x v="668"/>
    <n v="4"/>
    <n v="0"/>
    <x v="1010"/>
  </r>
  <r>
    <n v="1863"/>
    <s v="CA-2014-151078"/>
    <x v="607"/>
    <x v="648"/>
    <s v="Same Day"/>
    <s v="RF-19840"/>
    <s v="Roy Französisch"/>
    <s v="Consumer"/>
    <s v="United States"/>
    <s v="San Antonio"/>
    <s v="Texas"/>
    <n v="78207"/>
    <x v="2"/>
    <x v="177"/>
    <x v="1"/>
    <x v="4"/>
    <x v="178"/>
    <x v="1612"/>
    <n v="4"/>
    <n v="0.2"/>
    <x v="1707"/>
  </r>
  <r>
    <n v="1864"/>
    <s v="US-2016-100839"/>
    <x v="63"/>
    <x v="649"/>
    <s v="Standard Class"/>
    <s v="NC-18625"/>
    <s v="Noah Childs"/>
    <s v="Corporate"/>
    <s v="United States"/>
    <s v="Aurora"/>
    <s v="Colorado"/>
    <n v="80013"/>
    <x v="1"/>
    <x v="309"/>
    <x v="0"/>
    <x v="3"/>
    <x v="309"/>
    <x v="1613"/>
    <n v="5"/>
    <n v="0.5"/>
    <x v="1708"/>
  </r>
  <r>
    <n v="1865"/>
    <s v="US-2016-100839"/>
    <x v="63"/>
    <x v="649"/>
    <s v="Standard Class"/>
    <s v="NC-18625"/>
    <s v="Noah Childs"/>
    <s v="Corporate"/>
    <s v="United States"/>
    <s v="Aurora"/>
    <s v="Colorado"/>
    <n v="80013"/>
    <x v="1"/>
    <x v="1163"/>
    <x v="0"/>
    <x v="5"/>
    <x v="1150"/>
    <x v="1614"/>
    <n v="3"/>
    <n v="0.2"/>
    <x v="1709"/>
  </r>
  <r>
    <n v="1866"/>
    <s v="US-2017-116659"/>
    <x v="105"/>
    <x v="44"/>
    <s v="Same Day"/>
    <s v="NG-18355"/>
    <s v="Nat Gilpin"/>
    <s v="Corporate"/>
    <s v="United States"/>
    <s v="Newark"/>
    <s v="Ohio"/>
    <n v="43055"/>
    <x v="3"/>
    <x v="1164"/>
    <x v="2"/>
    <x v="7"/>
    <x v="1151"/>
    <x v="1615"/>
    <n v="3"/>
    <n v="0.4"/>
    <x v="1710"/>
  </r>
  <r>
    <n v="1867"/>
    <s v="CA-2017-118857"/>
    <x v="4"/>
    <x v="650"/>
    <s v="First Class"/>
    <s v="AH-10075"/>
    <s v="Adam Hart"/>
    <s v="Corporate"/>
    <s v="United States"/>
    <s v="Henderson"/>
    <s v="Nevada"/>
    <n v="89015"/>
    <x v="1"/>
    <x v="795"/>
    <x v="0"/>
    <x v="5"/>
    <x v="793"/>
    <x v="1616"/>
    <n v="5"/>
    <n v="0"/>
    <x v="1711"/>
  </r>
  <r>
    <n v="1868"/>
    <s v="CA-2015-127110"/>
    <x v="608"/>
    <x v="651"/>
    <s v="Standard Class"/>
    <s v="CH-12070"/>
    <s v="Cathy Hwang"/>
    <s v="Home Office"/>
    <s v="United States"/>
    <s v="Philadelphia"/>
    <s v="Pennsylvania"/>
    <n v="19143"/>
    <x v="3"/>
    <x v="1165"/>
    <x v="1"/>
    <x v="10"/>
    <x v="1152"/>
    <x v="277"/>
    <n v="6"/>
    <n v="0.2"/>
    <x v="282"/>
  </r>
  <r>
    <n v="1869"/>
    <s v="CA-2015-127110"/>
    <x v="608"/>
    <x v="651"/>
    <s v="Standard Class"/>
    <s v="CH-12070"/>
    <s v="Cathy Hwang"/>
    <s v="Home Office"/>
    <s v="United States"/>
    <s v="Philadelphia"/>
    <s v="Pennsylvania"/>
    <n v="19143"/>
    <x v="3"/>
    <x v="1166"/>
    <x v="1"/>
    <x v="4"/>
    <x v="1153"/>
    <x v="1617"/>
    <n v="2"/>
    <n v="0.2"/>
    <x v="1712"/>
  </r>
  <r>
    <n v="1870"/>
    <s v="CA-2016-148201"/>
    <x v="370"/>
    <x v="652"/>
    <s v="Second Class"/>
    <s v="CC-12145"/>
    <s v="Charles Crestani"/>
    <s v="Consumer"/>
    <s v="United States"/>
    <s v="Seattle"/>
    <s v="Washington"/>
    <n v="98103"/>
    <x v="1"/>
    <x v="712"/>
    <x v="1"/>
    <x v="10"/>
    <x v="711"/>
    <x v="90"/>
    <n v="1"/>
    <n v="0"/>
    <x v="90"/>
  </r>
  <r>
    <n v="1871"/>
    <s v="CA-2014-116932"/>
    <x v="609"/>
    <x v="653"/>
    <s v="Standard Class"/>
    <s v="ME-18010"/>
    <s v="Michelle Ellison"/>
    <s v="Corporate"/>
    <s v="United States"/>
    <s v="San Francisco"/>
    <s v="California"/>
    <n v="94122"/>
    <x v="1"/>
    <x v="1167"/>
    <x v="1"/>
    <x v="6"/>
    <x v="1154"/>
    <x v="1618"/>
    <n v="5"/>
    <n v="0"/>
    <x v="1713"/>
  </r>
  <r>
    <n v="1872"/>
    <s v="CA-2014-116932"/>
    <x v="609"/>
    <x v="653"/>
    <s v="Standard Class"/>
    <s v="ME-18010"/>
    <s v="Michelle Ellison"/>
    <s v="Corporate"/>
    <s v="United States"/>
    <s v="San Francisco"/>
    <s v="California"/>
    <n v="94122"/>
    <x v="1"/>
    <x v="445"/>
    <x v="0"/>
    <x v="1"/>
    <x v="445"/>
    <x v="479"/>
    <n v="2"/>
    <n v="0.2"/>
    <x v="490"/>
  </r>
  <r>
    <n v="1873"/>
    <s v="CA-2014-116932"/>
    <x v="609"/>
    <x v="653"/>
    <s v="Standard Class"/>
    <s v="ME-18010"/>
    <s v="Michelle Ellison"/>
    <s v="Corporate"/>
    <s v="United States"/>
    <s v="San Francisco"/>
    <s v="California"/>
    <n v="94122"/>
    <x v="1"/>
    <x v="1168"/>
    <x v="0"/>
    <x v="3"/>
    <x v="1155"/>
    <x v="1619"/>
    <n v="1"/>
    <n v="0.2"/>
    <x v="1714"/>
  </r>
  <r>
    <n v="1874"/>
    <s v="CA-2017-142888"/>
    <x v="610"/>
    <x v="654"/>
    <s v="Standard Class"/>
    <s v="BP-11230"/>
    <s v="Benjamin Patterson"/>
    <s v="Consumer"/>
    <s v="United States"/>
    <s v="Spokane"/>
    <s v="Washington"/>
    <n v="99207"/>
    <x v="1"/>
    <x v="1169"/>
    <x v="0"/>
    <x v="3"/>
    <x v="1156"/>
    <x v="558"/>
    <n v="1"/>
    <n v="0"/>
    <x v="1715"/>
  </r>
  <r>
    <n v="1875"/>
    <s v="CA-2014-147914"/>
    <x v="611"/>
    <x v="610"/>
    <s v="Standard Class"/>
    <s v="MP-17470"/>
    <s v="Mark Packer"/>
    <s v="Home Office"/>
    <s v="United States"/>
    <s v="Columbus"/>
    <s v="Ohio"/>
    <n v="43229"/>
    <x v="3"/>
    <x v="885"/>
    <x v="1"/>
    <x v="10"/>
    <x v="33"/>
    <x v="1620"/>
    <n v="2"/>
    <n v="0.2"/>
    <x v="1716"/>
  </r>
  <r>
    <n v="1876"/>
    <s v="US-2016-112977"/>
    <x v="612"/>
    <x v="67"/>
    <s v="Standard Class"/>
    <s v="CJ-12010"/>
    <s v="Caroline Jumper"/>
    <s v="Consumer"/>
    <s v="United States"/>
    <s v="Long Beach"/>
    <s v="New York"/>
    <n v="11561"/>
    <x v="3"/>
    <x v="587"/>
    <x v="0"/>
    <x v="0"/>
    <x v="587"/>
    <x v="1621"/>
    <n v="1"/>
    <n v="0.2"/>
    <x v="1717"/>
  </r>
  <r>
    <n v="1877"/>
    <s v="CA-2017-112039"/>
    <x v="613"/>
    <x v="655"/>
    <s v="Standard Class"/>
    <s v="JC-15775"/>
    <s v="John Castell"/>
    <s v="Consumer"/>
    <s v="United States"/>
    <s v="San Antonio"/>
    <s v="Texas"/>
    <n v="78207"/>
    <x v="2"/>
    <x v="469"/>
    <x v="2"/>
    <x v="7"/>
    <x v="470"/>
    <x v="553"/>
    <n v="3"/>
    <n v="0.2"/>
    <x v="1718"/>
  </r>
  <r>
    <n v="1878"/>
    <s v="CA-2017-118885"/>
    <x v="614"/>
    <x v="115"/>
    <s v="Standard Class"/>
    <s v="JG-15160"/>
    <s v="James Galang"/>
    <s v="Consumer"/>
    <s v="United States"/>
    <s v="Los Angeles"/>
    <s v="California"/>
    <n v="90049"/>
    <x v="1"/>
    <x v="812"/>
    <x v="0"/>
    <x v="1"/>
    <x v="809"/>
    <x v="1622"/>
    <n v="4"/>
    <n v="0.2"/>
    <x v="1719"/>
  </r>
  <r>
    <n v="1879"/>
    <s v="CA-2017-118885"/>
    <x v="614"/>
    <x v="115"/>
    <s v="Standard Class"/>
    <s v="JG-15160"/>
    <s v="James Galang"/>
    <s v="Consumer"/>
    <s v="United States"/>
    <s v="Los Angeles"/>
    <s v="California"/>
    <n v="90049"/>
    <x v="1"/>
    <x v="202"/>
    <x v="2"/>
    <x v="7"/>
    <x v="203"/>
    <x v="214"/>
    <n v="3"/>
    <n v="0.2"/>
    <x v="216"/>
  </r>
  <r>
    <n v="1880"/>
    <s v="US-2017-166611"/>
    <x v="615"/>
    <x v="504"/>
    <s v="Standard Class"/>
    <s v="CK-12760"/>
    <s v="Cyma Kinney"/>
    <s v="Corporate"/>
    <s v="United States"/>
    <s v="Jacksonville"/>
    <s v="Florida"/>
    <n v="32216"/>
    <x v="0"/>
    <x v="986"/>
    <x v="1"/>
    <x v="8"/>
    <x v="979"/>
    <x v="1623"/>
    <n v="9"/>
    <n v="0.7"/>
    <x v="1720"/>
  </r>
  <r>
    <n v="1881"/>
    <s v="CA-2015-109512"/>
    <x v="616"/>
    <x v="656"/>
    <s v="Same Day"/>
    <s v="LF-17185"/>
    <s v="Luke Foster"/>
    <s v="Consumer"/>
    <s v="United States"/>
    <s v="New York City"/>
    <s v="New York"/>
    <n v="10011"/>
    <x v="3"/>
    <x v="1170"/>
    <x v="1"/>
    <x v="12"/>
    <x v="153"/>
    <x v="1624"/>
    <n v="3"/>
    <n v="0"/>
    <x v="1721"/>
  </r>
  <r>
    <n v="1882"/>
    <s v="CA-2015-109512"/>
    <x v="616"/>
    <x v="656"/>
    <s v="Same Day"/>
    <s v="LF-17185"/>
    <s v="Luke Foster"/>
    <s v="Consumer"/>
    <s v="United States"/>
    <s v="New York City"/>
    <s v="New York"/>
    <n v="10011"/>
    <x v="3"/>
    <x v="64"/>
    <x v="0"/>
    <x v="1"/>
    <x v="64"/>
    <x v="1625"/>
    <n v="7"/>
    <n v="0.1"/>
    <x v="1722"/>
  </r>
  <r>
    <n v="1883"/>
    <s v="CA-2015-109512"/>
    <x v="616"/>
    <x v="656"/>
    <s v="Same Day"/>
    <s v="LF-17185"/>
    <s v="Luke Foster"/>
    <s v="Consumer"/>
    <s v="United States"/>
    <s v="New York City"/>
    <s v="New York"/>
    <n v="10011"/>
    <x v="3"/>
    <x v="426"/>
    <x v="1"/>
    <x v="4"/>
    <x v="426"/>
    <x v="1626"/>
    <n v="4"/>
    <n v="0"/>
    <x v="1723"/>
  </r>
  <r>
    <n v="1884"/>
    <s v="CA-2016-118570"/>
    <x v="373"/>
    <x v="398"/>
    <s v="Standard Class"/>
    <s v="CC-12430"/>
    <s v="Chuck Clark"/>
    <s v="Home Office"/>
    <s v="United States"/>
    <s v="Philadelphia"/>
    <s v="Pennsylvania"/>
    <n v="19143"/>
    <x v="3"/>
    <x v="968"/>
    <x v="1"/>
    <x v="10"/>
    <x v="961"/>
    <x v="1627"/>
    <n v="7"/>
    <n v="0.2"/>
    <x v="1724"/>
  </r>
  <r>
    <n v="1885"/>
    <s v="CA-2017-154718"/>
    <x v="617"/>
    <x v="185"/>
    <s v="Second Class"/>
    <s v="DL-12865"/>
    <s v="Dan Lawera"/>
    <s v="Consumer"/>
    <s v="United States"/>
    <s v="Keller"/>
    <s v="Texas"/>
    <n v="76248"/>
    <x v="2"/>
    <x v="1171"/>
    <x v="1"/>
    <x v="2"/>
    <x v="1157"/>
    <x v="1628"/>
    <n v="2"/>
    <n v="0.2"/>
    <x v="1725"/>
  </r>
  <r>
    <n v="1886"/>
    <s v="CA-2016-147578"/>
    <x v="183"/>
    <x v="408"/>
    <s v="Second Class"/>
    <s v="PG-18895"/>
    <s v="Paul Gonzalez"/>
    <s v="Consumer"/>
    <s v="United States"/>
    <s v="San Francisco"/>
    <s v="California"/>
    <n v="94122"/>
    <x v="1"/>
    <x v="1172"/>
    <x v="0"/>
    <x v="5"/>
    <x v="1158"/>
    <x v="1629"/>
    <n v="3"/>
    <n v="0"/>
    <x v="1726"/>
  </r>
  <r>
    <n v="1887"/>
    <s v="CA-2014-140165"/>
    <x v="8"/>
    <x v="8"/>
    <s v="First Class"/>
    <s v="EH-14005"/>
    <s v="Erica Hernandez"/>
    <s v="Home Office"/>
    <s v="United States"/>
    <s v="Hialeah"/>
    <s v="Florida"/>
    <n v="33012"/>
    <x v="0"/>
    <x v="462"/>
    <x v="1"/>
    <x v="13"/>
    <x v="128"/>
    <x v="1630"/>
    <n v="2"/>
    <n v="0.2"/>
    <x v="1727"/>
  </r>
  <r>
    <n v="1888"/>
    <s v="CA-2014-140165"/>
    <x v="8"/>
    <x v="8"/>
    <s v="First Class"/>
    <s v="EH-14005"/>
    <s v="Erica Hernandez"/>
    <s v="Home Office"/>
    <s v="United States"/>
    <s v="Hialeah"/>
    <s v="Florida"/>
    <n v="33012"/>
    <x v="0"/>
    <x v="896"/>
    <x v="1"/>
    <x v="8"/>
    <x v="889"/>
    <x v="1631"/>
    <n v="8"/>
    <n v="0.7"/>
    <x v="1728"/>
  </r>
  <r>
    <n v="1889"/>
    <s v="CA-2014-142587"/>
    <x v="618"/>
    <x v="657"/>
    <s v="First Class"/>
    <s v="TB-21520"/>
    <s v="Tracy Blumstein"/>
    <s v="Consumer"/>
    <s v="United States"/>
    <s v="Fairfield"/>
    <s v="Ohio"/>
    <n v="45014"/>
    <x v="3"/>
    <x v="513"/>
    <x v="1"/>
    <x v="9"/>
    <x v="513"/>
    <x v="1632"/>
    <n v="4"/>
    <n v="0.2"/>
    <x v="1729"/>
  </r>
  <r>
    <n v="1890"/>
    <s v="CA-2014-142587"/>
    <x v="618"/>
    <x v="657"/>
    <s v="First Class"/>
    <s v="TB-21520"/>
    <s v="Tracy Blumstein"/>
    <s v="Consumer"/>
    <s v="United States"/>
    <s v="Fairfield"/>
    <s v="Ohio"/>
    <n v="45014"/>
    <x v="3"/>
    <x v="342"/>
    <x v="0"/>
    <x v="3"/>
    <x v="342"/>
    <x v="1633"/>
    <n v="3"/>
    <n v="0.4"/>
    <x v="1730"/>
  </r>
  <r>
    <n v="1891"/>
    <s v="CA-2014-157623"/>
    <x v="619"/>
    <x v="658"/>
    <s v="Standard Class"/>
    <s v="DK-13225"/>
    <s v="Dean Katz"/>
    <s v="Corporate"/>
    <s v="United States"/>
    <s v="Huntington Beach"/>
    <s v="California"/>
    <n v="92646"/>
    <x v="1"/>
    <x v="523"/>
    <x v="1"/>
    <x v="10"/>
    <x v="523"/>
    <x v="232"/>
    <n v="2"/>
    <n v="0"/>
    <x v="234"/>
  </r>
  <r>
    <n v="1892"/>
    <s v="CA-2014-157623"/>
    <x v="619"/>
    <x v="658"/>
    <s v="Standard Class"/>
    <s v="DK-13225"/>
    <s v="Dean Katz"/>
    <s v="Corporate"/>
    <s v="United States"/>
    <s v="Huntington Beach"/>
    <s v="California"/>
    <n v="92646"/>
    <x v="1"/>
    <x v="1173"/>
    <x v="1"/>
    <x v="6"/>
    <x v="1159"/>
    <x v="1634"/>
    <n v="1"/>
    <n v="0"/>
    <x v="1731"/>
  </r>
  <r>
    <n v="1893"/>
    <s v="CA-2017-145310"/>
    <x v="66"/>
    <x v="468"/>
    <s v="Second Class"/>
    <s v="JP-15520"/>
    <s v="Jeremy Pistek"/>
    <s v="Consumer"/>
    <s v="United States"/>
    <s v="Port Orange"/>
    <s v="Florida"/>
    <n v="32127"/>
    <x v="0"/>
    <x v="1170"/>
    <x v="1"/>
    <x v="12"/>
    <x v="153"/>
    <x v="1635"/>
    <n v="1"/>
    <n v="0.2"/>
    <x v="1732"/>
  </r>
  <r>
    <n v="1894"/>
    <s v="CA-2016-100083"/>
    <x v="390"/>
    <x v="533"/>
    <s v="Standard Class"/>
    <s v="CD-11980"/>
    <s v="Carol Darley"/>
    <s v="Consumer"/>
    <s v="United States"/>
    <s v="Medford"/>
    <s v="Oregon"/>
    <n v="97504"/>
    <x v="1"/>
    <x v="1174"/>
    <x v="1"/>
    <x v="10"/>
    <x v="1160"/>
    <x v="1636"/>
    <n v="1"/>
    <n v="0.2"/>
    <x v="1733"/>
  </r>
  <r>
    <n v="1895"/>
    <s v="US-2017-108063"/>
    <x v="574"/>
    <x v="241"/>
    <s v="First Class"/>
    <s v="AS-10090"/>
    <s v="Adam Shillingsburg"/>
    <s v="Consumer"/>
    <s v="United States"/>
    <s v="Charlottesville"/>
    <s v="Virginia"/>
    <n v="22901"/>
    <x v="0"/>
    <x v="1175"/>
    <x v="1"/>
    <x v="6"/>
    <x v="1161"/>
    <x v="1637"/>
    <n v="3"/>
    <n v="0"/>
    <x v="1734"/>
  </r>
  <r>
    <n v="1896"/>
    <s v="CA-2015-109197"/>
    <x v="620"/>
    <x v="659"/>
    <s v="Standard Class"/>
    <s v="JO-15280"/>
    <s v="Jas O'Carroll"/>
    <s v="Consumer"/>
    <s v="United States"/>
    <s v="Missoula"/>
    <s v="Montana"/>
    <n v="59801"/>
    <x v="1"/>
    <x v="569"/>
    <x v="1"/>
    <x v="8"/>
    <x v="569"/>
    <x v="1638"/>
    <n v="2"/>
    <n v="0.2"/>
    <x v="1735"/>
  </r>
  <r>
    <n v="1897"/>
    <s v="CA-2017-141789"/>
    <x v="621"/>
    <x v="299"/>
    <s v="First Class"/>
    <s v="AC-10450"/>
    <s v="Amy Cox"/>
    <s v="Consumer"/>
    <s v="United States"/>
    <s v="Minneapolis"/>
    <s v="Minnesota"/>
    <n v="55407"/>
    <x v="2"/>
    <x v="1176"/>
    <x v="1"/>
    <x v="8"/>
    <x v="1162"/>
    <x v="1639"/>
    <n v="2"/>
    <n v="0"/>
    <x v="1736"/>
  </r>
  <r>
    <n v="1898"/>
    <s v="CA-2014-169775"/>
    <x v="550"/>
    <x v="660"/>
    <s v="Second Class"/>
    <s v="RA-19945"/>
    <s v="Ryan Akin"/>
    <s v="Consumer"/>
    <s v="United States"/>
    <s v="Miami"/>
    <s v="Florida"/>
    <n v="33178"/>
    <x v="0"/>
    <x v="1177"/>
    <x v="1"/>
    <x v="12"/>
    <x v="1163"/>
    <x v="1640"/>
    <n v="2"/>
    <n v="0.2"/>
    <x v="1737"/>
  </r>
  <r>
    <n v="1899"/>
    <s v="CA-2014-169775"/>
    <x v="550"/>
    <x v="660"/>
    <s v="Second Class"/>
    <s v="RA-19945"/>
    <s v="Ryan Akin"/>
    <s v="Consumer"/>
    <s v="United States"/>
    <s v="Miami"/>
    <s v="Florida"/>
    <n v="33178"/>
    <x v="0"/>
    <x v="1178"/>
    <x v="1"/>
    <x v="8"/>
    <x v="1164"/>
    <x v="1641"/>
    <n v="4"/>
    <n v="0.7"/>
    <x v="1738"/>
  </r>
  <r>
    <n v="1900"/>
    <s v="CA-2014-169775"/>
    <x v="550"/>
    <x v="660"/>
    <s v="Second Class"/>
    <s v="RA-19945"/>
    <s v="Ryan Akin"/>
    <s v="Consumer"/>
    <s v="United States"/>
    <s v="Miami"/>
    <s v="Florida"/>
    <n v="33178"/>
    <x v="0"/>
    <x v="438"/>
    <x v="0"/>
    <x v="3"/>
    <x v="438"/>
    <x v="1642"/>
    <n v="3"/>
    <n v="0.45"/>
    <x v="1739"/>
  </r>
  <r>
    <n v="1901"/>
    <s v="CA-2016-140543"/>
    <x v="622"/>
    <x v="480"/>
    <s v="Second Class"/>
    <s v="Co-12640"/>
    <s v="Corey-Lock"/>
    <s v="Consumer"/>
    <s v="United States"/>
    <s v="Florence"/>
    <s v="South Carolina"/>
    <n v="29501"/>
    <x v="0"/>
    <x v="911"/>
    <x v="1"/>
    <x v="4"/>
    <x v="903"/>
    <x v="1643"/>
    <n v="6"/>
    <n v="0"/>
    <x v="1740"/>
  </r>
  <r>
    <n v="1902"/>
    <s v="CA-2016-151141"/>
    <x v="623"/>
    <x v="319"/>
    <s v="First Class"/>
    <s v="DW-13480"/>
    <s v="Dianna Wilson"/>
    <s v="Home Office"/>
    <s v="United States"/>
    <s v="Detroit"/>
    <s v="Michigan"/>
    <n v="48205"/>
    <x v="2"/>
    <x v="1179"/>
    <x v="2"/>
    <x v="7"/>
    <x v="1165"/>
    <x v="1644"/>
    <n v="2"/>
    <n v="0"/>
    <x v="1741"/>
  </r>
  <r>
    <n v="1903"/>
    <s v="CA-2017-167094"/>
    <x v="208"/>
    <x v="661"/>
    <s v="First Class"/>
    <s v="DK-12835"/>
    <s v="Damala Kotsonis"/>
    <s v="Corporate"/>
    <s v="United States"/>
    <s v="Springfield"/>
    <s v="Oregon"/>
    <n v="97477"/>
    <x v="1"/>
    <x v="644"/>
    <x v="1"/>
    <x v="10"/>
    <x v="644"/>
    <x v="1182"/>
    <n v="1"/>
    <n v="0.2"/>
    <x v="1673"/>
  </r>
  <r>
    <n v="1904"/>
    <s v="CA-2017-167094"/>
    <x v="208"/>
    <x v="661"/>
    <s v="First Class"/>
    <s v="DK-12835"/>
    <s v="Damala Kotsonis"/>
    <s v="Corporate"/>
    <s v="United States"/>
    <s v="Springfield"/>
    <s v="Oregon"/>
    <n v="97477"/>
    <x v="1"/>
    <x v="1180"/>
    <x v="0"/>
    <x v="1"/>
    <x v="1166"/>
    <x v="1645"/>
    <n v="2"/>
    <n v="0.2"/>
    <x v="1742"/>
  </r>
  <r>
    <n v="1905"/>
    <s v="CA-2017-167094"/>
    <x v="208"/>
    <x v="661"/>
    <s v="First Class"/>
    <s v="DK-12835"/>
    <s v="Damala Kotsonis"/>
    <s v="Corporate"/>
    <s v="United States"/>
    <s v="Springfield"/>
    <s v="Oregon"/>
    <n v="97477"/>
    <x v="1"/>
    <x v="936"/>
    <x v="2"/>
    <x v="11"/>
    <x v="929"/>
    <x v="1646"/>
    <n v="2"/>
    <n v="0.2"/>
    <x v="1743"/>
  </r>
  <r>
    <n v="1906"/>
    <s v="CA-2017-154410"/>
    <x v="208"/>
    <x v="188"/>
    <s v="First Class"/>
    <s v="MD-17860"/>
    <s v="Michael Dominguez"/>
    <s v="Corporate"/>
    <s v="United States"/>
    <s v="Indianapolis"/>
    <s v="Indiana"/>
    <n v="46203"/>
    <x v="2"/>
    <x v="418"/>
    <x v="1"/>
    <x v="4"/>
    <x v="418"/>
    <x v="1647"/>
    <n v="8"/>
    <n v="0"/>
    <x v="1744"/>
  </r>
  <r>
    <n v="1907"/>
    <s v="US-2016-150567"/>
    <x v="624"/>
    <x v="662"/>
    <s v="Standard Class"/>
    <s v="RP-19855"/>
    <s v="Roy Phan"/>
    <s v="Corporate"/>
    <s v="United States"/>
    <s v="Apopka"/>
    <s v="Florida"/>
    <n v="32712"/>
    <x v="0"/>
    <x v="1181"/>
    <x v="1"/>
    <x v="8"/>
    <x v="1167"/>
    <x v="1648"/>
    <n v="2"/>
    <n v="0.7"/>
    <x v="1745"/>
  </r>
  <r>
    <n v="1908"/>
    <s v="US-2016-150567"/>
    <x v="624"/>
    <x v="662"/>
    <s v="Standard Class"/>
    <s v="RP-19855"/>
    <s v="Roy Phan"/>
    <s v="Corporate"/>
    <s v="United States"/>
    <s v="Apopka"/>
    <s v="Florida"/>
    <n v="32712"/>
    <x v="0"/>
    <x v="491"/>
    <x v="1"/>
    <x v="8"/>
    <x v="491"/>
    <x v="1649"/>
    <n v="6"/>
    <n v="0.7"/>
    <x v="1746"/>
  </r>
  <r>
    <n v="1909"/>
    <s v="CA-2015-157959"/>
    <x v="302"/>
    <x v="600"/>
    <s v="First Class"/>
    <s v="RW-19540"/>
    <s v="Rick Wilson"/>
    <s v="Corporate"/>
    <s v="United States"/>
    <s v="Los Angeles"/>
    <s v="California"/>
    <n v="90008"/>
    <x v="1"/>
    <x v="1182"/>
    <x v="0"/>
    <x v="5"/>
    <x v="1168"/>
    <x v="1650"/>
    <n v="4"/>
    <n v="0"/>
    <x v="1747"/>
  </r>
  <r>
    <n v="1910"/>
    <s v="CA-2017-105886"/>
    <x v="404"/>
    <x v="350"/>
    <s v="Standard Class"/>
    <s v="DB-13660"/>
    <s v="Duane Benoit"/>
    <s v="Consumer"/>
    <s v="United States"/>
    <s v="Oceanside"/>
    <s v="New York"/>
    <n v="11572"/>
    <x v="3"/>
    <x v="1183"/>
    <x v="0"/>
    <x v="5"/>
    <x v="1169"/>
    <x v="1651"/>
    <n v="2"/>
    <n v="0"/>
    <x v="1748"/>
  </r>
  <r>
    <n v="1911"/>
    <s v="CA-2016-105963"/>
    <x v="625"/>
    <x v="407"/>
    <s v="Standard Class"/>
    <s v="SC-20770"/>
    <s v="Stewart Carmichael"/>
    <s v="Corporate"/>
    <s v="United States"/>
    <s v="Los Angeles"/>
    <s v="California"/>
    <n v="90008"/>
    <x v="1"/>
    <x v="217"/>
    <x v="2"/>
    <x v="11"/>
    <x v="463"/>
    <x v="641"/>
    <n v="3"/>
    <n v="0"/>
    <x v="653"/>
  </r>
  <r>
    <n v="1912"/>
    <s v="CA-2017-121503"/>
    <x v="445"/>
    <x v="663"/>
    <s v="Second Class"/>
    <s v="FH-14275"/>
    <s v="Frank Hawley"/>
    <s v="Corporate"/>
    <s v="United States"/>
    <s v="Houston"/>
    <s v="Texas"/>
    <n v="77041"/>
    <x v="2"/>
    <x v="1184"/>
    <x v="1"/>
    <x v="10"/>
    <x v="1170"/>
    <x v="1652"/>
    <n v="7"/>
    <n v="0.2"/>
    <x v="1749"/>
  </r>
  <r>
    <n v="1913"/>
    <s v="CA-2017-121503"/>
    <x v="445"/>
    <x v="663"/>
    <s v="Second Class"/>
    <s v="FH-14275"/>
    <s v="Frank Hawley"/>
    <s v="Corporate"/>
    <s v="United States"/>
    <s v="Houston"/>
    <s v="Texas"/>
    <n v="77041"/>
    <x v="2"/>
    <x v="1185"/>
    <x v="2"/>
    <x v="15"/>
    <x v="1171"/>
    <x v="1653"/>
    <n v="3"/>
    <n v="0.4"/>
    <x v="1750"/>
  </r>
  <r>
    <n v="1914"/>
    <s v="CA-2014-103366"/>
    <x v="626"/>
    <x v="664"/>
    <s v="First Class"/>
    <s v="EH-13990"/>
    <s v="Erica Hackney"/>
    <s v="Consumer"/>
    <s v="United States"/>
    <s v="Roswell"/>
    <s v="Georgia"/>
    <n v="30076"/>
    <x v="0"/>
    <x v="246"/>
    <x v="2"/>
    <x v="11"/>
    <x v="247"/>
    <x v="179"/>
    <n v="5"/>
    <n v="0"/>
    <x v="1751"/>
  </r>
  <r>
    <n v="1915"/>
    <s v="CA-2017-124597"/>
    <x v="504"/>
    <x v="547"/>
    <s v="Standard Class"/>
    <s v="AS-10630"/>
    <s v="Ann Steele"/>
    <s v="Home Office"/>
    <s v="United States"/>
    <s v="Boynton Beach"/>
    <s v="Florida"/>
    <n v="33437"/>
    <x v="0"/>
    <x v="1186"/>
    <x v="1"/>
    <x v="2"/>
    <x v="1172"/>
    <x v="877"/>
    <n v="2"/>
    <n v="0.2"/>
    <x v="910"/>
  </r>
  <r>
    <n v="1916"/>
    <s v="CA-2017-124597"/>
    <x v="504"/>
    <x v="547"/>
    <s v="Standard Class"/>
    <s v="AS-10630"/>
    <s v="Ann Steele"/>
    <s v="Home Office"/>
    <s v="United States"/>
    <s v="Boynton Beach"/>
    <s v="Florida"/>
    <n v="33437"/>
    <x v="0"/>
    <x v="900"/>
    <x v="1"/>
    <x v="6"/>
    <x v="772"/>
    <x v="1654"/>
    <n v="3"/>
    <n v="0.2"/>
    <x v="1752"/>
  </r>
  <r>
    <n v="1917"/>
    <s v="CA-2017-124597"/>
    <x v="504"/>
    <x v="547"/>
    <s v="Standard Class"/>
    <s v="AS-10630"/>
    <s v="Ann Steele"/>
    <s v="Home Office"/>
    <s v="United States"/>
    <s v="Boynton Beach"/>
    <s v="Florida"/>
    <n v="33437"/>
    <x v="0"/>
    <x v="639"/>
    <x v="1"/>
    <x v="2"/>
    <x v="639"/>
    <x v="1655"/>
    <n v="3"/>
    <n v="0.2"/>
    <x v="1753"/>
  </r>
  <r>
    <n v="1918"/>
    <s v="CA-2015-105634"/>
    <x v="627"/>
    <x v="665"/>
    <s v="Standard Class"/>
    <s v="HA-14905"/>
    <s v="Helen Abelman"/>
    <s v="Consumer"/>
    <s v="United States"/>
    <s v="Franklin"/>
    <s v="Massachusetts"/>
    <n v="2038"/>
    <x v="3"/>
    <x v="372"/>
    <x v="1"/>
    <x v="6"/>
    <x v="373"/>
    <x v="1656"/>
    <n v="5"/>
    <n v="0"/>
    <x v="1754"/>
  </r>
  <r>
    <n v="1919"/>
    <s v="CA-2015-123673"/>
    <x v="628"/>
    <x v="666"/>
    <s v="Second Class"/>
    <s v="CH-12070"/>
    <s v="Cathy Hwang"/>
    <s v="Home Office"/>
    <s v="United States"/>
    <s v="Detroit"/>
    <s v="Michigan"/>
    <n v="48227"/>
    <x v="2"/>
    <x v="1187"/>
    <x v="2"/>
    <x v="7"/>
    <x v="1173"/>
    <x v="1657"/>
    <n v="2"/>
    <n v="0"/>
    <x v="1755"/>
  </r>
  <r>
    <n v="1920"/>
    <s v="US-2017-111423"/>
    <x v="629"/>
    <x v="667"/>
    <s v="First Class"/>
    <s v="EH-13765"/>
    <s v="Edward Hooks"/>
    <s v="Corporate"/>
    <s v="United States"/>
    <s v="Watertown"/>
    <s v="New York"/>
    <n v="13601"/>
    <x v="3"/>
    <x v="1188"/>
    <x v="1"/>
    <x v="8"/>
    <x v="1174"/>
    <x v="1658"/>
    <n v="5"/>
    <n v="0.2"/>
    <x v="1756"/>
  </r>
  <r>
    <n v="1921"/>
    <s v="US-2017-111423"/>
    <x v="629"/>
    <x v="667"/>
    <s v="First Class"/>
    <s v="EH-13765"/>
    <s v="Edward Hooks"/>
    <s v="Corporate"/>
    <s v="United States"/>
    <s v="Watertown"/>
    <s v="New York"/>
    <n v="13601"/>
    <x v="3"/>
    <x v="1189"/>
    <x v="0"/>
    <x v="1"/>
    <x v="1175"/>
    <x v="1659"/>
    <n v="2"/>
    <n v="0.1"/>
    <x v="1757"/>
  </r>
  <r>
    <n v="1922"/>
    <s v="CA-2015-125178"/>
    <x v="292"/>
    <x v="256"/>
    <s v="Standard Class"/>
    <s v="MZ-17515"/>
    <s v="Mary Zewe"/>
    <s v="Corporate"/>
    <s v="United States"/>
    <s v="Reading"/>
    <s v="Pennsylvania"/>
    <n v="19601"/>
    <x v="3"/>
    <x v="1190"/>
    <x v="1"/>
    <x v="4"/>
    <x v="683"/>
    <x v="1660"/>
    <n v="2"/>
    <n v="0.2"/>
    <x v="1758"/>
  </r>
  <r>
    <n v="1923"/>
    <s v="CA-2016-156685"/>
    <x v="630"/>
    <x v="668"/>
    <s v="Second Class"/>
    <s v="SC-20230"/>
    <s v="Scot Coram"/>
    <s v="Corporate"/>
    <s v="United States"/>
    <s v="Arlington"/>
    <s v="Texas"/>
    <n v="76017"/>
    <x v="2"/>
    <x v="1191"/>
    <x v="2"/>
    <x v="7"/>
    <x v="1176"/>
    <x v="1661"/>
    <n v="9"/>
    <n v="0.2"/>
    <x v="1759"/>
  </r>
  <r>
    <n v="1924"/>
    <s v="CA-2016-156685"/>
    <x v="630"/>
    <x v="668"/>
    <s v="Second Class"/>
    <s v="SC-20230"/>
    <s v="Scot Coram"/>
    <s v="Corporate"/>
    <s v="United States"/>
    <s v="Arlington"/>
    <s v="Texas"/>
    <n v="76017"/>
    <x v="2"/>
    <x v="397"/>
    <x v="1"/>
    <x v="6"/>
    <x v="398"/>
    <x v="1662"/>
    <n v="3"/>
    <n v="0.2"/>
    <x v="1760"/>
  </r>
  <r>
    <n v="1925"/>
    <s v="CA-2017-126865"/>
    <x v="256"/>
    <x v="94"/>
    <s v="Second Class"/>
    <s v="NP-18325"/>
    <s v="Naresj Patel"/>
    <s v="Consumer"/>
    <s v="United States"/>
    <s v="San Diego"/>
    <s v="California"/>
    <n v="92024"/>
    <x v="1"/>
    <x v="334"/>
    <x v="1"/>
    <x v="10"/>
    <x v="334"/>
    <x v="1663"/>
    <n v="3"/>
    <n v="0"/>
    <x v="1761"/>
  </r>
  <r>
    <n v="1926"/>
    <s v="CA-2017-102834"/>
    <x v="631"/>
    <x v="669"/>
    <s v="Standard Class"/>
    <s v="LW-16990"/>
    <s v="Lindsay Williams"/>
    <s v="Corporate"/>
    <s v="United States"/>
    <s v="San Francisco"/>
    <s v="California"/>
    <n v="94110"/>
    <x v="1"/>
    <x v="295"/>
    <x v="2"/>
    <x v="11"/>
    <x v="295"/>
    <x v="1664"/>
    <n v="2"/>
    <n v="0"/>
    <x v="1762"/>
  </r>
  <r>
    <n v="1927"/>
    <s v="US-2016-139710"/>
    <x v="632"/>
    <x v="35"/>
    <s v="Standard Class"/>
    <s v="GM-14680"/>
    <s v="Greg Matthias"/>
    <s v="Consumer"/>
    <s v="United States"/>
    <s v="Los Angeles"/>
    <s v="California"/>
    <n v="90045"/>
    <x v="1"/>
    <x v="1192"/>
    <x v="2"/>
    <x v="7"/>
    <x v="1177"/>
    <x v="1665"/>
    <n v="3"/>
    <n v="0.2"/>
    <x v="1763"/>
  </r>
  <r>
    <n v="1928"/>
    <s v="CA-2017-121538"/>
    <x v="354"/>
    <x v="670"/>
    <s v="First Class"/>
    <s v="RH-19495"/>
    <s v="Rick Hansen"/>
    <s v="Consumer"/>
    <s v="United States"/>
    <s v="Denver"/>
    <s v="Colorado"/>
    <n v="80219"/>
    <x v="1"/>
    <x v="417"/>
    <x v="1"/>
    <x v="10"/>
    <x v="417"/>
    <x v="1666"/>
    <n v="2"/>
    <n v="0.2"/>
    <x v="1764"/>
  </r>
  <r>
    <n v="1929"/>
    <s v="US-2017-101539"/>
    <x v="633"/>
    <x v="671"/>
    <s v="Second Class"/>
    <s v="VM-21685"/>
    <s v="Valerie Mitchum"/>
    <s v="Home Office"/>
    <s v="United States"/>
    <s v="Seattle"/>
    <s v="Washington"/>
    <n v="98105"/>
    <x v="1"/>
    <x v="1193"/>
    <x v="1"/>
    <x v="10"/>
    <x v="1178"/>
    <x v="90"/>
    <n v="1"/>
    <n v="0"/>
    <x v="90"/>
  </r>
  <r>
    <n v="1930"/>
    <s v="US-2017-101539"/>
    <x v="633"/>
    <x v="671"/>
    <s v="Second Class"/>
    <s v="VM-21685"/>
    <s v="Valerie Mitchum"/>
    <s v="Home Office"/>
    <s v="United States"/>
    <s v="Seattle"/>
    <s v="Washington"/>
    <n v="98105"/>
    <x v="1"/>
    <x v="243"/>
    <x v="1"/>
    <x v="4"/>
    <x v="244"/>
    <x v="1667"/>
    <n v="1"/>
    <n v="0"/>
    <x v="1765"/>
  </r>
  <r>
    <n v="1931"/>
    <s v="US-2017-101539"/>
    <x v="633"/>
    <x v="671"/>
    <s v="Second Class"/>
    <s v="VM-21685"/>
    <s v="Valerie Mitchum"/>
    <s v="Home Office"/>
    <s v="United States"/>
    <s v="Seattle"/>
    <s v="Washington"/>
    <n v="98105"/>
    <x v="1"/>
    <x v="903"/>
    <x v="2"/>
    <x v="7"/>
    <x v="895"/>
    <x v="1668"/>
    <n v="3"/>
    <n v="0.2"/>
    <x v="1766"/>
  </r>
  <r>
    <n v="1932"/>
    <s v="CA-2016-152121"/>
    <x v="581"/>
    <x v="533"/>
    <s v="Second Class"/>
    <s v="CC-12670"/>
    <s v="Craig Carreira"/>
    <s v="Consumer"/>
    <s v="United States"/>
    <s v="Scottsdale"/>
    <s v="Arizona"/>
    <n v="85254"/>
    <x v="1"/>
    <x v="1194"/>
    <x v="2"/>
    <x v="7"/>
    <x v="1179"/>
    <x v="1669"/>
    <n v="1"/>
    <n v="0.2"/>
    <x v="1767"/>
  </r>
  <r>
    <n v="1933"/>
    <s v="CA-2017-161200"/>
    <x v="634"/>
    <x v="672"/>
    <s v="Second Class"/>
    <s v="SV-20365"/>
    <s v="Seth Vernon"/>
    <s v="Consumer"/>
    <s v="United States"/>
    <s v="Lafayette"/>
    <s v="Louisiana"/>
    <n v="70506"/>
    <x v="0"/>
    <x v="1195"/>
    <x v="0"/>
    <x v="0"/>
    <x v="1180"/>
    <x v="1670"/>
    <n v="3"/>
    <n v="0"/>
    <x v="1768"/>
  </r>
  <r>
    <n v="1934"/>
    <s v="CA-2017-161200"/>
    <x v="634"/>
    <x v="672"/>
    <s v="Second Class"/>
    <s v="SV-20365"/>
    <s v="Seth Vernon"/>
    <s v="Consumer"/>
    <s v="United States"/>
    <s v="Lafayette"/>
    <s v="Louisiana"/>
    <n v="70506"/>
    <x v="0"/>
    <x v="50"/>
    <x v="0"/>
    <x v="5"/>
    <x v="50"/>
    <x v="1671"/>
    <n v="5"/>
    <n v="0"/>
    <x v="1769"/>
  </r>
  <r>
    <n v="1935"/>
    <s v="CA-2017-101245"/>
    <x v="344"/>
    <x v="108"/>
    <s v="Standard Class"/>
    <s v="LW-16990"/>
    <s v="Lindsay Williams"/>
    <s v="Corporate"/>
    <s v="United States"/>
    <s v="San Francisco"/>
    <s v="California"/>
    <n v="94109"/>
    <x v="1"/>
    <x v="1158"/>
    <x v="1"/>
    <x v="10"/>
    <x v="1146"/>
    <x v="1672"/>
    <n v="5"/>
    <n v="0"/>
    <x v="1770"/>
  </r>
  <r>
    <n v="1936"/>
    <s v="CA-2017-101245"/>
    <x v="344"/>
    <x v="108"/>
    <s v="Standard Class"/>
    <s v="LW-16990"/>
    <s v="Lindsay Williams"/>
    <s v="Corporate"/>
    <s v="United States"/>
    <s v="San Francisco"/>
    <s v="California"/>
    <n v="94109"/>
    <x v="1"/>
    <x v="1196"/>
    <x v="2"/>
    <x v="11"/>
    <x v="1181"/>
    <x v="1673"/>
    <n v="8"/>
    <n v="0"/>
    <x v="1771"/>
  </r>
  <r>
    <n v="1937"/>
    <s v="CA-2015-141768"/>
    <x v="442"/>
    <x v="673"/>
    <s v="Second Class"/>
    <s v="NP-18685"/>
    <s v="Nora Pelletier"/>
    <s v="Home Office"/>
    <s v="United States"/>
    <s v="San Francisco"/>
    <s v="California"/>
    <n v="94109"/>
    <x v="1"/>
    <x v="875"/>
    <x v="0"/>
    <x v="5"/>
    <x v="869"/>
    <x v="1674"/>
    <n v="3"/>
    <n v="0"/>
    <x v="1772"/>
  </r>
  <r>
    <n v="1938"/>
    <s v="CA-2016-112109"/>
    <x v="630"/>
    <x v="294"/>
    <s v="Standard Class"/>
    <s v="JE-15715"/>
    <s v="Joe Elijah"/>
    <s v="Consumer"/>
    <s v="United States"/>
    <s v="Broomfield"/>
    <s v="Colorado"/>
    <n v="80020"/>
    <x v="1"/>
    <x v="1197"/>
    <x v="1"/>
    <x v="8"/>
    <x v="1182"/>
    <x v="1675"/>
    <n v="2"/>
    <n v="0.7"/>
    <x v="1773"/>
  </r>
  <r>
    <n v="1939"/>
    <s v="CA-2016-112109"/>
    <x v="630"/>
    <x v="294"/>
    <s v="Standard Class"/>
    <s v="JE-15715"/>
    <s v="Joe Elijah"/>
    <s v="Consumer"/>
    <s v="United States"/>
    <s v="Broomfield"/>
    <s v="Colorado"/>
    <n v="80020"/>
    <x v="1"/>
    <x v="1198"/>
    <x v="1"/>
    <x v="4"/>
    <x v="1183"/>
    <x v="1399"/>
    <n v="7"/>
    <n v="0.2"/>
    <x v="1774"/>
  </r>
  <r>
    <n v="1940"/>
    <s v="CA-2016-112109"/>
    <x v="630"/>
    <x v="294"/>
    <s v="Standard Class"/>
    <s v="JE-15715"/>
    <s v="Joe Elijah"/>
    <s v="Consumer"/>
    <s v="United States"/>
    <s v="Broomfield"/>
    <s v="Colorado"/>
    <n v="80020"/>
    <x v="1"/>
    <x v="24"/>
    <x v="1"/>
    <x v="8"/>
    <x v="24"/>
    <x v="1676"/>
    <n v="4"/>
    <n v="0.7"/>
    <x v="1775"/>
  </r>
  <r>
    <n v="1941"/>
    <s v="CA-2016-112109"/>
    <x v="630"/>
    <x v="294"/>
    <s v="Standard Class"/>
    <s v="JE-15715"/>
    <s v="Joe Elijah"/>
    <s v="Consumer"/>
    <s v="United States"/>
    <s v="Broomfield"/>
    <s v="Colorado"/>
    <n v="80020"/>
    <x v="1"/>
    <x v="157"/>
    <x v="0"/>
    <x v="1"/>
    <x v="158"/>
    <x v="1677"/>
    <n v="3"/>
    <n v="0.2"/>
    <x v="1776"/>
  </r>
  <r>
    <n v="1942"/>
    <s v="CA-2017-144064"/>
    <x v="635"/>
    <x v="153"/>
    <s v="First Class"/>
    <s v="CP-12085"/>
    <s v="Cathy Prescott"/>
    <s v="Corporate"/>
    <s v="United States"/>
    <s v="Quincy"/>
    <s v="Illinois"/>
    <n v="62301"/>
    <x v="2"/>
    <x v="198"/>
    <x v="1"/>
    <x v="2"/>
    <x v="199"/>
    <x v="659"/>
    <n v="4"/>
    <n v="0.2"/>
    <x v="671"/>
  </r>
  <r>
    <n v="1943"/>
    <s v="CA-2017-144064"/>
    <x v="635"/>
    <x v="153"/>
    <s v="First Class"/>
    <s v="CP-12085"/>
    <s v="Cathy Prescott"/>
    <s v="Corporate"/>
    <s v="United States"/>
    <s v="Quincy"/>
    <s v="Illinois"/>
    <n v="62301"/>
    <x v="2"/>
    <x v="456"/>
    <x v="1"/>
    <x v="4"/>
    <x v="457"/>
    <x v="1193"/>
    <n v="2"/>
    <n v="0.2"/>
    <x v="1239"/>
  </r>
  <r>
    <n v="1944"/>
    <s v="CA-2017-144064"/>
    <x v="635"/>
    <x v="153"/>
    <s v="First Class"/>
    <s v="CP-12085"/>
    <s v="Cathy Prescott"/>
    <s v="Corporate"/>
    <s v="United States"/>
    <s v="Quincy"/>
    <s v="Illinois"/>
    <n v="62301"/>
    <x v="2"/>
    <x v="751"/>
    <x v="1"/>
    <x v="8"/>
    <x v="749"/>
    <x v="1678"/>
    <n v="9"/>
    <n v="0.8"/>
    <x v="1777"/>
  </r>
  <r>
    <n v="1945"/>
    <s v="CA-2016-108581"/>
    <x v="23"/>
    <x v="674"/>
    <s v="Standard Class"/>
    <s v="EA-14035"/>
    <s v="Erin Ashbrook"/>
    <s v="Corporate"/>
    <s v="United States"/>
    <s v="Carrollton"/>
    <s v="Texas"/>
    <n v="75007"/>
    <x v="2"/>
    <x v="1016"/>
    <x v="2"/>
    <x v="11"/>
    <x v="1007"/>
    <x v="1679"/>
    <n v="4"/>
    <n v="0.2"/>
    <x v="1778"/>
  </r>
  <r>
    <n v="1946"/>
    <s v="CA-2016-108581"/>
    <x v="23"/>
    <x v="674"/>
    <s v="Standard Class"/>
    <s v="EA-14035"/>
    <s v="Erin Ashbrook"/>
    <s v="Corporate"/>
    <s v="United States"/>
    <s v="Carrollton"/>
    <s v="Texas"/>
    <n v="75007"/>
    <x v="2"/>
    <x v="1145"/>
    <x v="1"/>
    <x v="10"/>
    <x v="1133"/>
    <x v="563"/>
    <n v="2"/>
    <n v="0.2"/>
    <x v="572"/>
  </r>
  <r>
    <n v="1947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332"/>
    <x v="1"/>
    <x v="6"/>
    <x v="332"/>
    <x v="795"/>
    <n v="2"/>
    <n v="0"/>
    <x v="1779"/>
  </r>
  <r>
    <n v="1948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1137"/>
    <x v="0"/>
    <x v="5"/>
    <x v="1125"/>
    <x v="1042"/>
    <n v="2"/>
    <n v="0"/>
    <x v="1780"/>
  </r>
  <r>
    <n v="1949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411"/>
    <x v="0"/>
    <x v="3"/>
    <x v="411"/>
    <x v="1680"/>
    <n v="1"/>
    <n v="0.4"/>
    <x v="1781"/>
  </r>
  <r>
    <n v="1950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95"/>
    <x v="1"/>
    <x v="9"/>
    <x v="95"/>
    <x v="1681"/>
    <n v="1"/>
    <n v="0"/>
    <x v="1782"/>
  </r>
  <r>
    <n v="1951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925"/>
    <x v="1"/>
    <x v="8"/>
    <x v="917"/>
    <x v="1682"/>
    <n v="8"/>
    <n v="0.2"/>
    <x v="1783"/>
  </r>
  <r>
    <n v="1952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781"/>
    <x v="2"/>
    <x v="7"/>
    <x v="780"/>
    <x v="933"/>
    <n v="3"/>
    <n v="0"/>
    <x v="967"/>
  </r>
  <r>
    <n v="1953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1042"/>
    <x v="1"/>
    <x v="2"/>
    <x v="1031"/>
    <x v="1381"/>
    <n v="6"/>
    <n v="0"/>
    <x v="1446"/>
  </r>
  <r>
    <n v="1954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463"/>
    <x v="0"/>
    <x v="1"/>
    <x v="464"/>
    <x v="1683"/>
    <n v="5"/>
    <n v="0.1"/>
    <x v="968"/>
  </r>
  <r>
    <n v="1955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1199"/>
    <x v="1"/>
    <x v="6"/>
    <x v="1184"/>
    <x v="1684"/>
    <n v="3"/>
    <n v="0"/>
    <x v="1784"/>
  </r>
  <r>
    <n v="1956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1200"/>
    <x v="2"/>
    <x v="11"/>
    <x v="1185"/>
    <x v="1685"/>
    <n v="2"/>
    <n v="0"/>
    <x v="1785"/>
  </r>
  <r>
    <n v="1957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201"/>
    <x v="2"/>
    <x v="11"/>
    <x v="202"/>
    <x v="767"/>
    <n v="3"/>
    <n v="0"/>
    <x v="789"/>
  </r>
  <r>
    <n v="1958"/>
    <s v="CA-2017-157987"/>
    <x v="264"/>
    <x v="371"/>
    <s v="Standard Class"/>
    <s v="AC-10615"/>
    <s v="Ann Chong"/>
    <s v="Corporate"/>
    <s v="United States"/>
    <s v="New York City"/>
    <s v="New York"/>
    <n v="10009"/>
    <x v="3"/>
    <x v="1117"/>
    <x v="1"/>
    <x v="10"/>
    <x v="1105"/>
    <x v="860"/>
    <n v="4"/>
    <n v="0"/>
    <x v="1786"/>
  </r>
  <r>
    <n v="1959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806"/>
    <x v="1"/>
    <x v="8"/>
    <x v="804"/>
    <x v="1686"/>
    <n v="3"/>
    <n v="0"/>
    <x v="1787"/>
  </r>
  <r>
    <n v="1960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201"/>
    <x v="1"/>
    <x v="9"/>
    <x v="1186"/>
    <x v="1687"/>
    <n v="3"/>
    <n v="0"/>
    <x v="1788"/>
  </r>
  <r>
    <n v="1961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089"/>
    <x v="2"/>
    <x v="11"/>
    <x v="1079"/>
    <x v="1688"/>
    <n v="5"/>
    <n v="0"/>
    <x v="1789"/>
  </r>
  <r>
    <n v="1962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202"/>
    <x v="2"/>
    <x v="11"/>
    <x v="1187"/>
    <x v="1689"/>
    <n v="6"/>
    <n v="0"/>
    <x v="1790"/>
  </r>
  <r>
    <n v="1963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203"/>
    <x v="1"/>
    <x v="8"/>
    <x v="1188"/>
    <x v="1690"/>
    <n v="3"/>
    <n v="0"/>
    <x v="1791"/>
  </r>
  <r>
    <n v="1964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025"/>
    <x v="1"/>
    <x v="10"/>
    <x v="1016"/>
    <x v="1691"/>
    <n v="5"/>
    <n v="0"/>
    <x v="1792"/>
  </r>
  <r>
    <n v="1965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621"/>
    <x v="1"/>
    <x v="4"/>
    <x v="621"/>
    <x v="1692"/>
    <n v="3"/>
    <n v="0"/>
    <x v="1793"/>
  </r>
  <r>
    <n v="1966"/>
    <s v="CA-2017-110905"/>
    <x v="18"/>
    <x v="17"/>
    <s v="Second Class"/>
    <s v="RW-19690"/>
    <s v="Robert Waldorf"/>
    <s v="Consumer"/>
    <s v="United States"/>
    <s v="Springfield"/>
    <s v="Missouri"/>
    <n v="65807"/>
    <x v="2"/>
    <x v="1204"/>
    <x v="1"/>
    <x v="9"/>
    <x v="1189"/>
    <x v="1693"/>
    <n v="2"/>
    <n v="0"/>
    <x v="1794"/>
  </r>
  <r>
    <n v="1967"/>
    <s v="CA-2017-165841"/>
    <x v="202"/>
    <x v="675"/>
    <s v="Standard Class"/>
    <s v="DB-13210"/>
    <s v="Dean Braden"/>
    <s v="Consumer"/>
    <s v="United States"/>
    <s v="Paterson"/>
    <s v="New Jersey"/>
    <n v="7501"/>
    <x v="3"/>
    <x v="539"/>
    <x v="2"/>
    <x v="7"/>
    <x v="539"/>
    <x v="1694"/>
    <n v="3"/>
    <n v="0"/>
    <x v="1795"/>
  </r>
  <r>
    <n v="1968"/>
    <s v="CA-2017-165841"/>
    <x v="202"/>
    <x v="675"/>
    <s v="Standard Class"/>
    <s v="DB-13210"/>
    <s v="Dean Braden"/>
    <s v="Consumer"/>
    <s v="United States"/>
    <s v="Paterson"/>
    <s v="New Jersey"/>
    <n v="7501"/>
    <x v="3"/>
    <x v="1205"/>
    <x v="1"/>
    <x v="14"/>
    <x v="1190"/>
    <x v="1695"/>
    <n v="5"/>
    <n v="0"/>
    <x v="1796"/>
  </r>
  <r>
    <n v="1969"/>
    <s v="CA-2017-165841"/>
    <x v="202"/>
    <x v="675"/>
    <s v="Standard Class"/>
    <s v="DB-13210"/>
    <s v="Dean Braden"/>
    <s v="Consumer"/>
    <s v="United States"/>
    <s v="Paterson"/>
    <s v="New Jersey"/>
    <n v="7501"/>
    <x v="3"/>
    <x v="162"/>
    <x v="1"/>
    <x v="10"/>
    <x v="163"/>
    <x v="1696"/>
    <n v="3"/>
    <n v="0"/>
    <x v="1797"/>
  </r>
  <r>
    <n v="1970"/>
    <s v="CA-2017-117485"/>
    <x v="397"/>
    <x v="289"/>
    <s v="Standard Class"/>
    <s v="BD-11320"/>
    <s v="Bill Donatelli"/>
    <s v="Consumer"/>
    <s v="United States"/>
    <s v="Tulsa"/>
    <s v="Oklahoma"/>
    <n v="74133"/>
    <x v="2"/>
    <x v="171"/>
    <x v="2"/>
    <x v="11"/>
    <x v="172"/>
    <x v="410"/>
    <n v="4"/>
    <n v="0"/>
    <x v="1798"/>
  </r>
  <r>
    <n v="1971"/>
    <s v="CA-2017-140242"/>
    <x v="636"/>
    <x v="676"/>
    <s v="Standard Class"/>
    <s v="ML-17755"/>
    <s v="Max Ludwig"/>
    <s v="Home Office"/>
    <s v="United States"/>
    <s v="Chicago"/>
    <s v="Illinois"/>
    <n v="60623"/>
    <x v="2"/>
    <x v="1126"/>
    <x v="1"/>
    <x v="6"/>
    <x v="1114"/>
    <x v="1697"/>
    <n v="3"/>
    <n v="0.2"/>
    <x v="1799"/>
  </r>
  <r>
    <n v="1972"/>
    <s v="CA-2017-140242"/>
    <x v="636"/>
    <x v="676"/>
    <s v="Standard Class"/>
    <s v="ML-17755"/>
    <s v="Max Ludwig"/>
    <s v="Home Office"/>
    <s v="United States"/>
    <s v="Chicago"/>
    <s v="Illinois"/>
    <n v="60623"/>
    <x v="2"/>
    <x v="171"/>
    <x v="2"/>
    <x v="11"/>
    <x v="172"/>
    <x v="177"/>
    <n v="7"/>
    <n v="0.2"/>
    <x v="179"/>
  </r>
  <r>
    <n v="1973"/>
    <s v="CA-2014-148950"/>
    <x v="637"/>
    <x v="549"/>
    <s v="Standard Class"/>
    <s v="JD-16015"/>
    <s v="Joy Daniels"/>
    <s v="Consumer"/>
    <s v="United States"/>
    <s v="Chicago"/>
    <s v="Illinois"/>
    <n v="60610"/>
    <x v="2"/>
    <x v="1206"/>
    <x v="1"/>
    <x v="8"/>
    <x v="1191"/>
    <x v="1698"/>
    <n v="4"/>
    <n v="0.8"/>
    <x v="1800"/>
  </r>
  <r>
    <n v="1974"/>
    <s v="CA-2014-148950"/>
    <x v="637"/>
    <x v="549"/>
    <s v="Standard Class"/>
    <s v="JD-16015"/>
    <s v="Joy Daniels"/>
    <s v="Consumer"/>
    <s v="United States"/>
    <s v="Chicago"/>
    <s v="Illinois"/>
    <n v="60610"/>
    <x v="2"/>
    <x v="804"/>
    <x v="1"/>
    <x v="13"/>
    <x v="802"/>
    <x v="1699"/>
    <n v="2"/>
    <n v="0.2"/>
    <x v="1801"/>
  </r>
  <r>
    <n v="1975"/>
    <s v="CA-2014-148950"/>
    <x v="637"/>
    <x v="549"/>
    <s v="Standard Class"/>
    <s v="JD-16015"/>
    <s v="Joy Daniels"/>
    <s v="Consumer"/>
    <s v="United States"/>
    <s v="Chicago"/>
    <s v="Illinois"/>
    <n v="60610"/>
    <x v="2"/>
    <x v="1207"/>
    <x v="2"/>
    <x v="11"/>
    <x v="1192"/>
    <x v="1700"/>
    <n v="3"/>
    <n v="0.2"/>
    <x v="1802"/>
  </r>
  <r>
    <n v="1976"/>
    <s v="CA-2014-110408"/>
    <x v="638"/>
    <x v="677"/>
    <s v="Second Class"/>
    <s v="AS-10225"/>
    <s v="Alan Schoenberger"/>
    <s v="Corporate"/>
    <s v="United States"/>
    <s v="Montgomery"/>
    <s v="Alabama"/>
    <n v="36116"/>
    <x v="0"/>
    <x v="196"/>
    <x v="1"/>
    <x v="4"/>
    <x v="197"/>
    <x v="1701"/>
    <n v="3"/>
    <n v="0"/>
    <x v="1803"/>
  </r>
  <r>
    <n v="1977"/>
    <s v="CA-2014-110408"/>
    <x v="638"/>
    <x v="677"/>
    <s v="Second Class"/>
    <s v="AS-10225"/>
    <s v="Alan Schoenberger"/>
    <s v="Corporate"/>
    <s v="United States"/>
    <s v="Montgomery"/>
    <s v="Alabama"/>
    <n v="36116"/>
    <x v="0"/>
    <x v="1208"/>
    <x v="2"/>
    <x v="7"/>
    <x v="1193"/>
    <x v="1702"/>
    <n v="5"/>
    <n v="0"/>
    <x v="1804"/>
  </r>
  <r>
    <n v="1978"/>
    <s v="CA-2014-110408"/>
    <x v="638"/>
    <x v="677"/>
    <s v="Second Class"/>
    <s v="AS-10225"/>
    <s v="Alan Schoenberger"/>
    <s v="Corporate"/>
    <s v="United States"/>
    <s v="Montgomery"/>
    <s v="Alabama"/>
    <n v="36116"/>
    <x v="0"/>
    <x v="1209"/>
    <x v="0"/>
    <x v="1"/>
    <x v="1194"/>
    <x v="1703"/>
    <n v="6"/>
    <n v="0"/>
    <x v="1805"/>
  </r>
  <r>
    <n v="1979"/>
    <s v="CA-2015-109939"/>
    <x v="412"/>
    <x v="678"/>
    <s v="Standard Class"/>
    <s v="AA-10375"/>
    <s v="Allen Armold"/>
    <s v="Consumer"/>
    <s v="United States"/>
    <s v="Salem"/>
    <s v="Oregon"/>
    <n v="97301"/>
    <x v="1"/>
    <x v="1210"/>
    <x v="1"/>
    <x v="6"/>
    <x v="1195"/>
    <x v="797"/>
    <n v="2"/>
    <n v="0.2"/>
    <x v="822"/>
  </r>
  <r>
    <n v="1980"/>
    <s v="CA-2016-112669"/>
    <x v="167"/>
    <x v="679"/>
    <s v="Same Day"/>
    <s v="KT-16465"/>
    <s v="Kean Takahito"/>
    <s v="Consumer"/>
    <s v="United States"/>
    <s v="Glendale"/>
    <s v="Arizona"/>
    <n v="85301"/>
    <x v="1"/>
    <x v="284"/>
    <x v="0"/>
    <x v="1"/>
    <x v="284"/>
    <x v="1704"/>
    <n v="4"/>
    <n v="0.2"/>
    <x v="1806"/>
  </r>
  <r>
    <n v="1981"/>
    <s v="CA-2016-112669"/>
    <x v="167"/>
    <x v="679"/>
    <s v="Same Day"/>
    <s v="KT-16465"/>
    <s v="Kean Takahito"/>
    <s v="Consumer"/>
    <s v="United States"/>
    <s v="Glendale"/>
    <s v="Arizona"/>
    <n v="85301"/>
    <x v="1"/>
    <x v="230"/>
    <x v="1"/>
    <x v="4"/>
    <x v="231"/>
    <x v="1705"/>
    <n v="4"/>
    <n v="0.2"/>
    <x v="1807"/>
  </r>
  <r>
    <n v="1982"/>
    <s v="CA-2015-119592"/>
    <x v="639"/>
    <x v="313"/>
    <s v="Second Class"/>
    <s v="MM-18280"/>
    <s v="Muhammed MacIntyre"/>
    <s v="Corporate"/>
    <s v="United States"/>
    <s v="Columbus"/>
    <s v="Georgia"/>
    <n v="31907"/>
    <x v="0"/>
    <x v="620"/>
    <x v="1"/>
    <x v="8"/>
    <x v="620"/>
    <x v="1061"/>
    <n v="2"/>
    <n v="0"/>
    <x v="1808"/>
  </r>
  <r>
    <n v="1983"/>
    <s v="CA-2014-122749"/>
    <x v="640"/>
    <x v="80"/>
    <s v="Standard Class"/>
    <s v="NG-18430"/>
    <s v="Nathan Gelder"/>
    <s v="Consumer"/>
    <s v="United States"/>
    <s v="Oklahoma City"/>
    <s v="Oklahoma"/>
    <n v="73120"/>
    <x v="2"/>
    <x v="1211"/>
    <x v="2"/>
    <x v="7"/>
    <x v="1196"/>
    <x v="1706"/>
    <n v="4"/>
    <n v="0"/>
    <x v="1809"/>
  </r>
  <r>
    <n v="1984"/>
    <s v="CA-2014-164721"/>
    <x v="641"/>
    <x v="680"/>
    <s v="Second Class"/>
    <s v="LW-16825"/>
    <s v="Laurel Workman"/>
    <s v="Corporate"/>
    <s v="United States"/>
    <s v="Brentwood"/>
    <s v="California"/>
    <n v="94513"/>
    <x v="1"/>
    <x v="650"/>
    <x v="1"/>
    <x v="9"/>
    <x v="650"/>
    <x v="1707"/>
    <n v="6"/>
    <n v="0"/>
    <x v="1810"/>
  </r>
  <r>
    <n v="1985"/>
    <s v="CA-2014-164721"/>
    <x v="641"/>
    <x v="680"/>
    <s v="Second Class"/>
    <s v="LW-16825"/>
    <s v="Laurel Workman"/>
    <s v="Corporate"/>
    <s v="United States"/>
    <s v="Brentwood"/>
    <s v="California"/>
    <n v="94513"/>
    <x v="1"/>
    <x v="740"/>
    <x v="0"/>
    <x v="5"/>
    <x v="222"/>
    <x v="1708"/>
    <n v="3"/>
    <n v="0"/>
    <x v="1811"/>
  </r>
  <r>
    <n v="1986"/>
    <s v="CA-2014-164721"/>
    <x v="641"/>
    <x v="680"/>
    <s v="Second Class"/>
    <s v="LW-16825"/>
    <s v="Laurel Workman"/>
    <s v="Corporate"/>
    <s v="United States"/>
    <s v="Brentwood"/>
    <s v="California"/>
    <n v="94513"/>
    <x v="1"/>
    <x v="1070"/>
    <x v="1"/>
    <x v="10"/>
    <x v="1059"/>
    <x v="1709"/>
    <n v="4"/>
    <n v="0"/>
    <x v="1812"/>
  </r>
  <r>
    <n v="1987"/>
    <s v="CA-2016-147417"/>
    <x v="197"/>
    <x v="330"/>
    <s v="First Class"/>
    <s v="CB-12415"/>
    <s v="Christy Brittain"/>
    <s v="Consumer"/>
    <s v="United States"/>
    <s v="Columbus"/>
    <s v="Ohio"/>
    <n v="43229"/>
    <x v="3"/>
    <x v="306"/>
    <x v="2"/>
    <x v="16"/>
    <x v="306"/>
    <x v="1710"/>
    <n v="4"/>
    <n v="0.4"/>
    <x v="1813"/>
  </r>
  <r>
    <n v="1988"/>
    <s v="CA-2015-127509"/>
    <x v="529"/>
    <x v="681"/>
    <s v="Standard Class"/>
    <s v="AS-10090"/>
    <s v="Adam Shillingsburg"/>
    <s v="Consumer"/>
    <s v="United States"/>
    <s v="Springfield"/>
    <s v="Missouri"/>
    <n v="65807"/>
    <x v="2"/>
    <x v="1212"/>
    <x v="1"/>
    <x v="8"/>
    <x v="1197"/>
    <x v="1711"/>
    <n v="3"/>
    <n v="0"/>
    <x v="1814"/>
  </r>
  <r>
    <n v="1989"/>
    <s v="CA-2015-127509"/>
    <x v="529"/>
    <x v="681"/>
    <s v="Standard Class"/>
    <s v="AS-10090"/>
    <s v="Adam Shillingsburg"/>
    <s v="Consumer"/>
    <s v="United States"/>
    <s v="Springfield"/>
    <s v="Missouri"/>
    <n v="65807"/>
    <x v="2"/>
    <x v="1213"/>
    <x v="0"/>
    <x v="3"/>
    <x v="1198"/>
    <x v="1712"/>
    <n v="7"/>
    <n v="0"/>
    <x v="1815"/>
  </r>
  <r>
    <n v="1990"/>
    <s v="CA-2015-127509"/>
    <x v="529"/>
    <x v="681"/>
    <s v="Standard Class"/>
    <s v="AS-10090"/>
    <s v="Adam Shillingsburg"/>
    <s v="Consumer"/>
    <s v="United States"/>
    <s v="Springfield"/>
    <s v="Missouri"/>
    <n v="65807"/>
    <x v="2"/>
    <x v="1214"/>
    <x v="1"/>
    <x v="12"/>
    <x v="753"/>
    <x v="1713"/>
    <n v="3"/>
    <n v="0"/>
    <x v="1816"/>
  </r>
  <r>
    <n v="1991"/>
    <s v="CA-2015-127509"/>
    <x v="529"/>
    <x v="681"/>
    <s v="Standard Class"/>
    <s v="AS-10090"/>
    <s v="Adam Shillingsburg"/>
    <s v="Consumer"/>
    <s v="United States"/>
    <s v="Springfield"/>
    <s v="Missouri"/>
    <n v="65807"/>
    <x v="2"/>
    <x v="1215"/>
    <x v="1"/>
    <x v="10"/>
    <x v="1199"/>
    <x v="1714"/>
    <n v="3"/>
    <n v="0"/>
    <x v="1817"/>
  </r>
  <r>
    <n v="1992"/>
    <s v="CA-2017-111374"/>
    <x v="642"/>
    <x v="458"/>
    <s v="Standard Class"/>
    <s v="CB-12415"/>
    <s v="Christy Brittain"/>
    <s v="Consumer"/>
    <s v="United States"/>
    <s v="Philadelphia"/>
    <s v="Pennsylvania"/>
    <n v="19134"/>
    <x v="3"/>
    <x v="925"/>
    <x v="1"/>
    <x v="8"/>
    <x v="917"/>
    <x v="1715"/>
    <n v="4"/>
    <n v="0.7"/>
    <x v="1818"/>
  </r>
  <r>
    <n v="1993"/>
    <s v="CA-2017-133648"/>
    <x v="643"/>
    <x v="354"/>
    <s v="Standard Class"/>
    <s v="ML-17755"/>
    <s v="Max Ludwig"/>
    <s v="Home Office"/>
    <s v="United States"/>
    <s v="Springfield"/>
    <s v="Oregon"/>
    <n v="97477"/>
    <x v="1"/>
    <x v="429"/>
    <x v="1"/>
    <x v="2"/>
    <x v="429"/>
    <x v="1716"/>
    <n v="6"/>
    <n v="0.2"/>
    <x v="1819"/>
  </r>
  <r>
    <n v="1994"/>
    <s v="CA-2017-133648"/>
    <x v="643"/>
    <x v="354"/>
    <s v="Standard Class"/>
    <s v="ML-17755"/>
    <s v="Max Ludwig"/>
    <s v="Home Office"/>
    <s v="United States"/>
    <s v="Springfield"/>
    <s v="Oregon"/>
    <n v="97477"/>
    <x v="1"/>
    <x v="1216"/>
    <x v="1"/>
    <x v="6"/>
    <x v="1200"/>
    <x v="758"/>
    <n v="2"/>
    <n v="0.2"/>
    <x v="1820"/>
  </r>
  <r>
    <n v="1995"/>
    <s v="CA-2017-133648"/>
    <x v="643"/>
    <x v="354"/>
    <s v="Standard Class"/>
    <s v="ML-17755"/>
    <s v="Max Ludwig"/>
    <s v="Home Office"/>
    <s v="United States"/>
    <s v="Springfield"/>
    <s v="Oregon"/>
    <n v="97477"/>
    <x v="1"/>
    <x v="1217"/>
    <x v="1"/>
    <x v="13"/>
    <x v="1201"/>
    <x v="1717"/>
    <n v="3"/>
    <n v="0.2"/>
    <x v="1821"/>
  </r>
  <r>
    <n v="1996"/>
    <s v="US-2017-147221"/>
    <x v="574"/>
    <x v="379"/>
    <s v="Second Class"/>
    <s v="JS-16030"/>
    <s v="Joy Smith"/>
    <s v="Consumer"/>
    <s v="United States"/>
    <s v="Houston"/>
    <s v="Texas"/>
    <n v="77036"/>
    <x v="2"/>
    <x v="1218"/>
    <x v="1"/>
    <x v="9"/>
    <x v="1202"/>
    <x v="1718"/>
    <n v="5"/>
    <n v="0.8"/>
    <x v="1822"/>
  </r>
  <r>
    <n v="1997"/>
    <s v="US-2017-147221"/>
    <x v="574"/>
    <x v="379"/>
    <s v="Second Class"/>
    <s v="JS-16030"/>
    <s v="Joy Smith"/>
    <s v="Consumer"/>
    <s v="United States"/>
    <s v="Houston"/>
    <s v="Texas"/>
    <n v="77036"/>
    <x v="2"/>
    <x v="493"/>
    <x v="0"/>
    <x v="5"/>
    <x v="493"/>
    <x v="1719"/>
    <n v="4"/>
    <n v="0.6"/>
    <x v="1823"/>
  </r>
  <r>
    <n v="1998"/>
    <s v="CA-2014-131905"/>
    <x v="644"/>
    <x v="682"/>
    <s v="First Class"/>
    <s v="ND-18460"/>
    <s v="Neil Ducich"/>
    <s v="Corporate"/>
    <s v="United States"/>
    <s v="Chesapeake"/>
    <s v="Virginia"/>
    <n v="23320"/>
    <x v="0"/>
    <x v="547"/>
    <x v="1"/>
    <x v="2"/>
    <x v="547"/>
    <x v="1720"/>
    <n v="4"/>
    <n v="0"/>
    <x v="1824"/>
  </r>
  <r>
    <n v="1999"/>
    <s v="CA-2014-131905"/>
    <x v="644"/>
    <x v="682"/>
    <s v="First Class"/>
    <s v="ND-18460"/>
    <s v="Neil Ducich"/>
    <s v="Corporate"/>
    <s v="United States"/>
    <s v="Chesapeake"/>
    <s v="Virginia"/>
    <n v="23320"/>
    <x v="0"/>
    <x v="297"/>
    <x v="2"/>
    <x v="7"/>
    <x v="297"/>
    <x v="1721"/>
    <n v="1"/>
    <n v="0"/>
    <x v="1825"/>
  </r>
  <r>
    <n v="2000"/>
    <s v="CA-2014-131905"/>
    <x v="644"/>
    <x v="682"/>
    <s v="First Class"/>
    <s v="ND-18460"/>
    <s v="Neil Ducich"/>
    <s v="Corporate"/>
    <s v="United States"/>
    <s v="Chesapeake"/>
    <s v="Virginia"/>
    <n v="23320"/>
    <x v="0"/>
    <x v="1129"/>
    <x v="2"/>
    <x v="7"/>
    <x v="1117"/>
    <x v="1722"/>
    <n v="5"/>
    <n v="0"/>
    <x v="1826"/>
  </r>
  <r>
    <n v="2001"/>
    <s v="CA-2017-166128"/>
    <x v="645"/>
    <x v="650"/>
    <s v="Standard Class"/>
    <s v="LW-17215"/>
    <s v="Luke Weiss"/>
    <s v="Consumer"/>
    <s v="United States"/>
    <s v="Pasadena"/>
    <s v="California"/>
    <n v="91104"/>
    <x v="1"/>
    <x v="97"/>
    <x v="2"/>
    <x v="11"/>
    <x v="97"/>
    <x v="1723"/>
    <n v="5"/>
    <n v="0"/>
    <x v="1827"/>
  </r>
  <r>
    <n v="2002"/>
    <s v="CA-2017-166128"/>
    <x v="645"/>
    <x v="650"/>
    <s v="Standard Class"/>
    <s v="LW-17215"/>
    <s v="Luke Weiss"/>
    <s v="Consumer"/>
    <s v="United States"/>
    <s v="Pasadena"/>
    <s v="California"/>
    <n v="91104"/>
    <x v="1"/>
    <x v="1054"/>
    <x v="1"/>
    <x v="6"/>
    <x v="1043"/>
    <x v="1085"/>
    <n v="7"/>
    <n v="0"/>
    <x v="1828"/>
  </r>
  <r>
    <n v="2003"/>
    <s v="CA-2017-163510"/>
    <x v="53"/>
    <x v="675"/>
    <s v="Second Class"/>
    <s v="JW-15955"/>
    <s v="Joni Wasserman"/>
    <s v="Consumer"/>
    <s v="United States"/>
    <s v="Louisville"/>
    <s v="Kentucky"/>
    <n v="40214"/>
    <x v="0"/>
    <x v="911"/>
    <x v="1"/>
    <x v="4"/>
    <x v="903"/>
    <x v="1449"/>
    <n v="3"/>
    <n v="0"/>
    <x v="1526"/>
  </r>
  <r>
    <n v="2004"/>
    <s v="CA-2017-163510"/>
    <x v="53"/>
    <x v="675"/>
    <s v="Second Class"/>
    <s v="JW-15955"/>
    <s v="Joni Wasserman"/>
    <s v="Consumer"/>
    <s v="United States"/>
    <s v="Louisville"/>
    <s v="Kentucky"/>
    <n v="40214"/>
    <x v="0"/>
    <x v="64"/>
    <x v="0"/>
    <x v="1"/>
    <x v="64"/>
    <x v="1724"/>
    <n v="5"/>
    <n v="0"/>
    <x v="1829"/>
  </r>
  <r>
    <n v="2005"/>
    <s v="US-2017-143028"/>
    <x v="645"/>
    <x v="650"/>
    <s v="Standard Class"/>
    <s v="SC-20050"/>
    <s v="Sample Company A"/>
    <s v="Home Office"/>
    <s v="United States"/>
    <s v="Lubbock"/>
    <s v="Texas"/>
    <n v="79424"/>
    <x v="2"/>
    <x v="92"/>
    <x v="1"/>
    <x v="8"/>
    <x v="92"/>
    <x v="524"/>
    <n v="3"/>
    <n v="0.8"/>
    <x v="536"/>
  </r>
  <r>
    <n v="2006"/>
    <s v="CA-2014-111150"/>
    <x v="520"/>
    <x v="124"/>
    <s v="Standard Class"/>
    <s v="RW-19630"/>
    <s v="Rob Williams"/>
    <s v="Corporate"/>
    <s v="United States"/>
    <s v="Columbia"/>
    <s v="Missouri"/>
    <n v="65203"/>
    <x v="2"/>
    <x v="753"/>
    <x v="1"/>
    <x v="6"/>
    <x v="751"/>
    <x v="1725"/>
    <n v="7"/>
    <n v="0"/>
    <x v="1830"/>
  </r>
  <r>
    <n v="2007"/>
    <s v="CA-2014-111150"/>
    <x v="520"/>
    <x v="124"/>
    <s v="Standard Class"/>
    <s v="RW-19630"/>
    <s v="Rob Williams"/>
    <s v="Corporate"/>
    <s v="United States"/>
    <s v="Columbia"/>
    <s v="Missouri"/>
    <n v="65203"/>
    <x v="2"/>
    <x v="234"/>
    <x v="2"/>
    <x v="11"/>
    <x v="235"/>
    <x v="1726"/>
    <n v="7"/>
    <n v="0"/>
    <x v="1831"/>
  </r>
  <r>
    <n v="2008"/>
    <s v="CA-2017-165386"/>
    <x v="646"/>
    <x v="460"/>
    <s v="First Class"/>
    <s v="CM-12190"/>
    <s v="Charlotte Melton"/>
    <s v="Consumer"/>
    <s v="United States"/>
    <s v="Chicago"/>
    <s v="Illinois"/>
    <n v="60623"/>
    <x v="2"/>
    <x v="1219"/>
    <x v="0"/>
    <x v="0"/>
    <x v="1203"/>
    <x v="1727"/>
    <n v="2"/>
    <n v="0.3"/>
    <x v="1832"/>
  </r>
  <r>
    <n v="2009"/>
    <s v="CA-2014-116407"/>
    <x v="647"/>
    <x v="683"/>
    <s v="Standard Class"/>
    <s v="JF-15190"/>
    <s v="Jamie Frazer"/>
    <s v="Consumer"/>
    <s v="United States"/>
    <s v="Johnson City"/>
    <s v="Tennessee"/>
    <n v="37604"/>
    <x v="0"/>
    <x v="1039"/>
    <x v="1"/>
    <x v="6"/>
    <x v="1029"/>
    <x v="1728"/>
    <n v="3"/>
    <n v="0.2"/>
    <x v="1833"/>
  </r>
  <r>
    <n v="2010"/>
    <s v="CA-2014-116407"/>
    <x v="647"/>
    <x v="683"/>
    <s v="Standard Class"/>
    <s v="JF-15190"/>
    <s v="Jamie Frazer"/>
    <s v="Consumer"/>
    <s v="United States"/>
    <s v="Johnson City"/>
    <s v="Tennessee"/>
    <n v="37604"/>
    <x v="0"/>
    <x v="77"/>
    <x v="1"/>
    <x v="9"/>
    <x v="77"/>
    <x v="1729"/>
    <n v="2"/>
    <n v="0.2"/>
    <x v="1834"/>
  </r>
  <r>
    <n v="2011"/>
    <s v="CA-2014-116407"/>
    <x v="647"/>
    <x v="683"/>
    <s v="Standard Class"/>
    <s v="JF-15190"/>
    <s v="Jamie Frazer"/>
    <s v="Consumer"/>
    <s v="United States"/>
    <s v="Johnson City"/>
    <s v="Tennessee"/>
    <n v="37604"/>
    <x v="0"/>
    <x v="565"/>
    <x v="1"/>
    <x v="10"/>
    <x v="565"/>
    <x v="1730"/>
    <n v="4"/>
    <n v="0.2"/>
    <x v="1835"/>
  </r>
  <r>
    <n v="2012"/>
    <s v="CA-2015-155761"/>
    <x v="555"/>
    <x v="223"/>
    <s v="Same Day"/>
    <s v="SC-20800"/>
    <s v="Stuart Calhoun"/>
    <s v="Consumer"/>
    <s v="United States"/>
    <s v="Houston"/>
    <s v="Texas"/>
    <n v="77041"/>
    <x v="2"/>
    <x v="590"/>
    <x v="2"/>
    <x v="11"/>
    <x v="590"/>
    <x v="1305"/>
    <n v="2"/>
    <n v="0.2"/>
    <x v="1836"/>
  </r>
  <r>
    <n v="2013"/>
    <s v="CA-2015-155761"/>
    <x v="555"/>
    <x v="223"/>
    <s v="Same Day"/>
    <s v="SC-20800"/>
    <s v="Stuart Calhoun"/>
    <s v="Consumer"/>
    <s v="United States"/>
    <s v="Houston"/>
    <s v="Texas"/>
    <n v="77041"/>
    <x v="2"/>
    <x v="1220"/>
    <x v="1"/>
    <x v="4"/>
    <x v="1204"/>
    <x v="1731"/>
    <n v="3"/>
    <n v="0.2"/>
    <x v="1837"/>
  </r>
  <r>
    <n v="2014"/>
    <s v="CA-2016-145905"/>
    <x v="31"/>
    <x v="30"/>
    <s v="Standard Class"/>
    <s v="AM-10705"/>
    <s v="Anne McFarland"/>
    <s v="Consumer"/>
    <s v="United States"/>
    <s v="Auburn"/>
    <s v="Alabama"/>
    <n v="36830"/>
    <x v="0"/>
    <x v="1131"/>
    <x v="0"/>
    <x v="1"/>
    <x v="1119"/>
    <x v="1732"/>
    <n v="1"/>
    <n v="0"/>
    <x v="1838"/>
  </r>
  <r>
    <n v="2015"/>
    <s v="CA-2016-145905"/>
    <x v="31"/>
    <x v="30"/>
    <s v="Standard Class"/>
    <s v="AM-10705"/>
    <s v="Anne McFarland"/>
    <s v="Consumer"/>
    <s v="United States"/>
    <s v="Auburn"/>
    <s v="Alabama"/>
    <n v="36830"/>
    <x v="0"/>
    <x v="1221"/>
    <x v="1"/>
    <x v="10"/>
    <x v="1205"/>
    <x v="1733"/>
    <n v="2"/>
    <n v="0"/>
    <x v="1839"/>
  </r>
  <r>
    <n v="2016"/>
    <s v="CA-2016-145905"/>
    <x v="31"/>
    <x v="30"/>
    <s v="Standard Class"/>
    <s v="AM-10705"/>
    <s v="Anne McFarland"/>
    <s v="Consumer"/>
    <s v="United States"/>
    <s v="Auburn"/>
    <s v="Alabama"/>
    <n v="36830"/>
    <x v="0"/>
    <x v="906"/>
    <x v="1"/>
    <x v="4"/>
    <x v="898"/>
    <x v="1734"/>
    <n v="4"/>
    <n v="0"/>
    <x v="1840"/>
  </r>
  <r>
    <n v="2017"/>
    <s v="CA-2015-113110"/>
    <x v="531"/>
    <x v="325"/>
    <s v="Standard Class"/>
    <s v="BK-11260"/>
    <s v="Berenike Kampe"/>
    <s v="Consumer"/>
    <s v="United States"/>
    <s v="San Bernardino"/>
    <s v="California"/>
    <n v="92404"/>
    <x v="1"/>
    <x v="1045"/>
    <x v="1"/>
    <x v="8"/>
    <x v="1034"/>
    <x v="683"/>
    <n v="2"/>
    <n v="0.2"/>
    <x v="696"/>
  </r>
  <r>
    <n v="2018"/>
    <s v="CA-2015-113110"/>
    <x v="531"/>
    <x v="325"/>
    <s v="Standard Class"/>
    <s v="BK-11260"/>
    <s v="Berenike Kampe"/>
    <s v="Consumer"/>
    <s v="United States"/>
    <s v="San Bernardino"/>
    <s v="California"/>
    <n v="92404"/>
    <x v="1"/>
    <x v="2"/>
    <x v="1"/>
    <x v="2"/>
    <x v="2"/>
    <x v="2"/>
    <n v="2"/>
    <n v="0"/>
    <x v="2"/>
  </r>
  <r>
    <n v="2019"/>
    <s v="CA-2015-113110"/>
    <x v="531"/>
    <x v="325"/>
    <s v="Standard Class"/>
    <s v="BK-11260"/>
    <s v="Berenike Kampe"/>
    <s v="Consumer"/>
    <s v="United States"/>
    <s v="San Bernardino"/>
    <s v="California"/>
    <n v="92404"/>
    <x v="1"/>
    <x v="1059"/>
    <x v="1"/>
    <x v="14"/>
    <x v="1048"/>
    <x v="1735"/>
    <n v="4"/>
    <n v="0"/>
    <x v="1841"/>
  </r>
  <r>
    <n v="2020"/>
    <s v="CA-2015-113110"/>
    <x v="531"/>
    <x v="325"/>
    <s v="Standard Class"/>
    <s v="BK-11260"/>
    <s v="Berenike Kampe"/>
    <s v="Consumer"/>
    <s v="United States"/>
    <s v="San Bernardino"/>
    <s v="California"/>
    <n v="92404"/>
    <x v="1"/>
    <x v="186"/>
    <x v="1"/>
    <x v="10"/>
    <x v="187"/>
    <x v="1736"/>
    <n v="6"/>
    <n v="0"/>
    <x v="1842"/>
  </r>
  <r>
    <n v="2021"/>
    <s v="CA-2016-168354"/>
    <x v="251"/>
    <x v="684"/>
    <s v="First Class"/>
    <s v="RH-19510"/>
    <s v="Rick Huthwaite"/>
    <s v="Home Office"/>
    <s v="United States"/>
    <s v="Providence"/>
    <s v="Rhode Island"/>
    <n v="2908"/>
    <x v="3"/>
    <x v="518"/>
    <x v="1"/>
    <x v="4"/>
    <x v="518"/>
    <x v="1737"/>
    <n v="9"/>
    <n v="0"/>
    <x v="1843"/>
  </r>
  <r>
    <n v="2022"/>
    <s v="CA-2016-168354"/>
    <x v="251"/>
    <x v="684"/>
    <s v="First Class"/>
    <s v="RH-19510"/>
    <s v="Rick Huthwaite"/>
    <s v="Home Office"/>
    <s v="United States"/>
    <s v="Providence"/>
    <s v="Rhode Island"/>
    <n v="2908"/>
    <x v="3"/>
    <x v="126"/>
    <x v="1"/>
    <x v="10"/>
    <x v="562"/>
    <x v="342"/>
    <n v="3"/>
    <n v="0"/>
    <x v="1844"/>
  </r>
  <r>
    <n v="2023"/>
    <s v="CA-2016-168354"/>
    <x v="251"/>
    <x v="684"/>
    <s v="First Class"/>
    <s v="RH-19510"/>
    <s v="Rick Huthwaite"/>
    <s v="Home Office"/>
    <s v="United States"/>
    <s v="Providence"/>
    <s v="Rhode Island"/>
    <n v="2908"/>
    <x v="3"/>
    <x v="729"/>
    <x v="1"/>
    <x v="8"/>
    <x v="728"/>
    <x v="1738"/>
    <n v="3"/>
    <n v="0"/>
    <x v="1845"/>
  </r>
  <r>
    <n v="2024"/>
    <s v="CA-2016-168354"/>
    <x v="251"/>
    <x v="684"/>
    <s v="First Class"/>
    <s v="RH-19510"/>
    <s v="Rick Huthwaite"/>
    <s v="Home Office"/>
    <s v="United States"/>
    <s v="Providence"/>
    <s v="Rhode Island"/>
    <n v="2908"/>
    <x v="3"/>
    <x v="635"/>
    <x v="0"/>
    <x v="1"/>
    <x v="635"/>
    <x v="1739"/>
    <n v="4"/>
    <n v="0"/>
    <x v="1846"/>
  </r>
  <r>
    <n v="2025"/>
    <s v="US-2017-111241"/>
    <x v="648"/>
    <x v="554"/>
    <s v="Second Class"/>
    <s v="GM-14500"/>
    <s v="Gene McClure"/>
    <s v="Consumer"/>
    <s v="United States"/>
    <s v="Fresno"/>
    <s v="California"/>
    <n v="93727"/>
    <x v="1"/>
    <x v="979"/>
    <x v="1"/>
    <x v="8"/>
    <x v="972"/>
    <x v="1740"/>
    <n v="5"/>
    <n v="0.2"/>
    <x v="1847"/>
  </r>
  <r>
    <n v="2026"/>
    <s v="CA-2015-114237"/>
    <x v="649"/>
    <x v="685"/>
    <s v="First Class"/>
    <s v="MC-17275"/>
    <s v="Marc Crier"/>
    <s v="Consumer"/>
    <s v="United States"/>
    <s v="Seattle"/>
    <s v="Washington"/>
    <n v="98103"/>
    <x v="1"/>
    <x v="631"/>
    <x v="0"/>
    <x v="0"/>
    <x v="631"/>
    <x v="1741"/>
    <n v="2"/>
    <n v="0"/>
    <x v="1848"/>
  </r>
  <r>
    <n v="2027"/>
    <s v="CA-2016-113516"/>
    <x v="162"/>
    <x v="165"/>
    <s v="Second Class"/>
    <s v="VM-21685"/>
    <s v="Valerie Mitchum"/>
    <s v="Home Office"/>
    <s v="United States"/>
    <s v="Lancaster"/>
    <s v="California"/>
    <n v="93534"/>
    <x v="1"/>
    <x v="340"/>
    <x v="1"/>
    <x v="8"/>
    <x v="340"/>
    <x v="1742"/>
    <n v="2"/>
    <n v="0.2"/>
    <x v="1849"/>
  </r>
  <r>
    <n v="2028"/>
    <s v="CA-2016-113516"/>
    <x v="162"/>
    <x v="165"/>
    <s v="Second Class"/>
    <s v="VM-21685"/>
    <s v="Valerie Mitchum"/>
    <s v="Home Office"/>
    <s v="United States"/>
    <s v="Lancaster"/>
    <s v="California"/>
    <n v="93534"/>
    <x v="1"/>
    <x v="542"/>
    <x v="1"/>
    <x v="8"/>
    <x v="542"/>
    <x v="1743"/>
    <n v="4"/>
    <n v="0.2"/>
    <x v="1850"/>
  </r>
  <r>
    <n v="2029"/>
    <s v="CA-2015-117961"/>
    <x v="650"/>
    <x v="26"/>
    <s v="Standard Class"/>
    <s v="GP-14740"/>
    <s v="Guy Phonely"/>
    <s v="Corporate"/>
    <s v="United States"/>
    <s v="Leominster"/>
    <s v="Massachusetts"/>
    <n v="1453"/>
    <x v="3"/>
    <x v="185"/>
    <x v="1"/>
    <x v="8"/>
    <x v="186"/>
    <x v="1674"/>
    <n v="3"/>
    <n v="0"/>
    <x v="1851"/>
  </r>
  <r>
    <n v="2030"/>
    <s v="CA-2015-117961"/>
    <x v="650"/>
    <x v="26"/>
    <s v="Standard Class"/>
    <s v="GP-14740"/>
    <s v="Guy Phonely"/>
    <s v="Corporate"/>
    <s v="United States"/>
    <s v="Leominster"/>
    <s v="Massachusetts"/>
    <n v="1453"/>
    <x v="3"/>
    <x v="1222"/>
    <x v="1"/>
    <x v="4"/>
    <x v="1206"/>
    <x v="1744"/>
    <n v="5"/>
    <n v="0"/>
    <x v="1852"/>
  </r>
  <r>
    <n v="2031"/>
    <s v="CA-2015-117961"/>
    <x v="650"/>
    <x v="26"/>
    <s v="Standard Class"/>
    <s v="GP-14740"/>
    <s v="Guy Phonely"/>
    <s v="Corporate"/>
    <s v="United States"/>
    <s v="Leominster"/>
    <s v="Massachusetts"/>
    <n v="1453"/>
    <x v="3"/>
    <x v="785"/>
    <x v="1"/>
    <x v="8"/>
    <x v="784"/>
    <x v="1745"/>
    <n v="4"/>
    <n v="0"/>
    <x v="1853"/>
  </r>
  <r>
    <n v="2032"/>
    <s v="CA-2015-117961"/>
    <x v="650"/>
    <x v="26"/>
    <s v="Standard Class"/>
    <s v="GP-14740"/>
    <s v="Guy Phonely"/>
    <s v="Corporate"/>
    <s v="United States"/>
    <s v="Leominster"/>
    <s v="Massachusetts"/>
    <n v="1453"/>
    <x v="3"/>
    <x v="1029"/>
    <x v="1"/>
    <x v="10"/>
    <x v="1020"/>
    <x v="1031"/>
    <n v="3"/>
    <n v="0"/>
    <x v="1854"/>
  </r>
  <r>
    <n v="2033"/>
    <s v="CA-2016-128923"/>
    <x v="10"/>
    <x v="10"/>
    <s v="Standard Class"/>
    <s v="GB-14530"/>
    <s v="George Bell"/>
    <s v="Corporate"/>
    <s v="United States"/>
    <s v="Fort Worth"/>
    <s v="Texas"/>
    <n v="76106"/>
    <x v="2"/>
    <x v="707"/>
    <x v="1"/>
    <x v="10"/>
    <x v="706"/>
    <x v="1746"/>
    <n v="2"/>
    <n v="0.2"/>
    <x v="1855"/>
  </r>
  <r>
    <n v="2034"/>
    <s v="CA-2016-128923"/>
    <x v="10"/>
    <x v="10"/>
    <s v="Standard Class"/>
    <s v="GB-14530"/>
    <s v="George Bell"/>
    <s v="Corporate"/>
    <s v="United States"/>
    <s v="Fort Worth"/>
    <s v="Texas"/>
    <n v="76106"/>
    <x v="2"/>
    <x v="1132"/>
    <x v="1"/>
    <x v="6"/>
    <x v="1120"/>
    <x v="1747"/>
    <n v="1"/>
    <n v="0.2"/>
    <x v="1856"/>
  </r>
  <r>
    <n v="2035"/>
    <s v="CA-2017-162481"/>
    <x v="145"/>
    <x v="289"/>
    <s v="Standard Class"/>
    <s v="CT-11995"/>
    <s v="Carol Triggs"/>
    <s v="Consumer"/>
    <s v="United States"/>
    <s v="Rochester"/>
    <s v="Minnesota"/>
    <n v="55901"/>
    <x v="2"/>
    <x v="863"/>
    <x v="1"/>
    <x v="8"/>
    <x v="857"/>
    <x v="341"/>
    <n v="2"/>
    <n v="0"/>
    <x v="1857"/>
  </r>
  <r>
    <n v="2036"/>
    <s v="CA-2017-162481"/>
    <x v="145"/>
    <x v="289"/>
    <s v="Standard Class"/>
    <s v="CT-11995"/>
    <s v="Carol Triggs"/>
    <s v="Consumer"/>
    <s v="United States"/>
    <s v="Rochester"/>
    <s v="Minnesota"/>
    <n v="55901"/>
    <x v="2"/>
    <x v="51"/>
    <x v="0"/>
    <x v="1"/>
    <x v="51"/>
    <x v="1748"/>
    <n v="3"/>
    <n v="0"/>
    <x v="1858"/>
  </r>
  <r>
    <n v="2037"/>
    <s v="CA-2015-119214"/>
    <x v="651"/>
    <x v="686"/>
    <s v="Standard Class"/>
    <s v="CW-11905"/>
    <s v="Carl Weiss"/>
    <s v="Home Office"/>
    <s v="United States"/>
    <s v="Bozeman"/>
    <s v="Montana"/>
    <n v="59715"/>
    <x v="1"/>
    <x v="364"/>
    <x v="1"/>
    <x v="10"/>
    <x v="364"/>
    <x v="1749"/>
    <n v="3"/>
    <n v="0"/>
    <x v="1859"/>
  </r>
  <r>
    <n v="2038"/>
    <s v="CA-2015-119214"/>
    <x v="651"/>
    <x v="686"/>
    <s v="Standard Class"/>
    <s v="CW-11905"/>
    <s v="Carl Weiss"/>
    <s v="Home Office"/>
    <s v="United States"/>
    <s v="Bozeman"/>
    <s v="Montana"/>
    <n v="59715"/>
    <x v="1"/>
    <x v="1100"/>
    <x v="1"/>
    <x v="2"/>
    <x v="1089"/>
    <x v="2"/>
    <n v="2"/>
    <n v="0"/>
    <x v="2"/>
  </r>
  <r>
    <n v="2039"/>
    <s v="CA-2015-122287"/>
    <x v="652"/>
    <x v="687"/>
    <s v="Standard Class"/>
    <s v="SN-20560"/>
    <s v="Skye Norling"/>
    <s v="Home Office"/>
    <s v="United States"/>
    <s v="Peoria"/>
    <s v="Arizona"/>
    <n v="85345"/>
    <x v="1"/>
    <x v="1223"/>
    <x v="1"/>
    <x v="10"/>
    <x v="1207"/>
    <x v="1655"/>
    <n v="3"/>
    <n v="0.2"/>
    <x v="1860"/>
  </r>
  <r>
    <n v="2040"/>
    <s v="CA-2015-122287"/>
    <x v="652"/>
    <x v="687"/>
    <s v="Standard Class"/>
    <s v="SN-20560"/>
    <s v="Skye Norling"/>
    <s v="Home Office"/>
    <s v="United States"/>
    <s v="Peoria"/>
    <s v="Arizona"/>
    <n v="85345"/>
    <x v="1"/>
    <x v="870"/>
    <x v="1"/>
    <x v="8"/>
    <x v="864"/>
    <x v="1750"/>
    <n v="7"/>
    <n v="0.7"/>
    <x v="1861"/>
  </r>
  <r>
    <n v="2041"/>
    <s v="CA-2015-122287"/>
    <x v="652"/>
    <x v="687"/>
    <s v="Standard Class"/>
    <s v="SN-20560"/>
    <s v="Skye Norling"/>
    <s v="Home Office"/>
    <s v="United States"/>
    <s v="Peoria"/>
    <s v="Arizona"/>
    <n v="85345"/>
    <x v="1"/>
    <x v="785"/>
    <x v="1"/>
    <x v="8"/>
    <x v="784"/>
    <x v="1751"/>
    <n v="2"/>
    <n v="0.7"/>
    <x v="1862"/>
  </r>
  <r>
    <n v="2042"/>
    <s v="CA-2015-122287"/>
    <x v="652"/>
    <x v="687"/>
    <s v="Standard Class"/>
    <s v="SN-20560"/>
    <s v="Skye Norling"/>
    <s v="Home Office"/>
    <s v="United States"/>
    <s v="Peoria"/>
    <s v="Arizona"/>
    <n v="85345"/>
    <x v="1"/>
    <x v="1155"/>
    <x v="0"/>
    <x v="5"/>
    <x v="1143"/>
    <x v="1752"/>
    <n v="5"/>
    <n v="0.2"/>
    <x v="1863"/>
  </r>
  <r>
    <n v="2043"/>
    <s v="CA-2015-104493"/>
    <x v="653"/>
    <x v="688"/>
    <s v="Standard Class"/>
    <s v="EB-13705"/>
    <s v="Ed Braxton"/>
    <s v="Corporate"/>
    <s v="United States"/>
    <s v="San Diego"/>
    <s v="California"/>
    <n v="92105"/>
    <x v="1"/>
    <x v="1224"/>
    <x v="1"/>
    <x v="8"/>
    <x v="1208"/>
    <x v="1753"/>
    <n v="6"/>
    <n v="0.2"/>
    <x v="1864"/>
  </r>
  <r>
    <n v="2044"/>
    <s v="US-2017-158946"/>
    <x v="551"/>
    <x v="122"/>
    <s v="Standard Class"/>
    <s v="JW-15220"/>
    <s v="Jane Waco"/>
    <s v="Corporate"/>
    <s v="United States"/>
    <s v="Lakewood"/>
    <s v="Ohio"/>
    <n v="44107"/>
    <x v="3"/>
    <x v="924"/>
    <x v="1"/>
    <x v="6"/>
    <x v="916"/>
    <x v="1754"/>
    <n v="7"/>
    <n v="0.2"/>
    <x v="1586"/>
  </r>
  <r>
    <n v="2045"/>
    <s v="CA-2014-129168"/>
    <x v="654"/>
    <x v="689"/>
    <s v="Standard Class"/>
    <s v="KB-16585"/>
    <s v="Ken Black"/>
    <s v="Corporate"/>
    <s v="United States"/>
    <s v="Houston"/>
    <s v="Texas"/>
    <n v="77095"/>
    <x v="2"/>
    <x v="988"/>
    <x v="1"/>
    <x v="10"/>
    <x v="981"/>
    <x v="12"/>
    <n v="3"/>
    <n v="0.2"/>
    <x v="12"/>
  </r>
  <r>
    <n v="2046"/>
    <s v="CA-2016-131835"/>
    <x v="19"/>
    <x v="246"/>
    <s v="Standard Class"/>
    <s v="MC-17590"/>
    <s v="Matt Collister"/>
    <s v="Corporate"/>
    <s v="United States"/>
    <s v="Perth Amboy"/>
    <s v="New Jersey"/>
    <n v="8861"/>
    <x v="3"/>
    <x v="723"/>
    <x v="1"/>
    <x v="9"/>
    <x v="722"/>
    <x v="1755"/>
    <n v="2"/>
    <n v="0"/>
    <x v="1865"/>
  </r>
  <r>
    <n v="2047"/>
    <s v="CA-2016-131835"/>
    <x v="19"/>
    <x v="246"/>
    <s v="Standard Class"/>
    <s v="MC-17590"/>
    <s v="Matt Collister"/>
    <s v="Corporate"/>
    <s v="United States"/>
    <s v="Perth Amboy"/>
    <s v="New Jersey"/>
    <n v="8861"/>
    <x v="3"/>
    <x v="256"/>
    <x v="2"/>
    <x v="7"/>
    <x v="257"/>
    <x v="1756"/>
    <n v="3"/>
    <n v="0"/>
    <x v="1866"/>
  </r>
  <r>
    <n v="2048"/>
    <s v="CA-2016-131835"/>
    <x v="19"/>
    <x v="246"/>
    <s v="Standard Class"/>
    <s v="MC-17590"/>
    <s v="Matt Collister"/>
    <s v="Corporate"/>
    <s v="United States"/>
    <s v="Perth Amboy"/>
    <s v="New Jersey"/>
    <n v="8861"/>
    <x v="3"/>
    <x v="417"/>
    <x v="1"/>
    <x v="10"/>
    <x v="417"/>
    <x v="447"/>
    <n v="1"/>
    <n v="0"/>
    <x v="458"/>
  </r>
  <r>
    <n v="2049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28"/>
    <x v="0"/>
    <x v="5"/>
    <x v="28"/>
    <x v="1757"/>
    <n v="7"/>
    <n v="0.2"/>
    <x v="1867"/>
  </r>
  <r>
    <n v="2050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757"/>
    <x v="1"/>
    <x v="8"/>
    <x v="755"/>
    <x v="1293"/>
    <n v="3"/>
    <n v="0.7"/>
    <x v="1868"/>
  </r>
  <r>
    <n v="2051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806"/>
    <x v="1"/>
    <x v="8"/>
    <x v="804"/>
    <x v="1758"/>
    <n v="4"/>
    <n v="0.7"/>
    <x v="1869"/>
  </r>
  <r>
    <n v="2052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1225"/>
    <x v="0"/>
    <x v="1"/>
    <x v="1209"/>
    <x v="1759"/>
    <n v="8"/>
    <n v="0.3"/>
    <x v="1870"/>
  </r>
  <r>
    <n v="2053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324"/>
    <x v="1"/>
    <x v="6"/>
    <x v="324"/>
    <x v="1760"/>
    <n v="5"/>
    <n v="0.2"/>
    <x v="1871"/>
  </r>
  <r>
    <n v="2054"/>
    <s v="CA-2015-142237"/>
    <x v="655"/>
    <x v="620"/>
    <s v="First Class"/>
    <s v="CK-12595"/>
    <s v="Clytie Kelty"/>
    <s v="Consumer"/>
    <s v="United States"/>
    <s v="Philadelphia"/>
    <s v="Pennsylvania"/>
    <n v="19134"/>
    <x v="3"/>
    <x v="1226"/>
    <x v="0"/>
    <x v="5"/>
    <x v="1210"/>
    <x v="869"/>
    <n v="6"/>
    <n v="0.2"/>
    <x v="1872"/>
  </r>
  <r>
    <n v="2055"/>
    <s v="CA-2016-136434"/>
    <x v="49"/>
    <x v="439"/>
    <s v="Standard Class"/>
    <s v="RD-19480"/>
    <s v="Rick Duston"/>
    <s v="Consumer"/>
    <s v="United States"/>
    <s v="Richmond"/>
    <s v="Indiana"/>
    <n v="47374"/>
    <x v="2"/>
    <x v="1137"/>
    <x v="0"/>
    <x v="5"/>
    <x v="1125"/>
    <x v="1761"/>
    <n v="3"/>
    <n v="0"/>
    <x v="1873"/>
  </r>
  <r>
    <n v="2056"/>
    <s v="CA-2017-120376"/>
    <x v="66"/>
    <x v="209"/>
    <s v="First Class"/>
    <s v="TP-21130"/>
    <s v="Theone Pippenger"/>
    <s v="Consumer"/>
    <s v="United States"/>
    <s v="Detroit"/>
    <s v="Michigan"/>
    <n v="48227"/>
    <x v="2"/>
    <x v="1227"/>
    <x v="2"/>
    <x v="11"/>
    <x v="1211"/>
    <x v="1723"/>
    <n v="5"/>
    <n v="0"/>
    <x v="1874"/>
  </r>
  <r>
    <n v="2057"/>
    <s v="CA-2017-120376"/>
    <x v="66"/>
    <x v="209"/>
    <s v="First Class"/>
    <s v="TP-21130"/>
    <s v="Theone Pippenger"/>
    <s v="Consumer"/>
    <s v="United States"/>
    <s v="Detroit"/>
    <s v="Michigan"/>
    <n v="48227"/>
    <x v="2"/>
    <x v="629"/>
    <x v="0"/>
    <x v="1"/>
    <x v="629"/>
    <x v="1762"/>
    <n v="7"/>
    <n v="0"/>
    <x v="1875"/>
  </r>
  <r>
    <n v="2058"/>
    <s v="CA-2017-120376"/>
    <x v="66"/>
    <x v="209"/>
    <s v="First Class"/>
    <s v="TP-21130"/>
    <s v="Theone Pippenger"/>
    <s v="Consumer"/>
    <s v="United States"/>
    <s v="Detroit"/>
    <s v="Michigan"/>
    <n v="48227"/>
    <x v="2"/>
    <x v="106"/>
    <x v="2"/>
    <x v="11"/>
    <x v="106"/>
    <x v="1763"/>
    <n v="1"/>
    <n v="0"/>
    <x v="1876"/>
  </r>
  <r>
    <n v="2059"/>
    <s v="CA-2017-120376"/>
    <x v="66"/>
    <x v="209"/>
    <s v="First Class"/>
    <s v="TP-21130"/>
    <s v="Theone Pippenger"/>
    <s v="Consumer"/>
    <s v="United States"/>
    <s v="Detroit"/>
    <s v="Michigan"/>
    <n v="48227"/>
    <x v="2"/>
    <x v="121"/>
    <x v="0"/>
    <x v="3"/>
    <x v="121"/>
    <x v="1764"/>
    <n v="2"/>
    <n v="0"/>
    <x v="1877"/>
  </r>
  <r>
    <n v="2060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28"/>
    <x v="1"/>
    <x v="13"/>
    <x v="128"/>
    <x v="1189"/>
    <n v="3"/>
    <n v="0"/>
    <x v="1878"/>
  </r>
  <r>
    <n v="2061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29"/>
    <x v="1"/>
    <x v="4"/>
    <x v="1212"/>
    <x v="1765"/>
    <n v="5"/>
    <n v="0"/>
    <x v="1879"/>
  </r>
  <r>
    <n v="2062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30"/>
    <x v="1"/>
    <x v="8"/>
    <x v="1213"/>
    <x v="1766"/>
    <n v="2"/>
    <n v="0.2"/>
    <x v="1880"/>
  </r>
  <r>
    <n v="2063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31"/>
    <x v="1"/>
    <x v="10"/>
    <x v="1214"/>
    <x v="1767"/>
    <n v="13"/>
    <n v="0"/>
    <x v="1881"/>
  </r>
  <r>
    <n v="2064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32"/>
    <x v="1"/>
    <x v="8"/>
    <x v="1215"/>
    <x v="1768"/>
    <n v="3"/>
    <n v="0.2"/>
    <x v="1882"/>
  </r>
  <r>
    <n v="2065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537"/>
    <x v="1"/>
    <x v="4"/>
    <x v="537"/>
    <x v="1769"/>
    <n v="4"/>
    <n v="0"/>
    <x v="1883"/>
  </r>
  <r>
    <n v="2066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225"/>
    <x v="0"/>
    <x v="1"/>
    <x v="1209"/>
    <x v="1770"/>
    <n v="3"/>
    <n v="0.2"/>
    <x v="1884"/>
  </r>
  <r>
    <n v="2067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130"/>
    <x v="2"/>
    <x v="11"/>
    <x v="1118"/>
    <x v="1771"/>
    <n v="9"/>
    <n v="0"/>
    <x v="1885"/>
  </r>
  <r>
    <n v="2068"/>
    <s v="CA-2014-106439"/>
    <x v="656"/>
    <x v="690"/>
    <s v="Standard Class"/>
    <s v="GG-14650"/>
    <s v="Greg Guthrie"/>
    <s v="Corporate"/>
    <s v="United States"/>
    <s v="Los Angeles"/>
    <s v="California"/>
    <n v="90049"/>
    <x v="1"/>
    <x v="1024"/>
    <x v="1"/>
    <x v="6"/>
    <x v="1015"/>
    <x v="714"/>
    <n v="3"/>
    <n v="0"/>
    <x v="1886"/>
  </r>
  <r>
    <n v="2069"/>
    <s v="CA-2015-133452"/>
    <x v="657"/>
    <x v="691"/>
    <s v="Standard Class"/>
    <s v="ZC-21910"/>
    <s v="Zuschuss Carroll"/>
    <s v="Consumer"/>
    <s v="United States"/>
    <s v="Pomona"/>
    <s v="California"/>
    <n v="91767"/>
    <x v="1"/>
    <x v="1233"/>
    <x v="2"/>
    <x v="11"/>
    <x v="1216"/>
    <x v="1772"/>
    <n v="4"/>
    <n v="0"/>
    <x v="1887"/>
  </r>
  <r>
    <n v="2070"/>
    <s v="CA-2015-133452"/>
    <x v="657"/>
    <x v="691"/>
    <s v="Standard Class"/>
    <s v="ZC-21910"/>
    <s v="Zuschuss Carroll"/>
    <s v="Consumer"/>
    <s v="United States"/>
    <s v="Pomona"/>
    <s v="California"/>
    <n v="91767"/>
    <x v="1"/>
    <x v="1234"/>
    <x v="0"/>
    <x v="3"/>
    <x v="1217"/>
    <x v="1773"/>
    <n v="3"/>
    <n v="0.2"/>
    <x v="1888"/>
  </r>
  <r>
    <n v="2071"/>
    <s v="CA-2016-146521"/>
    <x v="658"/>
    <x v="639"/>
    <s v="Second Class"/>
    <s v="CC-12610"/>
    <s v="Corey Catlett"/>
    <s v="Corporate"/>
    <s v="United States"/>
    <s v="Philadelphia"/>
    <s v="Pennsylvania"/>
    <n v="19134"/>
    <x v="3"/>
    <x v="625"/>
    <x v="1"/>
    <x v="8"/>
    <x v="625"/>
    <x v="1774"/>
    <n v="1"/>
    <n v="0.7"/>
    <x v="1889"/>
  </r>
  <r>
    <n v="2072"/>
    <s v="US-2017-110996"/>
    <x v="225"/>
    <x v="654"/>
    <s v="Standard Class"/>
    <s v="KA-16525"/>
    <s v="Kelly Andreada"/>
    <s v="Consumer"/>
    <s v="United States"/>
    <s v="Ontario"/>
    <s v="California"/>
    <n v="91761"/>
    <x v="1"/>
    <x v="367"/>
    <x v="0"/>
    <x v="1"/>
    <x v="368"/>
    <x v="514"/>
    <n v="5"/>
    <n v="0.2"/>
    <x v="1890"/>
  </r>
  <r>
    <n v="2073"/>
    <s v="CA-2016-129693"/>
    <x v="491"/>
    <x v="82"/>
    <s v="Standard Class"/>
    <s v="TC-20980"/>
    <s v="Tamara Chand"/>
    <s v="Corporate"/>
    <s v="United States"/>
    <s v="Seattle"/>
    <s v="Washington"/>
    <n v="98105"/>
    <x v="1"/>
    <x v="1203"/>
    <x v="1"/>
    <x v="8"/>
    <x v="1188"/>
    <x v="1775"/>
    <n v="2"/>
    <n v="0.2"/>
    <x v="1891"/>
  </r>
  <r>
    <n v="2074"/>
    <s v="CA-2017-122504"/>
    <x v="659"/>
    <x v="44"/>
    <s v="Second Class"/>
    <s v="DB-13270"/>
    <s v="Deborah Brumfield"/>
    <s v="Home Office"/>
    <s v="United States"/>
    <s v="Brentwood"/>
    <s v="California"/>
    <n v="94513"/>
    <x v="1"/>
    <x v="1235"/>
    <x v="2"/>
    <x v="11"/>
    <x v="1218"/>
    <x v="1543"/>
    <n v="3"/>
    <n v="0"/>
    <x v="1892"/>
  </r>
  <r>
    <n v="2075"/>
    <s v="CA-2017-122504"/>
    <x v="659"/>
    <x v="44"/>
    <s v="Second Class"/>
    <s v="DB-13270"/>
    <s v="Deborah Brumfield"/>
    <s v="Home Office"/>
    <s v="United States"/>
    <s v="Brentwood"/>
    <s v="California"/>
    <n v="94513"/>
    <x v="1"/>
    <x v="1236"/>
    <x v="2"/>
    <x v="7"/>
    <x v="1219"/>
    <x v="1776"/>
    <n v="7"/>
    <n v="0.2"/>
    <x v="1893"/>
  </r>
  <r>
    <n v="2076"/>
    <s v="CA-2014-131051"/>
    <x v="588"/>
    <x v="692"/>
    <s v="Standard Class"/>
    <s v="TR-21325"/>
    <s v="Toby Ritter"/>
    <s v="Consumer"/>
    <s v="United States"/>
    <s v="San Francisco"/>
    <s v="California"/>
    <n v="94122"/>
    <x v="1"/>
    <x v="275"/>
    <x v="0"/>
    <x v="5"/>
    <x v="275"/>
    <x v="1777"/>
    <n v="3"/>
    <n v="0"/>
    <x v="1894"/>
  </r>
  <r>
    <n v="2077"/>
    <s v="CA-2017-140676"/>
    <x v="510"/>
    <x v="17"/>
    <s v="First Class"/>
    <s v="BF-11080"/>
    <s v="Bart Folk"/>
    <s v="Consumer"/>
    <s v="United States"/>
    <s v="Baltimore"/>
    <s v="Maryland"/>
    <n v="21215"/>
    <x v="3"/>
    <x v="226"/>
    <x v="1"/>
    <x v="10"/>
    <x v="227"/>
    <x v="1778"/>
    <n v="5"/>
    <n v="0"/>
    <x v="1895"/>
  </r>
  <r>
    <n v="2078"/>
    <s v="CA-2017-140676"/>
    <x v="510"/>
    <x v="17"/>
    <s v="First Class"/>
    <s v="BF-11080"/>
    <s v="Bart Folk"/>
    <s v="Consumer"/>
    <s v="United States"/>
    <s v="Baltimore"/>
    <s v="Maryland"/>
    <n v="21215"/>
    <x v="3"/>
    <x v="95"/>
    <x v="1"/>
    <x v="9"/>
    <x v="95"/>
    <x v="1779"/>
    <n v="7"/>
    <n v="0"/>
    <x v="1896"/>
  </r>
  <r>
    <n v="2079"/>
    <s v="CA-2017-140676"/>
    <x v="510"/>
    <x v="17"/>
    <s v="First Class"/>
    <s v="BF-11080"/>
    <s v="Bart Folk"/>
    <s v="Consumer"/>
    <s v="United States"/>
    <s v="Baltimore"/>
    <s v="Maryland"/>
    <n v="21215"/>
    <x v="3"/>
    <x v="274"/>
    <x v="1"/>
    <x v="10"/>
    <x v="274"/>
    <x v="453"/>
    <n v="5"/>
    <n v="0"/>
    <x v="464"/>
  </r>
  <r>
    <n v="2080"/>
    <s v="CA-2015-120103"/>
    <x v="100"/>
    <x v="693"/>
    <s v="Standard Class"/>
    <s v="MS-17365"/>
    <s v="Maribeth Schnelling"/>
    <s v="Consumer"/>
    <s v="United States"/>
    <s v="Phoenix"/>
    <s v="Arizona"/>
    <n v="85023"/>
    <x v="1"/>
    <x v="1237"/>
    <x v="1"/>
    <x v="10"/>
    <x v="1220"/>
    <x v="1780"/>
    <n v="7"/>
    <n v="0.2"/>
    <x v="1897"/>
  </r>
  <r>
    <n v="2081"/>
    <s v="CA-2015-120103"/>
    <x v="100"/>
    <x v="693"/>
    <s v="Standard Class"/>
    <s v="MS-17365"/>
    <s v="Maribeth Schnelling"/>
    <s v="Consumer"/>
    <s v="United States"/>
    <s v="Phoenix"/>
    <s v="Arizona"/>
    <n v="85023"/>
    <x v="1"/>
    <x v="599"/>
    <x v="2"/>
    <x v="7"/>
    <x v="599"/>
    <x v="1781"/>
    <n v="2"/>
    <n v="0.2"/>
    <x v="1898"/>
  </r>
  <r>
    <n v="2082"/>
    <s v="CA-2015-120103"/>
    <x v="100"/>
    <x v="693"/>
    <s v="Standard Class"/>
    <s v="MS-17365"/>
    <s v="Maribeth Schnelling"/>
    <s v="Consumer"/>
    <s v="United States"/>
    <s v="Phoenix"/>
    <s v="Arizona"/>
    <n v="85023"/>
    <x v="1"/>
    <x v="763"/>
    <x v="0"/>
    <x v="5"/>
    <x v="762"/>
    <x v="326"/>
    <n v="2"/>
    <n v="0.2"/>
    <x v="1899"/>
  </r>
  <r>
    <n v="2083"/>
    <s v="CA-2017-104647"/>
    <x v="660"/>
    <x v="694"/>
    <s v="Standard Class"/>
    <s v="CK-12595"/>
    <s v="Clytie Kelty"/>
    <s v="Consumer"/>
    <s v="United States"/>
    <s v="Los Angeles"/>
    <s v="California"/>
    <n v="90008"/>
    <x v="1"/>
    <x v="910"/>
    <x v="1"/>
    <x v="10"/>
    <x v="902"/>
    <x v="782"/>
    <n v="6"/>
    <n v="0"/>
    <x v="1900"/>
  </r>
  <r>
    <n v="2084"/>
    <s v="CA-2014-110352"/>
    <x v="533"/>
    <x v="695"/>
    <s v="Standard Class"/>
    <s v="ED-13885"/>
    <s v="Emily Ducich"/>
    <s v="Home Office"/>
    <s v="United States"/>
    <s v="Houston"/>
    <s v="Texas"/>
    <n v="77036"/>
    <x v="2"/>
    <x v="429"/>
    <x v="1"/>
    <x v="2"/>
    <x v="429"/>
    <x v="208"/>
    <n v="2"/>
    <n v="0.2"/>
    <x v="210"/>
  </r>
  <r>
    <n v="2085"/>
    <s v="CA-2016-140501"/>
    <x v="661"/>
    <x v="696"/>
    <s v="Standard Class"/>
    <s v="IM-15070"/>
    <s v="Irene Maddox"/>
    <s v="Consumer"/>
    <s v="United States"/>
    <s v="New York City"/>
    <s v="New York"/>
    <n v="10009"/>
    <x v="3"/>
    <x v="580"/>
    <x v="1"/>
    <x v="2"/>
    <x v="580"/>
    <x v="1176"/>
    <n v="4"/>
    <n v="0"/>
    <x v="1221"/>
  </r>
  <r>
    <n v="2086"/>
    <s v="CA-2016-140501"/>
    <x v="661"/>
    <x v="696"/>
    <s v="Standard Class"/>
    <s v="IM-15070"/>
    <s v="Irene Maddox"/>
    <s v="Consumer"/>
    <s v="United States"/>
    <s v="New York City"/>
    <s v="New York"/>
    <n v="10009"/>
    <x v="3"/>
    <x v="1238"/>
    <x v="1"/>
    <x v="2"/>
    <x v="1221"/>
    <x v="1782"/>
    <n v="5"/>
    <n v="0"/>
    <x v="1901"/>
  </r>
  <r>
    <n v="2087"/>
    <s v="CA-2016-140501"/>
    <x v="661"/>
    <x v="696"/>
    <s v="Standard Class"/>
    <s v="IM-15070"/>
    <s v="Irene Maddox"/>
    <s v="Consumer"/>
    <s v="United States"/>
    <s v="New York City"/>
    <s v="New York"/>
    <n v="10009"/>
    <x v="3"/>
    <x v="391"/>
    <x v="1"/>
    <x v="4"/>
    <x v="392"/>
    <x v="1783"/>
    <n v="5"/>
    <n v="0"/>
    <x v="1902"/>
  </r>
  <r>
    <n v="2088"/>
    <s v="CA-2016-140501"/>
    <x v="661"/>
    <x v="696"/>
    <s v="Standard Class"/>
    <s v="IM-15070"/>
    <s v="Irene Maddox"/>
    <s v="Consumer"/>
    <s v="United States"/>
    <s v="New York City"/>
    <s v="New York"/>
    <n v="10009"/>
    <x v="3"/>
    <x v="1158"/>
    <x v="1"/>
    <x v="10"/>
    <x v="1146"/>
    <x v="64"/>
    <n v="3"/>
    <n v="0"/>
    <x v="64"/>
  </r>
  <r>
    <n v="2089"/>
    <s v="CA-2016-140501"/>
    <x v="661"/>
    <x v="696"/>
    <s v="Standard Class"/>
    <s v="IM-15070"/>
    <s v="Irene Maddox"/>
    <s v="Consumer"/>
    <s v="United States"/>
    <s v="New York City"/>
    <s v="New York"/>
    <n v="10009"/>
    <x v="3"/>
    <x v="1239"/>
    <x v="1"/>
    <x v="13"/>
    <x v="1222"/>
    <x v="536"/>
    <n v="2"/>
    <n v="0"/>
    <x v="1903"/>
  </r>
  <r>
    <n v="2090"/>
    <s v="CA-2015-139290"/>
    <x v="662"/>
    <x v="697"/>
    <s v="Standard Class"/>
    <s v="MY-17380"/>
    <s v="Maribeth Yedwab"/>
    <s v="Corporate"/>
    <s v="United States"/>
    <s v="Rancho Cucamonga"/>
    <s v="California"/>
    <n v="91730"/>
    <x v="1"/>
    <x v="1240"/>
    <x v="1"/>
    <x v="2"/>
    <x v="1223"/>
    <x v="1784"/>
    <n v="2"/>
    <n v="0"/>
    <x v="1904"/>
  </r>
  <r>
    <n v="2091"/>
    <s v="CA-2017-166142"/>
    <x v="663"/>
    <x v="698"/>
    <s v="Standard Class"/>
    <s v="MM-17260"/>
    <s v="Magdelene Morse"/>
    <s v="Consumer"/>
    <s v="United States"/>
    <s v="Wilmington"/>
    <s v="Delaware"/>
    <n v="19805"/>
    <x v="3"/>
    <x v="608"/>
    <x v="1"/>
    <x v="8"/>
    <x v="608"/>
    <x v="1785"/>
    <n v="3"/>
    <n v="0"/>
    <x v="1905"/>
  </r>
  <r>
    <n v="2092"/>
    <s v="CA-2017-166142"/>
    <x v="663"/>
    <x v="698"/>
    <s v="Standard Class"/>
    <s v="MM-17260"/>
    <s v="Magdelene Morse"/>
    <s v="Consumer"/>
    <s v="United States"/>
    <s v="Wilmington"/>
    <s v="Delaware"/>
    <n v="19805"/>
    <x v="3"/>
    <x v="1116"/>
    <x v="0"/>
    <x v="3"/>
    <x v="1104"/>
    <x v="1786"/>
    <n v="3"/>
    <n v="0.3"/>
    <x v="1906"/>
  </r>
  <r>
    <n v="2093"/>
    <s v="CA-2014-145926"/>
    <x v="664"/>
    <x v="683"/>
    <s v="Standard Class"/>
    <s v="MP-17470"/>
    <s v="Mark Packer"/>
    <s v="Home Office"/>
    <s v="United States"/>
    <s v="Moorhead"/>
    <s v="Minnesota"/>
    <n v="56560"/>
    <x v="2"/>
    <x v="992"/>
    <x v="0"/>
    <x v="1"/>
    <x v="984"/>
    <x v="1787"/>
    <n v="5"/>
    <n v="0"/>
    <x v="1907"/>
  </r>
  <r>
    <n v="2094"/>
    <s v="CA-2015-149678"/>
    <x v="657"/>
    <x v="368"/>
    <s v="Second Class"/>
    <s v="AW-10840"/>
    <s v="Anthony Witt"/>
    <s v="Consumer"/>
    <s v="United States"/>
    <s v="Farmington"/>
    <s v="New Mexico"/>
    <n v="87401"/>
    <x v="1"/>
    <x v="505"/>
    <x v="1"/>
    <x v="14"/>
    <x v="505"/>
    <x v="1788"/>
    <n v="1"/>
    <n v="0"/>
    <x v="1908"/>
  </r>
  <r>
    <n v="2095"/>
    <s v="US-2015-164357"/>
    <x v="665"/>
    <x v="699"/>
    <s v="Standard Class"/>
    <s v="SF-20065"/>
    <s v="Sandra Flanagan"/>
    <s v="Consumer"/>
    <s v="United States"/>
    <s v="Wilmington"/>
    <s v="North Carolina"/>
    <n v="28403"/>
    <x v="0"/>
    <x v="1241"/>
    <x v="1"/>
    <x v="6"/>
    <x v="1224"/>
    <x v="1332"/>
    <n v="5"/>
    <n v="0.2"/>
    <x v="1909"/>
  </r>
  <r>
    <n v="2096"/>
    <s v="US-2016-146570"/>
    <x v="666"/>
    <x v="315"/>
    <s v="Standard Class"/>
    <s v="SN-20710"/>
    <s v="Steve Nguyen"/>
    <s v="Home Office"/>
    <s v="United States"/>
    <s v="Jackson"/>
    <s v="Mississippi"/>
    <n v="39212"/>
    <x v="0"/>
    <x v="1242"/>
    <x v="1"/>
    <x v="8"/>
    <x v="1225"/>
    <x v="1789"/>
    <n v="8"/>
    <n v="0"/>
    <x v="1910"/>
  </r>
  <r>
    <n v="2097"/>
    <s v="US-2016-146570"/>
    <x v="666"/>
    <x v="315"/>
    <s v="Standard Class"/>
    <s v="SN-20710"/>
    <s v="Steve Nguyen"/>
    <s v="Home Office"/>
    <s v="United States"/>
    <s v="Jackson"/>
    <s v="Mississippi"/>
    <n v="39212"/>
    <x v="0"/>
    <x v="1243"/>
    <x v="1"/>
    <x v="6"/>
    <x v="1226"/>
    <x v="1377"/>
    <n v="4"/>
    <n v="0"/>
    <x v="1911"/>
  </r>
  <r>
    <n v="2098"/>
    <s v="US-2016-146570"/>
    <x v="666"/>
    <x v="315"/>
    <s v="Standard Class"/>
    <s v="SN-20710"/>
    <s v="Steve Nguyen"/>
    <s v="Home Office"/>
    <s v="United States"/>
    <s v="Jackson"/>
    <s v="Mississippi"/>
    <n v="39212"/>
    <x v="0"/>
    <x v="449"/>
    <x v="1"/>
    <x v="6"/>
    <x v="449"/>
    <x v="484"/>
    <n v="3"/>
    <n v="0"/>
    <x v="495"/>
  </r>
  <r>
    <n v="2099"/>
    <s v="CA-2017-124401"/>
    <x v="210"/>
    <x v="230"/>
    <s v="Standard Class"/>
    <s v="RD-19900"/>
    <s v="Ruben Dartt"/>
    <s v="Consumer"/>
    <s v="United States"/>
    <s v="Portland"/>
    <s v="Oregon"/>
    <n v="97206"/>
    <x v="1"/>
    <x v="953"/>
    <x v="1"/>
    <x v="4"/>
    <x v="946"/>
    <x v="1023"/>
    <n v="3"/>
    <n v="0.2"/>
    <x v="1912"/>
  </r>
  <r>
    <n v="2100"/>
    <s v="CA-2017-124401"/>
    <x v="210"/>
    <x v="230"/>
    <s v="Standard Class"/>
    <s v="RD-19900"/>
    <s v="Ruben Dartt"/>
    <s v="Consumer"/>
    <s v="United States"/>
    <s v="Portland"/>
    <s v="Oregon"/>
    <n v="97206"/>
    <x v="1"/>
    <x v="1135"/>
    <x v="2"/>
    <x v="11"/>
    <x v="1123"/>
    <x v="1790"/>
    <n v="7"/>
    <n v="0.2"/>
    <x v="1913"/>
  </r>
  <r>
    <n v="2101"/>
    <s v="US-2014-140116"/>
    <x v="418"/>
    <x v="700"/>
    <s v="Standard Class"/>
    <s v="KT-16480"/>
    <s v="Kean Thornton"/>
    <s v="Consumer"/>
    <s v="United States"/>
    <s v="Denver"/>
    <s v="Colorado"/>
    <n v="80219"/>
    <x v="1"/>
    <x v="1244"/>
    <x v="1"/>
    <x v="4"/>
    <x v="1227"/>
    <x v="1791"/>
    <n v="3"/>
    <n v="0.2"/>
    <x v="1914"/>
  </r>
  <r>
    <n v="2102"/>
    <s v="US-2014-140116"/>
    <x v="418"/>
    <x v="700"/>
    <s v="Standard Class"/>
    <s v="KT-16480"/>
    <s v="Kean Thornton"/>
    <s v="Consumer"/>
    <s v="United States"/>
    <s v="Denver"/>
    <s v="Colorado"/>
    <n v="80219"/>
    <x v="1"/>
    <x v="1062"/>
    <x v="1"/>
    <x v="6"/>
    <x v="1051"/>
    <x v="1792"/>
    <n v="4"/>
    <n v="0.2"/>
    <x v="1915"/>
  </r>
  <r>
    <n v="2103"/>
    <s v="CA-2014-123295"/>
    <x v="667"/>
    <x v="701"/>
    <s v="Same Day"/>
    <s v="AH-10120"/>
    <s v="Adrian Hane"/>
    <s v="Home Office"/>
    <s v="United States"/>
    <s v="Tucson"/>
    <s v="Arizona"/>
    <n v="85705"/>
    <x v="1"/>
    <x v="394"/>
    <x v="0"/>
    <x v="1"/>
    <x v="395"/>
    <x v="1793"/>
    <n v="4"/>
    <n v="0.2"/>
    <x v="1916"/>
  </r>
  <r>
    <n v="2104"/>
    <s v="CA-2017-167101"/>
    <x v="668"/>
    <x v="702"/>
    <s v="Second Class"/>
    <s v="BM-11650"/>
    <s v="Brian Moss"/>
    <s v="Corporate"/>
    <s v="United States"/>
    <s v="New York City"/>
    <s v="New York"/>
    <n v="10009"/>
    <x v="3"/>
    <x v="447"/>
    <x v="1"/>
    <x v="10"/>
    <x v="1228"/>
    <x v="1794"/>
    <n v="4"/>
    <n v="0"/>
    <x v="1917"/>
  </r>
  <r>
    <n v="2105"/>
    <s v="CA-2017-167101"/>
    <x v="668"/>
    <x v="702"/>
    <s v="Second Class"/>
    <s v="BM-11650"/>
    <s v="Brian Moss"/>
    <s v="Corporate"/>
    <s v="United States"/>
    <s v="New York City"/>
    <s v="New York"/>
    <n v="10009"/>
    <x v="3"/>
    <x v="197"/>
    <x v="2"/>
    <x v="11"/>
    <x v="198"/>
    <x v="1795"/>
    <n v="2"/>
    <n v="0"/>
    <x v="1918"/>
  </r>
  <r>
    <n v="2106"/>
    <s v="US-2014-167633"/>
    <x v="587"/>
    <x v="703"/>
    <s v="Standard Class"/>
    <s v="BW-11200"/>
    <s v="Ben Wallace"/>
    <s v="Consumer"/>
    <s v="United States"/>
    <s v="Boynton Beach"/>
    <s v="Florida"/>
    <n v="33437"/>
    <x v="0"/>
    <x v="974"/>
    <x v="1"/>
    <x v="10"/>
    <x v="968"/>
    <x v="12"/>
    <n v="3"/>
    <n v="0.2"/>
    <x v="12"/>
  </r>
  <r>
    <n v="2107"/>
    <s v="US-2014-152723"/>
    <x v="467"/>
    <x v="316"/>
    <s v="Same Day"/>
    <s v="HG-14965"/>
    <s v="Henry Goldwyn"/>
    <s v="Corporate"/>
    <s v="United States"/>
    <s v="Mesquite"/>
    <s v="Texas"/>
    <n v="75150"/>
    <x v="2"/>
    <x v="236"/>
    <x v="1"/>
    <x v="8"/>
    <x v="237"/>
    <x v="1796"/>
    <n v="1"/>
    <n v="0.8"/>
    <x v="1919"/>
  </r>
  <r>
    <n v="2108"/>
    <s v="CA-2015-164882"/>
    <x v="89"/>
    <x v="704"/>
    <s v="Same Day"/>
    <s v="SG-20080"/>
    <s v="Sandra Glassco"/>
    <s v="Consumer"/>
    <s v="United States"/>
    <s v="Redlands"/>
    <s v="California"/>
    <n v="92374"/>
    <x v="1"/>
    <x v="368"/>
    <x v="1"/>
    <x v="10"/>
    <x v="369"/>
    <x v="1024"/>
    <n v="1"/>
    <n v="0"/>
    <x v="1920"/>
  </r>
  <r>
    <n v="2109"/>
    <s v="CA-2015-164882"/>
    <x v="89"/>
    <x v="704"/>
    <s v="Same Day"/>
    <s v="SG-20080"/>
    <s v="Sandra Glassco"/>
    <s v="Consumer"/>
    <s v="United States"/>
    <s v="Redlands"/>
    <s v="California"/>
    <n v="92374"/>
    <x v="1"/>
    <x v="896"/>
    <x v="1"/>
    <x v="8"/>
    <x v="889"/>
    <x v="1115"/>
    <n v="3"/>
    <n v="0.2"/>
    <x v="1155"/>
  </r>
  <r>
    <n v="2110"/>
    <s v="CA-2015-164882"/>
    <x v="89"/>
    <x v="704"/>
    <s v="Same Day"/>
    <s v="SG-20080"/>
    <s v="Sandra Glassco"/>
    <s v="Consumer"/>
    <s v="United States"/>
    <s v="Redlands"/>
    <s v="California"/>
    <n v="92374"/>
    <x v="1"/>
    <x v="1245"/>
    <x v="1"/>
    <x v="6"/>
    <x v="1229"/>
    <x v="1325"/>
    <n v="3"/>
    <n v="0"/>
    <x v="1921"/>
  </r>
  <r>
    <n v="2111"/>
    <s v="CA-2015-164882"/>
    <x v="89"/>
    <x v="704"/>
    <s v="Same Day"/>
    <s v="SG-20080"/>
    <s v="Sandra Glassco"/>
    <s v="Consumer"/>
    <s v="United States"/>
    <s v="Redlands"/>
    <s v="California"/>
    <n v="92374"/>
    <x v="1"/>
    <x v="203"/>
    <x v="1"/>
    <x v="13"/>
    <x v="204"/>
    <x v="1797"/>
    <n v="5"/>
    <n v="0"/>
    <x v="1922"/>
  </r>
  <r>
    <n v="2112"/>
    <s v="CA-2015-164882"/>
    <x v="89"/>
    <x v="704"/>
    <s v="Same Day"/>
    <s v="SG-20080"/>
    <s v="Sandra Glassco"/>
    <s v="Consumer"/>
    <s v="United States"/>
    <s v="Redlands"/>
    <s v="California"/>
    <n v="92374"/>
    <x v="1"/>
    <x v="38"/>
    <x v="0"/>
    <x v="1"/>
    <x v="38"/>
    <x v="831"/>
    <n v="4"/>
    <n v="0.2"/>
    <x v="1923"/>
  </r>
  <r>
    <n v="2113"/>
    <s v="CA-2015-164882"/>
    <x v="89"/>
    <x v="704"/>
    <s v="Same Day"/>
    <s v="SG-20080"/>
    <s v="Sandra Glassco"/>
    <s v="Consumer"/>
    <s v="United States"/>
    <s v="Redlands"/>
    <s v="California"/>
    <n v="92374"/>
    <x v="1"/>
    <x v="558"/>
    <x v="1"/>
    <x v="14"/>
    <x v="557"/>
    <x v="1286"/>
    <n v="3"/>
    <n v="0"/>
    <x v="1924"/>
  </r>
  <r>
    <n v="2114"/>
    <s v="CA-2015-164882"/>
    <x v="89"/>
    <x v="704"/>
    <s v="Same Day"/>
    <s v="SG-20080"/>
    <s v="Sandra Glassco"/>
    <s v="Consumer"/>
    <s v="United States"/>
    <s v="Redlands"/>
    <s v="California"/>
    <n v="92374"/>
    <x v="1"/>
    <x v="1246"/>
    <x v="2"/>
    <x v="7"/>
    <x v="1230"/>
    <x v="1798"/>
    <n v="4"/>
    <n v="0.2"/>
    <x v="1925"/>
  </r>
  <r>
    <n v="2115"/>
    <s v="CA-2015-164882"/>
    <x v="89"/>
    <x v="704"/>
    <s v="Same Day"/>
    <s v="SG-20080"/>
    <s v="Sandra Glassco"/>
    <s v="Consumer"/>
    <s v="United States"/>
    <s v="Redlands"/>
    <s v="California"/>
    <n v="92374"/>
    <x v="1"/>
    <x v="1247"/>
    <x v="1"/>
    <x v="4"/>
    <x v="1231"/>
    <x v="1799"/>
    <n v="2"/>
    <n v="0"/>
    <x v="1926"/>
  </r>
  <r>
    <n v="2116"/>
    <s v="CA-2015-164882"/>
    <x v="89"/>
    <x v="704"/>
    <s v="Same Day"/>
    <s v="SG-20080"/>
    <s v="Sandra Glassco"/>
    <s v="Consumer"/>
    <s v="United States"/>
    <s v="Redlands"/>
    <s v="California"/>
    <n v="92374"/>
    <x v="1"/>
    <x v="1248"/>
    <x v="0"/>
    <x v="0"/>
    <x v="1232"/>
    <x v="1800"/>
    <n v="1"/>
    <n v="0.15"/>
    <x v="1927"/>
  </r>
  <r>
    <n v="2117"/>
    <s v="CA-2015-159786"/>
    <x v="88"/>
    <x v="334"/>
    <s v="Second Class"/>
    <s v="RK-19300"/>
    <s v="Ralph Kennedy"/>
    <s v="Consumer"/>
    <s v="United States"/>
    <s v="Rochester"/>
    <s v="New York"/>
    <n v="14609"/>
    <x v="3"/>
    <x v="1110"/>
    <x v="0"/>
    <x v="3"/>
    <x v="1099"/>
    <x v="1801"/>
    <n v="1"/>
    <n v="0.4"/>
    <x v="1928"/>
  </r>
  <r>
    <n v="2118"/>
    <s v="CA-2016-130267"/>
    <x v="251"/>
    <x v="30"/>
    <s v="Standard Class"/>
    <s v="SW-20245"/>
    <s v="Scot Wooten"/>
    <s v="Consumer"/>
    <s v="United States"/>
    <s v="Stockton"/>
    <s v="California"/>
    <n v="95207"/>
    <x v="1"/>
    <x v="393"/>
    <x v="1"/>
    <x v="10"/>
    <x v="394"/>
    <x v="1802"/>
    <n v="7"/>
    <n v="0"/>
    <x v="1929"/>
  </r>
  <r>
    <n v="2119"/>
    <s v="CA-2017-155460"/>
    <x v="669"/>
    <x v="339"/>
    <s v="First Class"/>
    <s v="RW-19630"/>
    <s v="Rob Williams"/>
    <s v="Corporate"/>
    <s v="United States"/>
    <s v="Seattle"/>
    <s v="Washington"/>
    <n v="98105"/>
    <x v="1"/>
    <x v="218"/>
    <x v="1"/>
    <x v="10"/>
    <x v="219"/>
    <x v="267"/>
    <n v="1"/>
    <n v="0"/>
    <x v="1930"/>
  </r>
  <r>
    <n v="2120"/>
    <s v="CA-2017-155460"/>
    <x v="669"/>
    <x v="339"/>
    <s v="First Class"/>
    <s v="RW-19630"/>
    <s v="Rob Williams"/>
    <s v="Corporate"/>
    <s v="United States"/>
    <s v="Seattle"/>
    <s v="Washington"/>
    <n v="98105"/>
    <x v="1"/>
    <x v="1188"/>
    <x v="1"/>
    <x v="8"/>
    <x v="1174"/>
    <x v="1658"/>
    <n v="5"/>
    <n v="0.2"/>
    <x v="1756"/>
  </r>
  <r>
    <n v="2121"/>
    <s v="US-2017-168690"/>
    <x v="363"/>
    <x v="705"/>
    <s v="Standard Class"/>
    <s v="TS-21085"/>
    <s v="Thais Sissman"/>
    <s v="Consumer"/>
    <s v="United States"/>
    <s v="Ormond Beach"/>
    <s v="Florida"/>
    <n v="32174"/>
    <x v="0"/>
    <x v="744"/>
    <x v="1"/>
    <x v="8"/>
    <x v="742"/>
    <x v="1803"/>
    <n v="3"/>
    <n v="0.7"/>
    <x v="1931"/>
  </r>
  <r>
    <n v="2122"/>
    <s v="CA-2017-158246"/>
    <x v="45"/>
    <x v="45"/>
    <s v="First Class"/>
    <s v="JB-15400"/>
    <s v="Jennifer Braxton"/>
    <s v="Corporate"/>
    <s v="United States"/>
    <s v="Sunnyvale"/>
    <s v="California"/>
    <n v="94086"/>
    <x v="1"/>
    <x v="51"/>
    <x v="0"/>
    <x v="1"/>
    <x v="51"/>
    <x v="1804"/>
    <n v="3"/>
    <n v="0.2"/>
    <x v="1932"/>
  </r>
  <r>
    <n v="2123"/>
    <s v="CA-2017-167381"/>
    <x v="585"/>
    <x v="706"/>
    <s v="Second Class"/>
    <s v="EH-14005"/>
    <s v="Erica Hernandez"/>
    <s v="Home Office"/>
    <s v="United States"/>
    <s v="Lansing"/>
    <s v="Michigan"/>
    <n v="48911"/>
    <x v="2"/>
    <x v="366"/>
    <x v="0"/>
    <x v="0"/>
    <x v="367"/>
    <x v="1805"/>
    <n v="2"/>
    <n v="0"/>
    <x v="1933"/>
  </r>
  <r>
    <n v="2124"/>
    <s v="CA-2017-167381"/>
    <x v="585"/>
    <x v="706"/>
    <s v="Second Class"/>
    <s v="EH-14005"/>
    <s v="Erica Hernandez"/>
    <s v="Home Office"/>
    <s v="United States"/>
    <s v="Lansing"/>
    <s v="Michigan"/>
    <n v="48911"/>
    <x v="2"/>
    <x v="85"/>
    <x v="1"/>
    <x v="2"/>
    <x v="85"/>
    <x v="1806"/>
    <n v="9"/>
    <n v="0"/>
    <x v="1934"/>
  </r>
  <r>
    <n v="2125"/>
    <s v="CA-2017-144862"/>
    <x v="96"/>
    <x v="241"/>
    <s v="Standard Class"/>
    <s v="EH-14005"/>
    <s v="Erica Hernandez"/>
    <s v="Home Office"/>
    <s v="United States"/>
    <s v="Philadelphia"/>
    <s v="Pennsylvania"/>
    <n v="19143"/>
    <x v="3"/>
    <x v="1249"/>
    <x v="1"/>
    <x v="12"/>
    <x v="1233"/>
    <x v="1807"/>
    <n v="5"/>
    <n v="0.2"/>
    <x v="1935"/>
  </r>
  <r>
    <n v="2126"/>
    <s v="CA-2017-144862"/>
    <x v="96"/>
    <x v="241"/>
    <s v="Standard Class"/>
    <s v="EH-14005"/>
    <s v="Erica Hernandez"/>
    <s v="Home Office"/>
    <s v="United States"/>
    <s v="Philadelphia"/>
    <s v="Pennsylvania"/>
    <n v="19143"/>
    <x v="3"/>
    <x v="1250"/>
    <x v="2"/>
    <x v="7"/>
    <x v="1234"/>
    <x v="1581"/>
    <n v="7"/>
    <n v="0.4"/>
    <x v="1936"/>
  </r>
  <r>
    <n v="2127"/>
    <s v="CA-2014-126032"/>
    <x v="670"/>
    <x v="431"/>
    <s v="Standard Class"/>
    <s v="BS-11665"/>
    <s v="Brian Stugart"/>
    <s v="Consumer"/>
    <s v="United States"/>
    <s v="Philadelphia"/>
    <s v="Pennsylvania"/>
    <n v="19143"/>
    <x v="3"/>
    <x v="357"/>
    <x v="2"/>
    <x v="11"/>
    <x v="357"/>
    <x v="1808"/>
    <n v="3"/>
    <n v="0.2"/>
    <x v="1937"/>
  </r>
  <r>
    <n v="2128"/>
    <s v="CA-2015-134859"/>
    <x v="242"/>
    <x v="256"/>
    <s v="Standard Class"/>
    <s v="JK-16120"/>
    <s v="Julie Kriz"/>
    <s v="Home Office"/>
    <s v="United States"/>
    <s v="Philadelphia"/>
    <s v="Pennsylvania"/>
    <n v="19134"/>
    <x v="3"/>
    <x v="1251"/>
    <x v="0"/>
    <x v="5"/>
    <x v="1235"/>
    <x v="1809"/>
    <n v="3"/>
    <n v="0.2"/>
    <x v="1938"/>
  </r>
  <r>
    <n v="2129"/>
    <s v="CA-2015-134859"/>
    <x v="242"/>
    <x v="256"/>
    <s v="Standard Class"/>
    <s v="JK-16120"/>
    <s v="Julie Kriz"/>
    <s v="Home Office"/>
    <s v="United States"/>
    <s v="Philadelphia"/>
    <s v="Pennsylvania"/>
    <n v="19134"/>
    <x v="3"/>
    <x v="1004"/>
    <x v="1"/>
    <x v="10"/>
    <x v="996"/>
    <x v="561"/>
    <n v="4"/>
    <n v="0.2"/>
    <x v="570"/>
  </r>
  <r>
    <n v="2130"/>
    <s v="US-2014-114188"/>
    <x v="671"/>
    <x v="707"/>
    <s v="Second Class"/>
    <s v="RF-19345"/>
    <s v="Randy Ferguson"/>
    <s v="Corporate"/>
    <s v="United States"/>
    <s v="Dover"/>
    <s v="New Hampshire"/>
    <n v="3820"/>
    <x v="3"/>
    <x v="1252"/>
    <x v="1"/>
    <x v="9"/>
    <x v="1236"/>
    <x v="1810"/>
    <n v="4"/>
    <n v="0"/>
    <x v="1939"/>
  </r>
  <r>
    <n v="2131"/>
    <s v="US-2014-114188"/>
    <x v="671"/>
    <x v="707"/>
    <s v="Second Class"/>
    <s v="RF-19345"/>
    <s v="Randy Ferguson"/>
    <s v="Corporate"/>
    <s v="United States"/>
    <s v="Dover"/>
    <s v="New Hampshire"/>
    <n v="3820"/>
    <x v="3"/>
    <x v="1253"/>
    <x v="1"/>
    <x v="6"/>
    <x v="1237"/>
    <x v="1811"/>
    <n v="9"/>
    <n v="0"/>
    <x v="1940"/>
  </r>
  <r>
    <n v="2132"/>
    <s v="US-2014-114188"/>
    <x v="671"/>
    <x v="707"/>
    <s v="Second Class"/>
    <s v="RF-19345"/>
    <s v="Randy Ferguson"/>
    <s v="Corporate"/>
    <s v="United States"/>
    <s v="Dover"/>
    <s v="New Hampshire"/>
    <n v="3820"/>
    <x v="3"/>
    <x v="891"/>
    <x v="0"/>
    <x v="5"/>
    <x v="884"/>
    <x v="395"/>
    <n v="7"/>
    <n v="0"/>
    <x v="1941"/>
  </r>
  <r>
    <n v="2133"/>
    <s v="CA-2015-156524"/>
    <x v="312"/>
    <x v="6"/>
    <s v="Standard Class"/>
    <s v="DL-12865"/>
    <s v="Dan Lawera"/>
    <s v="Consumer"/>
    <s v="United States"/>
    <s v="New York City"/>
    <s v="New York"/>
    <n v="10011"/>
    <x v="3"/>
    <x v="1254"/>
    <x v="1"/>
    <x v="10"/>
    <x v="1238"/>
    <x v="1812"/>
    <n v="3"/>
    <n v="0"/>
    <x v="1942"/>
  </r>
  <r>
    <n v="2134"/>
    <s v="CA-2015-122210"/>
    <x v="672"/>
    <x v="107"/>
    <s v="Standard Class"/>
    <s v="WB-21850"/>
    <s v="William Brown"/>
    <s v="Consumer"/>
    <s v="United States"/>
    <s v="Philadelphia"/>
    <s v="Pennsylvania"/>
    <n v="19134"/>
    <x v="3"/>
    <x v="13"/>
    <x v="1"/>
    <x v="8"/>
    <x v="13"/>
    <x v="1813"/>
    <n v="3"/>
    <n v="0.7"/>
    <x v="1943"/>
  </r>
  <r>
    <n v="2135"/>
    <s v="CA-2015-122210"/>
    <x v="672"/>
    <x v="107"/>
    <s v="Standard Class"/>
    <s v="WB-21850"/>
    <s v="William Brown"/>
    <s v="Consumer"/>
    <s v="United States"/>
    <s v="Philadelphia"/>
    <s v="Pennsylvania"/>
    <n v="19134"/>
    <x v="3"/>
    <x v="969"/>
    <x v="1"/>
    <x v="13"/>
    <x v="962"/>
    <x v="1814"/>
    <n v="7"/>
    <n v="0.2"/>
    <x v="1944"/>
  </r>
  <r>
    <n v="2136"/>
    <s v="CA-2015-122210"/>
    <x v="672"/>
    <x v="107"/>
    <s v="Standard Class"/>
    <s v="WB-21850"/>
    <s v="William Brown"/>
    <s v="Consumer"/>
    <s v="United States"/>
    <s v="Philadelphia"/>
    <s v="Pennsylvania"/>
    <n v="19134"/>
    <x v="3"/>
    <x v="1255"/>
    <x v="2"/>
    <x v="7"/>
    <x v="1239"/>
    <x v="1815"/>
    <n v="4"/>
    <n v="0.4"/>
    <x v="1945"/>
  </r>
  <r>
    <n v="2137"/>
    <s v="CA-2015-156377"/>
    <x v="620"/>
    <x v="708"/>
    <s v="Standard Class"/>
    <s v="TB-21625"/>
    <s v="Trudy Brown"/>
    <s v="Consumer"/>
    <s v="United States"/>
    <s v="Grand Prairie"/>
    <s v="Texas"/>
    <n v="75051"/>
    <x v="2"/>
    <x v="1256"/>
    <x v="0"/>
    <x v="5"/>
    <x v="1240"/>
    <x v="1816"/>
    <n v="5"/>
    <n v="0.6"/>
    <x v="1946"/>
  </r>
  <r>
    <n v="2138"/>
    <s v="CA-2015-156377"/>
    <x v="620"/>
    <x v="708"/>
    <s v="Standard Class"/>
    <s v="TB-21625"/>
    <s v="Trudy Brown"/>
    <s v="Consumer"/>
    <s v="United States"/>
    <s v="Grand Prairie"/>
    <s v="Texas"/>
    <n v="75051"/>
    <x v="2"/>
    <x v="1203"/>
    <x v="1"/>
    <x v="8"/>
    <x v="1188"/>
    <x v="1817"/>
    <n v="4"/>
    <n v="0.8"/>
    <x v="1947"/>
  </r>
  <r>
    <n v="2139"/>
    <s v="US-2017-157896"/>
    <x v="673"/>
    <x v="38"/>
    <s v="Same Day"/>
    <s v="CB-12415"/>
    <s v="Christy Brittain"/>
    <s v="Consumer"/>
    <s v="United States"/>
    <s v="New York City"/>
    <s v="New York"/>
    <n v="10009"/>
    <x v="3"/>
    <x v="593"/>
    <x v="1"/>
    <x v="10"/>
    <x v="593"/>
    <x v="678"/>
    <n v="3"/>
    <n v="0"/>
    <x v="691"/>
  </r>
  <r>
    <n v="2140"/>
    <s v="CA-2014-159520"/>
    <x v="571"/>
    <x v="628"/>
    <s v="Standard Class"/>
    <s v="GT-14635"/>
    <s v="Grant Thornton"/>
    <s v="Corporate"/>
    <s v="United States"/>
    <s v="Long Beach"/>
    <s v="New York"/>
    <n v="11561"/>
    <x v="3"/>
    <x v="350"/>
    <x v="1"/>
    <x v="8"/>
    <x v="350"/>
    <x v="1818"/>
    <n v="9"/>
    <n v="0.2"/>
    <x v="1948"/>
  </r>
  <r>
    <n v="2141"/>
    <s v="CA-2014-159520"/>
    <x v="571"/>
    <x v="628"/>
    <s v="Standard Class"/>
    <s v="GT-14635"/>
    <s v="Grant Thornton"/>
    <s v="Corporate"/>
    <s v="United States"/>
    <s v="Long Beach"/>
    <s v="New York"/>
    <n v="11561"/>
    <x v="3"/>
    <x v="1257"/>
    <x v="1"/>
    <x v="14"/>
    <x v="1241"/>
    <x v="1819"/>
    <n v="2"/>
    <n v="0"/>
    <x v="1949"/>
  </r>
  <r>
    <n v="2142"/>
    <s v="CA-2014-159520"/>
    <x v="571"/>
    <x v="628"/>
    <s v="Standard Class"/>
    <s v="GT-14635"/>
    <s v="Grant Thornton"/>
    <s v="Corporate"/>
    <s v="United States"/>
    <s v="Long Beach"/>
    <s v="New York"/>
    <n v="11561"/>
    <x v="3"/>
    <x v="1258"/>
    <x v="0"/>
    <x v="3"/>
    <x v="1242"/>
    <x v="1820"/>
    <n v="3"/>
    <n v="0.4"/>
    <x v="1950"/>
  </r>
  <r>
    <n v="2143"/>
    <s v="CA-2016-155481"/>
    <x v="142"/>
    <x v="344"/>
    <s v="Standard Class"/>
    <s v="DK-13225"/>
    <s v="Dean Katz"/>
    <s v="Corporate"/>
    <s v="United States"/>
    <s v="Philadelphia"/>
    <s v="Pennsylvania"/>
    <n v="19140"/>
    <x v="3"/>
    <x v="69"/>
    <x v="1"/>
    <x v="10"/>
    <x v="69"/>
    <x v="429"/>
    <n v="6"/>
    <n v="0.2"/>
    <x v="1951"/>
  </r>
  <r>
    <n v="2144"/>
    <s v="CA-2016-155481"/>
    <x v="142"/>
    <x v="344"/>
    <s v="Standard Class"/>
    <s v="DK-13225"/>
    <s v="Dean Katz"/>
    <s v="Corporate"/>
    <s v="United States"/>
    <s v="Philadelphia"/>
    <s v="Pennsylvania"/>
    <n v="19140"/>
    <x v="3"/>
    <x v="125"/>
    <x v="2"/>
    <x v="7"/>
    <x v="126"/>
    <x v="1821"/>
    <n v="2"/>
    <n v="0.4"/>
    <x v="1952"/>
  </r>
  <r>
    <n v="2145"/>
    <s v="CA-2016-155481"/>
    <x v="142"/>
    <x v="344"/>
    <s v="Standard Class"/>
    <s v="DK-13225"/>
    <s v="Dean Katz"/>
    <s v="Corporate"/>
    <s v="United States"/>
    <s v="Philadelphia"/>
    <s v="Pennsylvania"/>
    <n v="19140"/>
    <x v="3"/>
    <x v="127"/>
    <x v="1"/>
    <x v="13"/>
    <x v="128"/>
    <x v="1822"/>
    <n v="7"/>
    <n v="0.2"/>
    <x v="1953"/>
  </r>
  <r>
    <n v="2146"/>
    <s v="US-2016-152051"/>
    <x v="674"/>
    <x v="597"/>
    <s v="Standard Class"/>
    <s v="TS-21160"/>
    <s v="Theresa Swint"/>
    <s v="Corporate"/>
    <s v="United States"/>
    <s v="York"/>
    <s v="Pennsylvania"/>
    <n v="17403"/>
    <x v="3"/>
    <x v="228"/>
    <x v="0"/>
    <x v="1"/>
    <x v="229"/>
    <x v="1823"/>
    <n v="3"/>
    <n v="0.3"/>
    <x v="1954"/>
  </r>
  <r>
    <n v="2147"/>
    <s v="US-2016-152051"/>
    <x v="674"/>
    <x v="597"/>
    <s v="Standard Class"/>
    <s v="TS-21160"/>
    <s v="Theresa Swint"/>
    <s v="Corporate"/>
    <s v="United States"/>
    <s v="York"/>
    <s v="Pennsylvania"/>
    <n v="17403"/>
    <x v="3"/>
    <x v="132"/>
    <x v="1"/>
    <x v="8"/>
    <x v="133"/>
    <x v="1824"/>
    <n v="4"/>
    <n v="0.7"/>
    <x v="1955"/>
  </r>
  <r>
    <n v="2148"/>
    <s v="US-2016-152051"/>
    <x v="674"/>
    <x v="597"/>
    <s v="Standard Class"/>
    <s v="TS-21160"/>
    <s v="Theresa Swint"/>
    <s v="Corporate"/>
    <s v="United States"/>
    <s v="York"/>
    <s v="Pennsylvania"/>
    <n v="17403"/>
    <x v="3"/>
    <x v="45"/>
    <x v="1"/>
    <x v="4"/>
    <x v="45"/>
    <x v="1825"/>
    <n v="6"/>
    <n v="0.2"/>
    <x v="1956"/>
  </r>
  <r>
    <n v="2149"/>
    <s v="CA-2014-141607"/>
    <x v="432"/>
    <x v="709"/>
    <s v="Standard Class"/>
    <s v="WB-21850"/>
    <s v="William Brown"/>
    <s v="Consumer"/>
    <s v="United States"/>
    <s v="Concord"/>
    <s v="California"/>
    <n v="94521"/>
    <x v="1"/>
    <x v="784"/>
    <x v="0"/>
    <x v="5"/>
    <x v="783"/>
    <x v="1826"/>
    <n v="1"/>
    <n v="0"/>
    <x v="1957"/>
  </r>
  <r>
    <n v="2150"/>
    <s v="CA-2017-102771"/>
    <x v="185"/>
    <x v="710"/>
    <s v="Standard Class"/>
    <s v="DO-13435"/>
    <s v="Denny Ordway"/>
    <s v="Consumer"/>
    <s v="United States"/>
    <s v="New York City"/>
    <s v="New York"/>
    <n v="10035"/>
    <x v="3"/>
    <x v="1259"/>
    <x v="2"/>
    <x v="7"/>
    <x v="1243"/>
    <x v="1827"/>
    <n v="5"/>
    <n v="0"/>
    <x v="1958"/>
  </r>
  <r>
    <n v="2151"/>
    <s v="US-2017-139969"/>
    <x v="123"/>
    <x v="177"/>
    <s v="Standard Class"/>
    <s v="AF-10870"/>
    <s v="Art Ferguson"/>
    <s v="Consumer"/>
    <s v="United States"/>
    <s v="College Station"/>
    <s v="Texas"/>
    <n v="77840"/>
    <x v="2"/>
    <x v="913"/>
    <x v="0"/>
    <x v="1"/>
    <x v="905"/>
    <x v="1828"/>
    <n v="3"/>
    <n v="0.3"/>
    <x v="1959"/>
  </r>
  <r>
    <n v="2152"/>
    <s v="CA-2014-167360"/>
    <x v="156"/>
    <x v="695"/>
    <s v="Second Class"/>
    <s v="RB-19435"/>
    <s v="Richard Bierner"/>
    <s v="Consumer"/>
    <s v="United States"/>
    <s v="Saint Louis"/>
    <s v="Missouri"/>
    <n v="63116"/>
    <x v="2"/>
    <x v="404"/>
    <x v="2"/>
    <x v="11"/>
    <x v="405"/>
    <x v="1829"/>
    <n v="7"/>
    <n v="0"/>
    <x v="1960"/>
  </r>
  <r>
    <n v="2153"/>
    <s v="CA-2015-123505"/>
    <x v="6"/>
    <x v="6"/>
    <s v="Standard Class"/>
    <s v="AR-10540"/>
    <s v="Andy Reiter"/>
    <s v="Consumer"/>
    <s v="United States"/>
    <s v="Quincy"/>
    <s v="Massachusetts"/>
    <n v="2169"/>
    <x v="3"/>
    <x v="1025"/>
    <x v="1"/>
    <x v="10"/>
    <x v="1016"/>
    <x v="1830"/>
    <n v="3"/>
    <n v="0"/>
    <x v="1961"/>
  </r>
  <r>
    <n v="2154"/>
    <s v="CA-2016-117282"/>
    <x v="216"/>
    <x v="461"/>
    <s v="Standard Class"/>
    <s v="DR-12880"/>
    <s v="Dan Reichenbach"/>
    <s v="Corporate"/>
    <s v="United States"/>
    <s v="New York City"/>
    <s v="New York"/>
    <n v="10009"/>
    <x v="3"/>
    <x v="608"/>
    <x v="1"/>
    <x v="8"/>
    <x v="608"/>
    <x v="1831"/>
    <n v="2"/>
    <n v="0.2"/>
    <x v="1962"/>
  </r>
  <r>
    <n v="2155"/>
    <s v="US-2016-120460"/>
    <x v="567"/>
    <x v="711"/>
    <s v="Standard Class"/>
    <s v="BF-11170"/>
    <s v="Ben Ferrer"/>
    <s v="Home Office"/>
    <s v="United States"/>
    <s v="Dallas"/>
    <s v="Texas"/>
    <n v="75081"/>
    <x v="2"/>
    <x v="1155"/>
    <x v="0"/>
    <x v="5"/>
    <x v="1143"/>
    <x v="1832"/>
    <n v="3"/>
    <n v="0.6"/>
    <x v="1963"/>
  </r>
  <r>
    <n v="2156"/>
    <s v="CA-2016-111115"/>
    <x v="197"/>
    <x v="330"/>
    <s v="Second Class"/>
    <s v="LB-16735"/>
    <s v="Larry Blacks"/>
    <s v="Consumer"/>
    <s v="United States"/>
    <s v="Los Angeles"/>
    <s v="California"/>
    <n v="90032"/>
    <x v="1"/>
    <x v="294"/>
    <x v="1"/>
    <x v="13"/>
    <x v="294"/>
    <x v="1385"/>
    <n v="6"/>
    <n v="0"/>
    <x v="1964"/>
  </r>
  <r>
    <n v="2157"/>
    <s v="CA-2014-124646"/>
    <x v="169"/>
    <x v="637"/>
    <s v="First Class"/>
    <s v="DV-13465"/>
    <s v="Dianna Vittorini"/>
    <s v="Consumer"/>
    <s v="United States"/>
    <s v="Minneapolis"/>
    <s v="Minnesota"/>
    <n v="55407"/>
    <x v="2"/>
    <x v="749"/>
    <x v="1"/>
    <x v="4"/>
    <x v="747"/>
    <x v="881"/>
    <n v="3"/>
    <n v="0"/>
    <x v="232"/>
  </r>
  <r>
    <n v="2158"/>
    <s v="CA-2014-124646"/>
    <x v="169"/>
    <x v="637"/>
    <s v="First Class"/>
    <s v="DV-13465"/>
    <s v="Dianna Vittorini"/>
    <s v="Consumer"/>
    <s v="United States"/>
    <s v="Minneapolis"/>
    <s v="Minnesota"/>
    <n v="55407"/>
    <x v="2"/>
    <x v="398"/>
    <x v="1"/>
    <x v="4"/>
    <x v="399"/>
    <x v="427"/>
    <n v="3"/>
    <n v="0"/>
    <x v="437"/>
  </r>
  <r>
    <n v="2159"/>
    <s v="CA-2017-148166"/>
    <x v="208"/>
    <x v="215"/>
    <s v="Standard Class"/>
    <s v="NK-18490"/>
    <s v="Neil Knudson"/>
    <s v="Home Office"/>
    <s v="United States"/>
    <s v="Deltona"/>
    <s v="Florida"/>
    <n v="32725"/>
    <x v="0"/>
    <x v="1260"/>
    <x v="1"/>
    <x v="6"/>
    <x v="1244"/>
    <x v="329"/>
    <n v="4"/>
    <n v="0.2"/>
    <x v="1965"/>
  </r>
  <r>
    <n v="2160"/>
    <s v="CA-2016-159737"/>
    <x v="323"/>
    <x v="411"/>
    <s v="Standard Class"/>
    <s v="CS-11950"/>
    <s v="Carlos Soltero"/>
    <s v="Consumer"/>
    <s v="United States"/>
    <s v="Chicago"/>
    <s v="Illinois"/>
    <n v="60610"/>
    <x v="2"/>
    <x v="908"/>
    <x v="1"/>
    <x v="8"/>
    <x v="900"/>
    <x v="1833"/>
    <n v="3"/>
    <n v="0.8"/>
    <x v="1966"/>
  </r>
  <r>
    <n v="2161"/>
    <s v="CA-2016-141019"/>
    <x v="675"/>
    <x v="201"/>
    <s v="Same Day"/>
    <s v="LH-17155"/>
    <s v="Logan Haushalter"/>
    <s v="Consumer"/>
    <s v="United States"/>
    <s v="Cincinnati"/>
    <s v="Ohio"/>
    <n v="45231"/>
    <x v="3"/>
    <x v="1071"/>
    <x v="0"/>
    <x v="5"/>
    <x v="1060"/>
    <x v="1834"/>
    <n v="1"/>
    <n v="0.2"/>
    <x v="1967"/>
  </r>
  <r>
    <n v="2162"/>
    <s v="CA-2016-101938"/>
    <x v="676"/>
    <x v="712"/>
    <s v="Standard Class"/>
    <s v="DW-13480"/>
    <s v="Dianna Wilson"/>
    <s v="Home Office"/>
    <s v="United States"/>
    <s v="Oakland"/>
    <s v="California"/>
    <n v="94601"/>
    <x v="1"/>
    <x v="1261"/>
    <x v="1"/>
    <x v="6"/>
    <x v="1245"/>
    <x v="1835"/>
    <n v="1"/>
    <n v="0"/>
    <x v="1968"/>
  </r>
  <r>
    <n v="2163"/>
    <s v="CA-2017-166296"/>
    <x v="677"/>
    <x v="713"/>
    <s v="Standard Class"/>
    <s v="KF-16285"/>
    <s v="Karen Ferguson"/>
    <s v="Home Office"/>
    <s v="United States"/>
    <s v="Manteca"/>
    <s v="California"/>
    <n v="95336"/>
    <x v="1"/>
    <x v="1078"/>
    <x v="1"/>
    <x v="10"/>
    <x v="1068"/>
    <x v="1836"/>
    <n v="3"/>
    <n v="0"/>
    <x v="1969"/>
  </r>
  <r>
    <n v="2164"/>
    <s v="CA-2016-154018"/>
    <x v="63"/>
    <x v="61"/>
    <s v="Standard Class"/>
    <s v="HA-14920"/>
    <s v="Helen Andreada"/>
    <s v="Consumer"/>
    <s v="United States"/>
    <s v="Laredo"/>
    <s v="Texas"/>
    <n v="78041"/>
    <x v="2"/>
    <x v="657"/>
    <x v="2"/>
    <x v="11"/>
    <x v="657"/>
    <x v="1837"/>
    <n v="3"/>
    <n v="0.2"/>
    <x v="1970"/>
  </r>
  <r>
    <n v="2165"/>
    <s v="CA-2016-154018"/>
    <x v="63"/>
    <x v="61"/>
    <s v="Standard Class"/>
    <s v="HA-14920"/>
    <s v="Helen Andreada"/>
    <s v="Consumer"/>
    <s v="United States"/>
    <s v="Laredo"/>
    <s v="Texas"/>
    <n v="78041"/>
    <x v="2"/>
    <x v="1262"/>
    <x v="1"/>
    <x v="10"/>
    <x v="1246"/>
    <x v="1838"/>
    <n v="2"/>
    <n v="0.2"/>
    <x v="1971"/>
  </r>
  <r>
    <n v="2166"/>
    <s v="CA-2016-154018"/>
    <x v="63"/>
    <x v="61"/>
    <s v="Standard Class"/>
    <s v="HA-14920"/>
    <s v="Helen Andreada"/>
    <s v="Consumer"/>
    <s v="United States"/>
    <s v="Laredo"/>
    <s v="Texas"/>
    <n v="78041"/>
    <x v="2"/>
    <x v="583"/>
    <x v="0"/>
    <x v="5"/>
    <x v="583"/>
    <x v="1839"/>
    <n v="5"/>
    <n v="0.6"/>
    <x v="1972"/>
  </r>
  <r>
    <n v="2167"/>
    <s v="CA-2016-154018"/>
    <x v="63"/>
    <x v="61"/>
    <s v="Standard Class"/>
    <s v="HA-14920"/>
    <s v="Helen Andreada"/>
    <s v="Consumer"/>
    <s v="United States"/>
    <s v="Laredo"/>
    <s v="Texas"/>
    <n v="78041"/>
    <x v="2"/>
    <x v="1167"/>
    <x v="1"/>
    <x v="6"/>
    <x v="1154"/>
    <x v="1840"/>
    <n v="1"/>
    <n v="0.2"/>
    <x v="1973"/>
  </r>
  <r>
    <n v="2168"/>
    <s v="CA-2016-154018"/>
    <x v="63"/>
    <x v="61"/>
    <s v="Standard Class"/>
    <s v="HA-14920"/>
    <s v="Helen Andreada"/>
    <s v="Consumer"/>
    <s v="United States"/>
    <s v="Laredo"/>
    <s v="Texas"/>
    <n v="78041"/>
    <x v="2"/>
    <x v="307"/>
    <x v="1"/>
    <x v="8"/>
    <x v="307"/>
    <x v="1841"/>
    <n v="7"/>
    <n v="0.8"/>
    <x v="1974"/>
  </r>
  <r>
    <n v="2169"/>
    <s v="CA-2017-117870"/>
    <x v="678"/>
    <x v="714"/>
    <s v="Second Class"/>
    <s v="JH-15820"/>
    <s v="John Huston"/>
    <s v="Consumer"/>
    <s v="United States"/>
    <s v="Kent"/>
    <s v="Ohio"/>
    <n v="44240"/>
    <x v="3"/>
    <x v="512"/>
    <x v="1"/>
    <x v="6"/>
    <x v="512"/>
    <x v="261"/>
    <n v="3"/>
    <n v="0.2"/>
    <x v="1975"/>
  </r>
  <r>
    <n v="2170"/>
    <s v="CA-2017-117870"/>
    <x v="678"/>
    <x v="714"/>
    <s v="Second Class"/>
    <s v="JH-15820"/>
    <s v="John Huston"/>
    <s v="Consumer"/>
    <s v="United States"/>
    <s v="Kent"/>
    <s v="Ohio"/>
    <n v="44240"/>
    <x v="3"/>
    <x v="701"/>
    <x v="2"/>
    <x v="11"/>
    <x v="701"/>
    <x v="981"/>
    <n v="3"/>
    <n v="0.2"/>
    <x v="1976"/>
  </r>
  <r>
    <n v="2171"/>
    <s v="CA-2017-117870"/>
    <x v="678"/>
    <x v="714"/>
    <s v="Second Class"/>
    <s v="JH-15820"/>
    <s v="John Huston"/>
    <s v="Consumer"/>
    <s v="United States"/>
    <s v="Kent"/>
    <s v="Ohio"/>
    <n v="44240"/>
    <x v="3"/>
    <x v="160"/>
    <x v="2"/>
    <x v="7"/>
    <x v="161"/>
    <x v="715"/>
    <n v="3"/>
    <n v="0.4"/>
    <x v="733"/>
  </r>
  <r>
    <n v="2172"/>
    <s v="US-2017-137491"/>
    <x v="123"/>
    <x v="654"/>
    <s v="Standard Class"/>
    <s v="LC-16930"/>
    <s v="Linda Cazamias"/>
    <s v="Corporate"/>
    <s v="United States"/>
    <s v="San Angelo"/>
    <s v="Texas"/>
    <n v="76903"/>
    <x v="2"/>
    <x v="635"/>
    <x v="0"/>
    <x v="1"/>
    <x v="635"/>
    <x v="1842"/>
    <n v="2"/>
    <n v="0.3"/>
    <x v="1977"/>
  </r>
  <r>
    <n v="2173"/>
    <s v="CA-2014-152296"/>
    <x v="601"/>
    <x v="715"/>
    <s v="First Class"/>
    <s v="IL-15100"/>
    <s v="Ivan Liston"/>
    <s v="Consumer"/>
    <s v="United States"/>
    <s v="San Francisco"/>
    <s v="California"/>
    <n v="94122"/>
    <x v="1"/>
    <x v="1263"/>
    <x v="1"/>
    <x v="8"/>
    <x v="1247"/>
    <x v="1843"/>
    <n v="3"/>
    <n v="0.2"/>
    <x v="1978"/>
  </r>
  <r>
    <n v="2174"/>
    <s v="CA-2016-112025"/>
    <x v="679"/>
    <x v="716"/>
    <s v="Standard Class"/>
    <s v="LS-16975"/>
    <s v="Lindsay Shagiari"/>
    <s v="Home Office"/>
    <s v="United States"/>
    <s v="Houston"/>
    <s v="Texas"/>
    <n v="77070"/>
    <x v="2"/>
    <x v="1087"/>
    <x v="1"/>
    <x v="8"/>
    <x v="1077"/>
    <x v="1844"/>
    <n v="3"/>
    <n v="0.8"/>
    <x v="1979"/>
  </r>
  <r>
    <n v="2175"/>
    <s v="CA-2015-132507"/>
    <x v="117"/>
    <x v="717"/>
    <s v="Second Class"/>
    <s v="CC-12610"/>
    <s v="Corey Catlett"/>
    <s v="Corporate"/>
    <s v="United States"/>
    <s v="Houston"/>
    <s v="Texas"/>
    <n v="77041"/>
    <x v="2"/>
    <x v="1220"/>
    <x v="1"/>
    <x v="4"/>
    <x v="1204"/>
    <x v="1845"/>
    <n v="4"/>
    <n v="0.2"/>
    <x v="1980"/>
  </r>
  <r>
    <n v="2176"/>
    <s v="CA-2016-125738"/>
    <x v="680"/>
    <x v="149"/>
    <s v="Standard Class"/>
    <s v="PB-18805"/>
    <s v="Patrick Bzostek"/>
    <s v="Home Office"/>
    <s v="United States"/>
    <s v="Salt Lake City"/>
    <s v="Utah"/>
    <n v="84106"/>
    <x v="1"/>
    <x v="1264"/>
    <x v="1"/>
    <x v="10"/>
    <x v="1248"/>
    <x v="1846"/>
    <n v="2"/>
    <n v="0"/>
    <x v="1981"/>
  </r>
  <r>
    <n v="2177"/>
    <s v="CA-2016-125738"/>
    <x v="680"/>
    <x v="149"/>
    <s v="Standard Class"/>
    <s v="PB-18805"/>
    <s v="Patrick Bzostek"/>
    <s v="Home Office"/>
    <s v="United States"/>
    <s v="Salt Lake City"/>
    <s v="Utah"/>
    <n v="84106"/>
    <x v="1"/>
    <x v="1083"/>
    <x v="1"/>
    <x v="10"/>
    <x v="1073"/>
    <x v="1847"/>
    <n v="9"/>
    <n v="0"/>
    <x v="1982"/>
  </r>
  <r>
    <n v="2178"/>
    <s v="CA-2016-125738"/>
    <x v="680"/>
    <x v="149"/>
    <s v="Standard Class"/>
    <s v="PB-18805"/>
    <s v="Patrick Bzostek"/>
    <s v="Home Office"/>
    <s v="United States"/>
    <s v="Salt Lake City"/>
    <s v="Utah"/>
    <n v="84106"/>
    <x v="1"/>
    <x v="1124"/>
    <x v="1"/>
    <x v="8"/>
    <x v="1112"/>
    <x v="1848"/>
    <n v="5"/>
    <n v="0.2"/>
    <x v="1983"/>
  </r>
  <r>
    <n v="2179"/>
    <s v="CA-2016-125738"/>
    <x v="680"/>
    <x v="149"/>
    <s v="Standard Class"/>
    <s v="PB-18805"/>
    <s v="Patrick Bzostek"/>
    <s v="Home Office"/>
    <s v="United States"/>
    <s v="Salt Lake City"/>
    <s v="Utah"/>
    <n v="84106"/>
    <x v="1"/>
    <x v="422"/>
    <x v="1"/>
    <x v="10"/>
    <x v="422"/>
    <x v="1849"/>
    <n v="8"/>
    <n v="0"/>
    <x v="1984"/>
  </r>
  <r>
    <n v="2180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338"/>
    <x v="1"/>
    <x v="8"/>
    <x v="338"/>
    <x v="1850"/>
    <n v="7"/>
    <n v="0.2"/>
    <x v="1985"/>
  </r>
  <r>
    <n v="2181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429"/>
    <x v="1"/>
    <x v="2"/>
    <x v="429"/>
    <x v="1851"/>
    <n v="3"/>
    <n v="0"/>
    <x v="1986"/>
  </r>
  <r>
    <n v="2182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1265"/>
    <x v="0"/>
    <x v="1"/>
    <x v="1249"/>
    <x v="1852"/>
    <n v="4"/>
    <n v="0.1"/>
    <x v="1987"/>
  </r>
  <r>
    <n v="2183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1150"/>
    <x v="2"/>
    <x v="15"/>
    <x v="1138"/>
    <x v="1853"/>
    <n v="5"/>
    <n v="0"/>
    <x v="1988"/>
  </r>
  <r>
    <n v="2184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97"/>
    <x v="2"/>
    <x v="11"/>
    <x v="97"/>
    <x v="1723"/>
    <n v="5"/>
    <n v="0"/>
    <x v="1827"/>
  </r>
  <r>
    <n v="2185"/>
    <s v="CA-2016-128818"/>
    <x v="681"/>
    <x v="718"/>
    <s v="Standard Class"/>
    <s v="CJ-12010"/>
    <s v="Caroline Jumper"/>
    <s v="Consumer"/>
    <s v="United States"/>
    <s v="New York City"/>
    <s v="New York"/>
    <n v="10009"/>
    <x v="3"/>
    <x v="740"/>
    <x v="0"/>
    <x v="5"/>
    <x v="222"/>
    <x v="1854"/>
    <n v="8"/>
    <n v="0"/>
    <x v="1989"/>
  </r>
  <r>
    <n v="2186"/>
    <s v="CA-2017-124576"/>
    <x v="378"/>
    <x v="460"/>
    <s v="Second Class"/>
    <s v="HK-14890"/>
    <s v="Heather Kirkland"/>
    <s v="Corporate"/>
    <s v="United States"/>
    <s v="Salinas"/>
    <s v="California"/>
    <n v="93905"/>
    <x v="1"/>
    <x v="141"/>
    <x v="1"/>
    <x v="8"/>
    <x v="142"/>
    <x v="1855"/>
    <n v="2"/>
    <n v="0.2"/>
    <x v="1990"/>
  </r>
  <r>
    <n v="2187"/>
    <s v="CA-2016-101378"/>
    <x v="216"/>
    <x v="607"/>
    <s v="Same Day"/>
    <s v="RH-19600"/>
    <s v="Rob Haberlin"/>
    <s v="Consumer"/>
    <s v="United States"/>
    <s v="Huntsville"/>
    <s v="Alabama"/>
    <n v="35810"/>
    <x v="0"/>
    <x v="174"/>
    <x v="2"/>
    <x v="11"/>
    <x v="175"/>
    <x v="180"/>
    <n v="2"/>
    <n v="0"/>
    <x v="182"/>
  </r>
  <r>
    <n v="2188"/>
    <s v="CA-2017-143063"/>
    <x v="682"/>
    <x v="719"/>
    <s v="Standard Class"/>
    <s v="IL-15100"/>
    <s v="Ivan Liston"/>
    <s v="Consumer"/>
    <s v="United States"/>
    <s v="Columbus"/>
    <s v="Indiana"/>
    <n v="47201"/>
    <x v="2"/>
    <x v="1040"/>
    <x v="1"/>
    <x v="12"/>
    <x v="153"/>
    <x v="1856"/>
    <n v="6"/>
    <n v="0"/>
    <x v="1991"/>
  </r>
  <r>
    <n v="2189"/>
    <s v="CA-2017-143063"/>
    <x v="682"/>
    <x v="719"/>
    <s v="Standard Class"/>
    <s v="IL-15100"/>
    <s v="Ivan Liston"/>
    <s v="Consumer"/>
    <s v="United States"/>
    <s v="Columbus"/>
    <s v="Indiana"/>
    <n v="47201"/>
    <x v="2"/>
    <x v="71"/>
    <x v="0"/>
    <x v="5"/>
    <x v="71"/>
    <x v="1857"/>
    <n v="2"/>
    <n v="0"/>
    <x v="1992"/>
  </r>
  <r>
    <n v="2190"/>
    <s v="CA-2017-143063"/>
    <x v="682"/>
    <x v="719"/>
    <s v="Standard Class"/>
    <s v="IL-15100"/>
    <s v="Ivan Liston"/>
    <s v="Consumer"/>
    <s v="United States"/>
    <s v="Columbus"/>
    <s v="Indiana"/>
    <n v="47201"/>
    <x v="2"/>
    <x v="297"/>
    <x v="2"/>
    <x v="7"/>
    <x v="297"/>
    <x v="1858"/>
    <n v="9"/>
    <n v="0"/>
    <x v="1993"/>
  </r>
  <r>
    <n v="2191"/>
    <s v="CA-2016-118913"/>
    <x v="674"/>
    <x v="597"/>
    <s v="Standard Class"/>
    <s v="AS-10240"/>
    <s v="Alan Shonely"/>
    <s v="Consumer"/>
    <s v="United States"/>
    <s v="Los Angeles"/>
    <s v="California"/>
    <n v="90049"/>
    <x v="1"/>
    <x v="1266"/>
    <x v="1"/>
    <x v="9"/>
    <x v="1250"/>
    <x v="1859"/>
    <n v="3"/>
    <n v="0"/>
    <x v="1994"/>
  </r>
  <r>
    <n v="2192"/>
    <s v="CA-2016-128412"/>
    <x v="107"/>
    <x v="24"/>
    <s v="Standard Class"/>
    <s v="AP-10915"/>
    <s v="Arthur Prichep"/>
    <s v="Consumer"/>
    <s v="United States"/>
    <s v="Seattle"/>
    <s v="Washington"/>
    <n v="98105"/>
    <x v="1"/>
    <x v="1242"/>
    <x v="1"/>
    <x v="8"/>
    <x v="1225"/>
    <x v="1860"/>
    <n v="3"/>
    <n v="0.2"/>
    <x v="1995"/>
  </r>
  <r>
    <n v="2193"/>
    <s v="CA-2016-128412"/>
    <x v="107"/>
    <x v="24"/>
    <s v="Standard Class"/>
    <s v="AP-10915"/>
    <s v="Arthur Prichep"/>
    <s v="Consumer"/>
    <s v="United States"/>
    <s v="Seattle"/>
    <s v="Washington"/>
    <n v="98105"/>
    <x v="1"/>
    <x v="1112"/>
    <x v="1"/>
    <x v="9"/>
    <x v="1101"/>
    <x v="1861"/>
    <n v="3"/>
    <n v="0"/>
    <x v="1996"/>
  </r>
  <r>
    <n v="2194"/>
    <s v="CA-2016-128412"/>
    <x v="107"/>
    <x v="24"/>
    <s v="Standard Class"/>
    <s v="AP-10915"/>
    <s v="Arthur Prichep"/>
    <s v="Consumer"/>
    <s v="United States"/>
    <s v="Seattle"/>
    <s v="Washington"/>
    <n v="98105"/>
    <x v="1"/>
    <x v="1030"/>
    <x v="1"/>
    <x v="10"/>
    <x v="1021"/>
    <x v="1862"/>
    <n v="4"/>
    <n v="0"/>
    <x v="1997"/>
  </r>
  <r>
    <n v="2195"/>
    <s v="CA-2016-128412"/>
    <x v="107"/>
    <x v="24"/>
    <s v="Standard Class"/>
    <s v="AP-10915"/>
    <s v="Arthur Prichep"/>
    <s v="Consumer"/>
    <s v="United States"/>
    <s v="Seattle"/>
    <s v="Washington"/>
    <n v="98105"/>
    <x v="1"/>
    <x v="1267"/>
    <x v="1"/>
    <x v="9"/>
    <x v="1251"/>
    <x v="1863"/>
    <n v="3"/>
    <n v="0"/>
    <x v="1998"/>
  </r>
  <r>
    <n v="2196"/>
    <s v="CA-2016-128412"/>
    <x v="107"/>
    <x v="24"/>
    <s v="Standard Class"/>
    <s v="AP-10915"/>
    <s v="Arthur Prichep"/>
    <s v="Consumer"/>
    <s v="United States"/>
    <s v="Seattle"/>
    <s v="Washington"/>
    <n v="98105"/>
    <x v="1"/>
    <x v="1044"/>
    <x v="2"/>
    <x v="11"/>
    <x v="1033"/>
    <x v="915"/>
    <n v="5"/>
    <n v="0"/>
    <x v="1999"/>
  </r>
  <r>
    <n v="2197"/>
    <s v="CA-2016-136483"/>
    <x v="49"/>
    <x v="296"/>
    <s v="Standard Class"/>
    <s v="AG-10390"/>
    <s v="Allen Goldenen"/>
    <s v="Consumer"/>
    <s v="United States"/>
    <s v="Knoxville"/>
    <s v="Tennessee"/>
    <n v="37918"/>
    <x v="0"/>
    <x v="134"/>
    <x v="1"/>
    <x v="6"/>
    <x v="135"/>
    <x v="1864"/>
    <n v="2"/>
    <n v="0.2"/>
    <x v="2000"/>
  </r>
  <r>
    <n v="2198"/>
    <s v="CA-2014-163013"/>
    <x v="683"/>
    <x v="283"/>
    <s v="Standard Class"/>
    <s v="BF-11080"/>
    <s v="Bart Folk"/>
    <s v="Consumer"/>
    <s v="United States"/>
    <s v="Montgomery"/>
    <s v="Alabama"/>
    <n v="36116"/>
    <x v="0"/>
    <x v="563"/>
    <x v="1"/>
    <x v="6"/>
    <x v="563"/>
    <x v="1865"/>
    <n v="3"/>
    <n v="0"/>
    <x v="2001"/>
  </r>
  <r>
    <n v="2199"/>
    <s v="CA-2015-135363"/>
    <x v="262"/>
    <x v="279"/>
    <s v="Standard Class"/>
    <s v="CK-12205"/>
    <s v="Chloris Kastensmidt"/>
    <s v="Consumer"/>
    <s v="United States"/>
    <s v="Philadelphia"/>
    <s v="Pennsylvania"/>
    <n v="19120"/>
    <x v="3"/>
    <x v="89"/>
    <x v="1"/>
    <x v="10"/>
    <x v="89"/>
    <x v="12"/>
    <n v="3"/>
    <n v="0.2"/>
    <x v="12"/>
  </r>
  <r>
    <n v="2200"/>
    <s v="CA-2015-135363"/>
    <x v="262"/>
    <x v="279"/>
    <s v="Standard Class"/>
    <s v="CK-12205"/>
    <s v="Chloris Kastensmidt"/>
    <s v="Consumer"/>
    <s v="United States"/>
    <s v="Philadelphia"/>
    <s v="Pennsylvania"/>
    <n v="19120"/>
    <x v="3"/>
    <x v="1221"/>
    <x v="1"/>
    <x v="10"/>
    <x v="1205"/>
    <x v="1866"/>
    <n v="1"/>
    <n v="0.2"/>
    <x v="2002"/>
  </r>
  <r>
    <n v="2201"/>
    <s v="US-2014-165659"/>
    <x v="106"/>
    <x v="104"/>
    <s v="Standard Class"/>
    <s v="LT-17110"/>
    <s v="Liz Thompson"/>
    <s v="Consumer"/>
    <s v="United States"/>
    <s v="Little Rock"/>
    <s v="Arkansas"/>
    <n v="72209"/>
    <x v="0"/>
    <x v="345"/>
    <x v="0"/>
    <x v="5"/>
    <x v="345"/>
    <x v="500"/>
    <n v="6"/>
    <n v="0"/>
    <x v="867"/>
  </r>
  <r>
    <n v="2202"/>
    <s v="US-2014-165659"/>
    <x v="106"/>
    <x v="104"/>
    <s v="Standard Class"/>
    <s v="LT-17110"/>
    <s v="Liz Thompson"/>
    <s v="Consumer"/>
    <s v="United States"/>
    <s v="Little Rock"/>
    <s v="Arkansas"/>
    <n v="72209"/>
    <x v="0"/>
    <x v="202"/>
    <x v="2"/>
    <x v="7"/>
    <x v="203"/>
    <x v="1867"/>
    <n v="7"/>
    <n v="0"/>
    <x v="2003"/>
  </r>
  <r>
    <n v="2203"/>
    <s v="CA-2015-138002"/>
    <x v="684"/>
    <x v="64"/>
    <s v="Standard Class"/>
    <s v="BT-11305"/>
    <s v="Beth Thompson"/>
    <s v="Home Office"/>
    <s v="United States"/>
    <s v="Seattle"/>
    <s v="Washington"/>
    <n v="98103"/>
    <x v="1"/>
    <x v="315"/>
    <x v="1"/>
    <x v="8"/>
    <x v="315"/>
    <x v="861"/>
    <n v="2"/>
    <n v="0.2"/>
    <x v="2004"/>
  </r>
  <r>
    <n v="2204"/>
    <s v="CA-2015-138002"/>
    <x v="684"/>
    <x v="64"/>
    <s v="Standard Class"/>
    <s v="BT-11305"/>
    <s v="Beth Thompson"/>
    <s v="Home Office"/>
    <s v="United States"/>
    <s v="Seattle"/>
    <s v="Washington"/>
    <n v="98103"/>
    <x v="1"/>
    <x v="1268"/>
    <x v="0"/>
    <x v="5"/>
    <x v="1252"/>
    <x v="1868"/>
    <n v="3"/>
    <n v="0"/>
    <x v="2005"/>
  </r>
  <r>
    <n v="2205"/>
    <s v="CA-2015-128860"/>
    <x v="685"/>
    <x v="414"/>
    <s v="Standard Class"/>
    <s v="SC-20725"/>
    <s v="Steven Cartwright"/>
    <s v="Consumer"/>
    <s v="United States"/>
    <s v="Lancaster"/>
    <s v="Pennsylvania"/>
    <n v="17602"/>
    <x v="3"/>
    <x v="1001"/>
    <x v="0"/>
    <x v="5"/>
    <x v="1253"/>
    <x v="1869"/>
    <n v="1"/>
    <n v="0.2"/>
    <x v="2006"/>
  </r>
  <r>
    <n v="2206"/>
    <s v="CA-2016-164350"/>
    <x v="545"/>
    <x v="720"/>
    <s v="Second Class"/>
    <s v="CG-12040"/>
    <s v="Catherine Glotzbach"/>
    <s v="Home Office"/>
    <s v="United States"/>
    <s v="Bristol"/>
    <s v="Tennessee"/>
    <n v="37620"/>
    <x v="0"/>
    <x v="1269"/>
    <x v="1"/>
    <x v="6"/>
    <x v="1254"/>
    <x v="1870"/>
    <n v="3"/>
    <n v="0.2"/>
    <x v="2007"/>
  </r>
  <r>
    <n v="2207"/>
    <s v="US-2014-103905"/>
    <x v="686"/>
    <x v="721"/>
    <s v="Standard Class"/>
    <s v="AW-10930"/>
    <s v="Arthur Wiediger"/>
    <s v="Home Office"/>
    <s v="United States"/>
    <s v="Aurora"/>
    <s v="Illinois"/>
    <n v="60505"/>
    <x v="2"/>
    <x v="410"/>
    <x v="1"/>
    <x v="8"/>
    <x v="410"/>
    <x v="1871"/>
    <n v="7"/>
    <n v="0.8"/>
    <x v="2008"/>
  </r>
  <r>
    <n v="2208"/>
    <s v="US-2014-103905"/>
    <x v="686"/>
    <x v="721"/>
    <s v="Standard Class"/>
    <s v="AW-10930"/>
    <s v="Arthur Wiediger"/>
    <s v="Home Office"/>
    <s v="United States"/>
    <s v="Aurora"/>
    <s v="Illinois"/>
    <n v="60505"/>
    <x v="2"/>
    <x v="179"/>
    <x v="2"/>
    <x v="7"/>
    <x v="180"/>
    <x v="1872"/>
    <n v="4"/>
    <n v="0.2"/>
    <x v="2009"/>
  </r>
  <r>
    <n v="2209"/>
    <s v="CA-2015-129854"/>
    <x v="421"/>
    <x v="722"/>
    <s v="Standard Class"/>
    <s v="RB-19705"/>
    <s v="Roger Barcio"/>
    <s v="Home Office"/>
    <s v="United States"/>
    <s v="New York City"/>
    <s v="New York"/>
    <n v="10009"/>
    <x v="3"/>
    <x v="105"/>
    <x v="1"/>
    <x v="6"/>
    <x v="105"/>
    <x v="1873"/>
    <n v="4"/>
    <n v="0"/>
    <x v="2010"/>
  </r>
  <r>
    <n v="2210"/>
    <s v="CA-2014-125556"/>
    <x v="687"/>
    <x v="723"/>
    <s v="Second Class"/>
    <s v="ML-17410"/>
    <s v="Maris LaWare"/>
    <s v="Consumer"/>
    <s v="United States"/>
    <s v="Fairfield"/>
    <s v="Connecticut"/>
    <n v="6824"/>
    <x v="3"/>
    <x v="1270"/>
    <x v="2"/>
    <x v="7"/>
    <x v="1255"/>
    <x v="1874"/>
    <n v="7"/>
    <n v="0"/>
    <x v="2011"/>
  </r>
  <r>
    <n v="2211"/>
    <s v="CA-2014-125556"/>
    <x v="687"/>
    <x v="723"/>
    <s v="Second Class"/>
    <s v="ML-17410"/>
    <s v="Maris LaWare"/>
    <s v="Consumer"/>
    <s v="United States"/>
    <s v="Fairfield"/>
    <s v="Connecticut"/>
    <n v="6824"/>
    <x v="3"/>
    <x v="236"/>
    <x v="1"/>
    <x v="8"/>
    <x v="237"/>
    <x v="1875"/>
    <n v="10"/>
    <n v="0"/>
    <x v="2012"/>
  </r>
  <r>
    <n v="2212"/>
    <s v="CA-2016-162313"/>
    <x v="581"/>
    <x v="724"/>
    <s v="First Class"/>
    <s v="VB-21745"/>
    <s v="Victoria Brennan"/>
    <s v="Corporate"/>
    <s v="United States"/>
    <s v="Lincoln Park"/>
    <s v="Michigan"/>
    <n v="48146"/>
    <x v="2"/>
    <x v="1271"/>
    <x v="1"/>
    <x v="9"/>
    <x v="1256"/>
    <x v="1876"/>
    <n v="6"/>
    <n v="0.1"/>
    <x v="2013"/>
  </r>
  <r>
    <n v="2213"/>
    <s v="CA-2017-107874"/>
    <x v="610"/>
    <x v="654"/>
    <s v="Standard Class"/>
    <s v="SW-20275"/>
    <s v="Scott Williamson"/>
    <s v="Consumer"/>
    <s v="United States"/>
    <s v="New York City"/>
    <s v="New York"/>
    <n v="10035"/>
    <x v="3"/>
    <x v="905"/>
    <x v="0"/>
    <x v="5"/>
    <x v="897"/>
    <x v="1877"/>
    <n v="1"/>
    <n v="0"/>
    <x v="2014"/>
  </r>
  <r>
    <n v="2214"/>
    <s v="CA-2017-129378"/>
    <x v="172"/>
    <x v="725"/>
    <s v="First Class"/>
    <s v="NS-18505"/>
    <s v="Neola Schneider"/>
    <s v="Consumer"/>
    <s v="United States"/>
    <s v="San Jose"/>
    <s v="California"/>
    <n v="95123"/>
    <x v="1"/>
    <x v="751"/>
    <x v="1"/>
    <x v="8"/>
    <x v="749"/>
    <x v="1878"/>
    <n v="1"/>
    <n v="0.2"/>
    <x v="2015"/>
  </r>
  <r>
    <n v="2215"/>
    <s v="CA-2017-129378"/>
    <x v="172"/>
    <x v="725"/>
    <s v="First Class"/>
    <s v="NS-18505"/>
    <s v="Neola Schneider"/>
    <s v="Consumer"/>
    <s v="United States"/>
    <s v="San Jose"/>
    <s v="California"/>
    <n v="95123"/>
    <x v="1"/>
    <x v="305"/>
    <x v="1"/>
    <x v="8"/>
    <x v="305"/>
    <x v="1879"/>
    <n v="13"/>
    <n v="0.2"/>
    <x v="2016"/>
  </r>
  <r>
    <n v="2216"/>
    <s v="CA-2017-129378"/>
    <x v="172"/>
    <x v="725"/>
    <s v="First Class"/>
    <s v="NS-18505"/>
    <s v="Neola Schneider"/>
    <s v="Consumer"/>
    <s v="United States"/>
    <s v="San Jose"/>
    <s v="California"/>
    <n v="95123"/>
    <x v="1"/>
    <x v="643"/>
    <x v="1"/>
    <x v="9"/>
    <x v="850"/>
    <x v="1805"/>
    <n v="2"/>
    <n v="0"/>
    <x v="2017"/>
  </r>
  <r>
    <n v="2217"/>
    <s v="CA-2017-129378"/>
    <x v="172"/>
    <x v="725"/>
    <s v="First Class"/>
    <s v="NS-18505"/>
    <s v="Neola Schneider"/>
    <s v="Consumer"/>
    <s v="United States"/>
    <s v="San Jose"/>
    <s v="California"/>
    <n v="95123"/>
    <x v="1"/>
    <x v="1272"/>
    <x v="0"/>
    <x v="1"/>
    <x v="1257"/>
    <x v="1880"/>
    <n v="4"/>
    <n v="0.2"/>
    <x v="2018"/>
  </r>
  <r>
    <n v="2218"/>
    <s v="CA-2014-151953"/>
    <x v="59"/>
    <x v="59"/>
    <s v="Standard Class"/>
    <s v="DB-13555"/>
    <s v="Dorothy Badders"/>
    <s v="Corporate"/>
    <s v="United States"/>
    <s v="Jacksonville"/>
    <s v="Florida"/>
    <n v="32216"/>
    <x v="0"/>
    <x v="1273"/>
    <x v="1"/>
    <x v="6"/>
    <x v="1258"/>
    <x v="1881"/>
    <n v="2"/>
    <n v="0.2"/>
    <x v="2019"/>
  </r>
  <r>
    <n v="2219"/>
    <s v="CA-2017-130841"/>
    <x v="688"/>
    <x v="608"/>
    <s v="Standard Class"/>
    <s v="MH-17620"/>
    <s v="Matt Hagelstein"/>
    <s v="Corporate"/>
    <s v="United States"/>
    <s v="San Francisco"/>
    <s v="California"/>
    <n v="94110"/>
    <x v="1"/>
    <x v="744"/>
    <x v="1"/>
    <x v="8"/>
    <x v="742"/>
    <x v="1882"/>
    <n v="4"/>
    <n v="0.2"/>
    <x v="2020"/>
  </r>
  <r>
    <n v="2220"/>
    <s v="CA-2017-130841"/>
    <x v="688"/>
    <x v="608"/>
    <s v="Standard Class"/>
    <s v="MH-17620"/>
    <s v="Matt Hagelstein"/>
    <s v="Corporate"/>
    <s v="United States"/>
    <s v="San Francisco"/>
    <s v="California"/>
    <n v="94110"/>
    <x v="1"/>
    <x v="355"/>
    <x v="1"/>
    <x v="4"/>
    <x v="355"/>
    <x v="1883"/>
    <n v="1"/>
    <n v="0"/>
    <x v="2021"/>
  </r>
  <r>
    <n v="2221"/>
    <s v="CA-2017-130841"/>
    <x v="688"/>
    <x v="608"/>
    <s v="Standard Class"/>
    <s v="MH-17620"/>
    <s v="Matt Hagelstein"/>
    <s v="Corporate"/>
    <s v="United States"/>
    <s v="San Francisco"/>
    <s v="California"/>
    <n v="94110"/>
    <x v="1"/>
    <x v="1118"/>
    <x v="2"/>
    <x v="7"/>
    <x v="1106"/>
    <x v="1884"/>
    <n v="4"/>
    <n v="0.2"/>
    <x v="2022"/>
  </r>
  <r>
    <n v="2222"/>
    <s v="CA-2015-131884"/>
    <x v="401"/>
    <x v="726"/>
    <s v="Same Day"/>
    <s v="DK-13375"/>
    <s v="Dennis Kane"/>
    <s v="Consumer"/>
    <s v="United States"/>
    <s v="Marion"/>
    <s v="Ohio"/>
    <n v="43302"/>
    <x v="3"/>
    <x v="1246"/>
    <x v="2"/>
    <x v="7"/>
    <x v="1230"/>
    <x v="1885"/>
    <n v="2"/>
    <n v="0.4"/>
    <x v="2023"/>
  </r>
  <r>
    <n v="2223"/>
    <s v="CA-2015-131884"/>
    <x v="401"/>
    <x v="726"/>
    <s v="Same Day"/>
    <s v="DK-13375"/>
    <s v="Dennis Kane"/>
    <s v="Consumer"/>
    <s v="United States"/>
    <s v="Marion"/>
    <s v="Ohio"/>
    <n v="43302"/>
    <x v="3"/>
    <x v="512"/>
    <x v="1"/>
    <x v="6"/>
    <x v="512"/>
    <x v="1886"/>
    <n v="8"/>
    <n v="0.2"/>
    <x v="2024"/>
  </r>
  <r>
    <n v="2224"/>
    <s v="CA-2015-131884"/>
    <x v="401"/>
    <x v="726"/>
    <s v="Same Day"/>
    <s v="DK-13375"/>
    <s v="Dennis Kane"/>
    <s v="Consumer"/>
    <s v="United States"/>
    <s v="Marion"/>
    <s v="Ohio"/>
    <n v="43302"/>
    <x v="3"/>
    <x v="211"/>
    <x v="0"/>
    <x v="1"/>
    <x v="212"/>
    <x v="1887"/>
    <n v="1"/>
    <n v="0.3"/>
    <x v="2025"/>
  </r>
  <r>
    <n v="2225"/>
    <s v="CA-2017-121909"/>
    <x v="689"/>
    <x v="727"/>
    <s v="Standard Class"/>
    <s v="EA-14035"/>
    <s v="Erin Ashbrook"/>
    <s v="Corporate"/>
    <s v="United States"/>
    <s v="Philadelphia"/>
    <s v="Pennsylvania"/>
    <n v="19134"/>
    <x v="3"/>
    <x v="1274"/>
    <x v="1"/>
    <x v="10"/>
    <x v="1259"/>
    <x v="1572"/>
    <n v="3"/>
    <n v="0.2"/>
    <x v="1661"/>
  </r>
  <r>
    <n v="2226"/>
    <s v="CA-2016-106383"/>
    <x v="690"/>
    <x v="202"/>
    <s v="Second Class"/>
    <s v="BT-11440"/>
    <s v="Bobby Trafton"/>
    <s v="Consumer"/>
    <s v="United States"/>
    <s v="Littleton"/>
    <s v="Colorado"/>
    <n v="80122"/>
    <x v="1"/>
    <x v="1275"/>
    <x v="0"/>
    <x v="0"/>
    <x v="1260"/>
    <x v="1888"/>
    <n v="1"/>
    <n v="0.7"/>
    <x v="2026"/>
  </r>
  <r>
    <n v="2227"/>
    <s v="CA-2017-130771"/>
    <x v="570"/>
    <x v="260"/>
    <s v="Standard Class"/>
    <s v="LA-16780"/>
    <s v="Laura Armstrong"/>
    <s v="Corporate"/>
    <s v="United States"/>
    <s v="Austin"/>
    <s v="Texas"/>
    <n v="78745"/>
    <x v="2"/>
    <x v="804"/>
    <x v="1"/>
    <x v="13"/>
    <x v="802"/>
    <x v="1699"/>
    <n v="2"/>
    <n v="0.2"/>
    <x v="1801"/>
  </r>
  <r>
    <n v="2228"/>
    <s v="CA-2017-130771"/>
    <x v="570"/>
    <x v="260"/>
    <s v="Standard Class"/>
    <s v="LA-16780"/>
    <s v="Laura Armstrong"/>
    <s v="Corporate"/>
    <s v="United States"/>
    <s v="Austin"/>
    <s v="Texas"/>
    <n v="78745"/>
    <x v="2"/>
    <x v="495"/>
    <x v="2"/>
    <x v="7"/>
    <x v="495"/>
    <x v="1889"/>
    <n v="1"/>
    <n v="0.2"/>
    <x v="2027"/>
  </r>
  <r>
    <n v="2229"/>
    <s v="CA-2016-139157"/>
    <x v="393"/>
    <x v="728"/>
    <s v="Standard Class"/>
    <s v="GM-14680"/>
    <s v="Greg Matthias"/>
    <s v="Consumer"/>
    <s v="United States"/>
    <s v="New York City"/>
    <s v="New York"/>
    <n v="10024"/>
    <x v="3"/>
    <x v="1258"/>
    <x v="0"/>
    <x v="3"/>
    <x v="1242"/>
    <x v="1890"/>
    <n v="1"/>
    <n v="0.4"/>
    <x v="2028"/>
  </r>
  <r>
    <n v="2230"/>
    <s v="CA-2014-128055"/>
    <x v="691"/>
    <x v="729"/>
    <s v="Standard Class"/>
    <s v="AA-10315"/>
    <s v="Alex Avila"/>
    <s v="Consumer"/>
    <s v="United States"/>
    <s v="San Francisco"/>
    <s v="California"/>
    <n v="94122"/>
    <x v="1"/>
    <x v="1178"/>
    <x v="1"/>
    <x v="8"/>
    <x v="1164"/>
    <x v="1891"/>
    <n v="2"/>
    <n v="0.2"/>
    <x v="2029"/>
  </r>
  <r>
    <n v="2231"/>
    <s v="CA-2014-128055"/>
    <x v="691"/>
    <x v="729"/>
    <s v="Standard Class"/>
    <s v="AA-10315"/>
    <s v="Alex Avila"/>
    <s v="Consumer"/>
    <s v="United States"/>
    <s v="San Francisco"/>
    <s v="California"/>
    <n v="94122"/>
    <x v="1"/>
    <x v="1276"/>
    <x v="1"/>
    <x v="9"/>
    <x v="1261"/>
    <x v="1892"/>
    <n v="2"/>
    <n v="0"/>
    <x v="2030"/>
  </r>
  <r>
    <n v="2232"/>
    <s v="CA-2017-157091"/>
    <x v="335"/>
    <x v="553"/>
    <s v="Standard Class"/>
    <s v="DB-13405"/>
    <s v="Denny Blanton"/>
    <s v="Consumer"/>
    <s v="United States"/>
    <s v="La Porte"/>
    <s v="Indiana"/>
    <n v="46350"/>
    <x v="2"/>
    <x v="793"/>
    <x v="0"/>
    <x v="5"/>
    <x v="791"/>
    <x v="1893"/>
    <n v="5"/>
    <n v="0"/>
    <x v="2031"/>
  </r>
  <r>
    <n v="2233"/>
    <s v="CA-2017-132122"/>
    <x v="362"/>
    <x v="730"/>
    <s v="Standard Class"/>
    <s v="JH-15820"/>
    <s v="John Huston"/>
    <s v="Consumer"/>
    <s v="United States"/>
    <s v="Chicago"/>
    <s v="Illinois"/>
    <n v="60610"/>
    <x v="2"/>
    <x v="1277"/>
    <x v="1"/>
    <x v="4"/>
    <x v="1262"/>
    <x v="1894"/>
    <n v="5"/>
    <n v="0.2"/>
    <x v="2032"/>
  </r>
  <r>
    <n v="2234"/>
    <s v="CA-2015-123232"/>
    <x v="639"/>
    <x v="313"/>
    <s v="Second Class"/>
    <s v="DJ-13630"/>
    <s v="Doug Jacobs"/>
    <s v="Consumer"/>
    <s v="United States"/>
    <s v="Portland"/>
    <s v="Oregon"/>
    <n v="97206"/>
    <x v="1"/>
    <x v="1278"/>
    <x v="2"/>
    <x v="7"/>
    <x v="1263"/>
    <x v="1895"/>
    <n v="4"/>
    <n v="0.2"/>
    <x v="2033"/>
  </r>
  <r>
    <n v="2235"/>
    <s v="CA-2017-104066"/>
    <x v="256"/>
    <x v="235"/>
    <s v="Standard Class"/>
    <s v="QJ-19255"/>
    <s v="Quincy Jones"/>
    <s v="Corporate"/>
    <s v="United States"/>
    <s v="Burlington"/>
    <s v="Vermont"/>
    <s v="05408"/>
    <x v="3"/>
    <x v="825"/>
    <x v="2"/>
    <x v="11"/>
    <x v="821"/>
    <x v="1896"/>
    <n v="7"/>
    <n v="0"/>
    <x v="2034"/>
  </r>
  <r>
    <n v="2236"/>
    <s v="CA-2015-145849"/>
    <x v="426"/>
    <x v="731"/>
    <s v="Second Class"/>
    <s v="CT-11995"/>
    <s v="Carol Triggs"/>
    <s v="Consumer"/>
    <s v="United States"/>
    <s v="Indianapolis"/>
    <s v="Indiana"/>
    <n v="46203"/>
    <x v="2"/>
    <x v="621"/>
    <x v="1"/>
    <x v="4"/>
    <x v="621"/>
    <x v="1897"/>
    <n v="2"/>
    <n v="0"/>
    <x v="2035"/>
  </r>
  <r>
    <n v="2237"/>
    <s v="CA-2015-145849"/>
    <x v="426"/>
    <x v="731"/>
    <s v="Second Class"/>
    <s v="CT-11995"/>
    <s v="Carol Triggs"/>
    <s v="Consumer"/>
    <s v="United States"/>
    <s v="Indianapolis"/>
    <s v="Indiana"/>
    <n v="46203"/>
    <x v="2"/>
    <x v="1279"/>
    <x v="1"/>
    <x v="6"/>
    <x v="1264"/>
    <x v="1898"/>
    <n v="8"/>
    <n v="0"/>
    <x v="2036"/>
  </r>
  <r>
    <n v="2238"/>
    <s v="CA-2016-122322"/>
    <x v="692"/>
    <x v="246"/>
    <s v="Standard Class"/>
    <s v="RH-19510"/>
    <s v="Rick Huthwaite"/>
    <s v="Home Office"/>
    <s v="United States"/>
    <s v="Provo"/>
    <s v="Utah"/>
    <n v="84604"/>
    <x v="1"/>
    <x v="1280"/>
    <x v="1"/>
    <x v="14"/>
    <x v="1265"/>
    <x v="1851"/>
    <n v="5"/>
    <n v="0"/>
    <x v="2037"/>
  </r>
  <r>
    <n v="2239"/>
    <s v="CA-2017-166849"/>
    <x v="693"/>
    <x v="732"/>
    <s v="Standard Class"/>
    <s v="SJ-20125"/>
    <s v="Sanjit Jacobs"/>
    <s v="Home Office"/>
    <s v="United States"/>
    <s v="Chicago"/>
    <s v="Illinois"/>
    <n v="60610"/>
    <x v="2"/>
    <x v="1281"/>
    <x v="0"/>
    <x v="5"/>
    <x v="1266"/>
    <x v="1851"/>
    <n v="2"/>
    <n v="0.6"/>
    <x v="2038"/>
  </r>
  <r>
    <n v="2240"/>
    <s v="CA-2016-146633"/>
    <x v="625"/>
    <x v="398"/>
    <s v="Second Class"/>
    <s v="TG-21310"/>
    <s v="Toby Gnade"/>
    <s v="Consumer"/>
    <s v="United States"/>
    <s v="Los Angeles"/>
    <s v="California"/>
    <n v="90049"/>
    <x v="1"/>
    <x v="450"/>
    <x v="1"/>
    <x v="8"/>
    <x v="451"/>
    <x v="1899"/>
    <n v="1"/>
    <n v="0.2"/>
    <x v="2039"/>
  </r>
  <r>
    <n v="2241"/>
    <s v="CA-2016-146633"/>
    <x v="625"/>
    <x v="398"/>
    <s v="Second Class"/>
    <s v="TG-21310"/>
    <s v="Toby Gnade"/>
    <s v="Consumer"/>
    <s v="United States"/>
    <s v="Los Angeles"/>
    <s v="California"/>
    <n v="90049"/>
    <x v="1"/>
    <x v="1282"/>
    <x v="1"/>
    <x v="8"/>
    <x v="1267"/>
    <x v="1900"/>
    <n v="7"/>
    <n v="0.2"/>
    <x v="2040"/>
  </r>
  <r>
    <n v="2242"/>
    <s v="US-2016-126893"/>
    <x v="491"/>
    <x v="417"/>
    <s v="Standard Class"/>
    <s v="CT-11995"/>
    <s v="Carol Triggs"/>
    <s v="Consumer"/>
    <s v="United States"/>
    <s v="Philadelphia"/>
    <s v="Pennsylvania"/>
    <n v="19134"/>
    <x v="3"/>
    <x v="903"/>
    <x v="2"/>
    <x v="7"/>
    <x v="895"/>
    <x v="1901"/>
    <n v="3"/>
    <n v="0.4"/>
    <x v="2041"/>
  </r>
  <r>
    <n v="2243"/>
    <s v="CA-2017-103380"/>
    <x v="610"/>
    <x v="654"/>
    <s v="Standard Class"/>
    <s v="BF-11005"/>
    <s v="Barry Franz"/>
    <s v="Home Office"/>
    <s v="United States"/>
    <s v="Pasadena"/>
    <s v="California"/>
    <n v="91104"/>
    <x v="1"/>
    <x v="86"/>
    <x v="1"/>
    <x v="4"/>
    <x v="86"/>
    <x v="403"/>
    <n v="2"/>
    <n v="0"/>
    <x v="2042"/>
  </r>
  <r>
    <n v="2244"/>
    <s v="CA-2017-103380"/>
    <x v="610"/>
    <x v="654"/>
    <s v="Standard Class"/>
    <s v="BF-11005"/>
    <s v="Barry Franz"/>
    <s v="Home Office"/>
    <s v="United States"/>
    <s v="Pasadena"/>
    <s v="California"/>
    <n v="91104"/>
    <x v="1"/>
    <x v="449"/>
    <x v="1"/>
    <x v="6"/>
    <x v="449"/>
    <x v="348"/>
    <n v="2"/>
    <n v="0"/>
    <x v="356"/>
  </r>
  <r>
    <n v="2245"/>
    <s v="CA-2017-103380"/>
    <x v="610"/>
    <x v="654"/>
    <s v="Standard Class"/>
    <s v="BF-11005"/>
    <s v="Barry Franz"/>
    <s v="Home Office"/>
    <s v="United States"/>
    <s v="Pasadena"/>
    <s v="California"/>
    <n v="91104"/>
    <x v="1"/>
    <x v="485"/>
    <x v="1"/>
    <x v="13"/>
    <x v="485"/>
    <x v="1902"/>
    <n v="2"/>
    <n v="0"/>
    <x v="2043"/>
  </r>
  <r>
    <n v="2246"/>
    <s v="CA-2017-103380"/>
    <x v="610"/>
    <x v="654"/>
    <s v="Standard Class"/>
    <s v="BF-11005"/>
    <s v="Barry Franz"/>
    <s v="Home Office"/>
    <s v="United States"/>
    <s v="Pasadena"/>
    <s v="California"/>
    <n v="91104"/>
    <x v="1"/>
    <x v="22"/>
    <x v="1"/>
    <x v="9"/>
    <x v="22"/>
    <x v="1903"/>
    <n v="1"/>
    <n v="0"/>
    <x v="2044"/>
  </r>
  <r>
    <n v="2247"/>
    <s v="CA-2017-103380"/>
    <x v="610"/>
    <x v="654"/>
    <s v="Standard Class"/>
    <s v="BF-11005"/>
    <s v="Barry Franz"/>
    <s v="Home Office"/>
    <s v="United States"/>
    <s v="Pasadena"/>
    <s v="California"/>
    <n v="91104"/>
    <x v="1"/>
    <x v="903"/>
    <x v="2"/>
    <x v="7"/>
    <x v="895"/>
    <x v="1668"/>
    <n v="3"/>
    <n v="0.2"/>
    <x v="1766"/>
  </r>
  <r>
    <n v="2248"/>
    <s v="CA-2015-116092"/>
    <x v="586"/>
    <x v="733"/>
    <s v="Second Class"/>
    <s v="JM-16195"/>
    <s v="Justin MacKendrick"/>
    <s v="Consumer"/>
    <s v="United States"/>
    <s v="Los Angeles"/>
    <s v="California"/>
    <n v="90004"/>
    <x v="1"/>
    <x v="1283"/>
    <x v="1"/>
    <x v="10"/>
    <x v="1268"/>
    <x v="522"/>
    <n v="2"/>
    <n v="0"/>
    <x v="534"/>
  </r>
  <r>
    <n v="2249"/>
    <s v="CA-2015-116092"/>
    <x v="586"/>
    <x v="733"/>
    <s v="Second Class"/>
    <s v="JM-16195"/>
    <s v="Justin MacKendrick"/>
    <s v="Consumer"/>
    <s v="United States"/>
    <s v="Los Angeles"/>
    <s v="California"/>
    <n v="90004"/>
    <x v="1"/>
    <x v="1124"/>
    <x v="1"/>
    <x v="8"/>
    <x v="1112"/>
    <x v="1848"/>
    <n v="5"/>
    <n v="0.2"/>
    <x v="1983"/>
  </r>
  <r>
    <n v="2250"/>
    <s v="CA-2015-116092"/>
    <x v="586"/>
    <x v="733"/>
    <s v="Second Class"/>
    <s v="JM-16195"/>
    <s v="Justin MacKendrick"/>
    <s v="Consumer"/>
    <s v="United States"/>
    <s v="Los Angeles"/>
    <s v="California"/>
    <n v="90004"/>
    <x v="1"/>
    <x v="614"/>
    <x v="1"/>
    <x v="8"/>
    <x v="614"/>
    <x v="132"/>
    <n v="5"/>
    <n v="0.2"/>
    <x v="2045"/>
  </r>
  <r>
    <n v="2251"/>
    <s v="CA-2015-116092"/>
    <x v="586"/>
    <x v="733"/>
    <s v="Second Class"/>
    <s v="JM-16195"/>
    <s v="Justin MacKendrick"/>
    <s v="Consumer"/>
    <s v="United States"/>
    <s v="Los Angeles"/>
    <s v="California"/>
    <n v="90004"/>
    <x v="1"/>
    <x v="1284"/>
    <x v="1"/>
    <x v="9"/>
    <x v="1269"/>
    <x v="1904"/>
    <n v="6"/>
    <n v="0"/>
    <x v="2046"/>
  </r>
  <r>
    <n v="2252"/>
    <s v="CA-2015-116092"/>
    <x v="586"/>
    <x v="733"/>
    <s v="Second Class"/>
    <s v="JM-16195"/>
    <s v="Justin MacKendrick"/>
    <s v="Consumer"/>
    <s v="United States"/>
    <s v="Los Angeles"/>
    <s v="California"/>
    <n v="90004"/>
    <x v="1"/>
    <x v="1231"/>
    <x v="1"/>
    <x v="10"/>
    <x v="1270"/>
    <x v="541"/>
    <n v="3"/>
    <n v="0"/>
    <x v="551"/>
  </r>
  <r>
    <n v="2253"/>
    <s v="CA-2016-117849"/>
    <x v="173"/>
    <x v="229"/>
    <s v="Second Class"/>
    <s v="JK-16120"/>
    <s v="Julie Kriz"/>
    <s v="Home Office"/>
    <s v="United States"/>
    <s v="San Diego"/>
    <s v="California"/>
    <n v="92105"/>
    <x v="1"/>
    <x v="136"/>
    <x v="1"/>
    <x v="10"/>
    <x v="137"/>
    <x v="140"/>
    <n v="3"/>
    <n v="0"/>
    <x v="142"/>
  </r>
  <r>
    <n v="2254"/>
    <s v="CA-2015-169201"/>
    <x v="694"/>
    <x v="734"/>
    <s v="First Class"/>
    <s v="HG-14965"/>
    <s v="Henry Goldwyn"/>
    <s v="Corporate"/>
    <s v="United States"/>
    <s v="San Francisco"/>
    <s v="California"/>
    <n v="94110"/>
    <x v="1"/>
    <x v="336"/>
    <x v="1"/>
    <x v="9"/>
    <x v="336"/>
    <x v="1905"/>
    <n v="3"/>
    <n v="0"/>
    <x v="2047"/>
  </r>
  <r>
    <n v="2255"/>
    <s v="CA-2015-169201"/>
    <x v="694"/>
    <x v="734"/>
    <s v="First Class"/>
    <s v="HG-14965"/>
    <s v="Henry Goldwyn"/>
    <s v="Corporate"/>
    <s v="United States"/>
    <s v="San Francisco"/>
    <s v="California"/>
    <n v="94110"/>
    <x v="1"/>
    <x v="1112"/>
    <x v="1"/>
    <x v="9"/>
    <x v="1101"/>
    <x v="1906"/>
    <n v="2"/>
    <n v="0"/>
    <x v="2048"/>
  </r>
  <r>
    <n v="2256"/>
    <s v="CA-2016-164091"/>
    <x v="42"/>
    <x v="42"/>
    <s v="Standard Class"/>
    <s v="LA-16780"/>
    <s v="Laura Armstrong"/>
    <s v="Corporate"/>
    <s v="United States"/>
    <s v="Bangor"/>
    <s v="Maine"/>
    <n v="4401"/>
    <x v="3"/>
    <x v="1285"/>
    <x v="2"/>
    <x v="7"/>
    <x v="1271"/>
    <x v="1907"/>
    <n v="3"/>
    <n v="0"/>
    <x v="2049"/>
  </r>
  <r>
    <n v="2257"/>
    <s v="CA-2016-164091"/>
    <x v="42"/>
    <x v="42"/>
    <s v="Standard Class"/>
    <s v="LA-16780"/>
    <s v="Laura Armstrong"/>
    <s v="Corporate"/>
    <s v="United States"/>
    <s v="Bangor"/>
    <s v="Maine"/>
    <n v="4401"/>
    <x v="3"/>
    <x v="859"/>
    <x v="0"/>
    <x v="5"/>
    <x v="853"/>
    <x v="1049"/>
    <n v="2"/>
    <n v="0"/>
    <x v="1090"/>
  </r>
  <r>
    <n v="2258"/>
    <s v="CA-2017-105214"/>
    <x v="114"/>
    <x v="141"/>
    <s v="First Class"/>
    <s v="TS-21610"/>
    <s v="Troy Staebel"/>
    <s v="Consumer"/>
    <s v="United States"/>
    <s v="San Francisco"/>
    <s v="California"/>
    <n v="94122"/>
    <x v="1"/>
    <x v="377"/>
    <x v="0"/>
    <x v="1"/>
    <x v="378"/>
    <x v="1908"/>
    <n v="7"/>
    <n v="0.2"/>
    <x v="2050"/>
  </r>
  <r>
    <n v="2259"/>
    <s v="CA-2017-105214"/>
    <x v="114"/>
    <x v="141"/>
    <s v="First Class"/>
    <s v="TS-21610"/>
    <s v="Troy Staebel"/>
    <s v="Consumer"/>
    <s v="United States"/>
    <s v="San Francisco"/>
    <s v="California"/>
    <n v="94122"/>
    <x v="1"/>
    <x v="1286"/>
    <x v="1"/>
    <x v="10"/>
    <x v="1272"/>
    <x v="1909"/>
    <n v="2"/>
    <n v="0"/>
    <x v="2051"/>
  </r>
  <r>
    <n v="2260"/>
    <s v="CA-2015-117611"/>
    <x v="627"/>
    <x v="558"/>
    <s v="Second Class"/>
    <s v="MZ-17335"/>
    <s v="Maria Zettner"/>
    <s v="Home Office"/>
    <s v="United States"/>
    <s v="San Diego"/>
    <s v="California"/>
    <n v="92024"/>
    <x v="1"/>
    <x v="659"/>
    <x v="1"/>
    <x v="13"/>
    <x v="659"/>
    <x v="1910"/>
    <n v="1"/>
    <n v="0"/>
    <x v="2052"/>
  </r>
  <r>
    <n v="2261"/>
    <s v="CA-2015-117611"/>
    <x v="627"/>
    <x v="558"/>
    <s v="Second Class"/>
    <s v="MZ-17335"/>
    <s v="Maria Zettner"/>
    <s v="Home Office"/>
    <s v="United States"/>
    <s v="San Diego"/>
    <s v="California"/>
    <n v="92024"/>
    <x v="1"/>
    <x v="695"/>
    <x v="2"/>
    <x v="11"/>
    <x v="695"/>
    <x v="810"/>
    <n v="3"/>
    <n v="0"/>
    <x v="836"/>
  </r>
  <r>
    <n v="2262"/>
    <s v="US-2015-137960"/>
    <x v="217"/>
    <x v="735"/>
    <s v="Same Day"/>
    <s v="MW-18220"/>
    <s v="Mitch Webber"/>
    <s v="Consumer"/>
    <s v="United States"/>
    <s v="New York City"/>
    <s v="New York"/>
    <n v="10035"/>
    <x v="3"/>
    <x v="577"/>
    <x v="2"/>
    <x v="11"/>
    <x v="577"/>
    <x v="656"/>
    <n v="1"/>
    <n v="0"/>
    <x v="668"/>
  </r>
  <r>
    <n v="2263"/>
    <s v="CA-2017-122994"/>
    <x v="695"/>
    <x v="736"/>
    <s v="First Class"/>
    <s v="MV-17485"/>
    <s v="Mark Van Huff"/>
    <s v="Consumer"/>
    <s v="United States"/>
    <s v="Arlington"/>
    <s v="Virginia"/>
    <n v="22204"/>
    <x v="0"/>
    <x v="574"/>
    <x v="0"/>
    <x v="0"/>
    <x v="574"/>
    <x v="1911"/>
    <n v="3"/>
    <n v="0"/>
    <x v="2053"/>
  </r>
  <r>
    <n v="2264"/>
    <s v="CA-2016-131065"/>
    <x v="696"/>
    <x v="619"/>
    <s v="Second Class"/>
    <s v="AA-10375"/>
    <s v="Allen Armold"/>
    <s v="Consumer"/>
    <s v="United States"/>
    <s v="Atlanta"/>
    <s v="Georgia"/>
    <n v="30318"/>
    <x v="0"/>
    <x v="1287"/>
    <x v="2"/>
    <x v="11"/>
    <x v="1273"/>
    <x v="1912"/>
    <n v="2"/>
    <n v="0"/>
    <x v="2054"/>
  </r>
  <r>
    <n v="2265"/>
    <s v="CA-2016-131065"/>
    <x v="696"/>
    <x v="619"/>
    <s v="Second Class"/>
    <s v="AA-10375"/>
    <s v="Allen Armold"/>
    <s v="Consumer"/>
    <s v="United States"/>
    <s v="Atlanta"/>
    <s v="Georgia"/>
    <n v="30318"/>
    <x v="0"/>
    <x v="218"/>
    <x v="1"/>
    <x v="10"/>
    <x v="219"/>
    <x v="267"/>
    <n v="1"/>
    <n v="0"/>
    <x v="1930"/>
  </r>
  <r>
    <n v="2266"/>
    <s v="CA-2016-131065"/>
    <x v="696"/>
    <x v="619"/>
    <s v="Second Class"/>
    <s v="AA-10375"/>
    <s v="Allen Armold"/>
    <s v="Consumer"/>
    <s v="United States"/>
    <s v="Atlanta"/>
    <s v="Georgia"/>
    <n v="30318"/>
    <x v="0"/>
    <x v="925"/>
    <x v="1"/>
    <x v="8"/>
    <x v="917"/>
    <x v="341"/>
    <n v="2"/>
    <n v="0"/>
    <x v="1857"/>
  </r>
  <r>
    <n v="2267"/>
    <s v="CA-2017-149146"/>
    <x v="386"/>
    <x v="737"/>
    <s v="Same Day"/>
    <s v="SM-20320"/>
    <s v="Sean Miller"/>
    <s v="Home Office"/>
    <s v="United States"/>
    <s v="Monroe"/>
    <s v="North Carolina"/>
    <n v="28110"/>
    <x v="0"/>
    <x v="1288"/>
    <x v="1"/>
    <x v="10"/>
    <x v="1274"/>
    <x v="892"/>
    <n v="2"/>
    <n v="0.2"/>
    <x v="2055"/>
  </r>
  <r>
    <n v="2268"/>
    <s v="CA-2017-137470"/>
    <x v="697"/>
    <x v="31"/>
    <s v="Same Day"/>
    <s v="TP-21415"/>
    <s v="Tom Prescott"/>
    <s v="Consumer"/>
    <s v="United States"/>
    <s v="Seattle"/>
    <s v="Washington"/>
    <n v="98115"/>
    <x v="1"/>
    <x v="1289"/>
    <x v="1"/>
    <x v="10"/>
    <x v="1275"/>
    <x v="91"/>
    <n v="2"/>
    <n v="0"/>
    <x v="2056"/>
  </r>
  <r>
    <n v="2269"/>
    <s v="CA-2017-105480"/>
    <x v="698"/>
    <x v="738"/>
    <s v="Standard Class"/>
    <s v="DK-13225"/>
    <s v="Dean Katz"/>
    <s v="Corporate"/>
    <s v="United States"/>
    <s v="Rochester"/>
    <s v="New York"/>
    <n v="14609"/>
    <x v="3"/>
    <x v="1290"/>
    <x v="1"/>
    <x v="10"/>
    <x v="1276"/>
    <x v="90"/>
    <n v="1"/>
    <n v="0"/>
    <x v="90"/>
  </r>
  <r>
    <n v="2270"/>
    <s v="CA-2017-105480"/>
    <x v="698"/>
    <x v="738"/>
    <s v="Standard Class"/>
    <s v="DK-13225"/>
    <s v="Dean Katz"/>
    <s v="Corporate"/>
    <s v="United States"/>
    <s v="Rochester"/>
    <s v="New York"/>
    <n v="14609"/>
    <x v="3"/>
    <x v="44"/>
    <x v="1"/>
    <x v="8"/>
    <x v="44"/>
    <x v="1913"/>
    <n v="1"/>
    <n v="0.2"/>
    <x v="2057"/>
  </r>
  <r>
    <n v="2271"/>
    <s v="CA-2017-164917"/>
    <x v="574"/>
    <x v="94"/>
    <s v="Standard Class"/>
    <s v="MK-17905"/>
    <s v="Michael Kennedy"/>
    <s v="Corporate"/>
    <s v="United States"/>
    <s v="Miami"/>
    <s v="Florida"/>
    <n v="33180"/>
    <x v="0"/>
    <x v="369"/>
    <x v="1"/>
    <x v="6"/>
    <x v="370"/>
    <x v="1914"/>
    <n v="5"/>
    <n v="0.2"/>
    <x v="2058"/>
  </r>
  <r>
    <n v="2272"/>
    <s v="CA-2015-102036"/>
    <x v="481"/>
    <x v="538"/>
    <s v="Standard Class"/>
    <s v="CS-12130"/>
    <s v="Chad Sievert"/>
    <s v="Consumer"/>
    <s v="United States"/>
    <s v="Seattle"/>
    <s v="Washington"/>
    <n v="98105"/>
    <x v="1"/>
    <x v="1291"/>
    <x v="1"/>
    <x v="4"/>
    <x v="1277"/>
    <x v="1915"/>
    <n v="6"/>
    <n v="0"/>
    <x v="2059"/>
  </r>
  <r>
    <n v="2273"/>
    <s v="CA-2015-142944"/>
    <x v="699"/>
    <x v="739"/>
    <s v="Standard Class"/>
    <s v="JL-15850"/>
    <s v="John Lucas"/>
    <s v="Consumer"/>
    <s v="United States"/>
    <s v="San Francisco"/>
    <s v="California"/>
    <n v="94122"/>
    <x v="1"/>
    <x v="1292"/>
    <x v="0"/>
    <x v="5"/>
    <x v="1278"/>
    <x v="1916"/>
    <n v="7"/>
    <n v="0"/>
    <x v="2060"/>
  </r>
  <r>
    <n v="2274"/>
    <s v="CA-2015-142944"/>
    <x v="699"/>
    <x v="739"/>
    <s v="Standard Class"/>
    <s v="JL-15850"/>
    <s v="John Lucas"/>
    <s v="Consumer"/>
    <s v="United States"/>
    <s v="San Francisco"/>
    <s v="California"/>
    <n v="94122"/>
    <x v="1"/>
    <x v="1293"/>
    <x v="2"/>
    <x v="16"/>
    <x v="1279"/>
    <x v="1917"/>
    <n v="2"/>
    <n v="0.2"/>
    <x v="2061"/>
  </r>
  <r>
    <n v="2275"/>
    <s v="CA-2014-157882"/>
    <x v="462"/>
    <x v="508"/>
    <s v="Second Class"/>
    <s v="AR-10405"/>
    <s v="Allen Rosenblatt"/>
    <s v="Corporate"/>
    <s v="United States"/>
    <s v="Los Angeles"/>
    <s v="California"/>
    <n v="90036"/>
    <x v="1"/>
    <x v="1294"/>
    <x v="0"/>
    <x v="3"/>
    <x v="1280"/>
    <x v="1918"/>
    <n v="1"/>
    <n v="0.2"/>
    <x v="2062"/>
  </r>
  <r>
    <n v="2276"/>
    <s v="CA-2014-157882"/>
    <x v="462"/>
    <x v="508"/>
    <s v="Second Class"/>
    <s v="AR-10405"/>
    <s v="Allen Rosenblatt"/>
    <s v="Corporate"/>
    <s v="United States"/>
    <s v="Los Angeles"/>
    <s v="California"/>
    <n v="90036"/>
    <x v="1"/>
    <x v="23"/>
    <x v="0"/>
    <x v="1"/>
    <x v="23"/>
    <x v="1919"/>
    <n v="3"/>
    <n v="0.2"/>
    <x v="2063"/>
  </r>
  <r>
    <n v="2277"/>
    <s v="CA-2014-104283"/>
    <x v="700"/>
    <x v="740"/>
    <s v="Standard Class"/>
    <s v="LM-17065"/>
    <s v="Liz MacKendrick"/>
    <s v="Consumer"/>
    <s v="United States"/>
    <s v="Southaven"/>
    <s v="Mississippi"/>
    <n v="38671"/>
    <x v="0"/>
    <x v="854"/>
    <x v="1"/>
    <x v="4"/>
    <x v="847"/>
    <x v="1920"/>
    <n v="5"/>
    <n v="0"/>
    <x v="232"/>
  </r>
  <r>
    <n v="2278"/>
    <s v="CA-2014-104283"/>
    <x v="700"/>
    <x v="740"/>
    <s v="Standard Class"/>
    <s v="LM-17065"/>
    <s v="Liz MacKendrick"/>
    <s v="Consumer"/>
    <s v="United States"/>
    <s v="Southaven"/>
    <s v="Mississippi"/>
    <n v="38671"/>
    <x v="0"/>
    <x v="977"/>
    <x v="0"/>
    <x v="3"/>
    <x v="832"/>
    <x v="1921"/>
    <n v="1"/>
    <n v="0"/>
    <x v="2064"/>
  </r>
  <r>
    <n v="2279"/>
    <s v="CA-2014-104283"/>
    <x v="700"/>
    <x v="740"/>
    <s v="Standard Class"/>
    <s v="LM-17065"/>
    <s v="Liz MacKendrick"/>
    <s v="Consumer"/>
    <s v="United States"/>
    <s v="Southaven"/>
    <s v="Mississippi"/>
    <n v="38671"/>
    <x v="0"/>
    <x v="201"/>
    <x v="2"/>
    <x v="11"/>
    <x v="202"/>
    <x v="1922"/>
    <n v="4"/>
    <n v="0"/>
    <x v="2065"/>
  </r>
  <r>
    <n v="2280"/>
    <s v="CA-2017-142622"/>
    <x v="505"/>
    <x v="40"/>
    <s v="First Class"/>
    <s v="JK-15625"/>
    <s v="Jim Karlsson"/>
    <s v="Consumer"/>
    <s v="United States"/>
    <s v="Seattle"/>
    <s v="Washington"/>
    <n v="98115"/>
    <x v="1"/>
    <x v="1225"/>
    <x v="0"/>
    <x v="1"/>
    <x v="1209"/>
    <x v="1923"/>
    <n v="2"/>
    <n v="0.2"/>
    <x v="2066"/>
  </r>
  <r>
    <n v="2281"/>
    <s v="CA-2017-142622"/>
    <x v="505"/>
    <x v="40"/>
    <s v="First Class"/>
    <s v="JK-15625"/>
    <s v="Jim Karlsson"/>
    <s v="Consumer"/>
    <s v="United States"/>
    <s v="Seattle"/>
    <s v="Washington"/>
    <n v="98115"/>
    <x v="1"/>
    <x v="992"/>
    <x v="0"/>
    <x v="1"/>
    <x v="984"/>
    <x v="1924"/>
    <n v="8"/>
    <n v="0.2"/>
    <x v="2067"/>
  </r>
  <r>
    <n v="2282"/>
    <s v="CA-2017-142622"/>
    <x v="505"/>
    <x v="40"/>
    <s v="First Class"/>
    <s v="JK-15625"/>
    <s v="Jim Karlsson"/>
    <s v="Consumer"/>
    <s v="United States"/>
    <s v="Seattle"/>
    <s v="Washington"/>
    <n v="98115"/>
    <x v="1"/>
    <x v="899"/>
    <x v="0"/>
    <x v="0"/>
    <x v="892"/>
    <x v="1664"/>
    <n v="2"/>
    <n v="0"/>
    <x v="2068"/>
  </r>
  <r>
    <n v="2283"/>
    <s v="CA-2016-132143"/>
    <x v="323"/>
    <x v="344"/>
    <s v="First Class"/>
    <s v="FM-14215"/>
    <s v="Filia McAdams"/>
    <s v="Corporate"/>
    <s v="United States"/>
    <s v="Middletown"/>
    <s v="Connecticut"/>
    <n v="6457"/>
    <x v="3"/>
    <x v="320"/>
    <x v="1"/>
    <x v="10"/>
    <x v="320"/>
    <x v="1925"/>
    <n v="7"/>
    <n v="0"/>
    <x v="2069"/>
  </r>
  <r>
    <n v="2284"/>
    <s v="CA-2015-153108"/>
    <x v="616"/>
    <x v="741"/>
    <s v="Standard Class"/>
    <s v="SF-20200"/>
    <s v="Sarah Foster"/>
    <s v="Consumer"/>
    <s v="United States"/>
    <s v="New Castle"/>
    <s v="Indiana"/>
    <n v="47362"/>
    <x v="2"/>
    <x v="179"/>
    <x v="2"/>
    <x v="7"/>
    <x v="180"/>
    <x v="100"/>
    <n v="2"/>
    <n v="0"/>
    <x v="2070"/>
  </r>
  <r>
    <n v="2285"/>
    <s v="CA-2015-153108"/>
    <x v="616"/>
    <x v="741"/>
    <s v="Standard Class"/>
    <s v="SF-20200"/>
    <s v="Sarah Foster"/>
    <s v="Consumer"/>
    <s v="United States"/>
    <s v="New Castle"/>
    <s v="Indiana"/>
    <n v="47362"/>
    <x v="2"/>
    <x v="1295"/>
    <x v="1"/>
    <x v="9"/>
    <x v="360"/>
    <x v="1926"/>
    <n v="7"/>
    <n v="0"/>
    <x v="2071"/>
  </r>
  <r>
    <n v="2286"/>
    <s v="CA-2016-112676"/>
    <x v="465"/>
    <x v="588"/>
    <s v="First Class"/>
    <s v="PJ-18835"/>
    <s v="Patrick Jones"/>
    <s v="Corporate"/>
    <s v="United States"/>
    <s v="Murfreesboro"/>
    <s v="Tennessee"/>
    <n v="37130"/>
    <x v="0"/>
    <x v="1296"/>
    <x v="1"/>
    <x v="10"/>
    <x v="1281"/>
    <x v="646"/>
    <n v="3"/>
    <n v="0.2"/>
    <x v="1186"/>
  </r>
  <r>
    <n v="2287"/>
    <s v="CA-2017-165687"/>
    <x v="701"/>
    <x v="122"/>
    <s v="Standard Class"/>
    <s v="CS-12355"/>
    <s v="Christine Sundaresam"/>
    <s v="Consumer"/>
    <s v="United States"/>
    <s v="Salem"/>
    <s v="Virginia"/>
    <n v="24153"/>
    <x v="0"/>
    <x v="1297"/>
    <x v="1"/>
    <x v="9"/>
    <x v="1282"/>
    <x v="1927"/>
    <n v="2"/>
    <n v="0"/>
    <x v="2072"/>
  </r>
  <r>
    <n v="2288"/>
    <s v="US-2017-112928"/>
    <x v="702"/>
    <x v="742"/>
    <s v="Second Class"/>
    <s v="BB-10990"/>
    <s v="Barry Blumstein"/>
    <s v="Corporate"/>
    <s v="United States"/>
    <s v="Toledo"/>
    <s v="Ohio"/>
    <n v="43615"/>
    <x v="3"/>
    <x v="1298"/>
    <x v="1"/>
    <x v="9"/>
    <x v="1283"/>
    <x v="1928"/>
    <n v="5"/>
    <n v="0.2"/>
    <x v="2073"/>
  </r>
  <r>
    <n v="2289"/>
    <s v="CA-2017-143343"/>
    <x v="193"/>
    <x v="198"/>
    <s v="First Class"/>
    <s v="BW-11200"/>
    <s v="Ben Wallace"/>
    <s v="Consumer"/>
    <s v="United States"/>
    <s v="Los Angeles"/>
    <s v="California"/>
    <n v="90032"/>
    <x v="1"/>
    <x v="836"/>
    <x v="1"/>
    <x v="6"/>
    <x v="831"/>
    <x v="1235"/>
    <n v="5"/>
    <n v="0"/>
    <x v="2074"/>
  </r>
  <r>
    <n v="2290"/>
    <s v="CA-2017-115154"/>
    <x v="703"/>
    <x v="743"/>
    <s v="First Class"/>
    <s v="RS-19420"/>
    <s v="Ricardo Sperren"/>
    <s v="Corporate"/>
    <s v="United States"/>
    <s v="Seattle"/>
    <s v="Washington"/>
    <n v="98115"/>
    <x v="1"/>
    <x v="1299"/>
    <x v="0"/>
    <x v="3"/>
    <x v="1284"/>
    <x v="1929"/>
    <n v="2"/>
    <n v="0"/>
    <x v="2075"/>
  </r>
  <r>
    <n v="2291"/>
    <s v="CA-2015-149342"/>
    <x v="704"/>
    <x v="744"/>
    <s v="Standard Class"/>
    <s v="TS-21160"/>
    <s v="Theresa Swint"/>
    <s v="Corporate"/>
    <s v="United States"/>
    <s v="Columbus"/>
    <s v="Georgia"/>
    <n v="31907"/>
    <x v="0"/>
    <x v="664"/>
    <x v="2"/>
    <x v="7"/>
    <x v="664"/>
    <x v="1170"/>
    <n v="3"/>
    <n v="0"/>
    <x v="1214"/>
  </r>
  <r>
    <n v="2292"/>
    <s v="CA-2015-149342"/>
    <x v="704"/>
    <x v="744"/>
    <s v="Standard Class"/>
    <s v="TS-21160"/>
    <s v="Theresa Swint"/>
    <s v="Corporate"/>
    <s v="United States"/>
    <s v="Columbus"/>
    <s v="Georgia"/>
    <n v="31907"/>
    <x v="0"/>
    <x v="1071"/>
    <x v="0"/>
    <x v="5"/>
    <x v="1060"/>
    <x v="1930"/>
    <n v="6"/>
    <n v="0"/>
    <x v="2076"/>
  </r>
  <r>
    <n v="2293"/>
    <s v="CA-2015-149342"/>
    <x v="704"/>
    <x v="744"/>
    <s v="Standard Class"/>
    <s v="TS-21160"/>
    <s v="Theresa Swint"/>
    <s v="Corporate"/>
    <s v="United States"/>
    <s v="Columbus"/>
    <s v="Georgia"/>
    <n v="31907"/>
    <x v="0"/>
    <x v="778"/>
    <x v="1"/>
    <x v="10"/>
    <x v="777"/>
    <x v="91"/>
    <n v="2"/>
    <n v="0"/>
    <x v="91"/>
  </r>
  <r>
    <n v="2294"/>
    <s v="CA-2015-130995"/>
    <x v="549"/>
    <x v="85"/>
    <s v="Standard Class"/>
    <s v="QJ-19255"/>
    <s v="Quincy Jones"/>
    <s v="Corporate"/>
    <s v="United States"/>
    <s v="New York City"/>
    <s v="New York"/>
    <n v="10009"/>
    <x v="3"/>
    <x v="500"/>
    <x v="2"/>
    <x v="7"/>
    <x v="500"/>
    <x v="1931"/>
    <n v="1"/>
    <n v="0"/>
    <x v="2077"/>
  </r>
  <r>
    <n v="2295"/>
    <s v="CA-2017-127929"/>
    <x v="331"/>
    <x v="63"/>
    <s v="Standard Class"/>
    <s v="FM-14215"/>
    <s v="Filia McAdams"/>
    <s v="Corporate"/>
    <s v="United States"/>
    <s v="Middletown"/>
    <s v="Connecticut"/>
    <n v="6457"/>
    <x v="3"/>
    <x v="71"/>
    <x v="0"/>
    <x v="5"/>
    <x v="71"/>
    <x v="1932"/>
    <n v="3"/>
    <n v="0"/>
    <x v="2078"/>
  </r>
  <r>
    <n v="2296"/>
    <s v="CA-2015-113145"/>
    <x v="549"/>
    <x v="745"/>
    <s v="Standard Class"/>
    <s v="VD-21670"/>
    <s v="Valerie Dominguez"/>
    <s v="Consumer"/>
    <s v="United States"/>
    <s v="New York City"/>
    <s v="New York"/>
    <n v="10011"/>
    <x v="3"/>
    <x v="938"/>
    <x v="1"/>
    <x v="10"/>
    <x v="931"/>
    <x v="1933"/>
    <n v="4"/>
    <n v="0"/>
    <x v="2079"/>
  </r>
  <r>
    <n v="2297"/>
    <s v="CA-2015-113145"/>
    <x v="549"/>
    <x v="745"/>
    <s v="Standard Class"/>
    <s v="VD-21670"/>
    <s v="Valerie Dominguez"/>
    <s v="Consumer"/>
    <s v="United States"/>
    <s v="New York City"/>
    <s v="New York"/>
    <n v="10011"/>
    <x v="3"/>
    <x v="689"/>
    <x v="0"/>
    <x v="5"/>
    <x v="689"/>
    <x v="1934"/>
    <n v="5"/>
    <n v="0"/>
    <x v="2080"/>
  </r>
  <r>
    <n v="2298"/>
    <s v="CA-2015-113145"/>
    <x v="549"/>
    <x v="745"/>
    <s v="Standard Class"/>
    <s v="VD-21670"/>
    <s v="Valerie Dominguez"/>
    <s v="Consumer"/>
    <s v="United States"/>
    <s v="New York City"/>
    <s v="New York"/>
    <n v="10011"/>
    <x v="3"/>
    <x v="1300"/>
    <x v="2"/>
    <x v="7"/>
    <x v="1285"/>
    <x v="1935"/>
    <n v="1"/>
    <n v="0"/>
    <x v="2081"/>
  </r>
  <r>
    <n v="2299"/>
    <s v="CA-2015-113145"/>
    <x v="549"/>
    <x v="745"/>
    <s v="Standard Class"/>
    <s v="VD-21670"/>
    <s v="Valerie Dominguez"/>
    <s v="Consumer"/>
    <s v="United States"/>
    <s v="New York City"/>
    <s v="New York"/>
    <n v="10011"/>
    <x v="3"/>
    <x v="651"/>
    <x v="2"/>
    <x v="11"/>
    <x v="651"/>
    <x v="757"/>
    <n v="7"/>
    <n v="0"/>
    <x v="780"/>
  </r>
  <r>
    <n v="2300"/>
    <s v="CA-2015-113145"/>
    <x v="549"/>
    <x v="745"/>
    <s v="Standard Class"/>
    <s v="VD-21670"/>
    <s v="Valerie Dominguez"/>
    <s v="Consumer"/>
    <s v="United States"/>
    <s v="New York City"/>
    <s v="New York"/>
    <n v="10011"/>
    <x v="3"/>
    <x v="478"/>
    <x v="2"/>
    <x v="7"/>
    <x v="479"/>
    <x v="178"/>
    <n v="4"/>
    <n v="0"/>
    <x v="2082"/>
  </r>
  <r>
    <n v="2301"/>
    <s v="CA-2014-162362"/>
    <x v="687"/>
    <x v="7"/>
    <s v="Standard Class"/>
    <s v="JL-15505"/>
    <s v="Jeremy Lonsdale"/>
    <s v="Consumer"/>
    <s v="United States"/>
    <s v="Midland"/>
    <s v="Michigan"/>
    <n v="48640"/>
    <x v="2"/>
    <x v="15"/>
    <x v="1"/>
    <x v="8"/>
    <x v="15"/>
    <x v="1936"/>
    <n v="3"/>
    <n v="0"/>
    <x v="2083"/>
  </r>
  <r>
    <n v="2302"/>
    <s v="CA-2014-162362"/>
    <x v="687"/>
    <x v="7"/>
    <s v="Standard Class"/>
    <s v="JL-15505"/>
    <s v="Jeremy Lonsdale"/>
    <s v="Consumer"/>
    <s v="United States"/>
    <s v="Midland"/>
    <s v="Michigan"/>
    <n v="48640"/>
    <x v="2"/>
    <x v="614"/>
    <x v="1"/>
    <x v="8"/>
    <x v="614"/>
    <x v="132"/>
    <n v="4"/>
    <n v="0"/>
    <x v="2084"/>
  </r>
  <r>
    <n v="2303"/>
    <s v="CA-2016-106558"/>
    <x v="327"/>
    <x v="347"/>
    <s v="Standard Class"/>
    <s v="DL-13495"/>
    <s v="Dionis Lloyd"/>
    <s v="Corporate"/>
    <s v="United States"/>
    <s v="Columbus"/>
    <s v="Georgia"/>
    <n v="31907"/>
    <x v="0"/>
    <x v="552"/>
    <x v="2"/>
    <x v="11"/>
    <x v="551"/>
    <x v="617"/>
    <n v="4"/>
    <n v="0"/>
    <x v="628"/>
  </r>
  <r>
    <n v="2304"/>
    <s v="CA-2017-157931"/>
    <x v="697"/>
    <x v="304"/>
    <s v="Second Class"/>
    <s v="MO-17800"/>
    <s v="Meg O'Connel"/>
    <s v="Home Office"/>
    <s v="United States"/>
    <s v="Roswell"/>
    <s v="Georgia"/>
    <n v="30076"/>
    <x v="0"/>
    <x v="323"/>
    <x v="0"/>
    <x v="1"/>
    <x v="323"/>
    <x v="1937"/>
    <n v="4"/>
    <n v="0"/>
    <x v="2085"/>
  </r>
  <r>
    <n v="2305"/>
    <s v="CA-2017-157931"/>
    <x v="697"/>
    <x v="304"/>
    <s v="Second Class"/>
    <s v="MO-17800"/>
    <s v="Meg O'Connel"/>
    <s v="Home Office"/>
    <s v="United States"/>
    <s v="Roswell"/>
    <s v="Georgia"/>
    <n v="30076"/>
    <x v="0"/>
    <x v="258"/>
    <x v="1"/>
    <x v="10"/>
    <x v="33"/>
    <x v="1938"/>
    <n v="3"/>
    <n v="0"/>
    <x v="2086"/>
  </r>
  <r>
    <n v="2306"/>
    <s v="CA-2016-115574"/>
    <x v="443"/>
    <x v="746"/>
    <s v="First Class"/>
    <s v="BP-11185"/>
    <s v="Ben Peterman"/>
    <s v="Corporate"/>
    <s v="United States"/>
    <s v="Chicago"/>
    <s v="Illinois"/>
    <n v="60623"/>
    <x v="2"/>
    <x v="713"/>
    <x v="0"/>
    <x v="0"/>
    <x v="712"/>
    <x v="1088"/>
    <n v="2"/>
    <n v="0.3"/>
    <x v="2087"/>
  </r>
  <r>
    <n v="2307"/>
    <s v="CA-2015-160794"/>
    <x v="705"/>
    <x v="747"/>
    <s v="First Class"/>
    <s v="MS-17980"/>
    <s v="Michael Stewart"/>
    <s v="Corporate"/>
    <s v="United States"/>
    <s v="Houston"/>
    <s v="Texas"/>
    <n v="77041"/>
    <x v="2"/>
    <x v="752"/>
    <x v="1"/>
    <x v="10"/>
    <x v="750"/>
    <x v="1939"/>
    <n v="3"/>
    <n v="0.2"/>
    <x v="2088"/>
  </r>
  <r>
    <n v="2308"/>
    <s v="CA-2017-116225"/>
    <x v="60"/>
    <x v="748"/>
    <s v="Standard Class"/>
    <s v="SV-20935"/>
    <s v="Susan Vittorini"/>
    <s v="Consumer"/>
    <s v="United States"/>
    <s v="New York City"/>
    <s v="New York"/>
    <n v="10009"/>
    <x v="3"/>
    <x v="475"/>
    <x v="2"/>
    <x v="11"/>
    <x v="476"/>
    <x v="1940"/>
    <n v="5"/>
    <n v="0"/>
    <x v="2089"/>
  </r>
  <r>
    <n v="2309"/>
    <s v="US-2017-120418"/>
    <x v="532"/>
    <x v="109"/>
    <s v="First Class"/>
    <s v="BC-11125"/>
    <s v="Becky Castell"/>
    <s v="Home Office"/>
    <s v="United States"/>
    <s v="Peoria"/>
    <s v="Arizona"/>
    <n v="85345"/>
    <x v="1"/>
    <x v="654"/>
    <x v="0"/>
    <x v="1"/>
    <x v="654"/>
    <x v="1941"/>
    <n v="1"/>
    <n v="0.2"/>
    <x v="2090"/>
  </r>
  <r>
    <n v="2310"/>
    <s v="US-2017-120418"/>
    <x v="532"/>
    <x v="109"/>
    <s v="First Class"/>
    <s v="BC-11125"/>
    <s v="Becky Castell"/>
    <s v="Home Office"/>
    <s v="United States"/>
    <s v="Peoria"/>
    <s v="Arizona"/>
    <n v="85345"/>
    <x v="1"/>
    <x v="80"/>
    <x v="1"/>
    <x v="4"/>
    <x v="80"/>
    <x v="1942"/>
    <n v="4"/>
    <n v="0.2"/>
    <x v="2091"/>
  </r>
  <r>
    <n v="2311"/>
    <s v="US-2017-120418"/>
    <x v="532"/>
    <x v="109"/>
    <s v="First Class"/>
    <s v="BC-11125"/>
    <s v="Becky Castell"/>
    <s v="Home Office"/>
    <s v="United States"/>
    <s v="Peoria"/>
    <s v="Arizona"/>
    <n v="85345"/>
    <x v="1"/>
    <x v="666"/>
    <x v="1"/>
    <x v="6"/>
    <x v="666"/>
    <x v="1943"/>
    <n v="5"/>
    <n v="0.2"/>
    <x v="2092"/>
  </r>
  <r>
    <n v="2312"/>
    <s v="US-2017-120418"/>
    <x v="532"/>
    <x v="109"/>
    <s v="First Class"/>
    <s v="BC-11125"/>
    <s v="Becky Castell"/>
    <s v="Home Office"/>
    <s v="United States"/>
    <s v="Peoria"/>
    <s v="Arizona"/>
    <n v="85345"/>
    <x v="1"/>
    <x v="1041"/>
    <x v="1"/>
    <x v="6"/>
    <x v="1030"/>
    <x v="1840"/>
    <n v="1"/>
    <n v="0.2"/>
    <x v="2093"/>
  </r>
  <r>
    <n v="2313"/>
    <s v="US-2017-120418"/>
    <x v="532"/>
    <x v="109"/>
    <s v="First Class"/>
    <s v="BC-11125"/>
    <s v="Becky Castell"/>
    <s v="Home Office"/>
    <s v="United States"/>
    <s v="Peoria"/>
    <s v="Arizona"/>
    <n v="85345"/>
    <x v="1"/>
    <x v="435"/>
    <x v="1"/>
    <x v="4"/>
    <x v="435"/>
    <x v="1944"/>
    <n v="3"/>
    <n v="0.2"/>
    <x v="2094"/>
  </r>
  <r>
    <n v="2314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676"/>
    <x v="1"/>
    <x v="2"/>
    <x v="676"/>
    <x v="2"/>
    <n v="2"/>
    <n v="0"/>
    <x v="2"/>
  </r>
  <r>
    <n v="2315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77"/>
    <x v="1"/>
    <x v="9"/>
    <x v="77"/>
    <x v="1945"/>
    <n v="2"/>
    <n v="0"/>
    <x v="2095"/>
  </r>
  <r>
    <n v="2316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480"/>
    <x v="1"/>
    <x v="8"/>
    <x v="481"/>
    <x v="1946"/>
    <n v="5"/>
    <n v="0"/>
    <x v="2096"/>
  </r>
  <r>
    <n v="2317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1225"/>
    <x v="0"/>
    <x v="1"/>
    <x v="1209"/>
    <x v="1101"/>
    <n v="3"/>
    <n v="0"/>
    <x v="2097"/>
  </r>
  <r>
    <n v="2318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844"/>
    <x v="1"/>
    <x v="8"/>
    <x v="838"/>
    <x v="1947"/>
    <n v="7"/>
    <n v="0"/>
    <x v="2098"/>
  </r>
  <r>
    <n v="2319"/>
    <s v="CA-2017-122035"/>
    <x v="228"/>
    <x v="262"/>
    <s v="Standard Class"/>
    <s v="EM-13825"/>
    <s v="Elizabeth Moffitt"/>
    <s v="Corporate"/>
    <s v="United States"/>
    <s v="Sioux Falls"/>
    <s v="South Dakota"/>
    <n v="57103"/>
    <x v="2"/>
    <x v="1301"/>
    <x v="2"/>
    <x v="11"/>
    <x v="1286"/>
    <x v="1948"/>
    <n v="3"/>
    <n v="0"/>
    <x v="2099"/>
  </r>
  <r>
    <n v="2320"/>
    <s v="CA-2015-117828"/>
    <x v="706"/>
    <x v="317"/>
    <s v="First Class"/>
    <s v="BD-11500"/>
    <s v="Bradley Drucker"/>
    <s v="Consumer"/>
    <s v="United States"/>
    <s v="Richmond"/>
    <s v="Virginia"/>
    <n v="23223"/>
    <x v="0"/>
    <x v="535"/>
    <x v="1"/>
    <x v="9"/>
    <x v="535"/>
    <x v="1949"/>
    <n v="4"/>
    <n v="0"/>
    <x v="2100"/>
  </r>
  <r>
    <n v="2321"/>
    <s v="CA-2017-165491"/>
    <x v="177"/>
    <x v="540"/>
    <s v="Standard Class"/>
    <s v="HW-14935"/>
    <s v="Helen Wasserman"/>
    <s v="Corporate"/>
    <s v="United States"/>
    <s v="Seattle"/>
    <s v="Washington"/>
    <n v="98115"/>
    <x v="1"/>
    <x v="1302"/>
    <x v="2"/>
    <x v="11"/>
    <x v="1287"/>
    <x v="1950"/>
    <n v="7"/>
    <n v="0"/>
    <x v="2101"/>
  </r>
  <r>
    <n v="2322"/>
    <s v="CA-2015-109470"/>
    <x v="620"/>
    <x v="749"/>
    <s v="Second Class"/>
    <s v="KC-16255"/>
    <s v="Karen Carlisle"/>
    <s v="Corporate"/>
    <s v="United States"/>
    <s v="Henderson"/>
    <s v="Kentucky"/>
    <n v="42420"/>
    <x v="0"/>
    <x v="351"/>
    <x v="1"/>
    <x v="8"/>
    <x v="351"/>
    <x v="1951"/>
    <n v="3"/>
    <n v="0"/>
    <x v="2102"/>
  </r>
  <r>
    <n v="2323"/>
    <s v="CA-2015-109470"/>
    <x v="620"/>
    <x v="749"/>
    <s v="Second Class"/>
    <s v="KC-16255"/>
    <s v="Karen Carlisle"/>
    <s v="Corporate"/>
    <s v="United States"/>
    <s v="Henderson"/>
    <s v="Kentucky"/>
    <n v="42420"/>
    <x v="0"/>
    <x v="280"/>
    <x v="1"/>
    <x v="8"/>
    <x v="280"/>
    <x v="1952"/>
    <n v="4"/>
    <n v="0"/>
    <x v="2103"/>
  </r>
  <r>
    <n v="2324"/>
    <s v="CA-2015-109470"/>
    <x v="620"/>
    <x v="749"/>
    <s v="Second Class"/>
    <s v="KC-16255"/>
    <s v="Karen Carlisle"/>
    <s v="Corporate"/>
    <s v="United States"/>
    <s v="Henderson"/>
    <s v="Kentucky"/>
    <n v="42420"/>
    <x v="0"/>
    <x v="785"/>
    <x v="1"/>
    <x v="8"/>
    <x v="784"/>
    <x v="1953"/>
    <n v="5"/>
    <n v="0"/>
    <x v="2104"/>
  </r>
  <r>
    <n v="2325"/>
    <s v="CA-2015-109470"/>
    <x v="620"/>
    <x v="749"/>
    <s v="Second Class"/>
    <s v="KC-16255"/>
    <s v="Karen Carlisle"/>
    <s v="Corporate"/>
    <s v="United States"/>
    <s v="Henderson"/>
    <s v="Kentucky"/>
    <n v="42420"/>
    <x v="0"/>
    <x v="999"/>
    <x v="1"/>
    <x v="8"/>
    <x v="991"/>
    <x v="1954"/>
    <n v="12"/>
    <n v="0"/>
    <x v="2105"/>
  </r>
  <r>
    <n v="2326"/>
    <s v="CA-2015-105102"/>
    <x v="426"/>
    <x v="400"/>
    <s v="Second Class"/>
    <s v="BM-11575"/>
    <s v="Brendan Murry"/>
    <s v="Corporate"/>
    <s v="United States"/>
    <s v="New York City"/>
    <s v="New York"/>
    <n v="10035"/>
    <x v="3"/>
    <x v="1197"/>
    <x v="1"/>
    <x v="8"/>
    <x v="1182"/>
    <x v="1955"/>
    <n v="3"/>
    <n v="0.2"/>
    <x v="2106"/>
  </r>
  <r>
    <n v="2327"/>
    <s v="CA-2015-105102"/>
    <x v="426"/>
    <x v="400"/>
    <s v="Second Class"/>
    <s v="BM-11575"/>
    <s v="Brendan Murry"/>
    <s v="Corporate"/>
    <s v="United States"/>
    <s v="New York City"/>
    <s v="New York"/>
    <n v="10035"/>
    <x v="3"/>
    <x v="266"/>
    <x v="0"/>
    <x v="0"/>
    <x v="266"/>
    <x v="1956"/>
    <n v="1"/>
    <n v="0.2"/>
    <x v="2107"/>
  </r>
  <r>
    <n v="2328"/>
    <s v="CA-2015-105102"/>
    <x v="426"/>
    <x v="400"/>
    <s v="Second Class"/>
    <s v="BM-11575"/>
    <s v="Brendan Murry"/>
    <s v="Corporate"/>
    <s v="United States"/>
    <s v="New York City"/>
    <s v="New York"/>
    <n v="10035"/>
    <x v="3"/>
    <x v="12"/>
    <x v="1"/>
    <x v="10"/>
    <x v="12"/>
    <x v="91"/>
    <n v="2"/>
    <n v="0"/>
    <x v="91"/>
  </r>
  <r>
    <n v="2329"/>
    <s v="CA-2017-138422"/>
    <x v="397"/>
    <x v="255"/>
    <s v="First Class"/>
    <s v="KN-16705"/>
    <s v="Kristina Nunn"/>
    <s v="Home Office"/>
    <s v="United States"/>
    <s v="Fort Collins"/>
    <s v="Colorado"/>
    <n v="80525"/>
    <x v="1"/>
    <x v="1303"/>
    <x v="1"/>
    <x v="12"/>
    <x v="1288"/>
    <x v="646"/>
    <n v="3"/>
    <n v="0.2"/>
    <x v="1186"/>
  </r>
  <r>
    <n v="2330"/>
    <s v="US-2015-147739"/>
    <x v="707"/>
    <x v="693"/>
    <s v="Standard Class"/>
    <s v="JD-16150"/>
    <s v="Justin Deggeller"/>
    <s v="Corporate"/>
    <s v="United States"/>
    <s v="Philadelphia"/>
    <s v="Pennsylvania"/>
    <n v="19140"/>
    <x v="3"/>
    <x v="1304"/>
    <x v="0"/>
    <x v="5"/>
    <x v="1289"/>
    <x v="1957"/>
    <n v="4"/>
    <n v="0.2"/>
    <x v="2108"/>
  </r>
  <r>
    <n v="2331"/>
    <s v="CA-2016-155187"/>
    <x v="446"/>
    <x v="750"/>
    <s v="Second Class"/>
    <s v="LA-16780"/>
    <s v="Laura Armstrong"/>
    <s v="Corporate"/>
    <s v="United States"/>
    <s v="Los Angeles"/>
    <s v="California"/>
    <n v="90004"/>
    <x v="1"/>
    <x v="193"/>
    <x v="1"/>
    <x v="4"/>
    <x v="194"/>
    <x v="108"/>
    <n v="2"/>
    <n v="0"/>
    <x v="1464"/>
  </r>
  <r>
    <n v="2332"/>
    <s v="CA-2016-155187"/>
    <x v="446"/>
    <x v="750"/>
    <s v="Second Class"/>
    <s v="LA-16780"/>
    <s v="Laura Armstrong"/>
    <s v="Corporate"/>
    <s v="United States"/>
    <s v="Los Angeles"/>
    <s v="California"/>
    <n v="90004"/>
    <x v="1"/>
    <x v="1305"/>
    <x v="1"/>
    <x v="10"/>
    <x v="1290"/>
    <x v="1958"/>
    <n v="5"/>
    <n v="0"/>
    <x v="2109"/>
  </r>
  <r>
    <n v="2333"/>
    <s v="CA-2017-169285"/>
    <x v="708"/>
    <x v="186"/>
    <s v="Standard Class"/>
    <s v="RW-19690"/>
    <s v="Robert Waldorf"/>
    <s v="Consumer"/>
    <s v="United States"/>
    <s v="Lafayette"/>
    <s v="Indiana"/>
    <n v="47905"/>
    <x v="2"/>
    <x v="417"/>
    <x v="1"/>
    <x v="10"/>
    <x v="417"/>
    <x v="1959"/>
    <n v="5"/>
    <n v="0"/>
    <x v="2110"/>
  </r>
  <r>
    <n v="2334"/>
    <s v="CA-2017-169285"/>
    <x v="708"/>
    <x v="186"/>
    <s v="Standard Class"/>
    <s v="RW-19690"/>
    <s v="Robert Waldorf"/>
    <s v="Consumer"/>
    <s v="United States"/>
    <s v="Lafayette"/>
    <s v="Indiana"/>
    <n v="47905"/>
    <x v="2"/>
    <x v="609"/>
    <x v="1"/>
    <x v="10"/>
    <x v="609"/>
    <x v="399"/>
    <n v="1"/>
    <n v="0"/>
    <x v="408"/>
  </r>
  <r>
    <n v="2335"/>
    <s v="CA-2014-140886"/>
    <x v="587"/>
    <x v="622"/>
    <s v="Standard Class"/>
    <s v="KW-16570"/>
    <s v="Kelly Williams"/>
    <s v="Consumer"/>
    <s v="United States"/>
    <s v="Clarksville"/>
    <s v="Tennessee"/>
    <n v="37042"/>
    <x v="0"/>
    <x v="336"/>
    <x v="1"/>
    <x v="9"/>
    <x v="336"/>
    <x v="1960"/>
    <n v="6"/>
    <n v="0.2"/>
    <x v="2111"/>
  </r>
  <r>
    <n v="2336"/>
    <s v="CA-2017-152695"/>
    <x v="389"/>
    <x v="235"/>
    <s v="Same Day"/>
    <s v="CC-12220"/>
    <s v="Chris Cortes"/>
    <s v="Consumer"/>
    <s v="United States"/>
    <s v="Fairfield"/>
    <s v="Connecticut"/>
    <n v="6824"/>
    <x v="3"/>
    <x v="135"/>
    <x v="1"/>
    <x v="12"/>
    <x v="136"/>
    <x v="139"/>
    <n v="3"/>
    <n v="0"/>
    <x v="141"/>
  </r>
  <r>
    <n v="2337"/>
    <s v="CA-2017-152695"/>
    <x v="389"/>
    <x v="235"/>
    <s v="Same Day"/>
    <s v="CC-12220"/>
    <s v="Chris Cortes"/>
    <s v="Consumer"/>
    <s v="United States"/>
    <s v="Fairfield"/>
    <s v="Connecticut"/>
    <n v="6824"/>
    <x v="3"/>
    <x v="1306"/>
    <x v="1"/>
    <x v="9"/>
    <x v="1291"/>
    <x v="1961"/>
    <n v="7"/>
    <n v="0"/>
    <x v="2112"/>
  </r>
  <r>
    <n v="2338"/>
    <s v="CA-2014-110639"/>
    <x v="709"/>
    <x v="689"/>
    <s v="Same Day"/>
    <s v="RH-19495"/>
    <s v="Rick Hansen"/>
    <s v="Consumer"/>
    <s v="United States"/>
    <s v="New York City"/>
    <s v="New York"/>
    <n v="10009"/>
    <x v="3"/>
    <x v="1307"/>
    <x v="1"/>
    <x v="10"/>
    <x v="1292"/>
    <x v="243"/>
    <n v="4"/>
    <n v="0"/>
    <x v="245"/>
  </r>
  <r>
    <n v="2339"/>
    <s v="CA-2014-110639"/>
    <x v="709"/>
    <x v="689"/>
    <s v="Same Day"/>
    <s v="RH-19495"/>
    <s v="Rick Hansen"/>
    <s v="Consumer"/>
    <s v="United States"/>
    <s v="New York City"/>
    <s v="New York"/>
    <n v="10009"/>
    <x v="3"/>
    <x v="496"/>
    <x v="1"/>
    <x v="10"/>
    <x v="496"/>
    <x v="1962"/>
    <n v="4"/>
    <n v="0"/>
    <x v="2113"/>
  </r>
  <r>
    <n v="2340"/>
    <s v="CA-2014-121727"/>
    <x v="710"/>
    <x v="751"/>
    <s v="Standard Class"/>
    <s v="JK-15625"/>
    <s v="Jim Karlsson"/>
    <s v="Consumer"/>
    <s v="United States"/>
    <s v="Columbus"/>
    <s v="Ohio"/>
    <n v="43229"/>
    <x v="3"/>
    <x v="87"/>
    <x v="1"/>
    <x v="6"/>
    <x v="87"/>
    <x v="1963"/>
    <n v="2"/>
    <n v="0.2"/>
    <x v="2114"/>
  </r>
  <r>
    <n v="2341"/>
    <s v="CA-2016-137736"/>
    <x v="338"/>
    <x v="441"/>
    <s v="Standard Class"/>
    <s v="DC-13285"/>
    <s v="Debra Catini"/>
    <s v="Consumer"/>
    <s v="United States"/>
    <s v="Warner Robins"/>
    <s v="Georgia"/>
    <n v="31088"/>
    <x v="0"/>
    <x v="879"/>
    <x v="1"/>
    <x v="6"/>
    <x v="873"/>
    <x v="1085"/>
    <n v="7"/>
    <n v="0"/>
    <x v="1126"/>
  </r>
  <r>
    <n v="2342"/>
    <s v="US-2014-143231"/>
    <x v="520"/>
    <x v="752"/>
    <s v="First Class"/>
    <s v="GM-14455"/>
    <s v="Gary Mitchum"/>
    <s v="Home Office"/>
    <s v="United States"/>
    <s v="Franklin"/>
    <s v="Massachusetts"/>
    <n v="2038"/>
    <x v="3"/>
    <x v="1308"/>
    <x v="0"/>
    <x v="5"/>
    <x v="1293"/>
    <x v="1964"/>
    <n v="5"/>
    <n v="0"/>
    <x v="2115"/>
  </r>
  <r>
    <n v="2343"/>
    <s v="US-2014-143231"/>
    <x v="520"/>
    <x v="752"/>
    <s v="First Class"/>
    <s v="GM-14455"/>
    <s v="Gary Mitchum"/>
    <s v="Home Office"/>
    <s v="United States"/>
    <s v="Franklin"/>
    <s v="Massachusetts"/>
    <n v="2038"/>
    <x v="3"/>
    <x v="1302"/>
    <x v="2"/>
    <x v="11"/>
    <x v="1287"/>
    <x v="1965"/>
    <n v="3"/>
    <n v="0"/>
    <x v="2116"/>
  </r>
  <r>
    <n v="2344"/>
    <s v="US-2014-155894"/>
    <x v="711"/>
    <x v="753"/>
    <s v="Second Class"/>
    <s v="CL-11890"/>
    <s v="Carl Ludwig"/>
    <s v="Consumer"/>
    <s v="United States"/>
    <s v="Chicago"/>
    <s v="Illinois"/>
    <n v="60623"/>
    <x v="2"/>
    <x v="232"/>
    <x v="1"/>
    <x v="4"/>
    <x v="233"/>
    <x v="1966"/>
    <n v="3"/>
    <n v="0.2"/>
    <x v="2117"/>
  </r>
  <r>
    <n v="2345"/>
    <s v="CA-2016-119025"/>
    <x v="712"/>
    <x v="754"/>
    <s v="Standard Class"/>
    <s v="PV-18985"/>
    <s v="Paul Van Hugh"/>
    <s v="Home Office"/>
    <s v="United States"/>
    <s v="Milwaukee"/>
    <s v="Wisconsin"/>
    <n v="53209"/>
    <x v="2"/>
    <x v="1309"/>
    <x v="1"/>
    <x v="9"/>
    <x v="1294"/>
    <x v="1967"/>
    <n v="9"/>
    <n v="0"/>
    <x v="2118"/>
  </r>
  <r>
    <n v="2346"/>
    <s v="CA-2016-159373"/>
    <x v="69"/>
    <x v="755"/>
    <s v="Standard Class"/>
    <s v="LT-17110"/>
    <s v="Liz Thompson"/>
    <s v="Consumer"/>
    <s v="United States"/>
    <s v="San Antonio"/>
    <s v="Texas"/>
    <n v="78207"/>
    <x v="2"/>
    <x v="161"/>
    <x v="1"/>
    <x v="10"/>
    <x v="1295"/>
    <x v="1856"/>
    <n v="5"/>
    <n v="0.2"/>
    <x v="2119"/>
  </r>
  <r>
    <n v="2347"/>
    <s v="CA-2016-159373"/>
    <x v="69"/>
    <x v="755"/>
    <s v="Standard Class"/>
    <s v="LT-17110"/>
    <s v="Liz Thompson"/>
    <s v="Consumer"/>
    <s v="United States"/>
    <s v="San Antonio"/>
    <s v="Texas"/>
    <n v="78207"/>
    <x v="2"/>
    <x v="1310"/>
    <x v="1"/>
    <x v="8"/>
    <x v="1296"/>
    <x v="1968"/>
    <n v="2"/>
    <n v="0.8"/>
    <x v="2120"/>
  </r>
  <r>
    <n v="2348"/>
    <s v="CA-2016-159373"/>
    <x v="69"/>
    <x v="755"/>
    <s v="Standard Class"/>
    <s v="LT-17110"/>
    <s v="Liz Thompson"/>
    <s v="Consumer"/>
    <s v="United States"/>
    <s v="San Antonio"/>
    <s v="Texas"/>
    <n v="78207"/>
    <x v="2"/>
    <x v="898"/>
    <x v="0"/>
    <x v="3"/>
    <x v="891"/>
    <x v="1969"/>
    <n v="5"/>
    <n v="0.3"/>
    <x v="232"/>
  </r>
  <r>
    <n v="2349"/>
    <s v="CA-2017-109701"/>
    <x v="574"/>
    <x v="108"/>
    <s v="Same Day"/>
    <s v="AM-10360"/>
    <s v="Alice McCarthy"/>
    <s v="Corporate"/>
    <s v="United States"/>
    <s v="Los Angeles"/>
    <s v="California"/>
    <n v="90032"/>
    <x v="1"/>
    <x v="620"/>
    <x v="1"/>
    <x v="8"/>
    <x v="620"/>
    <x v="1970"/>
    <n v="6"/>
    <n v="0.2"/>
    <x v="2121"/>
  </r>
  <r>
    <n v="2350"/>
    <s v="CA-2017-109701"/>
    <x v="574"/>
    <x v="108"/>
    <s v="Same Day"/>
    <s v="AM-10360"/>
    <s v="Alice McCarthy"/>
    <s v="Corporate"/>
    <s v="United States"/>
    <s v="Los Angeles"/>
    <s v="California"/>
    <n v="90032"/>
    <x v="1"/>
    <x v="1311"/>
    <x v="1"/>
    <x v="8"/>
    <x v="1297"/>
    <x v="1971"/>
    <n v="2"/>
    <n v="0.2"/>
    <x v="2122"/>
  </r>
  <r>
    <n v="2351"/>
    <s v="CA-2017-109701"/>
    <x v="574"/>
    <x v="108"/>
    <s v="Same Day"/>
    <s v="AM-10360"/>
    <s v="Alice McCarthy"/>
    <s v="Corporate"/>
    <s v="United States"/>
    <s v="Los Angeles"/>
    <s v="California"/>
    <n v="90032"/>
    <x v="1"/>
    <x v="362"/>
    <x v="1"/>
    <x v="10"/>
    <x v="362"/>
    <x v="139"/>
    <n v="2"/>
    <n v="0"/>
    <x v="2123"/>
  </r>
  <r>
    <n v="2352"/>
    <s v="CA-2017-109701"/>
    <x v="574"/>
    <x v="108"/>
    <s v="Same Day"/>
    <s v="AM-10360"/>
    <s v="Alice McCarthy"/>
    <s v="Corporate"/>
    <s v="United States"/>
    <s v="Los Angeles"/>
    <s v="California"/>
    <n v="90032"/>
    <x v="1"/>
    <x v="1276"/>
    <x v="1"/>
    <x v="9"/>
    <x v="1261"/>
    <x v="1972"/>
    <n v="3"/>
    <n v="0"/>
    <x v="2124"/>
  </r>
  <r>
    <n v="2353"/>
    <s v="CA-2017-109701"/>
    <x v="574"/>
    <x v="108"/>
    <s v="Same Day"/>
    <s v="AM-10360"/>
    <s v="Alice McCarthy"/>
    <s v="Corporate"/>
    <s v="United States"/>
    <s v="Los Angeles"/>
    <s v="California"/>
    <n v="90032"/>
    <x v="1"/>
    <x v="59"/>
    <x v="1"/>
    <x v="6"/>
    <x v="59"/>
    <x v="1973"/>
    <n v="6"/>
    <n v="0"/>
    <x v="2125"/>
  </r>
  <r>
    <n v="2354"/>
    <s v="CA-2015-111514"/>
    <x v="284"/>
    <x v="756"/>
    <s v="First Class"/>
    <s v="SC-20260"/>
    <s v="Scott Cohen"/>
    <s v="Corporate"/>
    <s v="United States"/>
    <s v="San Francisco"/>
    <s v="California"/>
    <n v="94122"/>
    <x v="1"/>
    <x v="37"/>
    <x v="0"/>
    <x v="0"/>
    <x v="37"/>
    <x v="1974"/>
    <n v="7"/>
    <n v="0.15"/>
    <x v="2126"/>
  </r>
  <r>
    <n v="2355"/>
    <s v="CA-2015-111514"/>
    <x v="284"/>
    <x v="756"/>
    <s v="First Class"/>
    <s v="SC-20260"/>
    <s v="Scott Cohen"/>
    <s v="Corporate"/>
    <s v="United States"/>
    <s v="San Francisco"/>
    <s v="California"/>
    <n v="94122"/>
    <x v="1"/>
    <x v="141"/>
    <x v="1"/>
    <x v="8"/>
    <x v="142"/>
    <x v="1975"/>
    <n v="5"/>
    <n v="0.2"/>
    <x v="2127"/>
  </r>
  <r>
    <n v="2356"/>
    <s v="CA-2015-111514"/>
    <x v="284"/>
    <x v="756"/>
    <s v="First Class"/>
    <s v="SC-20260"/>
    <s v="Scott Cohen"/>
    <s v="Corporate"/>
    <s v="United States"/>
    <s v="San Francisco"/>
    <s v="California"/>
    <n v="94122"/>
    <x v="1"/>
    <x v="1312"/>
    <x v="2"/>
    <x v="11"/>
    <x v="1298"/>
    <x v="1976"/>
    <n v="1"/>
    <n v="0"/>
    <x v="2128"/>
  </r>
  <r>
    <n v="2357"/>
    <s v="CA-2015-111514"/>
    <x v="284"/>
    <x v="756"/>
    <s v="First Class"/>
    <s v="SC-20260"/>
    <s v="Scott Cohen"/>
    <s v="Corporate"/>
    <s v="United States"/>
    <s v="San Francisco"/>
    <s v="California"/>
    <n v="94122"/>
    <x v="1"/>
    <x v="1313"/>
    <x v="2"/>
    <x v="15"/>
    <x v="1299"/>
    <x v="1977"/>
    <n v="3"/>
    <n v="0.2"/>
    <x v="2129"/>
  </r>
  <r>
    <n v="2358"/>
    <s v="US-2014-148838"/>
    <x v="461"/>
    <x v="757"/>
    <s v="Standard Class"/>
    <s v="CP-12340"/>
    <s v="Christine Phan"/>
    <s v="Corporate"/>
    <s v="United States"/>
    <s v="New York City"/>
    <s v="New York"/>
    <n v="10024"/>
    <x v="3"/>
    <x v="215"/>
    <x v="0"/>
    <x v="3"/>
    <x v="216"/>
    <x v="1978"/>
    <n v="7"/>
    <n v="0.4"/>
    <x v="2130"/>
  </r>
  <r>
    <n v="2359"/>
    <s v="US-2014-148838"/>
    <x v="461"/>
    <x v="757"/>
    <s v="Standard Class"/>
    <s v="CP-12340"/>
    <s v="Christine Phan"/>
    <s v="Corporate"/>
    <s v="United States"/>
    <s v="New York City"/>
    <s v="New York"/>
    <n v="10024"/>
    <x v="3"/>
    <x v="1299"/>
    <x v="0"/>
    <x v="3"/>
    <x v="1284"/>
    <x v="1979"/>
    <n v="4"/>
    <n v="0.4"/>
    <x v="2131"/>
  </r>
  <r>
    <n v="2360"/>
    <s v="US-2014-148838"/>
    <x v="461"/>
    <x v="757"/>
    <s v="Standard Class"/>
    <s v="CP-12340"/>
    <s v="Christine Phan"/>
    <s v="Corporate"/>
    <s v="United States"/>
    <s v="New York City"/>
    <s v="New York"/>
    <n v="10024"/>
    <x v="3"/>
    <x v="1168"/>
    <x v="0"/>
    <x v="3"/>
    <x v="1155"/>
    <x v="1980"/>
    <n v="3"/>
    <n v="0.4"/>
    <x v="2132"/>
  </r>
  <r>
    <n v="2361"/>
    <s v="US-2014-148838"/>
    <x v="461"/>
    <x v="757"/>
    <s v="Standard Class"/>
    <s v="CP-12340"/>
    <s v="Christine Phan"/>
    <s v="Corporate"/>
    <s v="United States"/>
    <s v="New York City"/>
    <s v="New York"/>
    <n v="10024"/>
    <x v="3"/>
    <x v="1314"/>
    <x v="1"/>
    <x v="10"/>
    <x v="1300"/>
    <x v="1981"/>
    <n v="7"/>
    <n v="0"/>
    <x v="2133"/>
  </r>
  <r>
    <n v="2362"/>
    <s v="US-2014-148838"/>
    <x v="461"/>
    <x v="757"/>
    <s v="Standard Class"/>
    <s v="CP-12340"/>
    <s v="Christine Phan"/>
    <s v="Corporate"/>
    <s v="United States"/>
    <s v="New York City"/>
    <s v="New York"/>
    <n v="10024"/>
    <x v="3"/>
    <x v="1315"/>
    <x v="1"/>
    <x v="10"/>
    <x v="1301"/>
    <x v="1982"/>
    <n v="4"/>
    <n v="0"/>
    <x v="2134"/>
  </r>
  <r>
    <n v="2363"/>
    <s v="CA-2017-136497"/>
    <x v="513"/>
    <x v="4"/>
    <s v="Standard Class"/>
    <s v="RF-19840"/>
    <s v="Roy Französisch"/>
    <s v="Consumer"/>
    <s v="United States"/>
    <s v="Columbus"/>
    <s v="Ohio"/>
    <n v="43229"/>
    <x v="3"/>
    <x v="1316"/>
    <x v="1"/>
    <x v="8"/>
    <x v="1302"/>
    <x v="1983"/>
    <n v="5"/>
    <n v="0.7"/>
    <x v="2135"/>
  </r>
  <r>
    <n v="2364"/>
    <s v="US-2016-108637"/>
    <x v="69"/>
    <x v="755"/>
    <s v="Standard Class"/>
    <s v="AB-10060"/>
    <s v="Adam Bellavance"/>
    <s v="Home Office"/>
    <s v="United States"/>
    <s v="Waynesboro"/>
    <s v="Virginia"/>
    <n v="22980"/>
    <x v="0"/>
    <x v="441"/>
    <x v="0"/>
    <x v="5"/>
    <x v="441"/>
    <x v="1984"/>
    <n v="2"/>
    <n v="0"/>
    <x v="2136"/>
  </r>
  <r>
    <n v="2365"/>
    <s v="US-2016-108637"/>
    <x v="69"/>
    <x v="755"/>
    <s v="Standard Class"/>
    <s v="AB-10060"/>
    <s v="Adam Bellavance"/>
    <s v="Home Office"/>
    <s v="United States"/>
    <s v="Waynesboro"/>
    <s v="Virginia"/>
    <n v="22980"/>
    <x v="0"/>
    <x v="1317"/>
    <x v="1"/>
    <x v="9"/>
    <x v="1303"/>
    <x v="1985"/>
    <n v="2"/>
    <n v="0"/>
    <x v="2137"/>
  </r>
  <r>
    <n v="2366"/>
    <s v="US-2016-108637"/>
    <x v="69"/>
    <x v="755"/>
    <s v="Standard Class"/>
    <s v="AB-10060"/>
    <s v="Adam Bellavance"/>
    <s v="Home Office"/>
    <s v="United States"/>
    <s v="Waynesboro"/>
    <s v="Virginia"/>
    <n v="22980"/>
    <x v="0"/>
    <x v="1023"/>
    <x v="1"/>
    <x v="8"/>
    <x v="1014"/>
    <x v="1986"/>
    <n v="4"/>
    <n v="0"/>
    <x v="2138"/>
  </r>
  <r>
    <n v="2367"/>
    <s v="CA-2014-102295"/>
    <x v="156"/>
    <x v="158"/>
    <s v="Second Class"/>
    <s v="EH-13990"/>
    <s v="Erica Hackney"/>
    <s v="Consumer"/>
    <s v="United States"/>
    <s v="Sacramento"/>
    <s v="California"/>
    <n v="95823"/>
    <x v="1"/>
    <x v="1318"/>
    <x v="0"/>
    <x v="1"/>
    <x v="1304"/>
    <x v="1987"/>
    <n v="1"/>
    <n v="0.2"/>
    <x v="2139"/>
  </r>
  <r>
    <n v="2368"/>
    <s v="CA-2017-123659"/>
    <x v="516"/>
    <x v="758"/>
    <s v="First Class"/>
    <s v="MN-17935"/>
    <s v="Michael Nguyen"/>
    <s v="Consumer"/>
    <s v="United States"/>
    <s v="Clinton"/>
    <s v="Maryland"/>
    <n v="20735"/>
    <x v="3"/>
    <x v="1010"/>
    <x v="1"/>
    <x v="10"/>
    <x v="1002"/>
    <x v="1071"/>
    <n v="4"/>
    <n v="0"/>
    <x v="1112"/>
  </r>
  <r>
    <n v="2369"/>
    <s v="US-2016-129469"/>
    <x v="713"/>
    <x v="759"/>
    <s v="Standard Class"/>
    <s v="KL-16555"/>
    <s v="Kelly Lampkin"/>
    <s v="Corporate"/>
    <s v="United States"/>
    <s v="Fairfield"/>
    <s v="Ohio"/>
    <n v="45014"/>
    <x v="3"/>
    <x v="1319"/>
    <x v="0"/>
    <x v="5"/>
    <x v="1305"/>
    <x v="1988"/>
    <n v="6"/>
    <n v="0.2"/>
    <x v="2140"/>
  </r>
  <r>
    <n v="2370"/>
    <s v="US-2016-129469"/>
    <x v="713"/>
    <x v="759"/>
    <s v="Standard Class"/>
    <s v="KL-16555"/>
    <s v="Kelly Lampkin"/>
    <s v="Corporate"/>
    <s v="United States"/>
    <s v="Fairfield"/>
    <s v="Ohio"/>
    <n v="45014"/>
    <x v="3"/>
    <x v="1320"/>
    <x v="1"/>
    <x v="6"/>
    <x v="1306"/>
    <x v="1989"/>
    <n v="2"/>
    <n v="0.2"/>
    <x v="2141"/>
  </r>
  <r>
    <n v="2371"/>
    <s v="CA-2017-155152"/>
    <x v="437"/>
    <x v="472"/>
    <s v="Second Class"/>
    <s v="MP-17965"/>
    <s v="Michael Paige"/>
    <s v="Corporate"/>
    <s v="United States"/>
    <s v="Warwick"/>
    <s v="Rhode Island"/>
    <n v="2886"/>
    <x v="3"/>
    <x v="725"/>
    <x v="2"/>
    <x v="11"/>
    <x v="724"/>
    <x v="1990"/>
    <n v="4"/>
    <n v="0"/>
    <x v="2142"/>
  </r>
  <r>
    <n v="2372"/>
    <s v="CA-2016-159940"/>
    <x v="274"/>
    <x v="625"/>
    <s v="Second Class"/>
    <s v="BF-11020"/>
    <s v="Barry Französisch"/>
    <s v="Corporate"/>
    <s v="United States"/>
    <s v="Aurora"/>
    <s v="Illinois"/>
    <n v="60505"/>
    <x v="2"/>
    <x v="1155"/>
    <x v="0"/>
    <x v="5"/>
    <x v="1143"/>
    <x v="1991"/>
    <n v="8"/>
    <n v="0.6"/>
    <x v="2143"/>
  </r>
  <r>
    <n v="2373"/>
    <s v="CA-2016-159940"/>
    <x v="274"/>
    <x v="625"/>
    <s v="Second Class"/>
    <s v="BF-11020"/>
    <s v="Barry Französisch"/>
    <s v="Corporate"/>
    <s v="United States"/>
    <s v="Aurora"/>
    <s v="Illinois"/>
    <n v="60505"/>
    <x v="2"/>
    <x v="1321"/>
    <x v="1"/>
    <x v="13"/>
    <x v="1307"/>
    <x v="1992"/>
    <n v="1"/>
    <n v="0.2"/>
    <x v="2144"/>
  </r>
  <r>
    <n v="2374"/>
    <s v="CA-2016-159940"/>
    <x v="274"/>
    <x v="625"/>
    <s v="Second Class"/>
    <s v="BF-11020"/>
    <s v="Barry Französisch"/>
    <s v="Corporate"/>
    <s v="United States"/>
    <s v="Aurora"/>
    <s v="Illinois"/>
    <n v="60505"/>
    <x v="2"/>
    <x v="1128"/>
    <x v="1"/>
    <x v="10"/>
    <x v="1116"/>
    <x v="1993"/>
    <n v="9"/>
    <n v="0.2"/>
    <x v="2145"/>
  </r>
  <r>
    <n v="2375"/>
    <s v="CA-2016-159940"/>
    <x v="274"/>
    <x v="625"/>
    <s v="Second Class"/>
    <s v="BF-11020"/>
    <s v="Barry Französisch"/>
    <s v="Corporate"/>
    <s v="United States"/>
    <s v="Aurora"/>
    <s v="Illinois"/>
    <n v="60505"/>
    <x v="2"/>
    <x v="323"/>
    <x v="0"/>
    <x v="1"/>
    <x v="323"/>
    <x v="1994"/>
    <n v="2"/>
    <n v="0.3"/>
    <x v="2146"/>
  </r>
  <r>
    <n v="2376"/>
    <s v="CA-2017-119669"/>
    <x v="714"/>
    <x v="714"/>
    <s v="Standard Class"/>
    <s v="TP-21130"/>
    <s v="Theone Pippenger"/>
    <s v="Consumer"/>
    <s v="United States"/>
    <s v="Smyrna"/>
    <s v="Georgia"/>
    <n v="30080"/>
    <x v="0"/>
    <x v="969"/>
    <x v="1"/>
    <x v="13"/>
    <x v="962"/>
    <x v="1995"/>
    <n v="3"/>
    <n v="0"/>
    <x v="2147"/>
  </r>
  <r>
    <n v="2377"/>
    <s v="US-2014-164616"/>
    <x v="710"/>
    <x v="760"/>
    <s v="Second Class"/>
    <s v="MS-17770"/>
    <s v="Maxwell Schwartz"/>
    <s v="Consumer"/>
    <s v="United States"/>
    <s v="Columbus"/>
    <s v="Ohio"/>
    <n v="43229"/>
    <x v="3"/>
    <x v="1242"/>
    <x v="1"/>
    <x v="8"/>
    <x v="1225"/>
    <x v="1996"/>
    <n v="4"/>
    <n v="0.7"/>
    <x v="2148"/>
  </r>
  <r>
    <n v="2378"/>
    <s v="US-2014-164616"/>
    <x v="710"/>
    <x v="760"/>
    <s v="Second Class"/>
    <s v="MS-17770"/>
    <s v="Maxwell Schwartz"/>
    <s v="Consumer"/>
    <s v="United States"/>
    <s v="Columbus"/>
    <s v="Ohio"/>
    <n v="43229"/>
    <x v="3"/>
    <x v="1322"/>
    <x v="1"/>
    <x v="14"/>
    <x v="1308"/>
    <x v="1997"/>
    <n v="2"/>
    <n v="0.2"/>
    <x v="2149"/>
  </r>
  <r>
    <n v="2379"/>
    <s v="CA-2015-148628"/>
    <x v="401"/>
    <x v="223"/>
    <s v="Standard Class"/>
    <s v="KM-16375"/>
    <s v="Katherine Murray"/>
    <s v="Home Office"/>
    <s v="United States"/>
    <s v="Thousand Oaks"/>
    <s v="California"/>
    <n v="91360"/>
    <x v="1"/>
    <x v="1254"/>
    <x v="1"/>
    <x v="10"/>
    <x v="1238"/>
    <x v="1998"/>
    <n v="5"/>
    <n v="0"/>
    <x v="2150"/>
  </r>
  <r>
    <n v="2380"/>
    <s v="CA-2016-118052"/>
    <x v="715"/>
    <x v="761"/>
    <s v="Standard Class"/>
    <s v="BE-11455"/>
    <s v="Brad Eason"/>
    <s v="Home Office"/>
    <s v="United States"/>
    <s v="Lorain"/>
    <s v="Ohio"/>
    <n v="44052"/>
    <x v="3"/>
    <x v="485"/>
    <x v="1"/>
    <x v="13"/>
    <x v="485"/>
    <x v="1999"/>
    <n v="2"/>
    <n v="0.2"/>
    <x v="2151"/>
  </r>
  <r>
    <n v="2381"/>
    <s v="CA-2016-118052"/>
    <x v="715"/>
    <x v="761"/>
    <s v="Standard Class"/>
    <s v="BE-11455"/>
    <s v="Brad Eason"/>
    <s v="Home Office"/>
    <s v="United States"/>
    <s v="Lorain"/>
    <s v="Ohio"/>
    <n v="44052"/>
    <x v="3"/>
    <x v="1323"/>
    <x v="1"/>
    <x v="10"/>
    <x v="1309"/>
    <x v="2000"/>
    <n v="2"/>
    <n v="0.2"/>
    <x v="2152"/>
  </r>
  <r>
    <n v="2382"/>
    <s v="CA-2016-118052"/>
    <x v="715"/>
    <x v="761"/>
    <s v="Standard Class"/>
    <s v="BE-11455"/>
    <s v="Brad Eason"/>
    <s v="Home Office"/>
    <s v="United States"/>
    <s v="Lorain"/>
    <s v="Ohio"/>
    <n v="44052"/>
    <x v="3"/>
    <x v="28"/>
    <x v="0"/>
    <x v="5"/>
    <x v="1310"/>
    <x v="2001"/>
    <n v="7"/>
    <n v="0.2"/>
    <x v="2153"/>
  </r>
  <r>
    <n v="2383"/>
    <s v="US-2017-117534"/>
    <x v="613"/>
    <x v="762"/>
    <s v="First Class"/>
    <s v="CV-12295"/>
    <s v="Christina VanderZanden"/>
    <s v="Consumer"/>
    <s v="United States"/>
    <s v="Fresno"/>
    <s v="California"/>
    <n v="93727"/>
    <x v="1"/>
    <x v="1324"/>
    <x v="1"/>
    <x v="9"/>
    <x v="1311"/>
    <x v="2002"/>
    <n v="4"/>
    <n v="0"/>
    <x v="2154"/>
  </r>
  <r>
    <n v="2384"/>
    <s v="US-2017-117534"/>
    <x v="613"/>
    <x v="762"/>
    <s v="First Class"/>
    <s v="CV-12295"/>
    <s v="Christina VanderZanden"/>
    <s v="Consumer"/>
    <s v="United States"/>
    <s v="Fresno"/>
    <s v="California"/>
    <n v="93727"/>
    <x v="1"/>
    <x v="1325"/>
    <x v="1"/>
    <x v="6"/>
    <x v="772"/>
    <x v="2003"/>
    <n v="9"/>
    <n v="0"/>
    <x v="2155"/>
  </r>
  <r>
    <n v="2385"/>
    <s v="US-2017-117534"/>
    <x v="613"/>
    <x v="762"/>
    <s v="First Class"/>
    <s v="CV-12295"/>
    <s v="Christina VanderZanden"/>
    <s v="Consumer"/>
    <s v="United States"/>
    <s v="Fresno"/>
    <s v="California"/>
    <n v="93727"/>
    <x v="1"/>
    <x v="920"/>
    <x v="1"/>
    <x v="8"/>
    <x v="912"/>
    <x v="2004"/>
    <n v="4"/>
    <n v="0.2"/>
    <x v="2156"/>
  </r>
  <r>
    <n v="2386"/>
    <s v="US-2017-117534"/>
    <x v="613"/>
    <x v="762"/>
    <s v="First Class"/>
    <s v="CV-12295"/>
    <s v="Christina VanderZanden"/>
    <s v="Consumer"/>
    <s v="United States"/>
    <s v="Fresno"/>
    <s v="California"/>
    <n v="93727"/>
    <x v="1"/>
    <x v="1326"/>
    <x v="2"/>
    <x v="7"/>
    <x v="1312"/>
    <x v="2005"/>
    <n v="4"/>
    <n v="0.2"/>
    <x v="2157"/>
  </r>
  <r>
    <n v="2387"/>
    <s v="US-2017-117534"/>
    <x v="613"/>
    <x v="762"/>
    <s v="First Class"/>
    <s v="CV-12295"/>
    <s v="Christina VanderZanden"/>
    <s v="Consumer"/>
    <s v="United States"/>
    <s v="Fresno"/>
    <s v="California"/>
    <n v="93727"/>
    <x v="1"/>
    <x v="1327"/>
    <x v="2"/>
    <x v="16"/>
    <x v="1313"/>
    <x v="2006"/>
    <n v="2"/>
    <n v="0.2"/>
    <x v="2158"/>
  </r>
  <r>
    <n v="2388"/>
    <s v="CA-2015-145065"/>
    <x v="295"/>
    <x v="631"/>
    <s v="First Class"/>
    <s v="DK-13375"/>
    <s v="Dennis Kane"/>
    <s v="Consumer"/>
    <s v="United States"/>
    <s v="San Diego"/>
    <s v="California"/>
    <n v="92105"/>
    <x v="1"/>
    <x v="1328"/>
    <x v="1"/>
    <x v="13"/>
    <x v="128"/>
    <x v="2007"/>
    <n v="2"/>
    <n v="0"/>
    <x v="2159"/>
  </r>
  <r>
    <n v="2389"/>
    <s v="CA-2015-145065"/>
    <x v="295"/>
    <x v="631"/>
    <s v="First Class"/>
    <s v="DK-13375"/>
    <s v="Dennis Kane"/>
    <s v="Consumer"/>
    <s v="United States"/>
    <s v="San Diego"/>
    <s v="California"/>
    <n v="92105"/>
    <x v="1"/>
    <x v="1329"/>
    <x v="1"/>
    <x v="8"/>
    <x v="1314"/>
    <x v="671"/>
    <n v="2"/>
    <n v="0.2"/>
    <x v="683"/>
  </r>
  <r>
    <n v="2390"/>
    <s v="US-2015-127040"/>
    <x v="401"/>
    <x v="763"/>
    <s v="Standard Class"/>
    <s v="SG-20605"/>
    <s v="Speros Goranitis"/>
    <s v="Consumer"/>
    <s v="United States"/>
    <s v="New York City"/>
    <s v="New York"/>
    <n v="10009"/>
    <x v="3"/>
    <x v="1330"/>
    <x v="1"/>
    <x v="10"/>
    <x v="1315"/>
    <x v="90"/>
    <n v="1"/>
    <n v="0"/>
    <x v="90"/>
  </r>
  <r>
    <n v="2391"/>
    <s v="US-2015-127040"/>
    <x v="401"/>
    <x v="763"/>
    <s v="Standard Class"/>
    <s v="SG-20605"/>
    <s v="Speros Goranitis"/>
    <s v="Consumer"/>
    <s v="United States"/>
    <s v="New York City"/>
    <s v="New York"/>
    <n v="10009"/>
    <x v="3"/>
    <x v="1331"/>
    <x v="1"/>
    <x v="10"/>
    <x v="1316"/>
    <x v="1085"/>
    <n v="7"/>
    <n v="0"/>
    <x v="2160"/>
  </r>
  <r>
    <n v="2392"/>
    <s v="US-2015-127040"/>
    <x v="401"/>
    <x v="763"/>
    <s v="Standard Class"/>
    <s v="SG-20605"/>
    <s v="Speros Goranitis"/>
    <s v="Consumer"/>
    <s v="United States"/>
    <s v="New York City"/>
    <s v="New York"/>
    <n v="10009"/>
    <x v="3"/>
    <x v="1332"/>
    <x v="2"/>
    <x v="11"/>
    <x v="1317"/>
    <x v="2008"/>
    <n v="9"/>
    <n v="0"/>
    <x v="2161"/>
  </r>
  <r>
    <n v="2393"/>
    <s v="US-2015-127040"/>
    <x v="401"/>
    <x v="763"/>
    <s v="Standard Class"/>
    <s v="SG-20605"/>
    <s v="Speros Goranitis"/>
    <s v="Consumer"/>
    <s v="United States"/>
    <s v="New York City"/>
    <s v="New York"/>
    <n v="10009"/>
    <x v="3"/>
    <x v="1146"/>
    <x v="0"/>
    <x v="5"/>
    <x v="1134"/>
    <x v="2009"/>
    <n v="4"/>
    <n v="0"/>
    <x v="2162"/>
  </r>
  <r>
    <n v="2394"/>
    <s v="CA-2016-128111"/>
    <x v="716"/>
    <x v="764"/>
    <s v="Standard Class"/>
    <s v="CS-12355"/>
    <s v="Christine Sundaresam"/>
    <s v="Consumer"/>
    <s v="United States"/>
    <s v="Malden"/>
    <s v="Massachusetts"/>
    <n v="2148"/>
    <x v="3"/>
    <x v="397"/>
    <x v="1"/>
    <x v="6"/>
    <x v="398"/>
    <x v="2010"/>
    <n v="2"/>
    <n v="0"/>
    <x v="2163"/>
  </r>
  <r>
    <n v="2395"/>
    <s v="CA-2015-137897"/>
    <x v="717"/>
    <x v="765"/>
    <s v="Standard Class"/>
    <s v="PJ-18835"/>
    <s v="Patrick Jones"/>
    <s v="Corporate"/>
    <s v="United States"/>
    <s v="New York City"/>
    <s v="New York"/>
    <n v="10035"/>
    <x v="3"/>
    <x v="1202"/>
    <x v="2"/>
    <x v="11"/>
    <x v="1187"/>
    <x v="2011"/>
    <n v="2"/>
    <n v="0"/>
    <x v="2164"/>
  </r>
  <r>
    <n v="2396"/>
    <s v="CA-2015-137897"/>
    <x v="717"/>
    <x v="765"/>
    <s v="Standard Class"/>
    <s v="PJ-18835"/>
    <s v="Patrick Jones"/>
    <s v="Corporate"/>
    <s v="United States"/>
    <s v="New York City"/>
    <s v="New York"/>
    <n v="10035"/>
    <x v="3"/>
    <x v="538"/>
    <x v="2"/>
    <x v="11"/>
    <x v="538"/>
    <x v="2012"/>
    <n v="2"/>
    <n v="0"/>
    <x v="2165"/>
  </r>
  <r>
    <n v="2397"/>
    <s v="CA-2015-137897"/>
    <x v="717"/>
    <x v="765"/>
    <s v="Standard Class"/>
    <s v="PJ-18835"/>
    <s v="Patrick Jones"/>
    <s v="Corporate"/>
    <s v="United States"/>
    <s v="New York City"/>
    <s v="New York"/>
    <n v="10035"/>
    <x v="3"/>
    <x v="956"/>
    <x v="1"/>
    <x v="10"/>
    <x v="949"/>
    <x v="2013"/>
    <n v="5"/>
    <n v="0"/>
    <x v="2166"/>
  </r>
  <r>
    <n v="2398"/>
    <s v="CA-2017-169264"/>
    <x v="718"/>
    <x v="766"/>
    <s v="Second Class"/>
    <s v="NP-18700"/>
    <s v="Nora Preis"/>
    <s v="Consumer"/>
    <s v="United States"/>
    <s v="San Francisco"/>
    <s v="California"/>
    <n v="94109"/>
    <x v="1"/>
    <x v="745"/>
    <x v="1"/>
    <x v="2"/>
    <x v="743"/>
    <x v="1784"/>
    <n v="2"/>
    <n v="0"/>
    <x v="2167"/>
  </r>
  <r>
    <n v="2399"/>
    <s v="CA-2017-169264"/>
    <x v="718"/>
    <x v="766"/>
    <s v="Second Class"/>
    <s v="NP-18700"/>
    <s v="Nora Preis"/>
    <s v="Consumer"/>
    <s v="United States"/>
    <s v="San Francisco"/>
    <s v="California"/>
    <n v="94109"/>
    <x v="1"/>
    <x v="21"/>
    <x v="1"/>
    <x v="6"/>
    <x v="21"/>
    <x v="1459"/>
    <n v="6"/>
    <n v="0"/>
    <x v="2168"/>
  </r>
  <r>
    <n v="2400"/>
    <s v="CA-2017-147361"/>
    <x v="428"/>
    <x v="17"/>
    <s v="Standard Class"/>
    <s v="SB-20290"/>
    <s v="Sean Braxton"/>
    <s v="Corporate"/>
    <s v="United States"/>
    <s v="Florence"/>
    <s v="South Carolina"/>
    <n v="29501"/>
    <x v="0"/>
    <x v="435"/>
    <x v="1"/>
    <x v="4"/>
    <x v="435"/>
    <x v="2014"/>
    <n v="7"/>
    <n v="0"/>
    <x v="2169"/>
  </r>
  <r>
    <n v="2401"/>
    <s v="CA-2017-147361"/>
    <x v="428"/>
    <x v="17"/>
    <s v="Standard Class"/>
    <s v="SB-20290"/>
    <s v="Sean Braxton"/>
    <s v="Corporate"/>
    <s v="United States"/>
    <s v="Florence"/>
    <s v="South Carolina"/>
    <n v="29501"/>
    <x v="0"/>
    <x v="1011"/>
    <x v="1"/>
    <x v="4"/>
    <x v="1003"/>
    <x v="2015"/>
    <n v="5"/>
    <n v="0"/>
    <x v="2170"/>
  </r>
  <r>
    <n v="2402"/>
    <s v="CA-2017-145877"/>
    <x v="719"/>
    <x v="192"/>
    <s v="Second Class"/>
    <s v="AS-10090"/>
    <s v="Adam Shillingsburg"/>
    <s v="Consumer"/>
    <s v="United States"/>
    <s v="Springfield"/>
    <s v="Missouri"/>
    <n v="65807"/>
    <x v="2"/>
    <x v="953"/>
    <x v="1"/>
    <x v="4"/>
    <x v="946"/>
    <x v="2016"/>
    <n v="6"/>
    <n v="0"/>
    <x v="2171"/>
  </r>
  <r>
    <n v="2403"/>
    <s v="CA-2017-145877"/>
    <x v="719"/>
    <x v="192"/>
    <s v="Second Class"/>
    <s v="AS-10090"/>
    <s v="Adam Shillingsburg"/>
    <s v="Consumer"/>
    <s v="United States"/>
    <s v="Springfield"/>
    <s v="Missouri"/>
    <n v="65807"/>
    <x v="2"/>
    <x v="152"/>
    <x v="1"/>
    <x v="12"/>
    <x v="153"/>
    <x v="158"/>
    <n v="5"/>
    <n v="0"/>
    <x v="160"/>
  </r>
  <r>
    <n v="2404"/>
    <s v="US-2016-110170"/>
    <x v="720"/>
    <x v="767"/>
    <s v="Standard Class"/>
    <s v="HM-14860"/>
    <s v="Harry Marie"/>
    <s v="Corporate"/>
    <s v="United States"/>
    <s v="Huntsville"/>
    <s v="Texas"/>
    <n v="77340"/>
    <x v="2"/>
    <x v="1333"/>
    <x v="0"/>
    <x v="0"/>
    <x v="1318"/>
    <x v="2017"/>
    <n v="7"/>
    <n v="0.32"/>
    <x v="2172"/>
  </r>
  <r>
    <n v="2405"/>
    <s v="CA-2017-108574"/>
    <x v="566"/>
    <x v="768"/>
    <s v="Standard Class"/>
    <s v="MG-18145"/>
    <s v="Mike Gockenbach"/>
    <s v="Consumer"/>
    <s v="United States"/>
    <s v="Los Angeles"/>
    <s v="California"/>
    <n v="90045"/>
    <x v="1"/>
    <x v="695"/>
    <x v="2"/>
    <x v="11"/>
    <x v="695"/>
    <x v="2018"/>
    <n v="9"/>
    <n v="0"/>
    <x v="2173"/>
  </r>
  <r>
    <n v="2406"/>
    <s v="CA-2017-108574"/>
    <x v="566"/>
    <x v="768"/>
    <s v="Standard Class"/>
    <s v="MG-18145"/>
    <s v="Mike Gockenbach"/>
    <s v="Consumer"/>
    <s v="United States"/>
    <s v="Los Angeles"/>
    <s v="California"/>
    <n v="90045"/>
    <x v="1"/>
    <x v="461"/>
    <x v="2"/>
    <x v="7"/>
    <x v="462"/>
    <x v="2019"/>
    <n v="7"/>
    <n v="0.2"/>
    <x v="2174"/>
  </r>
  <r>
    <n v="2407"/>
    <s v="CA-2017-108574"/>
    <x v="566"/>
    <x v="768"/>
    <s v="Standard Class"/>
    <s v="MG-18145"/>
    <s v="Mike Gockenbach"/>
    <s v="Consumer"/>
    <s v="United States"/>
    <s v="Los Angeles"/>
    <s v="California"/>
    <n v="90045"/>
    <x v="1"/>
    <x v="312"/>
    <x v="2"/>
    <x v="7"/>
    <x v="312"/>
    <x v="2020"/>
    <n v="10"/>
    <n v="0.2"/>
    <x v="2175"/>
  </r>
  <r>
    <n v="2408"/>
    <s v="CA-2017-144589"/>
    <x v="176"/>
    <x v="212"/>
    <s v="Standard Class"/>
    <s v="TM-21010"/>
    <s v="Tamara Manning"/>
    <s v="Consumer"/>
    <s v="United States"/>
    <s v="San Francisco"/>
    <s v="California"/>
    <n v="94122"/>
    <x v="1"/>
    <x v="1159"/>
    <x v="1"/>
    <x v="6"/>
    <x v="772"/>
    <x v="2021"/>
    <n v="5"/>
    <n v="0"/>
    <x v="2176"/>
  </r>
  <r>
    <n v="2409"/>
    <s v="CA-2017-144589"/>
    <x v="176"/>
    <x v="212"/>
    <s v="Standard Class"/>
    <s v="TM-21010"/>
    <s v="Tamara Manning"/>
    <s v="Consumer"/>
    <s v="United States"/>
    <s v="San Francisco"/>
    <s v="California"/>
    <n v="94122"/>
    <x v="1"/>
    <x v="1334"/>
    <x v="2"/>
    <x v="7"/>
    <x v="1319"/>
    <x v="2022"/>
    <n v="3"/>
    <n v="0.2"/>
    <x v="2177"/>
  </r>
  <r>
    <n v="2410"/>
    <s v="CA-2017-155985"/>
    <x v="721"/>
    <x v="186"/>
    <s v="First Class"/>
    <s v="BE-11335"/>
    <s v="Bill Eplett"/>
    <s v="Home Office"/>
    <s v="United States"/>
    <s v="San Francisco"/>
    <s v="California"/>
    <n v="94122"/>
    <x v="1"/>
    <x v="1092"/>
    <x v="0"/>
    <x v="5"/>
    <x v="1082"/>
    <x v="2023"/>
    <n v="8"/>
    <n v="0"/>
    <x v="2178"/>
  </r>
  <r>
    <n v="2411"/>
    <s v="CA-2014-162684"/>
    <x v="601"/>
    <x v="769"/>
    <s v="Standard Class"/>
    <s v="AS-10630"/>
    <s v="Ann Steele"/>
    <s v="Home Office"/>
    <s v="United States"/>
    <s v="Philadelphia"/>
    <s v="Pennsylvania"/>
    <n v="19120"/>
    <x v="3"/>
    <x v="1053"/>
    <x v="1"/>
    <x v="13"/>
    <x v="1042"/>
    <x v="1103"/>
    <n v="2"/>
    <n v="0.2"/>
    <x v="2179"/>
  </r>
  <r>
    <n v="2412"/>
    <s v="CA-2015-142041"/>
    <x v="722"/>
    <x v="770"/>
    <s v="Second Class"/>
    <s v="EM-13810"/>
    <s v="Eleni McCrary"/>
    <s v="Corporate"/>
    <s v="United States"/>
    <s v="Los Angeles"/>
    <s v="California"/>
    <n v="90036"/>
    <x v="1"/>
    <x v="620"/>
    <x v="1"/>
    <x v="8"/>
    <x v="620"/>
    <x v="2024"/>
    <n v="5"/>
    <n v="0.2"/>
    <x v="2180"/>
  </r>
  <r>
    <n v="2413"/>
    <s v="CA-2014-151295"/>
    <x v="607"/>
    <x v="723"/>
    <s v="Standard Class"/>
    <s v="JA-15970"/>
    <s v="Joseph Airdo"/>
    <s v="Consumer"/>
    <s v="United States"/>
    <s v="Los Angeles"/>
    <s v="California"/>
    <n v="90045"/>
    <x v="1"/>
    <x v="358"/>
    <x v="1"/>
    <x v="10"/>
    <x v="358"/>
    <x v="493"/>
    <n v="2"/>
    <n v="0"/>
    <x v="2181"/>
  </r>
  <r>
    <n v="2414"/>
    <s v="CA-2014-151295"/>
    <x v="607"/>
    <x v="723"/>
    <s v="Standard Class"/>
    <s v="JA-15970"/>
    <s v="Joseph Airdo"/>
    <s v="Consumer"/>
    <s v="United States"/>
    <s v="Los Angeles"/>
    <s v="California"/>
    <n v="90045"/>
    <x v="1"/>
    <x v="736"/>
    <x v="0"/>
    <x v="3"/>
    <x v="735"/>
    <x v="2025"/>
    <n v="3"/>
    <n v="0.2"/>
    <x v="2182"/>
  </r>
  <r>
    <n v="2415"/>
    <s v="CA-2016-156300"/>
    <x v="723"/>
    <x v="771"/>
    <s v="Standard Class"/>
    <s v="TB-21595"/>
    <s v="Troy Blackwell"/>
    <s v="Consumer"/>
    <s v="United States"/>
    <s v="Milwaukee"/>
    <s v="Wisconsin"/>
    <n v="53209"/>
    <x v="2"/>
    <x v="1318"/>
    <x v="0"/>
    <x v="1"/>
    <x v="1304"/>
    <x v="2026"/>
    <n v="5"/>
    <n v="0"/>
    <x v="2183"/>
  </r>
  <r>
    <n v="2416"/>
    <s v="CA-2015-146087"/>
    <x v="380"/>
    <x v="772"/>
    <s v="Standard Class"/>
    <s v="PP-18955"/>
    <s v="Paul Prost"/>
    <s v="Home Office"/>
    <s v="United States"/>
    <s v="Holyoke"/>
    <s v="Massachusetts"/>
    <n v="1040"/>
    <x v="3"/>
    <x v="415"/>
    <x v="0"/>
    <x v="0"/>
    <x v="415"/>
    <x v="85"/>
    <n v="2"/>
    <n v="0"/>
    <x v="2184"/>
  </r>
  <r>
    <n v="2417"/>
    <s v="CA-2017-168655"/>
    <x v="386"/>
    <x v="499"/>
    <s v="Standard Class"/>
    <s v="ML-18040"/>
    <s v="Michelle Lonsdale"/>
    <s v="Corporate"/>
    <s v="United States"/>
    <s v="Albuquerque"/>
    <s v="New Mexico"/>
    <n v="87105"/>
    <x v="1"/>
    <x v="1200"/>
    <x v="2"/>
    <x v="11"/>
    <x v="1185"/>
    <x v="2027"/>
    <n v="5"/>
    <n v="0"/>
    <x v="2185"/>
  </r>
  <r>
    <n v="2418"/>
    <s v="CA-2017-168655"/>
    <x v="386"/>
    <x v="499"/>
    <s v="Standard Class"/>
    <s v="ML-18040"/>
    <s v="Michelle Lonsdale"/>
    <s v="Corporate"/>
    <s v="United States"/>
    <s v="Albuquerque"/>
    <s v="New Mexico"/>
    <n v="87105"/>
    <x v="1"/>
    <x v="1197"/>
    <x v="1"/>
    <x v="8"/>
    <x v="1182"/>
    <x v="1955"/>
    <n v="3"/>
    <n v="0.2"/>
    <x v="2106"/>
  </r>
  <r>
    <n v="2419"/>
    <s v="CA-2016-107202"/>
    <x v="206"/>
    <x v="528"/>
    <s v="Standard Class"/>
    <s v="LC-16930"/>
    <s v="Linda Cazamias"/>
    <s v="Corporate"/>
    <s v="United States"/>
    <s v="Sparks"/>
    <s v="Nevada"/>
    <n v="89431"/>
    <x v="1"/>
    <x v="1335"/>
    <x v="2"/>
    <x v="15"/>
    <x v="1320"/>
    <x v="2028"/>
    <n v="10"/>
    <n v="0.2"/>
    <x v="2186"/>
  </r>
  <r>
    <n v="2420"/>
    <s v="CA-2017-159597"/>
    <x v="45"/>
    <x v="773"/>
    <s v="Standard Class"/>
    <s v="MC-17590"/>
    <s v="Matt Collister"/>
    <s v="Corporate"/>
    <s v="United States"/>
    <s v="Coachella"/>
    <s v="California"/>
    <n v="92236"/>
    <x v="1"/>
    <x v="967"/>
    <x v="1"/>
    <x v="4"/>
    <x v="960"/>
    <x v="2029"/>
    <n v="2"/>
    <n v="0"/>
    <x v="2187"/>
  </r>
  <r>
    <n v="2421"/>
    <s v="CA-2017-159597"/>
    <x v="45"/>
    <x v="773"/>
    <s v="Standard Class"/>
    <s v="MC-17590"/>
    <s v="Matt Collister"/>
    <s v="Corporate"/>
    <s v="United States"/>
    <s v="Coachella"/>
    <s v="California"/>
    <n v="92236"/>
    <x v="1"/>
    <x v="1336"/>
    <x v="2"/>
    <x v="11"/>
    <x v="1321"/>
    <x v="313"/>
    <n v="1"/>
    <n v="0"/>
    <x v="1360"/>
  </r>
  <r>
    <n v="2422"/>
    <s v="CA-2016-155551"/>
    <x v="724"/>
    <x v="774"/>
    <s v="Standard Class"/>
    <s v="CR-12580"/>
    <s v="Clay Rozendal"/>
    <s v="Home Office"/>
    <s v="United States"/>
    <s v="Elmhurst"/>
    <s v="Illinois"/>
    <n v="60126"/>
    <x v="2"/>
    <x v="82"/>
    <x v="1"/>
    <x v="4"/>
    <x v="82"/>
    <x v="84"/>
    <n v="3"/>
    <n v="0.2"/>
    <x v="84"/>
  </r>
  <r>
    <n v="2423"/>
    <s v="CA-2016-155551"/>
    <x v="724"/>
    <x v="774"/>
    <s v="Standard Class"/>
    <s v="CR-12580"/>
    <s v="Clay Rozendal"/>
    <s v="Home Office"/>
    <s v="United States"/>
    <s v="Elmhurst"/>
    <s v="Illinois"/>
    <n v="60126"/>
    <x v="2"/>
    <x v="670"/>
    <x v="1"/>
    <x v="10"/>
    <x v="670"/>
    <x v="778"/>
    <n v="2"/>
    <n v="0.2"/>
    <x v="801"/>
  </r>
  <r>
    <n v="2424"/>
    <s v="US-2017-147669"/>
    <x v="53"/>
    <x v="53"/>
    <s v="Standard Class"/>
    <s v="SV-20935"/>
    <s v="Susan Vittorini"/>
    <s v="Consumer"/>
    <s v="United States"/>
    <s v="Fairfield"/>
    <s v="Ohio"/>
    <n v="45014"/>
    <x v="3"/>
    <x v="721"/>
    <x v="2"/>
    <x v="11"/>
    <x v="720"/>
    <x v="2030"/>
    <n v="7"/>
    <n v="0.2"/>
    <x v="2188"/>
  </r>
  <r>
    <n v="2425"/>
    <s v="US-2017-147669"/>
    <x v="53"/>
    <x v="53"/>
    <s v="Standard Class"/>
    <s v="SV-20935"/>
    <s v="Susan Vittorini"/>
    <s v="Consumer"/>
    <s v="United States"/>
    <s v="Fairfield"/>
    <s v="Ohio"/>
    <n v="45014"/>
    <x v="3"/>
    <x v="1311"/>
    <x v="1"/>
    <x v="8"/>
    <x v="1297"/>
    <x v="2031"/>
    <n v="1"/>
    <n v="0.7"/>
    <x v="2189"/>
  </r>
  <r>
    <n v="2426"/>
    <s v="US-2017-147669"/>
    <x v="53"/>
    <x v="53"/>
    <s v="Standard Class"/>
    <s v="SV-20935"/>
    <s v="Susan Vittorini"/>
    <s v="Consumer"/>
    <s v="United States"/>
    <s v="Fairfield"/>
    <s v="Ohio"/>
    <n v="45014"/>
    <x v="3"/>
    <x v="1337"/>
    <x v="0"/>
    <x v="3"/>
    <x v="1322"/>
    <x v="2032"/>
    <n v="2"/>
    <n v="0.4"/>
    <x v="2190"/>
  </r>
  <r>
    <n v="2427"/>
    <s v="US-2017-147669"/>
    <x v="53"/>
    <x v="53"/>
    <s v="Standard Class"/>
    <s v="SV-20935"/>
    <s v="Susan Vittorini"/>
    <s v="Consumer"/>
    <s v="United States"/>
    <s v="Fairfield"/>
    <s v="Ohio"/>
    <n v="45014"/>
    <x v="3"/>
    <x v="1228"/>
    <x v="1"/>
    <x v="13"/>
    <x v="128"/>
    <x v="2033"/>
    <n v="13"/>
    <n v="0.2"/>
    <x v="2191"/>
  </r>
  <r>
    <n v="2428"/>
    <s v="CA-2016-169922"/>
    <x v="725"/>
    <x v="432"/>
    <s v="Standard Class"/>
    <s v="MZ-17515"/>
    <s v="Mary Zewe"/>
    <s v="Corporate"/>
    <s v="United States"/>
    <s v="Arlington"/>
    <s v="Texas"/>
    <n v="76017"/>
    <x v="2"/>
    <x v="1338"/>
    <x v="1"/>
    <x v="8"/>
    <x v="1323"/>
    <x v="2034"/>
    <n v="4"/>
    <n v="0.8"/>
    <x v="2192"/>
  </r>
  <r>
    <n v="2429"/>
    <s v="CA-2016-169922"/>
    <x v="725"/>
    <x v="432"/>
    <s v="Standard Class"/>
    <s v="MZ-17515"/>
    <s v="Mary Zewe"/>
    <s v="Corporate"/>
    <s v="United States"/>
    <s v="Arlington"/>
    <s v="Texas"/>
    <n v="76017"/>
    <x v="2"/>
    <x v="1339"/>
    <x v="1"/>
    <x v="8"/>
    <x v="1324"/>
    <x v="2035"/>
    <n v="4"/>
    <n v="0.8"/>
    <x v="2193"/>
  </r>
  <r>
    <n v="2430"/>
    <s v="CA-2016-169922"/>
    <x v="725"/>
    <x v="432"/>
    <s v="Standard Class"/>
    <s v="MZ-17515"/>
    <s v="Mary Zewe"/>
    <s v="Corporate"/>
    <s v="United States"/>
    <s v="Arlington"/>
    <s v="Texas"/>
    <n v="76017"/>
    <x v="2"/>
    <x v="1073"/>
    <x v="0"/>
    <x v="5"/>
    <x v="1063"/>
    <x v="2036"/>
    <n v="7"/>
    <n v="0.6"/>
    <x v="2194"/>
  </r>
  <r>
    <n v="2431"/>
    <s v="CA-2017-100748"/>
    <x v="726"/>
    <x v="775"/>
    <s v="Standard Class"/>
    <s v="RB-19795"/>
    <s v="Ross Baird"/>
    <s v="Home Office"/>
    <s v="United States"/>
    <s v="San Francisco"/>
    <s v="California"/>
    <n v="94110"/>
    <x v="1"/>
    <x v="2"/>
    <x v="1"/>
    <x v="2"/>
    <x v="2"/>
    <x v="2037"/>
    <n v="8"/>
    <n v="0"/>
    <x v="2195"/>
  </r>
  <r>
    <n v="2432"/>
    <s v="CA-2017-129805"/>
    <x v="116"/>
    <x v="115"/>
    <s v="Standard Class"/>
    <s v="HM-14860"/>
    <s v="Harry Marie"/>
    <s v="Corporate"/>
    <s v="United States"/>
    <s v="Seattle"/>
    <s v="Washington"/>
    <n v="98103"/>
    <x v="1"/>
    <x v="345"/>
    <x v="0"/>
    <x v="5"/>
    <x v="345"/>
    <x v="2038"/>
    <n v="2"/>
    <n v="0"/>
    <x v="2196"/>
  </r>
  <r>
    <n v="2433"/>
    <s v="CA-2014-148586"/>
    <x v="727"/>
    <x v="776"/>
    <s v="Standard Class"/>
    <s v="AZ-10750"/>
    <s v="Annie Zypern"/>
    <s v="Consumer"/>
    <s v="United States"/>
    <s v="New York City"/>
    <s v="New York"/>
    <n v="10009"/>
    <x v="3"/>
    <x v="1340"/>
    <x v="0"/>
    <x v="1"/>
    <x v="1325"/>
    <x v="2039"/>
    <n v="7"/>
    <n v="0.1"/>
    <x v="2197"/>
  </r>
  <r>
    <n v="2434"/>
    <s v="US-2017-112613"/>
    <x v="39"/>
    <x v="777"/>
    <s v="Standard Class"/>
    <s v="JH-15910"/>
    <s v="Jonathan Howell"/>
    <s v="Consumer"/>
    <s v="United States"/>
    <s v="Houston"/>
    <s v="Texas"/>
    <n v="77070"/>
    <x v="2"/>
    <x v="1259"/>
    <x v="2"/>
    <x v="7"/>
    <x v="1243"/>
    <x v="2040"/>
    <n v="4"/>
    <n v="0.2"/>
    <x v="2198"/>
  </r>
  <r>
    <n v="2435"/>
    <s v="CA-2015-154746"/>
    <x v="717"/>
    <x v="50"/>
    <s v="First Class"/>
    <s v="PJ-18835"/>
    <s v="Patrick Jones"/>
    <s v="Corporate"/>
    <s v="United States"/>
    <s v="Springfield"/>
    <s v="Virginia"/>
    <n v="22153"/>
    <x v="0"/>
    <x v="618"/>
    <x v="1"/>
    <x v="12"/>
    <x v="618"/>
    <x v="2041"/>
    <n v="2"/>
    <n v="0"/>
    <x v="2199"/>
  </r>
  <r>
    <n v="2436"/>
    <s v="CA-2015-154746"/>
    <x v="717"/>
    <x v="50"/>
    <s v="First Class"/>
    <s v="PJ-18835"/>
    <s v="Patrick Jones"/>
    <s v="Corporate"/>
    <s v="United States"/>
    <s v="Springfield"/>
    <s v="Virginia"/>
    <n v="22153"/>
    <x v="0"/>
    <x v="1341"/>
    <x v="1"/>
    <x v="9"/>
    <x v="1326"/>
    <x v="2042"/>
    <n v="3"/>
    <n v="0"/>
    <x v="2200"/>
  </r>
  <r>
    <n v="2437"/>
    <s v="CA-2017-140053"/>
    <x v="445"/>
    <x v="778"/>
    <s v="Standard Class"/>
    <s v="CA-12265"/>
    <s v="Christina Anderson"/>
    <s v="Consumer"/>
    <s v="United States"/>
    <s v="Farmington"/>
    <s v="New Mexico"/>
    <n v="87401"/>
    <x v="1"/>
    <x v="71"/>
    <x v="0"/>
    <x v="5"/>
    <x v="71"/>
    <x v="2043"/>
    <n v="9"/>
    <n v="0"/>
    <x v="2201"/>
  </r>
  <r>
    <n v="2438"/>
    <s v="CA-2014-164210"/>
    <x v="728"/>
    <x v="779"/>
    <s v="Second Class"/>
    <s v="PW-19240"/>
    <s v="Pierre Wener"/>
    <s v="Consumer"/>
    <s v="United States"/>
    <s v="Louisville"/>
    <s v="Colorado"/>
    <n v="80027"/>
    <x v="1"/>
    <x v="1342"/>
    <x v="0"/>
    <x v="3"/>
    <x v="1327"/>
    <x v="2044"/>
    <n v="2"/>
    <n v="0.5"/>
    <x v="2202"/>
  </r>
  <r>
    <n v="2439"/>
    <s v="CA-2014-164210"/>
    <x v="728"/>
    <x v="779"/>
    <s v="Second Class"/>
    <s v="PW-19240"/>
    <s v="Pierre Wener"/>
    <s v="Consumer"/>
    <s v="United States"/>
    <s v="Louisville"/>
    <s v="Colorado"/>
    <n v="80027"/>
    <x v="1"/>
    <x v="862"/>
    <x v="1"/>
    <x v="10"/>
    <x v="856"/>
    <x v="2045"/>
    <n v="4"/>
    <n v="0.2"/>
    <x v="2203"/>
  </r>
  <r>
    <n v="2440"/>
    <s v="CA-2017-139948"/>
    <x v="729"/>
    <x v="780"/>
    <s v="Standard Class"/>
    <s v="SW-20455"/>
    <s v="Shaun Weien"/>
    <s v="Consumer"/>
    <s v="United States"/>
    <s v="Tampa"/>
    <s v="Florida"/>
    <n v="33614"/>
    <x v="0"/>
    <x v="627"/>
    <x v="0"/>
    <x v="5"/>
    <x v="627"/>
    <x v="2046"/>
    <n v="2"/>
    <n v="0.2"/>
    <x v="2204"/>
  </r>
  <r>
    <n v="2441"/>
    <s v="CA-2016-146934"/>
    <x v="730"/>
    <x v="500"/>
    <s v="Standard Class"/>
    <s v="AF-10870"/>
    <s v="Art Ferguson"/>
    <s v="Consumer"/>
    <s v="United States"/>
    <s v="Passaic"/>
    <s v="New Jersey"/>
    <n v="7055"/>
    <x v="3"/>
    <x v="302"/>
    <x v="2"/>
    <x v="7"/>
    <x v="302"/>
    <x v="2047"/>
    <n v="5"/>
    <n v="0"/>
    <x v="2205"/>
  </r>
  <r>
    <n v="2442"/>
    <s v="CA-2016-146934"/>
    <x v="730"/>
    <x v="500"/>
    <s v="Standard Class"/>
    <s v="AF-10870"/>
    <s v="Art Ferguson"/>
    <s v="Consumer"/>
    <s v="United States"/>
    <s v="Passaic"/>
    <s v="New Jersey"/>
    <n v="7055"/>
    <x v="3"/>
    <x v="209"/>
    <x v="0"/>
    <x v="3"/>
    <x v="210"/>
    <x v="2048"/>
    <n v="2"/>
    <n v="0.3"/>
    <x v="2206"/>
  </r>
  <r>
    <n v="2443"/>
    <s v="CA-2016-146934"/>
    <x v="730"/>
    <x v="500"/>
    <s v="Standard Class"/>
    <s v="AF-10870"/>
    <s v="Art Ferguson"/>
    <s v="Consumer"/>
    <s v="United States"/>
    <s v="Passaic"/>
    <s v="New Jersey"/>
    <n v="7055"/>
    <x v="3"/>
    <x v="190"/>
    <x v="1"/>
    <x v="9"/>
    <x v="191"/>
    <x v="2049"/>
    <n v="4"/>
    <n v="0"/>
    <x v="2207"/>
  </r>
  <r>
    <n v="2444"/>
    <s v="CA-2016-146934"/>
    <x v="730"/>
    <x v="500"/>
    <s v="Standard Class"/>
    <s v="AF-10870"/>
    <s v="Art Ferguson"/>
    <s v="Consumer"/>
    <s v="United States"/>
    <s v="Passaic"/>
    <s v="New Jersey"/>
    <n v="7055"/>
    <x v="3"/>
    <x v="452"/>
    <x v="2"/>
    <x v="11"/>
    <x v="453"/>
    <x v="2050"/>
    <n v="5"/>
    <n v="0"/>
    <x v="2208"/>
  </r>
  <r>
    <n v="2445"/>
    <s v="CA-2016-146934"/>
    <x v="730"/>
    <x v="500"/>
    <s v="Standard Class"/>
    <s v="AF-10870"/>
    <s v="Art Ferguson"/>
    <s v="Consumer"/>
    <s v="United States"/>
    <s v="Passaic"/>
    <s v="New Jersey"/>
    <n v="7055"/>
    <x v="3"/>
    <x v="1343"/>
    <x v="1"/>
    <x v="12"/>
    <x v="1328"/>
    <x v="2051"/>
    <n v="6"/>
    <n v="0"/>
    <x v="2209"/>
  </r>
  <r>
    <n v="2446"/>
    <s v="CA-2016-146934"/>
    <x v="730"/>
    <x v="500"/>
    <s v="Standard Class"/>
    <s v="AF-10870"/>
    <s v="Art Ferguson"/>
    <s v="Consumer"/>
    <s v="United States"/>
    <s v="Passaic"/>
    <s v="New Jersey"/>
    <n v="7055"/>
    <x v="3"/>
    <x v="957"/>
    <x v="2"/>
    <x v="7"/>
    <x v="950"/>
    <x v="2052"/>
    <n v="2"/>
    <n v="0"/>
    <x v="2210"/>
  </r>
  <r>
    <n v="2447"/>
    <s v="CA-2015-100573"/>
    <x v="12"/>
    <x v="734"/>
    <s v="Standard Class"/>
    <s v="AM-10705"/>
    <s v="Anne McFarland"/>
    <s v="Consumer"/>
    <s v="United States"/>
    <s v="Los Angeles"/>
    <s v="California"/>
    <n v="90004"/>
    <x v="1"/>
    <x v="755"/>
    <x v="1"/>
    <x v="12"/>
    <x v="753"/>
    <x v="2053"/>
    <n v="2"/>
    <n v="0"/>
    <x v="2211"/>
  </r>
  <r>
    <n v="2448"/>
    <s v="CA-2016-119165"/>
    <x v="731"/>
    <x v="781"/>
    <s v="Standard Class"/>
    <s v="BD-11320"/>
    <s v="Bill Donatelli"/>
    <s v="Consumer"/>
    <s v="United States"/>
    <s v="Philadelphia"/>
    <s v="Pennsylvania"/>
    <n v="19143"/>
    <x v="3"/>
    <x v="1153"/>
    <x v="0"/>
    <x v="1"/>
    <x v="1141"/>
    <x v="2054"/>
    <n v="5"/>
    <n v="0.3"/>
    <x v="2212"/>
  </r>
  <r>
    <n v="2449"/>
    <s v="CA-2015-128027"/>
    <x v="471"/>
    <x v="731"/>
    <s v="Second Class"/>
    <s v="CM-12385"/>
    <s v="Christopher Martinez"/>
    <s v="Consumer"/>
    <s v="United States"/>
    <s v="North Charleston"/>
    <s v="South Carolina"/>
    <n v="29406"/>
    <x v="0"/>
    <x v="435"/>
    <x v="1"/>
    <x v="4"/>
    <x v="435"/>
    <x v="2055"/>
    <n v="3"/>
    <n v="0"/>
    <x v="2213"/>
  </r>
  <r>
    <n v="2450"/>
    <s v="CA-2016-140207"/>
    <x v="732"/>
    <x v="54"/>
    <s v="Standard Class"/>
    <s v="CS-12400"/>
    <s v="Christopher Schild"/>
    <s v="Home Office"/>
    <s v="United States"/>
    <s v="San Jose"/>
    <s v="California"/>
    <n v="95123"/>
    <x v="1"/>
    <x v="1344"/>
    <x v="1"/>
    <x v="8"/>
    <x v="1329"/>
    <x v="2056"/>
    <n v="5"/>
    <n v="0.2"/>
    <x v="2214"/>
  </r>
  <r>
    <n v="2451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1345"/>
    <x v="1"/>
    <x v="2"/>
    <x v="1330"/>
    <x v="2057"/>
    <n v="5"/>
    <n v="0"/>
    <x v="2215"/>
  </r>
  <r>
    <n v="2452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424"/>
    <x v="2"/>
    <x v="7"/>
    <x v="424"/>
    <x v="2058"/>
    <n v="6"/>
    <n v="0"/>
    <x v="2216"/>
  </r>
  <r>
    <n v="2453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536"/>
    <x v="1"/>
    <x v="8"/>
    <x v="536"/>
    <x v="1083"/>
    <n v="3"/>
    <n v="0.2"/>
    <x v="2217"/>
  </r>
  <r>
    <n v="2454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452"/>
    <x v="2"/>
    <x v="11"/>
    <x v="453"/>
    <x v="2059"/>
    <n v="3"/>
    <n v="0"/>
    <x v="2218"/>
  </r>
  <r>
    <n v="2455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1044"/>
    <x v="2"/>
    <x v="11"/>
    <x v="1033"/>
    <x v="1849"/>
    <n v="8"/>
    <n v="0"/>
    <x v="2219"/>
  </r>
  <r>
    <n v="2456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1031"/>
    <x v="1"/>
    <x v="4"/>
    <x v="1022"/>
    <x v="2060"/>
    <n v="8"/>
    <n v="0"/>
    <x v="2220"/>
  </r>
  <r>
    <n v="2457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676"/>
    <x v="1"/>
    <x v="2"/>
    <x v="676"/>
    <x v="2061"/>
    <n v="1"/>
    <n v="0"/>
    <x v="2221"/>
  </r>
  <r>
    <n v="2458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32"/>
    <x v="1"/>
    <x v="6"/>
    <x v="32"/>
    <x v="2062"/>
    <n v="6"/>
    <n v="0"/>
    <x v="2222"/>
  </r>
  <r>
    <n v="2459"/>
    <s v="CA-2017-140949"/>
    <x v="294"/>
    <x v="782"/>
    <s v="Second Class"/>
    <s v="DB-13405"/>
    <s v="Denny Blanton"/>
    <s v="Consumer"/>
    <s v="United States"/>
    <s v="New York City"/>
    <s v="New York"/>
    <n v="10011"/>
    <x v="3"/>
    <x v="170"/>
    <x v="1"/>
    <x v="4"/>
    <x v="171"/>
    <x v="2063"/>
    <n v="3"/>
    <n v="0"/>
    <x v="2223"/>
  </r>
  <r>
    <n v="2460"/>
    <s v="CA-2017-138548"/>
    <x v="733"/>
    <x v="783"/>
    <s v="Standard Class"/>
    <s v="JG-15160"/>
    <s v="James Galang"/>
    <s v="Consumer"/>
    <s v="United States"/>
    <s v="Plainfield"/>
    <s v="New Jersey"/>
    <n v="7060"/>
    <x v="3"/>
    <x v="414"/>
    <x v="1"/>
    <x v="9"/>
    <x v="414"/>
    <x v="2064"/>
    <n v="2"/>
    <n v="0"/>
    <x v="2224"/>
  </r>
  <r>
    <n v="2461"/>
    <s v="CA-2015-142419"/>
    <x v="655"/>
    <x v="620"/>
    <s v="Second Class"/>
    <s v="SC-20380"/>
    <s v="Shahid Collister"/>
    <s v="Consumer"/>
    <s v="United States"/>
    <s v="Seattle"/>
    <s v="Washington"/>
    <n v="98115"/>
    <x v="1"/>
    <x v="843"/>
    <x v="1"/>
    <x v="10"/>
    <x v="837"/>
    <x v="2065"/>
    <n v="3"/>
    <n v="0"/>
    <x v="2225"/>
  </r>
  <r>
    <n v="2462"/>
    <s v="CA-2015-142419"/>
    <x v="655"/>
    <x v="620"/>
    <s v="Second Class"/>
    <s v="SC-20380"/>
    <s v="Shahid Collister"/>
    <s v="Consumer"/>
    <s v="United States"/>
    <s v="Seattle"/>
    <s v="Washington"/>
    <n v="98115"/>
    <x v="1"/>
    <x v="800"/>
    <x v="1"/>
    <x v="8"/>
    <x v="798"/>
    <x v="2066"/>
    <n v="3"/>
    <n v="0.2"/>
    <x v="2226"/>
  </r>
  <r>
    <n v="2463"/>
    <s v="CA-2017-148691"/>
    <x v="734"/>
    <x v="784"/>
    <s v="Standard Class"/>
    <s v="CS-12460"/>
    <s v="Chuck Sachs"/>
    <s v="Consumer"/>
    <s v="United States"/>
    <s v="New York City"/>
    <s v="New York"/>
    <n v="10009"/>
    <x v="3"/>
    <x v="301"/>
    <x v="1"/>
    <x v="8"/>
    <x v="301"/>
    <x v="2067"/>
    <n v="5"/>
    <n v="0.2"/>
    <x v="2227"/>
  </r>
  <r>
    <n v="2464"/>
    <s v="CA-2017-148691"/>
    <x v="734"/>
    <x v="784"/>
    <s v="Standard Class"/>
    <s v="CS-12460"/>
    <s v="Chuck Sachs"/>
    <s v="Consumer"/>
    <s v="United States"/>
    <s v="New York City"/>
    <s v="New York"/>
    <n v="10009"/>
    <x v="3"/>
    <x v="1316"/>
    <x v="1"/>
    <x v="8"/>
    <x v="1302"/>
    <x v="899"/>
    <n v="2"/>
    <n v="0.2"/>
    <x v="2228"/>
  </r>
  <r>
    <n v="2465"/>
    <s v="CA-2017-148691"/>
    <x v="734"/>
    <x v="784"/>
    <s v="Standard Class"/>
    <s v="CS-12460"/>
    <s v="Chuck Sachs"/>
    <s v="Consumer"/>
    <s v="United States"/>
    <s v="New York City"/>
    <s v="New York"/>
    <n v="10009"/>
    <x v="3"/>
    <x v="819"/>
    <x v="2"/>
    <x v="7"/>
    <x v="815"/>
    <x v="2068"/>
    <n v="1"/>
    <n v="0"/>
    <x v="2229"/>
  </r>
  <r>
    <n v="2466"/>
    <s v="CA-2017-148691"/>
    <x v="734"/>
    <x v="784"/>
    <s v="Standard Class"/>
    <s v="CS-12460"/>
    <s v="Chuck Sachs"/>
    <s v="Consumer"/>
    <s v="United States"/>
    <s v="New York City"/>
    <s v="New York"/>
    <n v="10009"/>
    <x v="3"/>
    <x v="395"/>
    <x v="1"/>
    <x v="2"/>
    <x v="396"/>
    <x v="982"/>
    <n v="1"/>
    <n v="0"/>
    <x v="1020"/>
  </r>
  <r>
    <n v="2467"/>
    <s v="CA-2017-128755"/>
    <x v="464"/>
    <x v="785"/>
    <s v="Standard Class"/>
    <s v="MK-18160"/>
    <s v="Mike Kennedy"/>
    <s v="Consumer"/>
    <s v="United States"/>
    <s v="Newport News"/>
    <s v="Virginia"/>
    <n v="23602"/>
    <x v="0"/>
    <x v="1346"/>
    <x v="1"/>
    <x v="10"/>
    <x v="1331"/>
    <x v="2069"/>
    <n v="1"/>
    <n v="0"/>
    <x v="2230"/>
  </r>
  <r>
    <n v="2468"/>
    <s v="CA-2017-128755"/>
    <x v="464"/>
    <x v="785"/>
    <s v="Standard Class"/>
    <s v="MK-18160"/>
    <s v="Mike Kennedy"/>
    <s v="Consumer"/>
    <s v="United States"/>
    <s v="Newport News"/>
    <s v="Virginia"/>
    <n v="23602"/>
    <x v="0"/>
    <x v="384"/>
    <x v="1"/>
    <x v="4"/>
    <x v="385"/>
    <x v="2070"/>
    <n v="4"/>
    <n v="0"/>
    <x v="2231"/>
  </r>
  <r>
    <n v="2469"/>
    <s v="CA-2017-128755"/>
    <x v="464"/>
    <x v="785"/>
    <s v="Standard Class"/>
    <s v="MK-18160"/>
    <s v="Mike Kennedy"/>
    <s v="Consumer"/>
    <s v="United States"/>
    <s v="Newport News"/>
    <s v="Virginia"/>
    <n v="23602"/>
    <x v="0"/>
    <x v="1347"/>
    <x v="1"/>
    <x v="10"/>
    <x v="1332"/>
    <x v="56"/>
    <n v="5"/>
    <n v="0"/>
    <x v="56"/>
  </r>
  <r>
    <n v="2470"/>
    <s v="CA-2017-128755"/>
    <x v="464"/>
    <x v="785"/>
    <s v="Standard Class"/>
    <s v="MK-18160"/>
    <s v="Mike Kennedy"/>
    <s v="Consumer"/>
    <s v="United States"/>
    <s v="Newport News"/>
    <s v="Virginia"/>
    <n v="23602"/>
    <x v="0"/>
    <x v="1036"/>
    <x v="1"/>
    <x v="4"/>
    <x v="1026"/>
    <x v="2071"/>
    <n v="1"/>
    <n v="0"/>
    <x v="2232"/>
  </r>
  <r>
    <n v="2471"/>
    <s v="US-2016-135923"/>
    <x v="115"/>
    <x v="113"/>
    <s v="Standard Class"/>
    <s v="CM-11935"/>
    <s v="Carlos Meador"/>
    <s v="Consumer"/>
    <s v="United States"/>
    <s v="Fayetteville"/>
    <s v="North Carolina"/>
    <n v="28314"/>
    <x v="0"/>
    <x v="1348"/>
    <x v="0"/>
    <x v="5"/>
    <x v="1333"/>
    <x v="2072"/>
    <n v="8"/>
    <n v="0.2"/>
    <x v="2233"/>
  </r>
  <r>
    <n v="2472"/>
    <s v="US-2016-135923"/>
    <x v="115"/>
    <x v="113"/>
    <s v="Standard Class"/>
    <s v="CM-11935"/>
    <s v="Carlos Meador"/>
    <s v="Consumer"/>
    <s v="United States"/>
    <s v="Fayetteville"/>
    <s v="North Carolina"/>
    <n v="28314"/>
    <x v="0"/>
    <x v="1248"/>
    <x v="0"/>
    <x v="0"/>
    <x v="1334"/>
    <x v="2073"/>
    <n v="4"/>
    <n v="0.2"/>
    <x v="2234"/>
  </r>
  <r>
    <n v="2473"/>
    <s v="US-2016-135923"/>
    <x v="115"/>
    <x v="113"/>
    <s v="Standard Class"/>
    <s v="CM-11935"/>
    <s v="Carlos Meador"/>
    <s v="Consumer"/>
    <s v="United States"/>
    <s v="Fayetteville"/>
    <s v="North Carolina"/>
    <n v="28314"/>
    <x v="0"/>
    <x v="1266"/>
    <x v="1"/>
    <x v="9"/>
    <x v="1250"/>
    <x v="2074"/>
    <n v="4"/>
    <n v="0.2"/>
    <x v="2235"/>
  </r>
  <r>
    <n v="2474"/>
    <s v="CA-2016-114972"/>
    <x v="54"/>
    <x v="781"/>
    <s v="First Class"/>
    <s v="PF-19225"/>
    <s v="Phillip Flathmann"/>
    <s v="Consumer"/>
    <s v="United States"/>
    <s v="Los Angeles"/>
    <s v="California"/>
    <n v="90032"/>
    <x v="1"/>
    <x v="1349"/>
    <x v="0"/>
    <x v="1"/>
    <x v="1335"/>
    <x v="2075"/>
    <n v="2"/>
    <n v="0.2"/>
    <x v="2236"/>
  </r>
  <r>
    <n v="2475"/>
    <s v="CA-2016-114972"/>
    <x v="54"/>
    <x v="781"/>
    <s v="First Class"/>
    <s v="PF-19225"/>
    <s v="Phillip Flathmann"/>
    <s v="Consumer"/>
    <s v="United States"/>
    <s v="Los Angeles"/>
    <s v="California"/>
    <n v="90032"/>
    <x v="1"/>
    <x v="1350"/>
    <x v="2"/>
    <x v="11"/>
    <x v="1336"/>
    <x v="2076"/>
    <n v="5"/>
    <n v="0"/>
    <x v="2237"/>
  </r>
  <r>
    <n v="2476"/>
    <s v="CA-2016-114972"/>
    <x v="54"/>
    <x v="781"/>
    <s v="First Class"/>
    <s v="PF-19225"/>
    <s v="Phillip Flathmann"/>
    <s v="Consumer"/>
    <s v="United States"/>
    <s v="Los Angeles"/>
    <s v="California"/>
    <n v="90032"/>
    <x v="1"/>
    <x v="1351"/>
    <x v="1"/>
    <x v="2"/>
    <x v="1337"/>
    <x v="2077"/>
    <n v="7"/>
    <n v="0"/>
    <x v="2238"/>
  </r>
  <r>
    <n v="2477"/>
    <s v="CA-2016-114972"/>
    <x v="54"/>
    <x v="781"/>
    <s v="First Class"/>
    <s v="PF-19225"/>
    <s v="Phillip Flathmann"/>
    <s v="Consumer"/>
    <s v="United States"/>
    <s v="Los Angeles"/>
    <s v="California"/>
    <n v="90032"/>
    <x v="1"/>
    <x v="1341"/>
    <x v="1"/>
    <x v="9"/>
    <x v="1326"/>
    <x v="2078"/>
    <n v="4"/>
    <n v="0"/>
    <x v="2239"/>
  </r>
  <r>
    <n v="2478"/>
    <s v="CA-2017-102750"/>
    <x v="507"/>
    <x v="221"/>
    <s v="Second Class"/>
    <s v="GM-14695"/>
    <s v="Greg Maxwell"/>
    <s v="Corporate"/>
    <s v="United States"/>
    <s v="Los Angeles"/>
    <s v="California"/>
    <n v="90036"/>
    <x v="1"/>
    <x v="594"/>
    <x v="0"/>
    <x v="3"/>
    <x v="594"/>
    <x v="2079"/>
    <n v="3"/>
    <n v="0.2"/>
    <x v="2240"/>
  </r>
  <r>
    <n v="2479"/>
    <s v="CA-2014-145212"/>
    <x v="103"/>
    <x v="76"/>
    <s v="Standard Class"/>
    <s v="DC-12850"/>
    <s v="Dan Campbell"/>
    <s v="Consumer"/>
    <s v="United States"/>
    <s v="New York City"/>
    <s v="New York"/>
    <n v="10011"/>
    <x v="3"/>
    <x v="6"/>
    <x v="1"/>
    <x v="6"/>
    <x v="6"/>
    <x v="1410"/>
    <n v="3"/>
    <n v="0"/>
    <x v="2241"/>
  </r>
  <r>
    <n v="2480"/>
    <s v="CA-2017-141992"/>
    <x v="249"/>
    <x v="587"/>
    <s v="Standard Class"/>
    <s v="FO-14305"/>
    <s v="Frank Olsen"/>
    <s v="Consumer"/>
    <s v="United States"/>
    <s v="Dallas"/>
    <s v="Texas"/>
    <n v="75220"/>
    <x v="2"/>
    <x v="1352"/>
    <x v="1"/>
    <x v="14"/>
    <x v="1338"/>
    <x v="2080"/>
    <n v="1"/>
    <n v="0.2"/>
    <x v="2242"/>
  </r>
  <r>
    <n v="2481"/>
    <s v="CA-2017-141992"/>
    <x v="249"/>
    <x v="587"/>
    <s v="Standard Class"/>
    <s v="FO-14305"/>
    <s v="Frank Olsen"/>
    <s v="Consumer"/>
    <s v="United States"/>
    <s v="Dallas"/>
    <s v="Texas"/>
    <n v="75220"/>
    <x v="2"/>
    <x v="82"/>
    <x v="1"/>
    <x v="4"/>
    <x v="82"/>
    <x v="2081"/>
    <n v="2"/>
    <n v="0.2"/>
    <x v="2243"/>
  </r>
  <r>
    <n v="2482"/>
    <s v="CA-2017-147956"/>
    <x v="165"/>
    <x v="786"/>
    <s v="Standard Class"/>
    <s v="AH-10210"/>
    <s v="Alan Hwang"/>
    <s v="Consumer"/>
    <s v="United States"/>
    <s v="Seattle"/>
    <s v="Washington"/>
    <n v="98105"/>
    <x v="1"/>
    <x v="749"/>
    <x v="1"/>
    <x v="4"/>
    <x v="747"/>
    <x v="2082"/>
    <n v="6"/>
    <n v="0"/>
    <x v="232"/>
  </r>
  <r>
    <n v="2483"/>
    <s v="CA-2017-126067"/>
    <x v="735"/>
    <x v="787"/>
    <s v="Standard Class"/>
    <s v="KN-16705"/>
    <s v="Kristina Nunn"/>
    <s v="Home Office"/>
    <s v="United States"/>
    <s v="Seattle"/>
    <s v="Washington"/>
    <n v="98105"/>
    <x v="1"/>
    <x v="1353"/>
    <x v="2"/>
    <x v="7"/>
    <x v="1339"/>
    <x v="2083"/>
    <n v="4"/>
    <n v="0.2"/>
    <x v="2244"/>
  </r>
  <r>
    <n v="2484"/>
    <s v="CA-2017-126067"/>
    <x v="735"/>
    <x v="787"/>
    <s v="Standard Class"/>
    <s v="KN-16705"/>
    <s v="Kristina Nunn"/>
    <s v="Home Office"/>
    <s v="United States"/>
    <s v="Seattle"/>
    <s v="Washington"/>
    <n v="98105"/>
    <x v="1"/>
    <x v="342"/>
    <x v="0"/>
    <x v="3"/>
    <x v="342"/>
    <x v="2084"/>
    <n v="5"/>
    <n v="0"/>
    <x v="2245"/>
  </r>
  <r>
    <n v="2485"/>
    <s v="CA-2017-126067"/>
    <x v="735"/>
    <x v="787"/>
    <s v="Standard Class"/>
    <s v="KN-16705"/>
    <s v="Kristina Nunn"/>
    <s v="Home Office"/>
    <s v="United States"/>
    <s v="Seattle"/>
    <s v="Washington"/>
    <n v="98105"/>
    <x v="1"/>
    <x v="444"/>
    <x v="1"/>
    <x v="8"/>
    <x v="444"/>
    <x v="2085"/>
    <n v="5"/>
    <n v="0.2"/>
    <x v="2246"/>
  </r>
  <r>
    <n v="2486"/>
    <s v="CA-2017-126067"/>
    <x v="735"/>
    <x v="787"/>
    <s v="Standard Class"/>
    <s v="KN-16705"/>
    <s v="Kristina Nunn"/>
    <s v="Home Office"/>
    <s v="United States"/>
    <s v="Seattle"/>
    <s v="Washington"/>
    <n v="98105"/>
    <x v="1"/>
    <x v="449"/>
    <x v="1"/>
    <x v="6"/>
    <x v="449"/>
    <x v="348"/>
    <n v="2"/>
    <n v="0"/>
    <x v="356"/>
  </r>
  <r>
    <n v="2487"/>
    <s v="CA-2015-104514"/>
    <x v="98"/>
    <x v="124"/>
    <s v="Second Class"/>
    <s v="CB-12535"/>
    <s v="Claudia Bergmann"/>
    <s v="Corporate"/>
    <s v="United States"/>
    <s v="Newark"/>
    <s v="Delaware"/>
    <n v="19711"/>
    <x v="3"/>
    <x v="1354"/>
    <x v="1"/>
    <x v="4"/>
    <x v="1340"/>
    <x v="2086"/>
    <n v="2"/>
    <n v="0"/>
    <x v="2247"/>
  </r>
  <r>
    <n v="2488"/>
    <s v="CA-2015-104514"/>
    <x v="98"/>
    <x v="124"/>
    <s v="Second Class"/>
    <s v="CB-12535"/>
    <s v="Claudia Bergmann"/>
    <s v="Corporate"/>
    <s v="United States"/>
    <s v="Newark"/>
    <s v="Delaware"/>
    <n v="19711"/>
    <x v="3"/>
    <x v="1355"/>
    <x v="1"/>
    <x v="6"/>
    <x v="1341"/>
    <x v="296"/>
    <n v="3"/>
    <n v="0"/>
    <x v="2248"/>
  </r>
  <r>
    <n v="2489"/>
    <s v="CA-2015-104514"/>
    <x v="98"/>
    <x v="124"/>
    <s v="Second Class"/>
    <s v="CB-12535"/>
    <s v="Claudia Bergmann"/>
    <s v="Corporate"/>
    <s v="United States"/>
    <s v="Newark"/>
    <s v="Delaware"/>
    <n v="19711"/>
    <x v="3"/>
    <x v="1283"/>
    <x v="1"/>
    <x v="10"/>
    <x v="1268"/>
    <x v="130"/>
    <n v="3"/>
    <n v="0"/>
    <x v="132"/>
  </r>
  <r>
    <n v="2490"/>
    <s v="CA-2015-141040"/>
    <x v="330"/>
    <x v="349"/>
    <s v="Second Class"/>
    <s v="TB-21250"/>
    <s v="Tim Brockman"/>
    <s v="Consumer"/>
    <s v="United States"/>
    <s v="New York City"/>
    <s v="New York"/>
    <n v="10024"/>
    <x v="3"/>
    <x v="1356"/>
    <x v="2"/>
    <x v="7"/>
    <x v="1342"/>
    <x v="2087"/>
    <n v="4"/>
    <n v="0"/>
    <x v="2249"/>
  </r>
  <r>
    <n v="2491"/>
    <s v="CA-2015-141040"/>
    <x v="330"/>
    <x v="349"/>
    <s v="Second Class"/>
    <s v="TB-21250"/>
    <s v="Tim Brockman"/>
    <s v="Consumer"/>
    <s v="United States"/>
    <s v="New York City"/>
    <s v="New York"/>
    <n v="10024"/>
    <x v="3"/>
    <x v="1357"/>
    <x v="1"/>
    <x v="10"/>
    <x v="1343"/>
    <x v="100"/>
    <n v="4"/>
    <n v="0"/>
    <x v="2250"/>
  </r>
  <r>
    <n v="2492"/>
    <s v="CA-2014-113579"/>
    <x v="736"/>
    <x v="345"/>
    <s v="Second Class"/>
    <s v="KD-16345"/>
    <s v="Katherine Ducich"/>
    <s v="Consumer"/>
    <s v="United States"/>
    <s v="Los Angeles"/>
    <s v="California"/>
    <n v="90049"/>
    <x v="1"/>
    <x v="1111"/>
    <x v="1"/>
    <x v="10"/>
    <x v="1100"/>
    <x v="2088"/>
    <n v="6"/>
    <n v="0"/>
    <x v="2251"/>
  </r>
  <r>
    <n v="2493"/>
    <s v="CA-2014-144624"/>
    <x v="84"/>
    <x v="788"/>
    <s v="Standard Class"/>
    <s v="JM-15865"/>
    <s v="John Murray"/>
    <s v="Consumer"/>
    <s v="United States"/>
    <s v="Jamestown"/>
    <s v="New York"/>
    <n v="14701"/>
    <x v="3"/>
    <x v="1148"/>
    <x v="2"/>
    <x v="7"/>
    <x v="1136"/>
    <x v="2089"/>
    <n v="7"/>
    <n v="0"/>
    <x v="2252"/>
  </r>
  <r>
    <n v="2494"/>
    <s v="CA-2016-146206"/>
    <x v="545"/>
    <x v="126"/>
    <s v="Second Class"/>
    <s v="KT-16480"/>
    <s v="Kean Thornton"/>
    <s v="Consumer"/>
    <s v="United States"/>
    <s v="Houston"/>
    <s v="Texas"/>
    <n v="77095"/>
    <x v="2"/>
    <x v="838"/>
    <x v="0"/>
    <x v="3"/>
    <x v="832"/>
    <x v="2090"/>
    <n v="5"/>
    <n v="0.3"/>
    <x v="2253"/>
  </r>
  <r>
    <n v="2495"/>
    <s v="CA-2016-146206"/>
    <x v="545"/>
    <x v="126"/>
    <s v="Second Class"/>
    <s v="KT-16480"/>
    <s v="Kean Thornton"/>
    <s v="Consumer"/>
    <s v="United States"/>
    <s v="Houston"/>
    <s v="Texas"/>
    <n v="77095"/>
    <x v="2"/>
    <x v="1149"/>
    <x v="2"/>
    <x v="7"/>
    <x v="1137"/>
    <x v="2091"/>
    <n v="5"/>
    <n v="0.2"/>
    <x v="2254"/>
  </r>
  <r>
    <n v="2496"/>
    <s v="CA-2014-136644"/>
    <x v="737"/>
    <x v="789"/>
    <s v="Standard Class"/>
    <s v="SC-20575"/>
    <s v="Sonia Cooley"/>
    <s v="Consumer"/>
    <s v="United States"/>
    <s v="Mishawaka"/>
    <s v="Indiana"/>
    <n v="46544"/>
    <x v="2"/>
    <x v="405"/>
    <x v="0"/>
    <x v="1"/>
    <x v="406"/>
    <x v="345"/>
    <n v="8"/>
    <n v="0"/>
    <x v="2255"/>
  </r>
  <r>
    <n v="2497"/>
    <s v="CA-2015-122371"/>
    <x v="120"/>
    <x v="734"/>
    <s v="Standard Class"/>
    <s v="BS-11800"/>
    <s v="Bryan Spruell"/>
    <s v="Home Office"/>
    <s v="United States"/>
    <s v="San Diego"/>
    <s v="California"/>
    <n v="92037"/>
    <x v="1"/>
    <x v="80"/>
    <x v="1"/>
    <x v="4"/>
    <x v="80"/>
    <x v="2092"/>
    <n v="3"/>
    <n v="0"/>
    <x v="2256"/>
  </r>
  <r>
    <n v="2498"/>
    <s v="CA-2015-122371"/>
    <x v="120"/>
    <x v="734"/>
    <s v="Standard Class"/>
    <s v="BS-11800"/>
    <s v="Bryan Spruell"/>
    <s v="Home Office"/>
    <s v="United States"/>
    <s v="San Diego"/>
    <s v="California"/>
    <n v="92037"/>
    <x v="1"/>
    <x v="633"/>
    <x v="1"/>
    <x v="12"/>
    <x v="633"/>
    <x v="2093"/>
    <n v="2"/>
    <n v="0"/>
    <x v="2257"/>
  </r>
  <r>
    <n v="2499"/>
    <s v="CA-2016-126935"/>
    <x v="288"/>
    <x v="308"/>
    <s v="Standard Class"/>
    <s v="BT-11395"/>
    <s v="Bill Tyler"/>
    <s v="Corporate"/>
    <s v="United States"/>
    <s v="San Francisco"/>
    <s v="California"/>
    <n v="94109"/>
    <x v="1"/>
    <x v="1224"/>
    <x v="1"/>
    <x v="8"/>
    <x v="1208"/>
    <x v="2094"/>
    <n v="1"/>
    <n v="0.2"/>
    <x v="2258"/>
  </r>
  <r>
    <n v="2500"/>
    <s v="US-2017-133781"/>
    <x v="738"/>
    <x v="266"/>
    <s v="First Class"/>
    <s v="DC-12850"/>
    <s v="Dan Campbell"/>
    <s v="Consumer"/>
    <s v="United States"/>
    <s v="Miami"/>
    <s v="Florida"/>
    <n v="33178"/>
    <x v="0"/>
    <x v="1358"/>
    <x v="1"/>
    <x v="12"/>
    <x v="1344"/>
    <x v="2095"/>
    <n v="3"/>
    <n v="0.2"/>
    <x v="2259"/>
  </r>
  <r>
    <n v="2501"/>
    <s v="CA-2017-131618"/>
    <x v="46"/>
    <x v="46"/>
    <s v="First Class"/>
    <s v="LS-17200"/>
    <s v="Luke Schmidt"/>
    <s v="Corporate"/>
    <s v="United States"/>
    <s v="Skokie"/>
    <s v="Illinois"/>
    <n v="60076"/>
    <x v="2"/>
    <x v="827"/>
    <x v="1"/>
    <x v="10"/>
    <x v="823"/>
    <x v="2096"/>
    <n v="2"/>
    <n v="0.2"/>
    <x v="2260"/>
  </r>
  <r>
    <n v="2502"/>
    <s v="CA-2017-131618"/>
    <x v="46"/>
    <x v="46"/>
    <s v="First Class"/>
    <s v="LS-17200"/>
    <s v="Luke Schmidt"/>
    <s v="Corporate"/>
    <s v="United States"/>
    <s v="Skokie"/>
    <s v="Illinois"/>
    <n v="60076"/>
    <x v="2"/>
    <x v="614"/>
    <x v="1"/>
    <x v="8"/>
    <x v="614"/>
    <x v="2097"/>
    <n v="4"/>
    <n v="0.8"/>
    <x v="2261"/>
  </r>
  <r>
    <n v="2503"/>
    <s v="CA-2017-131618"/>
    <x v="46"/>
    <x v="46"/>
    <s v="First Class"/>
    <s v="LS-17200"/>
    <s v="Luke Schmidt"/>
    <s v="Corporate"/>
    <s v="United States"/>
    <s v="Skokie"/>
    <s v="Illinois"/>
    <n v="60076"/>
    <x v="2"/>
    <x v="673"/>
    <x v="1"/>
    <x v="8"/>
    <x v="673"/>
    <x v="2098"/>
    <n v="4"/>
    <n v="0.8"/>
    <x v="2262"/>
  </r>
  <r>
    <n v="2504"/>
    <s v="CA-2016-149482"/>
    <x v="696"/>
    <x v="423"/>
    <s v="Standard Class"/>
    <s v="RR-19315"/>
    <s v="Ralph Ritter"/>
    <s v="Consumer"/>
    <s v="United States"/>
    <s v="San Francisco"/>
    <s v="California"/>
    <n v="94110"/>
    <x v="1"/>
    <x v="1238"/>
    <x v="1"/>
    <x v="2"/>
    <x v="1221"/>
    <x v="1576"/>
    <n v="2"/>
    <n v="0"/>
    <x v="1666"/>
  </r>
  <r>
    <n v="2505"/>
    <s v="CA-2014-143917"/>
    <x v="739"/>
    <x v="151"/>
    <s v="Second Class"/>
    <s v="KL-16645"/>
    <s v="Ken Lonsdale"/>
    <s v="Consumer"/>
    <s v="United States"/>
    <s v="San Francisco"/>
    <s v="California"/>
    <n v="94122"/>
    <x v="1"/>
    <x v="230"/>
    <x v="1"/>
    <x v="4"/>
    <x v="231"/>
    <x v="2099"/>
    <n v="4"/>
    <n v="0"/>
    <x v="2263"/>
  </r>
  <r>
    <n v="2506"/>
    <s v="CA-2014-143917"/>
    <x v="739"/>
    <x v="151"/>
    <s v="Second Class"/>
    <s v="KL-16645"/>
    <s v="Ken Lonsdale"/>
    <s v="Consumer"/>
    <s v="United States"/>
    <s v="San Francisco"/>
    <s v="California"/>
    <n v="94122"/>
    <x v="1"/>
    <x v="1359"/>
    <x v="1"/>
    <x v="14"/>
    <x v="1345"/>
    <x v="2100"/>
    <n v="5"/>
    <n v="0"/>
    <x v="2264"/>
  </r>
  <r>
    <n v="2507"/>
    <s v="CA-2014-143917"/>
    <x v="739"/>
    <x v="151"/>
    <s v="Second Class"/>
    <s v="KL-16645"/>
    <s v="Ken Lonsdale"/>
    <s v="Consumer"/>
    <s v="United States"/>
    <s v="San Francisco"/>
    <s v="California"/>
    <n v="94122"/>
    <x v="1"/>
    <x v="221"/>
    <x v="0"/>
    <x v="5"/>
    <x v="222"/>
    <x v="2101"/>
    <n v="8"/>
    <n v="0"/>
    <x v="2265"/>
  </r>
  <r>
    <n v="2508"/>
    <s v="CA-2015-120397"/>
    <x v="740"/>
    <x v="790"/>
    <s v="Same Day"/>
    <s v="RB-19435"/>
    <s v="Richard Bierner"/>
    <s v="Consumer"/>
    <s v="United States"/>
    <s v="Houston"/>
    <s v="Texas"/>
    <n v="77070"/>
    <x v="2"/>
    <x v="1360"/>
    <x v="1"/>
    <x v="9"/>
    <x v="1346"/>
    <x v="2102"/>
    <n v="4"/>
    <n v="0.8"/>
    <x v="2266"/>
  </r>
  <r>
    <n v="2509"/>
    <s v="CA-2017-163902"/>
    <x v="580"/>
    <x v="494"/>
    <s v="Standard Class"/>
    <s v="MY-17380"/>
    <s v="Maribeth Yedwab"/>
    <s v="Corporate"/>
    <s v="United States"/>
    <s v="Los Angeles"/>
    <s v="California"/>
    <n v="90045"/>
    <x v="1"/>
    <x v="1361"/>
    <x v="2"/>
    <x v="7"/>
    <x v="1347"/>
    <x v="2103"/>
    <n v="3"/>
    <n v="0.2"/>
    <x v="2267"/>
  </r>
  <r>
    <n v="2510"/>
    <s v="CA-2017-163902"/>
    <x v="580"/>
    <x v="494"/>
    <s v="Standard Class"/>
    <s v="MY-17380"/>
    <s v="Maribeth Yedwab"/>
    <s v="Corporate"/>
    <s v="United States"/>
    <s v="Los Angeles"/>
    <s v="California"/>
    <n v="90045"/>
    <x v="1"/>
    <x v="914"/>
    <x v="2"/>
    <x v="11"/>
    <x v="906"/>
    <x v="2104"/>
    <n v="6"/>
    <n v="0"/>
    <x v="2268"/>
  </r>
  <r>
    <n v="2511"/>
    <s v="CA-2016-136812"/>
    <x v="741"/>
    <x v="791"/>
    <s v="Standard Class"/>
    <s v="AW-10930"/>
    <s v="Arthur Wiediger"/>
    <s v="Home Office"/>
    <s v="United States"/>
    <s v="Oklahoma City"/>
    <s v="Oklahoma"/>
    <n v="73120"/>
    <x v="2"/>
    <x v="1362"/>
    <x v="1"/>
    <x v="4"/>
    <x v="1348"/>
    <x v="2105"/>
    <n v="4"/>
    <n v="0"/>
    <x v="2269"/>
  </r>
  <r>
    <n v="2512"/>
    <s v="CA-2015-102722"/>
    <x v="24"/>
    <x v="691"/>
    <s v="First Class"/>
    <s v="KW-16570"/>
    <s v="Kelly Williams"/>
    <s v="Consumer"/>
    <s v="United States"/>
    <s v="Monroe"/>
    <s v="Louisiana"/>
    <n v="71203"/>
    <x v="0"/>
    <x v="936"/>
    <x v="2"/>
    <x v="11"/>
    <x v="929"/>
    <x v="2106"/>
    <n v="6"/>
    <n v="0"/>
    <x v="2270"/>
  </r>
  <r>
    <n v="2513"/>
    <s v="CA-2017-155089"/>
    <x v="574"/>
    <x v="792"/>
    <s v="Standard Class"/>
    <s v="DB-12910"/>
    <s v="Daniel Byrd"/>
    <s v="Home Office"/>
    <s v="United States"/>
    <s v="Tampa"/>
    <s v="Florida"/>
    <n v="33614"/>
    <x v="0"/>
    <x v="471"/>
    <x v="1"/>
    <x v="8"/>
    <x v="472"/>
    <x v="2107"/>
    <n v="5"/>
    <n v="0.7"/>
    <x v="2271"/>
  </r>
  <r>
    <n v="2514"/>
    <s v="CA-2016-124506"/>
    <x v="583"/>
    <x v="398"/>
    <s v="Standard Class"/>
    <s v="BB-11545"/>
    <s v="Brenda Bowman"/>
    <s v="Corporate"/>
    <s v="United States"/>
    <s v="Chicago"/>
    <s v="Illinois"/>
    <n v="60623"/>
    <x v="2"/>
    <x v="1048"/>
    <x v="2"/>
    <x v="11"/>
    <x v="1037"/>
    <x v="1679"/>
    <n v="4"/>
    <n v="0.2"/>
    <x v="2272"/>
  </r>
  <r>
    <n v="2515"/>
    <s v="CA-2016-124506"/>
    <x v="583"/>
    <x v="398"/>
    <s v="Standard Class"/>
    <s v="BB-11545"/>
    <s v="Brenda Bowman"/>
    <s v="Corporate"/>
    <s v="United States"/>
    <s v="Chicago"/>
    <s v="Illinois"/>
    <n v="60623"/>
    <x v="2"/>
    <x v="877"/>
    <x v="0"/>
    <x v="1"/>
    <x v="871"/>
    <x v="1404"/>
    <n v="2"/>
    <n v="0.3"/>
    <x v="1474"/>
  </r>
  <r>
    <n v="2516"/>
    <s v="CA-2014-106572"/>
    <x v="742"/>
    <x v="793"/>
    <s v="Standard Class"/>
    <s v="NP-18700"/>
    <s v="Nora Preis"/>
    <s v="Consumer"/>
    <s v="United States"/>
    <s v="Bowling Green"/>
    <s v="Ohio"/>
    <n v="43402"/>
    <x v="3"/>
    <x v="546"/>
    <x v="1"/>
    <x v="4"/>
    <x v="546"/>
    <x v="2108"/>
    <n v="2"/>
    <n v="0.2"/>
    <x v="2273"/>
  </r>
  <r>
    <n v="2517"/>
    <s v="CA-2014-128888"/>
    <x v="647"/>
    <x v="794"/>
    <s v="Standard Class"/>
    <s v="PB-19105"/>
    <s v="Peter Bühler"/>
    <s v="Consumer"/>
    <s v="United States"/>
    <s v="Houston"/>
    <s v="Texas"/>
    <n v="77095"/>
    <x v="2"/>
    <x v="970"/>
    <x v="1"/>
    <x v="12"/>
    <x v="964"/>
    <x v="2109"/>
    <n v="9"/>
    <n v="0.2"/>
    <x v="2274"/>
  </r>
  <r>
    <n v="2518"/>
    <s v="CA-2017-123134"/>
    <x v="743"/>
    <x v="795"/>
    <s v="Standard Class"/>
    <s v="DW-13585"/>
    <s v="Dorothy Wardle"/>
    <s v="Corporate"/>
    <s v="United States"/>
    <s v="Westfield"/>
    <s v="New Jersey"/>
    <n v="7090"/>
    <x v="3"/>
    <x v="784"/>
    <x v="0"/>
    <x v="5"/>
    <x v="783"/>
    <x v="2110"/>
    <n v="3"/>
    <n v="0"/>
    <x v="2275"/>
  </r>
  <r>
    <n v="2519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1363"/>
    <x v="1"/>
    <x v="2"/>
    <x v="1349"/>
    <x v="171"/>
    <n v="7"/>
    <n v="0"/>
    <x v="765"/>
  </r>
  <r>
    <n v="2520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607"/>
    <x v="1"/>
    <x v="2"/>
    <x v="607"/>
    <x v="2111"/>
    <n v="6"/>
    <n v="0"/>
    <x v="2276"/>
  </r>
  <r>
    <n v="2521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1364"/>
    <x v="1"/>
    <x v="9"/>
    <x v="1350"/>
    <x v="2112"/>
    <n v="3"/>
    <n v="0"/>
    <x v="2277"/>
  </r>
  <r>
    <n v="2522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89"/>
    <x v="1"/>
    <x v="10"/>
    <x v="89"/>
    <x v="91"/>
    <n v="2"/>
    <n v="0"/>
    <x v="91"/>
  </r>
  <r>
    <n v="2523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895"/>
    <x v="2"/>
    <x v="7"/>
    <x v="888"/>
    <x v="2113"/>
    <n v="1"/>
    <n v="0"/>
    <x v="1593"/>
  </r>
  <r>
    <n v="2524"/>
    <s v="CA-2016-124352"/>
    <x v="680"/>
    <x v="149"/>
    <s v="Standard Class"/>
    <s v="CD-12790"/>
    <s v="Cynthia Delaney"/>
    <s v="Home Office"/>
    <s v="United States"/>
    <s v="Oklahoma City"/>
    <s v="Oklahoma"/>
    <n v="73120"/>
    <x v="2"/>
    <x v="999"/>
    <x v="1"/>
    <x v="8"/>
    <x v="991"/>
    <x v="2114"/>
    <n v="4"/>
    <n v="0"/>
    <x v="2278"/>
  </r>
  <r>
    <n v="2525"/>
    <s v="CA-2015-124541"/>
    <x v="744"/>
    <x v="57"/>
    <s v="Standard Class"/>
    <s v="TT-21220"/>
    <s v="Thomas Thornton"/>
    <s v="Consumer"/>
    <s v="United States"/>
    <s v="Houston"/>
    <s v="Texas"/>
    <n v="77041"/>
    <x v="2"/>
    <x v="512"/>
    <x v="1"/>
    <x v="6"/>
    <x v="512"/>
    <x v="2115"/>
    <n v="9"/>
    <n v="0.2"/>
    <x v="2279"/>
  </r>
  <r>
    <n v="2526"/>
    <s v="CA-2015-124541"/>
    <x v="744"/>
    <x v="57"/>
    <s v="Standard Class"/>
    <s v="TT-21220"/>
    <s v="Thomas Thornton"/>
    <s v="Consumer"/>
    <s v="United States"/>
    <s v="Houston"/>
    <s v="Texas"/>
    <n v="77041"/>
    <x v="2"/>
    <x v="1365"/>
    <x v="2"/>
    <x v="11"/>
    <x v="1351"/>
    <x v="2116"/>
    <n v="2"/>
    <n v="0.2"/>
    <x v="1201"/>
  </r>
  <r>
    <n v="2527"/>
    <s v="CA-2015-124541"/>
    <x v="744"/>
    <x v="57"/>
    <s v="Standard Class"/>
    <s v="TT-21220"/>
    <s v="Thomas Thornton"/>
    <s v="Consumer"/>
    <s v="United States"/>
    <s v="Houston"/>
    <s v="Texas"/>
    <n v="77041"/>
    <x v="2"/>
    <x v="1023"/>
    <x v="1"/>
    <x v="8"/>
    <x v="1014"/>
    <x v="2117"/>
    <n v="3"/>
    <n v="0.8"/>
    <x v="2280"/>
  </r>
  <r>
    <n v="2528"/>
    <s v="CA-2015-124541"/>
    <x v="744"/>
    <x v="57"/>
    <s v="Standard Class"/>
    <s v="TT-21220"/>
    <s v="Thomas Thornton"/>
    <s v="Consumer"/>
    <s v="United States"/>
    <s v="Houston"/>
    <s v="Texas"/>
    <n v="77041"/>
    <x v="2"/>
    <x v="1232"/>
    <x v="1"/>
    <x v="8"/>
    <x v="1215"/>
    <x v="2118"/>
    <n v="6"/>
    <n v="0.8"/>
    <x v="2281"/>
  </r>
  <r>
    <n v="2529"/>
    <s v="CA-2015-124541"/>
    <x v="744"/>
    <x v="57"/>
    <s v="Standard Class"/>
    <s v="TT-21220"/>
    <s v="Thomas Thornton"/>
    <s v="Consumer"/>
    <s v="United States"/>
    <s v="Houston"/>
    <s v="Texas"/>
    <n v="77041"/>
    <x v="2"/>
    <x v="1050"/>
    <x v="1"/>
    <x v="10"/>
    <x v="1039"/>
    <x v="892"/>
    <n v="2"/>
    <n v="0.2"/>
    <x v="2282"/>
  </r>
  <r>
    <n v="2530"/>
    <s v="CA-2014-108707"/>
    <x v="745"/>
    <x v="796"/>
    <s v="Standard Class"/>
    <s v="DB-12910"/>
    <s v="Daniel Byrd"/>
    <s v="Home Office"/>
    <s v="United States"/>
    <s v="Fort Lauderdale"/>
    <s v="Florida"/>
    <n v="33311"/>
    <x v="0"/>
    <x v="739"/>
    <x v="1"/>
    <x v="10"/>
    <x v="738"/>
    <x v="563"/>
    <n v="2"/>
    <n v="0.2"/>
    <x v="572"/>
  </r>
  <r>
    <n v="2531"/>
    <s v="CA-2014-111500"/>
    <x v="654"/>
    <x v="760"/>
    <s v="Standard Class"/>
    <s v="DJ-13510"/>
    <s v="Don Jones"/>
    <s v="Corporate"/>
    <s v="United States"/>
    <s v="Little Rock"/>
    <s v="Arkansas"/>
    <n v="72209"/>
    <x v="0"/>
    <x v="1138"/>
    <x v="1"/>
    <x v="10"/>
    <x v="1126"/>
    <x v="1159"/>
    <n v="5"/>
    <n v="0"/>
    <x v="1203"/>
  </r>
  <r>
    <n v="2532"/>
    <s v="CA-2014-111500"/>
    <x v="654"/>
    <x v="760"/>
    <s v="Standard Class"/>
    <s v="DJ-13510"/>
    <s v="Don Jones"/>
    <s v="Corporate"/>
    <s v="United States"/>
    <s v="Little Rock"/>
    <s v="Arkansas"/>
    <n v="72209"/>
    <x v="0"/>
    <x v="1366"/>
    <x v="1"/>
    <x v="8"/>
    <x v="307"/>
    <x v="2119"/>
    <n v="4"/>
    <n v="0"/>
    <x v="2283"/>
  </r>
  <r>
    <n v="2533"/>
    <s v="CA-2014-111500"/>
    <x v="654"/>
    <x v="760"/>
    <s v="Standard Class"/>
    <s v="DJ-13510"/>
    <s v="Don Jones"/>
    <s v="Corporate"/>
    <s v="United States"/>
    <s v="Little Rock"/>
    <s v="Arkansas"/>
    <n v="72209"/>
    <x v="0"/>
    <x v="1088"/>
    <x v="1"/>
    <x v="13"/>
    <x v="1078"/>
    <x v="2120"/>
    <n v="7"/>
    <n v="0"/>
    <x v="2284"/>
  </r>
  <r>
    <n v="2534"/>
    <s v="CA-2014-111500"/>
    <x v="654"/>
    <x v="760"/>
    <s v="Standard Class"/>
    <s v="DJ-13510"/>
    <s v="Don Jones"/>
    <s v="Corporate"/>
    <s v="United States"/>
    <s v="Little Rock"/>
    <s v="Arkansas"/>
    <n v="72209"/>
    <x v="0"/>
    <x v="106"/>
    <x v="2"/>
    <x v="11"/>
    <x v="106"/>
    <x v="2121"/>
    <n v="4"/>
    <n v="0"/>
    <x v="2285"/>
  </r>
  <r>
    <n v="2535"/>
    <s v="US-2017-117723"/>
    <x v="733"/>
    <x v="797"/>
    <s v="Second Class"/>
    <s v="DL-13495"/>
    <s v="Dionis Lloyd"/>
    <s v="Corporate"/>
    <s v="United States"/>
    <s v="Philadelphia"/>
    <s v="Pennsylvania"/>
    <n v="19120"/>
    <x v="3"/>
    <x v="458"/>
    <x v="1"/>
    <x v="4"/>
    <x v="459"/>
    <x v="2122"/>
    <n v="6"/>
    <n v="0.2"/>
    <x v="2286"/>
  </r>
  <r>
    <n v="2536"/>
    <s v="CA-2015-143238"/>
    <x v="684"/>
    <x v="37"/>
    <s v="First Class"/>
    <s v="LO-17170"/>
    <s v="Lori Olson"/>
    <s v="Corporate"/>
    <s v="United States"/>
    <s v="La Quinta"/>
    <s v="California"/>
    <n v="92253"/>
    <x v="1"/>
    <x v="103"/>
    <x v="2"/>
    <x v="11"/>
    <x v="103"/>
    <x v="2123"/>
    <n v="4"/>
    <n v="0"/>
    <x v="2287"/>
  </r>
  <r>
    <n v="2537"/>
    <s v="CA-2015-168746"/>
    <x v="746"/>
    <x v="798"/>
    <s v="Second Class"/>
    <s v="SV-20365"/>
    <s v="Seth Vernon"/>
    <s v="Consumer"/>
    <s v="United States"/>
    <s v="Cleveland"/>
    <s v="Ohio"/>
    <n v="44105"/>
    <x v="3"/>
    <x v="70"/>
    <x v="0"/>
    <x v="1"/>
    <x v="70"/>
    <x v="2124"/>
    <n v="2"/>
    <n v="0.3"/>
    <x v="2288"/>
  </r>
  <r>
    <n v="2538"/>
    <s v="CA-2015-168746"/>
    <x v="746"/>
    <x v="798"/>
    <s v="Second Class"/>
    <s v="SV-20365"/>
    <s v="Seth Vernon"/>
    <s v="Consumer"/>
    <s v="United States"/>
    <s v="Cleveland"/>
    <s v="Ohio"/>
    <n v="44105"/>
    <x v="3"/>
    <x v="1149"/>
    <x v="2"/>
    <x v="7"/>
    <x v="1137"/>
    <x v="2125"/>
    <n v="4"/>
    <n v="0.4"/>
    <x v="2289"/>
  </r>
  <r>
    <n v="2539"/>
    <s v="CA-2015-168746"/>
    <x v="746"/>
    <x v="798"/>
    <s v="Second Class"/>
    <s v="SV-20365"/>
    <s v="Seth Vernon"/>
    <s v="Consumer"/>
    <s v="United States"/>
    <s v="Cleveland"/>
    <s v="Ohio"/>
    <n v="44105"/>
    <x v="3"/>
    <x v="1367"/>
    <x v="2"/>
    <x v="7"/>
    <x v="1352"/>
    <x v="2126"/>
    <n v="1"/>
    <n v="0.4"/>
    <x v="2290"/>
  </r>
  <r>
    <n v="2540"/>
    <s v="CA-2015-113404"/>
    <x v="747"/>
    <x v="799"/>
    <s v="Same Day"/>
    <s v="EM-13810"/>
    <s v="Eleni McCrary"/>
    <s v="Corporate"/>
    <s v="United States"/>
    <s v="San Francisco"/>
    <s v="California"/>
    <n v="94122"/>
    <x v="1"/>
    <x v="299"/>
    <x v="0"/>
    <x v="1"/>
    <x v="299"/>
    <x v="2127"/>
    <n v="6"/>
    <n v="0.2"/>
    <x v="2291"/>
  </r>
  <r>
    <n v="2541"/>
    <s v="CA-2015-113404"/>
    <x v="747"/>
    <x v="799"/>
    <s v="Same Day"/>
    <s v="EM-13810"/>
    <s v="Eleni McCrary"/>
    <s v="Corporate"/>
    <s v="United States"/>
    <s v="San Francisco"/>
    <s v="California"/>
    <n v="94122"/>
    <x v="1"/>
    <x v="284"/>
    <x v="0"/>
    <x v="1"/>
    <x v="284"/>
    <x v="2128"/>
    <n v="3"/>
    <n v="0.2"/>
    <x v="2292"/>
  </r>
  <r>
    <n v="2542"/>
    <s v="CA-2016-144792"/>
    <x v="567"/>
    <x v="602"/>
    <s v="Standard Class"/>
    <s v="KD-16615"/>
    <s v="Ken Dana"/>
    <s v="Corporate"/>
    <s v="United States"/>
    <s v="Scottsdale"/>
    <s v="Arizona"/>
    <n v="85254"/>
    <x v="1"/>
    <x v="561"/>
    <x v="0"/>
    <x v="5"/>
    <x v="560"/>
    <x v="2129"/>
    <n v="7"/>
    <n v="0.2"/>
    <x v="2293"/>
  </r>
  <r>
    <n v="2543"/>
    <s v="CA-2014-164385"/>
    <x v="467"/>
    <x v="511"/>
    <s v="Second Class"/>
    <s v="NB-18580"/>
    <s v="Nicole Brennan"/>
    <s v="Corporate"/>
    <s v="United States"/>
    <s v="Philadelphia"/>
    <s v="Pennsylvania"/>
    <n v="19134"/>
    <x v="3"/>
    <x v="810"/>
    <x v="1"/>
    <x v="9"/>
    <x v="808"/>
    <x v="2130"/>
    <n v="3"/>
    <n v="0.2"/>
    <x v="2294"/>
  </r>
  <r>
    <n v="2544"/>
    <s v="US-2016-114174"/>
    <x v="162"/>
    <x v="126"/>
    <s v="Standard Class"/>
    <s v="AP-10720"/>
    <s v="Anne Pryor"/>
    <s v="Home Office"/>
    <s v="United States"/>
    <s v="Malden"/>
    <s v="Massachusetts"/>
    <n v="2148"/>
    <x v="3"/>
    <x v="1368"/>
    <x v="0"/>
    <x v="0"/>
    <x v="1353"/>
    <x v="2131"/>
    <n v="3"/>
    <n v="0"/>
    <x v="2295"/>
  </r>
  <r>
    <n v="2545"/>
    <s v="US-2016-114174"/>
    <x v="162"/>
    <x v="126"/>
    <s v="Standard Class"/>
    <s v="AP-10720"/>
    <s v="Anne Pryor"/>
    <s v="Home Office"/>
    <s v="United States"/>
    <s v="Malden"/>
    <s v="Massachusetts"/>
    <n v="2148"/>
    <x v="3"/>
    <x v="1238"/>
    <x v="1"/>
    <x v="2"/>
    <x v="1221"/>
    <x v="1816"/>
    <n v="4"/>
    <n v="0"/>
    <x v="2296"/>
  </r>
  <r>
    <n v="2546"/>
    <s v="CA-2017-108070"/>
    <x v="513"/>
    <x v="4"/>
    <s v="Standard Class"/>
    <s v="JE-15745"/>
    <s v="Joel Eaton"/>
    <s v="Consumer"/>
    <s v="United States"/>
    <s v="San Jose"/>
    <s v="California"/>
    <n v="95123"/>
    <x v="1"/>
    <x v="232"/>
    <x v="1"/>
    <x v="4"/>
    <x v="233"/>
    <x v="2132"/>
    <n v="4"/>
    <n v="0"/>
    <x v="2297"/>
  </r>
  <r>
    <n v="2547"/>
    <s v="CA-2017-108070"/>
    <x v="513"/>
    <x v="4"/>
    <s v="Standard Class"/>
    <s v="JE-15745"/>
    <s v="Joel Eaton"/>
    <s v="Consumer"/>
    <s v="United States"/>
    <s v="San Jose"/>
    <s v="California"/>
    <n v="95123"/>
    <x v="1"/>
    <x v="430"/>
    <x v="0"/>
    <x v="0"/>
    <x v="430"/>
    <x v="2133"/>
    <n v="1"/>
    <n v="0.15"/>
    <x v="2298"/>
  </r>
  <r>
    <n v="2548"/>
    <s v="US-2015-128090"/>
    <x v="748"/>
    <x v="800"/>
    <s v="Standard Class"/>
    <s v="JM-15865"/>
    <s v="John Murray"/>
    <s v="Consumer"/>
    <s v="United States"/>
    <s v="Phoenix"/>
    <s v="Arizona"/>
    <n v="85023"/>
    <x v="1"/>
    <x v="826"/>
    <x v="1"/>
    <x v="6"/>
    <x v="822"/>
    <x v="2134"/>
    <n v="1"/>
    <n v="0.2"/>
    <x v="2299"/>
  </r>
  <r>
    <n v="2549"/>
    <s v="US-2015-128090"/>
    <x v="748"/>
    <x v="800"/>
    <s v="Standard Class"/>
    <s v="JM-15865"/>
    <s v="John Murray"/>
    <s v="Consumer"/>
    <s v="United States"/>
    <s v="Phoenix"/>
    <s v="Arizona"/>
    <n v="85023"/>
    <x v="1"/>
    <x v="1147"/>
    <x v="2"/>
    <x v="7"/>
    <x v="1135"/>
    <x v="2135"/>
    <n v="5"/>
    <n v="0.2"/>
    <x v="2300"/>
  </r>
  <r>
    <n v="2550"/>
    <s v="US-2015-128090"/>
    <x v="748"/>
    <x v="800"/>
    <s v="Standard Class"/>
    <s v="JM-15865"/>
    <s v="John Murray"/>
    <s v="Consumer"/>
    <s v="United States"/>
    <s v="Phoenix"/>
    <s v="Arizona"/>
    <n v="85023"/>
    <x v="1"/>
    <x v="1184"/>
    <x v="1"/>
    <x v="10"/>
    <x v="1170"/>
    <x v="2136"/>
    <n v="8"/>
    <n v="0.2"/>
    <x v="2301"/>
  </r>
  <r>
    <n v="2551"/>
    <s v="US-2015-128090"/>
    <x v="748"/>
    <x v="800"/>
    <s v="Standard Class"/>
    <s v="JM-15865"/>
    <s v="John Murray"/>
    <s v="Consumer"/>
    <s v="United States"/>
    <s v="Phoenix"/>
    <s v="Arizona"/>
    <n v="85023"/>
    <x v="1"/>
    <x v="816"/>
    <x v="1"/>
    <x v="2"/>
    <x v="812"/>
    <x v="1325"/>
    <n v="2"/>
    <n v="0.2"/>
    <x v="1382"/>
  </r>
  <r>
    <n v="2552"/>
    <s v="CA-2017-101042"/>
    <x v="123"/>
    <x v="122"/>
    <s v="Standard Class"/>
    <s v="AB-10105"/>
    <s v="Adrian Barton"/>
    <s v="Consumer"/>
    <s v="United States"/>
    <s v="Henderson"/>
    <s v="Kentucky"/>
    <n v="42420"/>
    <x v="0"/>
    <x v="1369"/>
    <x v="0"/>
    <x v="5"/>
    <x v="1354"/>
    <x v="2137"/>
    <n v="6"/>
    <n v="0"/>
    <x v="2302"/>
  </r>
  <r>
    <n v="2553"/>
    <s v="CA-2017-101042"/>
    <x v="123"/>
    <x v="122"/>
    <s v="Standard Class"/>
    <s v="AB-10105"/>
    <s v="Adrian Barton"/>
    <s v="Consumer"/>
    <s v="United States"/>
    <s v="Henderson"/>
    <s v="Kentucky"/>
    <n v="42420"/>
    <x v="0"/>
    <x v="1045"/>
    <x v="1"/>
    <x v="8"/>
    <x v="1034"/>
    <x v="2138"/>
    <n v="2"/>
    <n v="0"/>
    <x v="2303"/>
  </r>
  <r>
    <n v="2554"/>
    <s v="CA-2016-155439"/>
    <x v="749"/>
    <x v="801"/>
    <s v="Standard Class"/>
    <s v="PN-18775"/>
    <s v="Parhena Norris"/>
    <s v="Home Office"/>
    <s v="United States"/>
    <s v="Columbia"/>
    <s v="South Carolina"/>
    <n v="29203"/>
    <x v="0"/>
    <x v="815"/>
    <x v="1"/>
    <x v="10"/>
    <x v="811"/>
    <x v="243"/>
    <n v="4"/>
    <n v="0"/>
    <x v="245"/>
  </r>
  <r>
    <n v="2555"/>
    <s v="CA-2016-118626"/>
    <x v="243"/>
    <x v="428"/>
    <s v="Standard Class"/>
    <s v="JC-15775"/>
    <s v="John Castell"/>
    <s v="Consumer"/>
    <s v="United States"/>
    <s v="Tallahassee"/>
    <s v="Florida"/>
    <n v="32303"/>
    <x v="0"/>
    <x v="1370"/>
    <x v="2"/>
    <x v="7"/>
    <x v="1355"/>
    <x v="2139"/>
    <n v="7"/>
    <n v="0.2"/>
    <x v="2304"/>
  </r>
  <r>
    <n v="2556"/>
    <s v="CA-2015-111458"/>
    <x v="120"/>
    <x v="12"/>
    <s v="Standard Class"/>
    <s v="PF-19165"/>
    <s v="Philip Fox"/>
    <s v="Consumer"/>
    <s v="United States"/>
    <s v="New York City"/>
    <s v="New York"/>
    <n v="10035"/>
    <x v="3"/>
    <x v="1371"/>
    <x v="2"/>
    <x v="11"/>
    <x v="1356"/>
    <x v="1424"/>
    <n v="2"/>
    <n v="0"/>
    <x v="2305"/>
  </r>
  <r>
    <n v="2557"/>
    <s v="US-2016-126844"/>
    <x v="750"/>
    <x v="802"/>
    <s v="Standard Class"/>
    <s v="BW-11110"/>
    <s v="Bart Watters"/>
    <s v="Corporate"/>
    <s v="United States"/>
    <s v="Houston"/>
    <s v="Texas"/>
    <n v="77070"/>
    <x v="2"/>
    <x v="1372"/>
    <x v="0"/>
    <x v="5"/>
    <x v="1357"/>
    <x v="2140"/>
    <n v="8"/>
    <n v="0.6"/>
    <x v="2306"/>
  </r>
  <r>
    <n v="2558"/>
    <s v="US-2015-112508"/>
    <x v="539"/>
    <x v="803"/>
    <s v="Standard Class"/>
    <s v="BP-11185"/>
    <s v="Ben Peterman"/>
    <s v="Corporate"/>
    <s v="United States"/>
    <s v="Coral Springs"/>
    <s v="Florida"/>
    <n v="33065"/>
    <x v="0"/>
    <x v="1298"/>
    <x v="1"/>
    <x v="9"/>
    <x v="1283"/>
    <x v="2141"/>
    <n v="2"/>
    <n v="0.2"/>
    <x v="2307"/>
  </r>
  <r>
    <n v="2559"/>
    <s v="CA-2015-147788"/>
    <x v="70"/>
    <x v="630"/>
    <s v="Standard Class"/>
    <s v="TM-21010"/>
    <s v="Tamara Manning"/>
    <s v="Consumer"/>
    <s v="United States"/>
    <s v="Orem"/>
    <s v="Utah"/>
    <n v="84057"/>
    <x v="1"/>
    <x v="1373"/>
    <x v="0"/>
    <x v="0"/>
    <x v="1358"/>
    <x v="2142"/>
    <n v="7"/>
    <n v="0"/>
    <x v="2308"/>
  </r>
  <r>
    <n v="2560"/>
    <s v="CA-2015-147788"/>
    <x v="70"/>
    <x v="630"/>
    <s v="Standard Class"/>
    <s v="TM-21010"/>
    <s v="Tamara Manning"/>
    <s v="Consumer"/>
    <s v="United States"/>
    <s v="Orem"/>
    <s v="Utah"/>
    <n v="84057"/>
    <x v="1"/>
    <x v="365"/>
    <x v="1"/>
    <x v="2"/>
    <x v="365"/>
    <x v="2143"/>
    <n v="5"/>
    <n v="0"/>
    <x v="2309"/>
  </r>
  <r>
    <n v="2561"/>
    <s v="CA-2015-147788"/>
    <x v="70"/>
    <x v="630"/>
    <s v="Standard Class"/>
    <s v="TM-21010"/>
    <s v="Tamara Manning"/>
    <s v="Consumer"/>
    <s v="United States"/>
    <s v="Orem"/>
    <s v="Utah"/>
    <n v="84057"/>
    <x v="1"/>
    <x v="765"/>
    <x v="1"/>
    <x v="4"/>
    <x v="764"/>
    <x v="2144"/>
    <n v="2"/>
    <n v="0"/>
    <x v="2310"/>
  </r>
  <r>
    <n v="2562"/>
    <s v="CA-2015-144288"/>
    <x v="707"/>
    <x v="16"/>
    <s v="Standard Class"/>
    <s v="MB-17305"/>
    <s v="Maria Bertelson"/>
    <s v="Consumer"/>
    <s v="United States"/>
    <s v="Nashville"/>
    <s v="Tennessee"/>
    <n v="37211"/>
    <x v="0"/>
    <x v="1186"/>
    <x v="1"/>
    <x v="2"/>
    <x v="1172"/>
    <x v="2145"/>
    <n v="4"/>
    <n v="0.2"/>
    <x v="2311"/>
  </r>
  <r>
    <n v="2563"/>
    <s v="CA-2015-144288"/>
    <x v="707"/>
    <x v="16"/>
    <s v="Standard Class"/>
    <s v="MB-17305"/>
    <s v="Maria Bertelson"/>
    <s v="Consumer"/>
    <s v="United States"/>
    <s v="Nashville"/>
    <s v="Tennessee"/>
    <n v="37211"/>
    <x v="0"/>
    <x v="1290"/>
    <x v="1"/>
    <x v="10"/>
    <x v="1276"/>
    <x v="563"/>
    <n v="2"/>
    <n v="0.2"/>
    <x v="572"/>
  </r>
  <r>
    <n v="2564"/>
    <s v="CA-2015-110632"/>
    <x v="751"/>
    <x v="206"/>
    <s v="Second Class"/>
    <s v="HR-14830"/>
    <s v="Harold Ryan"/>
    <s v="Corporate"/>
    <s v="United States"/>
    <s v="New York City"/>
    <s v="New York"/>
    <n v="10009"/>
    <x v="3"/>
    <x v="1374"/>
    <x v="2"/>
    <x v="11"/>
    <x v="1359"/>
    <x v="2146"/>
    <n v="1"/>
    <n v="0"/>
    <x v="2312"/>
  </r>
  <r>
    <n v="2565"/>
    <s v="CA-2015-110632"/>
    <x v="751"/>
    <x v="206"/>
    <s v="Second Class"/>
    <s v="HR-14830"/>
    <s v="Harold Ryan"/>
    <s v="Corporate"/>
    <s v="United States"/>
    <s v="New York City"/>
    <s v="New York"/>
    <n v="10009"/>
    <x v="3"/>
    <x v="1036"/>
    <x v="1"/>
    <x v="4"/>
    <x v="1026"/>
    <x v="2147"/>
    <n v="2"/>
    <n v="0"/>
    <x v="2313"/>
  </r>
  <r>
    <n v="2566"/>
    <s v="CA-2017-109589"/>
    <x v="202"/>
    <x v="468"/>
    <s v="First Class"/>
    <s v="BD-11635"/>
    <s v="Brian Derr"/>
    <s v="Consumer"/>
    <s v="United States"/>
    <s v="Bowling Green"/>
    <s v="Kentucky"/>
    <n v="42104"/>
    <x v="0"/>
    <x v="936"/>
    <x v="2"/>
    <x v="11"/>
    <x v="929"/>
    <x v="2148"/>
    <n v="4"/>
    <n v="0"/>
    <x v="2314"/>
  </r>
  <r>
    <n v="2567"/>
    <s v="CA-2017-123967"/>
    <x v="752"/>
    <x v="548"/>
    <s v="Second Class"/>
    <s v="SF-20200"/>
    <s v="Sarah Foster"/>
    <s v="Consumer"/>
    <s v="United States"/>
    <s v="Bellingham"/>
    <s v="Washington"/>
    <n v="98226"/>
    <x v="1"/>
    <x v="1375"/>
    <x v="1"/>
    <x v="8"/>
    <x v="1360"/>
    <x v="2149"/>
    <n v="5"/>
    <n v="0.2"/>
    <x v="2315"/>
  </r>
  <r>
    <n v="2568"/>
    <s v="CA-2017-123967"/>
    <x v="752"/>
    <x v="548"/>
    <s v="Second Class"/>
    <s v="SF-20200"/>
    <s v="Sarah Foster"/>
    <s v="Consumer"/>
    <s v="United States"/>
    <s v="Bellingham"/>
    <s v="Washington"/>
    <n v="98226"/>
    <x v="1"/>
    <x v="1234"/>
    <x v="0"/>
    <x v="3"/>
    <x v="1217"/>
    <x v="2150"/>
    <n v="9"/>
    <n v="0"/>
    <x v="2316"/>
  </r>
  <r>
    <n v="2569"/>
    <s v="CA-2017-148929"/>
    <x v="210"/>
    <x v="218"/>
    <s v="Standard Class"/>
    <s v="SP-20620"/>
    <s v="Stefania Perrino"/>
    <s v="Corporate"/>
    <s v="United States"/>
    <s v="New York City"/>
    <s v="New York"/>
    <n v="10011"/>
    <x v="3"/>
    <x v="42"/>
    <x v="1"/>
    <x v="4"/>
    <x v="42"/>
    <x v="2151"/>
    <n v="8"/>
    <n v="0"/>
    <x v="2317"/>
  </r>
  <r>
    <n v="2570"/>
    <s v="CA-2017-134404"/>
    <x v="753"/>
    <x v="63"/>
    <s v="Same Day"/>
    <s v="DR-12880"/>
    <s v="Dan Reichenbach"/>
    <s v="Corporate"/>
    <s v="United States"/>
    <s v="Newark"/>
    <s v="Ohio"/>
    <n v="43055"/>
    <x v="3"/>
    <x v="819"/>
    <x v="2"/>
    <x v="7"/>
    <x v="815"/>
    <x v="2152"/>
    <n v="2"/>
    <n v="0.4"/>
    <x v="2318"/>
  </r>
  <r>
    <n v="2571"/>
    <s v="CA-2017-134404"/>
    <x v="753"/>
    <x v="63"/>
    <s v="Same Day"/>
    <s v="DR-12880"/>
    <s v="Dan Reichenbach"/>
    <s v="Corporate"/>
    <s v="United States"/>
    <s v="Newark"/>
    <s v="Ohio"/>
    <n v="43055"/>
    <x v="3"/>
    <x v="154"/>
    <x v="1"/>
    <x v="6"/>
    <x v="155"/>
    <x v="2153"/>
    <n v="4"/>
    <n v="0.2"/>
    <x v="2319"/>
  </r>
  <r>
    <n v="2572"/>
    <s v="CA-2017-109778"/>
    <x v="11"/>
    <x v="804"/>
    <s v="Standard Class"/>
    <s v="VM-21685"/>
    <s v="Valerie Mitchum"/>
    <s v="Home Office"/>
    <s v="United States"/>
    <s v="Woodstock"/>
    <s v="Illinois"/>
    <n v="60098"/>
    <x v="2"/>
    <x v="853"/>
    <x v="1"/>
    <x v="6"/>
    <x v="846"/>
    <x v="2154"/>
    <n v="2"/>
    <n v="0.2"/>
    <x v="2320"/>
  </r>
  <r>
    <n v="2573"/>
    <s v="CA-2016-155845"/>
    <x v="399"/>
    <x v="805"/>
    <s v="Second Class"/>
    <s v="CM-12235"/>
    <s v="Chris McAfee"/>
    <s v="Consumer"/>
    <s v="United States"/>
    <s v="Carrollton"/>
    <s v="Texas"/>
    <n v="75007"/>
    <x v="2"/>
    <x v="1287"/>
    <x v="2"/>
    <x v="11"/>
    <x v="1273"/>
    <x v="2155"/>
    <n v="7"/>
    <n v="0.2"/>
    <x v="2321"/>
  </r>
  <r>
    <n v="2574"/>
    <s v="CA-2017-145128"/>
    <x v="362"/>
    <x v="730"/>
    <s v="Standard Class"/>
    <s v="SM-20320"/>
    <s v="Sean Miller"/>
    <s v="Home Office"/>
    <s v="United States"/>
    <s v="Lafayette"/>
    <s v="Indiana"/>
    <n v="47905"/>
    <x v="2"/>
    <x v="793"/>
    <x v="0"/>
    <x v="5"/>
    <x v="791"/>
    <x v="1893"/>
    <n v="5"/>
    <n v="0"/>
    <x v="2031"/>
  </r>
  <r>
    <n v="2575"/>
    <s v="CA-2014-129091"/>
    <x v="754"/>
    <x v="680"/>
    <s v="Standard Class"/>
    <s v="RA-19885"/>
    <s v="Ruben Ausman"/>
    <s v="Corporate"/>
    <s v="United States"/>
    <s v="Columbus"/>
    <s v="Georgia"/>
    <n v="31907"/>
    <x v="0"/>
    <x v="897"/>
    <x v="1"/>
    <x v="12"/>
    <x v="890"/>
    <x v="2156"/>
    <n v="3"/>
    <n v="0"/>
    <x v="2322"/>
  </r>
  <r>
    <n v="2576"/>
    <s v="CA-2014-129091"/>
    <x v="754"/>
    <x v="680"/>
    <s v="Standard Class"/>
    <s v="RA-19885"/>
    <s v="Ruben Ausman"/>
    <s v="Corporate"/>
    <s v="United States"/>
    <s v="Columbus"/>
    <s v="Georgia"/>
    <n v="31907"/>
    <x v="0"/>
    <x v="669"/>
    <x v="1"/>
    <x v="8"/>
    <x v="669"/>
    <x v="2157"/>
    <n v="5"/>
    <n v="0"/>
    <x v="2323"/>
  </r>
  <r>
    <n v="2577"/>
    <s v="CA-2014-129091"/>
    <x v="754"/>
    <x v="680"/>
    <s v="Standard Class"/>
    <s v="RA-19885"/>
    <s v="Ruben Ausman"/>
    <s v="Corporate"/>
    <s v="United States"/>
    <s v="Columbus"/>
    <s v="Georgia"/>
    <n v="31907"/>
    <x v="0"/>
    <x v="152"/>
    <x v="1"/>
    <x v="12"/>
    <x v="153"/>
    <x v="716"/>
    <n v="2"/>
    <n v="0"/>
    <x v="734"/>
  </r>
  <r>
    <n v="2578"/>
    <s v="CA-2014-129091"/>
    <x v="754"/>
    <x v="680"/>
    <s v="Standard Class"/>
    <s v="RA-19885"/>
    <s v="Ruben Ausman"/>
    <s v="Corporate"/>
    <s v="United States"/>
    <s v="Columbus"/>
    <s v="Georgia"/>
    <n v="31907"/>
    <x v="0"/>
    <x v="1376"/>
    <x v="1"/>
    <x v="9"/>
    <x v="1361"/>
    <x v="2158"/>
    <n v="3"/>
    <n v="0"/>
    <x v="2324"/>
  </r>
  <r>
    <n v="2579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1377"/>
    <x v="0"/>
    <x v="5"/>
    <x v="1362"/>
    <x v="2159"/>
    <n v="3"/>
    <n v="0"/>
    <x v="2325"/>
  </r>
  <r>
    <n v="2580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854"/>
    <x v="1"/>
    <x v="4"/>
    <x v="847"/>
    <x v="2160"/>
    <n v="8"/>
    <n v="0"/>
    <x v="232"/>
  </r>
  <r>
    <n v="2581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934"/>
    <x v="1"/>
    <x v="10"/>
    <x v="927"/>
    <x v="541"/>
    <n v="3"/>
    <n v="0"/>
    <x v="551"/>
  </r>
  <r>
    <n v="2582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1305"/>
    <x v="1"/>
    <x v="10"/>
    <x v="1290"/>
    <x v="1459"/>
    <n v="2"/>
    <n v="0"/>
    <x v="2326"/>
  </r>
  <r>
    <n v="2583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1378"/>
    <x v="2"/>
    <x v="7"/>
    <x v="1363"/>
    <x v="2161"/>
    <n v="13"/>
    <n v="0"/>
    <x v="232"/>
  </r>
  <r>
    <n v="2584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1379"/>
    <x v="0"/>
    <x v="5"/>
    <x v="1364"/>
    <x v="2162"/>
    <n v="3"/>
    <n v="0"/>
    <x v="2327"/>
  </r>
  <r>
    <n v="2585"/>
    <s v="US-2014-155502"/>
    <x v="755"/>
    <x v="806"/>
    <s v="Standard Class"/>
    <s v="SD-20485"/>
    <s v="Shirley Daniels"/>
    <s v="Home Office"/>
    <s v="United States"/>
    <s v="Alexandria"/>
    <s v="Virginia"/>
    <n v="22304"/>
    <x v="0"/>
    <x v="539"/>
    <x v="2"/>
    <x v="7"/>
    <x v="539"/>
    <x v="2163"/>
    <n v="2"/>
    <n v="0"/>
    <x v="2328"/>
  </r>
  <r>
    <n v="2586"/>
    <s v="CA-2015-121041"/>
    <x v="502"/>
    <x v="558"/>
    <s v="Standard Class"/>
    <s v="CS-12250"/>
    <s v="Chris Selesnick"/>
    <s v="Corporate"/>
    <s v="United States"/>
    <s v="Haltom City"/>
    <s v="Texas"/>
    <n v="76117"/>
    <x v="2"/>
    <x v="318"/>
    <x v="1"/>
    <x v="12"/>
    <x v="318"/>
    <x v="2164"/>
    <n v="2"/>
    <n v="0.2"/>
    <x v="2329"/>
  </r>
  <r>
    <n v="2587"/>
    <s v="CA-2017-131695"/>
    <x v="160"/>
    <x v="663"/>
    <s v="Standard Class"/>
    <s v="RA-19285"/>
    <s v="Ralph Arnett"/>
    <s v="Consumer"/>
    <s v="United States"/>
    <s v="New York City"/>
    <s v="New York"/>
    <n v="10024"/>
    <x v="3"/>
    <x v="841"/>
    <x v="1"/>
    <x v="4"/>
    <x v="835"/>
    <x v="2165"/>
    <n v="7"/>
    <n v="0"/>
    <x v="2330"/>
  </r>
  <r>
    <n v="2588"/>
    <s v="CA-2017-131695"/>
    <x v="160"/>
    <x v="663"/>
    <s v="Standard Class"/>
    <s v="RA-19285"/>
    <s v="Ralph Arnett"/>
    <s v="Consumer"/>
    <s v="United States"/>
    <s v="New York City"/>
    <s v="New York"/>
    <n v="10024"/>
    <x v="3"/>
    <x v="1380"/>
    <x v="0"/>
    <x v="5"/>
    <x v="1365"/>
    <x v="749"/>
    <n v="1"/>
    <n v="0"/>
    <x v="2331"/>
  </r>
  <r>
    <n v="2589"/>
    <s v="CA-2016-137729"/>
    <x v="465"/>
    <x v="807"/>
    <s v="Standard Class"/>
    <s v="BF-11005"/>
    <s v="Barry Franz"/>
    <s v="Home Office"/>
    <s v="United States"/>
    <s v="Los Angeles"/>
    <s v="California"/>
    <n v="90004"/>
    <x v="1"/>
    <x v="1198"/>
    <x v="1"/>
    <x v="4"/>
    <x v="1183"/>
    <x v="156"/>
    <n v="1"/>
    <n v="0"/>
    <x v="2332"/>
  </r>
  <r>
    <n v="2590"/>
    <s v="CA-2016-137729"/>
    <x v="465"/>
    <x v="807"/>
    <s v="Standard Class"/>
    <s v="BF-11005"/>
    <s v="Barry Franz"/>
    <s v="Home Office"/>
    <s v="United States"/>
    <s v="Los Angeles"/>
    <s v="California"/>
    <n v="90004"/>
    <x v="1"/>
    <x v="239"/>
    <x v="2"/>
    <x v="7"/>
    <x v="240"/>
    <x v="2166"/>
    <n v="3"/>
    <n v="0.2"/>
    <x v="2333"/>
  </r>
  <r>
    <n v="2591"/>
    <s v="US-2016-115455"/>
    <x v="162"/>
    <x v="126"/>
    <s v="Standard Class"/>
    <s v="SE-20110"/>
    <s v="Sanjit Engle"/>
    <s v="Consumer"/>
    <s v="United States"/>
    <s v="Wheeling"/>
    <s v="Illinois"/>
    <n v="60090"/>
    <x v="2"/>
    <x v="1381"/>
    <x v="0"/>
    <x v="5"/>
    <x v="1366"/>
    <x v="2167"/>
    <n v="2"/>
    <n v="0.6"/>
    <x v="2334"/>
  </r>
  <r>
    <n v="2592"/>
    <s v="US-2016-115455"/>
    <x v="162"/>
    <x v="126"/>
    <s v="Standard Class"/>
    <s v="SE-20110"/>
    <s v="Sanjit Engle"/>
    <s v="Consumer"/>
    <s v="United States"/>
    <s v="Wheeling"/>
    <s v="Illinois"/>
    <n v="60090"/>
    <x v="2"/>
    <x v="1382"/>
    <x v="0"/>
    <x v="3"/>
    <x v="1367"/>
    <x v="2168"/>
    <n v="3"/>
    <n v="0.5"/>
    <x v="2335"/>
  </r>
  <r>
    <n v="2593"/>
    <s v="CA-2017-128300"/>
    <x v="221"/>
    <x v="177"/>
    <s v="Second Class"/>
    <s v="RS-19765"/>
    <s v="Roland Schwarz"/>
    <s v="Corporate"/>
    <s v="United States"/>
    <s v="Summerville"/>
    <s v="South Carolina"/>
    <n v="29483"/>
    <x v="0"/>
    <x v="1255"/>
    <x v="2"/>
    <x v="7"/>
    <x v="1239"/>
    <x v="2169"/>
    <n v="2"/>
    <n v="0"/>
    <x v="2336"/>
  </r>
  <r>
    <n v="2594"/>
    <s v="CA-2017-128300"/>
    <x v="221"/>
    <x v="177"/>
    <s v="Second Class"/>
    <s v="RS-19765"/>
    <s v="Roland Schwarz"/>
    <s v="Corporate"/>
    <s v="United States"/>
    <s v="Summerville"/>
    <s v="South Carolina"/>
    <n v="29483"/>
    <x v="0"/>
    <x v="800"/>
    <x v="1"/>
    <x v="8"/>
    <x v="798"/>
    <x v="2170"/>
    <n v="8"/>
    <n v="0"/>
    <x v="2337"/>
  </r>
  <r>
    <n v="2595"/>
    <s v="CA-2017-149048"/>
    <x v="726"/>
    <x v="808"/>
    <s v="Standard Class"/>
    <s v="BM-11650"/>
    <s v="Brian Moss"/>
    <s v="Corporate"/>
    <s v="United States"/>
    <s v="Columbus"/>
    <s v="Indiana"/>
    <n v="47201"/>
    <x v="2"/>
    <x v="231"/>
    <x v="1"/>
    <x v="12"/>
    <x v="232"/>
    <x v="2171"/>
    <n v="2"/>
    <n v="0"/>
    <x v="2338"/>
  </r>
  <r>
    <n v="2596"/>
    <s v="CA-2017-149048"/>
    <x v="726"/>
    <x v="808"/>
    <s v="Standard Class"/>
    <s v="BM-11650"/>
    <s v="Brian Moss"/>
    <s v="Corporate"/>
    <s v="United States"/>
    <s v="Columbus"/>
    <s v="Indiana"/>
    <n v="47201"/>
    <x v="2"/>
    <x v="569"/>
    <x v="1"/>
    <x v="8"/>
    <x v="569"/>
    <x v="2172"/>
    <n v="3"/>
    <n v="0"/>
    <x v="2339"/>
  </r>
  <r>
    <n v="2597"/>
    <s v="CA-2017-149048"/>
    <x v="726"/>
    <x v="808"/>
    <s v="Standard Class"/>
    <s v="BM-11650"/>
    <s v="Brian Moss"/>
    <s v="Corporate"/>
    <s v="United States"/>
    <s v="Columbus"/>
    <s v="Indiana"/>
    <n v="47201"/>
    <x v="2"/>
    <x v="966"/>
    <x v="2"/>
    <x v="7"/>
    <x v="1368"/>
    <x v="2173"/>
    <n v="3"/>
    <n v="0"/>
    <x v="2340"/>
  </r>
  <r>
    <n v="2598"/>
    <s v="CA-2017-149048"/>
    <x v="726"/>
    <x v="808"/>
    <s v="Standard Class"/>
    <s v="BM-11650"/>
    <s v="Brian Moss"/>
    <s v="Corporate"/>
    <s v="United States"/>
    <s v="Columbus"/>
    <s v="Indiana"/>
    <n v="47201"/>
    <x v="2"/>
    <x v="1244"/>
    <x v="1"/>
    <x v="4"/>
    <x v="1227"/>
    <x v="2174"/>
    <n v="2"/>
    <n v="0"/>
    <x v="2341"/>
  </r>
  <r>
    <n v="2599"/>
    <s v="CA-2017-149048"/>
    <x v="726"/>
    <x v="808"/>
    <s v="Standard Class"/>
    <s v="BM-11650"/>
    <s v="Brian Moss"/>
    <s v="Corporate"/>
    <s v="United States"/>
    <s v="Columbus"/>
    <s v="Indiana"/>
    <n v="47201"/>
    <x v="2"/>
    <x v="1383"/>
    <x v="1"/>
    <x v="10"/>
    <x v="1369"/>
    <x v="1830"/>
    <n v="3"/>
    <n v="0"/>
    <x v="2342"/>
  </r>
  <r>
    <n v="2600"/>
    <s v="CA-2017-108553"/>
    <x v="756"/>
    <x v="809"/>
    <s v="Standard Class"/>
    <s v="SK-19990"/>
    <s v="Sally Knutson"/>
    <s v="Consumer"/>
    <s v="United States"/>
    <s v="New York City"/>
    <s v="New York"/>
    <n v="10024"/>
    <x v="3"/>
    <x v="1306"/>
    <x v="1"/>
    <x v="9"/>
    <x v="1291"/>
    <x v="2175"/>
    <n v="2"/>
    <n v="0"/>
    <x v="2343"/>
  </r>
  <r>
    <n v="2601"/>
    <s v="CA-2017-108553"/>
    <x v="756"/>
    <x v="809"/>
    <s v="Standard Class"/>
    <s v="SK-19990"/>
    <s v="Sally Knutson"/>
    <s v="Consumer"/>
    <s v="United States"/>
    <s v="New York City"/>
    <s v="New York"/>
    <n v="10024"/>
    <x v="3"/>
    <x v="354"/>
    <x v="1"/>
    <x v="14"/>
    <x v="354"/>
    <x v="2176"/>
    <n v="7"/>
    <n v="0"/>
    <x v="2344"/>
  </r>
  <r>
    <n v="2602"/>
    <s v="CA-2016-165848"/>
    <x v="30"/>
    <x v="204"/>
    <s v="Same Day"/>
    <s v="EN-13780"/>
    <s v="Edward Nazzal"/>
    <s v="Consumer"/>
    <s v="United States"/>
    <s v="New York City"/>
    <s v="New York"/>
    <n v="10035"/>
    <x v="3"/>
    <x v="811"/>
    <x v="1"/>
    <x v="10"/>
    <x v="33"/>
    <x v="1830"/>
    <n v="3"/>
    <n v="0"/>
    <x v="1961"/>
  </r>
  <r>
    <n v="2603"/>
    <s v="CA-2016-165848"/>
    <x v="30"/>
    <x v="204"/>
    <s v="Same Day"/>
    <s v="EN-13780"/>
    <s v="Edward Nazzal"/>
    <s v="Consumer"/>
    <s v="United States"/>
    <s v="New York City"/>
    <s v="New York"/>
    <n v="10035"/>
    <x v="3"/>
    <x v="1384"/>
    <x v="2"/>
    <x v="15"/>
    <x v="1370"/>
    <x v="2177"/>
    <n v="3"/>
    <n v="0"/>
    <x v="2345"/>
  </r>
  <r>
    <n v="2604"/>
    <s v="CA-2016-165848"/>
    <x v="30"/>
    <x v="204"/>
    <s v="Same Day"/>
    <s v="EN-13780"/>
    <s v="Edward Nazzal"/>
    <s v="Consumer"/>
    <s v="United States"/>
    <s v="New York City"/>
    <s v="New York"/>
    <n v="10035"/>
    <x v="3"/>
    <x v="1057"/>
    <x v="0"/>
    <x v="0"/>
    <x v="1046"/>
    <x v="2178"/>
    <n v="1"/>
    <n v="0.2"/>
    <x v="2346"/>
  </r>
  <r>
    <n v="2605"/>
    <s v="CA-2016-165848"/>
    <x v="30"/>
    <x v="204"/>
    <s v="Same Day"/>
    <s v="EN-13780"/>
    <s v="Edward Nazzal"/>
    <s v="Consumer"/>
    <s v="United States"/>
    <s v="New York City"/>
    <s v="New York"/>
    <n v="10035"/>
    <x v="3"/>
    <x v="677"/>
    <x v="0"/>
    <x v="5"/>
    <x v="677"/>
    <x v="2179"/>
    <n v="4"/>
    <n v="0"/>
    <x v="2347"/>
  </r>
  <r>
    <n v="2606"/>
    <s v="CA-2014-112718"/>
    <x v="757"/>
    <x v="444"/>
    <s v="Standard Class"/>
    <s v="KN-16450"/>
    <s v="Kean Nguyen"/>
    <s v="Corporate"/>
    <s v="United States"/>
    <s v="Jacksonville"/>
    <s v="Florida"/>
    <n v="32216"/>
    <x v="0"/>
    <x v="1065"/>
    <x v="1"/>
    <x v="8"/>
    <x v="1054"/>
    <x v="2180"/>
    <n v="1"/>
    <n v="0.7"/>
    <x v="2348"/>
  </r>
  <r>
    <n v="2607"/>
    <s v="CA-2016-154053"/>
    <x v="758"/>
    <x v="810"/>
    <s v="Standard Class"/>
    <s v="MG-17890"/>
    <s v="Michael Granlund"/>
    <s v="Home Office"/>
    <s v="United States"/>
    <s v="San Diego"/>
    <s v="California"/>
    <n v="92024"/>
    <x v="1"/>
    <x v="1385"/>
    <x v="1"/>
    <x v="6"/>
    <x v="1371"/>
    <x v="2181"/>
    <n v="1"/>
    <n v="0"/>
    <x v="2349"/>
  </r>
  <r>
    <n v="2608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1386"/>
    <x v="2"/>
    <x v="11"/>
    <x v="1372"/>
    <x v="1072"/>
    <n v="3"/>
    <n v="0.2"/>
    <x v="232"/>
  </r>
  <r>
    <n v="2609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395"/>
    <x v="1"/>
    <x v="2"/>
    <x v="396"/>
    <x v="2182"/>
    <n v="1"/>
    <n v="0.2"/>
    <x v="2350"/>
  </r>
  <r>
    <n v="2610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3"/>
    <x v="0"/>
    <x v="3"/>
    <x v="3"/>
    <x v="2183"/>
    <n v="5"/>
    <n v="0.3"/>
    <x v="2351"/>
  </r>
  <r>
    <n v="2611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1238"/>
    <x v="1"/>
    <x v="2"/>
    <x v="1221"/>
    <x v="2184"/>
    <n v="2"/>
    <n v="0.2"/>
    <x v="2352"/>
  </r>
  <r>
    <n v="2612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783"/>
    <x v="1"/>
    <x v="10"/>
    <x v="782"/>
    <x v="937"/>
    <n v="3"/>
    <n v="0.2"/>
    <x v="971"/>
  </r>
  <r>
    <n v="2613"/>
    <s v="CA-2014-127446"/>
    <x v="641"/>
    <x v="457"/>
    <s v="Standard Class"/>
    <s v="MC-17590"/>
    <s v="Matt Collister"/>
    <s v="Corporate"/>
    <s v="United States"/>
    <s v="Arlington"/>
    <s v="Texas"/>
    <n v="76017"/>
    <x v="2"/>
    <x v="534"/>
    <x v="0"/>
    <x v="5"/>
    <x v="534"/>
    <x v="861"/>
    <n v="3"/>
    <n v="0.6"/>
    <x v="2353"/>
  </r>
  <r>
    <n v="2614"/>
    <s v="CA-2016-137204"/>
    <x v="236"/>
    <x v="711"/>
    <s v="Standard Class"/>
    <s v="BO-11350"/>
    <s v="Bill Overfelt"/>
    <s v="Corporate"/>
    <s v="United States"/>
    <s v="Los Angeles"/>
    <s v="California"/>
    <n v="90045"/>
    <x v="1"/>
    <x v="792"/>
    <x v="0"/>
    <x v="1"/>
    <x v="790"/>
    <x v="2185"/>
    <n v="2"/>
    <n v="0.2"/>
    <x v="2354"/>
  </r>
  <r>
    <n v="2615"/>
    <s v="CA-2014-147298"/>
    <x v="759"/>
    <x v="617"/>
    <s v="Standard Class"/>
    <s v="AG-10300"/>
    <s v="Aleksandra Gannaway"/>
    <s v="Corporate"/>
    <s v="United States"/>
    <s v="Los Angeles"/>
    <s v="California"/>
    <n v="90049"/>
    <x v="1"/>
    <x v="370"/>
    <x v="0"/>
    <x v="1"/>
    <x v="371"/>
    <x v="2186"/>
    <n v="3"/>
    <n v="0.2"/>
    <x v="2355"/>
  </r>
  <r>
    <n v="2616"/>
    <s v="CA-2014-147298"/>
    <x v="759"/>
    <x v="617"/>
    <s v="Standard Class"/>
    <s v="AG-10300"/>
    <s v="Aleksandra Gannaway"/>
    <s v="Corporate"/>
    <s v="United States"/>
    <s v="Los Angeles"/>
    <s v="California"/>
    <n v="90049"/>
    <x v="1"/>
    <x v="31"/>
    <x v="1"/>
    <x v="8"/>
    <x v="31"/>
    <x v="2187"/>
    <n v="6"/>
    <n v="0.2"/>
    <x v="2356"/>
  </r>
  <r>
    <n v="2617"/>
    <s v="CA-2017-147942"/>
    <x v="719"/>
    <x v="710"/>
    <s v="Standard Class"/>
    <s v="MS-17365"/>
    <s v="Maribeth Schnelling"/>
    <s v="Consumer"/>
    <s v="United States"/>
    <s v="San Francisco"/>
    <s v="California"/>
    <n v="94110"/>
    <x v="1"/>
    <x v="1387"/>
    <x v="1"/>
    <x v="2"/>
    <x v="1373"/>
    <x v="399"/>
    <n v="2"/>
    <n v="0"/>
    <x v="2357"/>
  </r>
  <r>
    <n v="2618"/>
    <s v="CA-2017-147942"/>
    <x v="719"/>
    <x v="710"/>
    <s v="Standard Class"/>
    <s v="MS-17365"/>
    <s v="Maribeth Schnelling"/>
    <s v="Consumer"/>
    <s v="United States"/>
    <s v="San Francisco"/>
    <s v="California"/>
    <n v="94110"/>
    <x v="1"/>
    <x v="673"/>
    <x v="1"/>
    <x v="8"/>
    <x v="673"/>
    <x v="2188"/>
    <n v="13"/>
    <n v="0.2"/>
    <x v="2358"/>
  </r>
  <r>
    <n v="2619"/>
    <s v="CA-2017-115931"/>
    <x v="66"/>
    <x v="738"/>
    <s v="Standard Class"/>
    <s v="JM-15655"/>
    <s v="Jim Mitchum"/>
    <s v="Corporate"/>
    <s v="United States"/>
    <s v="Carlsbad"/>
    <s v="New Mexico"/>
    <n v="88220"/>
    <x v="1"/>
    <x v="381"/>
    <x v="1"/>
    <x v="6"/>
    <x v="382"/>
    <x v="2189"/>
    <n v="3"/>
    <n v="0"/>
    <x v="2359"/>
  </r>
  <r>
    <n v="2620"/>
    <s v="CA-2017-115931"/>
    <x v="66"/>
    <x v="738"/>
    <s v="Standard Class"/>
    <s v="JM-15655"/>
    <s v="Jim Mitchum"/>
    <s v="Corporate"/>
    <s v="United States"/>
    <s v="Carlsbad"/>
    <s v="New Mexico"/>
    <n v="88220"/>
    <x v="1"/>
    <x v="1020"/>
    <x v="2"/>
    <x v="7"/>
    <x v="1011"/>
    <x v="2190"/>
    <n v="4"/>
    <n v="0.2"/>
    <x v="2360"/>
  </r>
  <r>
    <n v="2621"/>
    <s v="CA-2017-115931"/>
    <x v="66"/>
    <x v="738"/>
    <s v="Standard Class"/>
    <s v="JM-15655"/>
    <s v="Jim Mitchum"/>
    <s v="Corporate"/>
    <s v="United States"/>
    <s v="Carlsbad"/>
    <s v="New Mexico"/>
    <n v="88220"/>
    <x v="1"/>
    <x v="253"/>
    <x v="1"/>
    <x v="4"/>
    <x v="254"/>
    <x v="2191"/>
    <n v="3"/>
    <n v="0"/>
    <x v="2361"/>
  </r>
  <r>
    <n v="2622"/>
    <s v="CA-2017-115931"/>
    <x v="66"/>
    <x v="738"/>
    <s v="Standard Class"/>
    <s v="JM-15655"/>
    <s v="Jim Mitchum"/>
    <s v="Corporate"/>
    <s v="United States"/>
    <s v="Carlsbad"/>
    <s v="New Mexico"/>
    <n v="88220"/>
    <x v="1"/>
    <x v="932"/>
    <x v="1"/>
    <x v="2"/>
    <x v="925"/>
    <x v="1782"/>
    <n v="5"/>
    <n v="0"/>
    <x v="1901"/>
  </r>
  <r>
    <n v="2623"/>
    <s v="CA-2014-164861"/>
    <x v="640"/>
    <x v="546"/>
    <s v="Second Class"/>
    <s v="MC-17635"/>
    <s v="Matthew Clasen"/>
    <s v="Corporate"/>
    <s v="United States"/>
    <s v="Saint Louis"/>
    <s v="Missouri"/>
    <n v="63116"/>
    <x v="2"/>
    <x v="1193"/>
    <x v="1"/>
    <x v="10"/>
    <x v="1178"/>
    <x v="243"/>
    <n v="4"/>
    <n v="0"/>
    <x v="245"/>
  </r>
  <r>
    <n v="2624"/>
    <s v="CA-2017-127180"/>
    <x v="760"/>
    <x v="188"/>
    <s v="First Class"/>
    <s v="TA-21385"/>
    <s v="Tom Ashbrook"/>
    <s v="Home Office"/>
    <s v="United States"/>
    <s v="New York City"/>
    <s v="New York"/>
    <n v="10024"/>
    <x v="3"/>
    <x v="1388"/>
    <x v="2"/>
    <x v="16"/>
    <x v="1374"/>
    <x v="2192"/>
    <n v="4"/>
    <n v="0.2"/>
    <x v="2362"/>
  </r>
  <r>
    <n v="2625"/>
    <s v="CA-2017-127180"/>
    <x v="760"/>
    <x v="188"/>
    <s v="First Class"/>
    <s v="TA-21385"/>
    <s v="Tom Ashbrook"/>
    <s v="Home Office"/>
    <s v="United States"/>
    <s v="New York City"/>
    <s v="New York"/>
    <n v="10024"/>
    <x v="3"/>
    <x v="716"/>
    <x v="2"/>
    <x v="7"/>
    <x v="715"/>
    <x v="2193"/>
    <n v="8"/>
    <n v="0"/>
    <x v="2363"/>
  </r>
  <r>
    <n v="2626"/>
    <s v="CA-2017-127180"/>
    <x v="760"/>
    <x v="188"/>
    <s v="First Class"/>
    <s v="TA-21385"/>
    <s v="Tom Ashbrook"/>
    <s v="Home Office"/>
    <s v="United States"/>
    <s v="New York City"/>
    <s v="New York"/>
    <n v="10024"/>
    <x v="3"/>
    <x v="118"/>
    <x v="1"/>
    <x v="12"/>
    <x v="118"/>
    <x v="1019"/>
    <n v="5"/>
    <n v="0"/>
    <x v="1058"/>
  </r>
  <r>
    <n v="2627"/>
    <s v="CA-2017-127180"/>
    <x v="760"/>
    <x v="188"/>
    <s v="First Class"/>
    <s v="TA-21385"/>
    <s v="Tom Ashbrook"/>
    <s v="Home Office"/>
    <s v="United States"/>
    <s v="New York City"/>
    <s v="New York"/>
    <n v="10024"/>
    <x v="3"/>
    <x v="509"/>
    <x v="2"/>
    <x v="7"/>
    <x v="509"/>
    <x v="2194"/>
    <n v="1"/>
    <n v="0"/>
    <x v="2364"/>
  </r>
  <r>
    <n v="2628"/>
    <s v="US-2017-165344"/>
    <x v="38"/>
    <x v="205"/>
    <s v="First Class"/>
    <s v="SB-20290"/>
    <s v="Sean Braxton"/>
    <s v="Corporate"/>
    <s v="United States"/>
    <s v="Springfield"/>
    <s v="Ohio"/>
    <n v="45503"/>
    <x v="3"/>
    <x v="452"/>
    <x v="2"/>
    <x v="11"/>
    <x v="453"/>
    <x v="2195"/>
    <n v="4"/>
    <n v="0.2"/>
    <x v="2365"/>
  </r>
  <r>
    <n v="2629"/>
    <s v="US-2017-165344"/>
    <x v="38"/>
    <x v="205"/>
    <s v="First Class"/>
    <s v="SB-20290"/>
    <s v="Sean Braxton"/>
    <s v="Corporate"/>
    <s v="United States"/>
    <s v="Springfield"/>
    <s v="Ohio"/>
    <n v="45503"/>
    <x v="3"/>
    <x v="1389"/>
    <x v="2"/>
    <x v="15"/>
    <x v="1375"/>
    <x v="2196"/>
    <n v="7"/>
    <n v="0.7"/>
    <x v="2366"/>
  </r>
  <r>
    <n v="2630"/>
    <s v="US-2017-165344"/>
    <x v="38"/>
    <x v="205"/>
    <s v="First Class"/>
    <s v="SB-20290"/>
    <s v="Sean Braxton"/>
    <s v="Corporate"/>
    <s v="United States"/>
    <s v="Springfield"/>
    <s v="Ohio"/>
    <n v="45503"/>
    <x v="3"/>
    <x v="1390"/>
    <x v="1"/>
    <x v="8"/>
    <x v="1376"/>
    <x v="2197"/>
    <n v="10"/>
    <n v="0.7"/>
    <x v="2367"/>
  </r>
  <r>
    <n v="2631"/>
    <s v="CA-2015-168186"/>
    <x v="229"/>
    <x v="459"/>
    <s v="Standard Class"/>
    <s v="AB-10150"/>
    <s v="Aimee Bixby"/>
    <s v="Consumer"/>
    <s v="United States"/>
    <s v="Tulsa"/>
    <s v="Oklahoma"/>
    <n v="74133"/>
    <x v="2"/>
    <x v="1231"/>
    <x v="1"/>
    <x v="10"/>
    <x v="1214"/>
    <x v="1830"/>
    <n v="3"/>
    <n v="0"/>
    <x v="1961"/>
  </r>
  <r>
    <n v="2632"/>
    <s v="US-2017-110604"/>
    <x v="356"/>
    <x v="775"/>
    <s v="Standard Class"/>
    <s v="JF-15295"/>
    <s v="Jason Fortune-"/>
    <s v="Consumer"/>
    <s v="United States"/>
    <s v="Seattle"/>
    <s v="Washington"/>
    <n v="98103"/>
    <x v="1"/>
    <x v="891"/>
    <x v="0"/>
    <x v="5"/>
    <x v="884"/>
    <x v="792"/>
    <n v="2"/>
    <n v="0"/>
    <x v="2368"/>
  </r>
  <r>
    <n v="2633"/>
    <s v="US-2017-110604"/>
    <x v="356"/>
    <x v="775"/>
    <s v="Standard Class"/>
    <s v="JF-15295"/>
    <s v="Jason Fortune-"/>
    <s v="Consumer"/>
    <s v="United States"/>
    <s v="Seattle"/>
    <s v="Washington"/>
    <n v="98103"/>
    <x v="1"/>
    <x v="1391"/>
    <x v="0"/>
    <x v="1"/>
    <x v="1377"/>
    <x v="2198"/>
    <n v="2"/>
    <n v="0.2"/>
    <x v="2369"/>
  </r>
  <r>
    <n v="2634"/>
    <s v="US-2017-110604"/>
    <x v="356"/>
    <x v="775"/>
    <s v="Standard Class"/>
    <s v="JF-15295"/>
    <s v="Jason Fortune-"/>
    <s v="Consumer"/>
    <s v="United States"/>
    <s v="Seattle"/>
    <s v="Washington"/>
    <n v="98103"/>
    <x v="1"/>
    <x v="157"/>
    <x v="0"/>
    <x v="1"/>
    <x v="158"/>
    <x v="2199"/>
    <n v="1"/>
    <n v="0.2"/>
    <x v="2370"/>
  </r>
  <r>
    <n v="2635"/>
    <s v="CA-2015-116750"/>
    <x v="761"/>
    <x v="401"/>
    <s v="Second Class"/>
    <s v="BF-10975"/>
    <s v="Barbara Fisher"/>
    <s v="Corporate"/>
    <s v="United States"/>
    <s v="Fayetteville"/>
    <s v="North Carolina"/>
    <n v="28314"/>
    <x v="0"/>
    <x v="1392"/>
    <x v="0"/>
    <x v="5"/>
    <x v="1378"/>
    <x v="1268"/>
    <n v="2"/>
    <n v="0.2"/>
    <x v="2371"/>
  </r>
  <r>
    <n v="2636"/>
    <s v="CA-2015-116750"/>
    <x v="761"/>
    <x v="401"/>
    <s v="Second Class"/>
    <s v="BF-10975"/>
    <s v="Barbara Fisher"/>
    <s v="Corporate"/>
    <s v="United States"/>
    <s v="Fayetteville"/>
    <s v="North Carolina"/>
    <n v="28314"/>
    <x v="0"/>
    <x v="544"/>
    <x v="1"/>
    <x v="8"/>
    <x v="544"/>
    <x v="2200"/>
    <n v="5"/>
    <n v="0.7"/>
    <x v="2372"/>
  </r>
  <r>
    <n v="2637"/>
    <s v="CA-2015-162369"/>
    <x v="762"/>
    <x v="811"/>
    <s v="Standard Class"/>
    <s v="TT-21265"/>
    <s v="Tim Taslimi"/>
    <s v="Corporate"/>
    <s v="United States"/>
    <s v="Los Angeles"/>
    <s v="California"/>
    <n v="90045"/>
    <x v="1"/>
    <x v="765"/>
    <x v="1"/>
    <x v="4"/>
    <x v="764"/>
    <x v="2144"/>
    <n v="2"/>
    <n v="0"/>
    <x v="2310"/>
  </r>
  <r>
    <n v="2638"/>
    <s v="CA-2017-108441"/>
    <x v="492"/>
    <x v="812"/>
    <s v="Standard Class"/>
    <s v="SB-20170"/>
    <s v="Sarah Bern"/>
    <s v="Consumer"/>
    <s v="United States"/>
    <s v="New York City"/>
    <s v="New York"/>
    <n v="10035"/>
    <x v="3"/>
    <x v="1393"/>
    <x v="1"/>
    <x v="10"/>
    <x v="1379"/>
    <x v="2201"/>
    <n v="4"/>
    <n v="0"/>
    <x v="2373"/>
  </r>
  <r>
    <n v="2639"/>
    <s v="CA-2017-108441"/>
    <x v="492"/>
    <x v="812"/>
    <s v="Standard Class"/>
    <s v="SB-20170"/>
    <s v="Sarah Bern"/>
    <s v="Consumer"/>
    <s v="United States"/>
    <s v="New York City"/>
    <s v="New York"/>
    <n v="10035"/>
    <x v="3"/>
    <x v="520"/>
    <x v="1"/>
    <x v="8"/>
    <x v="520"/>
    <x v="535"/>
    <n v="3"/>
    <n v="0.2"/>
    <x v="729"/>
  </r>
  <r>
    <n v="2640"/>
    <s v="CA-2017-108441"/>
    <x v="492"/>
    <x v="812"/>
    <s v="Standard Class"/>
    <s v="SB-20170"/>
    <s v="Sarah Bern"/>
    <s v="Consumer"/>
    <s v="United States"/>
    <s v="New York City"/>
    <s v="New York"/>
    <n v="10035"/>
    <x v="3"/>
    <x v="1394"/>
    <x v="1"/>
    <x v="6"/>
    <x v="1380"/>
    <x v="2202"/>
    <n v="3"/>
    <n v="0"/>
    <x v="2374"/>
  </r>
  <r>
    <n v="2641"/>
    <s v="CA-2017-108441"/>
    <x v="492"/>
    <x v="812"/>
    <s v="Standard Class"/>
    <s v="SB-20170"/>
    <s v="Sarah Bern"/>
    <s v="Consumer"/>
    <s v="United States"/>
    <s v="New York City"/>
    <s v="New York"/>
    <n v="10035"/>
    <x v="3"/>
    <x v="467"/>
    <x v="0"/>
    <x v="1"/>
    <x v="468"/>
    <x v="2203"/>
    <n v="4"/>
    <n v="0.1"/>
    <x v="2375"/>
  </r>
  <r>
    <n v="2642"/>
    <s v="CA-2015-169740"/>
    <x v="763"/>
    <x v="813"/>
    <s v="Standard Class"/>
    <s v="LM-17065"/>
    <s v="Liz MacKendrick"/>
    <s v="Consumer"/>
    <s v="United States"/>
    <s v="Hot Springs"/>
    <s v="Arkansas"/>
    <n v="71901"/>
    <x v="0"/>
    <x v="701"/>
    <x v="2"/>
    <x v="11"/>
    <x v="701"/>
    <x v="809"/>
    <n v="1"/>
    <n v="0"/>
    <x v="2376"/>
  </r>
  <r>
    <n v="2643"/>
    <s v="CA-2016-124051"/>
    <x v="723"/>
    <x v="525"/>
    <s v="First Class"/>
    <s v="KA-16525"/>
    <s v="Kelly Andreada"/>
    <s v="Consumer"/>
    <s v="United States"/>
    <s v="Aurora"/>
    <s v="Illinois"/>
    <n v="60505"/>
    <x v="2"/>
    <x v="968"/>
    <x v="1"/>
    <x v="10"/>
    <x v="961"/>
    <x v="781"/>
    <n v="6"/>
    <n v="0.2"/>
    <x v="2377"/>
  </r>
  <r>
    <n v="2644"/>
    <s v="CA-2016-149111"/>
    <x v="764"/>
    <x v="180"/>
    <s v="Second Class"/>
    <s v="BF-11170"/>
    <s v="Ben Ferrer"/>
    <s v="Home Office"/>
    <s v="United States"/>
    <s v="Raleigh"/>
    <s v="North Carolina"/>
    <n v="27604"/>
    <x v="0"/>
    <x v="521"/>
    <x v="2"/>
    <x v="7"/>
    <x v="521"/>
    <x v="2204"/>
    <n v="1"/>
    <n v="0.2"/>
    <x v="2378"/>
  </r>
  <r>
    <n v="2645"/>
    <s v="CA-2016-149111"/>
    <x v="764"/>
    <x v="180"/>
    <s v="Second Class"/>
    <s v="BF-11170"/>
    <s v="Ben Ferrer"/>
    <s v="Home Office"/>
    <s v="United States"/>
    <s v="Raleigh"/>
    <s v="North Carolina"/>
    <n v="27604"/>
    <x v="0"/>
    <x v="396"/>
    <x v="0"/>
    <x v="5"/>
    <x v="397"/>
    <x v="2205"/>
    <n v="8"/>
    <n v="0.2"/>
    <x v="2379"/>
  </r>
  <r>
    <n v="2646"/>
    <s v="CA-2014-131002"/>
    <x v="557"/>
    <x v="74"/>
    <s v="Second Class"/>
    <s v="TB-21400"/>
    <s v="Tom Boeckenhauer"/>
    <s v="Consumer"/>
    <s v="United States"/>
    <s v="Tulsa"/>
    <s v="Oklahoma"/>
    <n v="74133"/>
    <x v="2"/>
    <x v="1006"/>
    <x v="0"/>
    <x v="5"/>
    <x v="1381"/>
    <x v="2206"/>
    <n v="3"/>
    <n v="0"/>
    <x v="2380"/>
  </r>
  <r>
    <n v="2647"/>
    <s v="CA-2014-131002"/>
    <x v="557"/>
    <x v="74"/>
    <s v="Second Class"/>
    <s v="TB-21400"/>
    <s v="Tom Boeckenhauer"/>
    <s v="Consumer"/>
    <s v="United States"/>
    <s v="Tulsa"/>
    <s v="Oklahoma"/>
    <n v="74133"/>
    <x v="2"/>
    <x v="1395"/>
    <x v="1"/>
    <x v="8"/>
    <x v="1382"/>
    <x v="2207"/>
    <n v="3"/>
    <n v="0"/>
    <x v="2381"/>
  </r>
  <r>
    <n v="2648"/>
    <s v="CA-2014-131002"/>
    <x v="557"/>
    <x v="74"/>
    <s v="Second Class"/>
    <s v="TB-21400"/>
    <s v="Tom Boeckenhauer"/>
    <s v="Consumer"/>
    <s v="United States"/>
    <s v="Tulsa"/>
    <s v="Oklahoma"/>
    <n v="74133"/>
    <x v="2"/>
    <x v="1396"/>
    <x v="1"/>
    <x v="10"/>
    <x v="1383"/>
    <x v="91"/>
    <n v="2"/>
    <n v="0"/>
    <x v="91"/>
  </r>
  <r>
    <n v="2649"/>
    <s v="CA-2014-131002"/>
    <x v="557"/>
    <x v="74"/>
    <s v="Second Class"/>
    <s v="TB-21400"/>
    <s v="Tom Boeckenhauer"/>
    <s v="Consumer"/>
    <s v="United States"/>
    <s v="Tulsa"/>
    <s v="Oklahoma"/>
    <n v="74133"/>
    <x v="2"/>
    <x v="1369"/>
    <x v="0"/>
    <x v="5"/>
    <x v="1354"/>
    <x v="2137"/>
    <n v="6"/>
    <n v="0"/>
    <x v="2302"/>
  </r>
  <r>
    <n v="2650"/>
    <s v="CA-2014-131002"/>
    <x v="557"/>
    <x v="74"/>
    <s v="Second Class"/>
    <s v="TB-21400"/>
    <s v="Tom Boeckenhauer"/>
    <s v="Consumer"/>
    <s v="United States"/>
    <s v="Tulsa"/>
    <s v="Oklahoma"/>
    <n v="74133"/>
    <x v="2"/>
    <x v="139"/>
    <x v="2"/>
    <x v="7"/>
    <x v="140"/>
    <x v="1245"/>
    <n v="3"/>
    <n v="0"/>
    <x v="1293"/>
  </r>
  <r>
    <n v="2651"/>
    <s v="US-2016-146794"/>
    <x v="182"/>
    <x v="152"/>
    <s v="Standard Class"/>
    <s v="SH-19975"/>
    <s v="Sally Hughsby"/>
    <s v="Corporate"/>
    <s v="United States"/>
    <s v="Hesperia"/>
    <s v="California"/>
    <n v="92345"/>
    <x v="1"/>
    <x v="899"/>
    <x v="0"/>
    <x v="0"/>
    <x v="892"/>
    <x v="2208"/>
    <n v="5"/>
    <n v="0.15"/>
    <x v="2382"/>
  </r>
  <r>
    <n v="2652"/>
    <s v="CA-2017-112515"/>
    <x v="697"/>
    <x v="814"/>
    <s v="Second Class"/>
    <s v="AS-10225"/>
    <s v="Alan Schoenberger"/>
    <s v="Corporate"/>
    <s v="United States"/>
    <s v="Provo"/>
    <s v="Utah"/>
    <n v="84604"/>
    <x v="1"/>
    <x v="1366"/>
    <x v="1"/>
    <x v="8"/>
    <x v="307"/>
    <x v="2209"/>
    <n v="3"/>
    <n v="0.2"/>
    <x v="2383"/>
  </r>
  <r>
    <n v="2653"/>
    <s v="CA-2017-112515"/>
    <x v="697"/>
    <x v="814"/>
    <s v="Second Class"/>
    <s v="AS-10225"/>
    <s v="Alan Schoenberger"/>
    <s v="Corporate"/>
    <s v="United States"/>
    <s v="Provo"/>
    <s v="Utah"/>
    <n v="84604"/>
    <x v="1"/>
    <x v="696"/>
    <x v="1"/>
    <x v="8"/>
    <x v="696"/>
    <x v="696"/>
    <n v="3"/>
    <n v="0.2"/>
    <x v="710"/>
  </r>
  <r>
    <n v="2654"/>
    <s v="CA-2017-112515"/>
    <x v="697"/>
    <x v="814"/>
    <s v="Second Class"/>
    <s v="AS-10225"/>
    <s v="Alan Schoenberger"/>
    <s v="Corporate"/>
    <s v="United States"/>
    <s v="Provo"/>
    <s v="Utah"/>
    <n v="84604"/>
    <x v="1"/>
    <x v="1397"/>
    <x v="1"/>
    <x v="10"/>
    <x v="1384"/>
    <x v="2210"/>
    <n v="3"/>
    <n v="0"/>
    <x v="2384"/>
  </r>
  <r>
    <n v="2655"/>
    <s v="CA-2017-112515"/>
    <x v="697"/>
    <x v="814"/>
    <s v="Second Class"/>
    <s v="AS-10225"/>
    <s v="Alan Schoenberger"/>
    <s v="Corporate"/>
    <s v="United States"/>
    <s v="Provo"/>
    <s v="Utah"/>
    <n v="84604"/>
    <x v="1"/>
    <x v="1398"/>
    <x v="0"/>
    <x v="0"/>
    <x v="1385"/>
    <x v="2211"/>
    <n v="3"/>
    <n v="0"/>
    <x v="2385"/>
  </r>
  <r>
    <n v="2656"/>
    <s v="CA-2017-112515"/>
    <x v="697"/>
    <x v="814"/>
    <s v="Second Class"/>
    <s v="AS-10225"/>
    <s v="Alan Schoenberger"/>
    <s v="Corporate"/>
    <s v="United States"/>
    <s v="Provo"/>
    <s v="Utah"/>
    <n v="84604"/>
    <x v="1"/>
    <x v="1399"/>
    <x v="1"/>
    <x v="8"/>
    <x v="1386"/>
    <x v="2212"/>
    <n v="2"/>
    <n v="0.2"/>
    <x v="2386"/>
  </r>
  <r>
    <n v="2657"/>
    <s v="CA-2017-112515"/>
    <x v="697"/>
    <x v="814"/>
    <s v="Second Class"/>
    <s v="AS-10225"/>
    <s v="Alan Schoenberger"/>
    <s v="Corporate"/>
    <s v="United States"/>
    <s v="Provo"/>
    <s v="Utah"/>
    <n v="84604"/>
    <x v="1"/>
    <x v="533"/>
    <x v="1"/>
    <x v="4"/>
    <x v="533"/>
    <x v="2213"/>
    <n v="2"/>
    <n v="0"/>
    <x v="2387"/>
  </r>
  <r>
    <n v="2658"/>
    <s v="CA-2017-112515"/>
    <x v="697"/>
    <x v="814"/>
    <s v="Second Class"/>
    <s v="AS-10225"/>
    <s v="Alan Schoenberger"/>
    <s v="Corporate"/>
    <s v="United States"/>
    <s v="Provo"/>
    <s v="Utah"/>
    <n v="84604"/>
    <x v="1"/>
    <x v="782"/>
    <x v="1"/>
    <x v="2"/>
    <x v="781"/>
    <x v="936"/>
    <n v="5"/>
    <n v="0"/>
    <x v="970"/>
  </r>
  <r>
    <n v="2659"/>
    <s v="CA-2016-150343"/>
    <x v="765"/>
    <x v="428"/>
    <s v="Standard Class"/>
    <s v="PK-19075"/>
    <s v="Pete Kriz"/>
    <s v="Consumer"/>
    <s v="United States"/>
    <s v="San Francisco"/>
    <s v="California"/>
    <n v="94110"/>
    <x v="1"/>
    <x v="135"/>
    <x v="1"/>
    <x v="12"/>
    <x v="136"/>
    <x v="139"/>
    <n v="3"/>
    <n v="0"/>
    <x v="141"/>
  </r>
  <r>
    <n v="2660"/>
    <s v="CA-2015-135538"/>
    <x v="100"/>
    <x v="514"/>
    <s v="Standard Class"/>
    <s v="HR-14830"/>
    <s v="Harold Ryan"/>
    <s v="Corporate"/>
    <s v="United States"/>
    <s v="Gilbert"/>
    <s v="Arizona"/>
    <n v="85234"/>
    <x v="1"/>
    <x v="157"/>
    <x v="0"/>
    <x v="1"/>
    <x v="158"/>
    <x v="2214"/>
    <n v="4"/>
    <n v="0.2"/>
    <x v="2388"/>
  </r>
  <r>
    <n v="2661"/>
    <s v="CA-2017-123372"/>
    <x v="354"/>
    <x v="348"/>
    <s v="Standard Class"/>
    <s v="DG-13300"/>
    <s v="Deirdre Greer"/>
    <s v="Corporate"/>
    <s v="United States"/>
    <s v="New York City"/>
    <s v="New York"/>
    <n v="10035"/>
    <x v="3"/>
    <x v="1400"/>
    <x v="2"/>
    <x v="7"/>
    <x v="1387"/>
    <x v="2215"/>
    <n v="11"/>
    <n v="0"/>
    <x v="2389"/>
  </r>
  <r>
    <n v="2662"/>
    <s v="CA-2017-123372"/>
    <x v="354"/>
    <x v="348"/>
    <s v="Standard Class"/>
    <s v="DG-13300"/>
    <s v="Deirdre Greer"/>
    <s v="Corporate"/>
    <s v="United States"/>
    <s v="New York City"/>
    <s v="New York"/>
    <n v="10035"/>
    <x v="3"/>
    <x v="889"/>
    <x v="1"/>
    <x v="12"/>
    <x v="882"/>
    <x v="1105"/>
    <n v="2"/>
    <n v="0"/>
    <x v="1147"/>
  </r>
  <r>
    <n v="2663"/>
    <s v="CA-2017-159604"/>
    <x v="349"/>
    <x v="339"/>
    <s v="First Class"/>
    <s v="CL-12700"/>
    <s v="Craig Leslie"/>
    <s v="Home Office"/>
    <s v="United States"/>
    <s v="Springfield"/>
    <s v="Missouri"/>
    <n v="65807"/>
    <x v="2"/>
    <x v="236"/>
    <x v="1"/>
    <x v="8"/>
    <x v="237"/>
    <x v="2216"/>
    <n v="2"/>
    <n v="0"/>
    <x v="2390"/>
  </r>
  <r>
    <n v="2664"/>
    <s v="CA-2016-164784"/>
    <x v="766"/>
    <x v="602"/>
    <s v="First Class"/>
    <s v="HF-14995"/>
    <s v="Herbert Flentye"/>
    <s v="Consumer"/>
    <s v="United States"/>
    <s v="Memphis"/>
    <s v="Tennessee"/>
    <n v="38109"/>
    <x v="0"/>
    <x v="639"/>
    <x v="1"/>
    <x v="2"/>
    <x v="639"/>
    <x v="2217"/>
    <n v="1"/>
    <n v="0.2"/>
    <x v="2391"/>
  </r>
  <r>
    <n v="2665"/>
    <s v="CA-2016-164784"/>
    <x v="766"/>
    <x v="602"/>
    <s v="First Class"/>
    <s v="HF-14995"/>
    <s v="Herbert Flentye"/>
    <s v="Consumer"/>
    <s v="United States"/>
    <s v="Memphis"/>
    <s v="Tennessee"/>
    <n v="38109"/>
    <x v="0"/>
    <x v="121"/>
    <x v="0"/>
    <x v="3"/>
    <x v="121"/>
    <x v="2218"/>
    <n v="3"/>
    <n v="0.4"/>
    <x v="2392"/>
  </r>
  <r>
    <n v="2666"/>
    <s v="CA-2016-164784"/>
    <x v="766"/>
    <x v="602"/>
    <s v="First Class"/>
    <s v="HF-14995"/>
    <s v="Herbert Flentye"/>
    <s v="Consumer"/>
    <s v="United States"/>
    <s v="Memphis"/>
    <s v="Tennessee"/>
    <n v="38109"/>
    <x v="0"/>
    <x v="1203"/>
    <x v="1"/>
    <x v="8"/>
    <x v="1188"/>
    <x v="2219"/>
    <n v="2"/>
    <n v="0.7"/>
    <x v="2393"/>
  </r>
  <r>
    <n v="2667"/>
    <s v="CA-2016-111794"/>
    <x v="393"/>
    <x v="152"/>
    <s v="Same Day"/>
    <s v="HG-15025"/>
    <s v="Hunter Glantz"/>
    <s v="Consumer"/>
    <s v="United States"/>
    <s v="Amarillo"/>
    <s v="Texas"/>
    <n v="79109"/>
    <x v="2"/>
    <x v="217"/>
    <x v="2"/>
    <x v="11"/>
    <x v="463"/>
    <x v="2220"/>
    <n v="3"/>
    <n v="0.2"/>
    <x v="2394"/>
  </r>
  <r>
    <n v="2668"/>
    <s v="CA-2016-111794"/>
    <x v="393"/>
    <x v="152"/>
    <s v="Same Day"/>
    <s v="HG-15025"/>
    <s v="Hunter Glantz"/>
    <s v="Consumer"/>
    <s v="United States"/>
    <s v="Amarillo"/>
    <s v="Texas"/>
    <n v="79109"/>
    <x v="2"/>
    <x v="258"/>
    <x v="1"/>
    <x v="10"/>
    <x v="33"/>
    <x v="2221"/>
    <n v="1"/>
    <n v="0.2"/>
    <x v="2395"/>
  </r>
  <r>
    <n v="2669"/>
    <s v="US-2015-139759"/>
    <x v="767"/>
    <x v="815"/>
    <s v="Standard Class"/>
    <s v="NL-18310"/>
    <s v="Nancy Lomonaco"/>
    <s v="Home Office"/>
    <s v="United States"/>
    <s v="Los Angeles"/>
    <s v="California"/>
    <n v="90045"/>
    <x v="1"/>
    <x v="23"/>
    <x v="0"/>
    <x v="1"/>
    <x v="23"/>
    <x v="1597"/>
    <n v="1"/>
    <n v="0.2"/>
    <x v="2396"/>
  </r>
  <r>
    <n v="2670"/>
    <s v="US-2015-139759"/>
    <x v="767"/>
    <x v="815"/>
    <s v="Standard Class"/>
    <s v="NL-18310"/>
    <s v="Nancy Lomonaco"/>
    <s v="Home Office"/>
    <s v="United States"/>
    <s v="Los Angeles"/>
    <s v="California"/>
    <n v="90045"/>
    <x v="1"/>
    <x v="1276"/>
    <x v="1"/>
    <x v="9"/>
    <x v="1261"/>
    <x v="2222"/>
    <n v="4"/>
    <n v="0"/>
    <x v="2397"/>
  </r>
  <r>
    <n v="2671"/>
    <s v="CA-2014-126403"/>
    <x v="340"/>
    <x v="74"/>
    <s v="Second Class"/>
    <s v="RR-19525"/>
    <s v="Rick Reed"/>
    <s v="Corporate"/>
    <s v="United States"/>
    <s v="Lowell"/>
    <s v="Massachusetts"/>
    <n v="1852"/>
    <x v="3"/>
    <x v="162"/>
    <x v="1"/>
    <x v="10"/>
    <x v="163"/>
    <x v="1696"/>
    <n v="3"/>
    <n v="0"/>
    <x v="1797"/>
  </r>
  <r>
    <n v="2672"/>
    <s v="CA-2014-126403"/>
    <x v="340"/>
    <x v="74"/>
    <s v="Second Class"/>
    <s v="RR-19525"/>
    <s v="Rick Reed"/>
    <s v="Corporate"/>
    <s v="United States"/>
    <s v="Lowell"/>
    <s v="Massachusetts"/>
    <n v="1852"/>
    <x v="3"/>
    <x v="1401"/>
    <x v="0"/>
    <x v="1"/>
    <x v="1388"/>
    <x v="2223"/>
    <n v="6"/>
    <n v="0"/>
    <x v="2398"/>
  </r>
  <r>
    <n v="2673"/>
    <s v="CA-2014-126403"/>
    <x v="340"/>
    <x v="74"/>
    <s v="Second Class"/>
    <s v="RR-19525"/>
    <s v="Rick Reed"/>
    <s v="Corporate"/>
    <s v="United States"/>
    <s v="Lowell"/>
    <s v="Massachusetts"/>
    <n v="1852"/>
    <x v="3"/>
    <x v="1402"/>
    <x v="1"/>
    <x v="10"/>
    <x v="1389"/>
    <x v="2224"/>
    <n v="2"/>
    <n v="0"/>
    <x v="2399"/>
  </r>
  <r>
    <n v="2674"/>
    <s v="CA-2014-126403"/>
    <x v="340"/>
    <x v="74"/>
    <s v="Second Class"/>
    <s v="RR-19525"/>
    <s v="Rick Reed"/>
    <s v="Corporate"/>
    <s v="United States"/>
    <s v="Lowell"/>
    <s v="Massachusetts"/>
    <n v="1852"/>
    <x v="3"/>
    <x v="1244"/>
    <x v="1"/>
    <x v="4"/>
    <x v="1227"/>
    <x v="2225"/>
    <n v="5"/>
    <n v="0"/>
    <x v="2400"/>
  </r>
  <r>
    <n v="2675"/>
    <s v="CA-2017-136875"/>
    <x v="734"/>
    <x v="108"/>
    <s v="Same Day"/>
    <s v="TC-21295"/>
    <s v="Toby Carlisle"/>
    <s v="Consumer"/>
    <s v="United States"/>
    <s v="San Diego"/>
    <s v="California"/>
    <n v="92024"/>
    <x v="1"/>
    <x v="447"/>
    <x v="1"/>
    <x v="10"/>
    <x v="1228"/>
    <x v="1696"/>
    <n v="3"/>
    <n v="0"/>
    <x v="1797"/>
  </r>
  <r>
    <n v="2676"/>
    <s v="CA-2017-132185"/>
    <x v="344"/>
    <x v="348"/>
    <s v="Standard Class"/>
    <s v="DB-13615"/>
    <s v="Doug Bickford"/>
    <s v="Consumer"/>
    <s v="United States"/>
    <s v="Asheville"/>
    <s v="North Carolina"/>
    <n v="28806"/>
    <x v="0"/>
    <x v="909"/>
    <x v="1"/>
    <x v="6"/>
    <x v="901"/>
    <x v="2216"/>
    <n v="5"/>
    <n v="0.2"/>
    <x v="2401"/>
  </r>
  <r>
    <n v="2677"/>
    <s v="CA-2017-132185"/>
    <x v="344"/>
    <x v="348"/>
    <s v="Standard Class"/>
    <s v="DB-13615"/>
    <s v="Doug Bickford"/>
    <s v="Consumer"/>
    <s v="United States"/>
    <s v="Asheville"/>
    <s v="North Carolina"/>
    <n v="28806"/>
    <x v="0"/>
    <x v="1309"/>
    <x v="1"/>
    <x v="9"/>
    <x v="1294"/>
    <x v="2226"/>
    <n v="1"/>
    <n v="0.2"/>
    <x v="2402"/>
  </r>
  <r>
    <n v="2678"/>
    <s v="US-2014-160780"/>
    <x v="261"/>
    <x v="365"/>
    <s v="Same Day"/>
    <s v="SV-20785"/>
    <s v="Stewart Visinsky"/>
    <s v="Consumer"/>
    <s v="United States"/>
    <s v="Pueblo"/>
    <s v="Colorado"/>
    <n v="81001"/>
    <x v="1"/>
    <x v="1085"/>
    <x v="1"/>
    <x v="8"/>
    <x v="1075"/>
    <x v="2227"/>
    <n v="7"/>
    <n v="0.7"/>
    <x v="2403"/>
  </r>
  <r>
    <n v="2679"/>
    <s v="US-2014-160780"/>
    <x v="261"/>
    <x v="365"/>
    <s v="Same Day"/>
    <s v="SV-20785"/>
    <s v="Stewart Visinsky"/>
    <s v="Consumer"/>
    <s v="United States"/>
    <s v="Pueblo"/>
    <s v="Colorado"/>
    <n v="81001"/>
    <x v="1"/>
    <x v="735"/>
    <x v="1"/>
    <x v="8"/>
    <x v="734"/>
    <x v="2228"/>
    <n v="2"/>
    <n v="0.7"/>
    <x v="2404"/>
  </r>
  <r>
    <n v="2680"/>
    <s v="CA-2017-127026"/>
    <x v="276"/>
    <x v="210"/>
    <s v="Standard Class"/>
    <s v="MH-18115"/>
    <s v="Mick Hernandez"/>
    <s v="Home Office"/>
    <s v="United States"/>
    <s v="Jackson"/>
    <s v="Michigan"/>
    <n v="49201"/>
    <x v="2"/>
    <x v="614"/>
    <x v="1"/>
    <x v="8"/>
    <x v="614"/>
    <x v="936"/>
    <n v="5"/>
    <n v="0"/>
    <x v="970"/>
  </r>
  <r>
    <n v="2681"/>
    <s v="CA-2017-127026"/>
    <x v="276"/>
    <x v="210"/>
    <s v="Standard Class"/>
    <s v="MH-18115"/>
    <s v="Mick Hernandez"/>
    <s v="Home Office"/>
    <s v="United States"/>
    <s v="Jackson"/>
    <s v="Michigan"/>
    <n v="49201"/>
    <x v="2"/>
    <x v="695"/>
    <x v="2"/>
    <x v="11"/>
    <x v="695"/>
    <x v="1008"/>
    <n v="5"/>
    <n v="0"/>
    <x v="1047"/>
  </r>
  <r>
    <n v="2682"/>
    <s v="CA-2017-127026"/>
    <x v="276"/>
    <x v="210"/>
    <s v="Standard Class"/>
    <s v="MH-18115"/>
    <s v="Mick Hernandez"/>
    <s v="Home Office"/>
    <s v="United States"/>
    <s v="Jackson"/>
    <s v="Michigan"/>
    <n v="49201"/>
    <x v="2"/>
    <x v="1403"/>
    <x v="1"/>
    <x v="8"/>
    <x v="1390"/>
    <x v="2229"/>
    <n v="4"/>
    <n v="0"/>
    <x v="2405"/>
  </r>
  <r>
    <n v="2683"/>
    <s v="CA-2017-127026"/>
    <x v="276"/>
    <x v="210"/>
    <s v="Standard Class"/>
    <s v="MH-18115"/>
    <s v="Mick Hernandez"/>
    <s v="Home Office"/>
    <s v="United States"/>
    <s v="Jackson"/>
    <s v="Michigan"/>
    <n v="49201"/>
    <x v="2"/>
    <x v="1404"/>
    <x v="2"/>
    <x v="15"/>
    <x v="1391"/>
    <x v="2230"/>
    <n v="3"/>
    <n v="0.1"/>
    <x v="2406"/>
  </r>
  <r>
    <n v="2684"/>
    <s v="CA-2017-127026"/>
    <x v="276"/>
    <x v="210"/>
    <s v="Standard Class"/>
    <s v="MH-18115"/>
    <s v="Mick Hernandez"/>
    <s v="Home Office"/>
    <s v="United States"/>
    <s v="Jackson"/>
    <s v="Michigan"/>
    <n v="49201"/>
    <x v="2"/>
    <x v="1405"/>
    <x v="2"/>
    <x v="7"/>
    <x v="1392"/>
    <x v="2231"/>
    <n v="1"/>
    <n v="0"/>
    <x v="2407"/>
  </r>
  <r>
    <n v="2685"/>
    <s v="CA-2017-137085"/>
    <x v="222"/>
    <x v="663"/>
    <s v="Standard Class"/>
    <s v="CT-11995"/>
    <s v="Carol Triggs"/>
    <s v="Consumer"/>
    <s v="United States"/>
    <s v="Los Angeles"/>
    <s v="California"/>
    <n v="90004"/>
    <x v="1"/>
    <x v="1311"/>
    <x v="1"/>
    <x v="8"/>
    <x v="1297"/>
    <x v="2232"/>
    <n v="9"/>
    <n v="0.2"/>
    <x v="2408"/>
  </r>
  <r>
    <n v="2686"/>
    <s v="CA-2016-133123"/>
    <x v="47"/>
    <x v="47"/>
    <s v="Standard Class"/>
    <s v="KB-16315"/>
    <s v="Karl Braun"/>
    <s v="Consumer"/>
    <s v="United States"/>
    <s v="Thomasville"/>
    <s v="North Carolina"/>
    <n v="27360"/>
    <x v="0"/>
    <x v="889"/>
    <x v="1"/>
    <x v="12"/>
    <x v="882"/>
    <x v="2233"/>
    <n v="3"/>
    <n v="0.2"/>
    <x v="2409"/>
  </r>
  <r>
    <n v="2687"/>
    <s v="CA-2016-133123"/>
    <x v="47"/>
    <x v="47"/>
    <s v="Standard Class"/>
    <s v="KB-16315"/>
    <s v="Karl Braun"/>
    <s v="Consumer"/>
    <s v="United States"/>
    <s v="Thomasville"/>
    <s v="North Carolina"/>
    <n v="27360"/>
    <x v="0"/>
    <x v="880"/>
    <x v="1"/>
    <x v="8"/>
    <x v="874"/>
    <x v="2234"/>
    <n v="2"/>
    <n v="0.7"/>
    <x v="2410"/>
  </r>
  <r>
    <n v="2688"/>
    <s v="US-2016-128195"/>
    <x v="578"/>
    <x v="816"/>
    <s v="First Class"/>
    <s v="RA-19285"/>
    <s v="Ralph Arnett"/>
    <s v="Consumer"/>
    <s v="United States"/>
    <s v="Peoria"/>
    <s v="Illinois"/>
    <n v="61604"/>
    <x v="2"/>
    <x v="1406"/>
    <x v="1"/>
    <x v="8"/>
    <x v="1393"/>
    <x v="2235"/>
    <n v="5"/>
    <n v="0.8"/>
    <x v="2411"/>
  </r>
  <r>
    <n v="2689"/>
    <s v="CA-2015-153220"/>
    <x v="768"/>
    <x v="665"/>
    <s v="First Class"/>
    <s v="YC-21895"/>
    <s v="Yoseph Carroll"/>
    <s v="Corporate"/>
    <s v="United States"/>
    <s v="Los Angeles"/>
    <s v="California"/>
    <n v="90032"/>
    <x v="1"/>
    <x v="1407"/>
    <x v="1"/>
    <x v="10"/>
    <x v="1394"/>
    <x v="2236"/>
    <n v="5"/>
    <n v="0"/>
    <x v="2412"/>
  </r>
  <r>
    <n v="2690"/>
    <s v="CA-2014-123064"/>
    <x v="479"/>
    <x v="326"/>
    <s v="First Class"/>
    <s v="RA-19915"/>
    <s v="Russell Applegate"/>
    <s v="Consumer"/>
    <s v="United States"/>
    <s v="Chicago"/>
    <s v="Illinois"/>
    <n v="60653"/>
    <x v="2"/>
    <x v="1199"/>
    <x v="1"/>
    <x v="6"/>
    <x v="1184"/>
    <x v="797"/>
    <n v="4"/>
    <n v="0.2"/>
    <x v="2413"/>
  </r>
  <r>
    <n v="2691"/>
    <s v="CA-2017-156412"/>
    <x v="769"/>
    <x v="274"/>
    <s v="Standard Class"/>
    <s v="CM-12160"/>
    <s v="Charles McCrossin"/>
    <s v="Consumer"/>
    <s v="United States"/>
    <s v="Philadelphia"/>
    <s v="Pennsylvania"/>
    <n v="19134"/>
    <x v="3"/>
    <x v="990"/>
    <x v="1"/>
    <x v="8"/>
    <x v="305"/>
    <x v="2237"/>
    <n v="3"/>
    <n v="0.7"/>
    <x v="2414"/>
  </r>
  <r>
    <n v="2692"/>
    <s v="US-2016-144211"/>
    <x v="770"/>
    <x v="48"/>
    <s v="Standard Class"/>
    <s v="CS-12130"/>
    <s v="Chad Sievert"/>
    <s v="Consumer"/>
    <s v="United States"/>
    <s v="Englewood"/>
    <s v="Colorado"/>
    <n v="80112"/>
    <x v="1"/>
    <x v="1408"/>
    <x v="1"/>
    <x v="10"/>
    <x v="1395"/>
    <x v="1154"/>
    <n v="3"/>
    <n v="0.2"/>
    <x v="2415"/>
  </r>
  <r>
    <n v="2693"/>
    <s v="US-2016-144211"/>
    <x v="770"/>
    <x v="48"/>
    <s v="Standard Class"/>
    <s v="CS-12130"/>
    <s v="Chad Sievert"/>
    <s v="Consumer"/>
    <s v="United States"/>
    <s v="Englewood"/>
    <s v="Colorado"/>
    <n v="80112"/>
    <x v="1"/>
    <x v="1409"/>
    <x v="2"/>
    <x v="7"/>
    <x v="1396"/>
    <x v="2238"/>
    <n v="3"/>
    <n v="0.2"/>
    <x v="2416"/>
  </r>
  <r>
    <n v="2694"/>
    <s v="CA-2016-138079"/>
    <x v="115"/>
    <x v="113"/>
    <s v="Standard Class"/>
    <s v="AJ-10795"/>
    <s v="Anthony Johnson"/>
    <s v="Corporate"/>
    <s v="United States"/>
    <s v="Seattle"/>
    <s v="Washington"/>
    <n v="98115"/>
    <x v="1"/>
    <x v="504"/>
    <x v="0"/>
    <x v="5"/>
    <x v="504"/>
    <x v="2239"/>
    <n v="5"/>
    <n v="0"/>
    <x v="2417"/>
  </r>
  <r>
    <n v="2695"/>
    <s v="CA-2014-143182"/>
    <x v="771"/>
    <x v="677"/>
    <s v="Standard Class"/>
    <s v="DL-12865"/>
    <s v="Dan Lawera"/>
    <s v="Consumer"/>
    <s v="United States"/>
    <s v="Hialeah"/>
    <s v="Florida"/>
    <n v="33012"/>
    <x v="0"/>
    <x v="1006"/>
    <x v="0"/>
    <x v="5"/>
    <x v="1381"/>
    <x v="2240"/>
    <n v="1"/>
    <n v="0.2"/>
    <x v="2418"/>
  </r>
  <r>
    <n v="2696"/>
    <s v="CA-2016-161662"/>
    <x v="569"/>
    <x v="817"/>
    <s v="First Class"/>
    <s v="BE-11410"/>
    <s v="Bobby Elias"/>
    <s v="Consumer"/>
    <s v="United States"/>
    <s v="Lancaster"/>
    <s v="Ohio"/>
    <n v="43130"/>
    <x v="3"/>
    <x v="423"/>
    <x v="1"/>
    <x v="10"/>
    <x v="423"/>
    <x v="2241"/>
    <n v="2"/>
    <n v="0.2"/>
    <x v="2419"/>
  </r>
  <r>
    <n v="2697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410"/>
    <x v="2"/>
    <x v="15"/>
    <x v="1397"/>
    <x v="2242"/>
    <n v="4"/>
    <n v="0.5"/>
    <x v="2420"/>
  </r>
  <r>
    <n v="2698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411"/>
    <x v="2"/>
    <x v="15"/>
    <x v="1398"/>
    <x v="2243"/>
    <n v="6"/>
    <n v="0.5"/>
    <x v="2421"/>
  </r>
  <r>
    <n v="2699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28"/>
    <x v="1"/>
    <x v="10"/>
    <x v="129"/>
    <x v="2244"/>
    <n v="4"/>
    <n v="0.2"/>
    <x v="2422"/>
  </r>
  <r>
    <n v="2700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412"/>
    <x v="1"/>
    <x v="6"/>
    <x v="1399"/>
    <x v="2245"/>
    <n v="3"/>
    <n v="0.2"/>
    <x v="2423"/>
  </r>
  <r>
    <n v="2701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006"/>
    <x v="0"/>
    <x v="5"/>
    <x v="1381"/>
    <x v="2246"/>
    <n v="2"/>
    <n v="0.2"/>
    <x v="2424"/>
  </r>
  <r>
    <n v="2702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550"/>
    <x v="1"/>
    <x v="13"/>
    <x v="128"/>
    <x v="2247"/>
    <n v="3"/>
    <n v="0.2"/>
    <x v="2425"/>
  </r>
  <r>
    <n v="2703"/>
    <s v="CA-2014-145317"/>
    <x v="772"/>
    <x v="818"/>
    <s v="Standard Class"/>
    <s v="SM-20320"/>
    <s v="Sean Miller"/>
    <s v="Home Office"/>
    <s v="United States"/>
    <s v="Jacksonville"/>
    <s v="Florida"/>
    <n v="32216"/>
    <x v="0"/>
    <x v="1154"/>
    <x v="0"/>
    <x v="5"/>
    <x v="1142"/>
    <x v="1919"/>
    <n v="3"/>
    <n v="0.2"/>
    <x v="2426"/>
  </r>
  <r>
    <n v="2704"/>
    <s v="CA-2014-143413"/>
    <x v="773"/>
    <x v="496"/>
    <s v="Standard Class"/>
    <s v="RP-19390"/>
    <s v="Resi Pölking"/>
    <s v="Consumer"/>
    <s v="United States"/>
    <s v="Baltimore"/>
    <s v="Maryland"/>
    <n v="21215"/>
    <x v="3"/>
    <x v="1413"/>
    <x v="1"/>
    <x v="10"/>
    <x v="1400"/>
    <x v="2248"/>
    <n v="3"/>
    <n v="0"/>
    <x v="2427"/>
  </r>
  <r>
    <n v="2705"/>
    <s v="CA-2017-156818"/>
    <x v="497"/>
    <x v="88"/>
    <s v="Second Class"/>
    <s v="JD-16015"/>
    <s v="Joy Daniels"/>
    <s v="Consumer"/>
    <s v="United States"/>
    <s v="New York City"/>
    <s v="New York"/>
    <n v="10009"/>
    <x v="3"/>
    <x v="176"/>
    <x v="2"/>
    <x v="11"/>
    <x v="177"/>
    <x v="2249"/>
    <n v="6"/>
    <n v="0"/>
    <x v="2428"/>
  </r>
  <r>
    <n v="2706"/>
    <s v="CA-2017-155873"/>
    <x v="114"/>
    <x v="329"/>
    <s v="Standard Class"/>
    <s v="AB-10255"/>
    <s v="Alejandro Ballentine"/>
    <s v="Home Office"/>
    <s v="United States"/>
    <s v="Carlsbad"/>
    <s v="New Mexico"/>
    <n v="88220"/>
    <x v="1"/>
    <x v="1059"/>
    <x v="1"/>
    <x v="14"/>
    <x v="1048"/>
    <x v="1459"/>
    <n v="2"/>
    <n v="0"/>
    <x v="2429"/>
  </r>
  <r>
    <n v="2707"/>
    <s v="CA-2017-155873"/>
    <x v="114"/>
    <x v="329"/>
    <s v="Standard Class"/>
    <s v="AB-10255"/>
    <s v="Alejandro Ballentine"/>
    <s v="Home Office"/>
    <s v="United States"/>
    <s v="Carlsbad"/>
    <s v="New Mexico"/>
    <n v="88220"/>
    <x v="1"/>
    <x v="1414"/>
    <x v="1"/>
    <x v="10"/>
    <x v="1401"/>
    <x v="541"/>
    <n v="3"/>
    <n v="0"/>
    <x v="551"/>
  </r>
  <r>
    <n v="2708"/>
    <s v="CA-2017-155873"/>
    <x v="114"/>
    <x v="329"/>
    <s v="Standard Class"/>
    <s v="AB-10255"/>
    <s v="Alejandro Ballentine"/>
    <s v="Home Office"/>
    <s v="United States"/>
    <s v="Carlsbad"/>
    <s v="New Mexico"/>
    <n v="88220"/>
    <x v="1"/>
    <x v="1415"/>
    <x v="1"/>
    <x v="10"/>
    <x v="1402"/>
    <x v="2250"/>
    <n v="4"/>
    <n v="0"/>
    <x v="2430"/>
  </r>
  <r>
    <n v="2709"/>
    <s v="CA-2015-121797"/>
    <x v="564"/>
    <x v="819"/>
    <s v="Standard Class"/>
    <s v="CC-12145"/>
    <s v="Charles Crestani"/>
    <s v="Consumer"/>
    <s v="United States"/>
    <s v="Los Angeles"/>
    <s v="California"/>
    <n v="90049"/>
    <x v="1"/>
    <x v="1416"/>
    <x v="0"/>
    <x v="5"/>
    <x v="1403"/>
    <x v="2251"/>
    <n v="7"/>
    <n v="0"/>
    <x v="2431"/>
  </r>
  <r>
    <n v="2710"/>
    <s v="CA-2015-121797"/>
    <x v="564"/>
    <x v="819"/>
    <s v="Standard Class"/>
    <s v="CC-12145"/>
    <s v="Charles Crestani"/>
    <s v="Consumer"/>
    <s v="United States"/>
    <s v="Los Angeles"/>
    <s v="California"/>
    <n v="90049"/>
    <x v="1"/>
    <x v="1150"/>
    <x v="2"/>
    <x v="15"/>
    <x v="1138"/>
    <x v="2252"/>
    <n v="3"/>
    <n v="0.2"/>
    <x v="2432"/>
  </r>
  <r>
    <n v="2711"/>
    <s v="US-2015-120572"/>
    <x v="555"/>
    <x v="631"/>
    <s v="Standard Class"/>
    <s v="GH-14425"/>
    <s v="Gary Hwang"/>
    <s v="Consumer"/>
    <s v="United States"/>
    <s v="Jacksonville"/>
    <s v="Florida"/>
    <n v="32216"/>
    <x v="0"/>
    <x v="410"/>
    <x v="1"/>
    <x v="8"/>
    <x v="410"/>
    <x v="2253"/>
    <n v="2"/>
    <n v="0.7"/>
    <x v="2433"/>
  </r>
  <r>
    <n v="2712"/>
    <s v="CA-2017-132430"/>
    <x v="449"/>
    <x v="768"/>
    <s v="First Class"/>
    <s v="CP-12085"/>
    <s v="Cathy Prescott"/>
    <s v="Corporate"/>
    <s v="United States"/>
    <s v="Lakewood"/>
    <s v="Ohio"/>
    <n v="44107"/>
    <x v="3"/>
    <x v="613"/>
    <x v="0"/>
    <x v="5"/>
    <x v="613"/>
    <x v="2254"/>
    <n v="4"/>
    <n v="0.2"/>
    <x v="2434"/>
  </r>
  <r>
    <n v="2713"/>
    <s v="CA-2017-146031"/>
    <x v="570"/>
    <x v="608"/>
    <s v="Second Class"/>
    <s v="GM-14440"/>
    <s v="Gary McGarr"/>
    <s v="Consumer"/>
    <s v="United States"/>
    <s v="Troy"/>
    <s v="New York"/>
    <n v="12180"/>
    <x v="3"/>
    <x v="158"/>
    <x v="1"/>
    <x v="6"/>
    <x v="159"/>
    <x v="1847"/>
    <n v="9"/>
    <n v="0"/>
    <x v="2435"/>
  </r>
  <r>
    <n v="2714"/>
    <s v="CA-2014-110100"/>
    <x v="573"/>
    <x v="612"/>
    <s v="Standard Class"/>
    <s v="LC-16885"/>
    <s v="Lena Creighton"/>
    <s v="Consumer"/>
    <s v="United States"/>
    <s v="Wilmington"/>
    <s v="North Carolina"/>
    <n v="28403"/>
    <x v="0"/>
    <x v="722"/>
    <x v="2"/>
    <x v="7"/>
    <x v="1404"/>
    <x v="214"/>
    <n v="3"/>
    <n v="0.2"/>
    <x v="2436"/>
  </r>
  <r>
    <n v="2715"/>
    <s v="CA-2015-103723"/>
    <x v="494"/>
    <x v="726"/>
    <s v="Standard Class"/>
    <s v="BT-11305"/>
    <s v="Beth Thompson"/>
    <s v="Home Office"/>
    <s v="United States"/>
    <s v="Seattle"/>
    <s v="Washington"/>
    <n v="98105"/>
    <x v="1"/>
    <x v="1061"/>
    <x v="1"/>
    <x v="6"/>
    <x v="1050"/>
    <x v="2255"/>
    <n v="5"/>
    <n v="0"/>
    <x v="2437"/>
  </r>
  <r>
    <n v="2716"/>
    <s v="CA-2014-127187"/>
    <x v="774"/>
    <x v="820"/>
    <s v="Standard Class"/>
    <s v="CP-12085"/>
    <s v="Cathy Prescott"/>
    <s v="Corporate"/>
    <s v="United States"/>
    <s v="New York City"/>
    <s v="New York"/>
    <n v="10024"/>
    <x v="3"/>
    <x v="1417"/>
    <x v="2"/>
    <x v="7"/>
    <x v="1405"/>
    <x v="2256"/>
    <n v="2"/>
    <n v="0"/>
    <x v="2438"/>
  </r>
  <r>
    <n v="2717"/>
    <s v="CA-2017-128475"/>
    <x v="775"/>
    <x v="153"/>
    <s v="Standard Class"/>
    <s v="SC-20680"/>
    <s v="Steve Carroll"/>
    <s v="Home Office"/>
    <s v="United States"/>
    <s v="Columbus"/>
    <s v="Georgia"/>
    <n v="31907"/>
    <x v="0"/>
    <x v="357"/>
    <x v="2"/>
    <x v="11"/>
    <x v="357"/>
    <x v="2257"/>
    <n v="2"/>
    <n v="0"/>
    <x v="2439"/>
  </r>
  <r>
    <n v="2718"/>
    <s v="CA-2014-100006"/>
    <x v="557"/>
    <x v="178"/>
    <s v="Standard Class"/>
    <s v="DK-13375"/>
    <s v="Dennis Kane"/>
    <s v="Consumer"/>
    <s v="United States"/>
    <s v="New York City"/>
    <s v="New York"/>
    <n v="10024"/>
    <x v="3"/>
    <x v="1418"/>
    <x v="2"/>
    <x v="7"/>
    <x v="1406"/>
    <x v="2258"/>
    <n v="3"/>
    <n v="0"/>
    <x v="2440"/>
  </r>
  <r>
    <n v="2719"/>
    <s v="CA-2017-144827"/>
    <x v="202"/>
    <x v="63"/>
    <s v="Standard Class"/>
    <s v="SE-20110"/>
    <s v="Sanjit Engle"/>
    <s v="Consumer"/>
    <s v="United States"/>
    <s v="Costa Mesa"/>
    <s v="California"/>
    <n v="92627"/>
    <x v="1"/>
    <x v="821"/>
    <x v="1"/>
    <x v="4"/>
    <x v="817"/>
    <x v="2259"/>
    <n v="2"/>
    <n v="0"/>
    <x v="2441"/>
  </r>
  <r>
    <n v="2720"/>
    <s v="CA-2014-110030"/>
    <x v="776"/>
    <x v="820"/>
    <s v="Second Class"/>
    <s v="LF-17185"/>
    <s v="Luke Foster"/>
    <s v="Consumer"/>
    <s v="United States"/>
    <s v="Houston"/>
    <s v="Texas"/>
    <n v="77095"/>
    <x v="2"/>
    <x v="561"/>
    <x v="0"/>
    <x v="5"/>
    <x v="560"/>
    <x v="112"/>
    <n v="3"/>
    <n v="0.6"/>
    <x v="647"/>
  </r>
  <r>
    <n v="2721"/>
    <s v="CA-2014-121286"/>
    <x v="130"/>
    <x v="821"/>
    <s v="Second Class"/>
    <s v="ON-18715"/>
    <s v="Odella Nelson"/>
    <s v="Corporate"/>
    <s v="United States"/>
    <s v="Cary"/>
    <s v="North Carolina"/>
    <n v="27511"/>
    <x v="0"/>
    <x v="203"/>
    <x v="1"/>
    <x v="13"/>
    <x v="204"/>
    <x v="1357"/>
    <n v="3"/>
    <n v="0.2"/>
    <x v="1421"/>
  </r>
  <r>
    <n v="2722"/>
    <s v="CA-2014-121286"/>
    <x v="130"/>
    <x v="821"/>
    <s v="Second Class"/>
    <s v="ON-18715"/>
    <s v="Odella Nelson"/>
    <s v="Corporate"/>
    <s v="United States"/>
    <s v="Cary"/>
    <s v="North Carolina"/>
    <n v="27511"/>
    <x v="0"/>
    <x v="937"/>
    <x v="1"/>
    <x v="9"/>
    <x v="930"/>
    <x v="2260"/>
    <n v="5"/>
    <n v="0.2"/>
    <x v="1556"/>
  </r>
  <r>
    <n v="2723"/>
    <s v="CA-2016-164735"/>
    <x v="167"/>
    <x v="578"/>
    <s v="Second Class"/>
    <s v="TB-21400"/>
    <s v="Tom Boeckenhauer"/>
    <s v="Consumer"/>
    <s v="United States"/>
    <s v="Alexandria"/>
    <s v="Virginia"/>
    <n v="22304"/>
    <x v="0"/>
    <x v="720"/>
    <x v="1"/>
    <x v="4"/>
    <x v="719"/>
    <x v="2261"/>
    <n v="5"/>
    <n v="0"/>
    <x v="2442"/>
  </r>
  <r>
    <n v="2724"/>
    <s v="CA-2014-153479"/>
    <x v="777"/>
    <x v="508"/>
    <s v="Standard Class"/>
    <s v="DF-13135"/>
    <s v="David Flashing"/>
    <s v="Consumer"/>
    <s v="United States"/>
    <s v="Vallejo"/>
    <s v="California"/>
    <n v="94591"/>
    <x v="1"/>
    <x v="264"/>
    <x v="1"/>
    <x v="2"/>
    <x v="264"/>
    <x v="2262"/>
    <n v="5"/>
    <n v="0"/>
    <x v="2443"/>
  </r>
  <r>
    <n v="2725"/>
    <s v="CA-2014-153479"/>
    <x v="777"/>
    <x v="508"/>
    <s v="Standard Class"/>
    <s v="DF-13135"/>
    <s v="David Flashing"/>
    <s v="Consumer"/>
    <s v="United States"/>
    <s v="Vallejo"/>
    <s v="California"/>
    <n v="94591"/>
    <x v="1"/>
    <x v="979"/>
    <x v="1"/>
    <x v="8"/>
    <x v="972"/>
    <x v="2263"/>
    <n v="2"/>
    <n v="0.2"/>
    <x v="2444"/>
  </r>
  <r>
    <n v="2726"/>
    <s v="CA-2017-149888"/>
    <x v="659"/>
    <x v="87"/>
    <s v="Standard Class"/>
    <s v="EP-13915"/>
    <s v="Emily Phan"/>
    <s v="Consumer"/>
    <s v="United States"/>
    <s v="Philadelphia"/>
    <s v="Pennsylvania"/>
    <n v="19120"/>
    <x v="3"/>
    <x v="1211"/>
    <x v="2"/>
    <x v="7"/>
    <x v="1196"/>
    <x v="2264"/>
    <n v="5"/>
    <n v="0.4"/>
    <x v="2445"/>
  </r>
  <r>
    <n v="2727"/>
    <s v="CA-2017-149888"/>
    <x v="659"/>
    <x v="87"/>
    <s v="Standard Class"/>
    <s v="EP-13915"/>
    <s v="Emily Phan"/>
    <s v="Consumer"/>
    <s v="United States"/>
    <s v="Philadelphia"/>
    <s v="Pennsylvania"/>
    <n v="19120"/>
    <x v="3"/>
    <x v="1342"/>
    <x v="0"/>
    <x v="3"/>
    <x v="1327"/>
    <x v="2265"/>
    <n v="4"/>
    <n v="0.4"/>
    <x v="2446"/>
  </r>
  <r>
    <n v="2728"/>
    <s v="CA-2017-119193"/>
    <x v="66"/>
    <x v="468"/>
    <s v="First Class"/>
    <s v="SK-19990"/>
    <s v="Sally Knutson"/>
    <s v="Consumer"/>
    <s v="United States"/>
    <s v="Toledo"/>
    <s v="Ohio"/>
    <n v="43615"/>
    <x v="3"/>
    <x v="520"/>
    <x v="1"/>
    <x v="8"/>
    <x v="520"/>
    <x v="2266"/>
    <n v="1"/>
    <n v="0.7"/>
    <x v="2447"/>
  </r>
  <r>
    <n v="2729"/>
    <s v="CA-2017-119193"/>
    <x v="66"/>
    <x v="468"/>
    <s v="First Class"/>
    <s v="SK-19990"/>
    <s v="Sally Knutson"/>
    <s v="Consumer"/>
    <s v="United States"/>
    <s v="Toledo"/>
    <s v="Ohio"/>
    <n v="43615"/>
    <x v="3"/>
    <x v="1334"/>
    <x v="2"/>
    <x v="7"/>
    <x v="1319"/>
    <x v="2267"/>
    <n v="7"/>
    <n v="0.4"/>
    <x v="2448"/>
  </r>
  <r>
    <n v="2730"/>
    <s v="CA-2017-104801"/>
    <x v="778"/>
    <x v="822"/>
    <s v="Standard Class"/>
    <s v="FH-14350"/>
    <s v="Fred Harton"/>
    <s v="Consumer"/>
    <s v="United States"/>
    <s v="Seattle"/>
    <s v="Washington"/>
    <n v="98105"/>
    <x v="1"/>
    <x v="147"/>
    <x v="1"/>
    <x v="6"/>
    <x v="148"/>
    <x v="153"/>
    <n v="3"/>
    <n v="0"/>
    <x v="155"/>
  </r>
  <r>
    <n v="2731"/>
    <s v="CA-2017-104801"/>
    <x v="778"/>
    <x v="822"/>
    <s v="Standard Class"/>
    <s v="FH-14350"/>
    <s v="Fred Harton"/>
    <s v="Consumer"/>
    <s v="United States"/>
    <s v="Seattle"/>
    <s v="Washington"/>
    <n v="98105"/>
    <x v="1"/>
    <x v="651"/>
    <x v="2"/>
    <x v="11"/>
    <x v="651"/>
    <x v="2268"/>
    <n v="4"/>
    <n v="0"/>
    <x v="2449"/>
  </r>
  <r>
    <n v="2732"/>
    <s v="CA-2017-104801"/>
    <x v="778"/>
    <x v="822"/>
    <s v="Standard Class"/>
    <s v="FH-14350"/>
    <s v="Fred Harton"/>
    <s v="Consumer"/>
    <s v="United States"/>
    <s v="Seattle"/>
    <s v="Washington"/>
    <n v="98105"/>
    <x v="1"/>
    <x v="216"/>
    <x v="0"/>
    <x v="5"/>
    <x v="217"/>
    <x v="2269"/>
    <n v="1"/>
    <n v="0"/>
    <x v="2450"/>
  </r>
  <r>
    <n v="2733"/>
    <s v="CA-2014-107594"/>
    <x v="779"/>
    <x v="287"/>
    <s v="Standard Class"/>
    <s v="EH-13945"/>
    <s v="Eric Hoffmann"/>
    <s v="Consumer"/>
    <s v="United States"/>
    <s v="Plainfield"/>
    <s v="New Jersey"/>
    <n v="7060"/>
    <x v="3"/>
    <x v="687"/>
    <x v="2"/>
    <x v="7"/>
    <x v="687"/>
    <x v="2270"/>
    <n v="2"/>
    <n v="0"/>
    <x v="2451"/>
  </r>
  <r>
    <n v="2734"/>
    <s v="CA-2014-107594"/>
    <x v="779"/>
    <x v="287"/>
    <s v="Standard Class"/>
    <s v="EH-13945"/>
    <s v="Eric Hoffmann"/>
    <s v="Consumer"/>
    <s v="United States"/>
    <s v="Plainfield"/>
    <s v="New Jersey"/>
    <n v="7060"/>
    <x v="3"/>
    <x v="796"/>
    <x v="1"/>
    <x v="6"/>
    <x v="794"/>
    <x v="2271"/>
    <n v="1"/>
    <n v="0"/>
    <x v="2452"/>
  </r>
  <r>
    <n v="2735"/>
    <s v="CA-2015-129770"/>
    <x v="780"/>
    <x v="823"/>
    <s v="Second Class"/>
    <s v="JE-15715"/>
    <s v="Joe Elijah"/>
    <s v="Consumer"/>
    <s v="United States"/>
    <s v="Las Cruces"/>
    <s v="New Mexico"/>
    <n v="88001"/>
    <x v="1"/>
    <x v="33"/>
    <x v="1"/>
    <x v="10"/>
    <x v="33"/>
    <x v="338"/>
    <n v="4"/>
    <n v="0"/>
    <x v="346"/>
  </r>
  <r>
    <n v="2736"/>
    <s v="CA-2015-115798"/>
    <x v="50"/>
    <x v="765"/>
    <s v="Standard Class"/>
    <s v="KL-16645"/>
    <s v="Ken Lonsdale"/>
    <s v="Consumer"/>
    <s v="United States"/>
    <s v="Newark"/>
    <s v="Delaware"/>
    <n v="19711"/>
    <x v="3"/>
    <x v="1419"/>
    <x v="2"/>
    <x v="7"/>
    <x v="1407"/>
    <x v="2258"/>
    <n v="3"/>
    <n v="0"/>
    <x v="2453"/>
  </r>
  <r>
    <n v="2737"/>
    <s v="CA-2015-115798"/>
    <x v="50"/>
    <x v="765"/>
    <s v="Standard Class"/>
    <s v="KL-16645"/>
    <s v="Ken Lonsdale"/>
    <s v="Consumer"/>
    <s v="United States"/>
    <s v="Newark"/>
    <s v="Delaware"/>
    <n v="19711"/>
    <x v="3"/>
    <x v="670"/>
    <x v="1"/>
    <x v="10"/>
    <x v="670"/>
    <x v="2272"/>
    <n v="7"/>
    <n v="0"/>
    <x v="2454"/>
  </r>
  <r>
    <n v="2738"/>
    <s v="CA-2015-115798"/>
    <x v="50"/>
    <x v="765"/>
    <s v="Standard Class"/>
    <s v="KL-16645"/>
    <s v="Ken Lonsdale"/>
    <s v="Consumer"/>
    <s v="United States"/>
    <s v="Newark"/>
    <s v="Delaware"/>
    <n v="19711"/>
    <x v="3"/>
    <x v="899"/>
    <x v="0"/>
    <x v="0"/>
    <x v="892"/>
    <x v="674"/>
    <n v="3"/>
    <n v="0"/>
    <x v="2455"/>
  </r>
  <r>
    <n v="2739"/>
    <s v="CA-2015-115798"/>
    <x v="50"/>
    <x v="765"/>
    <s v="Standard Class"/>
    <s v="KL-16645"/>
    <s v="Ken Lonsdale"/>
    <s v="Consumer"/>
    <s v="United States"/>
    <s v="Newark"/>
    <s v="Delaware"/>
    <n v="19711"/>
    <x v="3"/>
    <x v="817"/>
    <x v="2"/>
    <x v="7"/>
    <x v="813"/>
    <x v="2273"/>
    <n v="2"/>
    <n v="0"/>
    <x v="2456"/>
  </r>
  <r>
    <n v="2740"/>
    <s v="CA-2017-122707"/>
    <x v="513"/>
    <x v="650"/>
    <s v="First Class"/>
    <s v="EB-13750"/>
    <s v="Edward Becker"/>
    <s v="Corporate"/>
    <s v="United States"/>
    <s v="Hoover"/>
    <s v="Alabama"/>
    <n v="35244"/>
    <x v="0"/>
    <x v="1420"/>
    <x v="1"/>
    <x v="14"/>
    <x v="1408"/>
    <x v="2274"/>
    <n v="4"/>
    <n v="0"/>
    <x v="2457"/>
  </r>
  <r>
    <n v="2741"/>
    <s v="CA-2017-122707"/>
    <x v="513"/>
    <x v="650"/>
    <s v="First Class"/>
    <s v="EB-13750"/>
    <s v="Edward Becker"/>
    <s v="Corporate"/>
    <s v="United States"/>
    <s v="Hoover"/>
    <s v="Alabama"/>
    <n v="35244"/>
    <x v="0"/>
    <x v="1421"/>
    <x v="2"/>
    <x v="11"/>
    <x v="1409"/>
    <x v="2275"/>
    <n v="2"/>
    <n v="0"/>
    <x v="2458"/>
  </r>
  <r>
    <n v="2742"/>
    <s v="CA-2016-165015"/>
    <x v="781"/>
    <x v="824"/>
    <s v="Second Class"/>
    <s v="BD-11725"/>
    <s v="Bruce Degenhardt"/>
    <s v="Consumer"/>
    <s v="United States"/>
    <s v="Newark"/>
    <s v="Ohio"/>
    <n v="43055"/>
    <x v="3"/>
    <x v="1040"/>
    <x v="1"/>
    <x v="12"/>
    <x v="153"/>
    <x v="670"/>
    <n v="5"/>
    <n v="0.2"/>
    <x v="2459"/>
  </r>
  <r>
    <n v="2743"/>
    <s v="CA-2014-149244"/>
    <x v="130"/>
    <x v="821"/>
    <s v="Standard Class"/>
    <s v="MS-17530"/>
    <s v="MaryBeth Skach"/>
    <s v="Consumer"/>
    <s v="United States"/>
    <s v="San Diego"/>
    <s v="California"/>
    <n v="92037"/>
    <x v="1"/>
    <x v="1381"/>
    <x v="0"/>
    <x v="5"/>
    <x v="1366"/>
    <x v="2276"/>
    <n v="2"/>
    <n v="0"/>
    <x v="2460"/>
  </r>
  <r>
    <n v="2744"/>
    <s v="CA-2015-140144"/>
    <x v="782"/>
    <x v="579"/>
    <s v="Second Class"/>
    <s v="SC-20770"/>
    <s v="Stewart Carmichael"/>
    <s v="Corporate"/>
    <s v="United States"/>
    <s v="San Francisco"/>
    <s v="California"/>
    <n v="94122"/>
    <x v="1"/>
    <x v="592"/>
    <x v="0"/>
    <x v="5"/>
    <x v="592"/>
    <x v="2277"/>
    <n v="6"/>
    <n v="0"/>
    <x v="2461"/>
  </r>
  <r>
    <n v="2745"/>
    <s v="CA-2015-140144"/>
    <x v="782"/>
    <x v="579"/>
    <s v="Second Class"/>
    <s v="SC-20770"/>
    <s v="Stewart Carmichael"/>
    <s v="Corporate"/>
    <s v="United States"/>
    <s v="San Francisco"/>
    <s v="California"/>
    <n v="94122"/>
    <x v="1"/>
    <x v="66"/>
    <x v="2"/>
    <x v="7"/>
    <x v="66"/>
    <x v="2278"/>
    <n v="3"/>
    <n v="0.2"/>
    <x v="2462"/>
  </r>
  <r>
    <n v="2746"/>
    <s v="CA-2017-163321"/>
    <x v="783"/>
    <x v="825"/>
    <s v="Second Class"/>
    <s v="FM-14380"/>
    <s v="Fred McMath"/>
    <s v="Consumer"/>
    <s v="United States"/>
    <s v="Jacksonville"/>
    <s v="North Carolina"/>
    <n v="28540"/>
    <x v="0"/>
    <x v="409"/>
    <x v="2"/>
    <x v="11"/>
    <x v="409"/>
    <x v="2279"/>
    <n v="1"/>
    <n v="0.2"/>
    <x v="2463"/>
  </r>
  <r>
    <n v="2747"/>
    <s v="CA-2014-155887"/>
    <x v="552"/>
    <x v="613"/>
    <s v="Standard Class"/>
    <s v="KT-16480"/>
    <s v="Kean Thornton"/>
    <s v="Consumer"/>
    <s v="United States"/>
    <s v="Franklin"/>
    <s v="Massachusetts"/>
    <n v="2038"/>
    <x v="3"/>
    <x v="601"/>
    <x v="0"/>
    <x v="3"/>
    <x v="601"/>
    <x v="2280"/>
    <n v="3"/>
    <n v="0.3"/>
    <x v="2464"/>
  </r>
  <r>
    <n v="2748"/>
    <s v="US-2015-165449"/>
    <x v="6"/>
    <x v="6"/>
    <s v="Standard Class"/>
    <s v="AP-10720"/>
    <s v="Anne Pryor"/>
    <s v="Home Office"/>
    <s v="United States"/>
    <s v="Frisco"/>
    <s v="Texas"/>
    <n v="75034"/>
    <x v="2"/>
    <x v="1422"/>
    <x v="2"/>
    <x v="11"/>
    <x v="1410"/>
    <x v="220"/>
    <n v="4"/>
    <n v="0.2"/>
    <x v="2465"/>
  </r>
  <r>
    <n v="2749"/>
    <s v="CA-2015-110247"/>
    <x v="784"/>
    <x v="222"/>
    <s v="Standard Class"/>
    <s v="RH-19555"/>
    <s v="Ritsa Hightower"/>
    <s v="Consumer"/>
    <s v="United States"/>
    <s v="Tallahassee"/>
    <s v="Florida"/>
    <n v="32303"/>
    <x v="0"/>
    <x v="1316"/>
    <x v="1"/>
    <x v="8"/>
    <x v="1302"/>
    <x v="2281"/>
    <n v="3"/>
    <n v="0.7"/>
    <x v="2466"/>
  </r>
  <r>
    <n v="2750"/>
    <s v="US-2014-141257"/>
    <x v="785"/>
    <x v="3"/>
    <s v="Standard Class"/>
    <s v="CS-11950"/>
    <s v="Carlos Soltero"/>
    <s v="Consumer"/>
    <s v="United States"/>
    <s v="Seattle"/>
    <s v="Washington"/>
    <n v="98115"/>
    <x v="1"/>
    <x v="1423"/>
    <x v="0"/>
    <x v="1"/>
    <x v="1411"/>
    <x v="2282"/>
    <n v="3"/>
    <n v="0.2"/>
    <x v="2467"/>
  </r>
  <r>
    <n v="2751"/>
    <s v="CA-2014-154669"/>
    <x v="233"/>
    <x v="826"/>
    <s v="Second Class"/>
    <s v="TM-21010"/>
    <s v="Tamara Manning"/>
    <s v="Consumer"/>
    <s v="United States"/>
    <s v="Vacaville"/>
    <s v="California"/>
    <n v="95687"/>
    <x v="1"/>
    <x v="1424"/>
    <x v="1"/>
    <x v="4"/>
    <x v="1412"/>
    <x v="2283"/>
    <n v="11"/>
    <n v="0"/>
    <x v="2468"/>
  </r>
  <r>
    <n v="2752"/>
    <s v="CA-2014-158029"/>
    <x v="542"/>
    <x v="496"/>
    <s v="Standard Class"/>
    <s v="HF-14995"/>
    <s v="Herbert Flentye"/>
    <s v="Consumer"/>
    <s v="United States"/>
    <s v="Los Angeles"/>
    <s v="California"/>
    <n v="90008"/>
    <x v="1"/>
    <x v="1153"/>
    <x v="0"/>
    <x v="1"/>
    <x v="1141"/>
    <x v="2284"/>
    <n v="2"/>
    <n v="0.2"/>
    <x v="2469"/>
  </r>
  <r>
    <n v="2753"/>
    <s v="CA-2015-155306"/>
    <x v="786"/>
    <x v="419"/>
    <s v="Standard Class"/>
    <s v="GA-14515"/>
    <s v="George Ashbrook"/>
    <s v="Consumer"/>
    <s v="United States"/>
    <s v="San Francisco"/>
    <s v="California"/>
    <n v="94122"/>
    <x v="1"/>
    <x v="1061"/>
    <x v="1"/>
    <x v="6"/>
    <x v="1050"/>
    <x v="348"/>
    <n v="2"/>
    <n v="0"/>
    <x v="2470"/>
  </r>
  <r>
    <n v="2754"/>
    <s v="CA-2015-155306"/>
    <x v="786"/>
    <x v="419"/>
    <s v="Standard Class"/>
    <s v="GA-14515"/>
    <s v="George Ashbrook"/>
    <s v="Consumer"/>
    <s v="United States"/>
    <s v="San Francisco"/>
    <s v="California"/>
    <n v="94122"/>
    <x v="1"/>
    <x v="619"/>
    <x v="2"/>
    <x v="11"/>
    <x v="619"/>
    <x v="2285"/>
    <n v="3"/>
    <n v="0"/>
    <x v="2471"/>
  </r>
  <r>
    <n v="2755"/>
    <s v="CA-2015-155306"/>
    <x v="786"/>
    <x v="419"/>
    <s v="Standard Class"/>
    <s v="GA-14515"/>
    <s v="George Ashbrook"/>
    <s v="Consumer"/>
    <s v="United States"/>
    <s v="San Francisco"/>
    <s v="California"/>
    <n v="94122"/>
    <x v="1"/>
    <x v="966"/>
    <x v="2"/>
    <x v="7"/>
    <x v="1368"/>
    <x v="2286"/>
    <n v="5"/>
    <n v="0.2"/>
    <x v="2472"/>
  </r>
  <r>
    <n v="2756"/>
    <s v="CA-2015-155306"/>
    <x v="786"/>
    <x v="419"/>
    <s v="Standard Class"/>
    <s v="GA-14515"/>
    <s v="George Ashbrook"/>
    <s v="Consumer"/>
    <s v="United States"/>
    <s v="San Francisco"/>
    <s v="California"/>
    <n v="94122"/>
    <x v="1"/>
    <x v="1364"/>
    <x v="1"/>
    <x v="9"/>
    <x v="1350"/>
    <x v="2287"/>
    <n v="5"/>
    <n v="0"/>
    <x v="2473"/>
  </r>
  <r>
    <n v="2757"/>
    <s v="CA-2015-155306"/>
    <x v="786"/>
    <x v="419"/>
    <s v="Standard Class"/>
    <s v="GA-14515"/>
    <s v="George Ashbrook"/>
    <s v="Consumer"/>
    <s v="United States"/>
    <s v="San Francisco"/>
    <s v="California"/>
    <n v="94122"/>
    <x v="1"/>
    <x v="1331"/>
    <x v="1"/>
    <x v="10"/>
    <x v="1316"/>
    <x v="493"/>
    <n v="2"/>
    <n v="0"/>
    <x v="2181"/>
  </r>
  <r>
    <n v="2758"/>
    <s v="CA-2016-127775"/>
    <x v="725"/>
    <x v="111"/>
    <s v="Second Class"/>
    <s v="ES-14020"/>
    <s v="Erica Smith"/>
    <s v="Consumer"/>
    <s v="United States"/>
    <s v="New York City"/>
    <s v="New York"/>
    <n v="10035"/>
    <x v="3"/>
    <x v="657"/>
    <x v="2"/>
    <x v="11"/>
    <x v="657"/>
    <x v="764"/>
    <n v="3"/>
    <n v="0"/>
    <x v="786"/>
  </r>
  <r>
    <n v="2759"/>
    <s v="CA-2016-146171"/>
    <x v="21"/>
    <x v="535"/>
    <s v="Standard Class"/>
    <s v="JP-16135"/>
    <s v="Julie Prescott"/>
    <s v="Home Office"/>
    <s v="United States"/>
    <s v="Columbus"/>
    <s v="Georgia"/>
    <n v="31907"/>
    <x v="0"/>
    <x v="1006"/>
    <x v="0"/>
    <x v="5"/>
    <x v="1381"/>
    <x v="2288"/>
    <n v="4"/>
    <n v="0"/>
    <x v="2474"/>
  </r>
  <r>
    <n v="2760"/>
    <s v="CA-2016-146171"/>
    <x v="21"/>
    <x v="535"/>
    <s v="Standard Class"/>
    <s v="JP-16135"/>
    <s v="Julie Prescott"/>
    <s v="Home Office"/>
    <s v="United States"/>
    <s v="Columbus"/>
    <s v="Georgia"/>
    <n v="31907"/>
    <x v="0"/>
    <x v="772"/>
    <x v="1"/>
    <x v="4"/>
    <x v="771"/>
    <x v="2289"/>
    <n v="4"/>
    <n v="0"/>
    <x v="2475"/>
  </r>
  <r>
    <n v="2761"/>
    <s v="CA-2014-129574"/>
    <x v="542"/>
    <x v="632"/>
    <s v="First Class"/>
    <s v="Dp-13240"/>
    <s v="Dean percer"/>
    <s v="Home Office"/>
    <s v="United States"/>
    <s v="Murray"/>
    <s v="Utah"/>
    <n v="84107"/>
    <x v="1"/>
    <x v="364"/>
    <x v="1"/>
    <x v="10"/>
    <x v="364"/>
    <x v="2290"/>
    <n v="5"/>
    <n v="0"/>
    <x v="2476"/>
  </r>
  <r>
    <n v="2762"/>
    <s v="CA-2017-126536"/>
    <x v="386"/>
    <x v="518"/>
    <s v="First Class"/>
    <s v="NK-18490"/>
    <s v="Neil Knudson"/>
    <s v="Home Office"/>
    <s v="United States"/>
    <s v="San Francisco"/>
    <s v="California"/>
    <n v="94110"/>
    <x v="1"/>
    <x v="1425"/>
    <x v="2"/>
    <x v="11"/>
    <x v="1413"/>
    <x v="2291"/>
    <n v="1"/>
    <n v="0"/>
    <x v="2477"/>
  </r>
  <r>
    <n v="2763"/>
    <s v="CA-2017-126536"/>
    <x v="386"/>
    <x v="518"/>
    <s v="First Class"/>
    <s v="NK-18490"/>
    <s v="Neil Knudson"/>
    <s v="Home Office"/>
    <s v="United States"/>
    <s v="San Francisco"/>
    <s v="California"/>
    <n v="94110"/>
    <x v="1"/>
    <x v="986"/>
    <x v="1"/>
    <x v="8"/>
    <x v="979"/>
    <x v="2292"/>
    <n v="5"/>
    <n v="0.2"/>
    <x v="2478"/>
  </r>
  <r>
    <n v="2764"/>
    <s v="CA-2017-165757"/>
    <x v="738"/>
    <x v="171"/>
    <s v="Standard Class"/>
    <s v="PL-18925"/>
    <s v="Paul Lucas"/>
    <s v="Home Office"/>
    <s v="United States"/>
    <s v="Philadelphia"/>
    <s v="Pennsylvania"/>
    <n v="19140"/>
    <x v="3"/>
    <x v="1426"/>
    <x v="1"/>
    <x v="8"/>
    <x v="1414"/>
    <x v="2293"/>
    <n v="3"/>
    <n v="0.7"/>
    <x v="2479"/>
  </r>
  <r>
    <n v="2765"/>
    <s v="CA-2017-165757"/>
    <x v="738"/>
    <x v="171"/>
    <s v="Standard Class"/>
    <s v="PL-18925"/>
    <s v="Paul Lucas"/>
    <s v="Home Office"/>
    <s v="United States"/>
    <s v="Philadelphia"/>
    <s v="Pennsylvania"/>
    <n v="19140"/>
    <x v="3"/>
    <x v="350"/>
    <x v="1"/>
    <x v="8"/>
    <x v="350"/>
    <x v="2294"/>
    <n v="5"/>
    <n v="0.7"/>
    <x v="2480"/>
  </r>
  <r>
    <n v="2766"/>
    <s v="CA-2017-165757"/>
    <x v="738"/>
    <x v="171"/>
    <s v="Standard Class"/>
    <s v="PL-18925"/>
    <s v="Paul Lucas"/>
    <s v="Home Office"/>
    <s v="United States"/>
    <s v="Philadelphia"/>
    <s v="Pennsylvania"/>
    <n v="19140"/>
    <x v="3"/>
    <x v="1427"/>
    <x v="1"/>
    <x v="4"/>
    <x v="1415"/>
    <x v="436"/>
    <n v="2"/>
    <n v="0.2"/>
    <x v="2481"/>
  </r>
  <r>
    <n v="2767"/>
    <s v="CA-2017-167752"/>
    <x v="787"/>
    <x v="827"/>
    <s v="First Class"/>
    <s v="RW-19690"/>
    <s v="Robert Waldorf"/>
    <s v="Consumer"/>
    <s v="United States"/>
    <s v="Philadelphia"/>
    <s v="Pennsylvania"/>
    <n v="19134"/>
    <x v="3"/>
    <x v="1428"/>
    <x v="1"/>
    <x v="9"/>
    <x v="1416"/>
    <x v="2295"/>
    <n v="1"/>
    <n v="0.2"/>
    <x v="2482"/>
  </r>
  <r>
    <n v="2768"/>
    <s v="CA-2017-167752"/>
    <x v="787"/>
    <x v="827"/>
    <s v="First Class"/>
    <s v="RW-19690"/>
    <s v="Robert Waldorf"/>
    <s v="Consumer"/>
    <s v="United States"/>
    <s v="Philadelphia"/>
    <s v="Pennsylvania"/>
    <n v="19134"/>
    <x v="3"/>
    <x v="227"/>
    <x v="1"/>
    <x v="9"/>
    <x v="228"/>
    <x v="2296"/>
    <n v="8"/>
    <n v="0.2"/>
    <x v="2483"/>
  </r>
  <r>
    <n v="2769"/>
    <s v="US-2015-122140"/>
    <x v="788"/>
    <x v="828"/>
    <s v="Standard Class"/>
    <s v="MO-17950"/>
    <s v="Michael Oakman"/>
    <s v="Consumer"/>
    <s v="United States"/>
    <s v="Dallas"/>
    <s v="Texas"/>
    <n v="75220"/>
    <x v="2"/>
    <x v="1429"/>
    <x v="1"/>
    <x v="9"/>
    <x v="1417"/>
    <x v="2297"/>
    <n v="2"/>
    <n v="0.8"/>
    <x v="2484"/>
  </r>
  <r>
    <n v="2770"/>
    <s v="US-2015-122140"/>
    <x v="788"/>
    <x v="828"/>
    <s v="Standard Class"/>
    <s v="MO-17950"/>
    <s v="Michael Oakman"/>
    <s v="Consumer"/>
    <s v="United States"/>
    <s v="Dallas"/>
    <s v="Texas"/>
    <n v="75220"/>
    <x v="2"/>
    <x v="1044"/>
    <x v="2"/>
    <x v="11"/>
    <x v="1033"/>
    <x v="2298"/>
    <n v="7"/>
    <n v="0.2"/>
    <x v="2485"/>
  </r>
  <r>
    <n v="2771"/>
    <s v="US-2015-122140"/>
    <x v="788"/>
    <x v="828"/>
    <s v="Standard Class"/>
    <s v="MO-17950"/>
    <s v="Michael Oakman"/>
    <s v="Consumer"/>
    <s v="United States"/>
    <s v="Dallas"/>
    <s v="Texas"/>
    <n v="75220"/>
    <x v="2"/>
    <x v="1235"/>
    <x v="2"/>
    <x v="11"/>
    <x v="1218"/>
    <x v="334"/>
    <n v="3"/>
    <n v="0.2"/>
    <x v="2486"/>
  </r>
  <r>
    <n v="2772"/>
    <s v="CA-2016-163986"/>
    <x v="323"/>
    <x v="165"/>
    <s v="Standard Class"/>
    <s v="JJ-15445"/>
    <s v="Jennifer Jackson"/>
    <s v="Consumer"/>
    <s v="United States"/>
    <s v="Waukesha"/>
    <s v="Wisconsin"/>
    <n v="53186"/>
    <x v="2"/>
    <x v="376"/>
    <x v="1"/>
    <x v="4"/>
    <x v="377"/>
    <x v="2299"/>
    <n v="5"/>
    <n v="0"/>
    <x v="2487"/>
  </r>
  <r>
    <n v="2773"/>
    <s v="CA-2017-158967"/>
    <x v="389"/>
    <x v="169"/>
    <s v="First Class"/>
    <s v="BT-11680"/>
    <s v="Brian Thompson"/>
    <s v="Consumer"/>
    <s v="United States"/>
    <s v="Fort Lauderdale"/>
    <s v="Florida"/>
    <n v="33311"/>
    <x v="0"/>
    <x v="740"/>
    <x v="0"/>
    <x v="5"/>
    <x v="222"/>
    <x v="2300"/>
    <n v="3"/>
    <n v="0.2"/>
    <x v="2488"/>
  </r>
  <r>
    <n v="2774"/>
    <s v="CA-2016-131576"/>
    <x v="441"/>
    <x v="482"/>
    <s v="Standard Class"/>
    <s v="RD-19585"/>
    <s v="Rob Dowd"/>
    <s v="Consumer"/>
    <s v="United States"/>
    <s v="Detroit"/>
    <s v="Michigan"/>
    <n v="48205"/>
    <x v="2"/>
    <x v="91"/>
    <x v="1"/>
    <x v="8"/>
    <x v="91"/>
    <x v="2301"/>
    <n v="3"/>
    <n v="0"/>
    <x v="2489"/>
  </r>
  <r>
    <n v="2775"/>
    <s v="CA-2017-143455"/>
    <x v="343"/>
    <x v="551"/>
    <s v="Standard Class"/>
    <s v="ML-17755"/>
    <s v="Max Ludwig"/>
    <s v="Home Office"/>
    <s v="United States"/>
    <s v="Springfield"/>
    <s v="Ohio"/>
    <n v="45503"/>
    <x v="3"/>
    <x v="498"/>
    <x v="1"/>
    <x v="10"/>
    <x v="498"/>
    <x v="563"/>
    <n v="2"/>
    <n v="0.2"/>
    <x v="572"/>
  </r>
  <r>
    <n v="2776"/>
    <s v="CA-2016-144729"/>
    <x v="147"/>
    <x v="829"/>
    <s v="Standard Class"/>
    <s v="JE-15745"/>
    <s v="Joel Eaton"/>
    <s v="Consumer"/>
    <s v="United States"/>
    <s v="San Diego"/>
    <s v="California"/>
    <n v="92037"/>
    <x v="1"/>
    <x v="232"/>
    <x v="1"/>
    <x v="4"/>
    <x v="233"/>
    <x v="1248"/>
    <n v="3"/>
    <n v="0"/>
    <x v="1296"/>
  </r>
  <r>
    <n v="2777"/>
    <s v="CA-2015-127019"/>
    <x v="379"/>
    <x v="603"/>
    <s v="Standard Class"/>
    <s v="ER-13855"/>
    <s v="Elpida Rittenbach"/>
    <s v="Corporate"/>
    <s v="United States"/>
    <s v="Colorado Springs"/>
    <s v="Colorado"/>
    <n v="80906"/>
    <x v="1"/>
    <x v="930"/>
    <x v="1"/>
    <x v="9"/>
    <x v="923"/>
    <x v="2302"/>
    <n v="7"/>
    <n v="0.2"/>
    <x v="2490"/>
  </r>
  <r>
    <n v="2778"/>
    <s v="CA-2015-138534"/>
    <x v="789"/>
    <x v="830"/>
    <s v="Second Class"/>
    <s v="JM-15535"/>
    <s v="Jessica Myrick"/>
    <s v="Consumer"/>
    <s v="United States"/>
    <s v="Bakersfield"/>
    <s v="California"/>
    <n v="93309"/>
    <x v="1"/>
    <x v="1121"/>
    <x v="0"/>
    <x v="0"/>
    <x v="1109"/>
    <x v="2303"/>
    <n v="2"/>
    <n v="0.15"/>
    <x v="2491"/>
  </r>
  <r>
    <n v="2779"/>
    <s v="CA-2017-108322"/>
    <x v="504"/>
    <x v="547"/>
    <s v="Standard Class"/>
    <s v="SS-20140"/>
    <s v="Saphhira Shifley"/>
    <s v="Corporate"/>
    <s v="United States"/>
    <s v="Pompano Beach"/>
    <s v="Florida"/>
    <n v="33068"/>
    <x v="0"/>
    <x v="345"/>
    <x v="0"/>
    <x v="5"/>
    <x v="345"/>
    <x v="208"/>
    <n v="8"/>
    <n v="0.2"/>
    <x v="2492"/>
  </r>
  <r>
    <n v="2780"/>
    <s v="CA-2017-108322"/>
    <x v="504"/>
    <x v="547"/>
    <s v="Standard Class"/>
    <s v="SS-20140"/>
    <s v="Saphhira Shifley"/>
    <s v="Corporate"/>
    <s v="United States"/>
    <s v="Pompano Beach"/>
    <s v="Florida"/>
    <n v="33068"/>
    <x v="0"/>
    <x v="1430"/>
    <x v="2"/>
    <x v="11"/>
    <x v="1418"/>
    <x v="480"/>
    <n v="3"/>
    <n v="0.2"/>
    <x v="2493"/>
  </r>
  <r>
    <n v="2781"/>
    <s v="CA-2017-167668"/>
    <x v="636"/>
    <x v="785"/>
    <s v="First Class"/>
    <s v="TC-21295"/>
    <s v="Toby Carlisle"/>
    <s v="Consumer"/>
    <s v="United States"/>
    <s v="New York City"/>
    <s v="New York"/>
    <n v="10035"/>
    <x v="3"/>
    <x v="198"/>
    <x v="1"/>
    <x v="2"/>
    <x v="199"/>
    <x v="2304"/>
    <n v="4"/>
    <n v="0"/>
    <x v="2494"/>
  </r>
  <r>
    <n v="2782"/>
    <s v="CA-2017-146724"/>
    <x v="225"/>
    <x v="207"/>
    <s v="Standard Class"/>
    <s v="HG-15025"/>
    <s v="Hunter Glantz"/>
    <s v="Consumer"/>
    <s v="United States"/>
    <s v="Lakeville"/>
    <s v="Minnesota"/>
    <n v="55044"/>
    <x v="2"/>
    <x v="208"/>
    <x v="1"/>
    <x v="6"/>
    <x v="209"/>
    <x v="1114"/>
    <n v="10"/>
    <n v="0"/>
    <x v="2495"/>
  </r>
  <r>
    <n v="2783"/>
    <s v="CA-2016-139878"/>
    <x v="583"/>
    <x v="619"/>
    <s v="Standard Class"/>
    <s v="LD-17005"/>
    <s v="Lisa DeCherney"/>
    <s v="Consumer"/>
    <s v="United States"/>
    <s v="Detroit"/>
    <s v="Michigan"/>
    <n v="48234"/>
    <x v="2"/>
    <x v="957"/>
    <x v="2"/>
    <x v="7"/>
    <x v="950"/>
    <x v="2052"/>
    <n v="2"/>
    <n v="0"/>
    <x v="2210"/>
  </r>
  <r>
    <n v="2784"/>
    <s v="US-2016-106677"/>
    <x v="732"/>
    <x v="54"/>
    <s v="Standard Class"/>
    <s v="AS-10285"/>
    <s v="Alejandro Savely"/>
    <s v="Corporate"/>
    <s v="United States"/>
    <s v="Philadelphia"/>
    <s v="Pennsylvania"/>
    <n v="19134"/>
    <x v="3"/>
    <x v="1431"/>
    <x v="2"/>
    <x v="7"/>
    <x v="1419"/>
    <x v="1821"/>
    <n v="2"/>
    <n v="0.4"/>
    <x v="2496"/>
  </r>
  <r>
    <n v="2785"/>
    <s v="CA-2016-116974"/>
    <x v="790"/>
    <x v="831"/>
    <s v="Standard Class"/>
    <s v="MP-17965"/>
    <s v="Michael Paige"/>
    <s v="Corporate"/>
    <s v="United States"/>
    <s v="Troy"/>
    <s v="Ohio"/>
    <n v="45373"/>
    <x v="3"/>
    <x v="1136"/>
    <x v="2"/>
    <x v="7"/>
    <x v="1124"/>
    <x v="2305"/>
    <n v="4"/>
    <n v="0.4"/>
    <x v="2497"/>
  </r>
  <r>
    <n v="2786"/>
    <s v="CA-2015-149972"/>
    <x v="481"/>
    <x v="832"/>
    <s v="First Class"/>
    <s v="CD-12790"/>
    <s v="Cynthia Delaney"/>
    <s v="Home Office"/>
    <s v="United States"/>
    <s v="Los Angeles"/>
    <s v="California"/>
    <n v="90036"/>
    <x v="1"/>
    <x v="499"/>
    <x v="0"/>
    <x v="1"/>
    <x v="499"/>
    <x v="2306"/>
    <n v="4"/>
    <n v="0.2"/>
    <x v="232"/>
  </r>
  <r>
    <n v="2787"/>
    <s v="CA-2015-149972"/>
    <x v="481"/>
    <x v="832"/>
    <s v="First Class"/>
    <s v="CD-12790"/>
    <s v="Cynthia Delaney"/>
    <s v="Home Office"/>
    <s v="United States"/>
    <s v="Los Angeles"/>
    <s v="California"/>
    <n v="90036"/>
    <x v="1"/>
    <x v="1432"/>
    <x v="1"/>
    <x v="13"/>
    <x v="1420"/>
    <x v="2307"/>
    <n v="2"/>
    <n v="0"/>
    <x v="2498"/>
  </r>
  <r>
    <n v="2788"/>
    <s v="US-2014-117744"/>
    <x v="266"/>
    <x v="546"/>
    <s v="Standard Class"/>
    <s v="MD-17860"/>
    <s v="Michael Dominguez"/>
    <s v="Corporate"/>
    <s v="United States"/>
    <s v="Corpus Christi"/>
    <s v="Texas"/>
    <n v="78415"/>
    <x v="2"/>
    <x v="287"/>
    <x v="0"/>
    <x v="5"/>
    <x v="287"/>
    <x v="2308"/>
    <n v="5"/>
    <n v="0.6"/>
    <x v="2499"/>
  </r>
  <r>
    <n v="2789"/>
    <s v="US-2014-117744"/>
    <x v="266"/>
    <x v="546"/>
    <s v="Standard Class"/>
    <s v="MD-17860"/>
    <s v="Michael Dominguez"/>
    <s v="Corporate"/>
    <s v="United States"/>
    <s v="Corpus Christi"/>
    <s v="Texas"/>
    <n v="78415"/>
    <x v="2"/>
    <x v="134"/>
    <x v="1"/>
    <x v="6"/>
    <x v="135"/>
    <x v="2309"/>
    <n v="7"/>
    <n v="0.2"/>
    <x v="2500"/>
  </r>
  <r>
    <n v="2790"/>
    <s v="US-2014-117744"/>
    <x v="266"/>
    <x v="546"/>
    <s v="Standard Class"/>
    <s v="MD-17860"/>
    <s v="Michael Dominguez"/>
    <s v="Corporate"/>
    <s v="United States"/>
    <s v="Corpus Christi"/>
    <s v="Texas"/>
    <n v="78415"/>
    <x v="2"/>
    <x v="561"/>
    <x v="0"/>
    <x v="5"/>
    <x v="560"/>
    <x v="1409"/>
    <n v="5"/>
    <n v="0.6"/>
    <x v="2501"/>
  </r>
  <r>
    <n v="2791"/>
    <s v="CA-2014-125514"/>
    <x v="158"/>
    <x v="833"/>
    <s v="First Class"/>
    <s v="BM-11650"/>
    <s v="Brian Moss"/>
    <s v="Corporate"/>
    <s v="United States"/>
    <s v="Omaha"/>
    <s v="Nebraska"/>
    <n v="68104"/>
    <x v="2"/>
    <x v="95"/>
    <x v="1"/>
    <x v="9"/>
    <x v="95"/>
    <x v="2310"/>
    <n v="2"/>
    <n v="0"/>
    <x v="2502"/>
  </r>
  <r>
    <n v="2792"/>
    <s v="CA-2014-125514"/>
    <x v="158"/>
    <x v="833"/>
    <s v="First Class"/>
    <s v="BM-11650"/>
    <s v="Brian Moss"/>
    <s v="Corporate"/>
    <s v="United States"/>
    <s v="Omaha"/>
    <s v="Nebraska"/>
    <n v="68104"/>
    <x v="2"/>
    <x v="1204"/>
    <x v="1"/>
    <x v="9"/>
    <x v="1189"/>
    <x v="2311"/>
    <n v="3"/>
    <n v="0"/>
    <x v="2503"/>
  </r>
  <r>
    <n v="2793"/>
    <s v="CA-2014-125514"/>
    <x v="158"/>
    <x v="833"/>
    <s v="First Class"/>
    <s v="BM-11650"/>
    <s v="Brian Moss"/>
    <s v="Corporate"/>
    <s v="United States"/>
    <s v="Omaha"/>
    <s v="Nebraska"/>
    <n v="68104"/>
    <x v="2"/>
    <x v="815"/>
    <x v="1"/>
    <x v="10"/>
    <x v="811"/>
    <x v="90"/>
    <n v="1"/>
    <n v="0"/>
    <x v="90"/>
  </r>
  <r>
    <n v="2794"/>
    <s v="CA-2014-154599"/>
    <x v="791"/>
    <x v="139"/>
    <s v="Standard Class"/>
    <s v="KN-16450"/>
    <s v="Kean Nguyen"/>
    <s v="Corporate"/>
    <s v="United States"/>
    <s v="Redondo Beach"/>
    <s v="California"/>
    <n v="90278"/>
    <x v="1"/>
    <x v="664"/>
    <x v="2"/>
    <x v="7"/>
    <x v="664"/>
    <x v="2312"/>
    <n v="14"/>
    <n v="0.2"/>
    <x v="2504"/>
  </r>
  <r>
    <n v="2795"/>
    <s v="CA-2014-154599"/>
    <x v="791"/>
    <x v="139"/>
    <s v="Standard Class"/>
    <s v="KN-16450"/>
    <s v="Kean Nguyen"/>
    <s v="Corporate"/>
    <s v="United States"/>
    <s v="Redondo Beach"/>
    <s v="California"/>
    <n v="90278"/>
    <x v="1"/>
    <x v="819"/>
    <x v="2"/>
    <x v="7"/>
    <x v="815"/>
    <x v="2313"/>
    <n v="4"/>
    <n v="0.2"/>
    <x v="2505"/>
  </r>
  <r>
    <n v="2796"/>
    <s v="CA-2014-154599"/>
    <x v="791"/>
    <x v="139"/>
    <s v="Standard Class"/>
    <s v="KN-16450"/>
    <s v="Kean Nguyen"/>
    <s v="Corporate"/>
    <s v="United States"/>
    <s v="Redondo Beach"/>
    <s v="California"/>
    <n v="90278"/>
    <x v="1"/>
    <x v="507"/>
    <x v="1"/>
    <x v="8"/>
    <x v="507"/>
    <x v="2314"/>
    <n v="7"/>
    <n v="0.2"/>
    <x v="2506"/>
  </r>
  <r>
    <n v="2797"/>
    <s v="CA-2014-154599"/>
    <x v="791"/>
    <x v="139"/>
    <s v="Standard Class"/>
    <s v="KN-16450"/>
    <s v="Kean Nguyen"/>
    <s v="Corporate"/>
    <s v="United States"/>
    <s v="Redondo Beach"/>
    <s v="California"/>
    <n v="90278"/>
    <x v="1"/>
    <x v="430"/>
    <x v="0"/>
    <x v="0"/>
    <x v="430"/>
    <x v="2315"/>
    <n v="3"/>
    <n v="0.15"/>
    <x v="2507"/>
  </r>
  <r>
    <n v="2798"/>
    <s v="CA-2017-158743"/>
    <x v="179"/>
    <x v="471"/>
    <s v="Standard Class"/>
    <s v="IG-15085"/>
    <s v="Ivan Gibson"/>
    <s v="Consumer"/>
    <s v="United States"/>
    <s v="Little Rock"/>
    <s v="Arkansas"/>
    <n v="72209"/>
    <x v="0"/>
    <x v="1216"/>
    <x v="1"/>
    <x v="6"/>
    <x v="1200"/>
    <x v="522"/>
    <n v="4"/>
    <n v="0"/>
    <x v="2508"/>
  </r>
  <r>
    <n v="2799"/>
    <s v="CA-2017-158743"/>
    <x v="179"/>
    <x v="471"/>
    <s v="Standard Class"/>
    <s v="IG-15085"/>
    <s v="Ivan Gibson"/>
    <s v="Consumer"/>
    <s v="United States"/>
    <s v="Little Rock"/>
    <s v="Arkansas"/>
    <n v="72209"/>
    <x v="0"/>
    <x v="681"/>
    <x v="1"/>
    <x v="10"/>
    <x v="681"/>
    <x v="792"/>
    <n v="2"/>
    <n v="0"/>
    <x v="817"/>
  </r>
  <r>
    <n v="2800"/>
    <s v="CA-2017-158743"/>
    <x v="179"/>
    <x v="471"/>
    <s v="Standard Class"/>
    <s v="IG-15085"/>
    <s v="Ivan Gibson"/>
    <s v="Consumer"/>
    <s v="United States"/>
    <s v="Little Rock"/>
    <s v="Arkansas"/>
    <n v="72209"/>
    <x v="0"/>
    <x v="705"/>
    <x v="1"/>
    <x v="8"/>
    <x v="705"/>
    <x v="2316"/>
    <n v="5"/>
    <n v="0"/>
    <x v="2509"/>
  </r>
  <r>
    <n v="2801"/>
    <s v="CA-2016-153318"/>
    <x v="792"/>
    <x v="464"/>
    <s v="First Class"/>
    <s v="JS-15595"/>
    <s v="Jill Stevenson"/>
    <s v="Corporate"/>
    <s v="United States"/>
    <s v="Miami"/>
    <s v="Florida"/>
    <n v="33180"/>
    <x v="0"/>
    <x v="469"/>
    <x v="2"/>
    <x v="7"/>
    <x v="470"/>
    <x v="2286"/>
    <n v="5"/>
    <n v="0.2"/>
    <x v="2510"/>
  </r>
  <r>
    <n v="2802"/>
    <s v="US-2015-110163"/>
    <x v="549"/>
    <x v="164"/>
    <s v="First Class"/>
    <s v="GA-14725"/>
    <s v="Guy Armstrong"/>
    <s v="Consumer"/>
    <s v="United States"/>
    <s v="Salem"/>
    <s v="Oregon"/>
    <n v="97301"/>
    <x v="1"/>
    <x v="32"/>
    <x v="1"/>
    <x v="6"/>
    <x v="32"/>
    <x v="2317"/>
    <n v="1"/>
    <n v="0.2"/>
    <x v="2511"/>
  </r>
  <r>
    <n v="2803"/>
    <s v="CA-2017-143329"/>
    <x v="132"/>
    <x v="834"/>
    <s v="Standard Class"/>
    <s v="DL-13330"/>
    <s v="Denise Leinenbach"/>
    <s v="Consumer"/>
    <s v="United States"/>
    <s v="Las Cruces"/>
    <s v="New Mexico"/>
    <n v="88001"/>
    <x v="1"/>
    <x v="93"/>
    <x v="0"/>
    <x v="5"/>
    <x v="93"/>
    <x v="1437"/>
    <n v="3"/>
    <n v="0"/>
    <x v="1513"/>
  </r>
  <r>
    <n v="2804"/>
    <s v="CA-2015-159380"/>
    <x v="793"/>
    <x v="537"/>
    <s v="Standard Class"/>
    <s v="CS-12505"/>
    <s v="Cindy Stewart"/>
    <s v="Consumer"/>
    <s v="United States"/>
    <s v="San Francisco"/>
    <s v="California"/>
    <n v="94122"/>
    <x v="1"/>
    <x v="1117"/>
    <x v="1"/>
    <x v="10"/>
    <x v="1105"/>
    <x v="1387"/>
    <n v="3"/>
    <n v="0"/>
    <x v="2512"/>
  </r>
  <r>
    <n v="2805"/>
    <s v="CA-2015-159380"/>
    <x v="793"/>
    <x v="537"/>
    <s v="Standard Class"/>
    <s v="CS-12505"/>
    <s v="Cindy Stewart"/>
    <s v="Consumer"/>
    <s v="United States"/>
    <s v="San Francisco"/>
    <s v="California"/>
    <n v="94122"/>
    <x v="1"/>
    <x v="1433"/>
    <x v="1"/>
    <x v="10"/>
    <x v="1421"/>
    <x v="2318"/>
    <n v="6"/>
    <n v="0"/>
    <x v="2513"/>
  </r>
  <r>
    <n v="2806"/>
    <s v="CA-2015-122623"/>
    <x v="67"/>
    <x v="835"/>
    <s v="Standard Class"/>
    <s v="CC-12145"/>
    <s v="Charles Crestani"/>
    <s v="Consumer"/>
    <s v="United States"/>
    <s v="El Paso"/>
    <s v="Texas"/>
    <n v="79907"/>
    <x v="2"/>
    <x v="1272"/>
    <x v="0"/>
    <x v="1"/>
    <x v="1257"/>
    <x v="2319"/>
    <n v="2"/>
    <n v="0.3"/>
    <x v="2514"/>
  </r>
  <r>
    <n v="2807"/>
    <s v="CA-2015-148635"/>
    <x v="395"/>
    <x v="836"/>
    <s v="Second Class"/>
    <s v="MH-18025"/>
    <s v="Michelle Huthwaite"/>
    <s v="Consumer"/>
    <s v="United States"/>
    <s v="Seattle"/>
    <s v="Washington"/>
    <n v="98115"/>
    <x v="1"/>
    <x v="1217"/>
    <x v="1"/>
    <x v="13"/>
    <x v="1201"/>
    <x v="2320"/>
    <n v="2"/>
    <n v="0"/>
    <x v="2515"/>
  </r>
  <r>
    <n v="2808"/>
    <s v="CA-2015-148635"/>
    <x v="395"/>
    <x v="836"/>
    <s v="Second Class"/>
    <s v="MH-18025"/>
    <s v="Michelle Huthwaite"/>
    <s v="Consumer"/>
    <s v="United States"/>
    <s v="Seattle"/>
    <s v="Washington"/>
    <n v="98115"/>
    <x v="1"/>
    <x v="1434"/>
    <x v="1"/>
    <x v="10"/>
    <x v="1422"/>
    <x v="91"/>
    <n v="2"/>
    <n v="0"/>
    <x v="91"/>
  </r>
  <r>
    <n v="2809"/>
    <s v="CA-2015-148635"/>
    <x v="395"/>
    <x v="836"/>
    <s v="Second Class"/>
    <s v="MH-18025"/>
    <s v="Michelle Huthwaite"/>
    <s v="Consumer"/>
    <s v="United States"/>
    <s v="Seattle"/>
    <s v="Washington"/>
    <n v="98115"/>
    <x v="1"/>
    <x v="1248"/>
    <x v="0"/>
    <x v="0"/>
    <x v="1334"/>
    <x v="2321"/>
    <n v="5"/>
    <n v="0"/>
    <x v="2516"/>
  </r>
  <r>
    <n v="2810"/>
    <s v="CA-2015-148635"/>
    <x v="395"/>
    <x v="836"/>
    <s v="Second Class"/>
    <s v="MH-18025"/>
    <s v="Michelle Huthwaite"/>
    <s v="Consumer"/>
    <s v="United States"/>
    <s v="Seattle"/>
    <s v="Washington"/>
    <n v="98115"/>
    <x v="1"/>
    <x v="1131"/>
    <x v="0"/>
    <x v="1"/>
    <x v="1119"/>
    <x v="2322"/>
    <n v="2"/>
    <n v="0.2"/>
    <x v="2517"/>
  </r>
  <r>
    <n v="2811"/>
    <s v="CA-2015-135685"/>
    <x v="547"/>
    <x v="837"/>
    <s v="Second Class"/>
    <s v="MP-18175"/>
    <s v="Mike Pelletier"/>
    <s v="Home Office"/>
    <s v="United States"/>
    <s v="Milwaukee"/>
    <s v="Wisconsin"/>
    <n v="53209"/>
    <x v="2"/>
    <x v="368"/>
    <x v="1"/>
    <x v="10"/>
    <x v="369"/>
    <x v="2323"/>
    <n v="9"/>
    <n v="0"/>
    <x v="2518"/>
  </r>
  <r>
    <n v="2812"/>
    <s v="CA-2015-135685"/>
    <x v="547"/>
    <x v="837"/>
    <s v="Second Class"/>
    <s v="MP-18175"/>
    <s v="Mike Pelletier"/>
    <s v="Home Office"/>
    <s v="United States"/>
    <s v="Milwaukee"/>
    <s v="Wisconsin"/>
    <n v="53209"/>
    <x v="2"/>
    <x v="1435"/>
    <x v="0"/>
    <x v="5"/>
    <x v="1423"/>
    <x v="2324"/>
    <n v="6"/>
    <n v="0"/>
    <x v="2519"/>
  </r>
  <r>
    <n v="2813"/>
    <s v="CA-2015-135685"/>
    <x v="547"/>
    <x v="837"/>
    <s v="Second Class"/>
    <s v="MP-18175"/>
    <s v="Mike Pelletier"/>
    <s v="Home Office"/>
    <s v="United States"/>
    <s v="Milwaukee"/>
    <s v="Wisconsin"/>
    <n v="53209"/>
    <x v="2"/>
    <x v="719"/>
    <x v="0"/>
    <x v="3"/>
    <x v="718"/>
    <x v="2325"/>
    <n v="3"/>
    <n v="0"/>
    <x v="2520"/>
  </r>
  <r>
    <n v="2814"/>
    <s v="CA-2015-135685"/>
    <x v="547"/>
    <x v="837"/>
    <s v="Second Class"/>
    <s v="MP-18175"/>
    <s v="Mike Pelletier"/>
    <s v="Home Office"/>
    <s v="United States"/>
    <s v="Milwaukee"/>
    <s v="Wisconsin"/>
    <n v="53209"/>
    <x v="2"/>
    <x v="1287"/>
    <x v="2"/>
    <x v="11"/>
    <x v="1273"/>
    <x v="2326"/>
    <n v="4"/>
    <n v="0"/>
    <x v="2521"/>
  </r>
  <r>
    <n v="2815"/>
    <s v="CA-2015-135685"/>
    <x v="547"/>
    <x v="837"/>
    <s v="Second Class"/>
    <s v="MP-18175"/>
    <s v="Mike Pelletier"/>
    <s v="Home Office"/>
    <s v="United States"/>
    <s v="Milwaukee"/>
    <s v="Wisconsin"/>
    <n v="53209"/>
    <x v="2"/>
    <x v="562"/>
    <x v="0"/>
    <x v="3"/>
    <x v="561"/>
    <x v="2327"/>
    <n v="3"/>
    <n v="0"/>
    <x v="2522"/>
  </r>
  <r>
    <n v="2816"/>
    <s v="CA-2015-104626"/>
    <x v="135"/>
    <x v="37"/>
    <s v="Standard Class"/>
    <s v="DR-12940"/>
    <s v="Daniel Raglin"/>
    <s v="Home Office"/>
    <s v="United States"/>
    <s v="Franklin"/>
    <s v="Massachusetts"/>
    <n v="2038"/>
    <x v="3"/>
    <x v="710"/>
    <x v="1"/>
    <x v="8"/>
    <x v="709"/>
    <x v="2328"/>
    <n v="5"/>
    <n v="0"/>
    <x v="2523"/>
  </r>
  <r>
    <n v="2817"/>
    <s v="CA-2015-104626"/>
    <x v="135"/>
    <x v="37"/>
    <s v="Standard Class"/>
    <s v="DR-12940"/>
    <s v="Daniel Raglin"/>
    <s v="Home Office"/>
    <s v="United States"/>
    <s v="Franklin"/>
    <s v="Massachusetts"/>
    <n v="2038"/>
    <x v="3"/>
    <x v="163"/>
    <x v="0"/>
    <x v="1"/>
    <x v="164"/>
    <x v="2329"/>
    <n v="1"/>
    <n v="0"/>
    <x v="2524"/>
  </r>
  <r>
    <n v="2818"/>
    <s v="CA-2015-104626"/>
    <x v="135"/>
    <x v="37"/>
    <s v="Standard Class"/>
    <s v="DR-12940"/>
    <s v="Daniel Raglin"/>
    <s v="Home Office"/>
    <s v="United States"/>
    <s v="Franklin"/>
    <s v="Massachusetts"/>
    <n v="2038"/>
    <x v="3"/>
    <x v="1292"/>
    <x v="0"/>
    <x v="5"/>
    <x v="1278"/>
    <x v="2259"/>
    <n v="2"/>
    <n v="0"/>
    <x v="2525"/>
  </r>
  <r>
    <n v="2819"/>
    <s v="CA-2015-104626"/>
    <x v="135"/>
    <x v="37"/>
    <s v="Standard Class"/>
    <s v="DR-12940"/>
    <s v="Daniel Raglin"/>
    <s v="Home Office"/>
    <s v="United States"/>
    <s v="Franklin"/>
    <s v="Massachusetts"/>
    <n v="2038"/>
    <x v="3"/>
    <x v="245"/>
    <x v="1"/>
    <x v="4"/>
    <x v="246"/>
    <x v="2330"/>
    <n v="6"/>
    <n v="0"/>
    <x v="2526"/>
  </r>
  <r>
    <n v="2820"/>
    <s v="CA-2016-160500"/>
    <x v="465"/>
    <x v="588"/>
    <s v="First Class"/>
    <s v="DM-13015"/>
    <s v="Darrin Martin"/>
    <s v="Consumer"/>
    <s v="United States"/>
    <s v="Encinitas"/>
    <s v="California"/>
    <n v="92024"/>
    <x v="1"/>
    <x v="1338"/>
    <x v="1"/>
    <x v="8"/>
    <x v="1323"/>
    <x v="952"/>
    <n v="5"/>
    <n v="0.2"/>
    <x v="2527"/>
  </r>
  <r>
    <n v="2821"/>
    <s v="CA-2016-160500"/>
    <x v="465"/>
    <x v="588"/>
    <s v="First Class"/>
    <s v="DM-13015"/>
    <s v="Darrin Martin"/>
    <s v="Consumer"/>
    <s v="United States"/>
    <s v="Encinitas"/>
    <s v="California"/>
    <n v="92024"/>
    <x v="1"/>
    <x v="209"/>
    <x v="0"/>
    <x v="3"/>
    <x v="210"/>
    <x v="2331"/>
    <n v="3"/>
    <n v="0.2"/>
    <x v="2528"/>
  </r>
  <r>
    <n v="2822"/>
    <s v="CA-2017-100202"/>
    <x v="413"/>
    <x v="838"/>
    <s v="Standard Class"/>
    <s v="BD-11620"/>
    <s v="Brian DeCherney"/>
    <s v="Consumer"/>
    <s v="United States"/>
    <s v="Anaheim"/>
    <s v="California"/>
    <n v="92804"/>
    <x v="1"/>
    <x v="202"/>
    <x v="2"/>
    <x v="7"/>
    <x v="203"/>
    <x v="214"/>
    <n v="3"/>
    <n v="0.2"/>
    <x v="216"/>
  </r>
  <r>
    <n v="2823"/>
    <s v="CA-2017-131016"/>
    <x v="65"/>
    <x v="295"/>
    <s v="First Class"/>
    <s v="DC-12850"/>
    <s v="Dan Campbell"/>
    <s v="Consumer"/>
    <s v="United States"/>
    <s v="Arlington"/>
    <s v="Texas"/>
    <n v="76017"/>
    <x v="2"/>
    <x v="311"/>
    <x v="1"/>
    <x v="6"/>
    <x v="311"/>
    <x v="436"/>
    <n v="2"/>
    <n v="0.2"/>
    <x v="2529"/>
  </r>
  <r>
    <n v="2824"/>
    <s v="CA-2017-131016"/>
    <x v="65"/>
    <x v="295"/>
    <s v="First Class"/>
    <s v="DC-12850"/>
    <s v="Dan Campbell"/>
    <s v="Consumer"/>
    <s v="United States"/>
    <s v="Arlington"/>
    <s v="Texas"/>
    <n v="76017"/>
    <x v="2"/>
    <x v="1069"/>
    <x v="1"/>
    <x v="4"/>
    <x v="1058"/>
    <x v="2332"/>
    <n v="2"/>
    <n v="0.2"/>
    <x v="2530"/>
  </r>
  <r>
    <n v="2825"/>
    <s v="US-2014-112914"/>
    <x v="794"/>
    <x v="839"/>
    <s v="Standard Class"/>
    <s v="MT-18070"/>
    <s v="Michelle Tran"/>
    <s v="Home Office"/>
    <s v="United States"/>
    <s v="Houston"/>
    <s v="Texas"/>
    <n v="77041"/>
    <x v="2"/>
    <x v="1436"/>
    <x v="1"/>
    <x v="10"/>
    <x v="1424"/>
    <x v="2333"/>
    <n v="8"/>
    <n v="0.2"/>
    <x v="2531"/>
  </r>
  <r>
    <n v="2826"/>
    <s v="US-2014-112914"/>
    <x v="794"/>
    <x v="839"/>
    <s v="Standard Class"/>
    <s v="MT-18070"/>
    <s v="Michelle Tran"/>
    <s v="Home Office"/>
    <s v="United States"/>
    <s v="Houston"/>
    <s v="Texas"/>
    <n v="77041"/>
    <x v="2"/>
    <x v="587"/>
    <x v="0"/>
    <x v="0"/>
    <x v="587"/>
    <x v="2334"/>
    <n v="2"/>
    <n v="0.32"/>
    <x v="2532"/>
  </r>
  <r>
    <n v="2827"/>
    <s v="US-2014-112914"/>
    <x v="794"/>
    <x v="839"/>
    <s v="Standard Class"/>
    <s v="MT-18070"/>
    <s v="Michelle Tran"/>
    <s v="Home Office"/>
    <s v="United States"/>
    <s v="Houston"/>
    <s v="Texas"/>
    <n v="77041"/>
    <x v="2"/>
    <x v="1282"/>
    <x v="1"/>
    <x v="8"/>
    <x v="1267"/>
    <x v="629"/>
    <n v="2"/>
    <n v="0.8"/>
    <x v="2533"/>
  </r>
  <r>
    <n v="2828"/>
    <s v="US-2014-112914"/>
    <x v="794"/>
    <x v="839"/>
    <s v="Standard Class"/>
    <s v="MT-18070"/>
    <s v="Michelle Tran"/>
    <s v="Home Office"/>
    <s v="United States"/>
    <s v="Houston"/>
    <s v="Texas"/>
    <n v="77041"/>
    <x v="2"/>
    <x v="29"/>
    <x v="1"/>
    <x v="12"/>
    <x v="29"/>
    <x v="30"/>
    <n v="2"/>
    <n v="0.2"/>
    <x v="30"/>
  </r>
  <r>
    <n v="2829"/>
    <s v="CA-2016-124149"/>
    <x v="131"/>
    <x v="408"/>
    <s v="First Class"/>
    <s v="MJ-17740"/>
    <s v="Max Jones"/>
    <s v="Consumer"/>
    <s v="United States"/>
    <s v="Lancaster"/>
    <s v="Ohio"/>
    <n v="43130"/>
    <x v="3"/>
    <x v="1437"/>
    <x v="1"/>
    <x v="10"/>
    <x v="1425"/>
    <x v="2335"/>
    <n v="6"/>
    <n v="0.2"/>
    <x v="2534"/>
  </r>
  <r>
    <n v="2830"/>
    <s v="CA-2016-124149"/>
    <x v="131"/>
    <x v="408"/>
    <s v="First Class"/>
    <s v="MJ-17740"/>
    <s v="Max Jones"/>
    <s v="Consumer"/>
    <s v="United States"/>
    <s v="Lancaster"/>
    <s v="Ohio"/>
    <n v="43130"/>
    <x v="3"/>
    <x v="4"/>
    <x v="1"/>
    <x v="4"/>
    <x v="4"/>
    <x v="2336"/>
    <n v="5"/>
    <n v="0.2"/>
    <x v="2535"/>
  </r>
  <r>
    <n v="2831"/>
    <s v="CA-2016-124149"/>
    <x v="131"/>
    <x v="408"/>
    <s v="First Class"/>
    <s v="MJ-17740"/>
    <s v="Max Jones"/>
    <s v="Consumer"/>
    <s v="United States"/>
    <s v="Lancaster"/>
    <s v="Ohio"/>
    <n v="43130"/>
    <x v="3"/>
    <x v="1438"/>
    <x v="1"/>
    <x v="10"/>
    <x v="1426"/>
    <x v="128"/>
    <n v="2"/>
    <n v="0.2"/>
    <x v="130"/>
  </r>
  <r>
    <n v="2832"/>
    <s v="CA-2014-148915"/>
    <x v="301"/>
    <x v="840"/>
    <s v="Standard Class"/>
    <s v="ND-18370"/>
    <s v="Natalie DeCherney"/>
    <s v="Consumer"/>
    <s v="United States"/>
    <s v="Portland"/>
    <s v="Oregon"/>
    <n v="97206"/>
    <x v="1"/>
    <x v="1439"/>
    <x v="1"/>
    <x v="4"/>
    <x v="1427"/>
    <x v="2337"/>
    <n v="5"/>
    <n v="0.2"/>
    <x v="2536"/>
  </r>
  <r>
    <n v="2833"/>
    <s v="CA-2014-148915"/>
    <x v="301"/>
    <x v="840"/>
    <s v="Standard Class"/>
    <s v="ND-18370"/>
    <s v="Natalie DeCherney"/>
    <s v="Consumer"/>
    <s v="United States"/>
    <s v="Portland"/>
    <s v="Oregon"/>
    <n v="97206"/>
    <x v="1"/>
    <x v="1417"/>
    <x v="2"/>
    <x v="7"/>
    <x v="1405"/>
    <x v="2338"/>
    <n v="3"/>
    <n v="0.2"/>
    <x v="2537"/>
  </r>
  <r>
    <n v="2834"/>
    <s v="CA-2017-134649"/>
    <x v="795"/>
    <x v="523"/>
    <s v="Second Class"/>
    <s v="CA-11965"/>
    <s v="Carol Adams"/>
    <s v="Corporate"/>
    <s v="United States"/>
    <s v="Hoover"/>
    <s v="Alabama"/>
    <n v="35244"/>
    <x v="0"/>
    <x v="147"/>
    <x v="1"/>
    <x v="6"/>
    <x v="148"/>
    <x v="2339"/>
    <n v="7"/>
    <n v="0"/>
    <x v="2538"/>
  </r>
  <r>
    <n v="2835"/>
    <s v="CA-2017-134649"/>
    <x v="795"/>
    <x v="523"/>
    <s v="Second Class"/>
    <s v="CA-11965"/>
    <s v="Carol Adams"/>
    <s v="Corporate"/>
    <s v="United States"/>
    <s v="Hoover"/>
    <s v="Alabama"/>
    <n v="35244"/>
    <x v="0"/>
    <x v="175"/>
    <x v="1"/>
    <x v="8"/>
    <x v="176"/>
    <x v="181"/>
    <n v="2"/>
    <n v="0"/>
    <x v="183"/>
  </r>
  <r>
    <n v="2836"/>
    <s v="CA-2017-110842"/>
    <x v="343"/>
    <x v="38"/>
    <s v="Standard Class"/>
    <s v="GA-14725"/>
    <s v="Guy Armstrong"/>
    <s v="Consumer"/>
    <s v="United States"/>
    <s v="Los Angeles"/>
    <s v="California"/>
    <n v="90036"/>
    <x v="1"/>
    <x v="930"/>
    <x v="1"/>
    <x v="9"/>
    <x v="923"/>
    <x v="2340"/>
    <n v="1"/>
    <n v="0"/>
    <x v="2539"/>
  </r>
  <r>
    <n v="2837"/>
    <s v="CA-2017-110842"/>
    <x v="343"/>
    <x v="38"/>
    <s v="Standard Class"/>
    <s v="GA-14725"/>
    <s v="Guy Armstrong"/>
    <s v="Consumer"/>
    <s v="United States"/>
    <s v="Los Angeles"/>
    <s v="California"/>
    <n v="90036"/>
    <x v="1"/>
    <x v="1440"/>
    <x v="1"/>
    <x v="10"/>
    <x v="1428"/>
    <x v="541"/>
    <n v="3"/>
    <n v="0"/>
    <x v="551"/>
  </r>
  <r>
    <n v="2838"/>
    <s v="CA-2017-110842"/>
    <x v="343"/>
    <x v="38"/>
    <s v="Standard Class"/>
    <s v="GA-14725"/>
    <s v="Guy Armstrong"/>
    <s v="Consumer"/>
    <s v="United States"/>
    <s v="Los Angeles"/>
    <s v="California"/>
    <n v="90036"/>
    <x v="1"/>
    <x v="999"/>
    <x v="1"/>
    <x v="8"/>
    <x v="991"/>
    <x v="2114"/>
    <n v="5"/>
    <n v="0.2"/>
    <x v="2540"/>
  </r>
  <r>
    <n v="2839"/>
    <s v="CA-2016-147368"/>
    <x v="632"/>
    <x v="841"/>
    <s v="First Class"/>
    <s v="TC-21295"/>
    <s v="Toby Carlisle"/>
    <s v="Consumer"/>
    <s v="United States"/>
    <s v="Tallahassee"/>
    <s v="Florida"/>
    <n v="32303"/>
    <x v="0"/>
    <x v="946"/>
    <x v="2"/>
    <x v="15"/>
    <x v="939"/>
    <x v="1202"/>
    <n v="2"/>
    <n v="0.5"/>
    <x v="1247"/>
  </r>
  <r>
    <n v="2840"/>
    <s v="US-2015-104185"/>
    <x v="37"/>
    <x v="37"/>
    <s v="Second Class"/>
    <s v="JB-15400"/>
    <s v="Jennifer Braxton"/>
    <s v="Corporate"/>
    <s v="United States"/>
    <s v="New York City"/>
    <s v="New York"/>
    <n v="10009"/>
    <x v="3"/>
    <x v="772"/>
    <x v="1"/>
    <x v="4"/>
    <x v="771"/>
    <x v="2341"/>
    <n v="1"/>
    <n v="0"/>
    <x v="2541"/>
  </r>
  <r>
    <n v="2841"/>
    <s v="US-2014-125521"/>
    <x v="619"/>
    <x v="247"/>
    <s v="Standard Class"/>
    <s v="CK-12325"/>
    <s v="Christine Kargatis"/>
    <s v="Home Office"/>
    <s v="United States"/>
    <s v="Chesapeake"/>
    <s v="Virginia"/>
    <n v="23320"/>
    <x v="0"/>
    <x v="463"/>
    <x v="0"/>
    <x v="1"/>
    <x v="464"/>
    <x v="2342"/>
    <n v="4"/>
    <n v="0"/>
    <x v="2542"/>
  </r>
  <r>
    <n v="2842"/>
    <s v="US-2017-135062"/>
    <x v="515"/>
    <x v="842"/>
    <s v="Second Class"/>
    <s v="RL-19615"/>
    <s v="Rob Lucas"/>
    <s v="Consumer"/>
    <s v="United States"/>
    <s v="Fayetteville"/>
    <s v="North Carolina"/>
    <n v="28314"/>
    <x v="0"/>
    <x v="839"/>
    <x v="1"/>
    <x v="10"/>
    <x v="833"/>
    <x v="2343"/>
    <n v="7"/>
    <n v="0.2"/>
    <x v="2543"/>
  </r>
  <r>
    <n v="2843"/>
    <s v="CA-2017-135650"/>
    <x v="721"/>
    <x v="647"/>
    <s v="Standard Class"/>
    <s v="AC-10660"/>
    <s v="Anna Chung"/>
    <s v="Consumer"/>
    <s v="United States"/>
    <s v="Huntsville"/>
    <s v="Texas"/>
    <n v="77340"/>
    <x v="2"/>
    <x v="435"/>
    <x v="1"/>
    <x v="4"/>
    <x v="435"/>
    <x v="2344"/>
    <n v="2"/>
    <n v="0.2"/>
    <x v="2544"/>
  </r>
  <r>
    <n v="2844"/>
    <s v="CA-2017-112865"/>
    <x v="796"/>
    <x v="843"/>
    <s v="Standard Class"/>
    <s v="BH-11710"/>
    <s v="Brosina Hoffman"/>
    <s v="Consumer"/>
    <s v="United States"/>
    <s v="Philadelphia"/>
    <s v="Pennsylvania"/>
    <n v="19140"/>
    <x v="3"/>
    <x v="1374"/>
    <x v="2"/>
    <x v="11"/>
    <x v="1359"/>
    <x v="2345"/>
    <n v="3"/>
    <n v="0.2"/>
    <x v="2545"/>
  </r>
  <r>
    <n v="2845"/>
    <s v="US-2016-162852"/>
    <x v="797"/>
    <x v="844"/>
    <s v="Standard Class"/>
    <s v="BG-11695"/>
    <s v="Brooke Gillingham"/>
    <s v="Corporate"/>
    <s v="United States"/>
    <s v="Woodstock"/>
    <s v="Illinois"/>
    <n v="60098"/>
    <x v="2"/>
    <x v="531"/>
    <x v="0"/>
    <x v="1"/>
    <x v="531"/>
    <x v="2346"/>
    <n v="8"/>
    <n v="0.3"/>
    <x v="2546"/>
  </r>
  <r>
    <n v="2846"/>
    <s v="CA-2017-138163"/>
    <x v="701"/>
    <x v="541"/>
    <s v="First Class"/>
    <s v="XP-21865"/>
    <s v="Xylona Preis"/>
    <s v="Consumer"/>
    <s v="United States"/>
    <s v="Everett"/>
    <s v="Massachusetts"/>
    <n v="2149"/>
    <x v="3"/>
    <x v="207"/>
    <x v="1"/>
    <x v="6"/>
    <x v="208"/>
    <x v="717"/>
    <n v="3"/>
    <n v="0"/>
    <x v="2547"/>
  </r>
  <r>
    <n v="2847"/>
    <s v="CA-2017-152093"/>
    <x v="18"/>
    <x v="17"/>
    <s v="Standard Class"/>
    <s v="SN-20560"/>
    <s v="Skye Norling"/>
    <s v="Home Office"/>
    <s v="United States"/>
    <s v="Chicago"/>
    <s v="Illinois"/>
    <n v="60653"/>
    <x v="2"/>
    <x v="450"/>
    <x v="1"/>
    <x v="8"/>
    <x v="451"/>
    <x v="2347"/>
    <n v="3"/>
    <n v="0.8"/>
    <x v="2548"/>
  </r>
  <r>
    <n v="2848"/>
    <s v="CA-2017-157854"/>
    <x v="798"/>
    <x v="339"/>
    <s v="Standard Class"/>
    <s v="DM-13345"/>
    <s v="Denise Monton"/>
    <s v="Corporate"/>
    <s v="United States"/>
    <s v="Roswell"/>
    <s v="Georgia"/>
    <n v="30076"/>
    <x v="0"/>
    <x v="1441"/>
    <x v="0"/>
    <x v="5"/>
    <x v="1429"/>
    <x v="2348"/>
    <n v="6"/>
    <n v="0"/>
    <x v="2549"/>
  </r>
  <r>
    <n v="2849"/>
    <s v="CA-2017-157854"/>
    <x v="798"/>
    <x v="339"/>
    <s v="Standard Class"/>
    <s v="DM-13345"/>
    <s v="Denise Monton"/>
    <s v="Corporate"/>
    <s v="United States"/>
    <s v="Roswell"/>
    <s v="Georgia"/>
    <n v="30076"/>
    <x v="0"/>
    <x v="1176"/>
    <x v="1"/>
    <x v="8"/>
    <x v="1162"/>
    <x v="2349"/>
    <n v="3"/>
    <n v="0"/>
    <x v="2550"/>
  </r>
  <r>
    <n v="2850"/>
    <s v="CA-2016-123617"/>
    <x v="85"/>
    <x v="845"/>
    <s v="Standard Class"/>
    <s v="AJ-10780"/>
    <s v="Anthony Jacobs"/>
    <s v="Corporate"/>
    <s v="United States"/>
    <s v="Palm Coast"/>
    <s v="Florida"/>
    <n v="32137"/>
    <x v="0"/>
    <x v="863"/>
    <x v="1"/>
    <x v="8"/>
    <x v="857"/>
    <x v="2350"/>
    <n v="6"/>
    <n v="0.7"/>
    <x v="2551"/>
  </r>
  <r>
    <n v="2851"/>
    <s v="US-2016-128293"/>
    <x v="799"/>
    <x v="846"/>
    <s v="First Class"/>
    <s v="KC-16255"/>
    <s v="Karen Carlisle"/>
    <s v="Corporate"/>
    <s v="United States"/>
    <s v="Philadelphia"/>
    <s v="Pennsylvania"/>
    <n v="19120"/>
    <x v="3"/>
    <x v="459"/>
    <x v="1"/>
    <x v="4"/>
    <x v="460"/>
    <x v="1466"/>
    <n v="1"/>
    <n v="0.2"/>
    <x v="2552"/>
  </r>
  <r>
    <n v="2852"/>
    <s v="CA-2017-107342"/>
    <x v="94"/>
    <x v="847"/>
    <s v="Standard Class"/>
    <s v="VF-21715"/>
    <s v="Vicky Freymann"/>
    <s v="Home Office"/>
    <s v="United States"/>
    <s v="Columbus"/>
    <s v="Indiana"/>
    <n v="47201"/>
    <x v="2"/>
    <x v="728"/>
    <x v="1"/>
    <x v="10"/>
    <x v="727"/>
    <x v="2351"/>
    <n v="4"/>
    <n v="0"/>
    <x v="2553"/>
  </r>
  <r>
    <n v="2853"/>
    <s v="CA-2016-136371"/>
    <x v="690"/>
    <x v="202"/>
    <s v="Second Class"/>
    <s v="SV-20935"/>
    <s v="Susan Vittorini"/>
    <s v="Consumer"/>
    <s v="United States"/>
    <s v="Oceanside"/>
    <s v="New York"/>
    <n v="11572"/>
    <x v="3"/>
    <x v="1442"/>
    <x v="0"/>
    <x v="5"/>
    <x v="1430"/>
    <x v="1883"/>
    <n v="1"/>
    <n v="0"/>
    <x v="2554"/>
  </r>
  <r>
    <n v="2854"/>
    <s v="CA-2016-136371"/>
    <x v="690"/>
    <x v="202"/>
    <s v="Second Class"/>
    <s v="SV-20935"/>
    <s v="Susan Vittorini"/>
    <s v="Consumer"/>
    <s v="United States"/>
    <s v="Oceanside"/>
    <s v="New York"/>
    <n v="11572"/>
    <x v="3"/>
    <x v="534"/>
    <x v="0"/>
    <x v="5"/>
    <x v="534"/>
    <x v="2352"/>
    <n v="4"/>
    <n v="0"/>
    <x v="2555"/>
  </r>
  <r>
    <n v="2855"/>
    <s v="CA-2017-137344"/>
    <x v="648"/>
    <x v="848"/>
    <s v="Same Day"/>
    <s v="EM-13810"/>
    <s v="Eleni McCrary"/>
    <s v="Corporate"/>
    <s v="United States"/>
    <s v="Franklin"/>
    <s v="Massachusetts"/>
    <n v="2038"/>
    <x v="3"/>
    <x v="1031"/>
    <x v="1"/>
    <x v="4"/>
    <x v="1022"/>
    <x v="2353"/>
    <n v="3"/>
    <n v="0"/>
    <x v="2556"/>
  </r>
  <r>
    <n v="2856"/>
    <s v="CA-2017-169810"/>
    <x v="800"/>
    <x v="849"/>
    <s v="Standard Class"/>
    <s v="RB-19360"/>
    <s v="Raymond Buch"/>
    <s v="Consumer"/>
    <s v="United States"/>
    <s v="Sioux Falls"/>
    <s v="South Dakota"/>
    <n v="57103"/>
    <x v="2"/>
    <x v="1387"/>
    <x v="1"/>
    <x v="2"/>
    <x v="1373"/>
    <x v="2354"/>
    <n v="7"/>
    <n v="0"/>
    <x v="2557"/>
  </r>
  <r>
    <n v="2857"/>
    <s v="CA-2016-128594"/>
    <x v="370"/>
    <x v="652"/>
    <s v="First Class"/>
    <s v="DJ-13510"/>
    <s v="Don Jones"/>
    <s v="Corporate"/>
    <s v="United States"/>
    <s v="San Diego"/>
    <s v="California"/>
    <n v="92037"/>
    <x v="1"/>
    <x v="445"/>
    <x v="0"/>
    <x v="1"/>
    <x v="445"/>
    <x v="2355"/>
    <n v="4"/>
    <n v="0.2"/>
    <x v="2558"/>
  </r>
  <r>
    <n v="2858"/>
    <s v="CA-2016-154690"/>
    <x v="243"/>
    <x v="611"/>
    <s v="Second Class"/>
    <s v="CC-12370"/>
    <s v="Christopher Conant"/>
    <s v="Consumer"/>
    <s v="United States"/>
    <s v="Fayetteville"/>
    <s v="North Carolina"/>
    <n v="28314"/>
    <x v="0"/>
    <x v="1153"/>
    <x v="0"/>
    <x v="1"/>
    <x v="1141"/>
    <x v="2284"/>
    <n v="2"/>
    <n v="0.2"/>
    <x v="2469"/>
  </r>
  <r>
    <n v="2859"/>
    <s v="CA-2017-138975"/>
    <x v="240"/>
    <x v="254"/>
    <s v="Standard Class"/>
    <s v="SC-20380"/>
    <s v="Shahid Collister"/>
    <s v="Consumer"/>
    <s v="United States"/>
    <s v="Atlanta"/>
    <s v="Georgia"/>
    <n v="30318"/>
    <x v="0"/>
    <x v="658"/>
    <x v="2"/>
    <x v="11"/>
    <x v="658"/>
    <x v="766"/>
    <n v="4"/>
    <n v="0"/>
    <x v="788"/>
  </r>
  <r>
    <n v="2860"/>
    <s v="CA-2017-138975"/>
    <x v="240"/>
    <x v="254"/>
    <s v="Standard Class"/>
    <s v="SC-20380"/>
    <s v="Shahid Collister"/>
    <s v="Consumer"/>
    <s v="United States"/>
    <s v="Atlanta"/>
    <s v="Georgia"/>
    <n v="30318"/>
    <x v="0"/>
    <x v="1443"/>
    <x v="2"/>
    <x v="7"/>
    <x v="1431"/>
    <x v="2258"/>
    <n v="3"/>
    <n v="0"/>
    <x v="2559"/>
  </r>
  <r>
    <n v="2861"/>
    <s v="CA-2017-138975"/>
    <x v="240"/>
    <x v="254"/>
    <s v="Standard Class"/>
    <s v="SC-20380"/>
    <s v="Shahid Collister"/>
    <s v="Consumer"/>
    <s v="United States"/>
    <s v="Atlanta"/>
    <s v="Georgia"/>
    <n v="30318"/>
    <x v="0"/>
    <x v="199"/>
    <x v="0"/>
    <x v="0"/>
    <x v="200"/>
    <x v="2356"/>
    <n v="9"/>
    <n v="0"/>
    <x v="2560"/>
  </r>
  <r>
    <n v="2862"/>
    <s v="CA-2017-138975"/>
    <x v="240"/>
    <x v="254"/>
    <s v="Standard Class"/>
    <s v="SC-20380"/>
    <s v="Shahid Collister"/>
    <s v="Consumer"/>
    <s v="United States"/>
    <s v="Atlanta"/>
    <s v="Georgia"/>
    <n v="30318"/>
    <x v="0"/>
    <x v="839"/>
    <x v="1"/>
    <x v="10"/>
    <x v="833"/>
    <x v="2357"/>
    <n v="7"/>
    <n v="0"/>
    <x v="2561"/>
  </r>
  <r>
    <n v="2863"/>
    <s v="CA-2017-106537"/>
    <x v="801"/>
    <x v="850"/>
    <s v="Standard Class"/>
    <s v="RH-19495"/>
    <s v="Rick Hansen"/>
    <s v="Consumer"/>
    <s v="United States"/>
    <s v="Orlando"/>
    <s v="Florida"/>
    <n v="32839"/>
    <x v="0"/>
    <x v="1396"/>
    <x v="1"/>
    <x v="10"/>
    <x v="1383"/>
    <x v="561"/>
    <n v="4"/>
    <n v="0.2"/>
    <x v="570"/>
  </r>
  <r>
    <n v="2864"/>
    <s v="US-2017-103828"/>
    <x v="802"/>
    <x v="851"/>
    <s v="Same Day"/>
    <s v="JK-15370"/>
    <s v="Jay Kimmel"/>
    <s v="Consumer"/>
    <s v="United States"/>
    <s v="San Francisco"/>
    <s v="California"/>
    <n v="94122"/>
    <x v="1"/>
    <x v="470"/>
    <x v="1"/>
    <x v="4"/>
    <x v="471"/>
    <x v="974"/>
    <n v="3"/>
    <n v="0"/>
    <x v="1011"/>
  </r>
  <r>
    <n v="2865"/>
    <s v="US-2017-103828"/>
    <x v="802"/>
    <x v="851"/>
    <s v="Same Day"/>
    <s v="JK-15370"/>
    <s v="Jay Kimmel"/>
    <s v="Consumer"/>
    <s v="United States"/>
    <s v="San Francisco"/>
    <s v="California"/>
    <n v="94122"/>
    <x v="1"/>
    <x v="360"/>
    <x v="1"/>
    <x v="9"/>
    <x v="360"/>
    <x v="2358"/>
    <n v="7"/>
    <n v="0"/>
    <x v="2562"/>
  </r>
  <r>
    <n v="2866"/>
    <s v="US-2017-103828"/>
    <x v="802"/>
    <x v="851"/>
    <s v="Same Day"/>
    <s v="JK-15370"/>
    <s v="Jay Kimmel"/>
    <s v="Consumer"/>
    <s v="United States"/>
    <s v="San Francisco"/>
    <s v="California"/>
    <n v="94122"/>
    <x v="1"/>
    <x v="397"/>
    <x v="1"/>
    <x v="6"/>
    <x v="398"/>
    <x v="426"/>
    <n v="3"/>
    <n v="0"/>
    <x v="436"/>
  </r>
  <r>
    <n v="2867"/>
    <s v="US-2017-103828"/>
    <x v="802"/>
    <x v="851"/>
    <s v="Same Day"/>
    <s v="JK-15370"/>
    <s v="Jay Kimmel"/>
    <s v="Consumer"/>
    <s v="United States"/>
    <s v="San Francisco"/>
    <s v="California"/>
    <n v="94122"/>
    <x v="1"/>
    <x v="1444"/>
    <x v="1"/>
    <x v="14"/>
    <x v="327"/>
    <x v="1051"/>
    <n v="4"/>
    <n v="0"/>
    <x v="2563"/>
  </r>
  <r>
    <n v="2868"/>
    <s v="CA-2016-115588"/>
    <x v="338"/>
    <x v="357"/>
    <s v="Second Class"/>
    <s v="AF-10885"/>
    <s v="Art Foster"/>
    <s v="Consumer"/>
    <s v="United States"/>
    <s v="Toledo"/>
    <s v="Ohio"/>
    <n v="43615"/>
    <x v="3"/>
    <x v="327"/>
    <x v="1"/>
    <x v="14"/>
    <x v="327"/>
    <x v="2359"/>
    <n v="5"/>
    <n v="0.2"/>
    <x v="2564"/>
  </r>
  <r>
    <n v="2869"/>
    <s v="CA-2016-115588"/>
    <x v="338"/>
    <x v="357"/>
    <s v="Second Class"/>
    <s v="AF-10885"/>
    <s v="Art Foster"/>
    <s v="Consumer"/>
    <s v="United States"/>
    <s v="Toledo"/>
    <s v="Ohio"/>
    <n v="43615"/>
    <x v="3"/>
    <x v="720"/>
    <x v="1"/>
    <x v="4"/>
    <x v="719"/>
    <x v="2360"/>
    <n v="3"/>
    <n v="0.2"/>
    <x v="2565"/>
  </r>
  <r>
    <n v="2870"/>
    <s v="CA-2017-143861"/>
    <x v="492"/>
    <x v="141"/>
    <s v="Standard Class"/>
    <s v="LC-16885"/>
    <s v="Lena Creighton"/>
    <s v="Consumer"/>
    <s v="United States"/>
    <s v="Saint Petersburg"/>
    <s v="Florida"/>
    <n v="33710"/>
    <x v="0"/>
    <x v="1445"/>
    <x v="0"/>
    <x v="5"/>
    <x v="1432"/>
    <x v="1232"/>
    <n v="2"/>
    <n v="0.2"/>
    <x v="2566"/>
  </r>
  <r>
    <n v="2871"/>
    <s v="CA-2014-148040"/>
    <x v="579"/>
    <x v="616"/>
    <s v="Standard Class"/>
    <s v="BF-11275"/>
    <s v="Beth Fritzler"/>
    <s v="Corporate"/>
    <s v="United States"/>
    <s v="Tucson"/>
    <s v="Arizona"/>
    <n v="85705"/>
    <x v="1"/>
    <x v="1323"/>
    <x v="1"/>
    <x v="10"/>
    <x v="1309"/>
    <x v="1355"/>
    <n v="3"/>
    <n v="0.2"/>
    <x v="1419"/>
  </r>
  <r>
    <n v="2872"/>
    <s v="CA-2014-148040"/>
    <x v="579"/>
    <x v="616"/>
    <s v="Standard Class"/>
    <s v="BF-11275"/>
    <s v="Beth Fritzler"/>
    <s v="Corporate"/>
    <s v="United States"/>
    <s v="Tucson"/>
    <s v="Arizona"/>
    <n v="85705"/>
    <x v="1"/>
    <x v="541"/>
    <x v="0"/>
    <x v="1"/>
    <x v="541"/>
    <x v="2361"/>
    <n v="3"/>
    <n v="0.2"/>
    <x v="2567"/>
  </r>
  <r>
    <n v="2873"/>
    <s v="CA-2017-135167"/>
    <x v="140"/>
    <x v="46"/>
    <s v="Standard Class"/>
    <s v="SC-20800"/>
    <s v="Stuart Calhoun"/>
    <s v="Consumer"/>
    <s v="United States"/>
    <s v="Los Angeles"/>
    <s v="California"/>
    <n v="90036"/>
    <x v="1"/>
    <x v="319"/>
    <x v="1"/>
    <x v="6"/>
    <x v="319"/>
    <x v="2362"/>
    <n v="1"/>
    <n v="0"/>
    <x v="2568"/>
  </r>
  <r>
    <n v="2874"/>
    <s v="CA-2017-137022"/>
    <x v="673"/>
    <x v="228"/>
    <s v="Standard Class"/>
    <s v="SW-20275"/>
    <s v="Scott Williamson"/>
    <s v="Consumer"/>
    <s v="United States"/>
    <s v="San Diego"/>
    <s v="California"/>
    <n v="92105"/>
    <x v="1"/>
    <x v="537"/>
    <x v="1"/>
    <x v="4"/>
    <x v="537"/>
    <x v="2363"/>
    <n v="8"/>
    <n v="0"/>
    <x v="2569"/>
  </r>
  <r>
    <n v="2875"/>
    <s v="US-2017-102638"/>
    <x v="614"/>
    <x v="786"/>
    <s v="First Class"/>
    <s v="MC-17845"/>
    <s v="Michael Chen"/>
    <s v="Consumer"/>
    <s v="United States"/>
    <s v="New York City"/>
    <s v="New York"/>
    <n v="10035"/>
    <x v="3"/>
    <x v="131"/>
    <x v="1"/>
    <x v="13"/>
    <x v="132"/>
    <x v="2364"/>
    <n v="3"/>
    <n v="0"/>
    <x v="2570"/>
  </r>
  <r>
    <n v="2876"/>
    <s v="US-2016-167339"/>
    <x v="803"/>
    <x v="852"/>
    <s v="Second Class"/>
    <s v="TD-20995"/>
    <s v="Tamara Dahlen"/>
    <s v="Consumer"/>
    <s v="United States"/>
    <s v="San Diego"/>
    <s v="California"/>
    <n v="92037"/>
    <x v="1"/>
    <x v="992"/>
    <x v="0"/>
    <x v="1"/>
    <x v="984"/>
    <x v="2365"/>
    <n v="2"/>
    <n v="0.2"/>
    <x v="2571"/>
  </r>
  <r>
    <n v="2877"/>
    <s v="US-2016-167339"/>
    <x v="803"/>
    <x v="852"/>
    <s v="Second Class"/>
    <s v="TD-20995"/>
    <s v="Tamara Dahlen"/>
    <s v="Consumer"/>
    <s v="United States"/>
    <s v="San Diego"/>
    <s v="California"/>
    <n v="92037"/>
    <x v="1"/>
    <x v="323"/>
    <x v="0"/>
    <x v="1"/>
    <x v="323"/>
    <x v="2366"/>
    <n v="7"/>
    <n v="0.2"/>
    <x v="2572"/>
  </r>
  <r>
    <n v="2878"/>
    <s v="CA-2016-152072"/>
    <x v="804"/>
    <x v="853"/>
    <s v="Standard Class"/>
    <s v="Dp-13240"/>
    <s v="Dean percer"/>
    <s v="Home Office"/>
    <s v="United States"/>
    <s v="Westfield"/>
    <s v="New Jersey"/>
    <n v="7090"/>
    <x v="3"/>
    <x v="1249"/>
    <x v="1"/>
    <x v="12"/>
    <x v="1233"/>
    <x v="2367"/>
    <n v="2"/>
    <n v="0"/>
    <x v="2573"/>
  </r>
  <r>
    <n v="2879"/>
    <s v="CA-2016-152072"/>
    <x v="804"/>
    <x v="853"/>
    <s v="Standard Class"/>
    <s v="Dp-13240"/>
    <s v="Dean percer"/>
    <s v="Home Office"/>
    <s v="United States"/>
    <s v="Westfield"/>
    <s v="New Jersey"/>
    <n v="7090"/>
    <x v="3"/>
    <x v="372"/>
    <x v="1"/>
    <x v="6"/>
    <x v="373"/>
    <x v="2368"/>
    <n v="2"/>
    <n v="0"/>
    <x v="2574"/>
  </r>
  <r>
    <n v="2880"/>
    <s v="CA-2016-152072"/>
    <x v="804"/>
    <x v="853"/>
    <s v="Standard Class"/>
    <s v="Dp-13240"/>
    <s v="Dean percer"/>
    <s v="Home Office"/>
    <s v="United States"/>
    <s v="Westfield"/>
    <s v="New Jersey"/>
    <n v="7090"/>
    <x v="3"/>
    <x v="106"/>
    <x v="2"/>
    <x v="11"/>
    <x v="106"/>
    <x v="2369"/>
    <n v="3"/>
    <n v="0"/>
    <x v="2575"/>
  </r>
  <r>
    <n v="2881"/>
    <s v="CA-2016-102932"/>
    <x v="251"/>
    <x v="30"/>
    <s v="Second Class"/>
    <s v="SD-20485"/>
    <s v="Shirley Daniels"/>
    <s v="Home Office"/>
    <s v="United States"/>
    <s v="Orange"/>
    <s v="New Jersey"/>
    <n v="7050"/>
    <x v="3"/>
    <x v="15"/>
    <x v="1"/>
    <x v="8"/>
    <x v="15"/>
    <x v="2370"/>
    <n v="6"/>
    <n v="0"/>
    <x v="2576"/>
  </r>
  <r>
    <n v="2882"/>
    <s v="CA-2016-102932"/>
    <x v="251"/>
    <x v="30"/>
    <s v="Second Class"/>
    <s v="SD-20485"/>
    <s v="Shirley Daniels"/>
    <s v="Home Office"/>
    <s v="United States"/>
    <s v="Orange"/>
    <s v="New Jersey"/>
    <n v="7050"/>
    <x v="3"/>
    <x v="660"/>
    <x v="1"/>
    <x v="14"/>
    <x v="660"/>
    <x v="1056"/>
    <n v="3"/>
    <n v="0"/>
    <x v="1096"/>
  </r>
  <r>
    <n v="2883"/>
    <s v="CA-2014-165540"/>
    <x v="805"/>
    <x v="854"/>
    <s v="Standard Class"/>
    <s v="TM-21010"/>
    <s v="Tamara Manning"/>
    <s v="Consumer"/>
    <s v="United States"/>
    <s v="Woodstock"/>
    <s v="Illinois"/>
    <n v="60098"/>
    <x v="2"/>
    <x v="608"/>
    <x v="1"/>
    <x v="8"/>
    <x v="608"/>
    <x v="2371"/>
    <n v="5"/>
    <n v="0.8"/>
    <x v="2577"/>
  </r>
  <r>
    <n v="2884"/>
    <s v="CA-2016-130799"/>
    <x v="583"/>
    <x v="619"/>
    <s v="Second Class"/>
    <s v="BK-11260"/>
    <s v="Berenike Kampe"/>
    <s v="Consumer"/>
    <s v="United States"/>
    <s v="San Francisco"/>
    <s v="California"/>
    <n v="94110"/>
    <x v="1"/>
    <x v="852"/>
    <x v="0"/>
    <x v="5"/>
    <x v="845"/>
    <x v="2372"/>
    <n v="4"/>
    <n v="0"/>
    <x v="2578"/>
  </r>
  <r>
    <n v="2885"/>
    <s v="CA-2016-164483"/>
    <x v="806"/>
    <x v="855"/>
    <s v="Standard Class"/>
    <s v="JF-15490"/>
    <s v="Jeremy Farry"/>
    <s v="Consumer"/>
    <s v="United States"/>
    <s v="San Francisco"/>
    <s v="California"/>
    <n v="94122"/>
    <x v="1"/>
    <x v="634"/>
    <x v="1"/>
    <x v="8"/>
    <x v="634"/>
    <x v="738"/>
    <n v="2"/>
    <n v="0.2"/>
    <x v="756"/>
  </r>
  <r>
    <n v="2886"/>
    <s v="US-2016-159856"/>
    <x v="807"/>
    <x v="856"/>
    <s v="Standard Class"/>
    <s v="EP-13915"/>
    <s v="Emily Phan"/>
    <s v="Consumer"/>
    <s v="United States"/>
    <s v="Tempe"/>
    <s v="Arizona"/>
    <n v="85281"/>
    <x v="1"/>
    <x v="389"/>
    <x v="0"/>
    <x v="1"/>
    <x v="390"/>
    <x v="2373"/>
    <n v="5"/>
    <n v="0.2"/>
    <x v="2579"/>
  </r>
  <r>
    <n v="2887"/>
    <s v="CA-2017-102099"/>
    <x v="404"/>
    <x v="857"/>
    <s v="First Class"/>
    <s v="EP-13915"/>
    <s v="Emily Phan"/>
    <s v="Consumer"/>
    <s v="United States"/>
    <s v="Los Angeles"/>
    <s v="California"/>
    <n v="90008"/>
    <x v="1"/>
    <x v="453"/>
    <x v="1"/>
    <x v="6"/>
    <x v="454"/>
    <x v="153"/>
    <n v="3"/>
    <n v="0"/>
    <x v="155"/>
  </r>
  <r>
    <n v="2888"/>
    <s v="CA-2017-102099"/>
    <x v="404"/>
    <x v="857"/>
    <s v="First Class"/>
    <s v="EP-13915"/>
    <s v="Emily Phan"/>
    <s v="Consumer"/>
    <s v="United States"/>
    <s v="Los Angeles"/>
    <s v="California"/>
    <n v="90008"/>
    <x v="1"/>
    <x v="860"/>
    <x v="1"/>
    <x v="10"/>
    <x v="854"/>
    <x v="91"/>
    <n v="2"/>
    <n v="0"/>
    <x v="91"/>
  </r>
  <r>
    <n v="2889"/>
    <s v="CA-2017-102099"/>
    <x v="404"/>
    <x v="857"/>
    <s v="First Class"/>
    <s v="EP-13915"/>
    <s v="Emily Phan"/>
    <s v="Consumer"/>
    <s v="United States"/>
    <s v="Los Angeles"/>
    <s v="California"/>
    <n v="90008"/>
    <x v="1"/>
    <x v="730"/>
    <x v="1"/>
    <x v="10"/>
    <x v="729"/>
    <x v="56"/>
    <n v="5"/>
    <n v="0"/>
    <x v="56"/>
  </r>
  <r>
    <n v="2890"/>
    <s v="CA-2017-164049"/>
    <x v="808"/>
    <x v="373"/>
    <s v="Standard Class"/>
    <s v="KH-16630"/>
    <s v="Ken Heidel"/>
    <s v="Corporate"/>
    <s v="United States"/>
    <s v="Seattle"/>
    <s v="Washington"/>
    <n v="98105"/>
    <x v="1"/>
    <x v="1446"/>
    <x v="1"/>
    <x v="10"/>
    <x v="1433"/>
    <x v="2374"/>
    <n v="5"/>
    <n v="0"/>
    <x v="2580"/>
  </r>
  <r>
    <n v="2891"/>
    <s v="CA-2014-142727"/>
    <x v="333"/>
    <x v="858"/>
    <s v="Second Class"/>
    <s v="HG-14845"/>
    <s v="Harry Greene"/>
    <s v="Consumer"/>
    <s v="United States"/>
    <s v="Lake Charles"/>
    <s v="Louisiana"/>
    <n v="70601"/>
    <x v="0"/>
    <x v="792"/>
    <x v="0"/>
    <x v="1"/>
    <x v="790"/>
    <x v="2375"/>
    <n v="2"/>
    <n v="0"/>
    <x v="2581"/>
  </r>
  <r>
    <n v="2892"/>
    <s v="CA-2014-142727"/>
    <x v="333"/>
    <x v="858"/>
    <s v="Second Class"/>
    <s v="HG-14845"/>
    <s v="Harry Greene"/>
    <s v="Consumer"/>
    <s v="United States"/>
    <s v="Lake Charles"/>
    <s v="Louisiana"/>
    <n v="70601"/>
    <x v="0"/>
    <x v="952"/>
    <x v="1"/>
    <x v="8"/>
    <x v="945"/>
    <x v="1465"/>
    <n v="3"/>
    <n v="0"/>
    <x v="2582"/>
  </r>
  <r>
    <n v="2893"/>
    <s v="CA-2017-139913"/>
    <x v="436"/>
    <x v="859"/>
    <s v="Standard Class"/>
    <s v="JC-16105"/>
    <s v="Julie Creighton"/>
    <s v="Corporate"/>
    <s v="United States"/>
    <s v="Rochester"/>
    <s v="New York"/>
    <n v="14609"/>
    <x v="3"/>
    <x v="1447"/>
    <x v="1"/>
    <x v="10"/>
    <x v="1434"/>
    <x v="1057"/>
    <n v="2"/>
    <n v="0"/>
    <x v="1302"/>
  </r>
  <r>
    <n v="2894"/>
    <s v="CA-2017-139913"/>
    <x v="436"/>
    <x v="859"/>
    <s v="Standard Class"/>
    <s v="JC-16105"/>
    <s v="Julie Creighton"/>
    <s v="Corporate"/>
    <s v="United States"/>
    <s v="Rochester"/>
    <s v="New York"/>
    <n v="14609"/>
    <x v="3"/>
    <x v="218"/>
    <x v="1"/>
    <x v="10"/>
    <x v="219"/>
    <x v="1603"/>
    <n v="5"/>
    <n v="0"/>
    <x v="1698"/>
  </r>
  <r>
    <n v="2895"/>
    <s v="CA-2017-139913"/>
    <x v="436"/>
    <x v="859"/>
    <s v="Standard Class"/>
    <s v="JC-16105"/>
    <s v="Julie Creighton"/>
    <s v="Corporate"/>
    <s v="United States"/>
    <s v="Rochester"/>
    <s v="New York"/>
    <n v="14609"/>
    <x v="3"/>
    <x v="1448"/>
    <x v="0"/>
    <x v="5"/>
    <x v="1435"/>
    <x v="2376"/>
    <n v="11"/>
    <n v="0"/>
    <x v="2583"/>
  </r>
  <r>
    <n v="2896"/>
    <s v="CA-2017-139913"/>
    <x v="436"/>
    <x v="859"/>
    <s v="Standard Class"/>
    <s v="JC-16105"/>
    <s v="Julie Creighton"/>
    <s v="Corporate"/>
    <s v="United States"/>
    <s v="Rochester"/>
    <s v="New York"/>
    <n v="14609"/>
    <x v="3"/>
    <x v="179"/>
    <x v="2"/>
    <x v="7"/>
    <x v="180"/>
    <x v="1211"/>
    <n v="3"/>
    <n v="0"/>
    <x v="2584"/>
  </r>
  <r>
    <n v="2897"/>
    <s v="CA-2014-169033"/>
    <x v="809"/>
    <x v="860"/>
    <s v="Standard Class"/>
    <s v="KM-16720"/>
    <s v="Kunst Miller"/>
    <s v="Consumer"/>
    <s v="United States"/>
    <s v="Long Beach"/>
    <s v="New York"/>
    <n v="11561"/>
    <x v="3"/>
    <x v="1068"/>
    <x v="1"/>
    <x v="6"/>
    <x v="1057"/>
    <x v="2377"/>
    <n v="5"/>
    <n v="0"/>
    <x v="2585"/>
  </r>
  <r>
    <n v="2898"/>
    <s v="US-2016-164630"/>
    <x v="810"/>
    <x v="861"/>
    <s v="Standard Class"/>
    <s v="EB-13975"/>
    <s v="Erica Bern"/>
    <s v="Corporate"/>
    <s v="United States"/>
    <s v="Charlotte"/>
    <s v="North Carolina"/>
    <n v="28205"/>
    <x v="0"/>
    <x v="1327"/>
    <x v="2"/>
    <x v="16"/>
    <x v="1313"/>
    <x v="2378"/>
    <n v="4"/>
    <n v="0.2"/>
    <x v="2586"/>
  </r>
  <r>
    <n v="2899"/>
    <s v="US-2015-114839"/>
    <x v="33"/>
    <x v="862"/>
    <s v="Standard Class"/>
    <s v="PW-19240"/>
    <s v="Pierre Wener"/>
    <s v="Consumer"/>
    <s v="United States"/>
    <s v="Houston"/>
    <s v="Texas"/>
    <n v="77036"/>
    <x v="2"/>
    <x v="284"/>
    <x v="0"/>
    <x v="1"/>
    <x v="284"/>
    <x v="2379"/>
    <n v="2"/>
    <n v="0.3"/>
    <x v="2587"/>
  </r>
  <r>
    <n v="2900"/>
    <s v="CA-2015-166464"/>
    <x v="811"/>
    <x v="731"/>
    <s v="Standard Class"/>
    <s v="PG-18895"/>
    <s v="Paul Gonzalez"/>
    <s v="Consumer"/>
    <s v="United States"/>
    <s v="New York City"/>
    <s v="New York"/>
    <n v="10035"/>
    <x v="3"/>
    <x v="1327"/>
    <x v="2"/>
    <x v="16"/>
    <x v="1313"/>
    <x v="2006"/>
    <n v="2"/>
    <n v="0.2"/>
    <x v="2158"/>
  </r>
  <r>
    <n v="2901"/>
    <s v="CA-2015-166464"/>
    <x v="811"/>
    <x v="731"/>
    <s v="Standard Class"/>
    <s v="PG-18895"/>
    <s v="Paul Gonzalez"/>
    <s v="Consumer"/>
    <s v="United States"/>
    <s v="New York City"/>
    <s v="New York"/>
    <n v="10035"/>
    <x v="3"/>
    <x v="395"/>
    <x v="1"/>
    <x v="2"/>
    <x v="396"/>
    <x v="2380"/>
    <n v="4"/>
    <n v="0"/>
    <x v="2588"/>
  </r>
  <r>
    <n v="2902"/>
    <s v="CA-2017-124898"/>
    <x v="220"/>
    <x v="17"/>
    <s v="Standard Class"/>
    <s v="DB-12910"/>
    <s v="Daniel Byrd"/>
    <s v="Home Office"/>
    <s v="United States"/>
    <s v="Columbus"/>
    <s v="Georgia"/>
    <n v="31907"/>
    <x v="0"/>
    <x v="779"/>
    <x v="1"/>
    <x v="10"/>
    <x v="778"/>
    <x v="2381"/>
    <n v="7"/>
    <n v="0"/>
    <x v="2589"/>
  </r>
  <r>
    <n v="2903"/>
    <s v="CA-2016-164035"/>
    <x v="1"/>
    <x v="432"/>
    <s v="Standard Class"/>
    <s v="CR-12730"/>
    <s v="Craig Reiter"/>
    <s v="Consumer"/>
    <s v="United States"/>
    <s v="Chicago"/>
    <s v="Illinois"/>
    <n v="60610"/>
    <x v="2"/>
    <x v="1215"/>
    <x v="1"/>
    <x v="10"/>
    <x v="1199"/>
    <x v="2382"/>
    <n v="5"/>
    <n v="0.2"/>
    <x v="2590"/>
  </r>
  <r>
    <n v="2904"/>
    <s v="CA-2016-153577"/>
    <x v="812"/>
    <x v="863"/>
    <s v="Standard Class"/>
    <s v="KH-16330"/>
    <s v="Katharine Harms"/>
    <s v="Corporate"/>
    <s v="United States"/>
    <s v="Highland Park"/>
    <s v="Illinois"/>
    <n v="60035"/>
    <x v="2"/>
    <x v="1070"/>
    <x v="1"/>
    <x v="10"/>
    <x v="1059"/>
    <x v="2383"/>
    <n v="7"/>
    <n v="0.2"/>
    <x v="2591"/>
  </r>
  <r>
    <n v="2905"/>
    <s v="CA-2016-153577"/>
    <x v="812"/>
    <x v="863"/>
    <s v="Standard Class"/>
    <s v="KH-16330"/>
    <s v="Katharine Harms"/>
    <s v="Corporate"/>
    <s v="United States"/>
    <s v="Highland Park"/>
    <s v="Illinois"/>
    <n v="60035"/>
    <x v="2"/>
    <x v="1189"/>
    <x v="0"/>
    <x v="1"/>
    <x v="1175"/>
    <x v="2384"/>
    <n v="3"/>
    <n v="0.3"/>
    <x v="2592"/>
  </r>
  <r>
    <n v="2906"/>
    <s v="CA-2014-127586"/>
    <x v="467"/>
    <x v="839"/>
    <s v="Standard Class"/>
    <s v="CS-12400"/>
    <s v="Christopher Schild"/>
    <s v="Home Office"/>
    <s v="United States"/>
    <s v="Seattle"/>
    <s v="Washington"/>
    <n v="98115"/>
    <x v="1"/>
    <x v="1449"/>
    <x v="1"/>
    <x v="4"/>
    <x v="1436"/>
    <x v="2385"/>
    <n v="2"/>
    <n v="0"/>
    <x v="2593"/>
  </r>
  <r>
    <n v="2907"/>
    <s v="CA-2017-121615"/>
    <x v="132"/>
    <x v="748"/>
    <s v="Standard Class"/>
    <s v="DL-12925"/>
    <s v="Daniel Lacy"/>
    <s v="Consumer"/>
    <s v="United States"/>
    <s v="Eagan"/>
    <s v="Minnesota"/>
    <n v="55122"/>
    <x v="2"/>
    <x v="1450"/>
    <x v="1"/>
    <x v="10"/>
    <x v="1437"/>
    <x v="18"/>
    <n v="2"/>
    <n v="0"/>
    <x v="1608"/>
  </r>
  <r>
    <n v="2908"/>
    <s v="CA-2017-121615"/>
    <x v="132"/>
    <x v="748"/>
    <s v="Standard Class"/>
    <s v="DL-12925"/>
    <s v="Daniel Lacy"/>
    <s v="Consumer"/>
    <s v="United States"/>
    <s v="Eagan"/>
    <s v="Minnesota"/>
    <n v="55122"/>
    <x v="2"/>
    <x v="470"/>
    <x v="1"/>
    <x v="4"/>
    <x v="471"/>
    <x v="2386"/>
    <n v="5"/>
    <n v="0"/>
    <x v="2594"/>
  </r>
  <r>
    <n v="2909"/>
    <s v="CA-2017-121615"/>
    <x v="132"/>
    <x v="748"/>
    <s v="Standard Class"/>
    <s v="DL-12925"/>
    <s v="Daniel Lacy"/>
    <s v="Consumer"/>
    <s v="United States"/>
    <s v="Eagan"/>
    <s v="Minnesota"/>
    <n v="55122"/>
    <x v="2"/>
    <x v="1140"/>
    <x v="1"/>
    <x v="2"/>
    <x v="1128"/>
    <x v="1830"/>
    <n v="3"/>
    <n v="0"/>
    <x v="2595"/>
  </r>
  <r>
    <n v="2910"/>
    <s v="CA-2017-166415"/>
    <x v="600"/>
    <x v="318"/>
    <s v="Standard Class"/>
    <s v="ME-17725"/>
    <s v="Max Engle"/>
    <s v="Consumer"/>
    <s v="United States"/>
    <s v="Seattle"/>
    <s v="Washington"/>
    <n v="98103"/>
    <x v="1"/>
    <x v="1028"/>
    <x v="1"/>
    <x v="13"/>
    <x v="1019"/>
    <x v="2387"/>
    <n v="3"/>
    <n v="0"/>
    <x v="2596"/>
  </r>
  <r>
    <n v="2911"/>
    <s v="CA-2015-118444"/>
    <x v="599"/>
    <x v="217"/>
    <s v="Standard Class"/>
    <s v="VD-21670"/>
    <s v="Valerie Dominguez"/>
    <s v="Consumer"/>
    <s v="United States"/>
    <s v="Coral Springs"/>
    <s v="Florida"/>
    <n v="33065"/>
    <x v="0"/>
    <x v="643"/>
    <x v="1"/>
    <x v="9"/>
    <x v="850"/>
    <x v="2388"/>
    <n v="4"/>
    <n v="0.2"/>
    <x v="2597"/>
  </r>
  <r>
    <n v="2912"/>
    <s v="CA-2014-113929"/>
    <x v="737"/>
    <x v="365"/>
    <s v="Standard Class"/>
    <s v="CK-12205"/>
    <s v="Chloris Kastensmidt"/>
    <s v="Consumer"/>
    <s v="United States"/>
    <s v="Hempstead"/>
    <s v="New York"/>
    <n v="11550"/>
    <x v="3"/>
    <x v="1451"/>
    <x v="1"/>
    <x v="12"/>
    <x v="153"/>
    <x v="1417"/>
    <n v="5"/>
    <n v="0"/>
    <x v="2598"/>
  </r>
  <r>
    <n v="2913"/>
    <s v="CA-2014-113929"/>
    <x v="737"/>
    <x v="365"/>
    <s v="Standard Class"/>
    <s v="CK-12205"/>
    <s v="Chloris Kastensmidt"/>
    <s v="Consumer"/>
    <s v="United States"/>
    <s v="Hempstead"/>
    <s v="New York"/>
    <n v="11550"/>
    <x v="3"/>
    <x v="1452"/>
    <x v="1"/>
    <x v="6"/>
    <x v="1438"/>
    <x v="768"/>
    <n v="4"/>
    <n v="0"/>
    <x v="2599"/>
  </r>
  <r>
    <n v="2914"/>
    <s v="CA-2014-113929"/>
    <x v="737"/>
    <x v="365"/>
    <s v="Standard Class"/>
    <s v="CK-12205"/>
    <s v="Chloris Kastensmidt"/>
    <s v="Consumer"/>
    <s v="United States"/>
    <s v="Hempstead"/>
    <s v="New York"/>
    <n v="11550"/>
    <x v="3"/>
    <x v="91"/>
    <x v="1"/>
    <x v="8"/>
    <x v="91"/>
    <x v="2389"/>
    <n v="3"/>
    <n v="0.2"/>
    <x v="2600"/>
  </r>
  <r>
    <n v="2915"/>
    <s v="CA-2015-134747"/>
    <x v="88"/>
    <x v="334"/>
    <s v="Second Class"/>
    <s v="DL-12925"/>
    <s v="Daniel Lacy"/>
    <s v="Consumer"/>
    <s v="United States"/>
    <s v="Noblesville"/>
    <s v="Indiana"/>
    <n v="46060"/>
    <x v="2"/>
    <x v="1409"/>
    <x v="2"/>
    <x v="7"/>
    <x v="1396"/>
    <x v="2390"/>
    <n v="3"/>
    <n v="0"/>
    <x v="2601"/>
  </r>
  <r>
    <n v="2916"/>
    <s v="CA-2015-134747"/>
    <x v="88"/>
    <x v="334"/>
    <s v="Second Class"/>
    <s v="DL-12925"/>
    <s v="Daniel Lacy"/>
    <s v="Consumer"/>
    <s v="United States"/>
    <s v="Noblesville"/>
    <s v="Indiana"/>
    <n v="46060"/>
    <x v="2"/>
    <x v="1375"/>
    <x v="1"/>
    <x v="8"/>
    <x v="1360"/>
    <x v="2391"/>
    <n v="2"/>
    <n v="0"/>
    <x v="2602"/>
  </r>
  <r>
    <n v="2917"/>
    <s v="CA-2015-134747"/>
    <x v="88"/>
    <x v="334"/>
    <s v="Second Class"/>
    <s v="DL-12925"/>
    <s v="Daniel Lacy"/>
    <s v="Consumer"/>
    <s v="United States"/>
    <s v="Noblesville"/>
    <s v="Indiana"/>
    <n v="46060"/>
    <x v="2"/>
    <x v="984"/>
    <x v="2"/>
    <x v="7"/>
    <x v="977"/>
    <x v="2392"/>
    <n v="4"/>
    <n v="0"/>
    <x v="2603"/>
  </r>
  <r>
    <n v="2918"/>
    <s v="CA-2017-155047"/>
    <x v="151"/>
    <x v="624"/>
    <s v="First Class"/>
    <s v="SE-20110"/>
    <s v="Sanjit Engle"/>
    <s v="Consumer"/>
    <s v="United States"/>
    <s v="Dallas"/>
    <s v="Texas"/>
    <n v="75220"/>
    <x v="2"/>
    <x v="1453"/>
    <x v="1"/>
    <x v="6"/>
    <x v="1439"/>
    <x v="2393"/>
    <n v="1"/>
    <n v="0.2"/>
    <x v="2604"/>
  </r>
  <r>
    <n v="2919"/>
    <s v="CA-2016-160129"/>
    <x v="813"/>
    <x v="791"/>
    <s v="Same Day"/>
    <s v="LS-17200"/>
    <s v="Luke Schmidt"/>
    <s v="Corporate"/>
    <s v="United States"/>
    <s v="Philadelphia"/>
    <s v="Pennsylvania"/>
    <n v="19140"/>
    <x v="3"/>
    <x v="1432"/>
    <x v="1"/>
    <x v="13"/>
    <x v="1420"/>
    <x v="2394"/>
    <n v="5"/>
    <n v="0.2"/>
    <x v="2605"/>
  </r>
  <r>
    <n v="2920"/>
    <s v="CA-2016-160129"/>
    <x v="813"/>
    <x v="791"/>
    <s v="Same Day"/>
    <s v="LS-17200"/>
    <s v="Luke Schmidt"/>
    <s v="Corporate"/>
    <s v="United States"/>
    <s v="Philadelphia"/>
    <s v="Pennsylvania"/>
    <n v="19140"/>
    <x v="3"/>
    <x v="1104"/>
    <x v="0"/>
    <x v="5"/>
    <x v="1093"/>
    <x v="325"/>
    <n v="2"/>
    <n v="0.2"/>
    <x v="2606"/>
  </r>
  <r>
    <n v="2921"/>
    <s v="CA-2016-160129"/>
    <x v="813"/>
    <x v="791"/>
    <s v="Same Day"/>
    <s v="LS-17200"/>
    <s v="Luke Schmidt"/>
    <s v="Corporate"/>
    <s v="United States"/>
    <s v="Philadelphia"/>
    <s v="Pennsylvania"/>
    <n v="19140"/>
    <x v="3"/>
    <x v="980"/>
    <x v="0"/>
    <x v="5"/>
    <x v="973"/>
    <x v="2395"/>
    <n v="7"/>
    <n v="0.2"/>
    <x v="2607"/>
  </r>
  <r>
    <n v="2922"/>
    <s v="CA-2017-164329"/>
    <x v="289"/>
    <x v="714"/>
    <s v="Same Day"/>
    <s v="MM-17920"/>
    <s v="Michael Moore"/>
    <s v="Consumer"/>
    <s v="United States"/>
    <s v="San Francisco"/>
    <s v="California"/>
    <n v="94109"/>
    <x v="1"/>
    <x v="557"/>
    <x v="1"/>
    <x v="4"/>
    <x v="556"/>
    <x v="2396"/>
    <n v="2"/>
    <n v="0"/>
    <x v="2608"/>
  </r>
  <r>
    <n v="2923"/>
    <s v="US-2015-141453"/>
    <x v="672"/>
    <x v="253"/>
    <s v="Second Class"/>
    <s v="DB-13270"/>
    <s v="Deborah Brumfield"/>
    <s v="Home Office"/>
    <s v="United States"/>
    <s v="Austin"/>
    <s v="Texas"/>
    <n v="78745"/>
    <x v="2"/>
    <x v="625"/>
    <x v="1"/>
    <x v="8"/>
    <x v="625"/>
    <x v="2397"/>
    <n v="3"/>
    <n v="0.8"/>
    <x v="2609"/>
  </r>
  <r>
    <n v="2924"/>
    <s v="CA-2014-156993"/>
    <x v="307"/>
    <x v="864"/>
    <s v="Standard Class"/>
    <s v="RW-19630"/>
    <s v="Rob Williams"/>
    <s v="Corporate"/>
    <s v="United States"/>
    <s v="Detroit"/>
    <s v="Michigan"/>
    <n v="48234"/>
    <x v="2"/>
    <x v="829"/>
    <x v="1"/>
    <x v="13"/>
    <x v="128"/>
    <x v="2398"/>
    <n v="1"/>
    <n v="0"/>
    <x v="2610"/>
  </r>
  <r>
    <n v="2925"/>
    <s v="CA-2014-157721"/>
    <x v="814"/>
    <x v="447"/>
    <s v="First Class"/>
    <s v="JM-16195"/>
    <s v="Justin MacKendrick"/>
    <s v="Consumer"/>
    <s v="United States"/>
    <s v="Watertown"/>
    <s v="New York"/>
    <n v="13601"/>
    <x v="3"/>
    <x v="941"/>
    <x v="1"/>
    <x v="9"/>
    <x v="934"/>
    <x v="189"/>
    <n v="1"/>
    <n v="0"/>
    <x v="2611"/>
  </r>
  <r>
    <n v="2926"/>
    <s v="CA-2014-157721"/>
    <x v="814"/>
    <x v="447"/>
    <s v="First Class"/>
    <s v="JM-16195"/>
    <s v="Justin MacKendrick"/>
    <s v="Consumer"/>
    <s v="United States"/>
    <s v="Watertown"/>
    <s v="New York"/>
    <n v="13601"/>
    <x v="3"/>
    <x v="1454"/>
    <x v="0"/>
    <x v="5"/>
    <x v="1440"/>
    <x v="2399"/>
    <n v="1"/>
    <n v="0"/>
    <x v="2612"/>
  </r>
  <r>
    <n v="2927"/>
    <s v="CA-2017-128629"/>
    <x v="815"/>
    <x v="730"/>
    <s v="Second Class"/>
    <s v="BP-11155"/>
    <s v="Becky Pak"/>
    <s v="Consumer"/>
    <s v="United States"/>
    <s v="Columbus"/>
    <s v="Georgia"/>
    <n v="31907"/>
    <x v="0"/>
    <x v="1448"/>
    <x v="0"/>
    <x v="5"/>
    <x v="1435"/>
    <x v="609"/>
    <n v="3"/>
    <n v="0"/>
    <x v="2613"/>
  </r>
  <r>
    <n v="2928"/>
    <s v="CA-2017-158106"/>
    <x v="400"/>
    <x v="272"/>
    <s v="Standard Class"/>
    <s v="CT-11995"/>
    <s v="Carol Triggs"/>
    <s v="Consumer"/>
    <s v="United States"/>
    <s v="Apple Valley"/>
    <s v="Minnesota"/>
    <n v="55124"/>
    <x v="2"/>
    <x v="826"/>
    <x v="1"/>
    <x v="6"/>
    <x v="822"/>
    <x v="880"/>
    <n v="3"/>
    <n v="0"/>
    <x v="1032"/>
  </r>
  <r>
    <n v="2929"/>
    <s v="US-2017-120390"/>
    <x v="15"/>
    <x v="215"/>
    <s v="Standard Class"/>
    <s v="TH-21550"/>
    <s v="Tracy Hopkins"/>
    <s v="Home Office"/>
    <s v="United States"/>
    <s v="Burlington"/>
    <s v="North Carolina"/>
    <n v="27217"/>
    <x v="0"/>
    <x v="316"/>
    <x v="1"/>
    <x v="8"/>
    <x v="316"/>
    <x v="2400"/>
    <n v="4"/>
    <n v="0.7"/>
    <x v="2614"/>
  </r>
  <r>
    <n v="2930"/>
    <s v="CA-2017-143434"/>
    <x v="551"/>
    <x v="865"/>
    <s v="Standard Class"/>
    <s v="ME-17320"/>
    <s v="Maria Etezadi"/>
    <s v="Home Office"/>
    <s v="United States"/>
    <s v="Saginaw"/>
    <s v="Michigan"/>
    <n v="48601"/>
    <x v="2"/>
    <x v="627"/>
    <x v="0"/>
    <x v="5"/>
    <x v="627"/>
    <x v="2401"/>
    <n v="4"/>
    <n v="0"/>
    <x v="2615"/>
  </r>
  <r>
    <n v="2931"/>
    <s v="CA-2015-168564"/>
    <x v="816"/>
    <x v="747"/>
    <s v="Same Day"/>
    <s v="TT-21220"/>
    <s v="Thomas Thornton"/>
    <s v="Consumer"/>
    <s v="United States"/>
    <s v="San Francisco"/>
    <s v="California"/>
    <n v="94109"/>
    <x v="1"/>
    <x v="925"/>
    <x v="1"/>
    <x v="8"/>
    <x v="917"/>
    <x v="2164"/>
    <n v="2"/>
    <n v="0.2"/>
    <x v="2616"/>
  </r>
  <r>
    <n v="2932"/>
    <s v="CA-2015-168564"/>
    <x v="816"/>
    <x v="747"/>
    <s v="Same Day"/>
    <s v="TT-21220"/>
    <s v="Thomas Thornton"/>
    <s v="Consumer"/>
    <s v="United States"/>
    <s v="San Francisco"/>
    <s v="California"/>
    <n v="94109"/>
    <x v="1"/>
    <x v="248"/>
    <x v="1"/>
    <x v="8"/>
    <x v="249"/>
    <x v="6"/>
    <n v="2"/>
    <n v="0.2"/>
    <x v="2617"/>
  </r>
  <r>
    <n v="2933"/>
    <s v="CA-2015-168564"/>
    <x v="816"/>
    <x v="747"/>
    <s v="Same Day"/>
    <s v="TT-21220"/>
    <s v="Thomas Thornton"/>
    <s v="Consumer"/>
    <s v="United States"/>
    <s v="San Francisco"/>
    <s v="California"/>
    <n v="94109"/>
    <x v="1"/>
    <x v="323"/>
    <x v="0"/>
    <x v="1"/>
    <x v="323"/>
    <x v="2402"/>
    <n v="1"/>
    <n v="0.2"/>
    <x v="2618"/>
  </r>
  <r>
    <n v="2934"/>
    <s v="US-2016-169040"/>
    <x v="409"/>
    <x v="485"/>
    <s v="Standard Class"/>
    <s v="GT-14710"/>
    <s v="Greg Tran"/>
    <s v="Consumer"/>
    <s v="United States"/>
    <s v="Seattle"/>
    <s v="Washington"/>
    <n v="98105"/>
    <x v="1"/>
    <x v="966"/>
    <x v="2"/>
    <x v="7"/>
    <x v="1368"/>
    <x v="2403"/>
    <n v="1"/>
    <n v="0.2"/>
    <x v="2619"/>
  </r>
  <r>
    <n v="2935"/>
    <s v="US-2016-169040"/>
    <x v="409"/>
    <x v="485"/>
    <s v="Standard Class"/>
    <s v="GT-14710"/>
    <s v="Greg Tran"/>
    <s v="Consumer"/>
    <s v="United States"/>
    <s v="Seattle"/>
    <s v="Washington"/>
    <n v="98105"/>
    <x v="1"/>
    <x v="1400"/>
    <x v="2"/>
    <x v="7"/>
    <x v="1387"/>
    <x v="2404"/>
    <n v="3"/>
    <n v="0.2"/>
    <x v="2620"/>
  </r>
  <r>
    <n v="2936"/>
    <s v="US-2016-169040"/>
    <x v="409"/>
    <x v="485"/>
    <s v="Standard Class"/>
    <s v="GT-14710"/>
    <s v="Greg Tran"/>
    <s v="Consumer"/>
    <s v="United States"/>
    <s v="Seattle"/>
    <s v="Washington"/>
    <n v="98105"/>
    <x v="1"/>
    <x v="81"/>
    <x v="1"/>
    <x v="12"/>
    <x v="81"/>
    <x v="2405"/>
    <n v="1"/>
    <n v="0"/>
    <x v="2621"/>
  </r>
  <r>
    <n v="2937"/>
    <s v="US-2016-169040"/>
    <x v="409"/>
    <x v="485"/>
    <s v="Standard Class"/>
    <s v="GT-14710"/>
    <s v="Greg Tran"/>
    <s v="Consumer"/>
    <s v="United States"/>
    <s v="Seattle"/>
    <s v="Washington"/>
    <n v="98105"/>
    <x v="1"/>
    <x v="674"/>
    <x v="1"/>
    <x v="8"/>
    <x v="674"/>
    <x v="2406"/>
    <n v="7"/>
    <n v="0.2"/>
    <x v="2622"/>
  </r>
  <r>
    <n v="2938"/>
    <s v="US-2016-169040"/>
    <x v="409"/>
    <x v="485"/>
    <s v="Standard Class"/>
    <s v="GT-14710"/>
    <s v="Greg Tran"/>
    <s v="Consumer"/>
    <s v="United States"/>
    <s v="Seattle"/>
    <s v="Washington"/>
    <n v="98105"/>
    <x v="1"/>
    <x v="129"/>
    <x v="1"/>
    <x v="10"/>
    <x v="130"/>
    <x v="2407"/>
    <n v="7"/>
    <n v="0"/>
    <x v="2623"/>
  </r>
  <r>
    <n v="2939"/>
    <s v="US-2016-169040"/>
    <x v="409"/>
    <x v="485"/>
    <s v="Standard Class"/>
    <s v="GT-14710"/>
    <s v="Greg Tran"/>
    <s v="Consumer"/>
    <s v="United States"/>
    <s v="Seattle"/>
    <s v="Washington"/>
    <n v="98105"/>
    <x v="1"/>
    <x v="67"/>
    <x v="1"/>
    <x v="10"/>
    <x v="67"/>
    <x v="2408"/>
    <n v="5"/>
    <n v="0"/>
    <x v="2624"/>
  </r>
  <r>
    <n v="2940"/>
    <s v="US-2016-169040"/>
    <x v="409"/>
    <x v="485"/>
    <s v="Standard Class"/>
    <s v="GT-14710"/>
    <s v="Greg Tran"/>
    <s v="Consumer"/>
    <s v="United States"/>
    <s v="Seattle"/>
    <s v="Washington"/>
    <n v="98105"/>
    <x v="1"/>
    <x v="444"/>
    <x v="1"/>
    <x v="8"/>
    <x v="444"/>
    <x v="676"/>
    <n v="3"/>
    <n v="0.2"/>
    <x v="689"/>
  </r>
  <r>
    <n v="2941"/>
    <s v="CA-2017-155880"/>
    <x v="613"/>
    <x v="866"/>
    <s v="Standard Class"/>
    <s v="JD-16150"/>
    <s v="Justin Deggeller"/>
    <s v="Corporate"/>
    <s v="United States"/>
    <s v="Milwaukee"/>
    <s v="Wisconsin"/>
    <n v="53209"/>
    <x v="2"/>
    <x v="1455"/>
    <x v="0"/>
    <x v="1"/>
    <x v="1441"/>
    <x v="2409"/>
    <n v="1"/>
    <n v="0"/>
    <x v="2625"/>
  </r>
  <r>
    <n v="2942"/>
    <s v="CA-2017-155880"/>
    <x v="613"/>
    <x v="866"/>
    <s v="Standard Class"/>
    <s v="JD-16150"/>
    <s v="Justin Deggeller"/>
    <s v="Corporate"/>
    <s v="United States"/>
    <s v="Milwaukee"/>
    <s v="Wisconsin"/>
    <n v="53209"/>
    <x v="2"/>
    <x v="635"/>
    <x v="0"/>
    <x v="1"/>
    <x v="635"/>
    <x v="2410"/>
    <n v="7"/>
    <n v="0"/>
    <x v="2626"/>
  </r>
  <r>
    <n v="2943"/>
    <s v="CA-2017-155880"/>
    <x v="613"/>
    <x v="866"/>
    <s v="Standard Class"/>
    <s v="JD-16150"/>
    <s v="Justin Deggeller"/>
    <s v="Corporate"/>
    <s v="United States"/>
    <s v="Milwaukee"/>
    <s v="Wisconsin"/>
    <n v="53209"/>
    <x v="2"/>
    <x v="812"/>
    <x v="0"/>
    <x v="1"/>
    <x v="809"/>
    <x v="2411"/>
    <n v="3"/>
    <n v="0"/>
    <x v="2627"/>
  </r>
  <r>
    <n v="2944"/>
    <s v="CA-2017-126242"/>
    <x v="123"/>
    <x v="865"/>
    <s v="Standard Class"/>
    <s v="MC-18100"/>
    <s v="Mick Crebagga"/>
    <s v="Consumer"/>
    <s v="United States"/>
    <s v="Los Angeles"/>
    <s v="California"/>
    <n v="90049"/>
    <x v="1"/>
    <x v="298"/>
    <x v="1"/>
    <x v="4"/>
    <x v="298"/>
    <x v="2412"/>
    <n v="9"/>
    <n v="0"/>
    <x v="2628"/>
  </r>
  <r>
    <n v="2945"/>
    <s v="CA-2017-126242"/>
    <x v="123"/>
    <x v="865"/>
    <s v="Standard Class"/>
    <s v="MC-18100"/>
    <s v="Mick Crebagga"/>
    <s v="Consumer"/>
    <s v="United States"/>
    <s v="Los Angeles"/>
    <s v="California"/>
    <n v="90049"/>
    <x v="1"/>
    <x v="1456"/>
    <x v="0"/>
    <x v="5"/>
    <x v="1442"/>
    <x v="2413"/>
    <n v="1"/>
    <n v="0"/>
    <x v="2629"/>
  </r>
  <r>
    <n v="2946"/>
    <s v="CA-2016-166443"/>
    <x v="254"/>
    <x v="519"/>
    <s v="First Class"/>
    <s v="LH-17020"/>
    <s v="Lisa Hazard"/>
    <s v="Consumer"/>
    <s v="United States"/>
    <s v="San Francisco"/>
    <s v="California"/>
    <n v="94122"/>
    <x v="1"/>
    <x v="493"/>
    <x v="0"/>
    <x v="5"/>
    <x v="493"/>
    <x v="2414"/>
    <n v="7"/>
    <n v="0"/>
    <x v="2630"/>
  </r>
  <r>
    <n v="2947"/>
    <s v="CA-2017-169859"/>
    <x v="817"/>
    <x v="867"/>
    <s v="Standard Class"/>
    <s v="MP-18175"/>
    <s v="Mike Pelletier"/>
    <s v="Home Office"/>
    <s v="United States"/>
    <s v="San Diego"/>
    <s v="California"/>
    <n v="92024"/>
    <x v="1"/>
    <x v="1457"/>
    <x v="0"/>
    <x v="5"/>
    <x v="1443"/>
    <x v="611"/>
    <n v="3"/>
    <n v="0"/>
    <x v="2631"/>
  </r>
  <r>
    <n v="2948"/>
    <s v="CA-2017-169859"/>
    <x v="817"/>
    <x v="867"/>
    <s v="Standard Class"/>
    <s v="MP-18175"/>
    <s v="Mike Pelletier"/>
    <s v="Home Office"/>
    <s v="United States"/>
    <s v="San Diego"/>
    <s v="California"/>
    <n v="92024"/>
    <x v="1"/>
    <x v="1458"/>
    <x v="1"/>
    <x v="8"/>
    <x v="1444"/>
    <x v="647"/>
    <n v="14"/>
    <n v="0.2"/>
    <x v="2632"/>
  </r>
  <r>
    <n v="2949"/>
    <s v="CA-2017-169859"/>
    <x v="817"/>
    <x v="867"/>
    <s v="Standard Class"/>
    <s v="MP-18175"/>
    <s v="Mike Pelletier"/>
    <s v="Home Office"/>
    <s v="United States"/>
    <s v="San Diego"/>
    <s v="California"/>
    <n v="92024"/>
    <x v="1"/>
    <x v="755"/>
    <x v="1"/>
    <x v="12"/>
    <x v="753"/>
    <x v="2415"/>
    <n v="5"/>
    <n v="0"/>
    <x v="2633"/>
  </r>
  <r>
    <n v="2950"/>
    <s v="CA-2017-134915"/>
    <x v="105"/>
    <x v="44"/>
    <s v="Same Day"/>
    <s v="EM-14140"/>
    <s v="Eugene Moren"/>
    <s v="Home Office"/>
    <s v="United States"/>
    <s v="Glendale"/>
    <s v="Arizona"/>
    <n v="85301"/>
    <x v="1"/>
    <x v="197"/>
    <x v="2"/>
    <x v="11"/>
    <x v="198"/>
    <x v="2416"/>
    <n v="4"/>
    <n v="0.2"/>
    <x v="2634"/>
  </r>
  <r>
    <n v="2951"/>
    <s v="CA-2017-134915"/>
    <x v="105"/>
    <x v="44"/>
    <s v="Same Day"/>
    <s v="EM-14140"/>
    <s v="Eugene Moren"/>
    <s v="Home Office"/>
    <s v="United States"/>
    <s v="Glendale"/>
    <s v="Arizona"/>
    <n v="85301"/>
    <x v="1"/>
    <x v="1215"/>
    <x v="1"/>
    <x v="10"/>
    <x v="1199"/>
    <x v="2382"/>
    <n v="5"/>
    <n v="0.2"/>
    <x v="2590"/>
  </r>
  <r>
    <n v="2952"/>
    <s v="CA-2017-134915"/>
    <x v="105"/>
    <x v="44"/>
    <s v="Same Day"/>
    <s v="EM-14140"/>
    <s v="Eugene Moren"/>
    <s v="Home Office"/>
    <s v="United States"/>
    <s v="Glendale"/>
    <s v="Arizona"/>
    <n v="85301"/>
    <x v="1"/>
    <x v="1459"/>
    <x v="0"/>
    <x v="1"/>
    <x v="1445"/>
    <x v="2417"/>
    <n v="2"/>
    <n v="0.2"/>
    <x v="2635"/>
  </r>
  <r>
    <n v="2953"/>
    <s v="CA-2017-134915"/>
    <x v="105"/>
    <x v="44"/>
    <s v="Same Day"/>
    <s v="EM-14140"/>
    <s v="Eugene Moren"/>
    <s v="Home Office"/>
    <s v="United States"/>
    <s v="Glendale"/>
    <s v="Arizona"/>
    <n v="85301"/>
    <x v="1"/>
    <x v="1460"/>
    <x v="0"/>
    <x v="5"/>
    <x v="1446"/>
    <x v="394"/>
    <n v="2"/>
    <n v="0.2"/>
    <x v="2636"/>
  </r>
  <r>
    <n v="2954"/>
    <s v="CA-2017-134915"/>
    <x v="105"/>
    <x v="44"/>
    <s v="Same Day"/>
    <s v="EM-14140"/>
    <s v="Eugene Moren"/>
    <s v="Home Office"/>
    <s v="United States"/>
    <s v="Glendale"/>
    <s v="Arizona"/>
    <n v="85301"/>
    <x v="1"/>
    <x v="500"/>
    <x v="2"/>
    <x v="7"/>
    <x v="500"/>
    <x v="2418"/>
    <n v="2"/>
    <n v="0.2"/>
    <x v="2637"/>
  </r>
  <r>
    <n v="2955"/>
    <s v="CA-2017-134915"/>
    <x v="105"/>
    <x v="44"/>
    <s v="Same Day"/>
    <s v="EM-14140"/>
    <s v="Eugene Moren"/>
    <s v="Home Office"/>
    <s v="United States"/>
    <s v="Glendale"/>
    <s v="Arizona"/>
    <n v="85301"/>
    <x v="1"/>
    <x v="1461"/>
    <x v="2"/>
    <x v="7"/>
    <x v="1447"/>
    <x v="2419"/>
    <n v="2"/>
    <n v="0.2"/>
    <x v="2638"/>
  </r>
  <r>
    <n v="2956"/>
    <s v="CA-2016-153353"/>
    <x v="298"/>
    <x v="868"/>
    <s v="Standard Class"/>
    <s v="GG-14650"/>
    <s v="Greg Guthrie"/>
    <s v="Corporate"/>
    <s v="United States"/>
    <s v="New York City"/>
    <s v="New York"/>
    <n v="10035"/>
    <x v="3"/>
    <x v="884"/>
    <x v="2"/>
    <x v="7"/>
    <x v="878"/>
    <x v="1362"/>
    <n v="1"/>
    <n v="0"/>
    <x v="1425"/>
  </r>
  <r>
    <n v="2957"/>
    <s v="CA-2017-123638"/>
    <x v="818"/>
    <x v="446"/>
    <s v="Standard Class"/>
    <s v="MA-17995"/>
    <s v="Michelle Arnett"/>
    <s v="Home Office"/>
    <s v="United States"/>
    <s v="Watertown"/>
    <s v="New York"/>
    <n v="13601"/>
    <x v="3"/>
    <x v="474"/>
    <x v="0"/>
    <x v="1"/>
    <x v="475"/>
    <x v="2420"/>
    <n v="3"/>
    <n v="0.1"/>
    <x v="2639"/>
  </r>
  <r>
    <n v="2958"/>
    <s v="CA-2017-168900"/>
    <x v="464"/>
    <x v="510"/>
    <s v="Standard Class"/>
    <s v="SH-20395"/>
    <s v="Shahid Hopkins"/>
    <s v="Consumer"/>
    <s v="United States"/>
    <s v="Springfield"/>
    <s v="Ohio"/>
    <n v="45503"/>
    <x v="3"/>
    <x v="8"/>
    <x v="1"/>
    <x v="8"/>
    <x v="8"/>
    <x v="2421"/>
    <n v="1"/>
    <n v="0.7"/>
    <x v="2640"/>
  </r>
  <r>
    <n v="2959"/>
    <s v="CA-2015-158456"/>
    <x v="100"/>
    <x v="693"/>
    <s v="Standard Class"/>
    <s v="KT-16465"/>
    <s v="Kean Takahito"/>
    <s v="Consumer"/>
    <s v="United States"/>
    <s v="Los Angeles"/>
    <s v="California"/>
    <n v="90032"/>
    <x v="1"/>
    <x v="799"/>
    <x v="1"/>
    <x v="8"/>
    <x v="797"/>
    <x v="958"/>
    <n v="4"/>
    <n v="0.2"/>
    <x v="993"/>
  </r>
  <r>
    <n v="2960"/>
    <s v="CA-2015-158456"/>
    <x v="100"/>
    <x v="693"/>
    <s v="Standard Class"/>
    <s v="KT-16465"/>
    <s v="Kean Takahito"/>
    <s v="Consumer"/>
    <s v="United States"/>
    <s v="Los Angeles"/>
    <s v="California"/>
    <n v="90032"/>
    <x v="1"/>
    <x v="271"/>
    <x v="1"/>
    <x v="13"/>
    <x v="271"/>
    <x v="1962"/>
    <n v="4"/>
    <n v="0"/>
    <x v="2641"/>
  </r>
  <r>
    <n v="2961"/>
    <s v="CA-2017-143665"/>
    <x v="466"/>
    <x v="869"/>
    <s v="Standard Class"/>
    <s v="PO-19180"/>
    <s v="Philisse Overcash"/>
    <s v="Home Office"/>
    <s v="United States"/>
    <s v="Seattle"/>
    <s v="Washington"/>
    <n v="98115"/>
    <x v="1"/>
    <x v="987"/>
    <x v="1"/>
    <x v="10"/>
    <x v="980"/>
    <x v="2422"/>
    <n v="3"/>
    <n v="0"/>
    <x v="2642"/>
  </r>
  <r>
    <n v="2962"/>
    <s v="CA-2017-143665"/>
    <x v="466"/>
    <x v="869"/>
    <s v="Standard Class"/>
    <s v="PO-19180"/>
    <s v="Philisse Overcash"/>
    <s v="Home Office"/>
    <s v="United States"/>
    <s v="Seattle"/>
    <s v="Washington"/>
    <n v="98115"/>
    <x v="1"/>
    <x v="1123"/>
    <x v="1"/>
    <x v="2"/>
    <x v="1111"/>
    <x v="2423"/>
    <n v="8"/>
    <n v="0"/>
    <x v="2643"/>
  </r>
  <r>
    <n v="2963"/>
    <s v="CA-2017-137428"/>
    <x v="819"/>
    <x v="91"/>
    <s v="Second Class"/>
    <s v="AY-10555"/>
    <s v="Andy Yotov"/>
    <s v="Corporate"/>
    <s v="United States"/>
    <s v="Oceanside"/>
    <s v="California"/>
    <n v="92054"/>
    <x v="1"/>
    <x v="23"/>
    <x v="0"/>
    <x v="1"/>
    <x v="23"/>
    <x v="2424"/>
    <n v="2"/>
    <n v="0.2"/>
    <x v="2644"/>
  </r>
  <r>
    <n v="2964"/>
    <s v="CA-2017-137428"/>
    <x v="819"/>
    <x v="91"/>
    <s v="Second Class"/>
    <s v="AY-10555"/>
    <s v="Andy Yotov"/>
    <s v="Corporate"/>
    <s v="United States"/>
    <s v="Oceanside"/>
    <s v="California"/>
    <n v="92054"/>
    <x v="1"/>
    <x v="163"/>
    <x v="0"/>
    <x v="1"/>
    <x v="164"/>
    <x v="2425"/>
    <n v="2"/>
    <n v="0.2"/>
    <x v="2645"/>
  </r>
  <r>
    <n v="2965"/>
    <s v="CA-2017-137428"/>
    <x v="819"/>
    <x v="91"/>
    <s v="Second Class"/>
    <s v="AY-10555"/>
    <s v="Andy Yotov"/>
    <s v="Corporate"/>
    <s v="United States"/>
    <s v="Oceanside"/>
    <s v="California"/>
    <n v="92054"/>
    <x v="1"/>
    <x v="525"/>
    <x v="1"/>
    <x v="8"/>
    <x v="525"/>
    <x v="2426"/>
    <n v="5"/>
    <n v="0.2"/>
    <x v="2646"/>
  </r>
  <r>
    <n v="2966"/>
    <s v="CA-2017-137428"/>
    <x v="819"/>
    <x v="91"/>
    <s v="Second Class"/>
    <s v="AY-10555"/>
    <s v="Andy Yotov"/>
    <s v="Corporate"/>
    <s v="United States"/>
    <s v="Oceanside"/>
    <s v="California"/>
    <n v="92054"/>
    <x v="1"/>
    <x v="1462"/>
    <x v="0"/>
    <x v="5"/>
    <x v="1448"/>
    <x v="1651"/>
    <n v="2"/>
    <n v="0"/>
    <x v="2647"/>
  </r>
  <r>
    <n v="2967"/>
    <s v="CA-2014-162866"/>
    <x v="422"/>
    <x v="252"/>
    <s v="Standard Class"/>
    <s v="Co-12640"/>
    <s v="Corey-Lock"/>
    <s v="Consumer"/>
    <s v="United States"/>
    <s v="Skokie"/>
    <s v="Illinois"/>
    <n v="60076"/>
    <x v="2"/>
    <x v="1001"/>
    <x v="0"/>
    <x v="5"/>
    <x v="993"/>
    <x v="2427"/>
    <n v="6"/>
    <n v="0.6"/>
    <x v="2648"/>
  </r>
  <r>
    <n v="2968"/>
    <s v="CA-2014-162866"/>
    <x v="422"/>
    <x v="252"/>
    <s v="Standard Class"/>
    <s v="Co-12640"/>
    <s v="Corey-Lock"/>
    <s v="Consumer"/>
    <s v="United States"/>
    <s v="Skokie"/>
    <s v="Illinois"/>
    <n v="60076"/>
    <x v="2"/>
    <x v="1190"/>
    <x v="1"/>
    <x v="4"/>
    <x v="683"/>
    <x v="2428"/>
    <n v="4"/>
    <n v="0.2"/>
    <x v="2649"/>
  </r>
  <r>
    <n v="2969"/>
    <s v="CA-2017-167941"/>
    <x v="44"/>
    <x v="748"/>
    <s v="Second Class"/>
    <s v="JF-15565"/>
    <s v="Jill Fjeld"/>
    <s v="Consumer"/>
    <s v="United States"/>
    <s v="Fayetteville"/>
    <s v="North Carolina"/>
    <n v="28314"/>
    <x v="0"/>
    <x v="77"/>
    <x v="1"/>
    <x v="9"/>
    <x v="77"/>
    <x v="2429"/>
    <n v="3"/>
    <n v="0.2"/>
    <x v="2650"/>
  </r>
  <r>
    <n v="2970"/>
    <s v="CA-2017-167941"/>
    <x v="44"/>
    <x v="748"/>
    <s v="Second Class"/>
    <s v="JF-15565"/>
    <s v="Jill Fjeld"/>
    <s v="Consumer"/>
    <s v="United States"/>
    <s v="Fayetteville"/>
    <s v="North Carolina"/>
    <n v="28314"/>
    <x v="0"/>
    <x v="585"/>
    <x v="1"/>
    <x v="10"/>
    <x v="585"/>
    <x v="277"/>
    <n v="6"/>
    <n v="0.2"/>
    <x v="282"/>
  </r>
  <r>
    <n v="2971"/>
    <s v="CA-2017-167941"/>
    <x v="44"/>
    <x v="748"/>
    <s v="Second Class"/>
    <s v="JF-15565"/>
    <s v="Jill Fjeld"/>
    <s v="Consumer"/>
    <s v="United States"/>
    <s v="Fayetteville"/>
    <s v="North Carolina"/>
    <n v="28314"/>
    <x v="0"/>
    <x v="555"/>
    <x v="1"/>
    <x v="8"/>
    <x v="554"/>
    <x v="1349"/>
    <n v="8"/>
    <n v="0.7"/>
    <x v="2651"/>
  </r>
  <r>
    <n v="2972"/>
    <s v="CA-2017-167941"/>
    <x v="44"/>
    <x v="748"/>
    <s v="Second Class"/>
    <s v="JF-15565"/>
    <s v="Jill Fjeld"/>
    <s v="Consumer"/>
    <s v="United States"/>
    <s v="Fayetteville"/>
    <s v="North Carolina"/>
    <n v="28314"/>
    <x v="0"/>
    <x v="1381"/>
    <x v="0"/>
    <x v="5"/>
    <x v="1366"/>
    <x v="2430"/>
    <n v="2"/>
    <n v="0.2"/>
    <x v="2652"/>
  </r>
  <r>
    <n v="2973"/>
    <s v="CA-2017-167941"/>
    <x v="44"/>
    <x v="748"/>
    <s v="Second Class"/>
    <s v="JF-15565"/>
    <s v="Jill Fjeld"/>
    <s v="Consumer"/>
    <s v="United States"/>
    <s v="Fayetteville"/>
    <s v="North Carolina"/>
    <n v="28314"/>
    <x v="0"/>
    <x v="459"/>
    <x v="1"/>
    <x v="4"/>
    <x v="460"/>
    <x v="1793"/>
    <n v="4"/>
    <n v="0.2"/>
    <x v="2653"/>
  </r>
  <r>
    <n v="2974"/>
    <s v="CA-2017-111808"/>
    <x v="819"/>
    <x v="404"/>
    <s v="Standard Class"/>
    <s v="AR-10510"/>
    <s v="Andrew Roberts"/>
    <s v="Consumer"/>
    <s v="United States"/>
    <s v="Tulsa"/>
    <s v="Oklahoma"/>
    <n v="74133"/>
    <x v="2"/>
    <x v="870"/>
    <x v="1"/>
    <x v="8"/>
    <x v="864"/>
    <x v="2431"/>
    <n v="5"/>
    <n v="0"/>
    <x v="2654"/>
  </r>
  <r>
    <n v="2975"/>
    <s v="CA-2015-137512"/>
    <x v="820"/>
    <x v="678"/>
    <s v="Standard Class"/>
    <s v="AG-10675"/>
    <s v="Anna Gayman"/>
    <s v="Consumer"/>
    <s v="United States"/>
    <s v="Allen"/>
    <s v="Texas"/>
    <n v="75002"/>
    <x v="2"/>
    <x v="616"/>
    <x v="0"/>
    <x v="3"/>
    <x v="616"/>
    <x v="1304"/>
    <n v="2"/>
    <n v="0.3"/>
    <x v="1359"/>
  </r>
  <r>
    <n v="2976"/>
    <s v="CA-2015-137512"/>
    <x v="820"/>
    <x v="678"/>
    <s v="Standard Class"/>
    <s v="AG-10675"/>
    <s v="Anna Gayman"/>
    <s v="Consumer"/>
    <s v="United States"/>
    <s v="Allen"/>
    <s v="Texas"/>
    <n v="75002"/>
    <x v="2"/>
    <x v="1463"/>
    <x v="1"/>
    <x v="10"/>
    <x v="1449"/>
    <x v="801"/>
    <n v="4"/>
    <n v="0.2"/>
    <x v="2655"/>
  </r>
  <r>
    <n v="2977"/>
    <s v="CA-2017-139773"/>
    <x v="769"/>
    <x v="379"/>
    <s v="Same Day"/>
    <s v="DV-13045"/>
    <s v="Darrin Van Huff"/>
    <s v="Corporate"/>
    <s v="United States"/>
    <s v="Philadelphia"/>
    <s v="Pennsylvania"/>
    <n v="19143"/>
    <x v="3"/>
    <x v="1464"/>
    <x v="0"/>
    <x v="1"/>
    <x v="1450"/>
    <x v="2432"/>
    <n v="7"/>
    <n v="0.3"/>
    <x v="2656"/>
  </r>
  <r>
    <n v="2978"/>
    <s v="CA-2017-134607"/>
    <x v="621"/>
    <x v="179"/>
    <s v="Second Class"/>
    <s v="HL-15040"/>
    <s v="Hunter Lopez"/>
    <s v="Consumer"/>
    <s v="United States"/>
    <s v="Rochester"/>
    <s v="New York"/>
    <n v="14609"/>
    <x v="3"/>
    <x v="1011"/>
    <x v="1"/>
    <x v="4"/>
    <x v="1003"/>
    <x v="2433"/>
    <n v="2"/>
    <n v="0"/>
    <x v="2657"/>
  </r>
  <r>
    <n v="2979"/>
    <s v="CA-2014-109232"/>
    <x v="286"/>
    <x v="870"/>
    <s v="Second Class"/>
    <s v="ND-18370"/>
    <s v="Natalie DeCherney"/>
    <s v="Consumer"/>
    <s v="United States"/>
    <s v="Mount Pleasant"/>
    <s v="South Carolina"/>
    <n v="29464"/>
    <x v="0"/>
    <x v="1455"/>
    <x v="0"/>
    <x v="1"/>
    <x v="1441"/>
    <x v="2434"/>
    <n v="6"/>
    <n v="0"/>
    <x v="2658"/>
  </r>
  <r>
    <n v="2980"/>
    <s v="CA-2015-139850"/>
    <x v="821"/>
    <x v="871"/>
    <s v="Standard Class"/>
    <s v="GB-14575"/>
    <s v="Giulietta Baptist"/>
    <s v="Consumer"/>
    <s v="United States"/>
    <s v="Philadelphia"/>
    <s v="Pennsylvania"/>
    <n v="19134"/>
    <x v="3"/>
    <x v="1465"/>
    <x v="1"/>
    <x v="10"/>
    <x v="1451"/>
    <x v="561"/>
    <n v="4"/>
    <n v="0.2"/>
    <x v="570"/>
  </r>
  <r>
    <n v="2981"/>
    <s v="CA-2015-139850"/>
    <x v="821"/>
    <x v="871"/>
    <s v="Standard Class"/>
    <s v="GB-14575"/>
    <s v="Giulietta Baptist"/>
    <s v="Consumer"/>
    <s v="United States"/>
    <s v="Philadelphia"/>
    <s v="Pennsylvania"/>
    <n v="19134"/>
    <x v="3"/>
    <x v="1251"/>
    <x v="0"/>
    <x v="5"/>
    <x v="1235"/>
    <x v="2435"/>
    <n v="2"/>
    <n v="0.2"/>
    <x v="2659"/>
  </r>
  <r>
    <n v="2982"/>
    <s v="CA-2014-131310"/>
    <x v="136"/>
    <x v="701"/>
    <s v="Standard Class"/>
    <s v="CL-12565"/>
    <s v="Clay Ludtke"/>
    <s v="Consumer"/>
    <s v="United States"/>
    <s v="Seattle"/>
    <s v="Washington"/>
    <n v="98115"/>
    <x v="1"/>
    <x v="1464"/>
    <x v="0"/>
    <x v="1"/>
    <x v="1450"/>
    <x v="2436"/>
    <n v="4"/>
    <n v="0.2"/>
    <x v="2660"/>
  </r>
  <r>
    <n v="2983"/>
    <s v="CA-2014-131310"/>
    <x v="136"/>
    <x v="701"/>
    <s v="Standard Class"/>
    <s v="CL-12565"/>
    <s v="Clay Ludtke"/>
    <s v="Consumer"/>
    <s v="United States"/>
    <s v="Seattle"/>
    <s v="Washington"/>
    <n v="98115"/>
    <x v="1"/>
    <x v="653"/>
    <x v="1"/>
    <x v="8"/>
    <x v="653"/>
    <x v="2437"/>
    <n v="4"/>
    <n v="0.2"/>
    <x v="2661"/>
  </r>
  <r>
    <n v="2984"/>
    <s v="US-2014-112872"/>
    <x v="776"/>
    <x v="872"/>
    <s v="Second Class"/>
    <s v="RC-19960"/>
    <s v="Ryan Crowe"/>
    <s v="Consumer"/>
    <s v="United States"/>
    <s v="Springfield"/>
    <s v="Oregon"/>
    <n v="97477"/>
    <x v="1"/>
    <x v="330"/>
    <x v="1"/>
    <x v="4"/>
    <x v="330"/>
    <x v="354"/>
    <n v="3"/>
    <n v="0.2"/>
    <x v="362"/>
  </r>
  <r>
    <n v="2985"/>
    <s v="US-2014-112872"/>
    <x v="776"/>
    <x v="872"/>
    <s v="Second Class"/>
    <s v="RC-19960"/>
    <s v="Ryan Crowe"/>
    <s v="Consumer"/>
    <s v="United States"/>
    <s v="Springfield"/>
    <s v="Oregon"/>
    <n v="97477"/>
    <x v="1"/>
    <x v="1258"/>
    <x v="0"/>
    <x v="3"/>
    <x v="1242"/>
    <x v="2438"/>
    <n v="1"/>
    <n v="0.5"/>
    <x v="2662"/>
  </r>
  <r>
    <n v="2986"/>
    <s v="CA-2016-139269"/>
    <x v="822"/>
    <x v="873"/>
    <s v="Standard Class"/>
    <s v="JB-16045"/>
    <s v="Julia Barnett"/>
    <s v="Home Office"/>
    <s v="United States"/>
    <s v="Columbus"/>
    <s v="Georgia"/>
    <n v="31907"/>
    <x v="0"/>
    <x v="1466"/>
    <x v="0"/>
    <x v="5"/>
    <x v="1452"/>
    <x v="1614"/>
    <n v="4"/>
    <n v="0"/>
    <x v="2663"/>
  </r>
  <r>
    <n v="2987"/>
    <s v="CA-2016-139269"/>
    <x v="822"/>
    <x v="873"/>
    <s v="Standard Class"/>
    <s v="JB-16045"/>
    <s v="Julia Barnett"/>
    <s v="Home Office"/>
    <s v="United States"/>
    <s v="Columbus"/>
    <s v="Georgia"/>
    <n v="31907"/>
    <x v="0"/>
    <x v="364"/>
    <x v="1"/>
    <x v="10"/>
    <x v="364"/>
    <x v="2439"/>
    <n v="2"/>
    <n v="0"/>
    <x v="2664"/>
  </r>
  <r>
    <n v="2988"/>
    <s v="CA-2016-139269"/>
    <x v="822"/>
    <x v="873"/>
    <s v="Standard Class"/>
    <s v="JB-16045"/>
    <s v="Julia Barnett"/>
    <s v="Home Office"/>
    <s v="United States"/>
    <s v="Columbus"/>
    <s v="Georgia"/>
    <n v="31907"/>
    <x v="0"/>
    <x v="426"/>
    <x v="1"/>
    <x v="4"/>
    <x v="426"/>
    <x v="2440"/>
    <n v="9"/>
    <n v="0"/>
    <x v="2665"/>
  </r>
  <r>
    <n v="2989"/>
    <s v="CA-2016-139010"/>
    <x v="823"/>
    <x v="874"/>
    <s v="Second Class"/>
    <s v="MC-17635"/>
    <s v="Matthew Clasen"/>
    <s v="Corporate"/>
    <s v="United States"/>
    <s v="Los Angeles"/>
    <s v="California"/>
    <n v="90032"/>
    <x v="1"/>
    <x v="1421"/>
    <x v="2"/>
    <x v="11"/>
    <x v="1409"/>
    <x v="2441"/>
    <n v="1"/>
    <n v="0"/>
    <x v="2666"/>
  </r>
  <r>
    <n v="2990"/>
    <s v="CA-2016-139010"/>
    <x v="823"/>
    <x v="874"/>
    <s v="Second Class"/>
    <s v="MC-17635"/>
    <s v="Matthew Clasen"/>
    <s v="Corporate"/>
    <s v="United States"/>
    <s v="Los Angeles"/>
    <s v="California"/>
    <n v="90032"/>
    <x v="1"/>
    <x v="1458"/>
    <x v="1"/>
    <x v="8"/>
    <x v="1444"/>
    <x v="2442"/>
    <n v="4"/>
    <n v="0.2"/>
    <x v="2667"/>
  </r>
  <r>
    <n v="2991"/>
    <s v="CA-2016-139010"/>
    <x v="823"/>
    <x v="874"/>
    <s v="Second Class"/>
    <s v="MC-17635"/>
    <s v="Matthew Clasen"/>
    <s v="Corporate"/>
    <s v="United States"/>
    <s v="Los Angeles"/>
    <s v="California"/>
    <n v="90032"/>
    <x v="1"/>
    <x v="435"/>
    <x v="1"/>
    <x v="4"/>
    <x v="435"/>
    <x v="468"/>
    <n v="5"/>
    <n v="0"/>
    <x v="479"/>
  </r>
  <r>
    <n v="2992"/>
    <s v="CA-2016-139010"/>
    <x v="823"/>
    <x v="874"/>
    <s v="Second Class"/>
    <s v="MC-17635"/>
    <s v="Matthew Clasen"/>
    <s v="Corporate"/>
    <s v="United States"/>
    <s v="Los Angeles"/>
    <s v="California"/>
    <n v="90032"/>
    <x v="1"/>
    <x v="78"/>
    <x v="1"/>
    <x v="8"/>
    <x v="78"/>
    <x v="2443"/>
    <n v="7"/>
    <n v="0.2"/>
    <x v="2668"/>
  </r>
  <r>
    <n v="2993"/>
    <s v="CA-2016-134376"/>
    <x v="824"/>
    <x v="358"/>
    <s v="Standard Class"/>
    <s v="TT-21265"/>
    <s v="Tim Taslimi"/>
    <s v="Corporate"/>
    <s v="United States"/>
    <s v="New York City"/>
    <s v="New York"/>
    <n v="10024"/>
    <x v="3"/>
    <x v="564"/>
    <x v="1"/>
    <x v="9"/>
    <x v="564"/>
    <x v="639"/>
    <n v="3"/>
    <n v="0"/>
    <x v="651"/>
  </r>
  <r>
    <n v="2994"/>
    <s v="CA-2017-147291"/>
    <x v="825"/>
    <x v="875"/>
    <s v="Standard Class"/>
    <s v="MJ-17740"/>
    <s v="Max Jones"/>
    <s v="Consumer"/>
    <s v="United States"/>
    <s v="Detroit"/>
    <s v="Michigan"/>
    <n v="48227"/>
    <x v="2"/>
    <x v="1188"/>
    <x v="1"/>
    <x v="8"/>
    <x v="1174"/>
    <x v="1658"/>
    <n v="4"/>
    <n v="0"/>
    <x v="2669"/>
  </r>
  <r>
    <n v="2995"/>
    <s v="CA-2016-112893"/>
    <x v="369"/>
    <x v="250"/>
    <s v="Second Class"/>
    <s v="AT-10735"/>
    <s v="Annie Thurman"/>
    <s v="Consumer"/>
    <s v="United States"/>
    <s v="Stockton"/>
    <s v="California"/>
    <n v="95207"/>
    <x v="1"/>
    <x v="68"/>
    <x v="1"/>
    <x v="8"/>
    <x v="1453"/>
    <x v="2444"/>
    <n v="4"/>
    <n v="0.2"/>
    <x v="2670"/>
  </r>
  <r>
    <n v="2996"/>
    <s v="US-2014-150532"/>
    <x v="686"/>
    <x v="876"/>
    <s v="Standard Class"/>
    <s v="PB-19150"/>
    <s v="Philip Brown"/>
    <s v="Consumer"/>
    <s v="United States"/>
    <s v="Phoenix"/>
    <s v="Arizona"/>
    <n v="85023"/>
    <x v="1"/>
    <x v="4"/>
    <x v="1"/>
    <x v="4"/>
    <x v="4"/>
    <x v="2336"/>
    <n v="5"/>
    <n v="0.2"/>
    <x v="2535"/>
  </r>
  <r>
    <n v="2997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837"/>
    <x v="1"/>
    <x v="12"/>
    <x v="153"/>
    <x v="1730"/>
    <n v="4"/>
    <n v="0.2"/>
    <x v="2671"/>
  </r>
  <r>
    <n v="2998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1467"/>
    <x v="0"/>
    <x v="5"/>
    <x v="1454"/>
    <x v="2217"/>
    <n v="1"/>
    <n v="0.2"/>
    <x v="2672"/>
  </r>
  <r>
    <n v="2999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246"/>
    <x v="2"/>
    <x v="11"/>
    <x v="247"/>
    <x v="1679"/>
    <n v="4"/>
    <n v="0.2"/>
    <x v="2673"/>
  </r>
  <r>
    <n v="3000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1468"/>
    <x v="2"/>
    <x v="15"/>
    <x v="1455"/>
    <x v="2445"/>
    <n v="3"/>
    <n v="0.7"/>
    <x v="2674"/>
  </r>
  <r>
    <n v="3001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1109"/>
    <x v="1"/>
    <x v="9"/>
    <x v="1098"/>
    <x v="2446"/>
    <n v="2"/>
    <n v="0.2"/>
    <x v="2675"/>
  </r>
  <r>
    <n v="3002"/>
    <s v="CA-2014-138317"/>
    <x v="261"/>
    <x v="175"/>
    <s v="Standard Class"/>
    <s v="NW-18400"/>
    <s v="Natalie Webber"/>
    <s v="Consumer"/>
    <s v="United States"/>
    <s v="Philadelphia"/>
    <s v="Pennsylvania"/>
    <n v="19120"/>
    <x v="3"/>
    <x v="491"/>
    <x v="1"/>
    <x v="8"/>
    <x v="491"/>
    <x v="2447"/>
    <n v="2"/>
    <n v="0.7"/>
    <x v="2676"/>
  </r>
  <r>
    <n v="3003"/>
    <s v="CA-2015-130610"/>
    <x v="761"/>
    <x v="401"/>
    <s v="Standard Class"/>
    <s v="VP-21730"/>
    <s v="Victor Preis"/>
    <s v="Home Office"/>
    <s v="United States"/>
    <s v="Sterling Heights"/>
    <s v="Michigan"/>
    <n v="48310"/>
    <x v="2"/>
    <x v="1469"/>
    <x v="1"/>
    <x v="8"/>
    <x v="1456"/>
    <x v="2448"/>
    <n v="5"/>
    <n v="0"/>
    <x v="2677"/>
  </r>
  <r>
    <n v="3004"/>
    <s v="CA-2017-104381"/>
    <x v="819"/>
    <x v="350"/>
    <s v="Standard Class"/>
    <s v="RD-19810"/>
    <s v="Ross DeVincentis"/>
    <s v="Home Office"/>
    <s v="United States"/>
    <s v="Rochester"/>
    <s v="New York"/>
    <n v="14609"/>
    <x v="3"/>
    <x v="1124"/>
    <x v="1"/>
    <x v="8"/>
    <x v="1112"/>
    <x v="2449"/>
    <n v="4"/>
    <n v="0.2"/>
    <x v="2678"/>
  </r>
  <r>
    <n v="3005"/>
    <s v="CA-2016-131499"/>
    <x v="162"/>
    <x v="165"/>
    <s v="First Class"/>
    <s v="MG-17875"/>
    <s v="Michael Grace"/>
    <s v="Home Office"/>
    <s v="United States"/>
    <s v="New York City"/>
    <s v="New York"/>
    <n v="10011"/>
    <x v="3"/>
    <x v="1470"/>
    <x v="1"/>
    <x v="9"/>
    <x v="1457"/>
    <x v="2450"/>
    <n v="1"/>
    <n v="0"/>
    <x v="2679"/>
  </r>
  <r>
    <n v="3006"/>
    <s v="CA-2014-148761"/>
    <x v="826"/>
    <x v="877"/>
    <s v="Standard Class"/>
    <s v="PA-19060"/>
    <s v="Pete Armstrong"/>
    <s v="Home Office"/>
    <s v="United States"/>
    <s v="Eau Claire"/>
    <s v="Wisconsin"/>
    <n v="54703"/>
    <x v="2"/>
    <x v="997"/>
    <x v="1"/>
    <x v="8"/>
    <x v="989"/>
    <x v="1296"/>
    <n v="3"/>
    <n v="0"/>
    <x v="1351"/>
  </r>
  <r>
    <n v="3007"/>
    <s v="CA-2017-116519"/>
    <x v="119"/>
    <x v="878"/>
    <s v="First Class"/>
    <s v="CR-12730"/>
    <s v="Craig Reiter"/>
    <s v="Consumer"/>
    <s v="United States"/>
    <s v="New York City"/>
    <s v="New York"/>
    <n v="10009"/>
    <x v="3"/>
    <x v="1107"/>
    <x v="1"/>
    <x v="9"/>
    <x v="1096"/>
    <x v="2451"/>
    <n v="5"/>
    <n v="0"/>
    <x v="2680"/>
  </r>
  <r>
    <n v="3008"/>
    <s v="CA-2014-130729"/>
    <x v="745"/>
    <x v="796"/>
    <s v="Standard Class"/>
    <s v="AA-10375"/>
    <s v="Allen Armold"/>
    <s v="Consumer"/>
    <s v="United States"/>
    <s v="Rancho Cucamonga"/>
    <s v="California"/>
    <n v="91730"/>
    <x v="1"/>
    <x v="276"/>
    <x v="1"/>
    <x v="8"/>
    <x v="276"/>
    <x v="2452"/>
    <n v="3"/>
    <n v="0.2"/>
    <x v="2681"/>
  </r>
  <r>
    <n v="3009"/>
    <s v="CA-2016-124772"/>
    <x v="5"/>
    <x v="296"/>
    <s v="First Class"/>
    <s v="JG-15160"/>
    <s v="James Galang"/>
    <s v="Consumer"/>
    <s v="United States"/>
    <s v="Murray"/>
    <s v="Kentucky"/>
    <n v="42071"/>
    <x v="0"/>
    <x v="1268"/>
    <x v="0"/>
    <x v="5"/>
    <x v="1252"/>
    <x v="1868"/>
    <n v="3"/>
    <n v="0"/>
    <x v="2005"/>
  </r>
  <r>
    <n v="3010"/>
    <s v="CA-2016-115525"/>
    <x v="197"/>
    <x v="879"/>
    <s v="Standard Class"/>
    <s v="RR-19525"/>
    <s v="Rick Reed"/>
    <s v="Corporate"/>
    <s v="United States"/>
    <s v="Toledo"/>
    <s v="Ohio"/>
    <n v="43615"/>
    <x v="3"/>
    <x v="1306"/>
    <x v="1"/>
    <x v="9"/>
    <x v="1291"/>
    <x v="2453"/>
    <n v="5"/>
    <n v="0.2"/>
    <x v="2682"/>
  </r>
  <r>
    <n v="3011"/>
    <s v="CA-2017-134845"/>
    <x v="827"/>
    <x v="880"/>
    <s v="Standard Class"/>
    <s v="SR-20425"/>
    <s v="Sharelle Roach"/>
    <s v="Home Office"/>
    <s v="United States"/>
    <s v="Louisville"/>
    <s v="Colorado"/>
    <n v="80027"/>
    <x v="1"/>
    <x v="385"/>
    <x v="1"/>
    <x v="8"/>
    <x v="386"/>
    <x v="2454"/>
    <n v="5"/>
    <n v="0.7"/>
    <x v="2683"/>
  </r>
  <r>
    <n v="3012"/>
    <s v="CA-2017-134845"/>
    <x v="827"/>
    <x v="880"/>
    <s v="Standard Class"/>
    <s v="SR-20425"/>
    <s v="Sharelle Roach"/>
    <s v="Home Office"/>
    <s v="United States"/>
    <s v="Louisville"/>
    <s v="Colorado"/>
    <n v="80027"/>
    <x v="1"/>
    <x v="155"/>
    <x v="2"/>
    <x v="15"/>
    <x v="156"/>
    <x v="2455"/>
    <n v="5"/>
    <n v="0.7"/>
    <x v="2684"/>
  </r>
  <r>
    <n v="3013"/>
    <s v="CA-2017-134845"/>
    <x v="827"/>
    <x v="880"/>
    <s v="Standard Class"/>
    <s v="SR-20425"/>
    <s v="Sharelle Roach"/>
    <s v="Home Office"/>
    <s v="United States"/>
    <s v="Louisville"/>
    <s v="Colorado"/>
    <n v="80027"/>
    <x v="1"/>
    <x v="379"/>
    <x v="1"/>
    <x v="8"/>
    <x v="380"/>
    <x v="2456"/>
    <n v="2"/>
    <n v="0.7"/>
    <x v="2685"/>
  </r>
  <r>
    <n v="3014"/>
    <s v="CA-2017-134845"/>
    <x v="827"/>
    <x v="880"/>
    <s v="Standard Class"/>
    <s v="SR-20425"/>
    <s v="Sharelle Roach"/>
    <s v="Home Office"/>
    <s v="United States"/>
    <s v="Louisville"/>
    <s v="Colorado"/>
    <n v="80027"/>
    <x v="1"/>
    <x v="591"/>
    <x v="1"/>
    <x v="8"/>
    <x v="591"/>
    <x v="2457"/>
    <n v="6"/>
    <n v="0.7"/>
    <x v="2686"/>
  </r>
  <r>
    <n v="3015"/>
    <s v="CA-2017-134845"/>
    <x v="827"/>
    <x v="880"/>
    <s v="Standard Class"/>
    <s v="SR-20425"/>
    <s v="Sharelle Roach"/>
    <s v="Home Office"/>
    <s v="United States"/>
    <s v="Louisville"/>
    <s v="Colorado"/>
    <n v="80027"/>
    <x v="1"/>
    <x v="510"/>
    <x v="1"/>
    <x v="10"/>
    <x v="510"/>
    <x v="561"/>
    <n v="4"/>
    <n v="0.2"/>
    <x v="570"/>
  </r>
  <r>
    <n v="3016"/>
    <s v="US-2015-138919"/>
    <x v="14"/>
    <x v="14"/>
    <s v="Standard Class"/>
    <s v="LS-16975"/>
    <s v="Lindsay Shagiari"/>
    <s v="Home Office"/>
    <s v="United States"/>
    <s v="New York City"/>
    <s v="New York"/>
    <n v="10035"/>
    <x v="3"/>
    <x v="738"/>
    <x v="0"/>
    <x v="3"/>
    <x v="737"/>
    <x v="2458"/>
    <n v="2"/>
    <n v="0.4"/>
    <x v="2687"/>
  </r>
  <r>
    <n v="3017"/>
    <s v="US-2016-160528"/>
    <x v="828"/>
    <x v="881"/>
    <s v="Standard Class"/>
    <s v="MH-18115"/>
    <s v="Mick Hernandez"/>
    <s v="Home Office"/>
    <s v="United States"/>
    <s v="Pharr"/>
    <s v="Texas"/>
    <n v="78577"/>
    <x v="2"/>
    <x v="418"/>
    <x v="1"/>
    <x v="4"/>
    <x v="418"/>
    <x v="2459"/>
    <n v="8"/>
    <n v="0.2"/>
    <x v="2688"/>
  </r>
  <r>
    <n v="3018"/>
    <s v="US-2016-160528"/>
    <x v="828"/>
    <x v="881"/>
    <s v="Standard Class"/>
    <s v="MH-18115"/>
    <s v="Mick Hernandez"/>
    <s v="Home Office"/>
    <s v="United States"/>
    <s v="Pharr"/>
    <s v="Texas"/>
    <n v="78577"/>
    <x v="2"/>
    <x v="1155"/>
    <x v="0"/>
    <x v="5"/>
    <x v="1143"/>
    <x v="1832"/>
    <n v="3"/>
    <n v="0.6"/>
    <x v="1963"/>
  </r>
  <r>
    <n v="3019"/>
    <s v="US-2016-160528"/>
    <x v="828"/>
    <x v="881"/>
    <s v="Standard Class"/>
    <s v="MH-18115"/>
    <s v="Mick Hernandez"/>
    <s v="Home Office"/>
    <s v="United States"/>
    <s v="Pharr"/>
    <s v="Texas"/>
    <n v="78577"/>
    <x v="2"/>
    <x v="1200"/>
    <x v="2"/>
    <x v="11"/>
    <x v="1185"/>
    <x v="2460"/>
    <n v="7"/>
    <n v="0.2"/>
    <x v="2689"/>
  </r>
  <r>
    <n v="3020"/>
    <s v="CA-2015-123568"/>
    <x v="627"/>
    <x v="665"/>
    <s v="Standard Class"/>
    <s v="SC-20095"/>
    <s v="Sanjit Chand"/>
    <s v="Consumer"/>
    <s v="United States"/>
    <s v="West Jordan"/>
    <s v="Utah"/>
    <n v="84084"/>
    <x v="1"/>
    <x v="1471"/>
    <x v="1"/>
    <x v="13"/>
    <x v="1458"/>
    <x v="1325"/>
    <n v="3"/>
    <n v="0"/>
    <x v="2690"/>
  </r>
  <r>
    <n v="3021"/>
    <s v="CA-2015-123568"/>
    <x v="627"/>
    <x v="665"/>
    <s v="Standard Class"/>
    <s v="SC-20095"/>
    <s v="Sanjit Chand"/>
    <s v="Consumer"/>
    <s v="United States"/>
    <s v="West Jordan"/>
    <s v="Utah"/>
    <n v="84084"/>
    <x v="1"/>
    <x v="1030"/>
    <x v="1"/>
    <x v="10"/>
    <x v="1021"/>
    <x v="1663"/>
    <n v="3"/>
    <n v="0"/>
    <x v="1761"/>
  </r>
  <r>
    <n v="3022"/>
    <s v="CA-2015-123568"/>
    <x v="627"/>
    <x v="665"/>
    <s v="Standard Class"/>
    <s v="SC-20095"/>
    <s v="Sanjit Chand"/>
    <s v="Consumer"/>
    <s v="United States"/>
    <s v="West Jordan"/>
    <s v="Utah"/>
    <n v="84084"/>
    <x v="1"/>
    <x v="642"/>
    <x v="0"/>
    <x v="5"/>
    <x v="642"/>
    <x v="2461"/>
    <n v="3"/>
    <n v="0"/>
    <x v="2691"/>
  </r>
  <r>
    <n v="3023"/>
    <s v="CA-2015-123568"/>
    <x v="627"/>
    <x v="665"/>
    <s v="Standard Class"/>
    <s v="SC-20095"/>
    <s v="Sanjit Chand"/>
    <s v="Consumer"/>
    <s v="United States"/>
    <s v="West Jordan"/>
    <s v="Utah"/>
    <n v="84084"/>
    <x v="1"/>
    <x v="710"/>
    <x v="1"/>
    <x v="8"/>
    <x v="709"/>
    <x v="2462"/>
    <n v="5"/>
    <n v="0.2"/>
    <x v="2692"/>
  </r>
  <r>
    <n v="3024"/>
    <s v="CA-2017-124674"/>
    <x v="701"/>
    <x v="122"/>
    <s v="Standard Class"/>
    <s v="JB-16000"/>
    <s v="Joy Bell-"/>
    <s v="Consumer"/>
    <s v="United States"/>
    <s v="Brownsville"/>
    <s v="Texas"/>
    <n v="78521"/>
    <x v="2"/>
    <x v="1275"/>
    <x v="0"/>
    <x v="0"/>
    <x v="1260"/>
    <x v="2463"/>
    <n v="2"/>
    <n v="0.32"/>
    <x v="2693"/>
  </r>
  <r>
    <n v="3025"/>
    <s v="CA-2015-164441"/>
    <x v="627"/>
    <x v="681"/>
    <s v="Standard Class"/>
    <s v="AC-10450"/>
    <s v="Amy Cox"/>
    <s v="Consumer"/>
    <s v="United States"/>
    <s v="New York City"/>
    <s v="New York"/>
    <n v="10011"/>
    <x v="3"/>
    <x v="305"/>
    <x v="1"/>
    <x v="8"/>
    <x v="305"/>
    <x v="2464"/>
    <n v="11"/>
    <n v="0.2"/>
    <x v="2694"/>
  </r>
  <r>
    <n v="3026"/>
    <s v="CA-2015-164441"/>
    <x v="627"/>
    <x v="681"/>
    <s v="Standard Class"/>
    <s v="AC-10450"/>
    <s v="Amy Cox"/>
    <s v="Consumer"/>
    <s v="United States"/>
    <s v="New York City"/>
    <s v="New York"/>
    <n v="10011"/>
    <x v="3"/>
    <x v="457"/>
    <x v="1"/>
    <x v="10"/>
    <x v="458"/>
    <x v="1465"/>
    <n v="3"/>
    <n v="0"/>
    <x v="2695"/>
  </r>
  <r>
    <n v="3027"/>
    <s v="CA-2017-169054"/>
    <x v="300"/>
    <x v="732"/>
    <s v="Standard Class"/>
    <s v="MO-17800"/>
    <s v="Meg O'Connel"/>
    <s v="Home Office"/>
    <s v="United States"/>
    <s v="Philadelphia"/>
    <s v="Pennsylvania"/>
    <n v="19140"/>
    <x v="3"/>
    <x v="1060"/>
    <x v="0"/>
    <x v="5"/>
    <x v="1049"/>
    <x v="1825"/>
    <n v="3"/>
    <n v="0.2"/>
    <x v="232"/>
  </r>
  <r>
    <n v="3028"/>
    <s v="CA-2014-106719"/>
    <x v="829"/>
    <x v="751"/>
    <s v="Same Day"/>
    <s v="RB-19645"/>
    <s v="Robert Barroso"/>
    <s v="Corporate"/>
    <s v="United States"/>
    <s v="Billings"/>
    <s v="Montana"/>
    <n v="59102"/>
    <x v="1"/>
    <x v="1472"/>
    <x v="1"/>
    <x v="8"/>
    <x v="1459"/>
    <x v="1838"/>
    <n v="2"/>
    <n v="0.2"/>
    <x v="2696"/>
  </r>
  <r>
    <n v="3029"/>
    <s v="CA-2017-116855"/>
    <x v="94"/>
    <x v="91"/>
    <s v="Standard Class"/>
    <s v="AI-10855"/>
    <s v="Arianne Irving"/>
    <s v="Consumer"/>
    <s v="United States"/>
    <s v="Chesapeake"/>
    <s v="Virginia"/>
    <n v="23320"/>
    <x v="0"/>
    <x v="931"/>
    <x v="0"/>
    <x v="1"/>
    <x v="924"/>
    <x v="2465"/>
    <n v="5"/>
    <n v="0"/>
    <x v="2697"/>
  </r>
  <r>
    <n v="3030"/>
    <s v="US-2016-164189"/>
    <x v="830"/>
    <x v="882"/>
    <s v="Standard Class"/>
    <s v="DR-12880"/>
    <s v="Dan Reichenbach"/>
    <s v="Corporate"/>
    <s v="United States"/>
    <s v="Gresham"/>
    <s v="Oregon"/>
    <n v="97030"/>
    <x v="1"/>
    <x v="1419"/>
    <x v="2"/>
    <x v="7"/>
    <x v="1407"/>
    <x v="2466"/>
    <n v="4"/>
    <n v="0.2"/>
    <x v="2698"/>
  </r>
  <r>
    <n v="3031"/>
    <s v="CA-2015-168480"/>
    <x v="481"/>
    <x v="538"/>
    <s v="Standard Class"/>
    <s v="DM-12955"/>
    <s v="Dario Medina"/>
    <s v="Corporate"/>
    <s v="United States"/>
    <s v="Lincoln Park"/>
    <s v="Michigan"/>
    <n v="48146"/>
    <x v="2"/>
    <x v="1195"/>
    <x v="0"/>
    <x v="0"/>
    <x v="1180"/>
    <x v="1949"/>
    <n v="4"/>
    <n v="0"/>
    <x v="2699"/>
  </r>
  <r>
    <n v="3032"/>
    <s v="CA-2015-168480"/>
    <x v="481"/>
    <x v="538"/>
    <s v="Standard Class"/>
    <s v="DM-12955"/>
    <s v="Dario Medina"/>
    <s v="Corporate"/>
    <s v="United States"/>
    <s v="Lincoln Park"/>
    <s v="Michigan"/>
    <n v="48146"/>
    <x v="2"/>
    <x v="1062"/>
    <x v="1"/>
    <x v="6"/>
    <x v="1051"/>
    <x v="2467"/>
    <n v="1"/>
    <n v="0"/>
    <x v="2700"/>
  </r>
  <r>
    <n v="3033"/>
    <s v="US-2016-114293"/>
    <x v="831"/>
    <x v="482"/>
    <s v="Standard Class"/>
    <s v="JH-16180"/>
    <s v="Justin Hirsh"/>
    <s v="Consumer"/>
    <s v="United States"/>
    <s v="Gresham"/>
    <s v="Oregon"/>
    <n v="97030"/>
    <x v="1"/>
    <x v="1225"/>
    <x v="0"/>
    <x v="1"/>
    <x v="1209"/>
    <x v="2468"/>
    <n v="4"/>
    <n v="0.2"/>
    <x v="2701"/>
  </r>
  <r>
    <n v="3034"/>
    <s v="CA-2017-134173"/>
    <x v="118"/>
    <x v="814"/>
    <s v="Standard Class"/>
    <s v="AB-10060"/>
    <s v="Adam Bellavance"/>
    <s v="Home Office"/>
    <s v="United States"/>
    <s v="Philadelphia"/>
    <s v="Pennsylvania"/>
    <n v="19143"/>
    <x v="3"/>
    <x v="1114"/>
    <x v="1"/>
    <x v="10"/>
    <x v="1103"/>
    <x v="561"/>
    <n v="4"/>
    <n v="0.2"/>
    <x v="570"/>
  </r>
  <r>
    <n v="3035"/>
    <s v="US-2015-123960"/>
    <x v="832"/>
    <x v="883"/>
    <s v="Standard Class"/>
    <s v="BD-11605"/>
    <s v="Brian Dahlen"/>
    <s v="Consumer"/>
    <s v="United States"/>
    <s v="Monroe"/>
    <s v="Louisiana"/>
    <n v="71203"/>
    <x v="0"/>
    <x v="1044"/>
    <x v="2"/>
    <x v="11"/>
    <x v="1033"/>
    <x v="2469"/>
    <n v="6"/>
    <n v="0"/>
    <x v="2702"/>
  </r>
  <r>
    <n v="3036"/>
    <s v="US-2015-123960"/>
    <x v="832"/>
    <x v="883"/>
    <s v="Standard Class"/>
    <s v="BD-11605"/>
    <s v="Brian Dahlen"/>
    <s v="Consumer"/>
    <s v="United States"/>
    <s v="Monroe"/>
    <s v="Louisiana"/>
    <n v="71203"/>
    <x v="0"/>
    <x v="1472"/>
    <x v="1"/>
    <x v="8"/>
    <x v="1459"/>
    <x v="2470"/>
    <n v="7"/>
    <n v="0"/>
    <x v="2703"/>
  </r>
  <r>
    <n v="3037"/>
    <s v="US-2015-123960"/>
    <x v="832"/>
    <x v="883"/>
    <s v="Standard Class"/>
    <s v="BD-11605"/>
    <s v="Brian Dahlen"/>
    <s v="Consumer"/>
    <s v="United States"/>
    <s v="Monroe"/>
    <s v="Louisiana"/>
    <n v="71203"/>
    <x v="0"/>
    <x v="1473"/>
    <x v="1"/>
    <x v="6"/>
    <x v="1460"/>
    <x v="2471"/>
    <n v="2"/>
    <n v="0"/>
    <x v="2704"/>
  </r>
  <r>
    <n v="3038"/>
    <s v="US-2015-123960"/>
    <x v="832"/>
    <x v="883"/>
    <s v="Standard Class"/>
    <s v="BD-11605"/>
    <s v="Brian Dahlen"/>
    <s v="Consumer"/>
    <s v="United States"/>
    <s v="Monroe"/>
    <s v="Louisiana"/>
    <n v="71203"/>
    <x v="0"/>
    <x v="498"/>
    <x v="1"/>
    <x v="10"/>
    <x v="498"/>
    <x v="56"/>
    <n v="5"/>
    <n v="0"/>
    <x v="56"/>
  </r>
  <r>
    <n v="3039"/>
    <s v="US-2015-123960"/>
    <x v="832"/>
    <x v="883"/>
    <s v="Standard Class"/>
    <s v="BD-11605"/>
    <s v="Brian Dahlen"/>
    <s v="Consumer"/>
    <s v="United States"/>
    <s v="Monroe"/>
    <s v="Louisiana"/>
    <n v="71203"/>
    <x v="0"/>
    <x v="1474"/>
    <x v="0"/>
    <x v="5"/>
    <x v="1461"/>
    <x v="2472"/>
    <n v="2"/>
    <n v="0"/>
    <x v="2705"/>
  </r>
  <r>
    <n v="3040"/>
    <s v="CA-2017-101749"/>
    <x v="621"/>
    <x v="179"/>
    <s v="Standard Class"/>
    <s v="AS-10045"/>
    <s v="Aaron Smayling"/>
    <s v="Corporate"/>
    <s v="United States"/>
    <s v="Pasadena"/>
    <s v="California"/>
    <n v="91104"/>
    <x v="1"/>
    <x v="719"/>
    <x v="0"/>
    <x v="3"/>
    <x v="718"/>
    <x v="2473"/>
    <n v="3"/>
    <n v="0.2"/>
    <x v="2706"/>
  </r>
  <r>
    <n v="3041"/>
    <s v="US-2016-147991"/>
    <x v="465"/>
    <x v="807"/>
    <s v="Standard Class"/>
    <s v="ZD-21925"/>
    <s v="Zuschuss Donatelli"/>
    <s v="Consumer"/>
    <s v="United States"/>
    <s v="Chattanooga"/>
    <s v="Tennessee"/>
    <n v="37421"/>
    <x v="0"/>
    <x v="1006"/>
    <x v="0"/>
    <x v="5"/>
    <x v="998"/>
    <x v="2474"/>
    <n v="5"/>
    <n v="0.2"/>
    <x v="2707"/>
  </r>
  <r>
    <n v="3042"/>
    <s v="CA-2017-149559"/>
    <x v="220"/>
    <x v="230"/>
    <s v="Same Day"/>
    <s v="KF-16285"/>
    <s v="Karen Ferguson"/>
    <s v="Home Office"/>
    <s v="United States"/>
    <s v="Long Beach"/>
    <s v="California"/>
    <n v="90805"/>
    <x v="1"/>
    <x v="860"/>
    <x v="1"/>
    <x v="10"/>
    <x v="854"/>
    <x v="91"/>
    <n v="2"/>
    <n v="0"/>
    <x v="91"/>
  </r>
  <r>
    <n v="3043"/>
    <s v="CA-2017-149559"/>
    <x v="220"/>
    <x v="230"/>
    <s v="Same Day"/>
    <s v="KF-16285"/>
    <s v="Karen Ferguson"/>
    <s v="Home Office"/>
    <s v="United States"/>
    <s v="Long Beach"/>
    <s v="California"/>
    <n v="90805"/>
    <x v="1"/>
    <x v="1475"/>
    <x v="1"/>
    <x v="12"/>
    <x v="1462"/>
    <x v="2475"/>
    <n v="2"/>
    <n v="0"/>
    <x v="2708"/>
  </r>
  <r>
    <n v="3044"/>
    <s v="CA-2017-149559"/>
    <x v="220"/>
    <x v="230"/>
    <s v="Same Day"/>
    <s v="KF-16285"/>
    <s v="Karen Ferguson"/>
    <s v="Home Office"/>
    <s v="United States"/>
    <s v="Long Beach"/>
    <s v="California"/>
    <n v="90805"/>
    <x v="1"/>
    <x v="1476"/>
    <x v="0"/>
    <x v="1"/>
    <x v="1463"/>
    <x v="2476"/>
    <n v="8"/>
    <n v="0.2"/>
    <x v="2709"/>
  </r>
  <r>
    <n v="3045"/>
    <s v="CA-2015-135174"/>
    <x v="28"/>
    <x v="32"/>
    <s v="Second Class"/>
    <s v="BP-11230"/>
    <s v="Benjamin Patterson"/>
    <s v="Consumer"/>
    <s v="United States"/>
    <s v="Troy"/>
    <s v="Ohio"/>
    <n v="45373"/>
    <x v="3"/>
    <x v="638"/>
    <x v="2"/>
    <x v="7"/>
    <x v="638"/>
    <x v="2477"/>
    <n v="5"/>
    <n v="0.4"/>
    <x v="2710"/>
  </r>
  <r>
    <n v="3046"/>
    <s v="CA-2017-125290"/>
    <x v="44"/>
    <x v="173"/>
    <s v="Second Class"/>
    <s v="CC-12430"/>
    <s v="Chuck Clark"/>
    <s v="Home Office"/>
    <s v="United States"/>
    <s v="Minneapolis"/>
    <s v="Minnesota"/>
    <n v="55407"/>
    <x v="2"/>
    <x v="1477"/>
    <x v="1"/>
    <x v="6"/>
    <x v="1464"/>
    <x v="2255"/>
    <n v="5"/>
    <n v="0"/>
    <x v="2711"/>
  </r>
  <r>
    <n v="3047"/>
    <s v="CA-2017-125290"/>
    <x v="44"/>
    <x v="173"/>
    <s v="Second Class"/>
    <s v="CC-12430"/>
    <s v="Chuck Clark"/>
    <s v="Home Office"/>
    <s v="United States"/>
    <s v="Minneapolis"/>
    <s v="Minnesota"/>
    <n v="55407"/>
    <x v="2"/>
    <x v="813"/>
    <x v="1"/>
    <x v="10"/>
    <x v="33"/>
    <x v="978"/>
    <n v="1"/>
    <n v="0"/>
    <x v="1016"/>
  </r>
  <r>
    <n v="3048"/>
    <s v="CA-2014-137351"/>
    <x v="587"/>
    <x v="622"/>
    <s v="Standard Class"/>
    <s v="DB-13615"/>
    <s v="Doug Bickford"/>
    <s v="Consumer"/>
    <s v="United States"/>
    <s v="Seattle"/>
    <s v="Washington"/>
    <n v="98105"/>
    <x v="1"/>
    <x v="8"/>
    <x v="1"/>
    <x v="8"/>
    <x v="8"/>
    <x v="752"/>
    <n v="7"/>
    <n v="0.2"/>
    <x v="2712"/>
  </r>
  <r>
    <n v="3049"/>
    <s v="CA-2017-121419"/>
    <x v="459"/>
    <x v="192"/>
    <s v="First Class"/>
    <s v="TC-21475"/>
    <s v="Tony Chapman"/>
    <s v="Home Office"/>
    <s v="United States"/>
    <s v="Columbus"/>
    <s v="Georgia"/>
    <n v="31907"/>
    <x v="0"/>
    <x v="121"/>
    <x v="0"/>
    <x v="3"/>
    <x v="121"/>
    <x v="1764"/>
    <n v="2"/>
    <n v="0"/>
    <x v="1877"/>
  </r>
  <r>
    <n v="3050"/>
    <s v="CA-2017-121419"/>
    <x v="459"/>
    <x v="192"/>
    <s v="First Class"/>
    <s v="TC-21475"/>
    <s v="Tony Chapman"/>
    <s v="Home Office"/>
    <s v="United States"/>
    <s v="Columbus"/>
    <s v="Georgia"/>
    <n v="31907"/>
    <x v="0"/>
    <x v="293"/>
    <x v="2"/>
    <x v="11"/>
    <x v="293"/>
    <x v="310"/>
    <n v="4"/>
    <n v="0"/>
    <x v="315"/>
  </r>
  <r>
    <n v="3051"/>
    <s v="US-2017-148054"/>
    <x v="833"/>
    <x v="768"/>
    <s v="Standard Class"/>
    <s v="NZ-18565"/>
    <s v="Nick Zandusky"/>
    <s v="Home Office"/>
    <s v="United States"/>
    <s v="Meridian"/>
    <s v="Idaho"/>
    <n v="83642"/>
    <x v="1"/>
    <x v="1478"/>
    <x v="0"/>
    <x v="5"/>
    <x v="1465"/>
    <x v="108"/>
    <n v="2"/>
    <n v="0"/>
    <x v="1464"/>
  </r>
  <r>
    <n v="3052"/>
    <s v="US-2017-148054"/>
    <x v="833"/>
    <x v="768"/>
    <s v="Standard Class"/>
    <s v="NZ-18565"/>
    <s v="Nick Zandusky"/>
    <s v="Home Office"/>
    <s v="United States"/>
    <s v="Meridian"/>
    <s v="Idaho"/>
    <n v="83642"/>
    <x v="1"/>
    <x v="1051"/>
    <x v="1"/>
    <x v="9"/>
    <x v="1040"/>
    <x v="2478"/>
    <n v="4"/>
    <n v="0"/>
    <x v="2713"/>
  </r>
  <r>
    <n v="3053"/>
    <s v="US-2017-148054"/>
    <x v="833"/>
    <x v="768"/>
    <s v="Standard Class"/>
    <s v="NZ-18565"/>
    <s v="Nick Zandusky"/>
    <s v="Home Office"/>
    <s v="United States"/>
    <s v="Meridian"/>
    <s v="Idaho"/>
    <n v="83642"/>
    <x v="1"/>
    <x v="1237"/>
    <x v="1"/>
    <x v="10"/>
    <x v="1220"/>
    <x v="2479"/>
    <n v="2"/>
    <n v="0"/>
    <x v="2714"/>
  </r>
  <r>
    <n v="3054"/>
    <s v="CA-2016-128517"/>
    <x v="526"/>
    <x v="679"/>
    <s v="Second Class"/>
    <s v="SW-20350"/>
    <s v="Sean Wendt"/>
    <s v="Home Office"/>
    <s v="United States"/>
    <s v="Detroit"/>
    <s v="Michigan"/>
    <n v="48227"/>
    <x v="2"/>
    <x v="1367"/>
    <x v="2"/>
    <x v="7"/>
    <x v="1352"/>
    <x v="2480"/>
    <n v="2"/>
    <n v="0"/>
    <x v="2715"/>
  </r>
  <r>
    <n v="3055"/>
    <s v="CA-2016-128517"/>
    <x v="526"/>
    <x v="679"/>
    <s v="Second Class"/>
    <s v="SW-20350"/>
    <s v="Sean Wendt"/>
    <s v="Home Office"/>
    <s v="United States"/>
    <s v="Detroit"/>
    <s v="Michigan"/>
    <n v="48227"/>
    <x v="2"/>
    <x v="446"/>
    <x v="1"/>
    <x v="8"/>
    <x v="446"/>
    <x v="267"/>
    <n v="2"/>
    <n v="0"/>
    <x v="2716"/>
  </r>
  <r>
    <n v="3056"/>
    <s v="US-2015-100377"/>
    <x v="834"/>
    <x v="483"/>
    <s v="Standard Class"/>
    <s v="TS-21370"/>
    <s v="Todd Sumrall"/>
    <s v="Corporate"/>
    <s v="United States"/>
    <s v="Chicago"/>
    <s v="Illinois"/>
    <n v="60623"/>
    <x v="2"/>
    <x v="890"/>
    <x v="2"/>
    <x v="16"/>
    <x v="883"/>
    <x v="2481"/>
    <n v="5"/>
    <n v="0.2"/>
    <x v="2717"/>
  </r>
  <r>
    <n v="3057"/>
    <s v="CA-2017-131492"/>
    <x v="15"/>
    <x v="188"/>
    <s v="Second Class"/>
    <s v="HH-15010"/>
    <s v="Hilary Holden"/>
    <s v="Corporate"/>
    <s v="United States"/>
    <s v="San Francisco"/>
    <s v="California"/>
    <n v="94110"/>
    <x v="1"/>
    <x v="1343"/>
    <x v="1"/>
    <x v="12"/>
    <x v="1328"/>
    <x v="2482"/>
    <n v="2"/>
    <n v="0"/>
    <x v="2718"/>
  </r>
  <r>
    <n v="3058"/>
    <s v="CA-2017-131492"/>
    <x v="15"/>
    <x v="188"/>
    <s v="Second Class"/>
    <s v="HH-15010"/>
    <s v="Hilary Holden"/>
    <s v="Corporate"/>
    <s v="United States"/>
    <s v="San Francisco"/>
    <s v="California"/>
    <n v="94110"/>
    <x v="1"/>
    <x v="1042"/>
    <x v="1"/>
    <x v="2"/>
    <x v="1031"/>
    <x v="2483"/>
    <n v="10"/>
    <n v="0"/>
    <x v="2719"/>
  </r>
  <r>
    <n v="3059"/>
    <s v="CA-2017-131492"/>
    <x v="15"/>
    <x v="188"/>
    <s v="Second Class"/>
    <s v="HH-15010"/>
    <s v="Hilary Holden"/>
    <s v="Corporate"/>
    <s v="United States"/>
    <s v="San Francisco"/>
    <s v="California"/>
    <n v="94110"/>
    <x v="1"/>
    <x v="677"/>
    <x v="0"/>
    <x v="5"/>
    <x v="677"/>
    <x v="2484"/>
    <n v="2"/>
    <n v="0"/>
    <x v="2720"/>
  </r>
  <r>
    <n v="3060"/>
    <s v="CA-2017-131492"/>
    <x v="15"/>
    <x v="188"/>
    <s v="Second Class"/>
    <s v="HH-15010"/>
    <s v="Hilary Holden"/>
    <s v="Corporate"/>
    <s v="United States"/>
    <s v="San Francisco"/>
    <s v="California"/>
    <n v="94110"/>
    <x v="1"/>
    <x v="1479"/>
    <x v="0"/>
    <x v="3"/>
    <x v="1466"/>
    <x v="2485"/>
    <n v="2"/>
    <n v="0.2"/>
    <x v="2721"/>
  </r>
  <r>
    <n v="3061"/>
    <s v="CA-2016-144554"/>
    <x v="77"/>
    <x v="357"/>
    <s v="Standard Class"/>
    <s v="DM-13345"/>
    <s v="Denise Monton"/>
    <s v="Corporate"/>
    <s v="United States"/>
    <s v="Newark"/>
    <s v="Ohio"/>
    <n v="43055"/>
    <x v="3"/>
    <x v="1233"/>
    <x v="2"/>
    <x v="11"/>
    <x v="1216"/>
    <x v="2486"/>
    <n v="3"/>
    <n v="0.2"/>
    <x v="2722"/>
  </r>
  <r>
    <n v="3062"/>
    <s v="CA-2017-127621"/>
    <x v="448"/>
    <x v="884"/>
    <s v="Standard Class"/>
    <s v="RE-19450"/>
    <s v="Richard Eichhorn"/>
    <s v="Consumer"/>
    <s v="United States"/>
    <s v="Dallas"/>
    <s v="Texas"/>
    <n v="75081"/>
    <x v="2"/>
    <x v="794"/>
    <x v="1"/>
    <x v="10"/>
    <x v="792"/>
    <x v="2051"/>
    <n v="8"/>
    <n v="0.2"/>
    <x v="2723"/>
  </r>
  <r>
    <n v="3063"/>
    <s v="CA-2015-145184"/>
    <x v="154"/>
    <x v="699"/>
    <s v="First Class"/>
    <s v="JD-16150"/>
    <s v="Justin Deggeller"/>
    <s v="Corporate"/>
    <s v="United States"/>
    <s v="Newark"/>
    <s v="Delaware"/>
    <n v="19711"/>
    <x v="3"/>
    <x v="1480"/>
    <x v="2"/>
    <x v="7"/>
    <x v="1467"/>
    <x v="2487"/>
    <n v="3"/>
    <n v="0"/>
    <x v="2724"/>
  </r>
  <r>
    <n v="3064"/>
    <s v="CA-2015-145184"/>
    <x v="154"/>
    <x v="699"/>
    <s v="First Class"/>
    <s v="JD-16150"/>
    <s v="Justin Deggeller"/>
    <s v="Corporate"/>
    <s v="United States"/>
    <s v="Newark"/>
    <s v="Delaware"/>
    <n v="19711"/>
    <x v="3"/>
    <x v="1481"/>
    <x v="2"/>
    <x v="11"/>
    <x v="1468"/>
    <x v="2488"/>
    <n v="3"/>
    <n v="0"/>
    <x v="2725"/>
  </r>
  <r>
    <n v="3065"/>
    <s v="CA-2017-106859"/>
    <x v="677"/>
    <x v="671"/>
    <s v="Second Class"/>
    <s v="BF-11215"/>
    <s v="Benjamin Farhat"/>
    <s v="Home Office"/>
    <s v="United States"/>
    <s v="Albuquerque"/>
    <s v="New Mexico"/>
    <n v="87105"/>
    <x v="1"/>
    <x v="75"/>
    <x v="1"/>
    <x v="4"/>
    <x v="75"/>
    <x v="2489"/>
    <n v="8"/>
    <n v="0"/>
    <x v="2726"/>
  </r>
  <r>
    <n v="3066"/>
    <s v="CA-2017-106859"/>
    <x v="677"/>
    <x v="671"/>
    <s v="Second Class"/>
    <s v="BF-11215"/>
    <s v="Benjamin Farhat"/>
    <s v="Home Office"/>
    <s v="United States"/>
    <s v="Albuquerque"/>
    <s v="New Mexico"/>
    <n v="87105"/>
    <x v="1"/>
    <x v="722"/>
    <x v="2"/>
    <x v="7"/>
    <x v="721"/>
    <x v="1196"/>
    <n v="8"/>
    <n v="0.2"/>
    <x v="2727"/>
  </r>
  <r>
    <n v="3067"/>
    <s v="CA-2017-106859"/>
    <x v="677"/>
    <x v="671"/>
    <s v="Second Class"/>
    <s v="BF-11215"/>
    <s v="Benjamin Farhat"/>
    <s v="Home Office"/>
    <s v="United States"/>
    <s v="Albuquerque"/>
    <s v="New Mexico"/>
    <n v="87105"/>
    <x v="1"/>
    <x v="1482"/>
    <x v="2"/>
    <x v="11"/>
    <x v="1469"/>
    <x v="2490"/>
    <n v="5"/>
    <n v="0"/>
    <x v="2728"/>
  </r>
  <r>
    <n v="3068"/>
    <s v="CA-2017-106859"/>
    <x v="677"/>
    <x v="671"/>
    <s v="Second Class"/>
    <s v="BF-11215"/>
    <s v="Benjamin Farhat"/>
    <s v="Home Office"/>
    <s v="United States"/>
    <s v="Albuquerque"/>
    <s v="New Mexico"/>
    <n v="87105"/>
    <x v="1"/>
    <x v="1483"/>
    <x v="1"/>
    <x v="10"/>
    <x v="1470"/>
    <x v="1568"/>
    <n v="7"/>
    <n v="0"/>
    <x v="1657"/>
  </r>
  <r>
    <n v="3069"/>
    <s v="CA-2017-106859"/>
    <x v="677"/>
    <x v="671"/>
    <s v="Second Class"/>
    <s v="BF-11215"/>
    <s v="Benjamin Farhat"/>
    <s v="Home Office"/>
    <s v="United States"/>
    <s v="Albuquerque"/>
    <s v="New Mexico"/>
    <n v="87105"/>
    <x v="1"/>
    <x v="1415"/>
    <x v="1"/>
    <x v="10"/>
    <x v="1402"/>
    <x v="2491"/>
    <n v="6"/>
    <n v="0"/>
    <x v="2729"/>
  </r>
  <r>
    <n v="3070"/>
    <s v="US-2017-120089"/>
    <x v="329"/>
    <x v="524"/>
    <s v="Same Day"/>
    <s v="ML-17755"/>
    <s v="Max Ludwig"/>
    <s v="Home Office"/>
    <s v="United States"/>
    <s v="Toledo"/>
    <s v="Ohio"/>
    <n v="43615"/>
    <x v="3"/>
    <x v="1470"/>
    <x v="1"/>
    <x v="9"/>
    <x v="1457"/>
    <x v="2492"/>
    <n v="4"/>
    <n v="0.2"/>
    <x v="2730"/>
  </r>
  <r>
    <n v="3071"/>
    <s v="CA-2014-119375"/>
    <x v="664"/>
    <x v="794"/>
    <s v="Standard Class"/>
    <s v="YC-21895"/>
    <s v="Yoseph Carroll"/>
    <s v="Corporate"/>
    <s v="United States"/>
    <s v="Newark"/>
    <s v="Delaware"/>
    <n v="19711"/>
    <x v="3"/>
    <x v="1074"/>
    <x v="1"/>
    <x v="4"/>
    <x v="1064"/>
    <x v="2493"/>
    <n v="7"/>
    <n v="0"/>
    <x v="2731"/>
  </r>
  <r>
    <n v="3072"/>
    <s v="CA-2014-119375"/>
    <x v="664"/>
    <x v="794"/>
    <s v="Standard Class"/>
    <s v="YC-21895"/>
    <s v="Yoseph Carroll"/>
    <s v="Corporate"/>
    <s v="United States"/>
    <s v="Newark"/>
    <s v="Delaware"/>
    <n v="19711"/>
    <x v="3"/>
    <x v="1484"/>
    <x v="0"/>
    <x v="5"/>
    <x v="1471"/>
    <x v="2494"/>
    <n v="3"/>
    <n v="0"/>
    <x v="2732"/>
  </r>
  <r>
    <n v="3073"/>
    <s v="CA-2014-119375"/>
    <x v="664"/>
    <x v="794"/>
    <s v="Standard Class"/>
    <s v="YC-21895"/>
    <s v="Yoseph Carroll"/>
    <s v="Corporate"/>
    <s v="United States"/>
    <s v="Newark"/>
    <s v="Delaware"/>
    <n v="19711"/>
    <x v="3"/>
    <x v="684"/>
    <x v="1"/>
    <x v="6"/>
    <x v="684"/>
    <x v="2495"/>
    <n v="5"/>
    <n v="0"/>
    <x v="2733"/>
  </r>
  <r>
    <n v="3074"/>
    <s v="CA-2016-125206"/>
    <x v="835"/>
    <x v="708"/>
    <s v="First Class"/>
    <s v="LR-16915"/>
    <s v="Lena Radford"/>
    <s v="Consumer"/>
    <s v="United States"/>
    <s v="Los Angeles"/>
    <s v="California"/>
    <n v="90045"/>
    <x v="1"/>
    <x v="1277"/>
    <x v="1"/>
    <x v="4"/>
    <x v="1262"/>
    <x v="2496"/>
    <n v="2"/>
    <n v="0"/>
    <x v="2734"/>
  </r>
  <r>
    <n v="3075"/>
    <s v="CA-2015-126137"/>
    <x v="292"/>
    <x v="688"/>
    <s v="Standard Class"/>
    <s v="BS-11755"/>
    <s v="Bruce Stewart"/>
    <s v="Consumer"/>
    <s v="United States"/>
    <s v="Los Angeles"/>
    <s v="California"/>
    <n v="90032"/>
    <x v="1"/>
    <x v="631"/>
    <x v="0"/>
    <x v="0"/>
    <x v="631"/>
    <x v="2497"/>
    <n v="2"/>
    <n v="0.15"/>
    <x v="2735"/>
  </r>
  <r>
    <n v="3076"/>
    <s v="CA-2014-143903"/>
    <x v="836"/>
    <x v="885"/>
    <s v="Standard Class"/>
    <s v="KM-16375"/>
    <s v="Katherine Murray"/>
    <s v="Home Office"/>
    <s v="United States"/>
    <s v="Dallas"/>
    <s v="Texas"/>
    <n v="75217"/>
    <x v="2"/>
    <x v="384"/>
    <x v="1"/>
    <x v="4"/>
    <x v="385"/>
    <x v="2498"/>
    <n v="3"/>
    <n v="0.2"/>
    <x v="2736"/>
  </r>
  <r>
    <n v="3077"/>
    <s v="CA-2014-143903"/>
    <x v="836"/>
    <x v="885"/>
    <s v="Standard Class"/>
    <s v="KM-16375"/>
    <s v="Katherine Murray"/>
    <s v="Home Office"/>
    <s v="United States"/>
    <s v="Dallas"/>
    <s v="Texas"/>
    <n v="75217"/>
    <x v="2"/>
    <x v="904"/>
    <x v="0"/>
    <x v="5"/>
    <x v="896"/>
    <x v="2499"/>
    <n v="5"/>
    <n v="0.6"/>
    <x v="2737"/>
  </r>
  <r>
    <n v="3078"/>
    <s v="CA-2014-143903"/>
    <x v="836"/>
    <x v="885"/>
    <s v="Standard Class"/>
    <s v="KM-16375"/>
    <s v="Katherine Murray"/>
    <s v="Home Office"/>
    <s v="United States"/>
    <s v="Dallas"/>
    <s v="Texas"/>
    <n v="75217"/>
    <x v="2"/>
    <x v="483"/>
    <x v="0"/>
    <x v="1"/>
    <x v="483"/>
    <x v="2500"/>
    <n v="2"/>
    <n v="0.3"/>
    <x v="2738"/>
  </r>
  <r>
    <n v="3079"/>
    <s v="CA-2014-104780"/>
    <x v="371"/>
    <x v="396"/>
    <s v="Standard Class"/>
    <s v="BT-11530"/>
    <s v="Bradley Talbott"/>
    <s v="Home Office"/>
    <s v="United States"/>
    <s v="San Diego"/>
    <s v="California"/>
    <n v="92037"/>
    <x v="1"/>
    <x v="181"/>
    <x v="1"/>
    <x v="6"/>
    <x v="182"/>
    <x v="2501"/>
    <n v="8"/>
    <n v="0"/>
    <x v="2739"/>
  </r>
  <r>
    <n v="3080"/>
    <s v="CA-2017-101182"/>
    <x v="507"/>
    <x v="559"/>
    <s v="First Class"/>
    <s v="KB-16405"/>
    <s v="Katrina Bavinger"/>
    <s v="Home Office"/>
    <s v="United States"/>
    <s v="Apple Valley"/>
    <s v="California"/>
    <n v="92307"/>
    <x v="1"/>
    <x v="585"/>
    <x v="1"/>
    <x v="10"/>
    <x v="585"/>
    <x v="91"/>
    <n v="2"/>
    <n v="0"/>
    <x v="91"/>
  </r>
  <r>
    <n v="3081"/>
    <s v="CA-2017-101182"/>
    <x v="507"/>
    <x v="559"/>
    <s v="First Class"/>
    <s v="KB-16405"/>
    <s v="Katrina Bavinger"/>
    <s v="Home Office"/>
    <s v="United States"/>
    <s v="Apple Valley"/>
    <s v="California"/>
    <n v="92307"/>
    <x v="1"/>
    <x v="831"/>
    <x v="2"/>
    <x v="7"/>
    <x v="826"/>
    <x v="752"/>
    <n v="3"/>
    <n v="0.2"/>
    <x v="2740"/>
  </r>
  <r>
    <n v="3082"/>
    <s v="US-2017-132297"/>
    <x v="837"/>
    <x v="886"/>
    <s v="Standard Class"/>
    <s v="DW-13480"/>
    <s v="Dianna Wilson"/>
    <s v="Home Office"/>
    <s v="United States"/>
    <s v="Louisville"/>
    <s v="Kentucky"/>
    <n v="40214"/>
    <x v="0"/>
    <x v="705"/>
    <x v="1"/>
    <x v="8"/>
    <x v="705"/>
    <x v="2502"/>
    <n v="2"/>
    <n v="0"/>
    <x v="2741"/>
  </r>
  <r>
    <n v="3083"/>
    <s v="US-2017-132297"/>
    <x v="837"/>
    <x v="886"/>
    <s v="Standard Class"/>
    <s v="DW-13480"/>
    <s v="Dianna Wilson"/>
    <s v="Home Office"/>
    <s v="United States"/>
    <s v="Louisville"/>
    <s v="Kentucky"/>
    <n v="40214"/>
    <x v="0"/>
    <x v="1400"/>
    <x v="2"/>
    <x v="7"/>
    <x v="1387"/>
    <x v="2503"/>
    <n v="3"/>
    <n v="0"/>
    <x v="2742"/>
  </r>
  <r>
    <n v="3084"/>
    <s v="CA-2014-100328"/>
    <x v="838"/>
    <x v="224"/>
    <s v="Standard Class"/>
    <s v="JC-15340"/>
    <s v="Jasper Cacioppo"/>
    <s v="Consumer"/>
    <s v="United States"/>
    <s v="New York City"/>
    <s v="New York"/>
    <n v="10024"/>
    <x v="3"/>
    <x v="185"/>
    <x v="1"/>
    <x v="8"/>
    <x v="186"/>
    <x v="2504"/>
    <n v="1"/>
    <n v="0.2"/>
    <x v="2743"/>
  </r>
  <r>
    <n v="3085"/>
    <s v="CA-2017-118773"/>
    <x v="839"/>
    <x v="556"/>
    <s v="Standard Class"/>
    <s v="TP-21415"/>
    <s v="Tom Prescott"/>
    <s v="Consumer"/>
    <s v="United States"/>
    <s v="Houston"/>
    <s v="Texas"/>
    <n v="77070"/>
    <x v="2"/>
    <x v="382"/>
    <x v="1"/>
    <x v="8"/>
    <x v="383"/>
    <x v="2505"/>
    <n v="4"/>
    <n v="0.8"/>
    <x v="2744"/>
  </r>
  <r>
    <n v="3086"/>
    <s v="CA-2017-118773"/>
    <x v="839"/>
    <x v="556"/>
    <s v="Standard Class"/>
    <s v="TP-21415"/>
    <s v="Tom Prescott"/>
    <s v="Consumer"/>
    <s v="United States"/>
    <s v="Houston"/>
    <s v="Texas"/>
    <n v="77070"/>
    <x v="2"/>
    <x v="657"/>
    <x v="2"/>
    <x v="11"/>
    <x v="657"/>
    <x v="2506"/>
    <n v="2"/>
    <n v="0.2"/>
    <x v="2745"/>
  </r>
  <r>
    <n v="3087"/>
    <s v="CA-2017-118773"/>
    <x v="839"/>
    <x v="556"/>
    <s v="Standard Class"/>
    <s v="TP-21415"/>
    <s v="Tom Prescott"/>
    <s v="Consumer"/>
    <s v="United States"/>
    <s v="Houston"/>
    <s v="Texas"/>
    <n v="77070"/>
    <x v="2"/>
    <x v="1467"/>
    <x v="0"/>
    <x v="5"/>
    <x v="1454"/>
    <x v="2217"/>
    <n v="2"/>
    <n v="0.6"/>
    <x v="2746"/>
  </r>
  <r>
    <n v="3088"/>
    <s v="CA-2017-118773"/>
    <x v="839"/>
    <x v="556"/>
    <s v="Standard Class"/>
    <s v="TP-21415"/>
    <s v="Tom Prescott"/>
    <s v="Consumer"/>
    <s v="United States"/>
    <s v="Houston"/>
    <s v="Texas"/>
    <n v="77070"/>
    <x v="2"/>
    <x v="791"/>
    <x v="1"/>
    <x v="9"/>
    <x v="789"/>
    <x v="2507"/>
    <n v="2"/>
    <n v="0.8"/>
    <x v="2747"/>
  </r>
  <r>
    <n v="3089"/>
    <s v="US-2017-159205"/>
    <x v="185"/>
    <x v="504"/>
    <s v="Second Class"/>
    <s v="DB-12910"/>
    <s v="Daniel Byrd"/>
    <s v="Home Office"/>
    <s v="United States"/>
    <s v="Henderson"/>
    <s v="Kentucky"/>
    <n v="42420"/>
    <x v="0"/>
    <x v="1122"/>
    <x v="0"/>
    <x v="5"/>
    <x v="1110"/>
    <x v="2508"/>
    <n v="5"/>
    <n v="0"/>
    <x v="2748"/>
  </r>
  <r>
    <n v="3090"/>
    <s v="US-2017-159205"/>
    <x v="185"/>
    <x v="504"/>
    <s v="Second Class"/>
    <s v="DB-12910"/>
    <s v="Daniel Byrd"/>
    <s v="Home Office"/>
    <s v="United States"/>
    <s v="Henderson"/>
    <s v="Kentucky"/>
    <n v="42420"/>
    <x v="0"/>
    <x v="1485"/>
    <x v="2"/>
    <x v="7"/>
    <x v="1472"/>
    <x v="142"/>
    <n v="7"/>
    <n v="0"/>
    <x v="2749"/>
  </r>
  <r>
    <n v="3091"/>
    <s v="CA-2016-112123"/>
    <x v="840"/>
    <x v="599"/>
    <s v="Standard Class"/>
    <s v="BH-11710"/>
    <s v="Brosina Hoffman"/>
    <s v="Consumer"/>
    <s v="United States"/>
    <s v="Newark"/>
    <s v="Delaware"/>
    <n v="19711"/>
    <x v="3"/>
    <x v="669"/>
    <x v="1"/>
    <x v="8"/>
    <x v="669"/>
    <x v="2509"/>
    <n v="7"/>
    <n v="0"/>
    <x v="2750"/>
  </r>
  <r>
    <n v="3092"/>
    <s v="CA-2016-112123"/>
    <x v="840"/>
    <x v="599"/>
    <s v="Standard Class"/>
    <s v="BH-11710"/>
    <s v="Brosina Hoffman"/>
    <s v="Consumer"/>
    <s v="United States"/>
    <s v="Newark"/>
    <s v="Delaware"/>
    <n v="19711"/>
    <x v="3"/>
    <x v="664"/>
    <x v="2"/>
    <x v="7"/>
    <x v="664"/>
    <x v="2510"/>
    <n v="5"/>
    <n v="0"/>
    <x v="2751"/>
  </r>
  <r>
    <n v="3093"/>
    <s v="CA-2016-112123"/>
    <x v="840"/>
    <x v="599"/>
    <s v="Standard Class"/>
    <s v="BH-11710"/>
    <s v="Brosina Hoffman"/>
    <s v="Consumer"/>
    <s v="United States"/>
    <s v="Newark"/>
    <s v="Delaware"/>
    <n v="19711"/>
    <x v="3"/>
    <x v="1486"/>
    <x v="1"/>
    <x v="10"/>
    <x v="1473"/>
    <x v="1696"/>
    <n v="3"/>
    <n v="0"/>
    <x v="1797"/>
  </r>
  <r>
    <n v="3094"/>
    <s v="CA-2015-114468"/>
    <x v="841"/>
    <x v="309"/>
    <s v="Same Day"/>
    <s v="TD-20995"/>
    <s v="Tamara Dahlen"/>
    <s v="Consumer"/>
    <s v="United States"/>
    <s v="Bolingbrook"/>
    <s v="Illinois"/>
    <n v="60440"/>
    <x v="2"/>
    <x v="558"/>
    <x v="1"/>
    <x v="14"/>
    <x v="557"/>
    <x v="2511"/>
    <n v="4"/>
    <n v="0.2"/>
    <x v="2752"/>
  </r>
  <r>
    <n v="3095"/>
    <s v="CA-2015-114468"/>
    <x v="841"/>
    <x v="309"/>
    <s v="Same Day"/>
    <s v="TD-20995"/>
    <s v="Tamara Dahlen"/>
    <s v="Consumer"/>
    <s v="United States"/>
    <s v="Bolingbrook"/>
    <s v="Illinois"/>
    <n v="60440"/>
    <x v="2"/>
    <x v="1145"/>
    <x v="1"/>
    <x v="10"/>
    <x v="1133"/>
    <x v="563"/>
    <n v="2"/>
    <n v="0.2"/>
    <x v="572"/>
  </r>
  <r>
    <n v="3096"/>
    <s v="CA-2015-114468"/>
    <x v="841"/>
    <x v="309"/>
    <s v="Same Day"/>
    <s v="TD-20995"/>
    <s v="Tamara Dahlen"/>
    <s v="Consumer"/>
    <s v="United States"/>
    <s v="Bolingbrook"/>
    <s v="Illinois"/>
    <n v="60440"/>
    <x v="2"/>
    <x v="1014"/>
    <x v="1"/>
    <x v="13"/>
    <x v="128"/>
    <x v="2512"/>
    <n v="8"/>
    <n v="0.2"/>
    <x v="2753"/>
  </r>
  <r>
    <n v="3097"/>
    <s v="CA-2015-114468"/>
    <x v="841"/>
    <x v="309"/>
    <s v="Same Day"/>
    <s v="TD-20995"/>
    <s v="Tamara Dahlen"/>
    <s v="Consumer"/>
    <s v="United States"/>
    <s v="Bolingbrook"/>
    <s v="Illinois"/>
    <n v="60440"/>
    <x v="2"/>
    <x v="336"/>
    <x v="1"/>
    <x v="9"/>
    <x v="336"/>
    <x v="2513"/>
    <n v="2"/>
    <n v="0.8"/>
    <x v="2754"/>
  </r>
  <r>
    <n v="3098"/>
    <s v="CA-2017-135692"/>
    <x v="842"/>
    <x v="869"/>
    <s v="Standard Class"/>
    <s v="CV-12805"/>
    <s v="Cynthia Voltz"/>
    <s v="Corporate"/>
    <s v="United States"/>
    <s v="Fort Worth"/>
    <s v="Texas"/>
    <n v="76106"/>
    <x v="2"/>
    <x v="322"/>
    <x v="1"/>
    <x v="2"/>
    <x v="322"/>
    <x v="2514"/>
    <n v="4"/>
    <n v="0.2"/>
    <x v="2755"/>
  </r>
  <r>
    <n v="3099"/>
    <s v="CA-2017-135692"/>
    <x v="842"/>
    <x v="869"/>
    <s v="Standard Class"/>
    <s v="CV-12805"/>
    <s v="Cynthia Voltz"/>
    <s v="Corporate"/>
    <s v="United States"/>
    <s v="Fort Worth"/>
    <s v="Texas"/>
    <n v="76106"/>
    <x v="2"/>
    <x v="317"/>
    <x v="0"/>
    <x v="0"/>
    <x v="317"/>
    <x v="2515"/>
    <n v="4"/>
    <n v="0.32"/>
    <x v="2756"/>
  </r>
  <r>
    <n v="3100"/>
    <s v="CA-2017-131233"/>
    <x v="349"/>
    <x v="887"/>
    <s v="Standard Class"/>
    <s v="CS-12355"/>
    <s v="Christine Sundaresam"/>
    <s v="Consumer"/>
    <s v="United States"/>
    <s v="New York City"/>
    <s v="New York"/>
    <n v="10024"/>
    <x v="3"/>
    <x v="1366"/>
    <x v="1"/>
    <x v="8"/>
    <x v="307"/>
    <x v="2209"/>
    <n v="3"/>
    <n v="0.2"/>
    <x v="2383"/>
  </r>
  <r>
    <n v="3101"/>
    <s v="CA-2017-131233"/>
    <x v="349"/>
    <x v="887"/>
    <s v="Standard Class"/>
    <s v="CS-12355"/>
    <s v="Christine Sundaresam"/>
    <s v="Consumer"/>
    <s v="United States"/>
    <s v="New York City"/>
    <s v="New York"/>
    <n v="10024"/>
    <x v="3"/>
    <x v="713"/>
    <x v="0"/>
    <x v="0"/>
    <x v="712"/>
    <x v="2516"/>
    <n v="3"/>
    <n v="0.2"/>
    <x v="2757"/>
  </r>
  <r>
    <n v="3102"/>
    <s v="CA-2017-119578"/>
    <x v="66"/>
    <x v="63"/>
    <s v="Second Class"/>
    <s v="JG-15310"/>
    <s v="Jason Gross"/>
    <s v="Corporate"/>
    <s v="United States"/>
    <s v="Providence"/>
    <s v="Rhode Island"/>
    <n v="2908"/>
    <x v="3"/>
    <x v="413"/>
    <x v="1"/>
    <x v="14"/>
    <x v="413"/>
    <x v="2517"/>
    <n v="6"/>
    <n v="0"/>
    <x v="2758"/>
  </r>
  <r>
    <n v="3103"/>
    <s v="CA-2017-119578"/>
    <x v="66"/>
    <x v="63"/>
    <s v="Second Class"/>
    <s v="JG-15310"/>
    <s v="Jason Gross"/>
    <s v="Corporate"/>
    <s v="United States"/>
    <s v="Providence"/>
    <s v="Rhode Island"/>
    <n v="2908"/>
    <x v="3"/>
    <x v="1487"/>
    <x v="0"/>
    <x v="0"/>
    <x v="1474"/>
    <x v="2518"/>
    <n v="1"/>
    <n v="0"/>
    <x v="2759"/>
  </r>
  <r>
    <n v="3104"/>
    <s v="CA-2016-124562"/>
    <x v="16"/>
    <x v="485"/>
    <s v="Standard Class"/>
    <s v="JP-16135"/>
    <s v="Julie Prescott"/>
    <s v="Home Office"/>
    <s v="United States"/>
    <s v="Columbus"/>
    <s v="Ohio"/>
    <n v="43229"/>
    <x v="3"/>
    <x v="1488"/>
    <x v="1"/>
    <x v="8"/>
    <x v="1475"/>
    <x v="2519"/>
    <n v="7"/>
    <n v="0.7"/>
    <x v="2760"/>
  </r>
  <r>
    <n v="3105"/>
    <s v="US-2017-140074"/>
    <x v="721"/>
    <x v="655"/>
    <s v="Standard Class"/>
    <s v="EC-14050"/>
    <s v="Erin Creighton"/>
    <s v="Consumer"/>
    <s v="United States"/>
    <s v="New York City"/>
    <s v="New York"/>
    <n v="10024"/>
    <x v="3"/>
    <x v="1489"/>
    <x v="1"/>
    <x v="10"/>
    <x v="1476"/>
    <x v="2318"/>
    <n v="6"/>
    <n v="0"/>
    <x v="2513"/>
  </r>
  <r>
    <n v="3106"/>
    <s v="CA-2016-103037"/>
    <x v="197"/>
    <x v="879"/>
    <s v="Standard Class"/>
    <s v="KH-16630"/>
    <s v="Ken Heidel"/>
    <s v="Corporate"/>
    <s v="United States"/>
    <s v="Houston"/>
    <s v="Texas"/>
    <n v="77070"/>
    <x v="2"/>
    <x v="522"/>
    <x v="1"/>
    <x v="2"/>
    <x v="522"/>
    <x v="581"/>
    <n v="4"/>
    <n v="0.2"/>
    <x v="590"/>
  </r>
  <r>
    <n v="3107"/>
    <s v="CA-2017-127460"/>
    <x v="815"/>
    <x v="730"/>
    <s v="Standard Class"/>
    <s v="FG-14260"/>
    <s v="Frank Gastineau"/>
    <s v="Home Office"/>
    <s v="United States"/>
    <s v="Aurora"/>
    <s v="Illinois"/>
    <n v="60505"/>
    <x v="2"/>
    <x v="821"/>
    <x v="1"/>
    <x v="4"/>
    <x v="817"/>
    <x v="2520"/>
    <n v="6"/>
    <n v="0.2"/>
    <x v="2761"/>
  </r>
  <r>
    <n v="3108"/>
    <s v="CA-2016-121671"/>
    <x v="19"/>
    <x v="18"/>
    <s v="Standard Class"/>
    <s v="AA-10480"/>
    <s v="Andrew Allen"/>
    <s v="Consumer"/>
    <s v="United States"/>
    <s v="Springfield"/>
    <s v="Missouri"/>
    <n v="65807"/>
    <x v="2"/>
    <x v="1490"/>
    <x v="1"/>
    <x v="10"/>
    <x v="1477"/>
    <x v="2521"/>
    <n v="3"/>
    <n v="0"/>
    <x v="2762"/>
  </r>
  <r>
    <n v="3109"/>
    <s v="CA-2016-121671"/>
    <x v="19"/>
    <x v="18"/>
    <s v="Standard Class"/>
    <s v="AA-10480"/>
    <s v="Andrew Allen"/>
    <s v="Consumer"/>
    <s v="United States"/>
    <s v="Springfield"/>
    <s v="Missouri"/>
    <n v="65807"/>
    <x v="2"/>
    <x v="871"/>
    <x v="1"/>
    <x v="4"/>
    <x v="865"/>
    <x v="423"/>
    <n v="3"/>
    <n v="0"/>
    <x v="2763"/>
  </r>
  <r>
    <n v="3110"/>
    <s v="CA-2016-121671"/>
    <x v="19"/>
    <x v="18"/>
    <s v="Standard Class"/>
    <s v="AA-10480"/>
    <s v="Andrew Allen"/>
    <s v="Consumer"/>
    <s v="United States"/>
    <s v="Springfield"/>
    <s v="Missouri"/>
    <n v="65807"/>
    <x v="2"/>
    <x v="827"/>
    <x v="1"/>
    <x v="10"/>
    <x v="823"/>
    <x v="2522"/>
    <n v="1"/>
    <n v="0"/>
    <x v="2764"/>
  </r>
  <r>
    <n v="3111"/>
    <s v="CA-2016-121671"/>
    <x v="19"/>
    <x v="18"/>
    <s v="Standard Class"/>
    <s v="AA-10480"/>
    <s v="Andrew Allen"/>
    <s v="Consumer"/>
    <s v="United States"/>
    <s v="Springfield"/>
    <s v="Missouri"/>
    <n v="65807"/>
    <x v="2"/>
    <x v="548"/>
    <x v="1"/>
    <x v="10"/>
    <x v="548"/>
    <x v="187"/>
    <n v="8"/>
    <n v="0"/>
    <x v="2765"/>
  </r>
  <r>
    <n v="3112"/>
    <s v="CA-2016-121671"/>
    <x v="19"/>
    <x v="18"/>
    <s v="Standard Class"/>
    <s v="AA-10480"/>
    <s v="Andrew Allen"/>
    <s v="Consumer"/>
    <s v="United States"/>
    <s v="Springfield"/>
    <s v="Missouri"/>
    <n v="65807"/>
    <x v="2"/>
    <x v="1244"/>
    <x v="1"/>
    <x v="4"/>
    <x v="1227"/>
    <x v="2523"/>
    <n v="1"/>
    <n v="0"/>
    <x v="2766"/>
  </r>
  <r>
    <n v="3113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1491"/>
    <x v="2"/>
    <x v="15"/>
    <x v="1478"/>
    <x v="2524"/>
    <n v="3"/>
    <n v="0.2"/>
    <x v="2767"/>
  </r>
  <r>
    <n v="3114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113"/>
    <x v="1"/>
    <x v="12"/>
    <x v="113"/>
    <x v="2525"/>
    <n v="5"/>
    <n v="0"/>
    <x v="2768"/>
  </r>
  <r>
    <n v="3115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1215"/>
    <x v="1"/>
    <x v="10"/>
    <x v="1199"/>
    <x v="819"/>
    <n v="6"/>
    <n v="0"/>
    <x v="847"/>
  </r>
  <r>
    <n v="3116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913"/>
    <x v="0"/>
    <x v="1"/>
    <x v="905"/>
    <x v="1988"/>
    <n v="6"/>
    <n v="0.2"/>
    <x v="2769"/>
  </r>
  <r>
    <n v="3117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22"/>
    <x v="1"/>
    <x v="9"/>
    <x v="22"/>
    <x v="2526"/>
    <n v="5"/>
    <n v="0"/>
    <x v="2770"/>
  </r>
  <r>
    <n v="3118"/>
    <s v="CA-2016-150350"/>
    <x v="828"/>
    <x v="881"/>
    <s v="Standard Class"/>
    <s v="MS-17770"/>
    <s v="Maxwell Schwartz"/>
    <s v="Consumer"/>
    <s v="United States"/>
    <s v="Seattle"/>
    <s v="Washington"/>
    <n v="98105"/>
    <x v="1"/>
    <x v="168"/>
    <x v="1"/>
    <x v="14"/>
    <x v="169"/>
    <x v="174"/>
    <n v="4"/>
    <n v="0"/>
    <x v="2771"/>
  </r>
  <r>
    <n v="3119"/>
    <s v="CA-2015-121720"/>
    <x v="832"/>
    <x v="888"/>
    <s v="First Class"/>
    <s v="JE-15610"/>
    <s v="Jim Epp"/>
    <s v="Corporate"/>
    <s v="United States"/>
    <s v="Lakeland"/>
    <s v="Florida"/>
    <n v="33801"/>
    <x v="0"/>
    <x v="299"/>
    <x v="0"/>
    <x v="1"/>
    <x v="299"/>
    <x v="2527"/>
    <n v="5"/>
    <n v="0.2"/>
    <x v="2772"/>
  </r>
  <r>
    <n v="3120"/>
    <s v="CA-2015-121720"/>
    <x v="832"/>
    <x v="888"/>
    <s v="First Class"/>
    <s v="JE-15610"/>
    <s v="Jim Epp"/>
    <s v="Corporate"/>
    <s v="United States"/>
    <s v="Lakeland"/>
    <s v="Florida"/>
    <n v="33801"/>
    <x v="0"/>
    <x v="495"/>
    <x v="2"/>
    <x v="7"/>
    <x v="495"/>
    <x v="2528"/>
    <n v="2"/>
    <n v="0.2"/>
    <x v="2773"/>
  </r>
  <r>
    <n v="3121"/>
    <s v="CA-2015-121720"/>
    <x v="832"/>
    <x v="888"/>
    <s v="First Class"/>
    <s v="JE-15610"/>
    <s v="Jim Epp"/>
    <s v="Corporate"/>
    <s v="United States"/>
    <s v="Lakeland"/>
    <s v="Florida"/>
    <n v="33801"/>
    <x v="0"/>
    <x v="1492"/>
    <x v="0"/>
    <x v="5"/>
    <x v="1479"/>
    <x v="2529"/>
    <n v="3"/>
    <n v="0.2"/>
    <x v="2774"/>
  </r>
  <r>
    <n v="3122"/>
    <s v="CA-2015-121720"/>
    <x v="832"/>
    <x v="888"/>
    <s v="First Class"/>
    <s v="JE-15610"/>
    <s v="Jim Epp"/>
    <s v="Corporate"/>
    <s v="United States"/>
    <s v="Lakeland"/>
    <s v="Florida"/>
    <n v="33801"/>
    <x v="0"/>
    <x v="108"/>
    <x v="1"/>
    <x v="6"/>
    <x v="108"/>
    <x v="2530"/>
    <n v="2"/>
    <n v="0.2"/>
    <x v="2775"/>
  </r>
  <r>
    <n v="3123"/>
    <s v="CA-2015-121720"/>
    <x v="832"/>
    <x v="888"/>
    <s v="First Class"/>
    <s v="JE-15610"/>
    <s v="Jim Epp"/>
    <s v="Corporate"/>
    <s v="United States"/>
    <s v="Lakeland"/>
    <s v="Florida"/>
    <n v="33801"/>
    <x v="0"/>
    <x v="270"/>
    <x v="1"/>
    <x v="8"/>
    <x v="270"/>
    <x v="288"/>
    <n v="5"/>
    <n v="0.7"/>
    <x v="293"/>
  </r>
  <r>
    <n v="3124"/>
    <s v="CA-2015-121720"/>
    <x v="832"/>
    <x v="888"/>
    <s v="First Class"/>
    <s v="JE-15610"/>
    <s v="Jim Epp"/>
    <s v="Corporate"/>
    <s v="United States"/>
    <s v="Lakeland"/>
    <s v="Florida"/>
    <n v="33801"/>
    <x v="0"/>
    <x v="1375"/>
    <x v="1"/>
    <x v="8"/>
    <x v="1360"/>
    <x v="2531"/>
    <n v="2"/>
    <n v="0.7"/>
    <x v="2776"/>
  </r>
  <r>
    <n v="3125"/>
    <s v="CA-2015-121720"/>
    <x v="832"/>
    <x v="888"/>
    <s v="First Class"/>
    <s v="JE-15610"/>
    <s v="Jim Epp"/>
    <s v="Corporate"/>
    <s v="United States"/>
    <s v="Lakeland"/>
    <s v="Florida"/>
    <n v="33801"/>
    <x v="0"/>
    <x v="486"/>
    <x v="1"/>
    <x v="4"/>
    <x v="486"/>
    <x v="2532"/>
    <n v="2"/>
    <n v="0.2"/>
    <x v="2777"/>
  </r>
  <r>
    <n v="3126"/>
    <s v="CA-2015-121720"/>
    <x v="832"/>
    <x v="888"/>
    <s v="First Class"/>
    <s v="JE-15610"/>
    <s v="Jim Epp"/>
    <s v="Corporate"/>
    <s v="United States"/>
    <s v="Lakeland"/>
    <s v="Florida"/>
    <n v="33801"/>
    <x v="0"/>
    <x v="718"/>
    <x v="1"/>
    <x v="4"/>
    <x v="717"/>
    <x v="2533"/>
    <n v="4"/>
    <n v="0.2"/>
    <x v="2778"/>
  </r>
  <r>
    <n v="3127"/>
    <s v="CA-2017-149895"/>
    <x v="565"/>
    <x v="230"/>
    <s v="Standard Class"/>
    <s v="EB-14110"/>
    <s v="Eugene Barchas"/>
    <s v="Consumer"/>
    <s v="United States"/>
    <s v="Philadelphia"/>
    <s v="Pennsylvania"/>
    <n v="19134"/>
    <x v="3"/>
    <x v="883"/>
    <x v="2"/>
    <x v="7"/>
    <x v="1480"/>
    <x v="2534"/>
    <n v="2"/>
    <n v="0.4"/>
    <x v="2779"/>
  </r>
  <r>
    <n v="3128"/>
    <s v="CA-2017-147564"/>
    <x v="280"/>
    <x v="299"/>
    <s v="Standard Class"/>
    <s v="BP-11155"/>
    <s v="Becky Pak"/>
    <s v="Consumer"/>
    <s v="United States"/>
    <s v="New York City"/>
    <s v="New York"/>
    <n v="10011"/>
    <x v="3"/>
    <x v="1493"/>
    <x v="1"/>
    <x v="10"/>
    <x v="1481"/>
    <x v="338"/>
    <n v="4"/>
    <n v="0"/>
    <x v="346"/>
  </r>
  <r>
    <n v="3129"/>
    <s v="CA-2014-136399"/>
    <x v="757"/>
    <x v="709"/>
    <s v="First Class"/>
    <s v="CC-12100"/>
    <s v="Chad Cunningham"/>
    <s v="Home Office"/>
    <s v="United States"/>
    <s v="Los Angeles"/>
    <s v="California"/>
    <n v="90049"/>
    <x v="1"/>
    <x v="642"/>
    <x v="0"/>
    <x v="5"/>
    <x v="642"/>
    <x v="791"/>
    <n v="2"/>
    <n v="0"/>
    <x v="816"/>
  </r>
  <r>
    <n v="3130"/>
    <s v="CA-2014-136399"/>
    <x v="757"/>
    <x v="709"/>
    <s v="First Class"/>
    <s v="CC-12100"/>
    <s v="Chad Cunningham"/>
    <s v="Home Office"/>
    <s v="United States"/>
    <s v="Los Angeles"/>
    <s v="California"/>
    <n v="90049"/>
    <x v="1"/>
    <x v="291"/>
    <x v="0"/>
    <x v="1"/>
    <x v="291"/>
    <x v="475"/>
    <n v="2"/>
    <n v="0.2"/>
    <x v="486"/>
  </r>
  <r>
    <n v="3131"/>
    <s v="CA-2014-136399"/>
    <x v="757"/>
    <x v="709"/>
    <s v="First Class"/>
    <s v="CC-12100"/>
    <s v="Chad Cunningham"/>
    <s v="Home Office"/>
    <s v="United States"/>
    <s v="Los Angeles"/>
    <s v="California"/>
    <n v="90049"/>
    <x v="1"/>
    <x v="552"/>
    <x v="2"/>
    <x v="11"/>
    <x v="551"/>
    <x v="2535"/>
    <n v="5"/>
    <n v="0"/>
    <x v="2780"/>
  </r>
  <r>
    <n v="3132"/>
    <s v="CA-2014-136399"/>
    <x v="757"/>
    <x v="709"/>
    <s v="First Class"/>
    <s v="CC-12100"/>
    <s v="Chad Cunningham"/>
    <s v="Home Office"/>
    <s v="United States"/>
    <s v="Los Angeles"/>
    <s v="California"/>
    <n v="90049"/>
    <x v="1"/>
    <x v="34"/>
    <x v="2"/>
    <x v="7"/>
    <x v="34"/>
    <x v="2536"/>
    <n v="4"/>
    <n v="0.2"/>
    <x v="2781"/>
  </r>
  <r>
    <n v="3133"/>
    <s v="CA-2014-107916"/>
    <x v="829"/>
    <x v="889"/>
    <s v="First Class"/>
    <s v="JP-15460"/>
    <s v="Jennifer Patt"/>
    <s v="Corporate"/>
    <s v="United States"/>
    <s v="Oceanside"/>
    <s v="New York"/>
    <n v="11572"/>
    <x v="3"/>
    <x v="1494"/>
    <x v="0"/>
    <x v="5"/>
    <x v="1482"/>
    <x v="2537"/>
    <n v="2"/>
    <n v="0"/>
    <x v="2782"/>
  </r>
  <r>
    <n v="3134"/>
    <s v="CA-2014-107916"/>
    <x v="829"/>
    <x v="889"/>
    <s v="First Class"/>
    <s v="JP-15460"/>
    <s v="Jennifer Patt"/>
    <s v="Corporate"/>
    <s v="United States"/>
    <s v="Oceanside"/>
    <s v="New York"/>
    <n v="11572"/>
    <x v="3"/>
    <x v="1085"/>
    <x v="1"/>
    <x v="8"/>
    <x v="1075"/>
    <x v="2538"/>
    <n v="3"/>
    <n v="0.2"/>
    <x v="2783"/>
  </r>
  <r>
    <n v="3135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997"/>
    <x v="1"/>
    <x v="8"/>
    <x v="989"/>
    <x v="2539"/>
    <n v="5"/>
    <n v="0.8"/>
    <x v="2784"/>
  </r>
  <r>
    <n v="3136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571"/>
    <x v="1"/>
    <x v="4"/>
    <x v="571"/>
    <x v="2540"/>
    <n v="3"/>
    <n v="0.2"/>
    <x v="2785"/>
  </r>
  <r>
    <n v="3137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1495"/>
    <x v="2"/>
    <x v="7"/>
    <x v="1483"/>
    <x v="2541"/>
    <n v="1"/>
    <n v="0.2"/>
    <x v="2786"/>
  </r>
  <r>
    <n v="3138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588"/>
    <x v="1"/>
    <x v="12"/>
    <x v="588"/>
    <x v="2096"/>
    <n v="2"/>
    <n v="0.2"/>
    <x v="2260"/>
  </r>
  <r>
    <n v="3139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1130"/>
    <x v="2"/>
    <x v="11"/>
    <x v="1118"/>
    <x v="2542"/>
    <n v="2"/>
    <n v="0.2"/>
    <x v="2787"/>
  </r>
  <r>
    <n v="3140"/>
    <s v="CA-2017-164168"/>
    <x v="105"/>
    <x v="551"/>
    <s v="Standard Class"/>
    <s v="LS-16975"/>
    <s v="Lindsay Shagiari"/>
    <s v="Home Office"/>
    <s v="United States"/>
    <s v="Dallas"/>
    <s v="Texas"/>
    <n v="75081"/>
    <x v="2"/>
    <x v="285"/>
    <x v="0"/>
    <x v="5"/>
    <x v="285"/>
    <x v="2543"/>
    <n v="3"/>
    <n v="0.6"/>
    <x v="2788"/>
  </r>
  <r>
    <n v="3141"/>
    <s v="CA-2015-112557"/>
    <x v="334"/>
    <x v="353"/>
    <s v="First Class"/>
    <s v="JL-15850"/>
    <s v="John Lucas"/>
    <s v="Consumer"/>
    <s v="United States"/>
    <s v="New York City"/>
    <s v="New York"/>
    <n v="10035"/>
    <x v="3"/>
    <x v="14"/>
    <x v="1"/>
    <x v="9"/>
    <x v="14"/>
    <x v="2544"/>
    <n v="3"/>
    <n v="0"/>
    <x v="2789"/>
  </r>
  <r>
    <n v="3142"/>
    <s v="US-2014-122959"/>
    <x v="432"/>
    <x v="367"/>
    <s v="Same Day"/>
    <s v="CY-12745"/>
    <s v="Craig Yedwab"/>
    <s v="Corporate"/>
    <s v="United States"/>
    <s v="San Antonio"/>
    <s v="Texas"/>
    <n v="78207"/>
    <x v="2"/>
    <x v="115"/>
    <x v="1"/>
    <x v="8"/>
    <x v="115"/>
    <x v="2545"/>
    <n v="2"/>
    <n v="0.8"/>
    <x v="2790"/>
  </r>
  <r>
    <n v="3143"/>
    <s v="CA-2017-162572"/>
    <x v="145"/>
    <x v="474"/>
    <s v="Second Class"/>
    <s v="RB-19360"/>
    <s v="Raymond Buch"/>
    <s v="Consumer"/>
    <s v="United States"/>
    <s v="Cincinnati"/>
    <s v="Ohio"/>
    <n v="45231"/>
    <x v="3"/>
    <x v="246"/>
    <x v="2"/>
    <x v="11"/>
    <x v="247"/>
    <x v="2546"/>
    <n v="5"/>
    <n v="0.2"/>
    <x v="2791"/>
  </r>
  <r>
    <n v="3144"/>
    <s v="CA-2017-162572"/>
    <x v="145"/>
    <x v="474"/>
    <s v="Second Class"/>
    <s v="RB-19360"/>
    <s v="Raymond Buch"/>
    <s v="Consumer"/>
    <s v="United States"/>
    <s v="Cincinnati"/>
    <s v="Ohio"/>
    <n v="45231"/>
    <x v="3"/>
    <x v="147"/>
    <x v="1"/>
    <x v="6"/>
    <x v="148"/>
    <x v="2547"/>
    <n v="6"/>
    <n v="0.2"/>
    <x v="2792"/>
  </r>
  <r>
    <n v="3145"/>
    <s v="US-2016-148110"/>
    <x v="64"/>
    <x v="47"/>
    <s v="Standard Class"/>
    <s v="AR-10825"/>
    <s v="Anthony Rawles"/>
    <s v="Corporate"/>
    <s v="United States"/>
    <s v="Austin"/>
    <s v="Texas"/>
    <n v="78745"/>
    <x v="2"/>
    <x v="474"/>
    <x v="0"/>
    <x v="1"/>
    <x v="475"/>
    <x v="2548"/>
    <n v="7"/>
    <n v="0.3"/>
    <x v="2793"/>
  </r>
  <r>
    <n v="3146"/>
    <s v="CA-2017-131828"/>
    <x v="512"/>
    <x v="758"/>
    <s v="Second Class"/>
    <s v="CS-11845"/>
    <s v="Cari Sayre"/>
    <s v="Corporate"/>
    <s v="United States"/>
    <s v="Seattle"/>
    <s v="Washington"/>
    <n v="98105"/>
    <x v="1"/>
    <x v="1496"/>
    <x v="0"/>
    <x v="1"/>
    <x v="1484"/>
    <x v="2549"/>
    <n v="4"/>
    <n v="0.2"/>
    <x v="2794"/>
  </r>
  <r>
    <n v="3147"/>
    <s v="CA-2017-131828"/>
    <x v="512"/>
    <x v="758"/>
    <s v="Second Class"/>
    <s v="CS-11845"/>
    <s v="Cari Sayre"/>
    <s v="Corporate"/>
    <s v="United States"/>
    <s v="Seattle"/>
    <s v="Washington"/>
    <n v="98105"/>
    <x v="1"/>
    <x v="687"/>
    <x v="2"/>
    <x v="7"/>
    <x v="687"/>
    <x v="2550"/>
    <n v="3"/>
    <n v="0.2"/>
    <x v="2795"/>
  </r>
  <r>
    <n v="3148"/>
    <s v="CA-2014-109218"/>
    <x v="479"/>
    <x v="890"/>
    <s v="Second Class"/>
    <s v="AR-10825"/>
    <s v="Anthony Rawles"/>
    <s v="Corporate"/>
    <s v="United States"/>
    <s v="Los Angeles"/>
    <s v="California"/>
    <n v="90004"/>
    <x v="1"/>
    <x v="313"/>
    <x v="1"/>
    <x v="6"/>
    <x v="313"/>
    <x v="56"/>
    <n v="5"/>
    <n v="0"/>
    <x v="2796"/>
  </r>
  <r>
    <n v="3149"/>
    <s v="CA-2016-120558"/>
    <x v="843"/>
    <x v="891"/>
    <s v="First Class"/>
    <s v="RD-19810"/>
    <s v="Ross DeVincentis"/>
    <s v="Home Office"/>
    <s v="United States"/>
    <s v="New York City"/>
    <s v="New York"/>
    <n v="10035"/>
    <x v="3"/>
    <x v="490"/>
    <x v="1"/>
    <x v="10"/>
    <x v="490"/>
    <x v="56"/>
    <n v="5"/>
    <n v="0"/>
    <x v="56"/>
  </r>
  <r>
    <n v="3150"/>
    <s v="US-2014-109036"/>
    <x v="414"/>
    <x v="182"/>
    <s v="Standard Class"/>
    <s v="KH-16510"/>
    <s v="Keith Herrera"/>
    <s v="Consumer"/>
    <s v="United States"/>
    <s v="Seattle"/>
    <s v="Washington"/>
    <n v="98103"/>
    <x v="1"/>
    <x v="254"/>
    <x v="1"/>
    <x v="2"/>
    <x v="255"/>
    <x v="2551"/>
    <n v="3"/>
    <n v="0"/>
    <x v="2797"/>
  </r>
  <r>
    <n v="3151"/>
    <s v="CA-2015-147830"/>
    <x v="83"/>
    <x v="735"/>
    <s v="First Class"/>
    <s v="NF-18385"/>
    <s v="Natalie Fritzler"/>
    <s v="Consumer"/>
    <s v="United States"/>
    <s v="Newark"/>
    <s v="Ohio"/>
    <n v="43055"/>
    <x v="3"/>
    <x v="695"/>
    <x v="2"/>
    <x v="11"/>
    <x v="1062"/>
    <x v="2552"/>
    <n v="6"/>
    <n v="0.2"/>
    <x v="2798"/>
  </r>
  <r>
    <n v="3152"/>
    <s v="CA-2015-147830"/>
    <x v="83"/>
    <x v="735"/>
    <s v="First Class"/>
    <s v="NF-18385"/>
    <s v="Natalie Fritzler"/>
    <s v="Consumer"/>
    <s v="United States"/>
    <s v="Newark"/>
    <s v="Ohio"/>
    <n v="43055"/>
    <x v="3"/>
    <x v="1497"/>
    <x v="2"/>
    <x v="15"/>
    <x v="1485"/>
    <x v="2553"/>
    <n v="2"/>
    <n v="0.7"/>
    <x v="2799"/>
  </r>
  <r>
    <n v="3153"/>
    <s v="CA-2015-147830"/>
    <x v="83"/>
    <x v="735"/>
    <s v="First Class"/>
    <s v="NF-18385"/>
    <s v="Natalie Fritzler"/>
    <s v="Consumer"/>
    <s v="United States"/>
    <s v="Newark"/>
    <s v="Ohio"/>
    <n v="43055"/>
    <x v="3"/>
    <x v="1495"/>
    <x v="2"/>
    <x v="7"/>
    <x v="1483"/>
    <x v="2554"/>
    <n v="2"/>
    <n v="0.4"/>
    <x v="2800"/>
  </r>
  <r>
    <n v="3154"/>
    <s v="CA-2015-147830"/>
    <x v="83"/>
    <x v="735"/>
    <s v="First Class"/>
    <s v="NF-18385"/>
    <s v="Natalie Fritzler"/>
    <s v="Consumer"/>
    <s v="United States"/>
    <s v="Newark"/>
    <s v="Ohio"/>
    <n v="43055"/>
    <x v="3"/>
    <x v="267"/>
    <x v="0"/>
    <x v="5"/>
    <x v="267"/>
    <x v="2555"/>
    <n v="7"/>
    <n v="0.2"/>
    <x v="2801"/>
  </r>
  <r>
    <n v="3155"/>
    <s v="CA-2017-150497"/>
    <x v="228"/>
    <x v="892"/>
    <s v="Standard Class"/>
    <s v="SM-20950"/>
    <s v="Suzanne McNair"/>
    <s v="Corporate"/>
    <s v="United States"/>
    <s v="Maple Grove"/>
    <s v="Minnesota"/>
    <n v="55369"/>
    <x v="2"/>
    <x v="1498"/>
    <x v="1"/>
    <x v="8"/>
    <x v="1486"/>
    <x v="2556"/>
    <n v="2"/>
    <n v="0"/>
    <x v="2802"/>
  </r>
  <r>
    <n v="3156"/>
    <s v="CA-2014-128986"/>
    <x v="93"/>
    <x v="90"/>
    <s v="Second Class"/>
    <s v="GH-14410"/>
    <s v="Gary Hansen"/>
    <s v="Home Office"/>
    <s v="United States"/>
    <s v="Glendale"/>
    <s v="Arizona"/>
    <n v="85301"/>
    <x v="1"/>
    <x v="968"/>
    <x v="1"/>
    <x v="10"/>
    <x v="961"/>
    <x v="2557"/>
    <n v="3"/>
    <n v="0.2"/>
    <x v="2803"/>
  </r>
  <r>
    <n v="3157"/>
    <s v="CA-2015-139584"/>
    <x v="252"/>
    <x v="269"/>
    <s v="Standard Class"/>
    <s v="EM-13810"/>
    <s v="Eleni McCrary"/>
    <s v="Corporate"/>
    <s v="United States"/>
    <s v="New York City"/>
    <s v="New York"/>
    <n v="10009"/>
    <x v="3"/>
    <x v="10"/>
    <x v="0"/>
    <x v="3"/>
    <x v="10"/>
    <x v="431"/>
    <n v="2"/>
    <n v="0.4"/>
    <x v="441"/>
  </r>
  <r>
    <n v="3158"/>
    <s v="CA-2015-139584"/>
    <x v="252"/>
    <x v="269"/>
    <s v="Standard Class"/>
    <s v="EM-13810"/>
    <s v="Eleni McCrary"/>
    <s v="Corporate"/>
    <s v="United States"/>
    <s v="New York City"/>
    <s v="New York"/>
    <n v="10009"/>
    <x v="3"/>
    <x v="197"/>
    <x v="2"/>
    <x v="11"/>
    <x v="198"/>
    <x v="1795"/>
    <n v="2"/>
    <n v="0"/>
    <x v="1918"/>
  </r>
  <r>
    <n v="3159"/>
    <s v="US-2016-162677"/>
    <x v="253"/>
    <x v="893"/>
    <s v="First Class"/>
    <s v="DB-13210"/>
    <s v="Dean Braden"/>
    <s v="Consumer"/>
    <s v="United States"/>
    <s v="Jacksonville"/>
    <s v="North Carolina"/>
    <n v="28540"/>
    <x v="0"/>
    <x v="1036"/>
    <x v="1"/>
    <x v="4"/>
    <x v="1026"/>
    <x v="2558"/>
    <n v="5"/>
    <n v="0.2"/>
    <x v="2804"/>
  </r>
  <r>
    <n v="3160"/>
    <s v="US-2016-162677"/>
    <x v="253"/>
    <x v="893"/>
    <s v="First Class"/>
    <s v="DB-13210"/>
    <s v="Dean Braden"/>
    <s v="Consumer"/>
    <s v="United States"/>
    <s v="Jacksonville"/>
    <s v="North Carolina"/>
    <n v="28540"/>
    <x v="0"/>
    <x v="959"/>
    <x v="2"/>
    <x v="11"/>
    <x v="952"/>
    <x v="2486"/>
    <n v="3"/>
    <n v="0.2"/>
    <x v="2805"/>
  </r>
  <r>
    <n v="3161"/>
    <s v="US-2014-150924"/>
    <x v="171"/>
    <x v="370"/>
    <s v="Second Class"/>
    <s v="PT-19090"/>
    <s v="Pete Takahito"/>
    <s v="Consumer"/>
    <s v="United States"/>
    <s v="Houston"/>
    <s v="Texas"/>
    <n v="77070"/>
    <x v="2"/>
    <x v="1499"/>
    <x v="1"/>
    <x v="8"/>
    <x v="1487"/>
    <x v="2559"/>
    <n v="5"/>
    <n v="0.8"/>
    <x v="2806"/>
  </r>
  <r>
    <n v="3162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837"/>
    <x v="1"/>
    <x v="12"/>
    <x v="153"/>
    <x v="2560"/>
    <n v="2"/>
    <n v="0"/>
    <x v="2807"/>
  </r>
  <r>
    <n v="3163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1358"/>
    <x v="1"/>
    <x v="12"/>
    <x v="1344"/>
    <x v="2561"/>
    <n v="5"/>
    <n v="0"/>
    <x v="2808"/>
  </r>
  <r>
    <n v="3164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1500"/>
    <x v="1"/>
    <x v="6"/>
    <x v="1488"/>
    <x v="426"/>
    <n v="3"/>
    <n v="0"/>
    <x v="436"/>
  </r>
  <r>
    <n v="3165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1450"/>
    <x v="1"/>
    <x v="10"/>
    <x v="1437"/>
    <x v="1811"/>
    <n v="9"/>
    <n v="0"/>
    <x v="2809"/>
  </r>
  <r>
    <n v="3166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1501"/>
    <x v="2"/>
    <x v="7"/>
    <x v="1489"/>
    <x v="2562"/>
    <n v="2"/>
    <n v="0.2"/>
    <x v="2810"/>
  </r>
  <r>
    <n v="3167"/>
    <s v="CA-2014-153969"/>
    <x v="158"/>
    <x v="59"/>
    <s v="Standard Class"/>
    <s v="HF-14995"/>
    <s v="Herbert Flentye"/>
    <s v="Consumer"/>
    <s v="United States"/>
    <s v="San Francisco"/>
    <s v="California"/>
    <n v="94109"/>
    <x v="1"/>
    <x v="1408"/>
    <x v="1"/>
    <x v="10"/>
    <x v="1395"/>
    <x v="2563"/>
    <n v="3"/>
    <n v="0"/>
    <x v="2811"/>
  </r>
  <r>
    <n v="3168"/>
    <s v="CA-2016-146682"/>
    <x v="517"/>
    <x v="894"/>
    <s v="First Class"/>
    <s v="KW-16435"/>
    <s v="Katrina Willman"/>
    <s v="Consumer"/>
    <s v="United States"/>
    <s v="Lansing"/>
    <s v="Michigan"/>
    <n v="48911"/>
    <x v="2"/>
    <x v="278"/>
    <x v="0"/>
    <x v="5"/>
    <x v="278"/>
    <x v="2564"/>
    <n v="5"/>
    <n v="0"/>
    <x v="2812"/>
  </r>
  <r>
    <n v="3169"/>
    <s v="CA-2016-138695"/>
    <x v="316"/>
    <x v="895"/>
    <s v="Standard Class"/>
    <s v="KC-16675"/>
    <s v="Kimberly Carter"/>
    <s v="Corporate"/>
    <s v="United States"/>
    <s v="Tallahassee"/>
    <s v="Florida"/>
    <n v="32303"/>
    <x v="0"/>
    <x v="1225"/>
    <x v="0"/>
    <x v="1"/>
    <x v="1209"/>
    <x v="2565"/>
    <n v="8"/>
    <n v="0.2"/>
    <x v="2813"/>
  </r>
  <r>
    <n v="3170"/>
    <s v="CA-2016-138695"/>
    <x v="316"/>
    <x v="895"/>
    <s v="Standard Class"/>
    <s v="KC-16675"/>
    <s v="Kimberly Carter"/>
    <s v="Corporate"/>
    <s v="United States"/>
    <s v="Tallahassee"/>
    <s v="Florida"/>
    <n v="32303"/>
    <x v="0"/>
    <x v="457"/>
    <x v="1"/>
    <x v="10"/>
    <x v="458"/>
    <x v="2566"/>
    <n v="13"/>
    <n v="0.2"/>
    <x v="2814"/>
  </r>
  <r>
    <n v="3171"/>
    <s v="CA-2017-107461"/>
    <x v="202"/>
    <x v="738"/>
    <s v="Second Class"/>
    <s v="PK-19075"/>
    <s v="Pete Kriz"/>
    <s v="Consumer"/>
    <s v="United States"/>
    <s v="Columbia"/>
    <s v="South Carolina"/>
    <n v="29203"/>
    <x v="0"/>
    <x v="1406"/>
    <x v="1"/>
    <x v="8"/>
    <x v="1393"/>
    <x v="1708"/>
    <n v="6"/>
    <n v="0"/>
    <x v="2815"/>
  </r>
  <r>
    <n v="3172"/>
    <s v="US-2016-133879"/>
    <x v="844"/>
    <x v="882"/>
    <s v="Standard Class"/>
    <s v="KT-16465"/>
    <s v="Kean Takahito"/>
    <s v="Consumer"/>
    <s v="United States"/>
    <s v="Chicago"/>
    <s v="Illinois"/>
    <n v="60623"/>
    <x v="2"/>
    <x v="741"/>
    <x v="1"/>
    <x v="8"/>
    <x v="739"/>
    <x v="2567"/>
    <n v="2"/>
    <n v="0.8"/>
    <x v="2816"/>
  </r>
  <r>
    <n v="3173"/>
    <s v="US-2016-133879"/>
    <x v="844"/>
    <x v="882"/>
    <s v="Standard Class"/>
    <s v="KT-16465"/>
    <s v="Kean Takahito"/>
    <s v="Consumer"/>
    <s v="United States"/>
    <s v="Chicago"/>
    <s v="Illinois"/>
    <n v="60623"/>
    <x v="2"/>
    <x v="662"/>
    <x v="0"/>
    <x v="1"/>
    <x v="662"/>
    <x v="2568"/>
    <n v="5"/>
    <n v="0.3"/>
    <x v="232"/>
  </r>
  <r>
    <n v="3174"/>
    <s v="US-2016-133879"/>
    <x v="844"/>
    <x v="882"/>
    <s v="Standard Class"/>
    <s v="KT-16465"/>
    <s v="Kean Takahito"/>
    <s v="Consumer"/>
    <s v="United States"/>
    <s v="Chicago"/>
    <s v="Illinois"/>
    <n v="60623"/>
    <x v="2"/>
    <x v="1260"/>
    <x v="1"/>
    <x v="6"/>
    <x v="1244"/>
    <x v="2569"/>
    <n v="3"/>
    <n v="0.2"/>
    <x v="2817"/>
  </r>
  <r>
    <n v="3175"/>
    <s v="CA-2017-157483"/>
    <x v="343"/>
    <x v="551"/>
    <s v="Standard Class"/>
    <s v="EP-13915"/>
    <s v="Emily Phan"/>
    <s v="Consumer"/>
    <s v="United States"/>
    <s v="Detroit"/>
    <s v="Michigan"/>
    <n v="48227"/>
    <x v="2"/>
    <x v="1502"/>
    <x v="1"/>
    <x v="6"/>
    <x v="1490"/>
    <x v="2570"/>
    <n v="7"/>
    <n v="0"/>
    <x v="2818"/>
  </r>
  <r>
    <n v="3176"/>
    <s v="US-2017-132059"/>
    <x v="397"/>
    <x v="289"/>
    <s v="Standard Class"/>
    <s v="AP-10915"/>
    <s v="Arthur Prichep"/>
    <s v="Consumer"/>
    <s v="United States"/>
    <s v="Fort Collins"/>
    <s v="Colorado"/>
    <n v="80525"/>
    <x v="1"/>
    <x v="789"/>
    <x v="0"/>
    <x v="0"/>
    <x v="787"/>
    <x v="2571"/>
    <n v="2"/>
    <n v="0.7"/>
    <x v="2819"/>
  </r>
  <r>
    <n v="3177"/>
    <s v="US-2017-132059"/>
    <x v="397"/>
    <x v="289"/>
    <s v="Standard Class"/>
    <s v="AP-10915"/>
    <s v="Arthur Prichep"/>
    <s v="Consumer"/>
    <s v="United States"/>
    <s v="Fort Collins"/>
    <s v="Colorado"/>
    <n v="80525"/>
    <x v="1"/>
    <x v="1048"/>
    <x v="2"/>
    <x v="11"/>
    <x v="1037"/>
    <x v="736"/>
    <n v="2"/>
    <n v="0.2"/>
    <x v="754"/>
  </r>
  <r>
    <n v="3178"/>
    <s v="CA-2017-122280"/>
    <x v="18"/>
    <x v="643"/>
    <s v="Same Day"/>
    <s v="SH-20395"/>
    <s v="Shahid Hopkins"/>
    <s v="Consumer"/>
    <s v="United States"/>
    <s v="New York City"/>
    <s v="New York"/>
    <n v="10024"/>
    <x v="3"/>
    <x v="945"/>
    <x v="1"/>
    <x v="10"/>
    <x v="938"/>
    <x v="2572"/>
    <n v="2"/>
    <n v="0"/>
    <x v="2820"/>
  </r>
  <r>
    <n v="3179"/>
    <s v="CA-2017-105235"/>
    <x v="256"/>
    <x v="33"/>
    <s v="Standard Class"/>
    <s v="SM-20950"/>
    <s v="Suzanne McNair"/>
    <s v="Corporate"/>
    <s v="United States"/>
    <s v="New York City"/>
    <s v="New York"/>
    <n v="10011"/>
    <x v="3"/>
    <x v="5"/>
    <x v="0"/>
    <x v="5"/>
    <x v="5"/>
    <x v="167"/>
    <n v="3"/>
    <n v="0"/>
    <x v="2821"/>
  </r>
  <r>
    <n v="3180"/>
    <s v="CA-2017-105235"/>
    <x v="256"/>
    <x v="33"/>
    <s v="Standard Class"/>
    <s v="SM-20950"/>
    <s v="Suzanne McNair"/>
    <s v="Corporate"/>
    <s v="United States"/>
    <s v="New York City"/>
    <s v="New York"/>
    <n v="10011"/>
    <x v="3"/>
    <x v="138"/>
    <x v="0"/>
    <x v="5"/>
    <x v="139"/>
    <x v="2573"/>
    <n v="2"/>
    <n v="0"/>
    <x v="2822"/>
  </r>
  <r>
    <n v="3181"/>
    <s v="CA-2017-105235"/>
    <x v="256"/>
    <x v="33"/>
    <s v="Standard Class"/>
    <s v="SM-20950"/>
    <s v="Suzanne McNair"/>
    <s v="Corporate"/>
    <s v="United States"/>
    <s v="New York City"/>
    <s v="New York"/>
    <n v="10011"/>
    <x v="3"/>
    <x v="473"/>
    <x v="1"/>
    <x v="9"/>
    <x v="474"/>
    <x v="2574"/>
    <n v="5"/>
    <n v="0"/>
    <x v="2823"/>
  </r>
  <r>
    <n v="3182"/>
    <s v="CA-2017-152912"/>
    <x v="45"/>
    <x v="44"/>
    <s v="Second Class"/>
    <s v="BM-11650"/>
    <s v="Brian Moss"/>
    <s v="Corporate"/>
    <s v="United States"/>
    <s v="Columbia"/>
    <s v="Maryland"/>
    <n v="21044"/>
    <x v="3"/>
    <x v="544"/>
    <x v="1"/>
    <x v="8"/>
    <x v="544"/>
    <x v="1328"/>
    <n v="2"/>
    <n v="0"/>
    <x v="1511"/>
  </r>
  <r>
    <n v="3183"/>
    <s v="CA-2017-152912"/>
    <x v="45"/>
    <x v="44"/>
    <s v="Second Class"/>
    <s v="BM-11650"/>
    <s v="Brian Moss"/>
    <s v="Corporate"/>
    <s v="United States"/>
    <s v="Columbia"/>
    <s v="Maryland"/>
    <n v="21044"/>
    <x v="3"/>
    <x v="717"/>
    <x v="2"/>
    <x v="11"/>
    <x v="716"/>
    <x v="2575"/>
    <n v="3"/>
    <n v="0"/>
    <x v="2824"/>
  </r>
  <r>
    <n v="3184"/>
    <s v="CA-2017-152912"/>
    <x v="45"/>
    <x v="44"/>
    <s v="Second Class"/>
    <s v="BM-11650"/>
    <s v="Brian Moss"/>
    <s v="Corporate"/>
    <s v="United States"/>
    <s v="Columbia"/>
    <s v="Maryland"/>
    <n v="21044"/>
    <x v="3"/>
    <x v="245"/>
    <x v="1"/>
    <x v="4"/>
    <x v="246"/>
    <x v="2576"/>
    <n v="9"/>
    <n v="0"/>
    <x v="2825"/>
  </r>
  <r>
    <n v="3185"/>
    <s v="CA-2017-152912"/>
    <x v="45"/>
    <x v="44"/>
    <s v="Second Class"/>
    <s v="BM-11650"/>
    <s v="Brian Moss"/>
    <s v="Corporate"/>
    <s v="United States"/>
    <s v="Columbia"/>
    <s v="Maryland"/>
    <n v="21044"/>
    <x v="3"/>
    <x v="245"/>
    <x v="1"/>
    <x v="4"/>
    <x v="246"/>
    <x v="2577"/>
    <n v="3"/>
    <n v="0"/>
    <x v="2826"/>
  </r>
  <r>
    <n v="3186"/>
    <s v="CA-2014-123498"/>
    <x v="845"/>
    <x v="130"/>
    <s v="First Class"/>
    <s v="TC-20980"/>
    <s v="Tamara Chand"/>
    <s v="Corporate"/>
    <s v="United States"/>
    <s v="Houston"/>
    <s v="Texas"/>
    <n v="77041"/>
    <x v="2"/>
    <x v="1311"/>
    <x v="1"/>
    <x v="8"/>
    <x v="1297"/>
    <x v="2578"/>
    <n v="3"/>
    <n v="0.8"/>
    <x v="2827"/>
  </r>
  <r>
    <n v="3187"/>
    <s v="CA-2014-123498"/>
    <x v="845"/>
    <x v="130"/>
    <s v="First Class"/>
    <s v="TC-20980"/>
    <s v="Tamara Chand"/>
    <s v="Corporate"/>
    <s v="United States"/>
    <s v="Houston"/>
    <s v="Texas"/>
    <n v="77041"/>
    <x v="2"/>
    <x v="1503"/>
    <x v="1"/>
    <x v="12"/>
    <x v="153"/>
    <x v="1355"/>
    <n v="3"/>
    <n v="0.2"/>
    <x v="2828"/>
  </r>
  <r>
    <n v="3188"/>
    <s v="CA-2017-159352"/>
    <x v="846"/>
    <x v="875"/>
    <s v="Standard Class"/>
    <s v="KB-16585"/>
    <s v="Ken Black"/>
    <s v="Corporate"/>
    <s v="United States"/>
    <s v="Lowell"/>
    <s v="Massachusetts"/>
    <n v="1852"/>
    <x v="3"/>
    <x v="857"/>
    <x v="2"/>
    <x v="7"/>
    <x v="851"/>
    <x v="1570"/>
    <n v="7"/>
    <n v="0"/>
    <x v="2829"/>
  </r>
  <r>
    <n v="3189"/>
    <s v="US-2017-146416"/>
    <x v="179"/>
    <x v="661"/>
    <s v="Second Class"/>
    <s v="JE-16165"/>
    <s v="Justin Ellison"/>
    <s v="Corporate"/>
    <s v="United States"/>
    <s v="Woodland"/>
    <s v="California"/>
    <n v="95695"/>
    <x v="1"/>
    <x v="1171"/>
    <x v="1"/>
    <x v="2"/>
    <x v="1157"/>
    <x v="1416"/>
    <n v="1"/>
    <n v="0"/>
    <x v="1491"/>
  </r>
  <r>
    <n v="3190"/>
    <s v="US-2017-146416"/>
    <x v="179"/>
    <x v="661"/>
    <s v="Second Class"/>
    <s v="JE-16165"/>
    <s v="Justin Ellison"/>
    <s v="Corporate"/>
    <s v="United States"/>
    <s v="Woodland"/>
    <s v="California"/>
    <n v="95695"/>
    <x v="1"/>
    <x v="1504"/>
    <x v="1"/>
    <x v="8"/>
    <x v="1491"/>
    <x v="2579"/>
    <n v="4"/>
    <n v="0.2"/>
    <x v="2830"/>
  </r>
  <r>
    <n v="3191"/>
    <s v="US-2015-163783"/>
    <x v="17"/>
    <x v="896"/>
    <s v="Standard Class"/>
    <s v="DR-12940"/>
    <s v="Daniel Raglin"/>
    <s v="Home Office"/>
    <s v="United States"/>
    <s v="Chicago"/>
    <s v="Illinois"/>
    <n v="60610"/>
    <x v="2"/>
    <x v="1505"/>
    <x v="1"/>
    <x v="4"/>
    <x v="1492"/>
    <x v="2538"/>
    <n v="3"/>
    <n v="0.2"/>
    <x v="2831"/>
  </r>
  <r>
    <n v="3192"/>
    <s v="CA-2017-123981"/>
    <x v="280"/>
    <x v="179"/>
    <s v="Standard Class"/>
    <s v="RW-19630"/>
    <s v="Rob Williams"/>
    <s v="Corporate"/>
    <s v="United States"/>
    <s v="New York City"/>
    <s v="New York"/>
    <n v="10035"/>
    <x v="3"/>
    <x v="803"/>
    <x v="2"/>
    <x v="7"/>
    <x v="801"/>
    <x v="773"/>
    <n v="1"/>
    <n v="0"/>
    <x v="796"/>
  </r>
  <r>
    <n v="3193"/>
    <s v="CA-2017-158953"/>
    <x v="400"/>
    <x v="475"/>
    <s v="Standard Class"/>
    <s v="ML-18040"/>
    <s v="Michelle Lonsdale"/>
    <s v="Corporate"/>
    <s v="United States"/>
    <s v="Missouri City"/>
    <s v="Texas"/>
    <n v="77489"/>
    <x v="2"/>
    <x v="248"/>
    <x v="1"/>
    <x v="8"/>
    <x v="249"/>
    <x v="2580"/>
    <n v="7"/>
    <n v="0.8"/>
    <x v="2832"/>
  </r>
  <r>
    <n v="3194"/>
    <s v="CA-2014-165428"/>
    <x v="416"/>
    <x v="897"/>
    <s v="First Class"/>
    <s v="JL-15130"/>
    <s v="Jack Lebron"/>
    <s v="Consumer"/>
    <s v="United States"/>
    <s v="Houston"/>
    <s v="Texas"/>
    <n v="77036"/>
    <x v="2"/>
    <x v="525"/>
    <x v="1"/>
    <x v="8"/>
    <x v="525"/>
    <x v="2581"/>
    <n v="3"/>
    <n v="0.8"/>
    <x v="2833"/>
  </r>
  <r>
    <n v="3195"/>
    <s v="CA-2014-165428"/>
    <x v="416"/>
    <x v="897"/>
    <s v="First Class"/>
    <s v="JL-15130"/>
    <s v="Jack Lebron"/>
    <s v="Consumer"/>
    <s v="United States"/>
    <s v="Houston"/>
    <s v="Texas"/>
    <n v="77036"/>
    <x v="2"/>
    <x v="260"/>
    <x v="1"/>
    <x v="10"/>
    <x v="260"/>
    <x v="277"/>
    <n v="6"/>
    <n v="0.2"/>
    <x v="282"/>
  </r>
  <r>
    <n v="3196"/>
    <s v="CA-2016-169026"/>
    <x v="590"/>
    <x v="898"/>
    <s v="Standard Class"/>
    <s v="CM-12655"/>
    <s v="Corinna Mitchell"/>
    <s v="Home Office"/>
    <s v="United States"/>
    <s v="Jackson"/>
    <s v="Mississippi"/>
    <n v="39212"/>
    <x v="0"/>
    <x v="1506"/>
    <x v="1"/>
    <x v="13"/>
    <x v="1493"/>
    <x v="1013"/>
    <n v="3"/>
    <n v="0"/>
    <x v="2834"/>
  </r>
  <r>
    <n v="3197"/>
    <s v="CA-2017-109750"/>
    <x v="847"/>
    <x v="303"/>
    <s v="Standard Class"/>
    <s v="FH-14365"/>
    <s v="Fred Hopkins"/>
    <s v="Corporate"/>
    <s v="United States"/>
    <s v="New York City"/>
    <s v="New York"/>
    <n v="10009"/>
    <x v="3"/>
    <x v="312"/>
    <x v="2"/>
    <x v="7"/>
    <x v="312"/>
    <x v="2065"/>
    <n v="3"/>
    <n v="0"/>
    <x v="2835"/>
  </r>
  <r>
    <n v="3198"/>
    <s v="CA-2015-149384"/>
    <x v="848"/>
    <x v="401"/>
    <s v="Same Day"/>
    <s v="EH-13945"/>
    <s v="Eric Hoffmann"/>
    <s v="Consumer"/>
    <s v="United States"/>
    <s v="Tempe"/>
    <s v="Arizona"/>
    <n v="85281"/>
    <x v="1"/>
    <x v="1390"/>
    <x v="1"/>
    <x v="8"/>
    <x v="1376"/>
    <x v="2582"/>
    <n v="3"/>
    <n v="0.7"/>
    <x v="2836"/>
  </r>
  <r>
    <n v="3199"/>
    <s v="CA-2014-131527"/>
    <x v="588"/>
    <x v="899"/>
    <s v="Standard Class"/>
    <s v="TB-21280"/>
    <s v="Toby Braunhardt"/>
    <s v="Consumer"/>
    <s v="United States"/>
    <s v="Jacksonville"/>
    <s v="North Carolina"/>
    <n v="28540"/>
    <x v="0"/>
    <x v="1507"/>
    <x v="2"/>
    <x v="7"/>
    <x v="1494"/>
    <x v="1679"/>
    <n v="4"/>
    <n v="0.2"/>
    <x v="2837"/>
  </r>
  <r>
    <n v="3200"/>
    <s v="CA-2017-164000"/>
    <x v="404"/>
    <x v="847"/>
    <s v="Standard Class"/>
    <s v="AH-10030"/>
    <s v="Aaron Hawkins"/>
    <s v="Corporate"/>
    <s v="United States"/>
    <s v="Philadelphia"/>
    <s v="Pennsylvania"/>
    <n v="19134"/>
    <x v="3"/>
    <x v="1412"/>
    <x v="1"/>
    <x v="6"/>
    <x v="1399"/>
    <x v="2583"/>
    <n v="7"/>
    <n v="0.2"/>
    <x v="2838"/>
  </r>
  <r>
    <n v="3201"/>
    <s v="CA-2014-164224"/>
    <x v="598"/>
    <x v="307"/>
    <s v="Second Class"/>
    <s v="TT-21070"/>
    <s v="Ted Trevino"/>
    <s v="Consumer"/>
    <s v="United States"/>
    <s v="Akron"/>
    <s v="Ohio"/>
    <n v="44312"/>
    <x v="3"/>
    <x v="1292"/>
    <x v="0"/>
    <x v="5"/>
    <x v="1278"/>
    <x v="2584"/>
    <n v="3"/>
    <n v="0.2"/>
    <x v="2839"/>
  </r>
  <r>
    <n v="3202"/>
    <s v="CA-2014-164224"/>
    <x v="598"/>
    <x v="307"/>
    <s v="Second Class"/>
    <s v="TT-21070"/>
    <s v="Ted Trevino"/>
    <s v="Consumer"/>
    <s v="United States"/>
    <s v="Akron"/>
    <s v="Ohio"/>
    <n v="44312"/>
    <x v="3"/>
    <x v="1050"/>
    <x v="1"/>
    <x v="10"/>
    <x v="1039"/>
    <x v="801"/>
    <n v="4"/>
    <n v="0.2"/>
    <x v="2840"/>
  </r>
  <r>
    <n v="3203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539"/>
    <x v="2"/>
    <x v="7"/>
    <x v="539"/>
    <x v="2306"/>
    <n v="8"/>
    <n v="0.2"/>
    <x v="2841"/>
  </r>
  <r>
    <n v="3204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916"/>
    <x v="2"/>
    <x v="11"/>
    <x v="908"/>
    <x v="2585"/>
    <n v="1"/>
    <n v="0"/>
    <x v="2842"/>
  </r>
  <r>
    <n v="3205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63"/>
    <x v="0"/>
    <x v="5"/>
    <x v="63"/>
    <x v="1155"/>
    <n v="2"/>
    <n v="0"/>
    <x v="1198"/>
  </r>
  <r>
    <n v="3206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565"/>
    <x v="1"/>
    <x v="10"/>
    <x v="565"/>
    <x v="2586"/>
    <n v="8"/>
    <n v="0"/>
    <x v="2843"/>
  </r>
  <r>
    <n v="3207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882"/>
    <x v="0"/>
    <x v="5"/>
    <x v="876"/>
    <x v="2587"/>
    <n v="5"/>
    <n v="0"/>
    <x v="2844"/>
  </r>
  <r>
    <n v="3208"/>
    <s v="CA-2014-158372"/>
    <x v="849"/>
    <x v="723"/>
    <s v="Standard Class"/>
    <s v="RD-19900"/>
    <s v="Ruben Dartt"/>
    <s v="Consumer"/>
    <s v="United States"/>
    <s v="San Diego"/>
    <s v="California"/>
    <n v="92037"/>
    <x v="1"/>
    <x v="1508"/>
    <x v="1"/>
    <x v="2"/>
    <x v="1495"/>
    <x v="2588"/>
    <n v="8"/>
    <n v="0"/>
    <x v="2845"/>
  </r>
  <r>
    <n v="3209"/>
    <s v="CA-2016-108882"/>
    <x v="850"/>
    <x v="900"/>
    <s v="Standard Class"/>
    <s v="LA-16780"/>
    <s v="Laura Armstrong"/>
    <s v="Corporate"/>
    <s v="United States"/>
    <s v="Fresno"/>
    <s v="California"/>
    <n v="93727"/>
    <x v="1"/>
    <x v="1509"/>
    <x v="2"/>
    <x v="11"/>
    <x v="1496"/>
    <x v="2589"/>
    <n v="5"/>
    <n v="0"/>
    <x v="2846"/>
  </r>
  <r>
    <n v="3210"/>
    <s v="CA-2016-108882"/>
    <x v="850"/>
    <x v="900"/>
    <s v="Standard Class"/>
    <s v="LA-16780"/>
    <s v="Laura Armstrong"/>
    <s v="Corporate"/>
    <s v="United States"/>
    <s v="Fresno"/>
    <s v="California"/>
    <n v="93727"/>
    <x v="1"/>
    <x v="66"/>
    <x v="2"/>
    <x v="7"/>
    <x v="66"/>
    <x v="2590"/>
    <n v="9"/>
    <n v="0.2"/>
    <x v="2847"/>
  </r>
  <r>
    <n v="3211"/>
    <s v="US-2017-108245"/>
    <x v="585"/>
    <x v="474"/>
    <s v="Standard Class"/>
    <s v="SH-19975"/>
    <s v="Sally Hughsby"/>
    <s v="Corporate"/>
    <s v="United States"/>
    <s v="Pearland"/>
    <s v="Texas"/>
    <n v="77581"/>
    <x v="2"/>
    <x v="407"/>
    <x v="1"/>
    <x v="12"/>
    <x v="153"/>
    <x v="2569"/>
    <n v="3"/>
    <n v="0.2"/>
    <x v="2848"/>
  </r>
  <r>
    <n v="3212"/>
    <s v="US-2017-108245"/>
    <x v="585"/>
    <x v="474"/>
    <s v="Standard Class"/>
    <s v="SH-19975"/>
    <s v="Sally Hughsby"/>
    <s v="Corporate"/>
    <s v="United States"/>
    <s v="Pearland"/>
    <s v="Texas"/>
    <n v="77581"/>
    <x v="2"/>
    <x v="385"/>
    <x v="1"/>
    <x v="8"/>
    <x v="386"/>
    <x v="2591"/>
    <n v="7"/>
    <n v="0.8"/>
    <x v="2849"/>
  </r>
  <r>
    <n v="3213"/>
    <s v="CA-2014-142314"/>
    <x v="851"/>
    <x v="58"/>
    <s v="Standard Class"/>
    <s v="SF-20200"/>
    <s v="Sarah Foster"/>
    <s v="Consumer"/>
    <s v="United States"/>
    <s v="Richmond"/>
    <s v="Indiana"/>
    <n v="47374"/>
    <x v="2"/>
    <x v="551"/>
    <x v="1"/>
    <x v="9"/>
    <x v="550"/>
    <x v="2592"/>
    <n v="11"/>
    <n v="0"/>
    <x v="2850"/>
  </r>
  <r>
    <n v="3214"/>
    <s v="CA-2016-132409"/>
    <x v="439"/>
    <x v="219"/>
    <s v="Standard Class"/>
    <s v="TH-21235"/>
    <s v="Tiffany House"/>
    <s v="Corporate"/>
    <s v="United States"/>
    <s v="Philadelphia"/>
    <s v="Pennsylvania"/>
    <n v="19134"/>
    <x v="3"/>
    <x v="868"/>
    <x v="1"/>
    <x v="6"/>
    <x v="862"/>
    <x v="2593"/>
    <n v="1"/>
    <n v="0.2"/>
    <x v="2851"/>
  </r>
  <r>
    <n v="3215"/>
    <s v="CA-2016-132409"/>
    <x v="439"/>
    <x v="219"/>
    <s v="Standard Class"/>
    <s v="TH-21235"/>
    <s v="Tiffany House"/>
    <s v="Corporate"/>
    <s v="United States"/>
    <s v="Philadelphia"/>
    <s v="Pennsylvania"/>
    <n v="19134"/>
    <x v="3"/>
    <x v="1112"/>
    <x v="1"/>
    <x v="9"/>
    <x v="1101"/>
    <x v="1510"/>
    <n v="2"/>
    <n v="0.2"/>
    <x v="1592"/>
  </r>
  <r>
    <n v="3216"/>
    <s v="CA-2017-150189"/>
    <x v="141"/>
    <x v="778"/>
    <s v="First Class"/>
    <s v="VG-21790"/>
    <s v="Vivek Gonzalez"/>
    <s v="Consumer"/>
    <s v="United States"/>
    <s v="San Mateo"/>
    <s v="California"/>
    <n v="94403"/>
    <x v="1"/>
    <x v="49"/>
    <x v="1"/>
    <x v="2"/>
    <x v="49"/>
    <x v="50"/>
    <n v="6"/>
    <n v="0"/>
    <x v="50"/>
  </r>
  <r>
    <n v="3217"/>
    <s v="CA-2014-114433"/>
    <x v="8"/>
    <x v="613"/>
    <s v="Standard Class"/>
    <s v="NP-18325"/>
    <s v="Naresj Patel"/>
    <s v="Consumer"/>
    <s v="United States"/>
    <s v="Oakland"/>
    <s v="California"/>
    <n v="94601"/>
    <x v="1"/>
    <x v="1233"/>
    <x v="2"/>
    <x v="11"/>
    <x v="1216"/>
    <x v="145"/>
    <n v="3"/>
    <n v="0"/>
    <x v="2852"/>
  </r>
  <r>
    <n v="3218"/>
    <s v="CA-2017-104640"/>
    <x v="468"/>
    <x v="38"/>
    <s v="Standard Class"/>
    <s v="FH-14275"/>
    <s v="Frank Hawley"/>
    <s v="Corporate"/>
    <s v="United States"/>
    <s v="New York City"/>
    <s v="New York"/>
    <n v="10024"/>
    <x v="3"/>
    <x v="760"/>
    <x v="1"/>
    <x v="8"/>
    <x v="758"/>
    <x v="2594"/>
    <n v="3"/>
    <n v="0.2"/>
    <x v="2853"/>
  </r>
  <r>
    <n v="3219"/>
    <s v="CA-2017-104640"/>
    <x v="468"/>
    <x v="38"/>
    <s v="Standard Class"/>
    <s v="FH-14275"/>
    <s v="Frank Hawley"/>
    <s v="Corporate"/>
    <s v="United States"/>
    <s v="New York City"/>
    <s v="New York"/>
    <n v="10024"/>
    <x v="3"/>
    <x v="883"/>
    <x v="2"/>
    <x v="7"/>
    <x v="1480"/>
    <x v="2595"/>
    <n v="2"/>
    <n v="0"/>
    <x v="2854"/>
  </r>
  <r>
    <n v="3220"/>
    <s v="US-2015-137008"/>
    <x v="653"/>
    <x v="688"/>
    <s v="Standard Class"/>
    <s v="JP-15460"/>
    <s v="Jennifer Patt"/>
    <s v="Corporate"/>
    <s v="United States"/>
    <s v="Lakewood"/>
    <s v="New Jersey"/>
    <n v="8701"/>
    <x v="3"/>
    <x v="1237"/>
    <x v="1"/>
    <x v="10"/>
    <x v="1220"/>
    <x v="453"/>
    <n v="5"/>
    <n v="0"/>
    <x v="464"/>
  </r>
  <r>
    <n v="3221"/>
    <s v="US-2015-137008"/>
    <x v="653"/>
    <x v="688"/>
    <s v="Standard Class"/>
    <s v="JP-15460"/>
    <s v="Jennifer Patt"/>
    <s v="Corporate"/>
    <s v="United States"/>
    <s v="Lakewood"/>
    <s v="New Jersey"/>
    <n v="8701"/>
    <x v="3"/>
    <x v="118"/>
    <x v="1"/>
    <x v="12"/>
    <x v="118"/>
    <x v="2596"/>
    <n v="4"/>
    <n v="0"/>
    <x v="2855"/>
  </r>
  <r>
    <n v="3222"/>
    <s v="US-2015-137008"/>
    <x v="653"/>
    <x v="688"/>
    <s v="Standard Class"/>
    <s v="JP-15460"/>
    <s v="Jennifer Patt"/>
    <s v="Corporate"/>
    <s v="United States"/>
    <s v="Lakewood"/>
    <s v="New Jersey"/>
    <n v="8701"/>
    <x v="3"/>
    <x v="293"/>
    <x v="2"/>
    <x v="11"/>
    <x v="293"/>
    <x v="2597"/>
    <n v="1"/>
    <n v="0"/>
    <x v="2856"/>
  </r>
  <r>
    <n v="3223"/>
    <s v="CA-2014-108189"/>
    <x v="852"/>
    <x v="703"/>
    <s v="First Class"/>
    <s v="ES-14080"/>
    <s v="Erin Smith"/>
    <s v="Corporate"/>
    <s v="United States"/>
    <s v="Tempe"/>
    <s v="Arizona"/>
    <n v="85281"/>
    <x v="1"/>
    <x v="1017"/>
    <x v="1"/>
    <x v="10"/>
    <x v="1008"/>
    <x v="2598"/>
    <n v="2"/>
    <n v="0.2"/>
    <x v="2857"/>
  </r>
  <r>
    <n v="3224"/>
    <s v="CA-2014-108189"/>
    <x v="852"/>
    <x v="703"/>
    <s v="First Class"/>
    <s v="ES-14080"/>
    <s v="Erin Smith"/>
    <s v="Corporate"/>
    <s v="United States"/>
    <s v="Tempe"/>
    <s v="Arizona"/>
    <n v="85281"/>
    <x v="1"/>
    <x v="848"/>
    <x v="1"/>
    <x v="13"/>
    <x v="128"/>
    <x v="1091"/>
    <n v="2"/>
    <n v="0.2"/>
    <x v="2858"/>
  </r>
  <r>
    <n v="3225"/>
    <s v="CA-2014-108189"/>
    <x v="852"/>
    <x v="703"/>
    <s v="First Class"/>
    <s v="ES-14080"/>
    <s v="Erin Smith"/>
    <s v="Corporate"/>
    <s v="United States"/>
    <s v="Tempe"/>
    <s v="Arizona"/>
    <n v="85281"/>
    <x v="1"/>
    <x v="256"/>
    <x v="2"/>
    <x v="7"/>
    <x v="257"/>
    <x v="2599"/>
    <n v="2"/>
    <n v="0.2"/>
    <x v="2859"/>
  </r>
  <r>
    <n v="3226"/>
    <s v="CA-2014-108189"/>
    <x v="852"/>
    <x v="703"/>
    <s v="First Class"/>
    <s v="ES-14080"/>
    <s v="Erin Smith"/>
    <s v="Corporate"/>
    <s v="United States"/>
    <s v="Tempe"/>
    <s v="Arizona"/>
    <n v="85281"/>
    <x v="1"/>
    <x v="1510"/>
    <x v="1"/>
    <x v="12"/>
    <x v="1497"/>
    <x v="2600"/>
    <n v="6"/>
    <n v="0.2"/>
    <x v="2860"/>
  </r>
  <r>
    <n v="3227"/>
    <s v="CA-2014-108189"/>
    <x v="852"/>
    <x v="703"/>
    <s v="First Class"/>
    <s v="ES-14080"/>
    <s v="Erin Smith"/>
    <s v="Corporate"/>
    <s v="United States"/>
    <s v="Tempe"/>
    <s v="Arizona"/>
    <n v="85281"/>
    <x v="1"/>
    <x v="1511"/>
    <x v="1"/>
    <x v="14"/>
    <x v="1498"/>
    <x v="2601"/>
    <n v="2"/>
    <n v="0.2"/>
    <x v="2861"/>
  </r>
  <r>
    <n v="3228"/>
    <s v="CA-2014-108189"/>
    <x v="852"/>
    <x v="703"/>
    <s v="First Class"/>
    <s v="ES-14080"/>
    <s v="Erin Smith"/>
    <s v="Corporate"/>
    <s v="United States"/>
    <s v="Tempe"/>
    <s v="Arizona"/>
    <n v="85281"/>
    <x v="1"/>
    <x v="664"/>
    <x v="2"/>
    <x v="7"/>
    <x v="664"/>
    <x v="84"/>
    <n v="3"/>
    <n v="0.2"/>
    <x v="2862"/>
  </r>
  <r>
    <n v="3229"/>
    <s v="CA-2014-108189"/>
    <x v="852"/>
    <x v="703"/>
    <s v="First Class"/>
    <s v="ES-14080"/>
    <s v="Erin Smith"/>
    <s v="Corporate"/>
    <s v="United States"/>
    <s v="Tempe"/>
    <s v="Arizona"/>
    <n v="85281"/>
    <x v="1"/>
    <x v="1044"/>
    <x v="2"/>
    <x v="11"/>
    <x v="1033"/>
    <x v="181"/>
    <n v="1"/>
    <n v="0.2"/>
    <x v="2863"/>
  </r>
  <r>
    <n v="3230"/>
    <s v="CA-2014-154641"/>
    <x v="430"/>
    <x v="128"/>
    <s v="Standard Class"/>
    <s v="KL-16645"/>
    <s v="Ken Lonsdale"/>
    <s v="Consumer"/>
    <s v="United States"/>
    <s v="New York City"/>
    <s v="New York"/>
    <n v="10035"/>
    <x v="3"/>
    <x v="458"/>
    <x v="1"/>
    <x v="4"/>
    <x v="459"/>
    <x v="2602"/>
    <n v="1"/>
    <n v="0"/>
    <x v="2864"/>
  </r>
  <r>
    <n v="3231"/>
    <s v="CA-2017-131625"/>
    <x v="853"/>
    <x v="559"/>
    <s v="Second Class"/>
    <s v="BN-11515"/>
    <s v="Bradley Nguyen"/>
    <s v="Consumer"/>
    <s v="United States"/>
    <s v="New York City"/>
    <s v="New York"/>
    <n v="10009"/>
    <x v="3"/>
    <x v="935"/>
    <x v="0"/>
    <x v="5"/>
    <x v="928"/>
    <x v="9"/>
    <n v="5"/>
    <n v="0"/>
    <x v="2865"/>
  </r>
  <r>
    <n v="3232"/>
    <s v="US-2017-156356"/>
    <x v="513"/>
    <x v="901"/>
    <s v="Standard Class"/>
    <s v="ND-18370"/>
    <s v="Natalie DeCherney"/>
    <s v="Consumer"/>
    <s v="United States"/>
    <s v="Houston"/>
    <s v="Texas"/>
    <n v="77095"/>
    <x v="2"/>
    <x v="1311"/>
    <x v="1"/>
    <x v="8"/>
    <x v="1297"/>
    <x v="2578"/>
    <n v="3"/>
    <n v="0.8"/>
    <x v="2827"/>
  </r>
  <r>
    <n v="3233"/>
    <s v="US-2017-156356"/>
    <x v="513"/>
    <x v="901"/>
    <s v="Standard Class"/>
    <s v="ND-18370"/>
    <s v="Natalie DeCherney"/>
    <s v="Consumer"/>
    <s v="United States"/>
    <s v="Houston"/>
    <s v="Texas"/>
    <n v="77095"/>
    <x v="2"/>
    <x v="497"/>
    <x v="1"/>
    <x v="8"/>
    <x v="497"/>
    <x v="2603"/>
    <n v="1"/>
    <n v="0.8"/>
    <x v="2866"/>
  </r>
  <r>
    <n v="3234"/>
    <s v="US-2017-156356"/>
    <x v="513"/>
    <x v="901"/>
    <s v="Standard Class"/>
    <s v="ND-18370"/>
    <s v="Natalie DeCherney"/>
    <s v="Consumer"/>
    <s v="United States"/>
    <s v="Houston"/>
    <s v="Texas"/>
    <n v="77095"/>
    <x v="2"/>
    <x v="1512"/>
    <x v="1"/>
    <x v="4"/>
    <x v="1499"/>
    <x v="2604"/>
    <n v="2"/>
    <n v="0.2"/>
    <x v="2867"/>
  </r>
  <r>
    <n v="3235"/>
    <s v="CA-2016-138933"/>
    <x v="423"/>
    <x v="132"/>
    <s v="First Class"/>
    <s v="JL-15130"/>
    <s v="Jack Lebron"/>
    <s v="Consumer"/>
    <s v="United States"/>
    <s v="Riverside"/>
    <s v="California"/>
    <n v="92503"/>
    <x v="1"/>
    <x v="591"/>
    <x v="1"/>
    <x v="8"/>
    <x v="591"/>
    <x v="2217"/>
    <n v="1"/>
    <n v="0.2"/>
    <x v="2868"/>
  </r>
  <r>
    <n v="3236"/>
    <s v="CA-2016-140746"/>
    <x v="804"/>
    <x v="900"/>
    <s v="Same Day"/>
    <s v="RC-19825"/>
    <s v="Roy Collins"/>
    <s v="Consumer"/>
    <s v="United States"/>
    <s v="Fairfield"/>
    <s v="Connecticut"/>
    <n v="6824"/>
    <x v="3"/>
    <x v="257"/>
    <x v="0"/>
    <x v="3"/>
    <x v="258"/>
    <x v="2605"/>
    <n v="1"/>
    <n v="0.3"/>
    <x v="2869"/>
  </r>
  <r>
    <n v="3237"/>
    <s v="CA-2016-146836"/>
    <x v="440"/>
    <x v="422"/>
    <s v="Same Day"/>
    <s v="CC-12475"/>
    <s v="Cindy Chapman"/>
    <s v="Consumer"/>
    <s v="United States"/>
    <s v="New York City"/>
    <s v="New York"/>
    <n v="10024"/>
    <x v="3"/>
    <x v="355"/>
    <x v="1"/>
    <x v="4"/>
    <x v="355"/>
    <x v="2606"/>
    <n v="3"/>
    <n v="0"/>
    <x v="2870"/>
  </r>
  <r>
    <n v="3238"/>
    <s v="CA-2016-146836"/>
    <x v="440"/>
    <x v="422"/>
    <s v="Same Day"/>
    <s v="CC-12475"/>
    <s v="Cindy Chapman"/>
    <s v="Consumer"/>
    <s v="United States"/>
    <s v="New York City"/>
    <s v="New York"/>
    <n v="10024"/>
    <x v="3"/>
    <x v="412"/>
    <x v="1"/>
    <x v="8"/>
    <x v="412"/>
    <x v="2607"/>
    <n v="3"/>
    <n v="0.2"/>
    <x v="2871"/>
  </r>
  <r>
    <n v="3239"/>
    <s v="US-2016-127971"/>
    <x v="73"/>
    <x v="902"/>
    <s v="Standard Class"/>
    <s v="DW-13195"/>
    <s v="David Wiener"/>
    <s v="Corporate"/>
    <s v="United States"/>
    <s v="Houston"/>
    <s v="Texas"/>
    <n v="77095"/>
    <x v="2"/>
    <x v="1209"/>
    <x v="0"/>
    <x v="1"/>
    <x v="1194"/>
    <x v="2608"/>
    <n v="5"/>
    <n v="0.3"/>
    <x v="2872"/>
  </r>
  <r>
    <n v="3240"/>
    <s v="US-2016-127971"/>
    <x v="73"/>
    <x v="902"/>
    <s v="Standard Class"/>
    <s v="DW-13195"/>
    <s v="David Wiener"/>
    <s v="Corporate"/>
    <s v="United States"/>
    <s v="Houston"/>
    <s v="Texas"/>
    <n v="77095"/>
    <x v="2"/>
    <x v="1513"/>
    <x v="2"/>
    <x v="7"/>
    <x v="1500"/>
    <x v="2609"/>
    <n v="7"/>
    <n v="0.2"/>
    <x v="2873"/>
  </r>
  <r>
    <n v="3241"/>
    <s v="US-2016-127971"/>
    <x v="73"/>
    <x v="902"/>
    <s v="Standard Class"/>
    <s v="DW-13195"/>
    <s v="David Wiener"/>
    <s v="Corporate"/>
    <s v="United States"/>
    <s v="Houston"/>
    <s v="Texas"/>
    <n v="77095"/>
    <x v="2"/>
    <x v="325"/>
    <x v="0"/>
    <x v="5"/>
    <x v="325"/>
    <x v="2610"/>
    <n v="3"/>
    <n v="0.6"/>
    <x v="2874"/>
  </r>
  <r>
    <n v="3242"/>
    <s v="US-2016-140809"/>
    <x v="854"/>
    <x v="855"/>
    <s v="First Class"/>
    <s v="CK-12760"/>
    <s v="Cyma Kinney"/>
    <s v="Corporate"/>
    <s v="United States"/>
    <s v="Arlington"/>
    <s v="Virginia"/>
    <n v="22204"/>
    <x v="0"/>
    <x v="1011"/>
    <x v="1"/>
    <x v="4"/>
    <x v="1003"/>
    <x v="2015"/>
    <n v="5"/>
    <n v="0"/>
    <x v="2170"/>
  </r>
  <r>
    <n v="3243"/>
    <s v="CA-2017-114524"/>
    <x v="185"/>
    <x v="710"/>
    <s v="Second Class"/>
    <s v="EG-13900"/>
    <s v="Emily Grady"/>
    <s v="Consumer"/>
    <s v="United States"/>
    <s v="Chicago"/>
    <s v="Illinois"/>
    <n v="60623"/>
    <x v="2"/>
    <x v="1472"/>
    <x v="1"/>
    <x v="8"/>
    <x v="1459"/>
    <x v="2611"/>
    <n v="13"/>
    <n v="0.8"/>
    <x v="2875"/>
  </r>
  <r>
    <n v="3244"/>
    <s v="CA-2017-113355"/>
    <x v="96"/>
    <x v="241"/>
    <s v="Standard Class"/>
    <s v="SJ-20215"/>
    <s v="Sarah Jordon"/>
    <s v="Consumer"/>
    <s v="United States"/>
    <s v="Grand Prairie"/>
    <s v="Texas"/>
    <n v="75051"/>
    <x v="2"/>
    <x v="1514"/>
    <x v="2"/>
    <x v="7"/>
    <x v="1501"/>
    <x v="2612"/>
    <n v="5"/>
    <n v="0.2"/>
    <x v="2876"/>
  </r>
  <r>
    <n v="3245"/>
    <s v="CA-2017-113355"/>
    <x v="96"/>
    <x v="241"/>
    <s v="Standard Class"/>
    <s v="SJ-20215"/>
    <s v="Sarah Jordon"/>
    <s v="Consumer"/>
    <s v="United States"/>
    <s v="Grand Prairie"/>
    <s v="Texas"/>
    <n v="75051"/>
    <x v="2"/>
    <x v="291"/>
    <x v="0"/>
    <x v="1"/>
    <x v="291"/>
    <x v="2613"/>
    <n v="3"/>
    <n v="0.3"/>
    <x v="2877"/>
  </r>
  <r>
    <n v="3246"/>
    <s v="US-2017-140907"/>
    <x v="389"/>
    <x v="169"/>
    <s v="Second Class"/>
    <s v="BP-11185"/>
    <s v="Ben Peterman"/>
    <s v="Corporate"/>
    <s v="United States"/>
    <s v="Seattle"/>
    <s v="Washington"/>
    <n v="98103"/>
    <x v="1"/>
    <x v="960"/>
    <x v="2"/>
    <x v="11"/>
    <x v="953"/>
    <x v="1231"/>
    <n v="3"/>
    <n v="0"/>
    <x v="1277"/>
  </r>
  <r>
    <n v="3247"/>
    <s v="US-2017-140907"/>
    <x v="389"/>
    <x v="169"/>
    <s v="Second Class"/>
    <s v="BP-11185"/>
    <s v="Ben Peterman"/>
    <s v="Corporate"/>
    <s v="United States"/>
    <s v="Seattle"/>
    <s v="Washington"/>
    <n v="98103"/>
    <x v="1"/>
    <x v="391"/>
    <x v="1"/>
    <x v="4"/>
    <x v="392"/>
    <x v="1783"/>
    <n v="5"/>
    <n v="0"/>
    <x v="1902"/>
  </r>
  <r>
    <n v="3248"/>
    <s v="US-2017-140907"/>
    <x v="389"/>
    <x v="169"/>
    <s v="Second Class"/>
    <s v="BP-11185"/>
    <s v="Ben Peterman"/>
    <s v="Corporate"/>
    <s v="United States"/>
    <s v="Seattle"/>
    <s v="Washington"/>
    <n v="98103"/>
    <x v="1"/>
    <x v="1515"/>
    <x v="1"/>
    <x v="6"/>
    <x v="1502"/>
    <x v="2614"/>
    <n v="3"/>
    <n v="0"/>
    <x v="2878"/>
  </r>
  <r>
    <n v="3249"/>
    <s v="CA-2016-159730"/>
    <x v="42"/>
    <x v="684"/>
    <s v="Standard Class"/>
    <s v="SJ-20125"/>
    <s v="Sanjit Jacobs"/>
    <s v="Home Office"/>
    <s v="United States"/>
    <s v="Seattle"/>
    <s v="Washington"/>
    <n v="98103"/>
    <x v="1"/>
    <x v="1459"/>
    <x v="0"/>
    <x v="1"/>
    <x v="1445"/>
    <x v="2417"/>
    <n v="2"/>
    <n v="0.2"/>
    <x v="2635"/>
  </r>
  <r>
    <n v="3250"/>
    <s v="CA-2016-159730"/>
    <x v="42"/>
    <x v="684"/>
    <s v="Standard Class"/>
    <s v="SJ-20125"/>
    <s v="Sanjit Jacobs"/>
    <s v="Home Office"/>
    <s v="United States"/>
    <s v="Seattle"/>
    <s v="Washington"/>
    <n v="98103"/>
    <x v="1"/>
    <x v="665"/>
    <x v="2"/>
    <x v="7"/>
    <x v="665"/>
    <x v="554"/>
    <n v="2"/>
    <n v="0.2"/>
    <x v="2879"/>
  </r>
  <r>
    <n v="3251"/>
    <s v="CA-2016-157868"/>
    <x v="443"/>
    <x v="903"/>
    <s v="Standard Class"/>
    <s v="MC-17590"/>
    <s v="Matt Collister"/>
    <s v="Corporate"/>
    <s v="United States"/>
    <s v="Grand Rapids"/>
    <s v="Michigan"/>
    <n v="49505"/>
    <x v="2"/>
    <x v="1053"/>
    <x v="1"/>
    <x v="13"/>
    <x v="1042"/>
    <x v="2615"/>
    <n v="7"/>
    <n v="0"/>
    <x v="2880"/>
  </r>
  <r>
    <n v="3252"/>
    <s v="CA-2017-119389"/>
    <x v="827"/>
    <x v="887"/>
    <s v="First Class"/>
    <s v="BG-11740"/>
    <s v="Bruce Geld"/>
    <s v="Consumer"/>
    <s v="United States"/>
    <s v="Philadelphia"/>
    <s v="Pennsylvania"/>
    <n v="19120"/>
    <x v="3"/>
    <x v="1001"/>
    <x v="0"/>
    <x v="5"/>
    <x v="1253"/>
    <x v="2616"/>
    <n v="3"/>
    <n v="0.2"/>
    <x v="2881"/>
  </r>
  <r>
    <n v="3253"/>
    <s v="CA-2017-110373"/>
    <x v="855"/>
    <x v="904"/>
    <s v="Second Class"/>
    <s v="MA-17560"/>
    <s v="Matt Abelman"/>
    <s v="Home Office"/>
    <s v="United States"/>
    <s v="Chicago"/>
    <s v="Illinois"/>
    <n v="60610"/>
    <x v="2"/>
    <x v="425"/>
    <x v="1"/>
    <x v="6"/>
    <x v="425"/>
    <x v="2617"/>
    <n v="3"/>
    <n v="0.2"/>
    <x v="2882"/>
  </r>
  <r>
    <n v="3254"/>
    <s v="CA-2017-110373"/>
    <x v="855"/>
    <x v="904"/>
    <s v="Second Class"/>
    <s v="MA-17560"/>
    <s v="Matt Abelman"/>
    <s v="Home Office"/>
    <s v="United States"/>
    <s v="Chicago"/>
    <s v="Illinois"/>
    <n v="60610"/>
    <x v="2"/>
    <x v="1259"/>
    <x v="2"/>
    <x v="7"/>
    <x v="1243"/>
    <x v="2618"/>
    <n v="2"/>
    <n v="0.2"/>
    <x v="2883"/>
  </r>
  <r>
    <n v="3255"/>
    <s v="CA-2016-155474"/>
    <x v="630"/>
    <x v="607"/>
    <s v="Standard Class"/>
    <s v="CC-12220"/>
    <s v="Chris Cortes"/>
    <s v="Consumer"/>
    <s v="United States"/>
    <s v="Seattle"/>
    <s v="Washington"/>
    <n v="98105"/>
    <x v="1"/>
    <x v="233"/>
    <x v="2"/>
    <x v="7"/>
    <x v="234"/>
    <x v="2619"/>
    <n v="1"/>
    <n v="0.2"/>
    <x v="2884"/>
  </r>
  <r>
    <n v="3256"/>
    <s v="CA-2016-155474"/>
    <x v="630"/>
    <x v="607"/>
    <s v="Standard Class"/>
    <s v="CC-12220"/>
    <s v="Chris Cortes"/>
    <s v="Consumer"/>
    <s v="United States"/>
    <s v="Seattle"/>
    <s v="Washington"/>
    <n v="98105"/>
    <x v="1"/>
    <x v="1232"/>
    <x v="1"/>
    <x v="8"/>
    <x v="1215"/>
    <x v="1768"/>
    <n v="3"/>
    <n v="0.2"/>
    <x v="1882"/>
  </r>
  <r>
    <n v="3257"/>
    <s v="CA-2015-155453"/>
    <x v="101"/>
    <x v="905"/>
    <s v="Standard Class"/>
    <s v="RA-19885"/>
    <s v="Ruben Ausman"/>
    <s v="Corporate"/>
    <s v="United States"/>
    <s v="Jacksonville"/>
    <s v="Florida"/>
    <n v="32216"/>
    <x v="0"/>
    <x v="745"/>
    <x v="1"/>
    <x v="2"/>
    <x v="743"/>
    <x v="877"/>
    <n v="2"/>
    <n v="0.2"/>
    <x v="910"/>
  </r>
  <r>
    <n v="3258"/>
    <s v="US-2016-161844"/>
    <x v="10"/>
    <x v="906"/>
    <s v="Second Class"/>
    <s v="DK-12835"/>
    <s v="Damala Kotsonis"/>
    <s v="Corporate"/>
    <s v="United States"/>
    <s v="Franklin"/>
    <s v="Tennessee"/>
    <n v="37064"/>
    <x v="0"/>
    <x v="972"/>
    <x v="0"/>
    <x v="3"/>
    <x v="966"/>
    <x v="2620"/>
    <n v="3"/>
    <n v="0.4"/>
    <x v="2885"/>
  </r>
  <r>
    <n v="3259"/>
    <s v="US-2016-161844"/>
    <x v="10"/>
    <x v="906"/>
    <s v="Second Class"/>
    <s v="DK-12835"/>
    <s v="Damala Kotsonis"/>
    <s v="Corporate"/>
    <s v="United States"/>
    <s v="Franklin"/>
    <s v="Tennessee"/>
    <n v="37064"/>
    <x v="0"/>
    <x v="696"/>
    <x v="1"/>
    <x v="8"/>
    <x v="696"/>
    <x v="194"/>
    <n v="2"/>
    <n v="0.7"/>
    <x v="2886"/>
  </r>
  <r>
    <n v="3260"/>
    <s v="US-2016-162103"/>
    <x v="373"/>
    <x v="398"/>
    <s v="Standard Class"/>
    <s v="LB-16795"/>
    <s v="Laurel Beltran"/>
    <s v="Home Office"/>
    <s v="United States"/>
    <s v="Highland Park"/>
    <s v="Illinois"/>
    <n v="60035"/>
    <x v="2"/>
    <x v="460"/>
    <x v="1"/>
    <x v="8"/>
    <x v="461"/>
    <x v="2621"/>
    <n v="2"/>
    <n v="0.8"/>
    <x v="2887"/>
  </r>
  <r>
    <n v="3261"/>
    <s v="CA-2014-151554"/>
    <x v="687"/>
    <x v="907"/>
    <s v="First Class"/>
    <s v="CM-11815"/>
    <s v="Candace McMahon"/>
    <s v="Corporate"/>
    <s v="United States"/>
    <s v="Pasadena"/>
    <s v="Texas"/>
    <n v="77506"/>
    <x v="2"/>
    <x v="1516"/>
    <x v="1"/>
    <x v="10"/>
    <x v="1503"/>
    <x v="561"/>
    <n v="4"/>
    <n v="0.2"/>
    <x v="570"/>
  </r>
  <r>
    <n v="3262"/>
    <s v="CA-2014-140662"/>
    <x v="664"/>
    <x v="908"/>
    <s v="First Class"/>
    <s v="TS-21205"/>
    <s v="Thomas Seio"/>
    <s v="Corporate"/>
    <s v="United States"/>
    <s v="San Francisco"/>
    <s v="California"/>
    <n v="94109"/>
    <x v="1"/>
    <x v="959"/>
    <x v="2"/>
    <x v="11"/>
    <x v="952"/>
    <x v="2622"/>
    <n v="2"/>
    <n v="0"/>
    <x v="2888"/>
  </r>
  <r>
    <n v="3263"/>
    <s v="CA-2014-140662"/>
    <x v="664"/>
    <x v="908"/>
    <s v="First Class"/>
    <s v="TS-21205"/>
    <s v="Thomas Seio"/>
    <s v="Corporate"/>
    <s v="United States"/>
    <s v="San Francisco"/>
    <s v="California"/>
    <n v="94109"/>
    <x v="1"/>
    <x v="656"/>
    <x v="1"/>
    <x v="10"/>
    <x v="656"/>
    <x v="2623"/>
    <n v="7"/>
    <n v="0"/>
    <x v="2889"/>
  </r>
  <r>
    <n v="3264"/>
    <s v="CA-2014-140662"/>
    <x v="664"/>
    <x v="908"/>
    <s v="First Class"/>
    <s v="TS-21205"/>
    <s v="Thomas Seio"/>
    <s v="Corporate"/>
    <s v="United States"/>
    <s v="San Francisco"/>
    <s v="California"/>
    <n v="94109"/>
    <x v="1"/>
    <x v="1429"/>
    <x v="1"/>
    <x v="9"/>
    <x v="1417"/>
    <x v="2624"/>
    <n v="3"/>
    <n v="0"/>
    <x v="2890"/>
  </r>
  <r>
    <n v="3265"/>
    <s v="CA-2016-122518"/>
    <x v="758"/>
    <x v="599"/>
    <s v="Second Class"/>
    <s v="RF-19345"/>
    <s v="Randy Ferguson"/>
    <s v="Corporate"/>
    <s v="United States"/>
    <s v="Miami"/>
    <s v="Florida"/>
    <n v="33180"/>
    <x v="0"/>
    <x v="1042"/>
    <x v="1"/>
    <x v="2"/>
    <x v="1031"/>
    <x v="1973"/>
    <n v="4"/>
    <n v="0.2"/>
    <x v="2891"/>
  </r>
  <r>
    <n v="3266"/>
    <s v="US-2014-126571"/>
    <x v="856"/>
    <x v="323"/>
    <s v="Standard Class"/>
    <s v="JF-15565"/>
    <s v="Jill Fjeld"/>
    <s v="Consumer"/>
    <s v="United States"/>
    <s v="Philadelphia"/>
    <s v="Pennsylvania"/>
    <n v="19120"/>
    <x v="3"/>
    <x v="718"/>
    <x v="1"/>
    <x v="4"/>
    <x v="717"/>
    <x v="2625"/>
    <n v="2"/>
    <n v="0.2"/>
    <x v="2892"/>
  </r>
  <r>
    <n v="3267"/>
    <s v="US-2014-126571"/>
    <x v="856"/>
    <x v="323"/>
    <s v="Standard Class"/>
    <s v="JF-15565"/>
    <s v="Jill Fjeld"/>
    <s v="Consumer"/>
    <s v="United States"/>
    <s v="Philadelphia"/>
    <s v="Pennsylvania"/>
    <n v="19120"/>
    <x v="3"/>
    <x v="556"/>
    <x v="1"/>
    <x v="12"/>
    <x v="555"/>
    <x v="2626"/>
    <n v="3"/>
    <n v="0.2"/>
    <x v="2893"/>
  </r>
  <r>
    <n v="3268"/>
    <s v="CA-2014-143840"/>
    <x v="857"/>
    <x v="632"/>
    <s v="Standard Class"/>
    <s v="EH-14185"/>
    <s v="Evan Henry"/>
    <s v="Consumer"/>
    <s v="United States"/>
    <s v="Decatur"/>
    <s v="Alabama"/>
    <n v="35601"/>
    <x v="0"/>
    <x v="704"/>
    <x v="2"/>
    <x v="7"/>
    <x v="704"/>
    <x v="2627"/>
    <n v="2"/>
    <n v="0"/>
    <x v="2894"/>
  </r>
  <r>
    <n v="3269"/>
    <s v="CA-2014-143840"/>
    <x v="857"/>
    <x v="632"/>
    <s v="Standard Class"/>
    <s v="EH-14185"/>
    <s v="Evan Henry"/>
    <s v="Consumer"/>
    <s v="United States"/>
    <s v="Decatur"/>
    <s v="Alabama"/>
    <n v="35601"/>
    <x v="0"/>
    <x v="1517"/>
    <x v="2"/>
    <x v="7"/>
    <x v="1504"/>
    <x v="2628"/>
    <n v="1"/>
    <n v="0"/>
    <x v="2895"/>
  </r>
  <r>
    <n v="3270"/>
    <s v="CA-2014-115980"/>
    <x v="858"/>
    <x v="909"/>
    <s v="Standard Class"/>
    <s v="VW-21775"/>
    <s v="Victoria Wilson"/>
    <s v="Corporate"/>
    <s v="United States"/>
    <s v="Sioux Falls"/>
    <s v="South Dakota"/>
    <n v="57103"/>
    <x v="2"/>
    <x v="1425"/>
    <x v="2"/>
    <x v="11"/>
    <x v="1413"/>
    <x v="2629"/>
    <n v="3"/>
    <n v="0"/>
    <x v="2896"/>
  </r>
  <r>
    <n v="3271"/>
    <s v="CA-2014-115980"/>
    <x v="858"/>
    <x v="909"/>
    <s v="Standard Class"/>
    <s v="VW-21775"/>
    <s v="Victoria Wilson"/>
    <s v="Corporate"/>
    <s v="United States"/>
    <s v="Sioux Falls"/>
    <s v="South Dakota"/>
    <n v="57103"/>
    <x v="2"/>
    <x v="52"/>
    <x v="1"/>
    <x v="13"/>
    <x v="52"/>
    <x v="2630"/>
    <n v="3"/>
    <n v="0"/>
    <x v="2897"/>
  </r>
  <r>
    <n v="3272"/>
    <s v="CA-2015-155145"/>
    <x v="17"/>
    <x v="693"/>
    <s v="Second Class"/>
    <s v="KN-16450"/>
    <s v="Kean Nguyen"/>
    <s v="Corporate"/>
    <s v="United States"/>
    <s v="Visalia"/>
    <s v="California"/>
    <n v="93277"/>
    <x v="1"/>
    <x v="1425"/>
    <x v="2"/>
    <x v="11"/>
    <x v="1413"/>
    <x v="1063"/>
    <n v="8"/>
    <n v="0"/>
    <x v="2898"/>
  </r>
  <r>
    <n v="3273"/>
    <s v="CA-2015-146038"/>
    <x v="97"/>
    <x v="910"/>
    <s v="Standard Class"/>
    <s v="SJ-20215"/>
    <s v="Sarah Jordon"/>
    <s v="Consumer"/>
    <s v="United States"/>
    <s v="Los Angeles"/>
    <s v="California"/>
    <n v="90049"/>
    <x v="1"/>
    <x v="23"/>
    <x v="0"/>
    <x v="1"/>
    <x v="23"/>
    <x v="2631"/>
    <n v="5"/>
    <n v="0.2"/>
    <x v="2899"/>
  </r>
  <r>
    <n v="3274"/>
    <s v="CA-2017-133865"/>
    <x v="540"/>
    <x v="582"/>
    <s v="Standard Class"/>
    <s v="PS-19045"/>
    <s v="Penelope Sewall"/>
    <s v="Home Office"/>
    <s v="United States"/>
    <s v="Los Angeles"/>
    <s v="California"/>
    <n v="90032"/>
    <x v="1"/>
    <x v="890"/>
    <x v="2"/>
    <x v="16"/>
    <x v="883"/>
    <x v="2632"/>
    <n v="6"/>
    <n v="0.2"/>
    <x v="2900"/>
  </r>
  <r>
    <n v="3275"/>
    <s v="CA-2017-116358"/>
    <x v="808"/>
    <x v="373"/>
    <s v="Standard Class"/>
    <s v="KM-16225"/>
    <s v="Kalyca Meade"/>
    <s v="Corporate"/>
    <s v="United States"/>
    <s v="Overland Park"/>
    <s v="Kansas"/>
    <n v="66212"/>
    <x v="2"/>
    <x v="829"/>
    <x v="1"/>
    <x v="13"/>
    <x v="128"/>
    <x v="2614"/>
    <n v="3"/>
    <n v="0"/>
    <x v="2901"/>
  </r>
  <r>
    <n v="3276"/>
    <s v="CA-2017-116358"/>
    <x v="808"/>
    <x v="373"/>
    <s v="Standard Class"/>
    <s v="KM-16225"/>
    <s v="Kalyca Meade"/>
    <s v="Corporate"/>
    <s v="United States"/>
    <s v="Overland Park"/>
    <s v="Kansas"/>
    <n v="66212"/>
    <x v="2"/>
    <x v="182"/>
    <x v="1"/>
    <x v="6"/>
    <x v="183"/>
    <x v="2633"/>
    <n v="6"/>
    <n v="0"/>
    <x v="2902"/>
  </r>
  <r>
    <n v="3277"/>
    <s v="CA-2014-102988"/>
    <x v="267"/>
    <x v="568"/>
    <s v="Second Class"/>
    <s v="GM-14695"/>
    <s v="Greg Maxwell"/>
    <s v="Corporate"/>
    <s v="United States"/>
    <s v="Alexandria"/>
    <s v="Virginia"/>
    <n v="22304"/>
    <x v="0"/>
    <x v="346"/>
    <x v="1"/>
    <x v="6"/>
    <x v="346"/>
    <x v="1011"/>
    <n v="7"/>
    <n v="0"/>
    <x v="2903"/>
  </r>
  <r>
    <n v="3278"/>
    <s v="CA-2014-102988"/>
    <x v="267"/>
    <x v="568"/>
    <s v="Second Class"/>
    <s v="GM-14695"/>
    <s v="Greg Maxwell"/>
    <s v="Corporate"/>
    <s v="United States"/>
    <s v="Alexandria"/>
    <s v="Virginia"/>
    <n v="22304"/>
    <x v="0"/>
    <x v="1129"/>
    <x v="2"/>
    <x v="7"/>
    <x v="1117"/>
    <x v="2634"/>
    <n v="1"/>
    <n v="0"/>
    <x v="2904"/>
  </r>
  <r>
    <n v="3279"/>
    <s v="CA-2014-102988"/>
    <x v="267"/>
    <x v="568"/>
    <s v="Second Class"/>
    <s v="GM-14695"/>
    <s v="Greg Maxwell"/>
    <s v="Corporate"/>
    <s v="United States"/>
    <s v="Alexandria"/>
    <s v="Virginia"/>
    <n v="22304"/>
    <x v="0"/>
    <x v="219"/>
    <x v="1"/>
    <x v="10"/>
    <x v="220"/>
    <x v="91"/>
    <n v="2"/>
    <n v="0"/>
    <x v="2056"/>
  </r>
  <r>
    <n v="3280"/>
    <s v="CA-2014-102988"/>
    <x v="267"/>
    <x v="568"/>
    <s v="Second Class"/>
    <s v="GM-14695"/>
    <s v="Greg Maxwell"/>
    <s v="Corporate"/>
    <s v="United States"/>
    <s v="Alexandria"/>
    <s v="Virginia"/>
    <n v="22304"/>
    <x v="0"/>
    <x v="1210"/>
    <x v="1"/>
    <x v="6"/>
    <x v="1195"/>
    <x v="1011"/>
    <n v="7"/>
    <n v="0"/>
    <x v="1050"/>
  </r>
  <r>
    <n v="3281"/>
    <s v="CA-2014-102988"/>
    <x v="267"/>
    <x v="568"/>
    <s v="Second Class"/>
    <s v="GM-14695"/>
    <s v="Greg Maxwell"/>
    <s v="Corporate"/>
    <s v="United States"/>
    <s v="Alexandria"/>
    <s v="Virginia"/>
    <n v="22304"/>
    <x v="0"/>
    <x v="465"/>
    <x v="1"/>
    <x v="14"/>
    <x v="466"/>
    <x v="2635"/>
    <n v="5"/>
    <n v="0"/>
    <x v="2905"/>
  </r>
  <r>
    <n v="3282"/>
    <s v="US-2014-117170"/>
    <x v="328"/>
    <x v="131"/>
    <s v="Standard Class"/>
    <s v="KT-16465"/>
    <s v="Kean Takahito"/>
    <s v="Consumer"/>
    <s v="United States"/>
    <s v="Raleigh"/>
    <s v="North Carolina"/>
    <n v="27604"/>
    <x v="0"/>
    <x v="1016"/>
    <x v="2"/>
    <x v="11"/>
    <x v="1007"/>
    <x v="736"/>
    <n v="2"/>
    <n v="0.2"/>
    <x v="2906"/>
  </r>
  <r>
    <n v="3283"/>
    <s v="US-2014-117170"/>
    <x v="328"/>
    <x v="131"/>
    <s v="Standard Class"/>
    <s v="KT-16465"/>
    <s v="Kean Takahito"/>
    <s v="Consumer"/>
    <s v="United States"/>
    <s v="Raleigh"/>
    <s v="North Carolina"/>
    <n v="27604"/>
    <x v="0"/>
    <x v="874"/>
    <x v="1"/>
    <x v="10"/>
    <x v="868"/>
    <x v="701"/>
    <n v="1"/>
    <n v="0.2"/>
    <x v="715"/>
  </r>
  <r>
    <n v="3284"/>
    <s v="CA-2014-159478"/>
    <x v="587"/>
    <x v="911"/>
    <s v="Standard Class"/>
    <s v="MH-17785"/>
    <s v="Maya Herman"/>
    <s v="Corporate"/>
    <s v="United States"/>
    <s v="New York City"/>
    <s v="New York"/>
    <n v="10035"/>
    <x v="3"/>
    <x v="534"/>
    <x v="0"/>
    <x v="5"/>
    <x v="534"/>
    <x v="597"/>
    <n v="3"/>
    <n v="0"/>
    <x v="2907"/>
  </r>
  <r>
    <n v="3285"/>
    <s v="CA-2014-103702"/>
    <x v="171"/>
    <x v="101"/>
    <s v="Standard Class"/>
    <s v="AF-10885"/>
    <s v="Art Foster"/>
    <s v="Consumer"/>
    <s v="United States"/>
    <s v="Fairfield"/>
    <s v="Ohio"/>
    <n v="45014"/>
    <x v="3"/>
    <x v="471"/>
    <x v="1"/>
    <x v="8"/>
    <x v="472"/>
    <x v="2636"/>
    <n v="7"/>
    <n v="0.7"/>
    <x v="2908"/>
  </r>
  <r>
    <n v="3286"/>
    <s v="CA-2017-150525"/>
    <x v="297"/>
    <x v="912"/>
    <s v="Standard Class"/>
    <s v="JP-16135"/>
    <s v="Julie Prescott"/>
    <s v="Home Office"/>
    <s v="United States"/>
    <s v="Muskogee"/>
    <s v="Oklahoma"/>
    <n v="74403"/>
    <x v="2"/>
    <x v="836"/>
    <x v="1"/>
    <x v="6"/>
    <x v="831"/>
    <x v="2637"/>
    <n v="2"/>
    <n v="0"/>
    <x v="2909"/>
  </r>
  <r>
    <n v="3287"/>
    <s v="CA-2017-150525"/>
    <x v="297"/>
    <x v="912"/>
    <s v="Standard Class"/>
    <s v="JP-16135"/>
    <s v="Julie Prescott"/>
    <s v="Home Office"/>
    <s v="United States"/>
    <s v="Muskogee"/>
    <s v="Oklahoma"/>
    <n v="74403"/>
    <x v="2"/>
    <x v="1518"/>
    <x v="1"/>
    <x v="9"/>
    <x v="1505"/>
    <x v="2638"/>
    <n v="3"/>
    <n v="0"/>
    <x v="2910"/>
  </r>
  <r>
    <n v="3288"/>
    <s v="CA-2015-157770"/>
    <x v="350"/>
    <x v="631"/>
    <s v="First Class"/>
    <s v="RD-19585"/>
    <s v="Rob Dowd"/>
    <s v="Consumer"/>
    <s v="United States"/>
    <s v="Temecula"/>
    <s v="California"/>
    <n v="92592"/>
    <x v="1"/>
    <x v="638"/>
    <x v="2"/>
    <x v="7"/>
    <x v="759"/>
    <x v="2639"/>
    <n v="3"/>
    <n v="0.2"/>
    <x v="2911"/>
  </r>
  <r>
    <n v="3289"/>
    <s v="CA-2015-157770"/>
    <x v="350"/>
    <x v="631"/>
    <s v="First Class"/>
    <s v="RD-19585"/>
    <s v="Rob Dowd"/>
    <s v="Consumer"/>
    <s v="United States"/>
    <s v="Temecula"/>
    <s v="California"/>
    <n v="92592"/>
    <x v="1"/>
    <x v="347"/>
    <x v="1"/>
    <x v="8"/>
    <x v="347"/>
    <x v="2640"/>
    <n v="5"/>
    <n v="0.2"/>
    <x v="2912"/>
  </r>
  <r>
    <n v="3290"/>
    <s v="CA-2015-157770"/>
    <x v="350"/>
    <x v="631"/>
    <s v="First Class"/>
    <s v="RD-19585"/>
    <s v="Rob Dowd"/>
    <s v="Consumer"/>
    <s v="United States"/>
    <s v="Temecula"/>
    <s v="California"/>
    <n v="92592"/>
    <x v="1"/>
    <x v="100"/>
    <x v="2"/>
    <x v="11"/>
    <x v="100"/>
    <x v="2641"/>
    <n v="5"/>
    <n v="0"/>
    <x v="2913"/>
  </r>
  <r>
    <n v="3291"/>
    <s v="CA-2015-157770"/>
    <x v="350"/>
    <x v="631"/>
    <s v="First Class"/>
    <s v="RD-19585"/>
    <s v="Rob Dowd"/>
    <s v="Consumer"/>
    <s v="United States"/>
    <s v="Temecula"/>
    <s v="California"/>
    <n v="92592"/>
    <x v="1"/>
    <x v="1519"/>
    <x v="2"/>
    <x v="11"/>
    <x v="1506"/>
    <x v="2642"/>
    <n v="1"/>
    <n v="0"/>
    <x v="2914"/>
  </r>
  <r>
    <n v="3292"/>
    <s v="CA-2016-167290"/>
    <x v="859"/>
    <x v="271"/>
    <s v="Standard Class"/>
    <s v="JF-15295"/>
    <s v="Jason Fortune-"/>
    <s v="Consumer"/>
    <s v="United States"/>
    <s v="Sterling Heights"/>
    <s v="Michigan"/>
    <n v="48310"/>
    <x v="2"/>
    <x v="512"/>
    <x v="1"/>
    <x v="6"/>
    <x v="512"/>
    <x v="2643"/>
    <n v="2"/>
    <n v="0"/>
    <x v="2915"/>
  </r>
  <r>
    <n v="3293"/>
    <s v="CA-2014-106264"/>
    <x v="58"/>
    <x v="129"/>
    <s v="Standard Class"/>
    <s v="CK-12595"/>
    <s v="Clytie Kelty"/>
    <s v="Consumer"/>
    <s v="United States"/>
    <s v="San Diego"/>
    <s v="California"/>
    <n v="92024"/>
    <x v="1"/>
    <x v="168"/>
    <x v="1"/>
    <x v="14"/>
    <x v="169"/>
    <x v="2644"/>
    <n v="3"/>
    <n v="0"/>
    <x v="2916"/>
  </r>
  <r>
    <n v="3294"/>
    <s v="CA-2014-106264"/>
    <x v="58"/>
    <x v="129"/>
    <s v="Standard Class"/>
    <s v="CK-12595"/>
    <s v="Clytie Kelty"/>
    <s v="Consumer"/>
    <s v="United States"/>
    <s v="San Diego"/>
    <s v="California"/>
    <n v="92024"/>
    <x v="1"/>
    <x v="852"/>
    <x v="0"/>
    <x v="5"/>
    <x v="845"/>
    <x v="2645"/>
    <n v="2"/>
    <n v="0"/>
    <x v="2917"/>
  </r>
  <r>
    <n v="3295"/>
    <s v="CA-2014-138023"/>
    <x v="860"/>
    <x v="913"/>
    <s v="First Class"/>
    <s v="KH-16510"/>
    <s v="Keith Herrera"/>
    <s v="Consumer"/>
    <s v="United States"/>
    <s v="Dallas"/>
    <s v="Texas"/>
    <n v="75081"/>
    <x v="2"/>
    <x v="612"/>
    <x v="1"/>
    <x v="8"/>
    <x v="612"/>
    <x v="2646"/>
    <n v="8"/>
    <n v="0.8"/>
    <x v="2918"/>
  </r>
  <r>
    <n v="3296"/>
    <s v="CA-2017-113418"/>
    <x v="172"/>
    <x v="914"/>
    <s v="First Class"/>
    <s v="CM-12655"/>
    <s v="Corinna Mitchell"/>
    <s v="Home Office"/>
    <s v="United States"/>
    <s v="New York City"/>
    <s v="New York"/>
    <n v="10035"/>
    <x v="3"/>
    <x v="1520"/>
    <x v="2"/>
    <x v="15"/>
    <x v="1507"/>
    <x v="2647"/>
    <n v="11"/>
    <n v="0"/>
    <x v="2919"/>
  </r>
  <r>
    <n v="3297"/>
    <s v="US-2015-110569"/>
    <x v="293"/>
    <x v="915"/>
    <s v="Standard Class"/>
    <s v="EB-13870"/>
    <s v="Emily Burns"/>
    <s v="Consumer"/>
    <s v="United States"/>
    <s v="Phoenix"/>
    <s v="Arizona"/>
    <n v="85023"/>
    <x v="1"/>
    <x v="624"/>
    <x v="1"/>
    <x v="8"/>
    <x v="624"/>
    <x v="2648"/>
    <n v="7"/>
    <n v="0.7"/>
    <x v="2920"/>
  </r>
  <r>
    <n v="3298"/>
    <s v="US-2015-110569"/>
    <x v="293"/>
    <x v="915"/>
    <s v="Standard Class"/>
    <s v="EB-13870"/>
    <s v="Emily Burns"/>
    <s v="Consumer"/>
    <s v="United States"/>
    <s v="Phoenix"/>
    <s v="Arizona"/>
    <n v="85023"/>
    <x v="1"/>
    <x v="513"/>
    <x v="1"/>
    <x v="9"/>
    <x v="513"/>
    <x v="1632"/>
    <n v="4"/>
    <n v="0.2"/>
    <x v="1729"/>
  </r>
  <r>
    <n v="3299"/>
    <s v="CA-2017-136308"/>
    <x v="673"/>
    <x v="38"/>
    <s v="Same Day"/>
    <s v="MW-18235"/>
    <s v="Mitch Willingham"/>
    <s v="Corporate"/>
    <s v="United States"/>
    <s v="San Francisco"/>
    <s v="California"/>
    <n v="94122"/>
    <x v="1"/>
    <x v="1150"/>
    <x v="2"/>
    <x v="15"/>
    <x v="1138"/>
    <x v="2252"/>
    <n v="3"/>
    <n v="0.2"/>
    <x v="2432"/>
  </r>
  <r>
    <n v="3300"/>
    <s v="US-2014-159926"/>
    <x v="728"/>
    <x v="794"/>
    <s v="Standard Class"/>
    <s v="CS-11950"/>
    <s v="Carlos Soltero"/>
    <s v="Consumer"/>
    <s v="United States"/>
    <s v="Philadelphia"/>
    <s v="Pennsylvania"/>
    <n v="19140"/>
    <x v="3"/>
    <x v="13"/>
    <x v="1"/>
    <x v="8"/>
    <x v="13"/>
    <x v="2649"/>
    <n v="1"/>
    <n v="0.7"/>
    <x v="2921"/>
  </r>
  <r>
    <n v="3301"/>
    <s v="US-2014-159926"/>
    <x v="728"/>
    <x v="794"/>
    <s v="Standard Class"/>
    <s v="CS-11950"/>
    <s v="Carlos Soltero"/>
    <s v="Consumer"/>
    <s v="United States"/>
    <s v="Philadelphia"/>
    <s v="Pennsylvania"/>
    <n v="19140"/>
    <x v="3"/>
    <x v="82"/>
    <x v="1"/>
    <x v="4"/>
    <x v="82"/>
    <x v="2650"/>
    <n v="1"/>
    <n v="0.2"/>
    <x v="2922"/>
  </r>
  <r>
    <n v="3302"/>
    <s v="US-2014-159926"/>
    <x v="728"/>
    <x v="794"/>
    <s v="Standard Class"/>
    <s v="CS-11950"/>
    <s v="Carlos Soltero"/>
    <s v="Consumer"/>
    <s v="United States"/>
    <s v="Philadelphia"/>
    <s v="Pennsylvania"/>
    <n v="19140"/>
    <x v="3"/>
    <x v="1521"/>
    <x v="2"/>
    <x v="7"/>
    <x v="1508"/>
    <x v="2651"/>
    <n v="6"/>
    <n v="0.4"/>
    <x v="2923"/>
  </r>
  <r>
    <n v="3303"/>
    <s v="US-2014-159926"/>
    <x v="728"/>
    <x v="794"/>
    <s v="Standard Class"/>
    <s v="CS-11950"/>
    <s v="Carlos Soltero"/>
    <s v="Consumer"/>
    <s v="United States"/>
    <s v="Philadelphia"/>
    <s v="Pennsylvania"/>
    <n v="19140"/>
    <x v="3"/>
    <x v="1001"/>
    <x v="0"/>
    <x v="5"/>
    <x v="1253"/>
    <x v="2616"/>
    <n v="3"/>
    <n v="0.2"/>
    <x v="2881"/>
  </r>
  <r>
    <n v="3304"/>
    <s v="US-2014-159926"/>
    <x v="728"/>
    <x v="794"/>
    <s v="Standard Class"/>
    <s v="CS-11950"/>
    <s v="Carlos Soltero"/>
    <s v="Consumer"/>
    <s v="United States"/>
    <s v="Philadelphia"/>
    <s v="Pennsylvania"/>
    <n v="19140"/>
    <x v="3"/>
    <x v="870"/>
    <x v="1"/>
    <x v="8"/>
    <x v="864"/>
    <x v="2652"/>
    <n v="3"/>
    <n v="0.7"/>
    <x v="2924"/>
  </r>
  <r>
    <n v="3305"/>
    <s v="CA-2014-104738"/>
    <x v="125"/>
    <x v="916"/>
    <s v="Second Class"/>
    <s v="SP-20620"/>
    <s v="Stefania Perrino"/>
    <s v="Corporate"/>
    <s v="United States"/>
    <s v="Laredo"/>
    <s v="Texas"/>
    <n v="78041"/>
    <x v="2"/>
    <x v="897"/>
    <x v="1"/>
    <x v="12"/>
    <x v="890"/>
    <x v="2653"/>
    <n v="3"/>
    <n v="0.2"/>
    <x v="2925"/>
  </r>
  <r>
    <n v="3306"/>
    <s v="CA-2014-104738"/>
    <x v="125"/>
    <x v="916"/>
    <s v="Second Class"/>
    <s v="SP-20620"/>
    <s v="Stefania Perrino"/>
    <s v="Corporate"/>
    <s v="United States"/>
    <s v="Laredo"/>
    <s v="Texas"/>
    <n v="78041"/>
    <x v="2"/>
    <x v="1236"/>
    <x v="2"/>
    <x v="7"/>
    <x v="1219"/>
    <x v="2075"/>
    <n v="2"/>
    <n v="0.2"/>
    <x v="2926"/>
  </r>
  <r>
    <n v="3307"/>
    <s v="CA-2014-104738"/>
    <x v="125"/>
    <x v="916"/>
    <s v="Second Class"/>
    <s v="SP-20620"/>
    <s v="Stefania Perrino"/>
    <s v="Corporate"/>
    <s v="United States"/>
    <s v="Laredo"/>
    <s v="Texas"/>
    <n v="78041"/>
    <x v="2"/>
    <x v="819"/>
    <x v="2"/>
    <x v="7"/>
    <x v="815"/>
    <x v="2654"/>
    <n v="3"/>
    <n v="0.2"/>
    <x v="2927"/>
  </r>
  <r>
    <n v="3308"/>
    <s v="CA-2014-104738"/>
    <x v="125"/>
    <x v="916"/>
    <s v="Second Class"/>
    <s v="SP-20620"/>
    <s v="Stefania Perrino"/>
    <s v="Corporate"/>
    <s v="United States"/>
    <s v="Laredo"/>
    <s v="Texas"/>
    <n v="78041"/>
    <x v="2"/>
    <x v="315"/>
    <x v="1"/>
    <x v="8"/>
    <x v="315"/>
    <x v="2655"/>
    <n v="3"/>
    <n v="0.8"/>
    <x v="2928"/>
  </r>
  <r>
    <n v="3309"/>
    <s v="CA-2014-104738"/>
    <x v="125"/>
    <x v="916"/>
    <s v="Second Class"/>
    <s v="SP-20620"/>
    <s v="Stefania Perrino"/>
    <s v="Corporate"/>
    <s v="United States"/>
    <s v="Laredo"/>
    <s v="Texas"/>
    <n v="78041"/>
    <x v="2"/>
    <x v="246"/>
    <x v="2"/>
    <x v="11"/>
    <x v="247"/>
    <x v="736"/>
    <n v="2"/>
    <n v="0.2"/>
    <x v="2929"/>
  </r>
  <r>
    <n v="3310"/>
    <s v="CA-2015-144386"/>
    <x v="599"/>
    <x v="917"/>
    <s v="Standard Class"/>
    <s v="GT-14635"/>
    <s v="Grant Thornton"/>
    <s v="Corporate"/>
    <s v="United States"/>
    <s v="New York City"/>
    <s v="New York"/>
    <n v="10009"/>
    <x v="3"/>
    <x v="1085"/>
    <x v="1"/>
    <x v="8"/>
    <x v="1075"/>
    <x v="869"/>
    <n v="6"/>
    <n v="0.2"/>
    <x v="2930"/>
  </r>
  <r>
    <n v="3311"/>
    <s v="CA-2016-111416"/>
    <x v="42"/>
    <x v="42"/>
    <s v="Standard Class"/>
    <s v="LW-17215"/>
    <s v="Luke Weiss"/>
    <s v="Consumer"/>
    <s v="United States"/>
    <s v="New York City"/>
    <s v="New York"/>
    <n v="10035"/>
    <x v="3"/>
    <x v="920"/>
    <x v="1"/>
    <x v="8"/>
    <x v="912"/>
    <x v="2656"/>
    <n v="5"/>
    <n v="0.2"/>
    <x v="2931"/>
  </r>
  <r>
    <n v="3312"/>
    <s v="CA-2016-162747"/>
    <x v="231"/>
    <x v="595"/>
    <s v="Second Class"/>
    <s v="AH-10030"/>
    <s v="Aaron Hawkins"/>
    <s v="Corporate"/>
    <s v="United States"/>
    <s v="Gulfport"/>
    <s v="Mississippi"/>
    <n v="39503"/>
    <x v="0"/>
    <x v="893"/>
    <x v="0"/>
    <x v="5"/>
    <x v="886"/>
    <x v="2657"/>
    <n v="7"/>
    <n v="0"/>
    <x v="2932"/>
  </r>
  <r>
    <n v="3313"/>
    <s v="US-2014-133130"/>
    <x v="127"/>
    <x v="511"/>
    <s v="Standard Class"/>
    <s v="TH-21100"/>
    <s v="Thea Hendricks"/>
    <s v="Consumer"/>
    <s v="United States"/>
    <s v="San Diego"/>
    <s v="California"/>
    <n v="92037"/>
    <x v="1"/>
    <x v="291"/>
    <x v="0"/>
    <x v="1"/>
    <x v="291"/>
    <x v="891"/>
    <n v="5"/>
    <n v="0.2"/>
    <x v="2933"/>
  </r>
  <r>
    <n v="3314"/>
    <s v="US-2014-133130"/>
    <x v="127"/>
    <x v="511"/>
    <s v="Standard Class"/>
    <s v="TH-21100"/>
    <s v="Thea Hendricks"/>
    <s v="Consumer"/>
    <s v="United States"/>
    <s v="San Diego"/>
    <s v="California"/>
    <n v="92037"/>
    <x v="1"/>
    <x v="1127"/>
    <x v="1"/>
    <x v="10"/>
    <x v="1115"/>
    <x v="2658"/>
    <n v="2"/>
    <n v="0"/>
    <x v="2934"/>
  </r>
  <r>
    <n v="3315"/>
    <s v="CA-2017-169978"/>
    <x v="165"/>
    <x v="675"/>
    <s v="Standard Class"/>
    <s v="HG-15025"/>
    <s v="Hunter Glantz"/>
    <s v="Consumer"/>
    <s v="United States"/>
    <s v="Oceanside"/>
    <s v="New York"/>
    <n v="11572"/>
    <x v="3"/>
    <x v="291"/>
    <x v="0"/>
    <x v="1"/>
    <x v="291"/>
    <x v="2659"/>
    <n v="2"/>
    <n v="0.1"/>
    <x v="2935"/>
  </r>
  <r>
    <n v="3316"/>
    <s v="CA-2017-169978"/>
    <x v="165"/>
    <x v="675"/>
    <s v="Standard Class"/>
    <s v="HG-15025"/>
    <s v="Hunter Glantz"/>
    <s v="Consumer"/>
    <s v="United States"/>
    <s v="Oceanside"/>
    <s v="New York"/>
    <n v="11572"/>
    <x v="3"/>
    <x v="1120"/>
    <x v="1"/>
    <x v="8"/>
    <x v="1108"/>
    <x v="2660"/>
    <n v="3"/>
    <n v="0.2"/>
    <x v="2936"/>
  </r>
  <r>
    <n v="3317"/>
    <s v="CA-2017-161739"/>
    <x v="468"/>
    <x v="205"/>
    <s v="Second Class"/>
    <s v="EB-13750"/>
    <s v="Edward Becker"/>
    <s v="Corporate"/>
    <s v="United States"/>
    <s v="Round Rock"/>
    <s v="Texas"/>
    <n v="78664"/>
    <x v="2"/>
    <x v="1304"/>
    <x v="0"/>
    <x v="5"/>
    <x v="1289"/>
    <x v="2661"/>
    <n v="5"/>
    <n v="0.6"/>
    <x v="2937"/>
  </r>
  <r>
    <n v="3318"/>
    <s v="CA-2015-165057"/>
    <x v="861"/>
    <x v="459"/>
    <s v="Standard Class"/>
    <s v="SC-20725"/>
    <s v="Steven Cartwright"/>
    <s v="Consumer"/>
    <s v="United States"/>
    <s v="Redlands"/>
    <s v="California"/>
    <n v="92374"/>
    <x v="1"/>
    <x v="626"/>
    <x v="1"/>
    <x v="6"/>
    <x v="626"/>
    <x v="2662"/>
    <n v="9"/>
    <n v="0"/>
    <x v="2938"/>
  </r>
  <r>
    <n v="3319"/>
    <s v="CA-2015-165057"/>
    <x v="861"/>
    <x v="459"/>
    <s v="Standard Class"/>
    <s v="SC-20725"/>
    <s v="Steven Cartwright"/>
    <s v="Consumer"/>
    <s v="United States"/>
    <s v="Redlands"/>
    <s v="California"/>
    <n v="92374"/>
    <x v="1"/>
    <x v="1186"/>
    <x v="1"/>
    <x v="2"/>
    <x v="1172"/>
    <x v="880"/>
    <n v="3"/>
    <n v="0"/>
    <x v="913"/>
  </r>
  <r>
    <n v="3320"/>
    <s v="CA-2014-134551"/>
    <x v="414"/>
    <x v="182"/>
    <s v="Standard Class"/>
    <s v="TS-21505"/>
    <s v="Tony Sayre"/>
    <s v="Consumer"/>
    <s v="United States"/>
    <s v="Columbia"/>
    <s v="Tennessee"/>
    <n v="38401"/>
    <x v="0"/>
    <x v="1037"/>
    <x v="1"/>
    <x v="9"/>
    <x v="1027"/>
    <x v="2663"/>
    <n v="7"/>
    <n v="0.2"/>
    <x v="2939"/>
  </r>
  <r>
    <n v="3321"/>
    <s v="CA-2014-134551"/>
    <x v="414"/>
    <x v="182"/>
    <s v="Standard Class"/>
    <s v="TS-21505"/>
    <s v="Tony Sayre"/>
    <s v="Consumer"/>
    <s v="United States"/>
    <s v="Columbia"/>
    <s v="Tennessee"/>
    <n v="38401"/>
    <x v="0"/>
    <x v="157"/>
    <x v="0"/>
    <x v="1"/>
    <x v="158"/>
    <x v="1677"/>
    <n v="3"/>
    <n v="0.2"/>
    <x v="1776"/>
  </r>
  <r>
    <n v="3322"/>
    <s v="CA-2014-134551"/>
    <x v="414"/>
    <x v="182"/>
    <s v="Standard Class"/>
    <s v="TS-21505"/>
    <s v="Tony Sayre"/>
    <s v="Consumer"/>
    <s v="United States"/>
    <s v="Columbia"/>
    <s v="Tennessee"/>
    <n v="38401"/>
    <x v="0"/>
    <x v="1076"/>
    <x v="1"/>
    <x v="10"/>
    <x v="1066"/>
    <x v="233"/>
    <n v="5"/>
    <n v="0.2"/>
    <x v="1446"/>
  </r>
  <r>
    <n v="3323"/>
    <s v="CA-2015-120810"/>
    <x v="862"/>
    <x v="836"/>
    <s v="Standard Class"/>
    <s v="TH-21550"/>
    <s v="Tracy Hopkins"/>
    <s v="Home Office"/>
    <s v="United States"/>
    <s v="New York City"/>
    <s v="New York"/>
    <n v="10009"/>
    <x v="3"/>
    <x v="9"/>
    <x v="1"/>
    <x v="9"/>
    <x v="9"/>
    <x v="2664"/>
    <n v="3"/>
    <n v="0"/>
    <x v="2940"/>
  </r>
  <r>
    <n v="3324"/>
    <s v="CA-2015-120810"/>
    <x v="862"/>
    <x v="836"/>
    <s v="Standard Class"/>
    <s v="TH-21550"/>
    <s v="Tracy Hopkins"/>
    <s v="Home Office"/>
    <s v="United States"/>
    <s v="New York City"/>
    <s v="New York"/>
    <n v="10009"/>
    <x v="3"/>
    <x v="592"/>
    <x v="0"/>
    <x v="5"/>
    <x v="592"/>
    <x v="2665"/>
    <n v="3"/>
    <n v="0"/>
    <x v="2941"/>
  </r>
  <r>
    <n v="3325"/>
    <s v="CA-2014-165309"/>
    <x v="7"/>
    <x v="907"/>
    <s v="Standard Class"/>
    <s v="KD-16270"/>
    <s v="Karen Daniels"/>
    <s v="Consumer"/>
    <s v="United States"/>
    <s v="Houston"/>
    <s v="Texas"/>
    <n v="77095"/>
    <x v="2"/>
    <x v="1176"/>
    <x v="1"/>
    <x v="8"/>
    <x v="1162"/>
    <x v="2666"/>
    <n v="5"/>
    <n v="0.8"/>
    <x v="2942"/>
  </r>
  <r>
    <n v="3326"/>
    <s v="CA-2014-165309"/>
    <x v="7"/>
    <x v="907"/>
    <s v="Standard Class"/>
    <s v="KD-16270"/>
    <s v="Karen Daniels"/>
    <s v="Consumer"/>
    <s v="United States"/>
    <s v="Houston"/>
    <s v="Texas"/>
    <n v="77095"/>
    <x v="2"/>
    <x v="1488"/>
    <x v="1"/>
    <x v="8"/>
    <x v="1475"/>
    <x v="2667"/>
    <n v="1"/>
    <n v="0.8"/>
    <x v="2943"/>
  </r>
  <r>
    <n v="3327"/>
    <s v="CA-2014-165309"/>
    <x v="7"/>
    <x v="907"/>
    <s v="Standard Class"/>
    <s v="KD-16270"/>
    <s v="Karen Daniels"/>
    <s v="Consumer"/>
    <s v="United States"/>
    <s v="Houston"/>
    <s v="Texas"/>
    <n v="77095"/>
    <x v="2"/>
    <x v="1473"/>
    <x v="1"/>
    <x v="6"/>
    <x v="1460"/>
    <x v="1870"/>
    <n v="3"/>
    <n v="0.2"/>
    <x v="2944"/>
  </r>
  <r>
    <n v="3328"/>
    <s v="CA-2014-165309"/>
    <x v="7"/>
    <x v="907"/>
    <s v="Standard Class"/>
    <s v="KD-16270"/>
    <s v="Karen Daniels"/>
    <s v="Consumer"/>
    <s v="United States"/>
    <s v="Houston"/>
    <s v="Texas"/>
    <n v="77095"/>
    <x v="2"/>
    <x v="362"/>
    <x v="1"/>
    <x v="10"/>
    <x v="362"/>
    <x v="2668"/>
    <n v="5"/>
    <n v="0.2"/>
    <x v="2945"/>
  </r>
  <r>
    <n v="3329"/>
    <s v="CA-2014-165309"/>
    <x v="7"/>
    <x v="907"/>
    <s v="Standard Class"/>
    <s v="KD-16270"/>
    <s v="Karen Daniels"/>
    <s v="Consumer"/>
    <s v="United States"/>
    <s v="Houston"/>
    <s v="Texas"/>
    <n v="77095"/>
    <x v="2"/>
    <x v="1522"/>
    <x v="1"/>
    <x v="10"/>
    <x v="1509"/>
    <x v="2669"/>
    <n v="8"/>
    <n v="0.2"/>
    <x v="2946"/>
  </r>
  <r>
    <n v="3330"/>
    <s v="CA-2014-165309"/>
    <x v="7"/>
    <x v="907"/>
    <s v="Standard Class"/>
    <s v="KD-16270"/>
    <s v="Karen Daniels"/>
    <s v="Consumer"/>
    <s v="United States"/>
    <s v="Houston"/>
    <s v="Texas"/>
    <n v="77095"/>
    <x v="2"/>
    <x v="918"/>
    <x v="2"/>
    <x v="7"/>
    <x v="910"/>
    <x v="1490"/>
    <n v="2"/>
    <n v="0.2"/>
    <x v="1570"/>
  </r>
  <r>
    <n v="3331"/>
    <s v="CA-2014-165309"/>
    <x v="7"/>
    <x v="907"/>
    <s v="Standard Class"/>
    <s v="KD-16270"/>
    <s v="Karen Daniels"/>
    <s v="Consumer"/>
    <s v="United States"/>
    <s v="Houston"/>
    <s v="Texas"/>
    <n v="77095"/>
    <x v="2"/>
    <x v="1161"/>
    <x v="2"/>
    <x v="7"/>
    <x v="1148"/>
    <x v="2670"/>
    <n v="3"/>
    <n v="0.2"/>
    <x v="2947"/>
  </r>
  <r>
    <n v="3332"/>
    <s v="CA-2017-122595"/>
    <x v="817"/>
    <x v="404"/>
    <s v="Standard Class"/>
    <s v="GM-14455"/>
    <s v="Gary Mitchum"/>
    <s v="Home Office"/>
    <s v="United States"/>
    <s v="Chicago"/>
    <s v="Illinois"/>
    <n v="60653"/>
    <x v="2"/>
    <x v="1523"/>
    <x v="2"/>
    <x v="11"/>
    <x v="1510"/>
    <x v="2671"/>
    <n v="3"/>
    <n v="0.2"/>
    <x v="2948"/>
  </r>
  <r>
    <n v="3333"/>
    <s v="CA-2017-122595"/>
    <x v="817"/>
    <x v="404"/>
    <s v="Standard Class"/>
    <s v="GM-14455"/>
    <s v="Gary Mitchum"/>
    <s v="Home Office"/>
    <s v="United States"/>
    <s v="Chicago"/>
    <s v="Illinois"/>
    <n v="60653"/>
    <x v="2"/>
    <x v="1513"/>
    <x v="2"/>
    <x v="7"/>
    <x v="1500"/>
    <x v="2672"/>
    <n v="3"/>
    <n v="0.2"/>
    <x v="2949"/>
  </r>
  <r>
    <n v="3334"/>
    <s v="CA-2017-122595"/>
    <x v="817"/>
    <x v="404"/>
    <s v="Standard Class"/>
    <s v="GM-14455"/>
    <s v="Gary Mitchum"/>
    <s v="Home Office"/>
    <s v="United States"/>
    <s v="Chicago"/>
    <s v="Illinois"/>
    <n v="60653"/>
    <x v="2"/>
    <x v="1524"/>
    <x v="0"/>
    <x v="5"/>
    <x v="1511"/>
    <x v="2673"/>
    <n v="1"/>
    <n v="0.6"/>
    <x v="2950"/>
  </r>
  <r>
    <n v="3335"/>
    <s v="US-2017-109253"/>
    <x v="170"/>
    <x v="554"/>
    <s v="First Class"/>
    <s v="PR-18880"/>
    <s v="Patrick Ryan"/>
    <s v="Consumer"/>
    <s v="United States"/>
    <s v="Oakland"/>
    <s v="California"/>
    <n v="94601"/>
    <x v="1"/>
    <x v="786"/>
    <x v="1"/>
    <x v="6"/>
    <x v="785"/>
    <x v="860"/>
    <n v="4"/>
    <n v="0"/>
    <x v="2951"/>
  </r>
  <r>
    <n v="3336"/>
    <s v="US-2017-109253"/>
    <x v="170"/>
    <x v="554"/>
    <s v="First Class"/>
    <s v="PR-18880"/>
    <s v="Patrick Ryan"/>
    <s v="Consumer"/>
    <s v="United States"/>
    <s v="Oakland"/>
    <s v="California"/>
    <n v="94601"/>
    <x v="1"/>
    <x v="524"/>
    <x v="2"/>
    <x v="7"/>
    <x v="524"/>
    <x v="2674"/>
    <n v="4"/>
    <n v="0.2"/>
    <x v="2952"/>
  </r>
  <r>
    <n v="3337"/>
    <s v="US-2017-109253"/>
    <x v="170"/>
    <x v="554"/>
    <s v="First Class"/>
    <s v="PR-18880"/>
    <s v="Patrick Ryan"/>
    <s v="Consumer"/>
    <s v="United States"/>
    <s v="Oakland"/>
    <s v="California"/>
    <n v="94601"/>
    <x v="1"/>
    <x v="1525"/>
    <x v="0"/>
    <x v="5"/>
    <x v="1512"/>
    <x v="681"/>
    <n v="4"/>
    <n v="0"/>
    <x v="2953"/>
  </r>
  <r>
    <n v="3338"/>
    <s v="US-2017-109253"/>
    <x v="170"/>
    <x v="554"/>
    <s v="First Class"/>
    <s v="PR-18880"/>
    <s v="Patrick Ryan"/>
    <s v="Consumer"/>
    <s v="United States"/>
    <s v="Oakland"/>
    <s v="California"/>
    <n v="94601"/>
    <x v="1"/>
    <x v="10"/>
    <x v="0"/>
    <x v="3"/>
    <x v="10"/>
    <x v="2675"/>
    <n v="3"/>
    <n v="0.2"/>
    <x v="2954"/>
  </r>
  <r>
    <n v="3339"/>
    <s v="US-2017-109253"/>
    <x v="170"/>
    <x v="554"/>
    <s v="First Class"/>
    <s v="PR-18880"/>
    <s v="Patrick Ryan"/>
    <s v="Consumer"/>
    <s v="United States"/>
    <s v="Oakland"/>
    <s v="California"/>
    <n v="94601"/>
    <x v="1"/>
    <x v="1526"/>
    <x v="1"/>
    <x v="8"/>
    <x v="1513"/>
    <x v="2676"/>
    <n v="9"/>
    <n v="0.2"/>
    <x v="2955"/>
  </r>
  <r>
    <n v="3340"/>
    <s v="US-2017-109253"/>
    <x v="170"/>
    <x v="554"/>
    <s v="First Class"/>
    <s v="PR-18880"/>
    <s v="Patrick Ryan"/>
    <s v="Consumer"/>
    <s v="United States"/>
    <s v="Oakland"/>
    <s v="California"/>
    <n v="94601"/>
    <x v="1"/>
    <x v="1527"/>
    <x v="1"/>
    <x v="9"/>
    <x v="1514"/>
    <x v="2677"/>
    <n v="3"/>
    <n v="0"/>
    <x v="2956"/>
  </r>
  <r>
    <n v="3341"/>
    <s v="US-2017-109253"/>
    <x v="170"/>
    <x v="554"/>
    <s v="First Class"/>
    <s v="PR-18880"/>
    <s v="Patrick Ryan"/>
    <s v="Consumer"/>
    <s v="United States"/>
    <s v="Oakland"/>
    <s v="California"/>
    <n v="94601"/>
    <x v="1"/>
    <x v="322"/>
    <x v="1"/>
    <x v="2"/>
    <x v="322"/>
    <x v="2678"/>
    <n v="5"/>
    <n v="0"/>
    <x v="2957"/>
  </r>
  <r>
    <n v="3342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1127"/>
    <x v="1"/>
    <x v="10"/>
    <x v="1115"/>
    <x v="1247"/>
    <n v="3"/>
    <n v="0"/>
    <x v="1295"/>
  </r>
  <r>
    <n v="3343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1110"/>
    <x v="0"/>
    <x v="3"/>
    <x v="1099"/>
    <x v="2679"/>
    <n v="1"/>
    <n v="0.3"/>
    <x v="2958"/>
  </r>
  <r>
    <n v="3344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222"/>
    <x v="2"/>
    <x v="7"/>
    <x v="223"/>
    <x v="1543"/>
    <n v="3"/>
    <n v="0"/>
    <x v="2959"/>
  </r>
  <r>
    <n v="3345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187"/>
    <x v="1"/>
    <x v="10"/>
    <x v="188"/>
    <x v="2680"/>
    <n v="9"/>
    <n v="0"/>
    <x v="2960"/>
  </r>
  <r>
    <n v="3346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848"/>
    <x v="1"/>
    <x v="13"/>
    <x v="128"/>
    <x v="2643"/>
    <n v="4"/>
    <n v="0"/>
    <x v="2961"/>
  </r>
  <r>
    <n v="3347"/>
    <s v="CA-2016-145982"/>
    <x v="278"/>
    <x v="134"/>
    <s v="Second Class"/>
    <s v="TB-21055"/>
    <s v="Ted Butterfield"/>
    <s v="Consumer"/>
    <s v="United States"/>
    <s v="Quincy"/>
    <s v="Massachusetts"/>
    <n v="2169"/>
    <x v="3"/>
    <x v="1458"/>
    <x v="1"/>
    <x v="8"/>
    <x v="1444"/>
    <x v="180"/>
    <n v="5"/>
    <n v="0"/>
    <x v="2962"/>
  </r>
  <r>
    <n v="3348"/>
    <s v="CA-2015-112014"/>
    <x v="863"/>
    <x v="918"/>
    <s v="Standard Class"/>
    <s v="ON-18715"/>
    <s v="Odella Nelson"/>
    <s v="Corporate"/>
    <s v="United States"/>
    <s v="Yucaipa"/>
    <s v="California"/>
    <n v="92399"/>
    <x v="1"/>
    <x v="400"/>
    <x v="1"/>
    <x v="6"/>
    <x v="401"/>
    <x v="2681"/>
    <n v="5"/>
    <n v="0"/>
    <x v="2963"/>
  </r>
  <r>
    <n v="3349"/>
    <s v="CA-2017-154732"/>
    <x v="60"/>
    <x v="170"/>
    <s v="First Class"/>
    <s v="AH-10195"/>
    <s v="Alan Haines"/>
    <s v="Corporate"/>
    <s v="United States"/>
    <s v="Chicago"/>
    <s v="Illinois"/>
    <n v="60623"/>
    <x v="2"/>
    <x v="27"/>
    <x v="1"/>
    <x v="8"/>
    <x v="27"/>
    <x v="2682"/>
    <n v="5"/>
    <n v="0.8"/>
    <x v="2964"/>
  </r>
  <r>
    <n v="3350"/>
    <s v="US-2016-157308"/>
    <x v="864"/>
    <x v="257"/>
    <s v="Standard Class"/>
    <s v="NM-18520"/>
    <s v="Neoma Murray"/>
    <s v="Consumer"/>
    <s v="United States"/>
    <s v="Seattle"/>
    <s v="Washington"/>
    <n v="98105"/>
    <x v="1"/>
    <x v="696"/>
    <x v="1"/>
    <x v="8"/>
    <x v="696"/>
    <x v="581"/>
    <n v="4"/>
    <n v="0.2"/>
    <x v="590"/>
  </r>
  <r>
    <n v="3351"/>
    <s v="CA-2016-147536"/>
    <x v="482"/>
    <x v="844"/>
    <s v="Standard Class"/>
    <s v="AR-10510"/>
    <s v="Andrew Roberts"/>
    <s v="Consumer"/>
    <s v="United States"/>
    <s v="New York City"/>
    <s v="New York"/>
    <n v="10024"/>
    <x v="3"/>
    <x v="1048"/>
    <x v="2"/>
    <x v="11"/>
    <x v="1037"/>
    <x v="1324"/>
    <n v="3"/>
    <n v="0"/>
    <x v="2965"/>
  </r>
  <r>
    <n v="3352"/>
    <s v="US-2014-134733"/>
    <x v="865"/>
    <x v="919"/>
    <s v="Standard Class"/>
    <s v="BM-11650"/>
    <s v="Brian Moss"/>
    <s v="Corporate"/>
    <s v="United States"/>
    <s v="San Diego"/>
    <s v="California"/>
    <n v="92037"/>
    <x v="1"/>
    <x v="1528"/>
    <x v="0"/>
    <x v="0"/>
    <x v="1515"/>
    <x v="2683"/>
    <n v="3"/>
    <n v="0.15"/>
    <x v="2966"/>
  </r>
  <r>
    <n v="3353"/>
    <s v="US-2014-134733"/>
    <x v="865"/>
    <x v="919"/>
    <s v="Standard Class"/>
    <s v="BM-11650"/>
    <s v="Brian Moss"/>
    <s v="Corporate"/>
    <s v="United States"/>
    <s v="San Diego"/>
    <s v="California"/>
    <n v="92037"/>
    <x v="1"/>
    <x v="66"/>
    <x v="2"/>
    <x v="7"/>
    <x v="66"/>
    <x v="1414"/>
    <n v="2"/>
    <n v="0.2"/>
    <x v="1488"/>
  </r>
  <r>
    <n v="3354"/>
    <s v="US-2014-150434"/>
    <x v="866"/>
    <x v="885"/>
    <s v="Standard Class"/>
    <s v="CA-12310"/>
    <s v="Christine Abelman"/>
    <s v="Corporate"/>
    <s v="United States"/>
    <s v="Bristol"/>
    <s v="Connecticut"/>
    <n v="6010"/>
    <x v="3"/>
    <x v="1149"/>
    <x v="2"/>
    <x v="7"/>
    <x v="1137"/>
    <x v="2684"/>
    <n v="2"/>
    <n v="0"/>
    <x v="2967"/>
  </r>
  <r>
    <n v="3355"/>
    <s v="US-2014-150434"/>
    <x v="866"/>
    <x v="885"/>
    <s v="Standard Class"/>
    <s v="CA-12310"/>
    <s v="Christine Abelman"/>
    <s v="Corporate"/>
    <s v="United States"/>
    <s v="Bristol"/>
    <s v="Connecticut"/>
    <n v="6010"/>
    <x v="3"/>
    <x v="1529"/>
    <x v="0"/>
    <x v="3"/>
    <x v="1516"/>
    <x v="2685"/>
    <n v="1"/>
    <n v="0.3"/>
    <x v="2968"/>
  </r>
  <r>
    <n v="3356"/>
    <s v="US-2014-150434"/>
    <x v="866"/>
    <x v="885"/>
    <s v="Standard Class"/>
    <s v="CA-12310"/>
    <s v="Christine Abelman"/>
    <s v="Corporate"/>
    <s v="United States"/>
    <s v="Bristol"/>
    <s v="Connecticut"/>
    <n v="6010"/>
    <x v="3"/>
    <x v="864"/>
    <x v="1"/>
    <x v="8"/>
    <x v="858"/>
    <x v="1513"/>
    <n v="2"/>
    <n v="0"/>
    <x v="1597"/>
  </r>
  <r>
    <n v="3357"/>
    <s v="US-2014-150434"/>
    <x v="866"/>
    <x v="885"/>
    <s v="Standard Class"/>
    <s v="CA-12310"/>
    <s v="Christine Abelman"/>
    <s v="Corporate"/>
    <s v="United States"/>
    <s v="Bristol"/>
    <s v="Connecticut"/>
    <n v="6010"/>
    <x v="3"/>
    <x v="315"/>
    <x v="1"/>
    <x v="8"/>
    <x v="315"/>
    <x v="2686"/>
    <n v="1"/>
    <n v="0"/>
    <x v="2969"/>
  </r>
  <r>
    <n v="3358"/>
    <s v="CA-2017-100335"/>
    <x v="210"/>
    <x v="462"/>
    <s v="Standard Class"/>
    <s v="NF-18595"/>
    <s v="Nicole Fjeld"/>
    <s v="Home Office"/>
    <s v="United States"/>
    <s v="Chicago"/>
    <s v="Illinois"/>
    <n v="60610"/>
    <x v="2"/>
    <x v="885"/>
    <x v="1"/>
    <x v="10"/>
    <x v="33"/>
    <x v="2687"/>
    <n v="9"/>
    <n v="0.2"/>
    <x v="2970"/>
  </r>
  <r>
    <n v="3359"/>
    <s v="CA-2016-139234"/>
    <x v="715"/>
    <x v="761"/>
    <s v="Standard Class"/>
    <s v="AF-10870"/>
    <s v="Art Ferguson"/>
    <s v="Consumer"/>
    <s v="United States"/>
    <s v="Chicago"/>
    <s v="Illinois"/>
    <n v="60610"/>
    <x v="2"/>
    <x v="385"/>
    <x v="1"/>
    <x v="8"/>
    <x v="386"/>
    <x v="2688"/>
    <n v="2"/>
    <n v="0.8"/>
    <x v="2971"/>
  </r>
  <r>
    <n v="3360"/>
    <s v="CA-2016-139234"/>
    <x v="715"/>
    <x v="761"/>
    <s v="Standard Class"/>
    <s v="AF-10870"/>
    <s v="Art Ferguson"/>
    <s v="Consumer"/>
    <s v="United States"/>
    <s v="Chicago"/>
    <s v="Illinois"/>
    <n v="60610"/>
    <x v="2"/>
    <x v="960"/>
    <x v="2"/>
    <x v="11"/>
    <x v="953"/>
    <x v="2689"/>
    <n v="2"/>
    <n v="0.2"/>
    <x v="2972"/>
  </r>
  <r>
    <n v="3361"/>
    <s v="US-2015-142020"/>
    <x v="593"/>
    <x v="920"/>
    <s v="Second Class"/>
    <s v="TC-21535"/>
    <s v="Tracy Collins"/>
    <s v="Home Office"/>
    <s v="United States"/>
    <s v="New York City"/>
    <s v="New York"/>
    <n v="10024"/>
    <x v="3"/>
    <x v="229"/>
    <x v="1"/>
    <x v="10"/>
    <x v="230"/>
    <x v="2690"/>
    <n v="4"/>
    <n v="0"/>
    <x v="2973"/>
  </r>
  <r>
    <n v="3362"/>
    <s v="US-2015-142020"/>
    <x v="593"/>
    <x v="920"/>
    <s v="Second Class"/>
    <s v="TC-21535"/>
    <s v="Tracy Collins"/>
    <s v="Home Office"/>
    <s v="United States"/>
    <s v="New York City"/>
    <s v="New York"/>
    <n v="10024"/>
    <x v="3"/>
    <x v="1530"/>
    <x v="0"/>
    <x v="5"/>
    <x v="1517"/>
    <x v="2691"/>
    <n v="3"/>
    <n v="0"/>
    <x v="2974"/>
  </r>
  <r>
    <n v="3363"/>
    <s v="CA-2015-139962"/>
    <x v="350"/>
    <x v="604"/>
    <s v="Standard Class"/>
    <s v="Dp-13240"/>
    <s v="Dean percer"/>
    <s v="Home Office"/>
    <s v="United States"/>
    <s v="Revere"/>
    <s v="Massachusetts"/>
    <n v="2151"/>
    <x v="3"/>
    <x v="498"/>
    <x v="1"/>
    <x v="10"/>
    <x v="498"/>
    <x v="541"/>
    <n v="3"/>
    <n v="0"/>
    <x v="551"/>
  </r>
  <r>
    <n v="3364"/>
    <s v="CA-2015-139962"/>
    <x v="350"/>
    <x v="604"/>
    <s v="Standard Class"/>
    <s v="Dp-13240"/>
    <s v="Dean percer"/>
    <s v="Home Office"/>
    <s v="United States"/>
    <s v="Revere"/>
    <s v="Massachusetts"/>
    <n v="2151"/>
    <x v="3"/>
    <x v="92"/>
    <x v="1"/>
    <x v="8"/>
    <x v="92"/>
    <x v="2692"/>
    <n v="2"/>
    <n v="0"/>
    <x v="2975"/>
  </r>
  <r>
    <n v="3365"/>
    <s v="CA-2016-130050"/>
    <x v="87"/>
    <x v="461"/>
    <s v="Second Class"/>
    <s v="MC-17425"/>
    <s v="Mark Cousins"/>
    <s v="Corporate"/>
    <s v="United States"/>
    <s v="Houston"/>
    <s v="Texas"/>
    <n v="77036"/>
    <x v="2"/>
    <x v="740"/>
    <x v="0"/>
    <x v="5"/>
    <x v="222"/>
    <x v="1250"/>
    <n v="3"/>
    <n v="0.6"/>
    <x v="2976"/>
  </r>
  <r>
    <n v="3366"/>
    <s v="CA-2014-115161"/>
    <x v="867"/>
    <x v="921"/>
    <s v="First Class"/>
    <s v="LC-17050"/>
    <s v="Liz Carlisle"/>
    <s v="Consumer"/>
    <s v="United States"/>
    <s v="Mission Viejo"/>
    <s v="California"/>
    <n v="92691"/>
    <x v="1"/>
    <x v="1106"/>
    <x v="0"/>
    <x v="0"/>
    <x v="1095"/>
    <x v="1413"/>
    <n v="2"/>
    <n v="0.15"/>
    <x v="2977"/>
  </r>
  <r>
    <n v="3367"/>
    <s v="CA-2014-165379"/>
    <x v="868"/>
    <x v="406"/>
    <s v="Standard Class"/>
    <s v="BM-11650"/>
    <s v="Brian Moss"/>
    <s v="Corporate"/>
    <s v="United States"/>
    <s v="Dallas"/>
    <s v="Texas"/>
    <n v="75217"/>
    <x v="2"/>
    <x v="934"/>
    <x v="1"/>
    <x v="10"/>
    <x v="927"/>
    <x v="563"/>
    <n v="2"/>
    <n v="0.2"/>
    <x v="572"/>
  </r>
  <r>
    <n v="3368"/>
    <s v="CA-2014-165379"/>
    <x v="868"/>
    <x v="406"/>
    <s v="Standard Class"/>
    <s v="BM-11650"/>
    <s v="Brian Moss"/>
    <s v="Corporate"/>
    <s v="United States"/>
    <s v="Dallas"/>
    <s v="Texas"/>
    <n v="75217"/>
    <x v="2"/>
    <x v="1357"/>
    <x v="1"/>
    <x v="10"/>
    <x v="1343"/>
    <x v="646"/>
    <n v="3"/>
    <n v="0.2"/>
    <x v="2978"/>
  </r>
  <r>
    <n v="3369"/>
    <s v="CA-2015-115511"/>
    <x v="82"/>
    <x v="332"/>
    <s v="Standard Class"/>
    <s v="NW-18400"/>
    <s v="Natalie Webber"/>
    <s v="Consumer"/>
    <s v="United States"/>
    <s v="Las Vegas"/>
    <s v="Nevada"/>
    <n v="89115"/>
    <x v="1"/>
    <x v="1531"/>
    <x v="0"/>
    <x v="0"/>
    <x v="1518"/>
    <x v="1741"/>
    <n v="2"/>
    <n v="0"/>
    <x v="2979"/>
  </r>
  <r>
    <n v="3370"/>
    <s v="CA-2015-115511"/>
    <x v="82"/>
    <x v="332"/>
    <s v="Standard Class"/>
    <s v="NW-18400"/>
    <s v="Natalie Webber"/>
    <s v="Consumer"/>
    <s v="United States"/>
    <s v="Las Vegas"/>
    <s v="Nevada"/>
    <n v="89115"/>
    <x v="1"/>
    <x v="340"/>
    <x v="1"/>
    <x v="8"/>
    <x v="340"/>
    <x v="2693"/>
    <n v="4"/>
    <n v="0.2"/>
    <x v="2980"/>
  </r>
  <r>
    <n v="3371"/>
    <s v="CA-2016-134887"/>
    <x v="869"/>
    <x v="595"/>
    <s v="Same Day"/>
    <s v="TB-21280"/>
    <s v="Toby Braunhardt"/>
    <s v="Consumer"/>
    <s v="United States"/>
    <s v="Norman"/>
    <s v="Oklahoma"/>
    <n v="73071"/>
    <x v="2"/>
    <x v="217"/>
    <x v="2"/>
    <x v="11"/>
    <x v="218"/>
    <x v="2694"/>
    <n v="5"/>
    <n v="0"/>
    <x v="2981"/>
  </r>
  <r>
    <n v="3372"/>
    <s v="CA-2017-123778"/>
    <x v="397"/>
    <x v="420"/>
    <s v="Standard Class"/>
    <s v="BS-11755"/>
    <s v="Bruce Stewart"/>
    <s v="Consumer"/>
    <s v="United States"/>
    <s v="San Francisco"/>
    <s v="California"/>
    <n v="94122"/>
    <x v="1"/>
    <x v="973"/>
    <x v="1"/>
    <x v="8"/>
    <x v="967"/>
    <x v="63"/>
    <n v="6"/>
    <n v="0.2"/>
    <x v="2982"/>
  </r>
  <r>
    <n v="3373"/>
    <s v="CA-2017-123778"/>
    <x v="397"/>
    <x v="420"/>
    <s v="Standard Class"/>
    <s v="BS-11755"/>
    <s v="Bruce Stewart"/>
    <s v="Consumer"/>
    <s v="United States"/>
    <s v="San Francisco"/>
    <s v="California"/>
    <n v="94122"/>
    <x v="1"/>
    <x v="1429"/>
    <x v="1"/>
    <x v="9"/>
    <x v="1417"/>
    <x v="2695"/>
    <n v="2"/>
    <n v="0"/>
    <x v="2983"/>
  </r>
  <r>
    <n v="3374"/>
    <s v="CA-2015-161718"/>
    <x v="784"/>
    <x v="763"/>
    <s v="Standard Class"/>
    <s v="SO-20335"/>
    <s v="Sean O'Donnell"/>
    <s v="Consumer"/>
    <s v="United States"/>
    <s v="Hempstead"/>
    <s v="New York"/>
    <n v="11550"/>
    <x v="3"/>
    <x v="1462"/>
    <x v="0"/>
    <x v="5"/>
    <x v="1448"/>
    <x v="2696"/>
    <n v="3"/>
    <n v="0"/>
    <x v="2984"/>
  </r>
  <r>
    <n v="3375"/>
    <s v="CA-2015-161718"/>
    <x v="784"/>
    <x v="763"/>
    <s v="Standard Class"/>
    <s v="SO-20335"/>
    <s v="Sean O'Donnell"/>
    <s v="Consumer"/>
    <s v="United States"/>
    <s v="Hempstead"/>
    <s v="New York"/>
    <n v="11550"/>
    <x v="3"/>
    <x v="394"/>
    <x v="0"/>
    <x v="1"/>
    <x v="395"/>
    <x v="2697"/>
    <n v="5"/>
    <n v="0.1"/>
    <x v="2985"/>
  </r>
  <r>
    <n v="3376"/>
    <s v="CA-2015-161718"/>
    <x v="784"/>
    <x v="763"/>
    <s v="Standard Class"/>
    <s v="SO-20335"/>
    <s v="Sean O'Donnell"/>
    <s v="Consumer"/>
    <s v="United States"/>
    <s v="Hempstead"/>
    <s v="New York"/>
    <n v="11550"/>
    <x v="3"/>
    <x v="433"/>
    <x v="2"/>
    <x v="7"/>
    <x v="433"/>
    <x v="792"/>
    <n v="4"/>
    <n v="0"/>
    <x v="2986"/>
  </r>
  <r>
    <n v="3377"/>
    <s v="CA-2015-161718"/>
    <x v="784"/>
    <x v="763"/>
    <s v="Standard Class"/>
    <s v="SO-20335"/>
    <s v="Sean O'Donnell"/>
    <s v="Consumer"/>
    <s v="United States"/>
    <s v="Hempstead"/>
    <s v="New York"/>
    <n v="11550"/>
    <x v="3"/>
    <x v="228"/>
    <x v="0"/>
    <x v="1"/>
    <x v="229"/>
    <x v="2698"/>
    <n v="2"/>
    <n v="0.1"/>
    <x v="2987"/>
  </r>
  <r>
    <n v="3378"/>
    <s v="CA-2016-100671"/>
    <x v="474"/>
    <x v="271"/>
    <s v="First Class"/>
    <s v="CS-12490"/>
    <s v="Cindy Schnelling"/>
    <s v="Corporate"/>
    <s v="United States"/>
    <s v="Conroe"/>
    <s v="Texas"/>
    <n v="77301"/>
    <x v="2"/>
    <x v="1018"/>
    <x v="1"/>
    <x v="4"/>
    <x v="1519"/>
    <x v="2699"/>
    <n v="9"/>
    <n v="0.2"/>
    <x v="2988"/>
  </r>
  <r>
    <n v="3379"/>
    <s v="CA-2017-142867"/>
    <x v="294"/>
    <x v="312"/>
    <s v="Standard Class"/>
    <s v="PO-19180"/>
    <s v="Philisse Overcash"/>
    <s v="Home Office"/>
    <s v="United States"/>
    <s v="Houston"/>
    <s v="Texas"/>
    <n v="77095"/>
    <x v="2"/>
    <x v="1426"/>
    <x v="1"/>
    <x v="8"/>
    <x v="1414"/>
    <x v="2700"/>
    <n v="6"/>
    <n v="0.8"/>
    <x v="2989"/>
  </r>
  <r>
    <n v="3380"/>
    <s v="CA-2017-142867"/>
    <x v="294"/>
    <x v="312"/>
    <s v="Standard Class"/>
    <s v="PO-19180"/>
    <s v="Philisse Overcash"/>
    <s v="Home Office"/>
    <s v="United States"/>
    <s v="Houston"/>
    <s v="Texas"/>
    <n v="77095"/>
    <x v="2"/>
    <x v="1532"/>
    <x v="1"/>
    <x v="10"/>
    <x v="1520"/>
    <x v="1518"/>
    <n v="3"/>
    <n v="0.2"/>
    <x v="1603"/>
  </r>
  <r>
    <n v="3381"/>
    <s v="CA-2017-103156"/>
    <x v="51"/>
    <x v="865"/>
    <s v="First Class"/>
    <s v="TD-20995"/>
    <s v="Tamara Dahlen"/>
    <s v="Consumer"/>
    <s v="United States"/>
    <s v="Philadelphia"/>
    <s v="Pennsylvania"/>
    <n v="19120"/>
    <x v="3"/>
    <x v="1533"/>
    <x v="0"/>
    <x v="5"/>
    <x v="1521"/>
    <x v="2701"/>
    <n v="9"/>
    <n v="0.2"/>
    <x v="2990"/>
  </r>
  <r>
    <n v="3382"/>
    <s v="US-2017-162208"/>
    <x v="151"/>
    <x v="624"/>
    <s v="First Class"/>
    <s v="SP-20620"/>
    <s v="Stefania Perrino"/>
    <s v="Corporate"/>
    <s v="United States"/>
    <s v="Tampa"/>
    <s v="Florida"/>
    <n v="33614"/>
    <x v="0"/>
    <x v="135"/>
    <x v="1"/>
    <x v="12"/>
    <x v="136"/>
    <x v="1699"/>
    <n v="1"/>
    <n v="0.2"/>
    <x v="2991"/>
  </r>
  <r>
    <n v="3383"/>
    <s v="CA-2015-130659"/>
    <x v="784"/>
    <x v="234"/>
    <s v="Second Class"/>
    <s v="MS-17365"/>
    <s v="Maribeth Schnelling"/>
    <s v="Consumer"/>
    <s v="United States"/>
    <s v="New York City"/>
    <s v="New York"/>
    <n v="10035"/>
    <x v="3"/>
    <x v="1303"/>
    <x v="1"/>
    <x v="12"/>
    <x v="1288"/>
    <x v="1465"/>
    <n v="3"/>
    <n v="0"/>
    <x v="1544"/>
  </r>
  <r>
    <n v="3384"/>
    <s v="CA-2015-130659"/>
    <x v="784"/>
    <x v="234"/>
    <s v="Second Class"/>
    <s v="MS-17365"/>
    <s v="Maribeth Schnelling"/>
    <s v="Consumer"/>
    <s v="United States"/>
    <s v="New York City"/>
    <s v="New York"/>
    <n v="10035"/>
    <x v="3"/>
    <x v="1534"/>
    <x v="0"/>
    <x v="1"/>
    <x v="1522"/>
    <x v="2702"/>
    <n v="7"/>
    <n v="0.1"/>
    <x v="2992"/>
  </r>
  <r>
    <n v="3385"/>
    <s v="CA-2015-130659"/>
    <x v="784"/>
    <x v="234"/>
    <s v="Second Class"/>
    <s v="MS-17365"/>
    <s v="Maribeth Schnelling"/>
    <s v="Consumer"/>
    <s v="United States"/>
    <s v="New York City"/>
    <s v="New York"/>
    <n v="10035"/>
    <x v="3"/>
    <x v="907"/>
    <x v="2"/>
    <x v="7"/>
    <x v="899"/>
    <x v="2703"/>
    <n v="5"/>
    <n v="0"/>
    <x v="2993"/>
  </r>
  <r>
    <n v="3386"/>
    <s v="CA-2017-148404"/>
    <x v="566"/>
    <x v="768"/>
    <s v="Standard Class"/>
    <s v="Dp-13240"/>
    <s v="Dean percer"/>
    <s v="Home Office"/>
    <s v="United States"/>
    <s v="Charlotte"/>
    <s v="North Carolina"/>
    <n v="28205"/>
    <x v="0"/>
    <x v="245"/>
    <x v="1"/>
    <x v="4"/>
    <x v="246"/>
    <x v="2704"/>
    <n v="4"/>
    <n v="0.2"/>
    <x v="2994"/>
  </r>
  <r>
    <n v="3387"/>
    <s v="CA-2017-148404"/>
    <x v="566"/>
    <x v="768"/>
    <s v="Standard Class"/>
    <s v="Dp-13240"/>
    <s v="Dean percer"/>
    <s v="Home Office"/>
    <s v="United States"/>
    <s v="Charlotte"/>
    <s v="North Carolina"/>
    <n v="28205"/>
    <x v="0"/>
    <x v="550"/>
    <x v="1"/>
    <x v="13"/>
    <x v="128"/>
    <x v="2247"/>
    <n v="3"/>
    <n v="0.2"/>
    <x v="2425"/>
  </r>
  <r>
    <n v="3388"/>
    <s v="CA-2017-148404"/>
    <x v="566"/>
    <x v="768"/>
    <s v="Standard Class"/>
    <s v="Dp-13240"/>
    <s v="Dean percer"/>
    <s v="Home Office"/>
    <s v="United States"/>
    <s v="Charlotte"/>
    <s v="North Carolina"/>
    <n v="28205"/>
    <x v="0"/>
    <x v="872"/>
    <x v="2"/>
    <x v="7"/>
    <x v="866"/>
    <x v="2705"/>
    <n v="2"/>
    <n v="0.2"/>
    <x v="2995"/>
  </r>
  <r>
    <n v="3389"/>
    <s v="CA-2017-148404"/>
    <x v="566"/>
    <x v="768"/>
    <s v="Standard Class"/>
    <s v="Dp-13240"/>
    <s v="Dean percer"/>
    <s v="Home Office"/>
    <s v="United States"/>
    <s v="Charlotte"/>
    <s v="North Carolina"/>
    <n v="28205"/>
    <x v="0"/>
    <x v="912"/>
    <x v="1"/>
    <x v="8"/>
    <x v="904"/>
    <x v="2706"/>
    <n v="6"/>
    <n v="0.7"/>
    <x v="2996"/>
  </r>
  <r>
    <n v="3390"/>
    <s v="CA-2017-148404"/>
    <x v="566"/>
    <x v="768"/>
    <s v="Standard Class"/>
    <s v="Dp-13240"/>
    <s v="Dean percer"/>
    <s v="Home Office"/>
    <s v="United States"/>
    <s v="Charlotte"/>
    <s v="North Carolina"/>
    <n v="28205"/>
    <x v="0"/>
    <x v="977"/>
    <x v="0"/>
    <x v="3"/>
    <x v="832"/>
    <x v="1259"/>
    <n v="3"/>
    <n v="0.4"/>
    <x v="1308"/>
  </r>
  <r>
    <n v="3391"/>
    <s v="CA-2017-101077"/>
    <x v="613"/>
    <x v="922"/>
    <s v="Second Class"/>
    <s v="DB-13660"/>
    <s v="Duane Benoit"/>
    <s v="Consumer"/>
    <s v="United States"/>
    <s v="Dallas"/>
    <s v="Texas"/>
    <n v="75081"/>
    <x v="2"/>
    <x v="1433"/>
    <x v="1"/>
    <x v="10"/>
    <x v="1421"/>
    <x v="1312"/>
    <n v="2"/>
    <n v="0.2"/>
    <x v="2997"/>
  </r>
  <r>
    <n v="3392"/>
    <s v="CA-2014-166471"/>
    <x v="128"/>
    <x v="923"/>
    <s v="Standard Class"/>
    <s v="MG-17650"/>
    <s v="Matthew Grinstein"/>
    <s v="Home Office"/>
    <s v="United States"/>
    <s v="Seattle"/>
    <s v="Washington"/>
    <n v="98103"/>
    <x v="1"/>
    <x v="638"/>
    <x v="2"/>
    <x v="7"/>
    <x v="638"/>
    <x v="2707"/>
    <n v="4"/>
    <n v="0.2"/>
    <x v="2998"/>
  </r>
  <r>
    <n v="3393"/>
    <s v="CA-2014-166471"/>
    <x v="128"/>
    <x v="923"/>
    <s v="Standard Class"/>
    <s v="MG-17650"/>
    <s v="Matthew Grinstein"/>
    <s v="Home Office"/>
    <s v="United States"/>
    <s v="Seattle"/>
    <s v="Washington"/>
    <n v="98103"/>
    <x v="1"/>
    <x v="1075"/>
    <x v="2"/>
    <x v="7"/>
    <x v="1065"/>
    <x v="2708"/>
    <n v="2"/>
    <n v="0.2"/>
    <x v="2999"/>
  </r>
  <r>
    <n v="3394"/>
    <s v="CA-2014-105340"/>
    <x v="754"/>
    <x v="573"/>
    <s v="First Class"/>
    <s v="EH-14185"/>
    <s v="Evan Henry"/>
    <s v="Consumer"/>
    <s v="United States"/>
    <s v="Pasadena"/>
    <s v="Texas"/>
    <n v="77506"/>
    <x v="2"/>
    <x v="1002"/>
    <x v="1"/>
    <x v="8"/>
    <x v="994"/>
    <x v="2709"/>
    <n v="1"/>
    <n v="0.8"/>
    <x v="3000"/>
  </r>
  <r>
    <n v="3395"/>
    <s v="US-2017-131583"/>
    <x v="193"/>
    <x v="272"/>
    <s v="Same Day"/>
    <s v="CL-11890"/>
    <s v="Carl Ludwig"/>
    <s v="Consumer"/>
    <s v="United States"/>
    <s v="Philadelphia"/>
    <s v="Pennsylvania"/>
    <n v="19143"/>
    <x v="3"/>
    <x v="1305"/>
    <x v="1"/>
    <x v="10"/>
    <x v="1290"/>
    <x v="2710"/>
    <n v="6"/>
    <n v="0.2"/>
    <x v="3001"/>
  </r>
  <r>
    <n v="3396"/>
    <s v="US-2017-148362"/>
    <x v="870"/>
    <x v="924"/>
    <s v="Standard Class"/>
    <s v="KF-16285"/>
    <s v="Karen Ferguson"/>
    <s v="Home Office"/>
    <s v="United States"/>
    <s v="Indianapolis"/>
    <s v="Indiana"/>
    <n v="46203"/>
    <x v="2"/>
    <x v="1439"/>
    <x v="1"/>
    <x v="4"/>
    <x v="1427"/>
    <x v="2337"/>
    <n v="4"/>
    <n v="0"/>
    <x v="3002"/>
  </r>
  <r>
    <n v="3397"/>
    <s v="US-2017-148362"/>
    <x v="870"/>
    <x v="924"/>
    <s v="Standard Class"/>
    <s v="KF-16285"/>
    <s v="Karen Ferguson"/>
    <s v="Home Office"/>
    <s v="United States"/>
    <s v="Indianapolis"/>
    <s v="Indiana"/>
    <n v="46203"/>
    <x v="2"/>
    <x v="13"/>
    <x v="1"/>
    <x v="8"/>
    <x v="13"/>
    <x v="2711"/>
    <n v="1"/>
    <n v="0"/>
    <x v="3003"/>
  </r>
  <r>
    <n v="3398"/>
    <s v="US-2017-148362"/>
    <x v="870"/>
    <x v="924"/>
    <s v="Standard Class"/>
    <s v="KF-16285"/>
    <s v="Karen Ferguson"/>
    <s v="Home Office"/>
    <s v="United States"/>
    <s v="Indianapolis"/>
    <s v="Indiana"/>
    <n v="46203"/>
    <x v="2"/>
    <x v="490"/>
    <x v="1"/>
    <x v="10"/>
    <x v="490"/>
    <x v="243"/>
    <n v="4"/>
    <n v="0"/>
    <x v="245"/>
  </r>
  <r>
    <n v="3399"/>
    <s v="CA-2014-102274"/>
    <x v="871"/>
    <x v="158"/>
    <s v="Standard Class"/>
    <s v="DH-13075"/>
    <s v="Dave Hallsten"/>
    <s v="Corporate"/>
    <s v="United States"/>
    <s v="Richmond"/>
    <s v="Kentucky"/>
    <n v="40475"/>
    <x v="0"/>
    <x v="687"/>
    <x v="2"/>
    <x v="7"/>
    <x v="687"/>
    <x v="2712"/>
    <n v="1"/>
    <n v="0"/>
    <x v="3004"/>
  </r>
  <r>
    <n v="3400"/>
    <s v="CA-2014-102274"/>
    <x v="871"/>
    <x v="158"/>
    <s v="Standard Class"/>
    <s v="DH-13075"/>
    <s v="Dave Hallsten"/>
    <s v="Corporate"/>
    <s v="United States"/>
    <s v="Richmond"/>
    <s v="Kentucky"/>
    <n v="40475"/>
    <x v="0"/>
    <x v="1078"/>
    <x v="1"/>
    <x v="10"/>
    <x v="1068"/>
    <x v="2713"/>
    <n v="6"/>
    <n v="0"/>
    <x v="3005"/>
  </r>
  <r>
    <n v="3401"/>
    <s v="CA-2014-102274"/>
    <x v="871"/>
    <x v="158"/>
    <s v="Standard Class"/>
    <s v="DH-13075"/>
    <s v="Dave Hallsten"/>
    <s v="Corporate"/>
    <s v="United States"/>
    <s v="Richmond"/>
    <s v="Kentucky"/>
    <n v="40475"/>
    <x v="0"/>
    <x v="557"/>
    <x v="1"/>
    <x v="4"/>
    <x v="556"/>
    <x v="2714"/>
    <n v="3"/>
    <n v="0"/>
    <x v="3006"/>
  </r>
  <r>
    <n v="3402"/>
    <s v="CA-2014-102274"/>
    <x v="871"/>
    <x v="158"/>
    <s v="Standard Class"/>
    <s v="DH-13075"/>
    <s v="Dave Hallsten"/>
    <s v="Corporate"/>
    <s v="United States"/>
    <s v="Richmond"/>
    <s v="Kentucky"/>
    <n v="40475"/>
    <x v="0"/>
    <x v="6"/>
    <x v="1"/>
    <x v="6"/>
    <x v="6"/>
    <x v="1410"/>
    <n v="3"/>
    <n v="0"/>
    <x v="2241"/>
  </r>
  <r>
    <n v="3403"/>
    <s v="CA-2015-129700"/>
    <x v="124"/>
    <x v="27"/>
    <s v="First Class"/>
    <s v="LA-16780"/>
    <s v="Laura Armstrong"/>
    <s v="Corporate"/>
    <s v="United States"/>
    <s v="Tinley Park"/>
    <s v="Illinois"/>
    <n v="60477"/>
    <x v="2"/>
    <x v="740"/>
    <x v="0"/>
    <x v="5"/>
    <x v="222"/>
    <x v="2715"/>
    <n v="7"/>
    <n v="0.6"/>
    <x v="3007"/>
  </r>
  <r>
    <n v="3404"/>
    <s v="CA-2017-168739"/>
    <x v="148"/>
    <x v="742"/>
    <s v="Standard Class"/>
    <s v="HZ-14950"/>
    <s v="Henia Zydlo"/>
    <s v="Consumer"/>
    <s v="United States"/>
    <s v="Houston"/>
    <s v="Texas"/>
    <n v="77095"/>
    <x v="2"/>
    <x v="1535"/>
    <x v="0"/>
    <x v="5"/>
    <x v="1523"/>
    <x v="2716"/>
    <n v="4"/>
    <n v="0.6"/>
    <x v="3008"/>
  </r>
  <r>
    <n v="3405"/>
    <s v="CA-2015-152527"/>
    <x v="872"/>
    <x v="334"/>
    <s v="Same Day"/>
    <s v="CM-12190"/>
    <s v="Charlotte Melton"/>
    <s v="Consumer"/>
    <s v="United States"/>
    <s v="Los Angeles"/>
    <s v="California"/>
    <n v="90004"/>
    <x v="1"/>
    <x v="41"/>
    <x v="1"/>
    <x v="4"/>
    <x v="41"/>
    <x v="42"/>
    <n v="2"/>
    <n v="0"/>
    <x v="42"/>
  </r>
  <r>
    <n v="3406"/>
    <s v="US-2014-150119"/>
    <x v="488"/>
    <x v="925"/>
    <s v="Standard Class"/>
    <s v="LB-16795"/>
    <s v="Laurel Beltran"/>
    <s v="Home Office"/>
    <s v="United States"/>
    <s v="Columbus"/>
    <s v="Ohio"/>
    <n v="43229"/>
    <x v="3"/>
    <x v="228"/>
    <x v="0"/>
    <x v="1"/>
    <x v="229"/>
    <x v="2717"/>
    <n v="2"/>
    <n v="0.3"/>
    <x v="3009"/>
  </r>
  <r>
    <n v="3407"/>
    <s v="US-2014-150119"/>
    <x v="488"/>
    <x v="925"/>
    <s v="Standard Class"/>
    <s v="LB-16795"/>
    <s v="Laurel Beltran"/>
    <s v="Home Office"/>
    <s v="United States"/>
    <s v="Columbus"/>
    <s v="Ohio"/>
    <n v="43229"/>
    <x v="3"/>
    <x v="228"/>
    <x v="0"/>
    <x v="1"/>
    <x v="229"/>
    <x v="2717"/>
    <n v="2"/>
    <n v="0.3"/>
    <x v="3009"/>
  </r>
  <r>
    <n v="3408"/>
    <s v="US-2014-150119"/>
    <x v="488"/>
    <x v="925"/>
    <s v="Standard Class"/>
    <s v="LB-16795"/>
    <s v="Laurel Beltran"/>
    <s v="Home Office"/>
    <s v="United States"/>
    <s v="Columbus"/>
    <s v="Ohio"/>
    <n v="43229"/>
    <x v="3"/>
    <x v="744"/>
    <x v="1"/>
    <x v="8"/>
    <x v="742"/>
    <x v="2718"/>
    <n v="8"/>
    <n v="0.7"/>
    <x v="3010"/>
  </r>
  <r>
    <n v="3409"/>
    <s v="US-2014-150119"/>
    <x v="488"/>
    <x v="925"/>
    <s v="Standard Class"/>
    <s v="LB-16795"/>
    <s v="Laurel Beltran"/>
    <s v="Home Office"/>
    <s v="United States"/>
    <s v="Columbus"/>
    <s v="Ohio"/>
    <n v="43229"/>
    <x v="3"/>
    <x v="770"/>
    <x v="0"/>
    <x v="5"/>
    <x v="769"/>
    <x v="2719"/>
    <n v="4"/>
    <n v="0.2"/>
    <x v="3011"/>
  </r>
  <r>
    <n v="3410"/>
    <s v="US-2017-150847"/>
    <x v="504"/>
    <x v="593"/>
    <s v="Standard Class"/>
    <s v="JF-15490"/>
    <s v="Jeremy Farry"/>
    <s v="Consumer"/>
    <s v="United States"/>
    <s v="Columbus"/>
    <s v="Ohio"/>
    <n v="43229"/>
    <x v="3"/>
    <x v="498"/>
    <x v="1"/>
    <x v="10"/>
    <x v="498"/>
    <x v="563"/>
    <n v="2"/>
    <n v="0.2"/>
    <x v="572"/>
  </r>
  <r>
    <n v="3411"/>
    <s v="CA-2016-100244"/>
    <x v="873"/>
    <x v="926"/>
    <s v="Standard Class"/>
    <s v="GM-14695"/>
    <s v="Greg Maxwell"/>
    <s v="Corporate"/>
    <s v="United States"/>
    <s v="San Francisco"/>
    <s v="California"/>
    <n v="94122"/>
    <x v="1"/>
    <x v="1490"/>
    <x v="1"/>
    <x v="10"/>
    <x v="1477"/>
    <x v="2720"/>
    <n v="9"/>
    <n v="0"/>
    <x v="3012"/>
  </r>
  <r>
    <n v="3412"/>
    <s v="CA-2016-100244"/>
    <x v="873"/>
    <x v="926"/>
    <s v="Standard Class"/>
    <s v="GM-14695"/>
    <s v="Greg Maxwell"/>
    <s v="Corporate"/>
    <s v="United States"/>
    <s v="San Francisco"/>
    <s v="California"/>
    <n v="94122"/>
    <x v="1"/>
    <x v="13"/>
    <x v="1"/>
    <x v="8"/>
    <x v="13"/>
    <x v="2721"/>
    <n v="2"/>
    <n v="0.2"/>
    <x v="3013"/>
  </r>
  <r>
    <n v="3413"/>
    <s v="CA-2016-100244"/>
    <x v="873"/>
    <x v="926"/>
    <s v="Standard Class"/>
    <s v="GM-14695"/>
    <s v="Greg Maxwell"/>
    <s v="Corporate"/>
    <s v="United States"/>
    <s v="San Francisco"/>
    <s v="California"/>
    <n v="94122"/>
    <x v="1"/>
    <x v="134"/>
    <x v="1"/>
    <x v="6"/>
    <x v="135"/>
    <x v="2722"/>
    <n v="4"/>
    <n v="0"/>
    <x v="623"/>
  </r>
  <r>
    <n v="3414"/>
    <s v="CA-2016-100244"/>
    <x v="873"/>
    <x v="926"/>
    <s v="Standard Class"/>
    <s v="GM-14695"/>
    <s v="Greg Maxwell"/>
    <s v="Corporate"/>
    <s v="United States"/>
    <s v="San Francisco"/>
    <s v="California"/>
    <n v="94122"/>
    <x v="1"/>
    <x v="1413"/>
    <x v="1"/>
    <x v="10"/>
    <x v="1400"/>
    <x v="2723"/>
    <n v="2"/>
    <n v="0"/>
    <x v="3014"/>
  </r>
  <r>
    <n v="3415"/>
    <s v="CA-2016-100244"/>
    <x v="873"/>
    <x v="926"/>
    <s v="Standard Class"/>
    <s v="GM-14695"/>
    <s v="Greg Maxwell"/>
    <s v="Corporate"/>
    <s v="United States"/>
    <s v="San Francisco"/>
    <s v="California"/>
    <n v="94122"/>
    <x v="1"/>
    <x v="999"/>
    <x v="1"/>
    <x v="8"/>
    <x v="991"/>
    <x v="2724"/>
    <n v="2"/>
    <n v="0.2"/>
    <x v="3015"/>
  </r>
  <r>
    <n v="3416"/>
    <s v="CA-2016-116540"/>
    <x v="476"/>
    <x v="48"/>
    <s v="Same Day"/>
    <s v="SS-20590"/>
    <s v="Sonia Sunley"/>
    <s v="Consumer"/>
    <s v="United States"/>
    <s v="Madison"/>
    <s v="Wisconsin"/>
    <n v="53711"/>
    <x v="2"/>
    <x v="1088"/>
    <x v="1"/>
    <x v="13"/>
    <x v="1078"/>
    <x v="2725"/>
    <n v="1"/>
    <n v="0"/>
    <x v="3016"/>
  </r>
  <r>
    <n v="3417"/>
    <s v="CA-2016-116540"/>
    <x v="476"/>
    <x v="48"/>
    <s v="Same Day"/>
    <s v="SS-20590"/>
    <s v="Sonia Sunley"/>
    <s v="Consumer"/>
    <s v="United States"/>
    <s v="Madison"/>
    <s v="Wisconsin"/>
    <n v="53711"/>
    <x v="2"/>
    <x v="925"/>
    <x v="1"/>
    <x v="8"/>
    <x v="917"/>
    <x v="341"/>
    <n v="2"/>
    <n v="0"/>
    <x v="1857"/>
  </r>
  <r>
    <n v="3418"/>
    <s v="CA-2015-151841"/>
    <x v="381"/>
    <x v="32"/>
    <s v="Standard Class"/>
    <s v="TC-21475"/>
    <s v="Tony Chapman"/>
    <s v="Home Office"/>
    <s v="United States"/>
    <s v="Aurora"/>
    <s v="Colorado"/>
    <n v="80013"/>
    <x v="1"/>
    <x v="930"/>
    <x v="1"/>
    <x v="9"/>
    <x v="923"/>
    <x v="2726"/>
    <n v="5"/>
    <n v="0.2"/>
    <x v="3017"/>
  </r>
  <r>
    <n v="3419"/>
    <s v="CA-2015-151841"/>
    <x v="381"/>
    <x v="32"/>
    <s v="Standard Class"/>
    <s v="TC-21475"/>
    <s v="Tony Chapman"/>
    <s v="Home Office"/>
    <s v="United States"/>
    <s v="Aurora"/>
    <s v="Colorado"/>
    <n v="80013"/>
    <x v="1"/>
    <x v="503"/>
    <x v="1"/>
    <x v="14"/>
    <x v="503"/>
    <x v="572"/>
    <n v="2"/>
    <n v="0.2"/>
    <x v="581"/>
  </r>
  <r>
    <n v="3420"/>
    <s v="CA-2015-150791"/>
    <x v="684"/>
    <x v="927"/>
    <s v="Standard Class"/>
    <s v="CC-12430"/>
    <s v="Chuck Clark"/>
    <s v="Home Office"/>
    <s v="United States"/>
    <s v="New York City"/>
    <s v="New York"/>
    <n v="10024"/>
    <x v="3"/>
    <x v="662"/>
    <x v="0"/>
    <x v="1"/>
    <x v="662"/>
    <x v="2659"/>
    <n v="2"/>
    <n v="0.1"/>
    <x v="3018"/>
  </r>
  <r>
    <n v="3421"/>
    <s v="CA-2016-134803"/>
    <x v="316"/>
    <x v="895"/>
    <s v="Standard Class"/>
    <s v="CL-12565"/>
    <s v="Clay Ludtke"/>
    <s v="Consumer"/>
    <s v="United States"/>
    <s v="Los Angeles"/>
    <s v="California"/>
    <n v="90004"/>
    <x v="1"/>
    <x v="164"/>
    <x v="1"/>
    <x v="9"/>
    <x v="165"/>
    <x v="2727"/>
    <n v="2"/>
    <n v="0"/>
    <x v="3019"/>
  </r>
  <r>
    <n v="3422"/>
    <s v="CA-2016-134803"/>
    <x v="316"/>
    <x v="895"/>
    <s v="Standard Class"/>
    <s v="CL-12565"/>
    <s v="Clay Ludtke"/>
    <s v="Consumer"/>
    <s v="United States"/>
    <s v="Los Angeles"/>
    <s v="California"/>
    <n v="90004"/>
    <x v="1"/>
    <x v="1274"/>
    <x v="1"/>
    <x v="10"/>
    <x v="1259"/>
    <x v="685"/>
    <n v="8"/>
    <n v="0"/>
    <x v="698"/>
  </r>
  <r>
    <n v="3423"/>
    <s v="CA-2016-134803"/>
    <x v="316"/>
    <x v="895"/>
    <s v="Standard Class"/>
    <s v="CL-12565"/>
    <s v="Clay Ludtke"/>
    <s v="Consumer"/>
    <s v="United States"/>
    <s v="Los Angeles"/>
    <s v="California"/>
    <n v="90004"/>
    <x v="1"/>
    <x v="1202"/>
    <x v="2"/>
    <x v="11"/>
    <x v="1187"/>
    <x v="2728"/>
    <n v="7"/>
    <n v="0"/>
    <x v="3020"/>
  </r>
  <r>
    <n v="3424"/>
    <s v="CA-2016-134803"/>
    <x v="316"/>
    <x v="895"/>
    <s v="Standard Class"/>
    <s v="CL-12565"/>
    <s v="Clay Ludtke"/>
    <s v="Consumer"/>
    <s v="United States"/>
    <s v="Los Angeles"/>
    <s v="California"/>
    <n v="90004"/>
    <x v="1"/>
    <x v="20"/>
    <x v="1"/>
    <x v="8"/>
    <x v="20"/>
    <x v="20"/>
    <n v="4"/>
    <n v="0.2"/>
    <x v="20"/>
  </r>
  <r>
    <n v="3425"/>
    <s v="CA-2016-134803"/>
    <x v="316"/>
    <x v="895"/>
    <s v="Standard Class"/>
    <s v="CL-12565"/>
    <s v="Clay Ludtke"/>
    <s v="Consumer"/>
    <s v="United States"/>
    <s v="Los Angeles"/>
    <s v="California"/>
    <n v="90004"/>
    <x v="1"/>
    <x v="1491"/>
    <x v="2"/>
    <x v="15"/>
    <x v="1478"/>
    <x v="2729"/>
    <n v="2"/>
    <n v="0.2"/>
    <x v="3021"/>
  </r>
  <r>
    <n v="3426"/>
    <s v="CA-2015-153381"/>
    <x v="496"/>
    <x v="118"/>
    <s v="Standard Class"/>
    <s v="DE-13255"/>
    <s v="Deanra Eno"/>
    <s v="Home Office"/>
    <s v="United States"/>
    <s v="Dubuque"/>
    <s v="Iowa"/>
    <n v="52001"/>
    <x v="2"/>
    <x v="31"/>
    <x v="1"/>
    <x v="8"/>
    <x v="31"/>
    <x v="597"/>
    <n v="4"/>
    <n v="0"/>
    <x v="3022"/>
  </r>
  <r>
    <n v="3427"/>
    <s v="CA-2015-153381"/>
    <x v="496"/>
    <x v="118"/>
    <s v="Standard Class"/>
    <s v="DE-13255"/>
    <s v="Deanra Eno"/>
    <s v="Home Office"/>
    <s v="United States"/>
    <s v="Dubuque"/>
    <s v="Iowa"/>
    <n v="52001"/>
    <x v="2"/>
    <x v="1153"/>
    <x v="0"/>
    <x v="1"/>
    <x v="1141"/>
    <x v="2730"/>
    <n v="10"/>
    <n v="0"/>
    <x v="3023"/>
  </r>
  <r>
    <n v="3428"/>
    <s v="US-2017-111024"/>
    <x v="445"/>
    <x v="663"/>
    <s v="Second Class"/>
    <s v="SZ-20035"/>
    <s v="Sam Zeldin"/>
    <s v="Home Office"/>
    <s v="United States"/>
    <s v="Lancaster"/>
    <s v="Ohio"/>
    <n v="43130"/>
    <x v="3"/>
    <x v="1536"/>
    <x v="1"/>
    <x v="10"/>
    <x v="1524"/>
    <x v="2731"/>
    <n v="4"/>
    <n v="0.2"/>
    <x v="3024"/>
  </r>
  <r>
    <n v="3429"/>
    <s v="US-2017-111024"/>
    <x v="445"/>
    <x v="663"/>
    <s v="Second Class"/>
    <s v="SZ-20035"/>
    <s v="Sam Zeldin"/>
    <s v="Home Office"/>
    <s v="United States"/>
    <s v="Lancaster"/>
    <s v="Ohio"/>
    <n v="43130"/>
    <x v="3"/>
    <x v="363"/>
    <x v="0"/>
    <x v="3"/>
    <x v="363"/>
    <x v="2732"/>
    <n v="2"/>
    <n v="0.4"/>
    <x v="3025"/>
  </r>
  <r>
    <n v="3430"/>
    <s v="US-2017-111024"/>
    <x v="445"/>
    <x v="663"/>
    <s v="Second Class"/>
    <s v="SZ-20035"/>
    <s v="Sam Zeldin"/>
    <s v="Home Office"/>
    <s v="United States"/>
    <s v="Lancaster"/>
    <s v="Ohio"/>
    <n v="43130"/>
    <x v="3"/>
    <x v="1408"/>
    <x v="1"/>
    <x v="10"/>
    <x v="1395"/>
    <x v="2733"/>
    <n v="6"/>
    <n v="0.2"/>
    <x v="3026"/>
  </r>
  <r>
    <n v="3431"/>
    <s v="CA-2017-148264"/>
    <x v="166"/>
    <x v="784"/>
    <s v="First Class"/>
    <s v="LF-17185"/>
    <s v="Luke Foster"/>
    <s v="Consumer"/>
    <s v="United States"/>
    <s v="Inglewood"/>
    <s v="California"/>
    <n v="90301"/>
    <x v="1"/>
    <x v="337"/>
    <x v="1"/>
    <x v="4"/>
    <x v="337"/>
    <x v="1418"/>
    <n v="3"/>
    <n v="0"/>
    <x v="3027"/>
  </r>
  <r>
    <n v="3432"/>
    <s v="CA-2017-148264"/>
    <x v="166"/>
    <x v="784"/>
    <s v="First Class"/>
    <s v="LF-17185"/>
    <s v="Luke Foster"/>
    <s v="Consumer"/>
    <s v="United States"/>
    <s v="Inglewood"/>
    <s v="California"/>
    <n v="90301"/>
    <x v="1"/>
    <x v="1537"/>
    <x v="0"/>
    <x v="5"/>
    <x v="1525"/>
    <x v="2734"/>
    <n v="2"/>
    <n v="0"/>
    <x v="3028"/>
  </r>
  <r>
    <n v="3433"/>
    <s v="CA-2017-148264"/>
    <x v="166"/>
    <x v="784"/>
    <s v="First Class"/>
    <s v="LF-17185"/>
    <s v="Luke Foster"/>
    <s v="Consumer"/>
    <s v="United States"/>
    <s v="Inglewood"/>
    <s v="California"/>
    <n v="90301"/>
    <x v="1"/>
    <x v="652"/>
    <x v="1"/>
    <x v="10"/>
    <x v="652"/>
    <x v="1847"/>
    <n v="9"/>
    <n v="0"/>
    <x v="1982"/>
  </r>
  <r>
    <n v="3434"/>
    <s v="CA-2017-131212"/>
    <x v="256"/>
    <x v="784"/>
    <s v="Standard Class"/>
    <s v="AB-10165"/>
    <s v="Alan Barnes"/>
    <s v="Consumer"/>
    <s v="United States"/>
    <s v="Bellevue"/>
    <s v="Washington"/>
    <n v="98006"/>
    <x v="1"/>
    <x v="1339"/>
    <x v="1"/>
    <x v="8"/>
    <x v="1324"/>
    <x v="176"/>
    <n v="3"/>
    <n v="0.2"/>
    <x v="3029"/>
  </r>
  <r>
    <n v="3435"/>
    <s v="CA-2017-131212"/>
    <x v="256"/>
    <x v="784"/>
    <s v="Standard Class"/>
    <s v="AB-10165"/>
    <s v="Alan Barnes"/>
    <s v="Consumer"/>
    <s v="United States"/>
    <s v="Bellevue"/>
    <s v="Washington"/>
    <n v="98006"/>
    <x v="1"/>
    <x v="744"/>
    <x v="1"/>
    <x v="8"/>
    <x v="742"/>
    <x v="2735"/>
    <n v="6"/>
    <n v="0.2"/>
    <x v="3030"/>
  </r>
  <r>
    <n v="3436"/>
    <s v="US-2015-100531"/>
    <x v="874"/>
    <x v="591"/>
    <s v="First Class"/>
    <s v="NM-18520"/>
    <s v="Neoma Murray"/>
    <s v="Consumer"/>
    <s v="United States"/>
    <s v="Chicago"/>
    <s v="Illinois"/>
    <n v="60610"/>
    <x v="2"/>
    <x v="443"/>
    <x v="1"/>
    <x v="8"/>
    <x v="443"/>
    <x v="2736"/>
    <n v="2"/>
    <n v="0.8"/>
    <x v="3031"/>
  </r>
  <r>
    <n v="3437"/>
    <s v="US-2015-100531"/>
    <x v="874"/>
    <x v="591"/>
    <s v="First Class"/>
    <s v="NM-18520"/>
    <s v="Neoma Murray"/>
    <s v="Consumer"/>
    <s v="United States"/>
    <s v="Chicago"/>
    <s v="Illinois"/>
    <n v="60610"/>
    <x v="2"/>
    <x v="526"/>
    <x v="0"/>
    <x v="5"/>
    <x v="526"/>
    <x v="2737"/>
    <n v="3"/>
    <n v="0.6"/>
    <x v="3032"/>
  </r>
  <r>
    <n v="3438"/>
    <s v="CA-2017-152583"/>
    <x v="505"/>
    <x v="904"/>
    <s v="Same Day"/>
    <s v="RA-19945"/>
    <s v="Ryan Akin"/>
    <s v="Consumer"/>
    <s v="United States"/>
    <s v="Dallas"/>
    <s v="Texas"/>
    <n v="75217"/>
    <x v="2"/>
    <x v="526"/>
    <x v="0"/>
    <x v="5"/>
    <x v="526"/>
    <x v="2738"/>
    <n v="2"/>
    <n v="0.6"/>
    <x v="3033"/>
  </r>
  <r>
    <n v="3439"/>
    <s v="CA-2017-152583"/>
    <x v="505"/>
    <x v="904"/>
    <s v="Same Day"/>
    <s v="RA-19945"/>
    <s v="Ryan Akin"/>
    <s v="Consumer"/>
    <s v="United States"/>
    <s v="Dallas"/>
    <s v="Texas"/>
    <n v="75217"/>
    <x v="2"/>
    <x v="363"/>
    <x v="0"/>
    <x v="3"/>
    <x v="363"/>
    <x v="2739"/>
    <n v="2"/>
    <n v="0.3"/>
    <x v="3034"/>
  </r>
  <r>
    <n v="3440"/>
    <s v="CA-2017-152583"/>
    <x v="505"/>
    <x v="904"/>
    <s v="Same Day"/>
    <s v="RA-19945"/>
    <s v="Ryan Akin"/>
    <s v="Consumer"/>
    <s v="United States"/>
    <s v="Dallas"/>
    <s v="Texas"/>
    <n v="75217"/>
    <x v="2"/>
    <x v="1011"/>
    <x v="1"/>
    <x v="4"/>
    <x v="1003"/>
    <x v="2740"/>
    <n v="6"/>
    <n v="0.2"/>
    <x v="3035"/>
  </r>
  <r>
    <n v="3441"/>
    <s v="CA-2015-144099"/>
    <x v="239"/>
    <x v="26"/>
    <s v="Same Day"/>
    <s v="PO-19195"/>
    <s v="Phillina Ober"/>
    <s v="Home Office"/>
    <s v="United States"/>
    <s v="San Francisco"/>
    <s v="California"/>
    <n v="94122"/>
    <x v="1"/>
    <x v="61"/>
    <x v="1"/>
    <x v="8"/>
    <x v="61"/>
    <x v="2741"/>
    <n v="1"/>
    <n v="0.2"/>
    <x v="3036"/>
  </r>
  <r>
    <n v="3442"/>
    <s v="CA-2014-158337"/>
    <x v="518"/>
    <x v="451"/>
    <s v="Second Class"/>
    <s v="KA-16525"/>
    <s v="Kelly Andreada"/>
    <s v="Consumer"/>
    <s v="United States"/>
    <s v="New York City"/>
    <s v="New York"/>
    <n v="10024"/>
    <x v="3"/>
    <x v="565"/>
    <x v="1"/>
    <x v="10"/>
    <x v="565"/>
    <x v="2742"/>
    <n v="14"/>
    <n v="0"/>
    <x v="3037"/>
  </r>
  <r>
    <n v="3443"/>
    <s v="CA-2017-168858"/>
    <x v="123"/>
    <x v="122"/>
    <s v="Standard Class"/>
    <s v="JD-16150"/>
    <s v="Justin Deggeller"/>
    <s v="Corporate"/>
    <s v="United States"/>
    <s v="New York City"/>
    <s v="New York"/>
    <n v="10011"/>
    <x v="3"/>
    <x v="407"/>
    <x v="1"/>
    <x v="12"/>
    <x v="153"/>
    <x v="80"/>
    <n v="3"/>
    <n v="0"/>
    <x v="3038"/>
  </r>
  <r>
    <n v="3444"/>
    <s v="CA-2017-168858"/>
    <x v="123"/>
    <x v="122"/>
    <s v="Standard Class"/>
    <s v="JD-16150"/>
    <s v="Justin Deggeller"/>
    <s v="Corporate"/>
    <s v="United States"/>
    <s v="New York City"/>
    <s v="New York"/>
    <n v="10011"/>
    <x v="3"/>
    <x v="847"/>
    <x v="1"/>
    <x v="9"/>
    <x v="841"/>
    <x v="2743"/>
    <n v="7"/>
    <n v="0"/>
    <x v="3039"/>
  </r>
  <r>
    <n v="3445"/>
    <s v="CA-2016-116344"/>
    <x v="875"/>
    <x v="928"/>
    <s v="Standard Class"/>
    <s v="JO-15145"/>
    <s v="Jack O'Briant"/>
    <s v="Corporate"/>
    <s v="United States"/>
    <s v="Philadelphia"/>
    <s v="Pennsylvania"/>
    <n v="19140"/>
    <x v="3"/>
    <x v="45"/>
    <x v="1"/>
    <x v="4"/>
    <x v="45"/>
    <x v="560"/>
    <n v="2"/>
    <n v="0.2"/>
    <x v="3040"/>
  </r>
  <r>
    <n v="3446"/>
    <s v="CA-2015-131779"/>
    <x v="821"/>
    <x v="871"/>
    <s v="Standard Class"/>
    <s v="LE-16810"/>
    <s v="Laurel Elliston"/>
    <s v="Consumer"/>
    <s v="United States"/>
    <s v="Newark"/>
    <s v="Delaware"/>
    <n v="19711"/>
    <x v="3"/>
    <x v="1198"/>
    <x v="1"/>
    <x v="4"/>
    <x v="1183"/>
    <x v="2744"/>
    <n v="5"/>
    <n v="0"/>
    <x v="3041"/>
  </r>
  <r>
    <n v="3447"/>
    <s v="CA-2016-158869"/>
    <x v="876"/>
    <x v="929"/>
    <s v="First Class"/>
    <s v="AH-10690"/>
    <s v="Anna Häberlin"/>
    <s v="Corporate"/>
    <s v="United States"/>
    <s v="New York City"/>
    <s v="New York"/>
    <n v="10024"/>
    <x v="3"/>
    <x v="258"/>
    <x v="1"/>
    <x v="10"/>
    <x v="33"/>
    <x v="2745"/>
    <n v="2"/>
    <n v="0"/>
    <x v="3042"/>
  </r>
  <r>
    <n v="3448"/>
    <s v="CA-2017-102554"/>
    <x v="532"/>
    <x v="261"/>
    <s v="Standard Class"/>
    <s v="KN-16705"/>
    <s v="Kristina Nunn"/>
    <s v="Home Office"/>
    <s v="United States"/>
    <s v="Auburn"/>
    <s v="Alabama"/>
    <n v="36830"/>
    <x v="0"/>
    <x v="868"/>
    <x v="1"/>
    <x v="6"/>
    <x v="862"/>
    <x v="1061"/>
    <n v="2"/>
    <n v="0"/>
    <x v="1102"/>
  </r>
  <r>
    <n v="3449"/>
    <s v="CA-2016-162614"/>
    <x v="877"/>
    <x v="930"/>
    <s v="Standard Class"/>
    <s v="TB-21250"/>
    <s v="Tim Brockman"/>
    <s v="Consumer"/>
    <s v="United States"/>
    <s v="Los Angeles"/>
    <s v="California"/>
    <n v="90049"/>
    <x v="1"/>
    <x v="822"/>
    <x v="1"/>
    <x v="8"/>
    <x v="818"/>
    <x v="2746"/>
    <n v="2"/>
    <n v="0.2"/>
    <x v="3043"/>
  </r>
  <r>
    <n v="3450"/>
    <s v="CA-2014-168592"/>
    <x v="78"/>
    <x v="931"/>
    <s v="Standard Class"/>
    <s v="DP-13390"/>
    <s v="Dennis Pardue"/>
    <s v="Home Office"/>
    <s v="United States"/>
    <s v="San Francisco"/>
    <s v="California"/>
    <n v="94110"/>
    <x v="1"/>
    <x v="1201"/>
    <x v="1"/>
    <x v="9"/>
    <x v="1186"/>
    <x v="2747"/>
    <n v="5"/>
    <n v="0"/>
    <x v="3044"/>
  </r>
  <r>
    <n v="3451"/>
    <s v="CA-2014-168592"/>
    <x v="78"/>
    <x v="931"/>
    <s v="Standard Class"/>
    <s v="DP-13390"/>
    <s v="Dennis Pardue"/>
    <s v="Home Office"/>
    <s v="United States"/>
    <s v="San Francisco"/>
    <s v="California"/>
    <n v="94110"/>
    <x v="1"/>
    <x v="328"/>
    <x v="1"/>
    <x v="4"/>
    <x v="328"/>
    <x v="2748"/>
    <n v="1"/>
    <n v="0"/>
    <x v="3045"/>
  </r>
  <r>
    <n v="3452"/>
    <s v="CA-2014-168592"/>
    <x v="78"/>
    <x v="931"/>
    <s v="Standard Class"/>
    <s v="DP-13390"/>
    <s v="Dennis Pardue"/>
    <s v="Home Office"/>
    <s v="United States"/>
    <s v="San Francisco"/>
    <s v="California"/>
    <n v="94110"/>
    <x v="1"/>
    <x v="131"/>
    <x v="1"/>
    <x v="13"/>
    <x v="132"/>
    <x v="133"/>
    <n v="2"/>
    <n v="0"/>
    <x v="135"/>
  </r>
  <r>
    <n v="3453"/>
    <s v="CA-2014-157609"/>
    <x v="878"/>
    <x v="757"/>
    <s v="Second Class"/>
    <s v="KN-16705"/>
    <s v="Kristina Nunn"/>
    <s v="Home Office"/>
    <s v="United States"/>
    <s v="Raleigh"/>
    <s v="North Carolina"/>
    <n v="27604"/>
    <x v="0"/>
    <x v="1538"/>
    <x v="2"/>
    <x v="7"/>
    <x v="1526"/>
    <x v="2749"/>
    <n v="2"/>
    <n v="0.2"/>
    <x v="3046"/>
  </r>
  <r>
    <n v="3454"/>
    <s v="CA-2015-153325"/>
    <x v="879"/>
    <x v="932"/>
    <s v="Second Class"/>
    <s v="ST-20530"/>
    <s v="Shui Tom"/>
    <s v="Consumer"/>
    <s v="United States"/>
    <s v="Macon"/>
    <s v="Georgia"/>
    <n v="31204"/>
    <x v="0"/>
    <x v="908"/>
    <x v="1"/>
    <x v="8"/>
    <x v="900"/>
    <x v="2750"/>
    <n v="4"/>
    <n v="0"/>
    <x v="3047"/>
  </r>
  <r>
    <n v="3455"/>
    <s v="CA-2015-153626"/>
    <x v="584"/>
    <x v="933"/>
    <s v="Standard Class"/>
    <s v="EB-13870"/>
    <s v="Emily Burns"/>
    <s v="Consumer"/>
    <s v="United States"/>
    <s v="Nashville"/>
    <s v="Tennessee"/>
    <n v="37211"/>
    <x v="0"/>
    <x v="1539"/>
    <x v="1"/>
    <x v="6"/>
    <x v="1527"/>
    <x v="788"/>
    <n v="3"/>
    <n v="0.2"/>
    <x v="3048"/>
  </r>
  <r>
    <n v="3456"/>
    <s v="CA-2016-166485"/>
    <x v="880"/>
    <x v="824"/>
    <s v="Standard Class"/>
    <s v="AH-10210"/>
    <s v="Alan Hwang"/>
    <s v="Consumer"/>
    <s v="United States"/>
    <s v="Nashville"/>
    <s v="Tennessee"/>
    <n v="37211"/>
    <x v="0"/>
    <x v="1540"/>
    <x v="1"/>
    <x v="10"/>
    <x v="1528"/>
    <x v="2751"/>
    <n v="2"/>
    <n v="0.2"/>
    <x v="3049"/>
  </r>
  <r>
    <n v="3457"/>
    <s v="CA-2017-136448"/>
    <x v="118"/>
    <x v="934"/>
    <s v="First Class"/>
    <s v="AS-10090"/>
    <s v="Adam Shillingsburg"/>
    <s v="Consumer"/>
    <s v="United States"/>
    <s v="Philadelphia"/>
    <s v="Pennsylvania"/>
    <n v="19143"/>
    <x v="3"/>
    <x v="1016"/>
    <x v="2"/>
    <x v="11"/>
    <x v="1007"/>
    <x v="981"/>
    <n v="3"/>
    <n v="0.2"/>
    <x v="3050"/>
  </r>
  <r>
    <n v="3458"/>
    <s v="CA-2017-136448"/>
    <x v="118"/>
    <x v="934"/>
    <s v="First Class"/>
    <s v="AS-10090"/>
    <s v="Adam Shillingsburg"/>
    <s v="Consumer"/>
    <s v="United States"/>
    <s v="Philadelphia"/>
    <s v="Pennsylvania"/>
    <n v="19143"/>
    <x v="3"/>
    <x v="1441"/>
    <x v="0"/>
    <x v="5"/>
    <x v="1429"/>
    <x v="2752"/>
    <n v="3"/>
    <n v="0.2"/>
    <x v="3051"/>
  </r>
  <r>
    <n v="3459"/>
    <s v="CA-2017-136448"/>
    <x v="118"/>
    <x v="934"/>
    <s v="First Class"/>
    <s v="AS-10090"/>
    <s v="Adam Shillingsburg"/>
    <s v="Consumer"/>
    <s v="United States"/>
    <s v="Philadelphia"/>
    <s v="Pennsylvania"/>
    <n v="19143"/>
    <x v="3"/>
    <x v="1212"/>
    <x v="1"/>
    <x v="8"/>
    <x v="1197"/>
    <x v="2753"/>
    <n v="2"/>
    <n v="0.7"/>
    <x v="3052"/>
  </r>
  <r>
    <n v="3460"/>
    <s v="CA-2017-136448"/>
    <x v="118"/>
    <x v="934"/>
    <s v="First Class"/>
    <s v="AS-10090"/>
    <s v="Adam Shillingsburg"/>
    <s v="Consumer"/>
    <s v="United States"/>
    <s v="Philadelphia"/>
    <s v="Pennsylvania"/>
    <n v="19143"/>
    <x v="3"/>
    <x v="1176"/>
    <x v="1"/>
    <x v="8"/>
    <x v="1162"/>
    <x v="2754"/>
    <n v="2"/>
    <n v="0.7"/>
    <x v="3053"/>
  </r>
  <r>
    <n v="3461"/>
    <s v="CA-2017-136448"/>
    <x v="118"/>
    <x v="934"/>
    <s v="First Class"/>
    <s v="AS-10090"/>
    <s v="Adam Shillingsburg"/>
    <s v="Consumer"/>
    <s v="United States"/>
    <s v="Philadelphia"/>
    <s v="Pennsylvania"/>
    <n v="19143"/>
    <x v="3"/>
    <x v="246"/>
    <x v="2"/>
    <x v="11"/>
    <x v="247"/>
    <x v="736"/>
    <n v="2"/>
    <n v="0.2"/>
    <x v="2929"/>
  </r>
  <r>
    <n v="3462"/>
    <s v="CA-2017-114258"/>
    <x v="60"/>
    <x v="173"/>
    <s v="Second Class"/>
    <s v="EM-13825"/>
    <s v="Elizabeth Moffitt"/>
    <s v="Corporate"/>
    <s v="United States"/>
    <s v="Dallas"/>
    <s v="Texas"/>
    <n v="75081"/>
    <x v="2"/>
    <x v="348"/>
    <x v="2"/>
    <x v="7"/>
    <x v="348"/>
    <x v="2755"/>
    <n v="4"/>
    <n v="0.2"/>
    <x v="3054"/>
  </r>
  <r>
    <n v="3463"/>
    <s v="CA-2015-152611"/>
    <x v="763"/>
    <x v="823"/>
    <s v="Second Class"/>
    <s v="KA-16525"/>
    <s v="Kelly Andreada"/>
    <s v="Consumer"/>
    <s v="United States"/>
    <s v="Perth Amboy"/>
    <s v="New Jersey"/>
    <n v="8861"/>
    <x v="3"/>
    <x v="894"/>
    <x v="1"/>
    <x v="6"/>
    <x v="887"/>
    <x v="2756"/>
    <n v="7"/>
    <n v="0"/>
    <x v="3055"/>
  </r>
  <r>
    <n v="3464"/>
    <s v="CA-2016-165470"/>
    <x v="881"/>
    <x v="724"/>
    <s v="Standard Class"/>
    <s v="HJ-14875"/>
    <s v="Heather Jas"/>
    <s v="Home Office"/>
    <s v="United States"/>
    <s v="Jacksonville"/>
    <s v="Florida"/>
    <n v="32216"/>
    <x v="0"/>
    <x v="69"/>
    <x v="1"/>
    <x v="10"/>
    <x v="69"/>
    <x v="2757"/>
    <n v="1"/>
    <n v="0.2"/>
    <x v="3056"/>
  </r>
  <r>
    <n v="3465"/>
    <s v="CA-2017-128699"/>
    <x v="734"/>
    <x v="241"/>
    <s v="Second Class"/>
    <s v="ND-18370"/>
    <s v="Natalie DeCherney"/>
    <s v="Consumer"/>
    <s v="United States"/>
    <s v="Jacksonville"/>
    <s v="Florida"/>
    <n v="32216"/>
    <x v="0"/>
    <x v="876"/>
    <x v="2"/>
    <x v="11"/>
    <x v="870"/>
    <x v="2758"/>
    <n v="1"/>
    <n v="0.2"/>
    <x v="3057"/>
  </r>
  <r>
    <n v="3466"/>
    <s v="US-2015-147242"/>
    <x v="229"/>
    <x v="240"/>
    <s v="Standard Class"/>
    <s v="EH-13765"/>
    <s v="Edward Hooks"/>
    <s v="Corporate"/>
    <s v="United States"/>
    <s v="Revere"/>
    <s v="Massachusetts"/>
    <n v="2151"/>
    <x v="3"/>
    <x v="1271"/>
    <x v="1"/>
    <x v="9"/>
    <x v="1256"/>
    <x v="1168"/>
    <n v="2"/>
    <n v="0"/>
    <x v="3058"/>
  </r>
  <r>
    <n v="3467"/>
    <s v="US-2015-147242"/>
    <x v="229"/>
    <x v="240"/>
    <s v="Standard Class"/>
    <s v="EH-13765"/>
    <s v="Edward Hooks"/>
    <s v="Corporate"/>
    <s v="United States"/>
    <s v="Revere"/>
    <s v="Massachusetts"/>
    <n v="2151"/>
    <x v="3"/>
    <x v="199"/>
    <x v="0"/>
    <x v="0"/>
    <x v="200"/>
    <x v="2759"/>
    <n v="2"/>
    <n v="0"/>
    <x v="3059"/>
  </r>
  <r>
    <n v="3468"/>
    <s v="US-2015-147242"/>
    <x v="229"/>
    <x v="240"/>
    <s v="Standard Class"/>
    <s v="EH-13765"/>
    <s v="Edward Hooks"/>
    <s v="Corporate"/>
    <s v="United States"/>
    <s v="Revere"/>
    <s v="Massachusetts"/>
    <n v="2151"/>
    <x v="3"/>
    <x v="334"/>
    <x v="1"/>
    <x v="10"/>
    <x v="334"/>
    <x v="2760"/>
    <n v="9"/>
    <n v="0"/>
    <x v="3060"/>
  </r>
  <r>
    <n v="3469"/>
    <s v="CA-2016-146143"/>
    <x v="882"/>
    <x v="292"/>
    <s v="Standard Class"/>
    <s v="MC-17845"/>
    <s v="Michael Chen"/>
    <s v="Consumer"/>
    <s v="United States"/>
    <s v="Jackson"/>
    <s v="Mississippi"/>
    <n v="39212"/>
    <x v="0"/>
    <x v="1380"/>
    <x v="0"/>
    <x v="5"/>
    <x v="1365"/>
    <x v="2761"/>
    <n v="6"/>
    <n v="0"/>
    <x v="3061"/>
  </r>
  <r>
    <n v="3470"/>
    <s v="CA-2015-100888"/>
    <x v="744"/>
    <x v="57"/>
    <s v="Standard Class"/>
    <s v="MH-17455"/>
    <s v="Mark Hamilton"/>
    <s v="Consumer"/>
    <s v="United States"/>
    <s v="Jacksonville"/>
    <s v="North Carolina"/>
    <n v="28540"/>
    <x v="0"/>
    <x v="681"/>
    <x v="1"/>
    <x v="10"/>
    <x v="681"/>
    <x v="1107"/>
    <n v="3"/>
    <n v="0.2"/>
    <x v="3062"/>
  </r>
  <r>
    <n v="3471"/>
    <s v="US-2016-150035"/>
    <x v="49"/>
    <x v="455"/>
    <s v="Standard Class"/>
    <s v="CL-11890"/>
    <s v="Carl Ludwig"/>
    <s v="Consumer"/>
    <s v="United States"/>
    <s v="San Francisco"/>
    <s v="California"/>
    <n v="94122"/>
    <x v="1"/>
    <x v="904"/>
    <x v="0"/>
    <x v="5"/>
    <x v="896"/>
    <x v="2499"/>
    <n v="2"/>
    <n v="0"/>
    <x v="3063"/>
  </r>
  <r>
    <n v="3472"/>
    <s v="CA-2017-122644"/>
    <x v="105"/>
    <x v="251"/>
    <s v="Standard Class"/>
    <s v="SF-20965"/>
    <s v="Sylvia Foulston"/>
    <s v="Corporate"/>
    <s v="United States"/>
    <s v="Columbus"/>
    <s v="Ohio"/>
    <n v="43229"/>
    <x v="3"/>
    <x v="987"/>
    <x v="1"/>
    <x v="10"/>
    <x v="980"/>
    <x v="2762"/>
    <n v="2"/>
    <n v="0.2"/>
    <x v="3064"/>
  </r>
  <r>
    <n v="3473"/>
    <s v="CA-2017-122644"/>
    <x v="105"/>
    <x v="251"/>
    <s v="Standard Class"/>
    <s v="SF-20965"/>
    <s v="Sylvia Foulston"/>
    <s v="Corporate"/>
    <s v="United States"/>
    <s v="Columbus"/>
    <s v="Ohio"/>
    <n v="43229"/>
    <x v="3"/>
    <x v="567"/>
    <x v="2"/>
    <x v="11"/>
    <x v="567"/>
    <x v="2763"/>
    <n v="2"/>
    <n v="0.2"/>
    <x v="3065"/>
  </r>
  <r>
    <n v="3474"/>
    <s v="CA-2017-111815"/>
    <x v="448"/>
    <x v="935"/>
    <s v="Standard Class"/>
    <s v="EP-13915"/>
    <s v="Emily Phan"/>
    <s v="Consumer"/>
    <s v="United States"/>
    <s v="Dearborn Heights"/>
    <s v="Michigan"/>
    <n v="48127"/>
    <x v="2"/>
    <x v="323"/>
    <x v="0"/>
    <x v="1"/>
    <x v="323"/>
    <x v="2764"/>
    <n v="1"/>
    <n v="0"/>
    <x v="3066"/>
  </r>
  <r>
    <n v="3475"/>
    <s v="CA-2017-111815"/>
    <x v="448"/>
    <x v="935"/>
    <s v="Standard Class"/>
    <s v="EP-13915"/>
    <s v="Emily Phan"/>
    <s v="Consumer"/>
    <s v="United States"/>
    <s v="Dearborn Heights"/>
    <s v="Michigan"/>
    <n v="48127"/>
    <x v="2"/>
    <x v="1135"/>
    <x v="2"/>
    <x v="11"/>
    <x v="1123"/>
    <x v="2622"/>
    <n v="2"/>
    <n v="0"/>
    <x v="3067"/>
  </r>
  <r>
    <n v="3476"/>
    <s v="CA-2016-144911"/>
    <x v="581"/>
    <x v="724"/>
    <s v="First Class"/>
    <s v="RW-19630"/>
    <s v="Rob Williams"/>
    <s v="Corporate"/>
    <s v="United States"/>
    <s v="Overland Park"/>
    <s v="Kansas"/>
    <n v="66212"/>
    <x v="2"/>
    <x v="60"/>
    <x v="2"/>
    <x v="11"/>
    <x v="60"/>
    <x v="2765"/>
    <n v="5"/>
    <n v="0"/>
    <x v="3068"/>
  </r>
  <r>
    <n v="3477"/>
    <s v="CA-2016-144911"/>
    <x v="581"/>
    <x v="724"/>
    <s v="First Class"/>
    <s v="RW-19630"/>
    <s v="Rob Williams"/>
    <s v="Corporate"/>
    <s v="United States"/>
    <s v="Overland Park"/>
    <s v="Kansas"/>
    <n v="66212"/>
    <x v="2"/>
    <x v="999"/>
    <x v="1"/>
    <x v="8"/>
    <x v="991"/>
    <x v="2766"/>
    <n v="5"/>
    <n v="0"/>
    <x v="3069"/>
  </r>
  <r>
    <n v="3478"/>
    <s v="CA-2014-143385"/>
    <x v="883"/>
    <x v="447"/>
    <s v="Standard Class"/>
    <s v="SJ-20500"/>
    <s v="Shirley Jackson"/>
    <s v="Consumer"/>
    <s v="United States"/>
    <s v="Santa Fe"/>
    <s v="New Mexico"/>
    <n v="87505"/>
    <x v="1"/>
    <x v="1386"/>
    <x v="2"/>
    <x v="11"/>
    <x v="1372"/>
    <x v="451"/>
    <n v="9"/>
    <n v="0"/>
    <x v="3070"/>
  </r>
  <r>
    <n v="3479"/>
    <s v="CA-2016-131289"/>
    <x v="16"/>
    <x v="906"/>
    <s v="Standard Class"/>
    <s v="SP-20620"/>
    <s v="Stefania Perrino"/>
    <s v="Corporate"/>
    <s v="United States"/>
    <s v="San Francisco"/>
    <s v="California"/>
    <n v="94110"/>
    <x v="1"/>
    <x v="18"/>
    <x v="1"/>
    <x v="6"/>
    <x v="18"/>
    <x v="18"/>
    <n v="2"/>
    <n v="0"/>
    <x v="18"/>
  </r>
  <r>
    <n v="3480"/>
    <s v="CA-2016-131289"/>
    <x v="16"/>
    <x v="906"/>
    <s v="Standard Class"/>
    <s v="SP-20620"/>
    <s v="Stefania Perrino"/>
    <s v="Corporate"/>
    <s v="United States"/>
    <s v="San Francisco"/>
    <s v="California"/>
    <n v="94110"/>
    <x v="1"/>
    <x v="1541"/>
    <x v="1"/>
    <x v="10"/>
    <x v="1529"/>
    <x v="1568"/>
    <n v="7"/>
    <n v="0"/>
    <x v="1657"/>
  </r>
  <r>
    <n v="3481"/>
    <s v="CA-2016-131289"/>
    <x v="16"/>
    <x v="906"/>
    <s v="Standard Class"/>
    <s v="SP-20620"/>
    <s v="Stefania Perrino"/>
    <s v="Corporate"/>
    <s v="United States"/>
    <s v="San Francisco"/>
    <s v="California"/>
    <n v="94110"/>
    <x v="1"/>
    <x v="1234"/>
    <x v="0"/>
    <x v="3"/>
    <x v="1217"/>
    <x v="2767"/>
    <n v="6"/>
    <n v="0.2"/>
    <x v="3071"/>
  </r>
  <r>
    <n v="3482"/>
    <s v="CA-2014-124023"/>
    <x v="884"/>
    <x v="343"/>
    <s v="First Class"/>
    <s v="PJ-19015"/>
    <s v="Pauline Johnson"/>
    <s v="Consumer"/>
    <s v="United States"/>
    <s v="Mobile"/>
    <s v="Alabama"/>
    <n v="36608"/>
    <x v="0"/>
    <x v="1073"/>
    <x v="0"/>
    <x v="5"/>
    <x v="1063"/>
    <x v="2482"/>
    <n v="2"/>
    <n v="0"/>
    <x v="3072"/>
  </r>
  <r>
    <n v="3483"/>
    <s v="CA-2014-124688"/>
    <x v="9"/>
    <x v="592"/>
    <s v="First Class"/>
    <s v="CC-12610"/>
    <s v="Corey Catlett"/>
    <s v="Corporate"/>
    <s v="United States"/>
    <s v="Springfield"/>
    <s v="Virginia"/>
    <n v="22153"/>
    <x v="0"/>
    <x v="1133"/>
    <x v="2"/>
    <x v="7"/>
    <x v="1121"/>
    <x v="2768"/>
    <n v="5"/>
    <n v="0"/>
    <x v="3073"/>
  </r>
  <r>
    <n v="3484"/>
    <s v="CA-2014-124688"/>
    <x v="9"/>
    <x v="592"/>
    <s v="First Class"/>
    <s v="CC-12610"/>
    <s v="Corey Catlett"/>
    <s v="Corporate"/>
    <s v="United States"/>
    <s v="Springfield"/>
    <s v="Virginia"/>
    <n v="22153"/>
    <x v="0"/>
    <x v="1027"/>
    <x v="0"/>
    <x v="5"/>
    <x v="1018"/>
    <x v="2769"/>
    <n v="4"/>
    <n v="0"/>
    <x v="3074"/>
  </r>
  <r>
    <n v="3485"/>
    <s v="CA-2014-124688"/>
    <x v="9"/>
    <x v="592"/>
    <s v="First Class"/>
    <s v="CC-12610"/>
    <s v="Corey Catlett"/>
    <s v="Corporate"/>
    <s v="United States"/>
    <s v="Springfield"/>
    <s v="Virginia"/>
    <n v="22153"/>
    <x v="0"/>
    <x v="1382"/>
    <x v="0"/>
    <x v="3"/>
    <x v="1367"/>
    <x v="2770"/>
    <n v="3"/>
    <n v="0"/>
    <x v="3075"/>
  </r>
  <r>
    <n v="3486"/>
    <s v="CA-2016-151169"/>
    <x v="147"/>
    <x v="936"/>
    <s v="Standard Class"/>
    <s v="MY-18295"/>
    <s v="Muhammed Yedwab"/>
    <s v="Corporate"/>
    <s v="United States"/>
    <s v="Newark"/>
    <s v="Delaware"/>
    <n v="19711"/>
    <x v="3"/>
    <x v="922"/>
    <x v="1"/>
    <x v="8"/>
    <x v="914"/>
    <x v="1063"/>
    <n v="4"/>
    <n v="0"/>
    <x v="3076"/>
  </r>
  <r>
    <n v="3487"/>
    <s v="US-2016-134761"/>
    <x v="885"/>
    <x v="724"/>
    <s v="Same Day"/>
    <s v="DB-13210"/>
    <s v="Dean Braden"/>
    <s v="Consumer"/>
    <s v="United States"/>
    <s v="Hickory"/>
    <s v="North Carolina"/>
    <n v="28601"/>
    <x v="0"/>
    <x v="1409"/>
    <x v="2"/>
    <x v="7"/>
    <x v="1396"/>
    <x v="2771"/>
    <n v="1"/>
    <n v="0.2"/>
    <x v="3077"/>
  </r>
  <r>
    <n v="3488"/>
    <s v="CA-2017-120705"/>
    <x v="528"/>
    <x v="218"/>
    <s v="Standard Class"/>
    <s v="MG-17875"/>
    <s v="Michael Grace"/>
    <s v="Home Office"/>
    <s v="United States"/>
    <s v="Fort Lauderdale"/>
    <s v="Florida"/>
    <n v="33311"/>
    <x v="0"/>
    <x v="196"/>
    <x v="1"/>
    <x v="4"/>
    <x v="197"/>
    <x v="2772"/>
    <n v="2"/>
    <n v="0.2"/>
    <x v="3078"/>
  </r>
  <r>
    <n v="3489"/>
    <s v="CA-2015-157322"/>
    <x v="740"/>
    <x v="937"/>
    <s v="Standard Class"/>
    <s v="RH-19600"/>
    <s v="Rob Haberlin"/>
    <s v="Consumer"/>
    <s v="United States"/>
    <s v="Carol Stream"/>
    <s v="Illinois"/>
    <n v="60188"/>
    <x v="2"/>
    <x v="284"/>
    <x v="0"/>
    <x v="1"/>
    <x v="284"/>
    <x v="2379"/>
    <n v="2"/>
    <n v="0.3"/>
    <x v="2587"/>
  </r>
  <r>
    <n v="3490"/>
    <s v="CA-2015-157322"/>
    <x v="740"/>
    <x v="937"/>
    <s v="Standard Class"/>
    <s v="RH-19600"/>
    <s v="Rob Haberlin"/>
    <s v="Consumer"/>
    <s v="United States"/>
    <s v="Carol Stream"/>
    <s v="Illinois"/>
    <n v="60188"/>
    <x v="2"/>
    <x v="1209"/>
    <x v="0"/>
    <x v="1"/>
    <x v="1194"/>
    <x v="2773"/>
    <n v="6"/>
    <n v="0.3"/>
    <x v="3079"/>
  </r>
  <r>
    <n v="3491"/>
    <s v="CA-2015-157322"/>
    <x v="740"/>
    <x v="937"/>
    <s v="Standard Class"/>
    <s v="RH-19600"/>
    <s v="Rob Haberlin"/>
    <s v="Consumer"/>
    <s v="United States"/>
    <s v="Carol Stream"/>
    <s v="Illinois"/>
    <n v="60188"/>
    <x v="2"/>
    <x v="456"/>
    <x v="1"/>
    <x v="4"/>
    <x v="457"/>
    <x v="648"/>
    <n v="5"/>
    <n v="0.2"/>
    <x v="3080"/>
  </r>
  <r>
    <n v="3492"/>
    <s v="CA-2015-157322"/>
    <x v="740"/>
    <x v="937"/>
    <s v="Standard Class"/>
    <s v="RH-19600"/>
    <s v="Rob Haberlin"/>
    <s v="Consumer"/>
    <s v="United States"/>
    <s v="Carol Stream"/>
    <s v="Illinois"/>
    <n v="60188"/>
    <x v="2"/>
    <x v="245"/>
    <x v="1"/>
    <x v="4"/>
    <x v="246"/>
    <x v="2774"/>
    <n v="3"/>
    <n v="0.2"/>
    <x v="3081"/>
  </r>
  <r>
    <n v="3493"/>
    <s v="CA-2015-157322"/>
    <x v="740"/>
    <x v="937"/>
    <s v="Standard Class"/>
    <s v="RH-19600"/>
    <s v="Rob Haberlin"/>
    <s v="Consumer"/>
    <s v="United States"/>
    <s v="Carol Stream"/>
    <s v="Illinois"/>
    <n v="60188"/>
    <x v="2"/>
    <x v="161"/>
    <x v="1"/>
    <x v="10"/>
    <x v="162"/>
    <x v="1515"/>
    <n v="2"/>
    <n v="0.2"/>
    <x v="3082"/>
  </r>
  <r>
    <n v="3494"/>
    <s v="CA-2017-142034"/>
    <x v="241"/>
    <x v="938"/>
    <s v="Standard Class"/>
    <s v="KB-16240"/>
    <s v="Karen Bern"/>
    <s v="Corporate"/>
    <s v="United States"/>
    <s v="Saint Cloud"/>
    <s v="Minnesota"/>
    <n v="56301"/>
    <x v="2"/>
    <x v="1542"/>
    <x v="2"/>
    <x v="11"/>
    <x v="1530"/>
    <x v="2775"/>
    <n v="4"/>
    <n v="0"/>
    <x v="3083"/>
  </r>
  <r>
    <n v="3495"/>
    <s v="CA-2017-142034"/>
    <x v="241"/>
    <x v="938"/>
    <s v="Standard Class"/>
    <s v="KB-16240"/>
    <s v="Karen Bern"/>
    <s v="Corporate"/>
    <s v="United States"/>
    <s v="Saint Cloud"/>
    <s v="Minnesota"/>
    <n v="56301"/>
    <x v="2"/>
    <x v="1543"/>
    <x v="2"/>
    <x v="11"/>
    <x v="1531"/>
    <x v="2776"/>
    <n v="5"/>
    <n v="0"/>
    <x v="3084"/>
  </r>
  <r>
    <n v="3496"/>
    <s v="CA-2017-142034"/>
    <x v="241"/>
    <x v="938"/>
    <s v="Standard Class"/>
    <s v="KB-16240"/>
    <s v="Karen Bern"/>
    <s v="Corporate"/>
    <s v="United States"/>
    <s v="Saint Cloud"/>
    <s v="Minnesota"/>
    <n v="56301"/>
    <x v="2"/>
    <x v="662"/>
    <x v="0"/>
    <x v="1"/>
    <x v="662"/>
    <x v="891"/>
    <n v="4"/>
    <n v="0"/>
    <x v="3085"/>
  </r>
  <r>
    <n v="3497"/>
    <s v="CA-2016-107328"/>
    <x v="590"/>
    <x v="805"/>
    <s v="Standard Class"/>
    <s v="CA-12055"/>
    <s v="Cathy Armstrong"/>
    <s v="Home Office"/>
    <s v="United States"/>
    <s v="Los Angeles"/>
    <s v="California"/>
    <n v="90036"/>
    <x v="1"/>
    <x v="855"/>
    <x v="0"/>
    <x v="3"/>
    <x v="848"/>
    <x v="2777"/>
    <n v="2"/>
    <n v="0.2"/>
    <x v="3086"/>
  </r>
  <r>
    <n v="3498"/>
    <s v="CA-2016-107328"/>
    <x v="590"/>
    <x v="805"/>
    <s v="Standard Class"/>
    <s v="CA-12055"/>
    <s v="Cathy Armstrong"/>
    <s v="Home Office"/>
    <s v="United States"/>
    <s v="Los Angeles"/>
    <s v="California"/>
    <n v="90036"/>
    <x v="1"/>
    <x v="723"/>
    <x v="1"/>
    <x v="9"/>
    <x v="722"/>
    <x v="2778"/>
    <n v="6"/>
    <n v="0"/>
    <x v="3087"/>
  </r>
  <r>
    <n v="3499"/>
    <s v="CA-2016-107328"/>
    <x v="590"/>
    <x v="805"/>
    <s v="Standard Class"/>
    <s v="CA-12055"/>
    <s v="Cathy Armstrong"/>
    <s v="Home Office"/>
    <s v="United States"/>
    <s v="Los Angeles"/>
    <s v="California"/>
    <n v="90036"/>
    <x v="1"/>
    <x v="315"/>
    <x v="1"/>
    <x v="8"/>
    <x v="315"/>
    <x v="597"/>
    <n v="5"/>
    <n v="0.2"/>
    <x v="3088"/>
  </r>
  <r>
    <n v="3500"/>
    <s v="CA-2016-108616"/>
    <x v="321"/>
    <x v="767"/>
    <s v="Standard Class"/>
    <s v="JK-15730"/>
    <s v="Joe Kamberova"/>
    <s v="Consumer"/>
    <s v="United States"/>
    <s v="Mobile"/>
    <s v="Alabama"/>
    <n v="36608"/>
    <x v="0"/>
    <x v="1509"/>
    <x v="2"/>
    <x v="11"/>
    <x v="1496"/>
    <x v="2779"/>
    <n v="3"/>
    <n v="0"/>
    <x v="3089"/>
  </r>
  <r>
    <n v="3501"/>
    <s v="CA-2016-108616"/>
    <x v="321"/>
    <x v="767"/>
    <s v="Standard Class"/>
    <s v="JK-15730"/>
    <s v="Joe Kamberova"/>
    <s v="Consumer"/>
    <s v="United States"/>
    <s v="Mobile"/>
    <s v="Alabama"/>
    <n v="36608"/>
    <x v="0"/>
    <x v="542"/>
    <x v="1"/>
    <x v="8"/>
    <x v="542"/>
    <x v="2780"/>
    <n v="3"/>
    <n v="0"/>
    <x v="3090"/>
  </r>
  <r>
    <n v="3502"/>
    <s v="CA-2016-108616"/>
    <x v="321"/>
    <x v="767"/>
    <s v="Standard Class"/>
    <s v="JK-15730"/>
    <s v="Joe Kamberova"/>
    <s v="Consumer"/>
    <s v="United States"/>
    <s v="Mobile"/>
    <s v="Alabama"/>
    <n v="36608"/>
    <x v="0"/>
    <x v="130"/>
    <x v="1"/>
    <x v="6"/>
    <x v="131"/>
    <x v="2781"/>
    <n v="9"/>
    <n v="0"/>
    <x v="3091"/>
  </r>
  <r>
    <n v="3503"/>
    <s v="CA-2017-125115"/>
    <x v="318"/>
    <x v="939"/>
    <s v="Same Day"/>
    <s v="RD-19930"/>
    <s v="Russell D'Ascenzo"/>
    <s v="Consumer"/>
    <s v="United States"/>
    <s v="Austin"/>
    <s v="Texas"/>
    <n v="78745"/>
    <x v="2"/>
    <x v="511"/>
    <x v="1"/>
    <x v="10"/>
    <x v="511"/>
    <x v="563"/>
    <n v="2"/>
    <n v="0.2"/>
    <x v="572"/>
  </r>
  <r>
    <n v="3504"/>
    <s v="CA-2017-125115"/>
    <x v="318"/>
    <x v="939"/>
    <s v="Same Day"/>
    <s v="RD-19930"/>
    <s v="Russell D'Ascenzo"/>
    <s v="Consumer"/>
    <s v="United States"/>
    <s v="Austin"/>
    <s v="Texas"/>
    <n v="78745"/>
    <x v="2"/>
    <x v="685"/>
    <x v="2"/>
    <x v="11"/>
    <x v="685"/>
    <x v="2782"/>
    <n v="3"/>
    <n v="0.2"/>
    <x v="3092"/>
  </r>
  <r>
    <n v="3505"/>
    <s v="CA-2016-150945"/>
    <x v="122"/>
    <x v="120"/>
    <s v="Second Class"/>
    <s v="JK-16120"/>
    <s v="Julie Kriz"/>
    <s v="Home Office"/>
    <s v="United States"/>
    <s v="New York City"/>
    <s v="New York"/>
    <n v="10009"/>
    <x v="3"/>
    <x v="906"/>
    <x v="1"/>
    <x v="4"/>
    <x v="898"/>
    <x v="1734"/>
    <n v="4"/>
    <n v="0"/>
    <x v="1840"/>
  </r>
  <r>
    <n v="3506"/>
    <s v="CA-2014-166863"/>
    <x v="886"/>
    <x v="637"/>
    <s v="Standard Class"/>
    <s v="SC-20020"/>
    <s v="Sam Craven"/>
    <s v="Consumer"/>
    <s v="United States"/>
    <s v="Plano"/>
    <s v="Texas"/>
    <n v="75023"/>
    <x v="2"/>
    <x v="1370"/>
    <x v="2"/>
    <x v="7"/>
    <x v="1355"/>
    <x v="1227"/>
    <n v="2"/>
    <n v="0.2"/>
    <x v="1487"/>
  </r>
  <r>
    <n v="3507"/>
    <s v="CA-2014-166863"/>
    <x v="886"/>
    <x v="637"/>
    <s v="Standard Class"/>
    <s v="SC-20020"/>
    <s v="Sam Craven"/>
    <s v="Consumer"/>
    <s v="United States"/>
    <s v="Plano"/>
    <s v="Texas"/>
    <n v="75023"/>
    <x v="2"/>
    <x v="15"/>
    <x v="1"/>
    <x v="8"/>
    <x v="15"/>
    <x v="2783"/>
    <n v="4"/>
    <n v="0.8"/>
    <x v="3093"/>
  </r>
  <r>
    <n v="3508"/>
    <s v="CA-2014-166863"/>
    <x v="886"/>
    <x v="637"/>
    <s v="Standard Class"/>
    <s v="SC-20020"/>
    <s v="Sam Craven"/>
    <s v="Consumer"/>
    <s v="United States"/>
    <s v="Plano"/>
    <s v="Texas"/>
    <n v="75023"/>
    <x v="2"/>
    <x v="1544"/>
    <x v="0"/>
    <x v="0"/>
    <x v="1532"/>
    <x v="2784"/>
    <n v="4"/>
    <n v="0.32"/>
    <x v="3094"/>
  </r>
  <r>
    <n v="3509"/>
    <s v="CA-2014-166863"/>
    <x v="886"/>
    <x v="637"/>
    <s v="Standard Class"/>
    <s v="SC-20020"/>
    <s v="Sam Craven"/>
    <s v="Consumer"/>
    <s v="United States"/>
    <s v="Plano"/>
    <s v="Texas"/>
    <n v="75023"/>
    <x v="2"/>
    <x v="778"/>
    <x v="1"/>
    <x v="10"/>
    <x v="777"/>
    <x v="12"/>
    <n v="3"/>
    <n v="0.2"/>
    <x v="12"/>
  </r>
  <r>
    <n v="3510"/>
    <s v="CA-2014-166863"/>
    <x v="886"/>
    <x v="637"/>
    <s v="Standard Class"/>
    <s v="SC-20020"/>
    <s v="Sam Craven"/>
    <s v="Consumer"/>
    <s v="United States"/>
    <s v="Plano"/>
    <s v="Texas"/>
    <n v="75023"/>
    <x v="2"/>
    <x v="57"/>
    <x v="1"/>
    <x v="10"/>
    <x v="57"/>
    <x v="25"/>
    <n v="2"/>
    <n v="0.2"/>
    <x v="273"/>
  </r>
  <r>
    <n v="3511"/>
    <s v="CA-2014-166863"/>
    <x v="886"/>
    <x v="637"/>
    <s v="Standard Class"/>
    <s v="SC-20020"/>
    <s v="Sam Craven"/>
    <s v="Consumer"/>
    <s v="United States"/>
    <s v="Plano"/>
    <s v="Texas"/>
    <n v="75023"/>
    <x v="2"/>
    <x v="1491"/>
    <x v="2"/>
    <x v="15"/>
    <x v="1478"/>
    <x v="2785"/>
    <n v="2"/>
    <n v="0.4"/>
    <x v="3095"/>
  </r>
  <r>
    <n v="3512"/>
    <s v="CA-2014-166863"/>
    <x v="886"/>
    <x v="637"/>
    <s v="Standard Class"/>
    <s v="SC-20020"/>
    <s v="Sam Craven"/>
    <s v="Consumer"/>
    <s v="United States"/>
    <s v="Plano"/>
    <s v="Texas"/>
    <n v="75023"/>
    <x v="2"/>
    <x v="72"/>
    <x v="1"/>
    <x v="4"/>
    <x v="72"/>
    <x v="2786"/>
    <n v="7"/>
    <n v="0.2"/>
    <x v="3096"/>
  </r>
  <r>
    <n v="3513"/>
    <s v="CA-2017-140326"/>
    <x v="507"/>
    <x v="371"/>
    <s v="First Class"/>
    <s v="HW-14935"/>
    <s v="Helen Wasserman"/>
    <s v="Corporate"/>
    <s v="United States"/>
    <s v="Chicago"/>
    <s v="Illinois"/>
    <n v="60653"/>
    <x v="2"/>
    <x v="1545"/>
    <x v="0"/>
    <x v="0"/>
    <x v="1533"/>
    <x v="2787"/>
    <n v="9"/>
    <n v="0.3"/>
    <x v="3097"/>
  </r>
  <r>
    <n v="3514"/>
    <s v="CA-2017-140326"/>
    <x v="507"/>
    <x v="371"/>
    <s v="First Class"/>
    <s v="HW-14935"/>
    <s v="Helen Wasserman"/>
    <s v="Corporate"/>
    <s v="United States"/>
    <s v="Chicago"/>
    <s v="Illinois"/>
    <n v="60653"/>
    <x v="2"/>
    <x v="956"/>
    <x v="1"/>
    <x v="10"/>
    <x v="949"/>
    <x v="2788"/>
    <n v="3"/>
    <n v="0.2"/>
    <x v="3098"/>
  </r>
  <r>
    <n v="3515"/>
    <s v="CA-2017-140326"/>
    <x v="507"/>
    <x v="371"/>
    <s v="First Class"/>
    <s v="HW-14935"/>
    <s v="Helen Wasserman"/>
    <s v="Corporate"/>
    <s v="United States"/>
    <s v="Chicago"/>
    <s v="Illinois"/>
    <n v="60653"/>
    <x v="2"/>
    <x v="130"/>
    <x v="1"/>
    <x v="6"/>
    <x v="131"/>
    <x v="2789"/>
    <n v="3"/>
    <n v="0.2"/>
    <x v="3099"/>
  </r>
  <r>
    <n v="3516"/>
    <s v="CA-2016-168536"/>
    <x v="887"/>
    <x v="746"/>
    <s v="Standard Class"/>
    <s v="SC-20800"/>
    <s v="Stuart Calhoun"/>
    <s v="Consumer"/>
    <s v="United States"/>
    <s v="Jackson"/>
    <s v="Mississippi"/>
    <n v="39212"/>
    <x v="0"/>
    <x v="176"/>
    <x v="2"/>
    <x v="11"/>
    <x v="177"/>
    <x v="2790"/>
    <n v="3"/>
    <n v="0"/>
    <x v="3100"/>
  </r>
  <r>
    <n v="3517"/>
    <s v="US-2016-113649"/>
    <x v="888"/>
    <x v="427"/>
    <s v="First Class"/>
    <s v="HA-14920"/>
    <s v="Helen Andreada"/>
    <s v="Consumer"/>
    <s v="United States"/>
    <s v="Fayetteville"/>
    <s v="North Carolina"/>
    <n v="28314"/>
    <x v="0"/>
    <x v="1012"/>
    <x v="1"/>
    <x v="10"/>
    <x v="1004"/>
    <x v="2791"/>
    <n v="9"/>
    <n v="0.2"/>
    <x v="3101"/>
  </r>
  <r>
    <n v="3518"/>
    <s v="US-2016-113649"/>
    <x v="888"/>
    <x v="427"/>
    <s v="First Class"/>
    <s v="HA-14920"/>
    <s v="Helen Andreada"/>
    <s v="Consumer"/>
    <s v="United States"/>
    <s v="Fayetteville"/>
    <s v="North Carolina"/>
    <n v="28314"/>
    <x v="0"/>
    <x v="1480"/>
    <x v="2"/>
    <x v="7"/>
    <x v="1467"/>
    <x v="2542"/>
    <n v="2"/>
    <n v="0.2"/>
    <x v="3102"/>
  </r>
  <r>
    <n v="3519"/>
    <s v="US-2016-113649"/>
    <x v="888"/>
    <x v="427"/>
    <s v="First Class"/>
    <s v="HA-14920"/>
    <s v="Helen Andreada"/>
    <s v="Consumer"/>
    <s v="United States"/>
    <s v="Fayetteville"/>
    <s v="North Carolina"/>
    <n v="28314"/>
    <x v="0"/>
    <x v="159"/>
    <x v="1"/>
    <x v="9"/>
    <x v="160"/>
    <x v="2792"/>
    <n v="4"/>
    <n v="0.2"/>
    <x v="3103"/>
  </r>
  <r>
    <n v="3520"/>
    <s v="CA-2015-124975"/>
    <x v="137"/>
    <x v="579"/>
    <s v="First Class"/>
    <s v="MG-17875"/>
    <s v="Michael Grace"/>
    <s v="Home Office"/>
    <s v="United States"/>
    <s v="Aurora"/>
    <s v="Illinois"/>
    <n v="60505"/>
    <x v="2"/>
    <x v="1337"/>
    <x v="0"/>
    <x v="3"/>
    <x v="1322"/>
    <x v="2793"/>
    <n v="7"/>
    <n v="0.5"/>
    <x v="3104"/>
  </r>
  <r>
    <n v="3521"/>
    <s v="CA-2015-168767"/>
    <x v="889"/>
    <x v="368"/>
    <s v="Standard Class"/>
    <s v="DM-12955"/>
    <s v="Dario Medina"/>
    <s v="Corporate"/>
    <s v="United States"/>
    <s v="Sacramento"/>
    <s v="California"/>
    <n v="95823"/>
    <x v="1"/>
    <x v="385"/>
    <x v="1"/>
    <x v="8"/>
    <x v="386"/>
    <x v="2794"/>
    <n v="2"/>
    <n v="0.2"/>
    <x v="3105"/>
  </r>
  <r>
    <n v="3522"/>
    <s v="CA-2016-114482"/>
    <x v="831"/>
    <x v="539"/>
    <s v="Second Class"/>
    <s v="DM-13345"/>
    <s v="Denise Monton"/>
    <s v="Corporate"/>
    <s v="United States"/>
    <s v="Des Moines"/>
    <s v="Iowa"/>
    <n v="50315"/>
    <x v="2"/>
    <x v="371"/>
    <x v="1"/>
    <x v="10"/>
    <x v="372"/>
    <x v="1319"/>
    <n v="7"/>
    <n v="0"/>
    <x v="1374"/>
  </r>
  <r>
    <n v="3523"/>
    <s v="CA-2016-114482"/>
    <x v="831"/>
    <x v="539"/>
    <s v="Second Class"/>
    <s v="DM-13345"/>
    <s v="Denise Monton"/>
    <s v="Corporate"/>
    <s v="United States"/>
    <s v="Des Moines"/>
    <s v="Iowa"/>
    <n v="50315"/>
    <x v="2"/>
    <x v="233"/>
    <x v="2"/>
    <x v="7"/>
    <x v="234"/>
    <x v="2795"/>
    <n v="3"/>
    <n v="0"/>
    <x v="3106"/>
  </r>
  <r>
    <n v="3524"/>
    <s v="CA-2016-137673"/>
    <x v="64"/>
    <x v="165"/>
    <s v="Standard Class"/>
    <s v="ML-17395"/>
    <s v="Marina Lichtenstein"/>
    <s v="Corporate"/>
    <s v="United States"/>
    <s v="San Diego"/>
    <s v="California"/>
    <n v="92105"/>
    <x v="1"/>
    <x v="174"/>
    <x v="2"/>
    <x v="11"/>
    <x v="175"/>
    <x v="2796"/>
    <n v="8"/>
    <n v="0"/>
    <x v="3107"/>
  </r>
  <r>
    <n v="3525"/>
    <s v="CA-2016-132731"/>
    <x v="390"/>
    <x v="940"/>
    <s v="Standard Class"/>
    <s v="GA-14515"/>
    <s v="George Ashbrook"/>
    <s v="Consumer"/>
    <s v="United States"/>
    <s v="Dallas"/>
    <s v="Texas"/>
    <n v="75081"/>
    <x v="2"/>
    <x v="1546"/>
    <x v="2"/>
    <x v="7"/>
    <x v="1534"/>
    <x v="2797"/>
    <n v="6"/>
    <n v="0.2"/>
    <x v="3108"/>
  </r>
  <r>
    <n v="3526"/>
    <s v="CA-2017-148922"/>
    <x v="389"/>
    <x v="159"/>
    <s v="Second Class"/>
    <s v="SU-20665"/>
    <s v="Stephanie Ulpright"/>
    <s v="Home Office"/>
    <s v="United States"/>
    <s v="Jackson"/>
    <s v="Mississippi"/>
    <n v="39212"/>
    <x v="0"/>
    <x v="651"/>
    <x v="2"/>
    <x v="11"/>
    <x v="651"/>
    <x v="2798"/>
    <n v="3"/>
    <n v="0"/>
    <x v="3109"/>
  </r>
  <r>
    <n v="3527"/>
    <s v="CA-2017-148922"/>
    <x v="389"/>
    <x v="159"/>
    <s v="Second Class"/>
    <s v="SU-20665"/>
    <s v="Stephanie Ulpright"/>
    <s v="Home Office"/>
    <s v="United States"/>
    <s v="Jackson"/>
    <s v="Mississippi"/>
    <n v="39212"/>
    <x v="0"/>
    <x v="780"/>
    <x v="2"/>
    <x v="7"/>
    <x v="779"/>
    <x v="2799"/>
    <n v="3"/>
    <n v="0"/>
    <x v="3110"/>
  </r>
  <r>
    <n v="3528"/>
    <s v="CA-2017-148922"/>
    <x v="389"/>
    <x v="159"/>
    <s v="Second Class"/>
    <s v="SU-20665"/>
    <s v="Stephanie Ulpright"/>
    <s v="Home Office"/>
    <s v="United States"/>
    <s v="Jackson"/>
    <s v="Mississippi"/>
    <n v="39212"/>
    <x v="0"/>
    <x v="1547"/>
    <x v="1"/>
    <x v="8"/>
    <x v="1535"/>
    <x v="2800"/>
    <n v="8"/>
    <n v="0"/>
    <x v="3111"/>
  </r>
  <r>
    <n v="3529"/>
    <s v="CA-2016-130680"/>
    <x v="890"/>
    <x v="597"/>
    <s v="Standard Class"/>
    <s v="BD-11320"/>
    <s v="Bill Donatelli"/>
    <s v="Consumer"/>
    <s v="United States"/>
    <s v="San Diego"/>
    <s v="California"/>
    <n v="92024"/>
    <x v="1"/>
    <x v="1378"/>
    <x v="2"/>
    <x v="7"/>
    <x v="1363"/>
    <x v="2801"/>
    <n v="4"/>
    <n v="0.2"/>
    <x v="3112"/>
  </r>
  <r>
    <n v="3530"/>
    <s v="CA-2015-141145"/>
    <x v="14"/>
    <x v="832"/>
    <s v="Standard Class"/>
    <s v="DB-13405"/>
    <s v="Denny Blanton"/>
    <s v="Consumer"/>
    <s v="United States"/>
    <s v="Orlando"/>
    <s v="Florida"/>
    <n v="32839"/>
    <x v="0"/>
    <x v="477"/>
    <x v="2"/>
    <x v="11"/>
    <x v="478"/>
    <x v="2802"/>
    <n v="3"/>
    <n v="0.2"/>
    <x v="3113"/>
  </r>
  <r>
    <n v="3531"/>
    <s v="US-2016-152835"/>
    <x v="288"/>
    <x v="213"/>
    <s v="Standard Class"/>
    <s v="RP-19855"/>
    <s v="Roy Phan"/>
    <s v="Corporate"/>
    <s v="United States"/>
    <s v="Lafayette"/>
    <s v="Indiana"/>
    <n v="47905"/>
    <x v="2"/>
    <x v="18"/>
    <x v="1"/>
    <x v="6"/>
    <x v="18"/>
    <x v="1591"/>
    <n v="5"/>
    <n v="0"/>
    <x v="1684"/>
  </r>
  <r>
    <n v="3532"/>
    <s v="CA-2016-155565"/>
    <x v="316"/>
    <x v="528"/>
    <s v="Same Day"/>
    <s v="EH-13765"/>
    <s v="Edward Hooks"/>
    <s v="Corporate"/>
    <s v="United States"/>
    <s v="New York City"/>
    <s v="New York"/>
    <n v="10035"/>
    <x v="3"/>
    <x v="133"/>
    <x v="1"/>
    <x v="14"/>
    <x v="134"/>
    <x v="2803"/>
    <n v="5"/>
    <n v="0"/>
    <x v="3114"/>
  </r>
  <r>
    <n v="3533"/>
    <s v="CA-2014-110849"/>
    <x v="891"/>
    <x v="941"/>
    <s v="Standard Class"/>
    <s v="JL-15835"/>
    <s v="John Lee"/>
    <s v="Consumer"/>
    <s v="United States"/>
    <s v="Los Angeles"/>
    <s v="California"/>
    <n v="90049"/>
    <x v="1"/>
    <x v="1548"/>
    <x v="2"/>
    <x v="15"/>
    <x v="1536"/>
    <x v="2804"/>
    <n v="4"/>
    <n v="0.2"/>
    <x v="3115"/>
  </r>
  <r>
    <n v="3534"/>
    <s v="CA-2014-110849"/>
    <x v="891"/>
    <x v="941"/>
    <s v="Standard Class"/>
    <s v="JL-15835"/>
    <s v="John Lee"/>
    <s v="Consumer"/>
    <s v="United States"/>
    <s v="Los Angeles"/>
    <s v="California"/>
    <n v="90049"/>
    <x v="1"/>
    <x v="836"/>
    <x v="1"/>
    <x v="6"/>
    <x v="831"/>
    <x v="2805"/>
    <n v="4"/>
    <n v="0"/>
    <x v="3116"/>
  </r>
  <r>
    <n v="3535"/>
    <s v="CA-2014-110849"/>
    <x v="891"/>
    <x v="941"/>
    <s v="Standard Class"/>
    <s v="JL-15835"/>
    <s v="John Lee"/>
    <s v="Consumer"/>
    <s v="United States"/>
    <s v="Los Angeles"/>
    <s v="California"/>
    <n v="90049"/>
    <x v="1"/>
    <x v="1539"/>
    <x v="1"/>
    <x v="6"/>
    <x v="1527"/>
    <x v="2806"/>
    <n v="5"/>
    <n v="0"/>
    <x v="3117"/>
  </r>
  <r>
    <n v="3536"/>
    <s v="CA-2014-110849"/>
    <x v="891"/>
    <x v="941"/>
    <s v="Standard Class"/>
    <s v="JL-15835"/>
    <s v="John Lee"/>
    <s v="Consumer"/>
    <s v="United States"/>
    <s v="Los Angeles"/>
    <s v="California"/>
    <n v="90049"/>
    <x v="1"/>
    <x v="195"/>
    <x v="1"/>
    <x v="13"/>
    <x v="196"/>
    <x v="2807"/>
    <n v="2"/>
    <n v="0"/>
    <x v="3118"/>
  </r>
  <r>
    <n v="3537"/>
    <s v="CA-2016-145842"/>
    <x v="26"/>
    <x v="375"/>
    <s v="Second Class"/>
    <s v="FM-14380"/>
    <s v="Fred McMath"/>
    <s v="Consumer"/>
    <s v="United States"/>
    <s v="New York City"/>
    <s v="New York"/>
    <n v="10024"/>
    <x v="3"/>
    <x v="1033"/>
    <x v="1"/>
    <x v="4"/>
    <x v="1024"/>
    <x v="1360"/>
    <n v="3"/>
    <n v="0"/>
    <x v="1423"/>
  </r>
  <r>
    <n v="3538"/>
    <s v="CA-2014-158771"/>
    <x v="309"/>
    <x v="942"/>
    <s v="Same Day"/>
    <s v="SB-20290"/>
    <s v="Sean Braxton"/>
    <s v="Corporate"/>
    <s v="United States"/>
    <s v="Henderson"/>
    <s v="Kentucky"/>
    <n v="42420"/>
    <x v="0"/>
    <x v="17"/>
    <x v="1"/>
    <x v="4"/>
    <x v="17"/>
    <x v="2808"/>
    <n v="3"/>
    <n v="0"/>
    <x v="3119"/>
  </r>
  <r>
    <n v="3539"/>
    <s v="CA-2014-158771"/>
    <x v="309"/>
    <x v="942"/>
    <s v="Same Day"/>
    <s v="SB-20290"/>
    <s v="Sean Braxton"/>
    <s v="Corporate"/>
    <s v="United States"/>
    <s v="Henderson"/>
    <s v="Kentucky"/>
    <n v="42420"/>
    <x v="0"/>
    <x v="1042"/>
    <x v="1"/>
    <x v="2"/>
    <x v="1031"/>
    <x v="1242"/>
    <n v="3"/>
    <n v="0"/>
    <x v="3120"/>
  </r>
  <r>
    <n v="3540"/>
    <s v="CA-2014-158771"/>
    <x v="309"/>
    <x v="942"/>
    <s v="Same Day"/>
    <s v="SB-20290"/>
    <s v="Sean Braxton"/>
    <s v="Corporate"/>
    <s v="United States"/>
    <s v="Henderson"/>
    <s v="Kentucky"/>
    <n v="42420"/>
    <x v="0"/>
    <x v="1008"/>
    <x v="1"/>
    <x v="2"/>
    <x v="1000"/>
    <x v="2809"/>
    <n v="5"/>
    <n v="0"/>
    <x v="3121"/>
  </r>
  <r>
    <n v="3541"/>
    <s v="CA-2014-158771"/>
    <x v="309"/>
    <x v="942"/>
    <s v="Same Day"/>
    <s v="SB-20290"/>
    <s v="Sean Braxton"/>
    <s v="Corporate"/>
    <s v="United States"/>
    <s v="Henderson"/>
    <s v="Kentucky"/>
    <n v="42420"/>
    <x v="0"/>
    <x v="1076"/>
    <x v="1"/>
    <x v="10"/>
    <x v="1066"/>
    <x v="1568"/>
    <n v="7"/>
    <n v="0"/>
    <x v="1657"/>
  </r>
  <r>
    <n v="3542"/>
    <s v="CA-2016-157511"/>
    <x v="31"/>
    <x v="369"/>
    <s v="First Class"/>
    <s v="SV-20365"/>
    <s v="Seth Vernon"/>
    <s v="Consumer"/>
    <s v="United States"/>
    <s v="Columbus"/>
    <s v="Ohio"/>
    <n v="43229"/>
    <x v="3"/>
    <x v="1348"/>
    <x v="0"/>
    <x v="5"/>
    <x v="1333"/>
    <x v="2810"/>
    <n v="3"/>
    <n v="0.2"/>
    <x v="3122"/>
  </r>
  <r>
    <n v="3543"/>
    <s v="CA-2016-157511"/>
    <x v="31"/>
    <x v="369"/>
    <s v="First Class"/>
    <s v="SV-20365"/>
    <s v="Seth Vernon"/>
    <s v="Consumer"/>
    <s v="United States"/>
    <s v="Columbus"/>
    <s v="Ohio"/>
    <n v="43229"/>
    <x v="3"/>
    <x v="474"/>
    <x v="0"/>
    <x v="1"/>
    <x v="475"/>
    <x v="2811"/>
    <n v="2"/>
    <n v="0.3"/>
    <x v="3123"/>
  </r>
  <r>
    <n v="3544"/>
    <s v="CA-2016-157511"/>
    <x v="31"/>
    <x v="369"/>
    <s v="First Class"/>
    <s v="SV-20365"/>
    <s v="Seth Vernon"/>
    <s v="Consumer"/>
    <s v="United States"/>
    <s v="Columbus"/>
    <s v="Ohio"/>
    <n v="43229"/>
    <x v="3"/>
    <x v="1216"/>
    <x v="1"/>
    <x v="6"/>
    <x v="1200"/>
    <x v="2812"/>
    <n v="1"/>
    <n v="0.2"/>
    <x v="3124"/>
  </r>
  <r>
    <n v="3545"/>
    <s v="CA-2017-121216"/>
    <x v="331"/>
    <x v="209"/>
    <s v="Second Class"/>
    <s v="MM-17920"/>
    <s v="Michael Moore"/>
    <s v="Consumer"/>
    <s v="United States"/>
    <s v="College Station"/>
    <s v="Texas"/>
    <n v="77840"/>
    <x v="2"/>
    <x v="1056"/>
    <x v="1"/>
    <x v="10"/>
    <x v="1045"/>
    <x v="2813"/>
    <n v="8"/>
    <n v="0.2"/>
    <x v="3125"/>
  </r>
  <r>
    <n v="3546"/>
    <s v="CA-2017-121216"/>
    <x v="331"/>
    <x v="209"/>
    <s v="Second Class"/>
    <s v="MM-17920"/>
    <s v="Michael Moore"/>
    <s v="Consumer"/>
    <s v="United States"/>
    <s v="College Station"/>
    <s v="Texas"/>
    <n v="77840"/>
    <x v="2"/>
    <x v="1549"/>
    <x v="1"/>
    <x v="9"/>
    <x v="1537"/>
    <x v="2814"/>
    <n v="8"/>
    <n v="0.8"/>
    <x v="3126"/>
  </r>
  <r>
    <n v="3547"/>
    <s v="CA-2017-155292"/>
    <x v="505"/>
    <x v="943"/>
    <s v="First Class"/>
    <s v="RD-19810"/>
    <s v="Ross DeVincentis"/>
    <s v="Home Office"/>
    <s v="United States"/>
    <s v="Richmond"/>
    <s v="Kentucky"/>
    <n v="40475"/>
    <x v="0"/>
    <x v="464"/>
    <x v="1"/>
    <x v="4"/>
    <x v="465"/>
    <x v="2815"/>
    <n v="7"/>
    <n v="0"/>
    <x v="3127"/>
  </r>
  <r>
    <n v="3548"/>
    <s v="CA-2017-155292"/>
    <x v="505"/>
    <x v="943"/>
    <s v="First Class"/>
    <s v="RD-19810"/>
    <s v="Ross DeVincentis"/>
    <s v="Home Office"/>
    <s v="United States"/>
    <s v="Richmond"/>
    <s v="Kentucky"/>
    <n v="40475"/>
    <x v="0"/>
    <x v="354"/>
    <x v="1"/>
    <x v="14"/>
    <x v="354"/>
    <x v="1530"/>
    <n v="2"/>
    <n v="0"/>
    <x v="1617"/>
  </r>
  <r>
    <n v="3549"/>
    <s v="CA-2017-155292"/>
    <x v="505"/>
    <x v="943"/>
    <s v="First Class"/>
    <s v="RD-19810"/>
    <s v="Ross DeVincentis"/>
    <s v="Home Office"/>
    <s v="United States"/>
    <s v="Richmond"/>
    <s v="Kentucky"/>
    <n v="40475"/>
    <x v="0"/>
    <x v="1272"/>
    <x v="0"/>
    <x v="1"/>
    <x v="1257"/>
    <x v="2816"/>
    <n v="1"/>
    <n v="0"/>
    <x v="3128"/>
  </r>
  <r>
    <n v="3550"/>
    <s v="CA-2017-155292"/>
    <x v="505"/>
    <x v="943"/>
    <s v="First Class"/>
    <s v="RD-19810"/>
    <s v="Ross DeVincentis"/>
    <s v="Home Office"/>
    <s v="United States"/>
    <s v="Richmond"/>
    <s v="Kentucky"/>
    <n v="40475"/>
    <x v="0"/>
    <x v="1550"/>
    <x v="1"/>
    <x v="2"/>
    <x v="1538"/>
    <x v="59"/>
    <n v="8"/>
    <n v="0"/>
    <x v="3129"/>
  </r>
  <r>
    <n v="3551"/>
    <s v="CA-2016-152555"/>
    <x v="892"/>
    <x v="944"/>
    <s v="Second Class"/>
    <s v="ME-17320"/>
    <s v="Maria Etezadi"/>
    <s v="Home Office"/>
    <s v="United States"/>
    <s v="Chicago"/>
    <s v="Illinois"/>
    <n v="60653"/>
    <x v="2"/>
    <x v="1237"/>
    <x v="1"/>
    <x v="10"/>
    <x v="1220"/>
    <x v="2817"/>
    <n v="3"/>
    <n v="0.2"/>
    <x v="3130"/>
  </r>
  <r>
    <n v="3552"/>
    <s v="CA-2016-152555"/>
    <x v="892"/>
    <x v="944"/>
    <s v="Second Class"/>
    <s v="ME-17320"/>
    <s v="Maria Etezadi"/>
    <s v="Home Office"/>
    <s v="United States"/>
    <s v="Chicago"/>
    <s v="Illinois"/>
    <n v="60653"/>
    <x v="2"/>
    <x v="228"/>
    <x v="0"/>
    <x v="1"/>
    <x v="229"/>
    <x v="2818"/>
    <n v="6"/>
    <n v="0.3"/>
    <x v="3131"/>
  </r>
  <r>
    <n v="3553"/>
    <s v="CA-2016-152555"/>
    <x v="892"/>
    <x v="944"/>
    <s v="Second Class"/>
    <s v="ME-17320"/>
    <s v="Maria Etezadi"/>
    <s v="Home Office"/>
    <s v="United States"/>
    <s v="Chicago"/>
    <s v="Illinois"/>
    <n v="60653"/>
    <x v="2"/>
    <x v="143"/>
    <x v="2"/>
    <x v="7"/>
    <x v="144"/>
    <x v="2819"/>
    <n v="8"/>
    <n v="0.2"/>
    <x v="3132"/>
  </r>
  <r>
    <n v="3554"/>
    <s v="CA-2017-107832"/>
    <x v="51"/>
    <x v="177"/>
    <s v="Second Class"/>
    <s v="FH-14275"/>
    <s v="Frank Hawley"/>
    <s v="Corporate"/>
    <s v="United States"/>
    <s v="Philadelphia"/>
    <s v="Pennsylvania"/>
    <n v="19120"/>
    <x v="3"/>
    <x v="444"/>
    <x v="1"/>
    <x v="8"/>
    <x v="444"/>
    <x v="2820"/>
    <n v="1"/>
    <n v="0.7"/>
    <x v="3133"/>
  </r>
  <r>
    <n v="3555"/>
    <s v="CA-2014-120838"/>
    <x v="893"/>
    <x v="616"/>
    <s v="Second Class"/>
    <s v="PO-18865"/>
    <s v="Patrick O'Donnell"/>
    <s v="Consumer"/>
    <s v="United States"/>
    <s v="Los Angeles"/>
    <s v="California"/>
    <n v="90036"/>
    <x v="1"/>
    <x v="546"/>
    <x v="1"/>
    <x v="4"/>
    <x v="546"/>
    <x v="610"/>
    <n v="2"/>
    <n v="0"/>
    <x v="620"/>
  </r>
  <r>
    <n v="3556"/>
    <s v="CA-2014-120838"/>
    <x v="893"/>
    <x v="616"/>
    <s v="Second Class"/>
    <s v="PO-18865"/>
    <s v="Patrick O'Donnell"/>
    <s v="Consumer"/>
    <s v="United States"/>
    <s v="Los Angeles"/>
    <s v="California"/>
    <n v="90036"/>
    <x v="1"/>
    <x v="1551"/>
    <x v="2"/>
    <x v="7"/>
    <x v="1539"/>
    <x v="2821"/>
    <n v="6"/>
    <n v="0.2"/>
    <x v="3134"/>
  </r>
  <r>
    <n v="3557"/>
    <s v="CA-2017-118542"/>
    <x v="96"/>
    <x v="241"/>
    <s v="Standard Class"/>
    <s v="CC-12550"/>
    <s v="Clay Cheatham"/>
    <s v="Consumer"/>
    <s v="United States"/>
    <s v="Los Angeles"/>
    <s v="California"/>
    <n v="90008"/>
    <x v="1"/>
    <x v="832"/>
    <x v="1"/>
    <x v="10"/>
    <x v="827"/>
    <x v="1568"/>
    <n v="7"/>
    <n v="0"/>
    <x v="1657"/>
  </r>
  <r>
    <n v="3558"/>
    <s v="CA-2017-118542"/>
    <x v="96"/>
    <x v="241"/>
    <s v="Standard Class"/>
    <s v="CC-12550"/>
    <s v="Clay Cheatham"/>
    <s v="Consumer"/>
    <s v="United States"/>
    <s v="Los Angeles"/>
    <s v="California"/>
    <n v="90008"/>
    <x v="1"/>
    <x v="858"/>
    <x v="1"/>
    <x v="8"/>
    <x v="852"/>
    <x v="2822"/>
    <n v="2"/>
    <n v="0.2"/>
    <x v="3135"/>
  </r>
  <r>
    <n v="3559"/>
    <s v="CA-2017-152737"/>
    <x v="659"/>
    <x v="44"/>
    <s v="Standard Class"/>
    <s v="TS-21505"/>
    <s v="Tony Sayre"/>
    <s v="Consumer"/>
    <s v="United States"/>
    <s v="San Francisco"/>
    <s v="California"/>
    <n v="94122"/>
    <x v="1"/>
    <x v="1282"/>
    <x v="1"/>
    <x v="8"/>
    <x v="1267"/>
    <x v="2823"/>
    <n v="4"/>
    <n v="0.2"/>
    <x v="3136"/>
  </r>
  <r>
    <n v="3560"/>
    <s v="CA-2017-152737"/>
    <x v="659"/>
    <x v="44"/>
    <s v="Standard Class"/>
    <s v="TS-21505"/>
    <s v="Tony Sayre"/>
    <s v="Consumer"/>
    <s v="United States"/>
    <s v="San Francisco"/>
    <s v="California"/>
    <n v="94122"/>
    <x v="1"/>
    <x v="989"/>
    <x v="2"/>
    <x v="11"/>
    <x v="982"/>
    <x v="2824"/>
    <n v="4"/>
    <n v="0"/>
    <x v="3137"/>
  </r>
  <r>
    <n v="3561"/>
    <s v="CA-2017-109757"/>
    <x v="507"/>
    <x v="945"/>
    <s v="Second Class"/>
    <s v="MD-17350"/>
    <s v="Maribeth Dona"/>
    <s v="Consumer"/>
    <s v="United States"/>
    <s v="Akron"/>
    <s v="Ohio"/>
    <n v="44312"/>
    <x v="3"/>
    <x v="679"/>
    <x v="1"/>
    <x v="6"/>
    <x v="679"/>
    <x v="2825"/>
    <n v="4"/>
    <n v="0.2"/>
    <x v="3138"/>
  </r>
  <r>
    <n v="3562"/>
    <s v="CA-2017-109757"/>
    <x v="507"/>
    <x v="945"/>
    <s v="Second Class"/>
    <s v="MD-17350"/>
    <s v="Maribeth Dona"/>
    <s v="Consumer"/>
    <s v="United States"/>
    <s v="Akron"/>
    <s v="Ohio"/>
    <n v="44312"/>
    <x v="3"/>
    <x v="822"/>
    <x v="1"/>
    <x v="8"/>
    <x v="818"/>
    <x v="2826"/>
    <n v="5"/>
    <n v="0.7"/>
    <x v="3139"/>
  </r>
  <r>
    <n v="3563"/>
    <s v="CA-2017-109757"/>
    <x v="507"/>
    <x v="945"/>
    <s v="Second Class"/>
    <s v="MD-17350"/>
    <s v="Maribeth Dona"/>
    <s v="Consumer"/>
    <s v="United States"/>
    <s v="Akron"/>
    <s v="Ohio"/>
    <n v="44312"/>
    <x v="3"/>
    <x v="24"/>
    <x v="1"/>
    <x v="8"/>
    <x v="24"/>
    <x v="2827"/>
    <n v="2"/>
    <n v="0.7"/>
    <x v="3140"/>
  </r>
  <r>
    <n v="3564"/>
    <s v="CA-2017-109757"/>
    <x v="507"/>
    <x v="945"/>
    <s v="Second Class"/>
    <s v="MD-17350"/>
    <s v="Maribeth Dona"/>
    <s v="Consumer"/>
    <s v="United States"/>
    <s v="Akron"/>
    <s v="Ohio"/>
    <n v="44312"/>
    <x v="3"/>
    <x v="1552"/>
    <x v="1"/>
    <x v="10"/>
    <x v="1540"/>
    <x v="2828"/>
    <n v="4"/>
    <n v="0.2"/>
    <x v="3141"/>
  </r>
  <r>
    <n v="3565"/>
    <s v="CA-2016-130029"/>
    <x v="894"/>
    <x v="946"/>
    <s v="First Class"/>
    <s v="GT-14755"/>
    <s v="Guy Thornton"/>
    <s v="Consumer"/>
    <s v="United States"/>
    <s v="Los Angeles"/>
    <s v="California"/>
    <n v="90049"/>
    <x v="1"/>
    <x v="1553"/>
    <x v="1"/>
    <x v="10"/>
    <x v="1541"/>
    <x v="91"/>
    <n v="2"/>
    <n v="0"/>
    <x v="91"/>
  </r>
  <r>
    <n v="3566"/>
    <s v="CA-2016-130029"/>
    <x v="894"/>
    <x v="946"/>
    <s v="First Class"/>
    <s v="GT-14755"/>
    <s v="Guy Thornton"/>
    <s v="Consumer"/>
    <s v="United States"/>
    <s v="Los Angeles"/>
    <s v="California"/>
    <n v="90049"/>
    <x v="1"/>
    <x v="1079"/>
    <x v="1"/>
    <x v="13"/>
    <x v="1069"/>
    <x v="536"/>
    <n v="2"/>
    <n v="0"/>
    <x v="3142"/>
  </r>
  <r>
    <n v="3567"/>
    <s v="CA-2017-103877"/>
    <x v="210"/>
    <x v="947"/>
    <s v="Standard Class"/>
    <s v="RD-19660"/>
    <s v="Robert Dilbeck"/>
    <s v="Home Office"/>
    <s v="United States"/>
    <s v="Independence"/>
    <s v="Missouri"/>
    <n v="64055"/>
    <x v="2"/>
    <x v="115"/>
    <x v="1"/>
    <x v="8"/>
    <x v="115"/>
    <x v="2829"/>
    <n v="3"/>
    <n v="0"/>
    <x v="3143"/>
  </r>
  <r>
    <n v="3568"/>
    <s v="CA-2016-137176"/>
    <x v="369"/>
    <x v="126"/>
    <s v="Second Class"/>
    <s v="DB-12910"/>
    <s v="Daniel Byrd"/>
    <s v="Home Office"/>
    <s v="United States"/>
    <s v="Dallas"/>
    <s v="Texas"/>
    <n v="75220"/>
    <x v="2"/>
    <x v="1441"/>
    <x v="0"/>
    <x v="5"/>
    <x v="1429"/>
    <x v="1660"/>
    <n v="4"/>
    <n v="0.6"/>
    <x v="3144"/>
  </r>
  <r>
    <n v="3569"/>
    <s v="CA-2017-168109"/>
    <x v="445"/>
    <x v="231"/>
    <s v="Same Day"/>
    <s v="JK-15640"/>
    <s v="Jim Kriz"/>
    <s v="Home Office"/>
    <s v="United States"/>
    <s v="Seattle"/>
    <s v="Washington"/>
    <n v="98105"/>
    <x v="1"/>
    <x v="246"/>
    <x v="2"/>
    <x v="11"/>
    <x v="247"/>
    <x v="2830"/>
    <n v="2"/>
    <n v="0"/>
    <x v="3145"/>
  </r>
  <r>
    <n v="3570"/>
    <s v="CA-2017-168109"/>
    <x v="445"/>
    <x v="231"/>
    <s v="Same Day"/>
    <s v="JK-15640"/>
    <s v="Jim Kriz"/>
    <s v="Home Office"/>
    <s v="United States"/>
    <s v="Seattle"/>
    <s v="Washington"/>
    <n v="98105"/>
    <x v="1"/>
    <x v="206"/>
    <x v="2"/>
    <x v="15"/>
    <x v="1542"/>
    <x v="2831"/>
    <n v="6"/>
    <n v="0.2"/>
    <x v="3146"/>
  </r>
  <r>
    <n v="3571"/>
    <s v="CA-2017-168109"/>
    <x v="445"/>
    <x v="231"/>
    <s v="Same Day"/>
    <s v="JK-15640"/>
    <s v="Jim Kriz"/>
    <s v="Home Office"/>
    <s v="United States"/>
    <s v="Seattle"/>
    <s v="Washington"/>
    <n v="98105"/>
    <x v="1"/>
    <x v="695"/>
    <x v="2"/>
    <x v="11"/>
    <x v="1062"/>
    <x v="2832"/>
    <n v="4"/>
    <n v="0"/>
    <x v="3147"/>
  </r>
  <r>
    <n v="3572"/>
    <s v="CA-2017-168109"/>
    <x v="445"/>
    <x v="231"/>
    <s v="Same Day"/>
    <s v="JK-15640"/>
    <s v="Jim Kriz"/>
    <s v="Home Office"/>
    <s v="United States"/>
    <s v="Seattle"/>
    <s v="Washington"/>
    <n v="98105"/>
    <x v="1"/>
    <x v="312"/>
    <x v="2"/>
    <x v="7"/>
    <x v="312"/>
    <x v="465"/>
    <n v="1"/>
    <n v="0.2"/>
    <x v="3148"/>
  </r>
  <r>
    <n v="3573"/>
    <s v="US-2017-126081"/>
    <x v="222"/>
    <x v="446"/>
    <s v="Standard Class"/>
    <s v="FC-14335"/>
    <s v="Fred Chung"/>
    <s v="Corporate"/>
    <s v="United States"/>
    <s v="Mesquite"/>
    <s v="Texas"/>
    <n v="75150"/>
    <x v="2"/>
    <x v="644"/>
    <x v="1"/>
    <x v="10"/>
    <x v="644"/>
    <x v="1182"/>
    <n v="1"/>
    <n v="0.2"/>
    <x v="1673"/>
  </r>
  <r>
    <n v="3574"/>
    <s v="CA-2017-117023"/>
    <x v="783"/>
    <x v="948"/>
    <s v="Standard Class"/>
    <s v="JW-15955"/>
    <s v="Joni Wasserman"/>
    <s v="Consumer"/>
    <s v="United States"/>
    <s v="Long Beach"/>
    <s v="New York"/>
    <n v="11561"/>
    <x v="3"/>
    <x v="241"/>
    <x v="1"/>
    <x v="6"/>
    <x v="242"/>
    <x v="2643"/>
    <n v="2"/>
    <n v="0"/>
    <x v="3149"/>
  </r>
  <r>
    <n v="3575"/>
    <s v="CA-2017-117023"/>
    <x v="783"/>
    <x v="948"/>
    <s v="Standard Class"/>
    <s v="JW-15955"/>
    <s v="Joni Wasserman"/>
    <s v="Consumer"/>
    <s v="United States"/>
    <s v="Long Beach"/>
    <s v="New York"/>
    <n v="11561"/>
    <x v="3"/>
    <x v="1554"/>
    <x v="1"/>
    <x v="6"/>
    <x v="772"/>
    <x v="2833"/>
    <n v="10"/>
    <n v="0"/>
    <x v="3150"/>
  </r>
  <r>
    <n v="3576"/>
    <s v="CA-2015-143532"/>
    <x v="531"/>
    <x v="949"/>
    <s v="Standard Class"/>
    <s v="DC-12850"/>
    <s v="Dan Campbell"/>
    <s v="Consumer"/>
    <s v="United States"/>
    <s v="North Miami"/>
    <s v="Florida"/>
    <n v="33161"/>
    <x v="0"/>
    <x v="670"/>
    <x v="1"/>
    <x v="10"/>
    <x v="670"/>
    <x v="2834"/>
    <n v="3"/>
    <n v="0.2"/>
    <x v="3151"/>
  </r>
  <r>
    <n v="3577"/>
    <s v="CA-2016-103163"/>
    <x v="843"/>
    <x v="950"/>
    <s v="Standard Class"/>
    <s v="FM-14290"/>
    <s v="Frank Merwin"/>
    <s v="Home Office"/>
    <s v="United States"/>
    <s v="Bakersfield"/>
    <s v="California"/>
    <n v="93309"/>
    <x v="1"/>
    <x v="570"/>
    <x v="1"/>
    <x v="8"/>
    <x v="570"/>
    <x v="2835"/>
    <n v="1"/>
    <n v="0.2"/>
    <x v="3152"/>
  </r>
  <r>
    <n v="3578"/>
    <s v="CA-2016-103163"/>
    <x v="843"/>
    <x v="950"/>
    <s v="Standard Class"/>
    <s v="FM-14290"/>
    <s v="Frank Merwin"/>
    <s v="Home Office"/>
    <s v="United States"/>
    <s v="Bakersfield"/>
    <s v="California"/>
    <n v="93309"/>
    <x v="1"/>
    <x v="204"/>
    <x v="1"/>
    <x v="10"/>
    <x v="205"/>
    <x v="2836"/>
    <n v="1"/>
    <n v="0"/>
    <x v="3153"/>
  </r>
  <r>
    <n v="3579"/>
    <s v="CA-2016-104157"/>
    <x v="197"/>
    <x v="879"/>
    <s v="Standard Class"/>
    <s v="MT-17815"/>
    <s v="Meg Tillman"/>
    <s v="Consumer"/>
    <s v="United States"/>
    <s v="Jackson"/>
    <s v="Mississippi"/>
    <n v="39212"/>
    <x v="0"/>
    <x v="1555"/>
    <x v="1"/>
    <x v="4"/>
    <x v="1543"/>
    <x v="2837"/>
    <n v="1"/>
    <n v="0"/>
    <x v="3154"/>
  </r>
  <r>
    <n v="3580"/>
    <s v="CA-2016-104157"/>
    <x v="197"/>
    <x v="879"/>
    <s v="Standard Class"/>
    <s v="MT-17815"/>
    <s v="Meg Tillman"/>
    <s v="Consumer"/>
    <s v="United States"/>
    <s v="Jackson"/>
    <s v="Mississippi"/>
    <n v="39212"/>
    <x v="0"/>
    <x v="1402"/>
    <x v="1"/>
    <x v="10"/>
    <x v="1389"/>
    <x v="2838"/>
    <n v="5"/>
    <n v="0"/>
    <x v="3155"/>
  </r>
  <r>
    <n v="3581"/>
    <s v="CA-2016-104157"/>
    <x v="197"/>
    <x v="879"/>
    <s v="Standard Class"/>
    <s v="MT-17815"/>
    <s v="Meg Tillman"/>
    <s v="Consumer"/>
    <s v="United States"/>
    <s v="Jackson"/>
    <s v="Mississippi"/>
    <n v="39212"/>
    <x v="0"/>
    <x v="335"/>
    <x v="0"/>
    <x v="3"/>
    <x v="335"/>
    <x v="2839"/>
    <n v="8"/>
    <n v="0"/>
    <x v="3156"/>
  </r>
  <r>
    <n v="3582"/>
    <s v="CA-2017-117807"/>
    <x v="172"/>
    <x v="951"/>
    <s v="Standard Class"/>
    <s v="DK-13090"/>
    <s v="Dave Kipp"/>
    <s v="Consumer"/>
    <s v="United States"/>
    <s v="Fremont"/>
    <s v="Nebraska"/>
    <n v="68025"/>
    <x v="2"/>
    <x v="921"/>
    <x v="1"/>
    <x v="10"/>
    <x v="913"/>
    <x v="2840"/>
    <n v="1"/>
    <n v="0"/>
    <x v="3157"/>
  </r>
  <r>
    <n v="3583"/>
    <s v="CA-2015-121650"/>
    <x v="895"/>
    <x v="313"/>
    <s v="Standard Class"/>
    <s v="KD-16495"/>
    <s v="Keith Dawkins"/>
    <s v="Corporate"/>
    <s v="United States"/>
    <s v="Jackson"/>
    <s v="Michigan"/>
    <n v="49201"/>
    <x v="2"/>
    <x v="130"/>
    <x v="1"/>
    <x v="6"/>
    <x v="1544"/>
    <x v="2841"/>
    <n v="2"/>
    <n v="0"/>
    <x v="3158"/>
  </r>
  <r>
    <n v="3584"/>
    <s v="CA-2015-121650"/>
    <x v="895"/>
    <x v="313"/>
    <s v="Standard Class"/>
    <s v="KD-16495"/>
    <s v="Keith Dawkins"/>
    <s v="Corporate"/>
    <s v="United States"/>
    <s v="Jackson"/>
    <s v="Michigan"/>
    <n v="49201"/>
    <x v="2"/>
    <x v="1382"/>
    <x v="0"/>
    <x v="3"/>
    <x v="1367"/>
    <x v="2842"/>
    <n v="2"/>
    <n v="0"/>
    <x v="3159"/>
  </r>
  <r>
    <n v="3585"/>
    <s v="CA-2015-121650"/>
    <x v="895"/>
    <x v="313"/>
    <s v="Standard Class"/>
    <s v="KD-16495"/>
    <s v="Keith Dawkins"/>
    <s v="Corporate"/>
    <s v="United States"/>
    <s v="Jackson"/>
    <s v="Michigan"/>
    <n v="49201"/>
    <x v="2"/>
    <x v="992"/>
    <x v="0"/>
    <x v="1"/>
    <x v="984"/>
    <x v="2843"/>
    <n v="2"/>
    <n v="0"/>
    <x v="3160"/>
  </r>
  <r>
    <n v="3586"/>
    <s v="CA-2015-121650"/>
    <x v="895"/>
    <x v="313"/>
    <s v="Standard Class"/>
    <s v="KD-16495"/>
    <s v="Keith Dawkins"/>
    <s v="Corporate"/>
    <s v="United States"/>
    <s v="Jackson"/>
    <s v="Michigan"/>
    <n v="49201"/>
    <x v="2"/>
    <x v="709"/>
    <x v="1"/>
    <x v="2"/>
    <x v="708"/>
    <x v="537"/>
    <n v="1"/>
    <n v="0"/>
    <x v="547"/>
  </r>
  <r>
    <n v="3587"/>
    <s v="CA-2017-161823"/>
    <x v="213"/>
    <x v="221"/>
    <s v="Standard Class"/>
    <s v="AG-10300"/>
    <s v="Aleksandra Gannaway"/>
    <s v="Corporate"/>
    <s v="United States"/>
    <s v="San Francisco"/>
    <s v="California"/>
    <n v="94122"/>
    <x v="1"/>
    <x v="79"/>
    <x v="1"/>
    <x v="6"/>
    <x v="79"/>
    <x v="459"/>
    <n v="2"/>
    <n v="0"/>
    <x v="470"/>
  </r>
  <r>
    <n v="3588"/>
    <s v="CA-2017-121839"/>
    <x v="241"/>
    <x v="938"/>
    <s v="Standard Class"/>
    <s v="MH-18115"/>
    <s v="Mick Hernandez"/>
    <s v="Home Office"/>
    <s v="United States"/>
    <s v="Lancaster"/>
    <s v="Ohio"/>
    <n v="43130"/>
    <x v="3"/>
    <x v="1148"/>
    <x v="2"/>
    <x v="7"/>
    <x v="1136"/>
    <x v="2844"/>
    <n v="3"/>
    <n v="0.4"/>
    <x v="3161"/>
  </r>
  <r>
    <n v="3589"/>
    <s v="CA-2017-158729"/>
    <x v="484"/>
    <x v="91"/>
    <s v="First Class"/>
    <s v="AC-10450"/>
    <s v="Amy Cox"/>
    <s v="Consumer"/>
    <s v="United States"/>
    <s v="Lafayette"/>
    <s v="Louisiana"/>
    <n v="70506"/>
    <x v="0"/>
    <x v="465"/>
    <x v="1"/>
    <x v="14"/>
    <x v="466"/>
    <x v="2845"/>
    <n v="2"/>
    <n v="0"/>
    <x v="3162"/>
  </r>
  <r>
    <n v="3590"/>
    <s v="CA-2017-146535"/>
    <x v="221"/>
    <x v="524"/>
    <s v="Standard Class"/>
    <s v="FM-14290"/>
    <s v="Frank Merwin"/>
    <s v="Home Office"/>
    <s v="United States"/>
    <s v="Richmond"/>
    <s v="Kentucky"/>
    <n v="40475"/>
    <x v="0"/>
    <x v="614"/>
    <x v="1"/>
    <x v="8"/>
    <x v="614"/>
    <x v="709"/>
    <n v="1"/>
    <n v="0"/>
    <x v="723"/>
  </r>
  <r>
    <n v="3591"/>
    <s v="CA-2017-146535"/>
    <x v="221"/>
    <x v="524"/>
    <s v="Standard Class"/>
    <s v="FM-14290"/>
    <s v="Frank Merwin"/>
    <s v="Home Office"/>
    <s v="United States"/>
    <s v="Richmond"/>
    <s v="Kentucky"/>
    <n v="40475"/>
    <x v="0"/>
    <x v="772"/>
    <x v="1"/>
    <x v="4"/>
    <x v="771"/>
    <x v="2846"/>
    <n v="12"/>
    <n v="0"/>
    <x v="3163"/>
  </r>
  <r>
    <n v="3592"/>
    <s v="CA-2014-154186"/>
    <x v="736"/>
    <x v="345"/>
    <s v="Second Class"/>
    <s v="RA-19285"/>
    <s v="Ralph Arnett"/>
    <s v="Consumer"/>
    <s v="United States"/>
    <s v="Houston"/>
    <s v="Texas"/>
    <n v="77070"/>
    <x v="2"/>
    <x v="503"/>
    <x v="1"/>
    <x v="14"/>
    <x v="503"/>
    <x v="2847"/>
    <n v="1"/>
    <n v="0.2"/>
    <x v="3164"/>
  </r>
  <r>
    <n v="3593"/>
    <s v="CA-2016-108434"/>
    <x v="5"/>
    <x v="439"/>
    <s v="Second Class"/>
    <s v="JG-15160"/>
    <s v="James Galang"/>
    <s v="Consumer"/>
    <s v="United States"/>
    <s v="New York City"/>
    <s v="New York"/>
    <n v="10024"/>
    <x v="3"/>
    <x v="1449"/>
    <x v="1"/>
    <x v="4"/>
    <x v="1436"/>
    <x v="2848"/>
    <n v="3"/>
    <n v="0"/>
    <x v="3165"/>
  </r>
  <r>
    <n v="3594"/>
    <s v="CA-2016-164154"/>
    <x v="108"/>
    <x v="106"/>
    <s v="Standard Class"/>
    <s v="NZ-18565"/>
    <s v="Nick Zandusky"/>
    <s v="Home Office"/>
    <s v="United States"/>
    <s v="Toledo"/>
    <s v="Ohio"/>
    <n v="43615"/>
    <x v="3"/>
    <x v="444"/>
    <x v="1"/>
    <x v="8"/>
    <x v="444"/>
    <x v="2849"/>
    <n v="3"/>
    <n v="0.7"/>
    <x v="3166"/>
  </r>
  <r>
    <n v="3595"/>
    <s v="CA-2016-164154"/>
    <x v="108"/>
    <x v="106"/>
    <s v="Standard Class"/>
    <s v="NZ-18565"/>
    <s v="Nick Zandusky"/>
    <s v="Home Office"/>
    <s v="United States"/>
    <s v="Toledo"/>
    <s v="Ohio"/>
    <n v="43615"/>
    <x v="3"/>
    <x v="1190"/>
    <x v="1"/>
    <x v="4"/>
    <x v="683"/>
    <x v="2850"/>
    <n v="5"/>
    <n v="0.2"/>
    <x v="3167"/>
  </r>
  <r>
    <n v="3596"/>
    <s v="CA-2017-148012"/>
    <x v="34"/>
    <x v="159"/>
    <s v="Standard Class"/>
    <s v="KM-16225"/>
    <s v="Kalyca Meade"/>
    <s v="Corporate"/>
    <s v="United States"/>
    <s v="Philadelphia"/>
    <s v="Pennsylvania"/>
    <n v="19143"/>
    <x v="3"/>
    <x v="346"/>
    <x v="1"/>
    <x v="6"/>
    <x v="346"/>
    <x v="370"/>
    <n v="1"/>
    <n v="0.2"/>
    <x v="379"/>
  </r>
  <r>
    <n v="3597"/>
    <s v="CA-2014-102869"/>
    <x v="340"/>
    <x v="931"/>
    <s v="Second Class"/>
    <s v="LC-17140"/>
    <s v="Logan Currie"/>
    <s v="Consumer"/>
    <s v="United States"/>
    <s v="Philadelphia"/>
    <s v="Pennsylvania"/>
    <n v="19140"/>
    <x v="3"/>
    <x v="739"/>
    <x v="1"/>
    <x v="10"/>
    <x v="738"/>
    <x v="12"/>
    <n v="3"/>
    <n v="0.2"/>
    <x v="12"/>
  </r>
  <r>
    <n v="3598"/>
    <s v="CA-2014-102869"/>
    <x v="340"/>
    <x v="931"/>
    <s v="Second Class"/>
    <s v="LC-17140"/>
    <s v="Logan Currie"/>
    <s v="Consumer"/>
    <s v="United States"/>
    <s v="Philadelphia"/>
    <s v="Pennsylvania"/>
    <n v="19140"/>
    <x v="3"/>
    <x v="1556"/>
    <x v="2"/>
    <x v="11"/>
    <x v="1545"/>
    <x v="2851"/>
    <n v="6"/>
    <n v="0.2"/>
    <x v="3168"/>
  </r>
  <r>
    <n v="3599"/>
    <s v="CA-2014-102869"/>
    <x v="340"/>
    <x v="931"/>
    <s v="Second Class"/>
    <s v="LC-17140"/>
    <s v="Logan Currie"/>
    <s v="Consumer"/>
    <s v="United States"/>
    <s v="Philadelphia"/>
    <s v="Pennsylvania"/>
    <n v="19140"/>
    <x v="3"/>
    <x v="1027"/>
    <x v="0"/>
    <x v="5"/>
    <x v="1018"/>
    <x v="1133"/>
    <n v="3"/>
    <n v="0.2"/>
    <x v="3169"/>
  </r>
  <r>
    <n v="3600"/>
    <s v="CA-2014-102869"/>
    <x v="340"/>
    <x v="931"/>
    <s v="Second Class"/>
    <s v="LC-17140"/>
    <s v="Logan Currie"/>
    <s v="Consumer"/>
    <s v="United States"/>
    <s v="Philadelphia"/>
    <s v="Pennsylvania"/>
    <n v="19140"/>
    <x v="3"/>
    <x v="944"/>
    <x v="2"/>
    <x v="7"/>
    <x v="937"/>
    <x v="2852"/>
    <n v="1"/>
    <n v="0.4"/>
    <x v="3170"/>
  </r>
  <r>
    <n v="3601"/>
    <s v="CA-2017-138310"/>
    <x v="335"/>
    <x v="569"/>
    <s v="Standard Class"/>
    <s v="NP-18700"/>
    <s v="Nora Preis"/>
    <s v="Consumer"/>
    <s v="United States"/>
    <s v="Denver"/>
    <s v="Colorado"/>
    <n v="80219"/>
    <x v="1"/>
    <x v="876"/>
    <x v="2"/>
    <x v="11"/>
    <x v="870"/>
    <x v="1074"/>
    <n v="9"/>
    <n v="0.2"/>
    <x v="1116"/>
  </r>
  <r>
    <n v="3602"/>
    <s v="CA-2014-159835"/>
    <x v="664"/>
    <x v="81"/>
    <s v="Standard Class"/>
    <s v="RB-19330"/>
    <s v="Randy Bradley"/>
    <s v="Consumer"/>
    <s v="United States"/>
    <s v="Philadelphia"/>
    <s v="Pennsylvania"/>
    <n v="19143"/>
    <x v="3"/>
    <x v="565"/>
    <x v="1"/>
    <x v="10"/>
    <x v="565"/>
    <x v="2853"/>
    <n v="2"/>
    <n v="0.2"/>
    <x v="3171"/>
  </r>
  <r>
    <n v="3603"/>
    <s v="CA-2014-159835"/>
    <x v="664"/>
    <x v="81"/>
    <s v="Standard Class"/>
    <s v="RB-19330"/>
    <s v="Randy Bradley"/>
    <s v="Consumer"/>
    <s v="United States"/>
    <s v="Philadelphia"/>
    <s v="Pennsylvania"/>
    <n v="19143"/>
    <x v="3"/>
    <x v="499"/>
    <x v="0"/>
    <x v="1"/>
    <x v="499"/>
    <x v="2854"/>
    <n v="5"/>
    <n v="0.3"/>
    <x v="3172"/>
  </r>
  <r>
    <n v="3604"/>
    <s v="CA-2017-112956"/>
    <x v="170"/>
    <x v="952"/>
    <s v="Standard Class"/>
    <s v="TH-21550"/>
    <s v="Tracy Hopkins"/>
    <s v="Home Office"/>
    <s v="United States"/>
    <s v="Columbia"/>
    <s v="Maryland"/>
    <n v="21044"/>
    <x v="3"/>
    <x v="447"/>
    <x v="1"/>
    <x v="10"/>
    <x v="1228"/>
    <x v="1959"/>
    <n v="5"/>
    <n v="0"/>
    <x v="2110"/>
  </r>
  <r>
    <n v="3605"/>
    <s v="CA-2017-112956"/>
    <x v="170"/>
    <x v="952"/>
    <s v="Standard Class"/>
    <s v="TH-21550"/>
    <s v="Tracy Hopkins"/>
    <s v="Home Office"/>
    <s v="United States"/>
    <s v="Columbia"/>
    <s v="Maryland"/>
    <n v="21044"/>
    <x v="3"/>
    <x v="980"/>
    <x v="0"/>
    <x v="5"/>
    <x v="973"/>
    <x v="2855"/>
    <n v="2"/>
    <n v="0"/>
    <x v="3173"/>
  </r>
  <r>
    <n v="3606"/>
    <s v="CA-2017-112956"/>
    <x v="170"/>
    <x v="952"/>
    <s v="Standard Class"/>
    <s v="TH-21550"/>
    <s v="Tracy Hopkins"/>
    <s v="Home Office"/>
    <s v="United States"/>
    <s v="Columbia"/>
    <s v="Maryland"/>
    <n v="21044"/>
    <x v="3"/>
    <x v="935"/>
    <x v="0"/>
    <x v="5"/>
    <x v="928"/>
    <x v="2856"/>
    <n v="4"/>
    <n v="0"/>
    <x v="3174"/>
  </r>
  <r>
    <n v="3607"/>
    <s v="CA-2016-119683"/>
    <x v="299"/>
    <x v="67"/>
    <s v="Second Class"/>
    <s v="CK-12595"/>
    <s v="Clytie Kelty"/>
    <s v="Consumer"/>
    <s v="United States"/>
    <s v="New York City"/>
    <s v="New York"/>
    <n v="10024"/>
    <x v="3"/>
    <x v="706"/>
    <x v="1"/>
    <x v="12"/>
    <x v="153"/>
    <x v="1624"/>
    <n v="3"/>
    <n v="0"/>
    <x v="3175"/>
  </r>
  <r>
    <n v="3608"/>
    <s v="CA-2014-163559"/>
    <x v="865"/>
    <x v="919"/>
    <s v="Second Class"/>
    <s v="ST-20530"/>
    <s v="Shui Tom"/>
    <s v="Consumer"/>
    <s v="United States"/>
    <s v="New York City"/>
    <s v="New York"/>
    <n v="10035"/>
    <x v="3"/>
    <x v="920"/>
    <x v="1"/>
    <x v="8"/>
    <x v="912"/>
    <x v="2857"/>
    <n v="3"/>
    <n v="0.2"/>
    <x v="3176"/>
  </r>
  <r>
    <n v="3609"/>
    <s v="CA-2014-140228"/>
    <x v="582"/>
    <x v="617"/>
    <s v="Standard Class"/>
    <s v="GB-14530"/>
    <s v="George Bell"/>
    <s v="Corporate"/>
    <s v="United States"/>
    <s v="Newark"/>
    <s v="Ohio"/>
    <n v="43055"/>
    <x v="3"/>
    <x v="745"/>
    <x v="1"/>
    <x v="2"/>
    <x v="743"/>
    <x v="2789"/>
    <n v="3"/>
    <n v="0.2"/>
    <x v="3177"/>
  </r>
  <r>
    <n v="3610"/>
    <s v="CA-2014-140228"/>
    <x v="582"/>
    <x v="617"/>
    <s v="Standard Class"/>
    <s v="GB-14530"/>
    <s v="George Bell"/>
    <s v="Corporate"/>
    <s v="United States"/>
    <s v="Newark"/>
    <s v="Ohio"/>
    <n v="43055"/>
    <x v="3"/>
    <x v="1011"/>
    <x v="1"/>
    <x v="4"/>
    <x v="1003"/>
    <x v="2858"/>
    <n v="3"/>
    <n v="0.2"/>
    <x v="3178"/>
  </r>
  <r>
    <n v="3611"/>
    <s v="CA-2014-140228"/>
    <x v="582"/>
    <x v="617"/>
    <s v="Standard Class"/>
    <s v="GB-14530"/>
    <s v="George Bell"/>
    <s v="Corporate"/>
    <s v="United States"/>
    <s v="Newark"/>
    <s v="Ohio"/>
    <n v="43055"/>
    <x v="3"/>
    <x v="1439"/>
    <x v="1"/>
    <x v="4"/>
    <x v="1427"/>
    <x v="2859"/>
    <n v="2"/>
    <n v="0.2"/>
    <x v="3179"/>
  </r>
  <r>
    <n v="3612"/>
    <s v="US-2016-131674"/>
    <x v="896"/>
    <x v="417"/>
    <s v="Second Class"/>
    <s v="NC-18535"/>
    <s v="Nick Crebassa"/>
    <s v="Corporate"/>
    <s v="United States"/>
    <s v="Dallas"/>
    <s v="Texas"/>
    <n v="75217"/>
    <x v="2"/>
    <x v="1312"/>
    <x v="2"/>
    <x v="11"/>
    <x v="1298"/>
    <x v="2860"/>
    <n v="2"/>
    <n v="0.2"/>
    <x v="3180"/>
  </r>
  <r>
    <n v="3613"/>
    <s v="CA-2015-110093"/>
    <x v="155"/>
    <x v="222"/>
    <s v="Standard Class"/>
    <s v="AB-10255"/>
    <s v="Alejandro Ballentine"/>
    <s v="Home Office"/>
    <s v="United States"/>
    <s v="Philadelphia"/>
    <s v="Pennsylvania"/>
    <n v="19134"/>
    <x v="3"/>
    <x v="1536"/>
    <x v="1"/>
    <x v="10"/>
    <x v="1524"/>
    <x v="2861"/>
    <n v="2"/>
    <n v="0.2"/>
    <x v="3181"/>
  </r>
  <r>
    <n v="3614"/>
    <s v="CA-2015-110093"/>
    <x v="155"/>
    <x v="222"/>
    <s v="Standard Class"/>
    <s v="AB-10255"/>
    <s v="Alejandro Ballentine"/>
    <s v="Home Office"/>
    <s v="United States"/>
    <s v="Philadelphia"/>
    <s v="Pennsylvania"/>
    <n v="19134"/>
    <x v="3"/>
    <x v="43"/>
    <x v="2"/>
    <x v="11"/>
    <x v="43"/>
    <x v="2862"/>
    <n v="2"/>
    <n v="0.2"/>
    <x v="3182"/>
  </r>
  <r>
    <n v="3615"/>
    <s v="CA-2017-112529"/>
    <x v="123"/>
    <x v="410"/>
    <s v="First Class"/>
    <s v="SC-20770"/>
    <s v="Stewart Carmichael"/>
    <s v="Corporate"/>
    <s v="United States"/>
    <s v="San Antonio"/>
    <s v="Texas"/>
    <n v="78207"/>
    <x v="2"/>
    <x v="975"/>
    <x v="0"/>
    <x v="3"/>
    <x v="969"/>
    <x v="2863"/>
    <n v="6"/>
    <n v="0.3"/>
    <x v="3183"/>
  </r>
  <r>
    <n v="3616"/>
    <s v="CA-2017-112529"/>
    <x v="123"/>
    <x v="410"/>
    <s v="First Class"/>
    <s v="SC-20770"/>
    <s v="Stewart Carmichael"/>
    <s v="Corporate"/>
    <s v="United States"/>
    <s v="San Antonio"/>
    <s v="Texas"/>
    <n v="78207"/>
    <x v="2"/>
    <x v="1068"/>
    <x v="1"/>
    <x v="6"/>
    <x v="1057"/>
    <x v="2864"/>
    <n v="4"/>
    <n v="0.2"/>
    <x v="3184"/>
  </r>
  <r>
    <n v="3617"/>
    <s v="CA-2016-154536"/>
    <x v="64"/>
    <x v="411"/>
    <s v="Standard Class"/>
    <s v="JC-15340"/>
    <s v="Jasper Cacioppo"/>
    <s v="Consumer"/>
    <s v="United States"/>
    <s v="Philadelphia"/>
    <s v="Pennsylvania"/>
    <n v="19120"/>
    <x v="3"/>
    <x v="48"/>
    <x v="1"/>
    <x v="8"/>
    <x v="48"/>
    <x v="2865"/>
    <n v="5"/>
    <n v="0.7"/>
    <x v="3185"/>
  </r>
  <r>
    <n v="3618"/>
    <s v="CA-2017-141929"/>
    <x v="507"/>
    <x v="221"/>
    <s v="Standard Class"/>
    <s v="RA-19285"/>
    <s v="Ralph Arnett"/>
    <s v="Consumer"/>
    <s v="United States"/>
    <s v="Los Angeles"/>
    <s v="California"/>
    <n v="90004"/>
    <x v="1"/>
    <x v="569"/>
    <x v="1"/>
    <x v="8"/>
    <x v="569"/>
    <x v="1638"/>
    <n v="2"/>
    <n v="0.2"/>
    <x v="1735"/>
  </r>
  <r>
    <n v="3619"/>
    <s v="CA-2017-141929"/>
    <x v="507"/>
    <x v="221"/>
    <s v="Standard Class"/>
    <s v="RA-19285"/>
    <s v="Ralph Arnett"/>
    <s v="Consumer"/>
    <s v="United States"/>
    <s v="Los Angeles"/>
    <s v="California"/>
    <n v="90004"/>
    <x v="1"/>
    <x v="1091"/>
    <x v="2"/>
    <x v="7"/>
    <x v="1081"/>
    <x v="2866"/>
    <n v="1"/>
    <n v="0.2"/>
    <x v="3186"/>
  </r>
  <r>
    <n v="3620"/>
    <s v="CA-2017-141929"/>
    <x v="507"/>
    <x v="221"/>
    <s v="Standard Class"/>
    <s v="RA-19285"/>
    <s v="Ralph Arnett"/>
    <s v="Consumer"/>
    <s v="United States"/>
    <s v="Los Angeles"/>
    <s v="California"/>
    <n v="90004"/>
    <x v="1"/>
    <x v="123"/>
    <x v="1"/>
    <x v="4"/>
    <x v="123"/>
    <x v="2867"/>
    <n v="5"/>
    <n v="0"/>
    <x v="3187"/>
  </r>
  <r>
    <n v="3621"/>
    <s v="CA-2016-109743"/>
    <x v="897"/>
    <x v="953"/>
    <s v="Standard Class"/>
    <s v="SH-19975"/>
    <s v="Sally Hughsby"/>
    <s v="Corporate"/>
    <s v="United States"/>
    <s v="Smyrna"/>
    <s v="Tennessee"/>
    <n v="37167"/>
    <x v="0"/>
    <x v="1385"/>
    <x v="1"/>
    <x v="6"/>
    <x v="1371"/>
    <x v="2868"/>
    <n v="3"/>
    <n v="0.2"/>
    <x v="3188"/>
  </r>
  <r>
    <n v="3622"/>
    <s v="CA-2016-109743"/>
    <x v="897"/>
    <x v="953"/>
    <s v="Standard Class"/>
    <s v="SH-19975"/>
    <s v="Sally Hughsby"/>
    <s v="Corporate"/>
    <s v="United States"/>
    <s v="Smyrna"/>
    <s v="Tennessee"/>
    <n v="37167"/>
    <x v="0"/>
    <x v="1557"/>
    <x v="2"/>
    <x v="7"/>
    <x v="1546"/>
    <x v="2869"/>
    <n v="8"/>
    <n v="0.2"/>
    <x v="3189"/>
  </r>
  <r>
    <n v="3623"/>
    <s v="CA-2014-159184"/>
    <x v="80"/>
    <x v="76"/>
    <s v="Standard Class"/>
    <s v="JC-15775"/>
    <s v="John Castell"/>
    <s v="Consumer"/>
    <s v="United States"/>
    <s v="Macon"/>
    <s v="Georgia"/>
    <n v="31204"/>
    <x v="0"/>
    <x v="1146"/>
    <x v="0"/>
    <x v="5"/>
    <x v="1134"/>
    <x v="2870"/>
    <n v="5"/>
    <n v="0"/>
    <x v="3190"/>
  </r>
  <r>
    <n v="3624"/>
    <s v="CA-2014-159184"/>
    <x v="80"/>
    <x v="76"/>
    <s v="Standard Class"/>
    <s v="JC-15775"/>
    <s v="John Castell"/>
    <s v="Consumer"/>
    <s v="United States"/>
    <s v="Macon"/>
    <s v="Georgia"/>
    <n v="31204"/>
    <x v="0"/>
    <x v="175"/>
    <x v="1"/>
    <x v="8"/>
    <x v="176"/>
    <x v="181"/>
    <n v="2"/>
    <n v="0"/>
    <x v="183"/>
  </r>
  <r>
    <n v="3625"/>
    <s v="CA-2017-113530"/>
    <x v="240"/>
    <x v="466"/>
    <s v="Second Class"/>
    <s v="BC-11125"/>
    <s v="Becky Castell"/>
    <s v="Home Office"/>
    <s v="United States"/>
    <s v="San Francisco"/>
    <s v="California"/>
    <n v="94109"/>
    <x v="1"/>
    <x v="474"/>
    <x v="0"/>
    <x v="1"/>
    <x v="475"/>
    <x v="2871"/>
    <n v="12"/>
    <n v="0.2"/>
    <x v="3191"/>
  </r>
  <r>
    <n v="3626"/>
    <s v="CA-2017-113530"/>
    <x v="240"/>
    <x v="466"/>
    <s v="Second Class"/>
    <s v="BC-11125"/>
    <s v="Becky Castell"/>
    <s v="Home Office"/>
    <s v="United States"/>
    <s v="San Francisco"/>
    <s v="California"/>
    <n v="94109"/>
    <x v="1"/>
    <x v="1039"/>
    <x v="1"/>
    <x v="6"/>
    <x v="1029"/>
    <x v="2872"/>
    <n v="2"/>
    <n v="0"/>
    <x v="3192"/>
  </r>
  <r>
    <n v="3627"/>
    <s v="CA-2017-113530"/>
    <x v="240"/>
    <x v="466"/>
    <s v="Second Class"/>
    <s v="BC-11125"/>
    <s v="Becky Castell"/>
    <s v="Home Office"/>
    <s v="United States"/>
    <s v="San Francisco"/>
    <s v="California"/>
    <n v="94109"/>
    <x v="1"/>
    <x v="311"/>
    <x v="1"/>
    <x v="6"/>
    <x v="311"/>
    <x v="2271"/>
    <n v="1"/>
    <n v="0"/>
    <x v="3193"/>
  </r>
  <r>
    <n v="3628"/>
    <s v="CA-2017-113530"/>
    <x v="240"/>
    <x v="466"/>
    <s v="Second Class"/>
    <s v="BC-11125"/>
    <s v="Becky Castell"/>
    <s v="Home Office"/>
    <s v="United States"/>
    <s v="San Francisco"/>
    <s v="California"/>
    <n v="94109"/>
    <x v="1"/>
    <x v="477"/>
    <x v="2"/>
    <x v="11"/>
    <x v="478"/>
    <x v="2873"/>
    <n v="1"/>
    <n v="0"/>
    <x v="3194"/>
  </r>
  <r>
    <n v="3629"/>
    <s v="CA-2014-169726"/>
    <x v="128"/>
    <x v="923"/>
    <s v="Standard Class"/>
    <s v="JH-15985"/>
    <s v="Joseph Holt"/>
    <s v="Consumer"/>
    <s v="United States"/>
    <s v="Seattle"/>
    <s v="Washington"/>
    <n v="98103"/>
    <x v="1"/>
    <x v="1498"/>
    <x v="1"/>
    <x v="8"/>
    <x v="1486"/>
    <x v="2874"/>
    <n v="7"/>
    <n v="0.2"/>
    <x v="3195"/>
  </r>
  <r>
    <n v="3630"/>
    <s v="CA-2017-155957"/>
    <x v="200"/>
    <x v="524"/>
    <s v="Standard Class"/>
    <s v="CC-12610"/>
    <s v="Corey Catlett"/>
    <s v="Corporate"/>
    <s v="United States"/>
    <s v="Columbus"/>
    <s v="Ohio"/>
    <n v="43229"/>
    <x v="3"/>
    <x v="1112"/>
    <x v="1"/>
    <x v="9"/>
    <x v="1101"/>
    <x v="2464"/>
    <n v="3"/>
    <n v="0.2"/>
    <x v="3196"/>
  </r>
  <r>
    <n v="3631"/>
    <s v="CA-2017-155957"/>
    <x v="200"/>
    <x v="524"/>
    <s v="Standard Class"/>
    <s v="CC-12610"/>
    <s v="Corey Catlett"/>
    <s v="Corporate"/>
    <s v="United States"/>
    <s v="Columbus"/>
    <s v="Ohio"/>
    <n v="43229"/>
    <x v="3"/>
    <x v="513"/>
    <x v="1"/>
    <x v="9"/>
    <x v="513"/>
    <x v="2875"/>
    <n v="7"/>
    <n v="0.2"/>
    <x v="3197"/>
  </r>
  <r>
    <n v="3632"/>
    <s v="CA-2017-132178"/>
    <x v="898"/>
    <x v="785"/>
    <s v="Second Class"/>
    <s v="DB-12970"/>
    <s v="Darren Budd"/>
    <s v="Corporate"/>
    <s v="United States"/>
    <s v="Los Angeles"/>
    <s v="California"/>
    <n v="90004"/>
    <x v="1"/>
    <x v="1156"/>
    <x v="1"/>
    <x v="4"/>
    <x v="1144"/>
    <x v="2876"/>
    <n v="2"/>
    <n v="0"/>
    <x v="3198"/>
  </r>
  <r>
    <n v="3633"/>
    <s v="CA-2017-132178"/>
    <x v="898"/>
    <x v="785"/>
    <s v="Second Class"/>
    <s v="DB-12970"/>
    <s v="Darren Budd"/>
    <s v="Corporate"/>
    <s v="United States"/>
    <s v="Los Angeles"/>
    <s v="California"/>
    <n v="90004"/>
    <x v="1"/>
    <x v="621"/>
    <x v="1"/>
    <x v="4"/>
    <x v="621"/>
    <x v="2877"/>
    <n v="8"/>
    <n v="0"/>
    <x v="3199"/>
  </r>
  <r>
    <n v="3634"/>
    <s v="CA-2016-145177"/>
    <x v="338"/>
    <x v="954"/>
    <s v="Standard Class"/>
    <s v="PP-18955"/>
    <s v="Paul Prost"/>
    <s v="Home Office"/>
    <s v="United States"/>
    <s v="Springfield"/>
    <s v="Ohio"/>
    <n v="45503"/>
    <x v="3"/>
    <x v="745"/>
    <x v="1"/>
    <x v="2"/>
    <x v="743"/>
    <x v="2145"/>
    <n v="4"/>
    <n v="0.2"/>
    <x v="2311"/>
  </r>
  <r>
    <n v="3635"/>
    <s v="CA-2016-145177"/>
    <x v="338"/>
    <x v="954"/>
    <s v="Standard Class"/>
    <s v="PP-18955"/>
    <s v="Paul Prost"/>
    <s v="Home Office"/>
    <s v="United States"/>
    <s v="Springfield"/>
    <s v="Ohio"/>
    <n v="45503"/>
    <x v="3"/>
    <x v="433"/>
    <x v="2"/>
    <x v="7"/>
    <x v="433"/>
    <x v="2878"/>
    <n v="7"/>
    <n v="0.4"/>
    <x v="3200"/>
  </r>
  <r>
    <n v="3636"/>
    <s v="CA-2016-145177"/>
    <x v="338"/>
    <x v="954"/>
    <s v="Standard Class"/>
    <s v="PP-18955"/>
    <s v="Paul Prost"/>
    <s v="Home Office"/>
    <s v="United States"/>
    <s v="Springfield"/>
    <s v="Ohio"/>
    <n v="45503"/>
    <x v="3"/>
    <x v="1558"/>
    <x v="1"/>
    <x v="10"/>
    <x v="1547"/>
    <x v="2879"/>
    <n v="2"/>
    <n v="0.2"/>
    <x v="3201"/>
  </r>
  <r>
    <n v="3637"/>
    <s v="CA-2016-145177"/>
    <x v="338"/>
    <x v="954"/>
    <s v="Standard Class"/>
    <s v="PP-18955"/>
    <s v="Paul Prost"/>
    <s v="Home Office"/>
    <s v="United States"/>
    <s v="Springfield"/>
    <s v="Ohio"/>
    <n v="45503"/>
    <x v="3"/>
    <x v="1286"/>
    <x v="1"/>
    <x v="10"/>
    <x v="1272"/>
    <x v="2880"/>
    <n v="3"/>
    <n v="0.2"/>
    <x v="3202"/>
  </r>
  <r>
    <n v="3638"/>
    <s v="CA-2016-145177"/>
    <x v="338"/>
    <x v="954"/>
    <s v="Standard Class"/>
    <s v="PP-18955"/>
    <s v="Paul Prost"/>
    <s v="Home Office"/>
    <s v="United States"/>
    <s v="Springfield"/>
    <s v="Ohio"/>
    <n v="45503"/>
    <x v="3"/>
    <x v="549"/>
    <x v="1"/>
    <x v="9"/>
    <x v="549"/>
    <x v="2881"/>
    <n v="4"/>
    <n v="0.2"/>
    <x v="3203"/>
  </r>
  <r>
    <n v="3639"/>
    <s v="CA-2016-145177"/>
    <x v="338"/>
    <x v="954"/>
    <s v="Standard Class"/>
    <s v="PP-18955"/>
    <s v="Paul Prost"/>
    <s v="Home Office"/>
    <s v="United States"/>
    <s v="Springfield"/>
    <s v="Ohio"/>
    <n v="45503"/>
    <x v="3"/>
    <x v="1092"/>
    <x v="0"/>
    <x v="5"/>
    <x v="1082"/>
    <x v="2882"/>
    <n v="7"/>
    <n v="0.2"/>
    <x v="3204"/>
  </r>
  <r>
    <n v="3640"/>
    <s v="CA-2016-145177"/>
    <x v="338"/>
    <x v="954"/>
    <s v="Standard Class"/>
    <s v="PP-18955"/>
    <s v="Paul Prost"/>
    <s v="Home Office"/>
    <s v="United States"/>
    <s v="Springfield"/>
    <s v="Ohio"/>
    <n v="45503"/>
    <x v="3"/>
    <x v="874"/>
    <x v="1"/>
    <x v="10"/>
    <x v="868"/>
    <x v="701"/>
    <n v="1"/>
    <n v="0.2"/>
    <x v="715"/>
  </r>
  <r>
    <n v="3641"/>
    <s v="CA-2016-145177"/>
    <x v="338"/>
    <x v="954"/>
    <s v="Standard Class"/>
    <s v="PP-18955"/>
    <s v="Paul Prost"/>
    <s v="Home Office"/>
    <s v="United States"/>
    <s v="Springfield"/>
    <s v="Ohio"/>
    <n v="45503"/>
    <x v="3"/>
    <x v="1365"/>
    <x v="2"/>
    <x v="11"/>
    <x v="1548"/>
    <x v="2883"/>
    <n v="7"/>
    <n v="0.2"/>
    <x v="3205"/>
  </r>
  <r>
    <n v="3642"/>
    <s v="CA-2016-145177"/>
    <x v="338"/>
    <x v="954"/>
    <s v="Standard Class"/>
    <s v="PP-18955"/>
    <s v="Paul Prost"/>
    <s v="Home Office"/>
    <s v="United States"/>
    <s v="Springfield"/>
    <s v="Ohio"/>
    <n v="45503"/>
    <x v="3"/>
    <x v="1197"/>
    <x v="1"/>
    <x v="8"/>
    <x v="1182"/>
    <x v="2884"/>
    <n v="7"/>
    <n v="0.7"/>
    <x v="3206"/>
  </r>
  <r>
    <n v="3643"/>
    <s v="CA-2014-156594"/>
    <x v="414"/>
    <x v="955"/>
    <s v="Second Class"/>
    <s v="MC-17845"/>
    <s v="Michael Chen"/>
    <s v="Consumer"/>
    <s v="United States"/>
    <s v="Los Angeles"/>
    <s v="California"/>
    <n v="90008"/>
    <x v="1"/>
    <x v="569"/>
    <x v="1"/>
    <x v="8"/>
    <x v="569"/>
    <x v="1638"/>
    <n v="2"/>
    <n v="0.2"/>
    <x v="1735"/>
  </r>
  <r>
    <n v="3644"/>
    <s v="CA-2014-156594"/>
    <x v="414"/>
    <x v="955"/>
    <s v="Second Class"/>
    <s v="MC-17845"/>
    <s v="Michael Chen"/>
    <s v="Consumer"/>
    <s v="United States"/>
    <s v="Los Angeles"/>
    <s v="California"/>
    <n v="90008"/>
    <x v="1"/>
    <x v="1559"/>
    <x v="1"/>
    <x v="6"/>
    <x v="1549"/>
    <x v="2885"/>
    <n v="2"/>
    <n v="0"/>
    <x v="3207"/>
  </r>
  <r>
    <n v="3645"/>
    <s v="CA-2014-156594"/>
    <x v="414"/>
    <x v="955"/>
    <s v="Second Class"/>
    <s v="MC-17845"/>
    <s v="Michael Chen"/>
    <s v="Consumer"/>
    <s v="United States"/>
    <s v="Los Angeles"/>
    <s v="California"/>
    <n v="90008"/>
    <x v="1"/>
    <x v="1560"/>
    <x v="1"/>
    <x v="6"/>
    <x v="1550"/>
    <x v="1531"/>
    <n v="1"/>
    <n v="0"/>
    <x v="3208"/>
  </r>
  <r>
    <n v="3646"/>
    <s v="CA-2014-156594"/>
    <x v="414"/>
    <x v="955"/>
    <s v="Second Class"/>
    <s v="MC-17845"/>
    <s v="Michael Chen"/>
    <s v="Consumer"/>
    <s v="United States"/>
    <s v="Los Angeles"/>
    <s v="California"/>
    <n v="90008"/>
    <x v="1"/>
    <x v="1561"/>
    <x v="1"/>
    <x v="8"/>
    <x v="1551"/>
    <x v="2886"/>
    <n v="5"/>
    <n v="0.2"/>
    <x v="3209"/>
  </r>
  <r>
    <n v="3647"/>
    <s v="CA-2014-146528"/>
    <x v="739"/>
    <x v="151"/>
    <s v="Second Class"/>
    <s v="VF-21715"/>
    <s v="Vicky Freymann"/>
    <s v="Home Office"/>
    <s v="United States"/>
    <s v="Los Angeles"/>
    <s v="California"/>
    <n v="90045"/>
    <x v="1"/>
    <x v="727"/>
    <x v="1"/>
    <x v="10"/>
    <x v="1552"/>
    <x v="90"/>
    <n v="1"/>
    <n v="0"/>
    <x v="623"/>
  </r>
  <r>
    <n v="3648"/>
    <s v="CA-2014-146528"/>
    <x v="739"/>
    <x v="151"/>
    <s v="Second Class"/>
    <s v="VF-21715"/>
    <s v="Vicky Freymann"/>
    <s v="Home Office"/>
    <s v="United States"/>
    <s v="Los Angeles"/>
    <s v="California"/>
    <n v="90045"/>
    <x v="1"/>
    <x v="1562"/>
    <x v="1"/>
    <x v="14"/>
    <x v="1553"/>
    <x v="2887"/>
    <n v="4"/>
    <n v="0"/>
    <x v="3210"/>
  </r>
  <r>
    <n v="3649"/>
    <s v="CA-2015-168459"/>
    <x v="6"/>
    <x v="562"/>
    <s v="Standard Class"/>
    <s v="MC-17275"/>
    <s v="Marc Crier"/>
    <s v="Consumer"/>
    <s v="United States"/>
    <s v="Memphis"/>
    <s v="Tennessee"/>
    <n v="38109"/>
    <x v="0"/>
    <x v="696"/>
    <x v="1"/>
    <x v="8"/>
    <x v="696"/>
    <x v="194"/>
    <n v="2"/>
    <n v="0.7"/>
    <x v="2886"/>
  </r>
  <r>
    <n v="3650"/>
    <s v="CA-2015-168459"/>
    <x v="6"/>
    <x v="562"/>
    <s v="Standard Class"/>
    <s v="MC-17275"/>
    <s v="Marc Crier"/>
    <s v="Consumer"/>
    <s v="United States"/>
    <s v="Memphis"/>
    <s v="Tennessee"/>
    <n v="38109"/>
    <x v="0"/>
    <x v="271"/>
    <x v="1"/>
    <x v="13"/>
    <x v="271"/>
    <x v="2888"/>
    <n v="6"/>
    <n v="0.2"/>
    <x v="3211"/>
  </r>
  <r>
    <n v="3651"/>
    <s v="CA-2017-109960"/>
    <x v="34"/>
    <x v="33"/>
    <s v="Second Class"/>
    <s v="DB-13210"/>
    <s v="Dean Braden"/>
    <s v="Consumer"/>
    <s v="United States"/>
    <s v="Detroit"/>
    <s v="Michigan"/>
    <n v="48234"/>
    <x v="2"/>
    <x v="1563"/>
    <x v="2"/>
    <x v="11"/>
    <x v="1554"/>
    <x v="2889"/>
    <n v="6"/>
    <n v="0"/>
    <x v="3212"/>
  </r>
  <r>
    <n v="3652"/>
    <s v="CA-2017-109960"/>
    <x v="34"/>
    <x v="33"/>
    <s v="Second Class"/>
    <s v="DB-13210"/>
    <s v="Dean Braden"/>
    <s v="Consumer"/>
    <s v="United States"/>
    <s v="Detroit"/>
    <s v="Michigan"/>
    <n v="48234"/>
    <x v="2"/>
    <x v="924"/>
    <x v="1"/>
    <x v="6"/>
    <x v="916"/>
    <x v="2890"/>
    <n v="5"/>
    <n v="0"/>
    <x v="3213"/>
  </r>
  <r>
    <n v="3653"/>
    <s v="CA-2017-109960"/>
    <x v="34"/>
    <x v="33"/>
    <s v="Second Class"/>
    <s v="DB-13210"/>
    <s v="Dean Braden"/>
    <s v="Consumer"/>
    <s v="United States"/>
    <s v="Detroit"/>
    <s v="Michigan"/>
    <n v="48234"/>
    <x v="2"/>
    <x v="674"/>
    <x v="1"/>
    <x v="8"/>
    <x v="674"/>
    <x v="2891"/>
    <n v="4"/>
    <n v="0"/>
    <x v="3214"/>
  </r>
  <r>
    <n v="3654"/>
    <s v="CA-2017-109960"/>
    <x v="34"/>
    <x v="33"/>
    <s v="Second Class"/>
    <s v="DB-13210"/>
    <s v="Dean Braden"/>
    <s v="Consumer"/>
    <s v="United States"/>
    <s v="Detroit"/>
    <s v="Michigan"/>
    <n v="48234"/>
    <x v="2"/>
    <x v="811"/>
    <x v="1"/>
    <x v="10"/>
    <x v="33"/>
    <x v="1830"/>
    <n v="3"/>
    <n v="0"/>
    <x v="1961"/>
  </r>
  <r>
    <n v="3655"/>
    <s v="CA-2017-133004"/>
    <x v="515"/>
    <x v="559"/>
    <s v="Standard Class"/>
    <s v="AJ-10945"/>
    <s v="Ashley Jarboe"/>
    <s v="Consumer"/>
    <s v="United States"/>
    <s v="Lawrence"/>
    <s v="Indiana"/>
    <n v="46226"/>
    <x v="2"/>
    <x v="554"/>
    <x v="1"/>
    <x v="9"/>
    <x v="553"/>
    <x v="2892"/>
    <n v="9"/>
    <n v="0"/>
    <x v="3215"/>
  </r>
  <r>
    <n v="3656"/>
    <s v="CA-2017-168102"/>
    <x v="558"/>
    <x v="956"/>
    <s v="Standard Class"/>
    <s v="CP-12340"/>
    <s v="Christine Phan"/>
    <s v="Corporate"/>
    <s v="United States"/>
    <s v="Jacksonville"/>
    <s v="Florida"/>
    <n v="32216"/>
    <x v="0"/>
    <x v="1043"/>
    <x v="1"/>
    <x v="4"/>
    <x v="1032"/>
    <x v="394"/>
    <n v="2"/>
    <n v="0.2"/>
    <x v="3216"/>
  </r>
  <r>
    <n v="3657"/>
    <s v="CA-2017-158036"/>
    <x v="565"/>
    <x v="947"/>
    <s v="Standard Class"/>
    <s v="DB-13555"/>
    <s v="Dorothy Badders"/>
    <s v="Corporate"/>
    <s v="United States"/>
    <s v="Dublin"/>
    <s v="Ohio"/>
    <n v="43017"/>
    <x v="3"/>
    <x v="1564"/>
    <x v="2"/>
    <x v="11"/>
    <x v="1555"/>
    <x v="2893"/>
    <n v="1"/>
    <n v="0.2"/>
    <x v="3217"/>
  </r>
  <r>
    <n v="3658"/>
    <s v="CA-2015-128083"/>
    <x v="899"/>
    <x v="957"/>
    <s v="Standard Class"/>
    <s v="EB-13750"/>
    <s v="Edward Becker"/>
    <s v="Corporate"/>
    <s v="United States"/>
    <s v="Plantation"/>
    <s v="Florida"/>
    <n v="33317"/>
    <x v="0"/>
    <x v="135"/>
    <x v="1"/>
    <x v="12"/>
    <x v="136"/>
    <x v="2894"/>
    <n v="3"/>
    <n v="0.2"/>
    <x v="3218"/>
  </r>
  <r>
    <n v="3659"/>
    <s v="CA-2015-128083"/>
    <x v="899"/>
    <x v="957"/>
    <s v="Standard Class"/>
    <s v="EB-13750"/>
    <s v="Edward Becker"/>
    <s v="Corporate"/>
    <s v="United States"/>
    <s v="Plantation"/>
    <s v="Florida"/>
    <n v="33317"/>
    <x v="0"/>
    <x v="76"/>
    <x v="0"/>
    <x v="5"/>
    <x v="76"/>
    <x v="2895"/>
    <n v="4"/>
    <n v="0.2"/>
    <x v="3219"/>
  </r>
  <r>
    <n v="3660"/>
    <s v="CA-2015-128083"/>
    <x v="899"/>
    <x v="957"/>
    <s v="Standard Class"/>
    <s v="EB-13750"/>
    <s v="Edward Becker"/>
    <s v="Corporate"/>
    <s v="United States"/>
    <s v="Plantation"/>
    <s v="Florida"/>
    <n v="33317"/>
    <x v="0"/>
    <x v="1565"/>
    <x v="0"/>
    <x v="5"/>
    <x v="1556"/>
    <x v="1697"/>
    <n v="3"/>
    <n v="0.2"/>
    <x v="3220"/>
  </r>
  <r>
    <n v="3661"/>
    <s v="CA-2016-161676"/>
    <x v="427"/>
    <x v="639"/>
    <s v="Standard Class"/>
    <s v="JP-15460"/>
    <s v="Jennifer Patt"/>
    <s v="Corporate"/>
    <s v="United States"/>
    <s v="Glendale"/>
    <s v="Arizona"/>
    <n v="85301"/>
    <x v="1"/>
    <x v="1566"/>
    <x v="1"/>
    <x v="14"/>
    <x v="1557"/>
    <x v="2896"/>
    <n v="5"/>
    <n v="0.2"/>
    <x v="3221"/>
  </r>
  <r>
    <n v="3662"/>
    <s v="CA-2016-155005"/>
    <x v="900"/>
    <x v="35"/>
    <s v="Second Class"/>
    <s v="SC-20050"/>
    <s v="Sample Company A"/>
    <s v="Home Office"/>
    <s v="United States"/>
    <s v="Jackson"/>
    <s v="Michigan"/>
    <n v="49201"/>
    <x v="2"/>
    <x v="1551"/>
    <x v="2"/>
    <x v="7"/>
    <x v="1539"/>
    <x v="2258"/>
    <n v="3"/>
    <n v="0"/>
    <x v="2453"/>
  </r>
  <r>
    <n v="3663"/>
    <s v="US-2017-129777"/>
    <x v="445"/>
    <x v="472"/>
    <s v="Standard Class"/>
    <s v="FM-14290"/>
    <s v="Frank Merwin"/>
    <s v="Home Office"/>
    <s v="United States"/>
    <s v="Quincy"/>
    <s v="Massachusetts"/>
    <n v="2169"/>
    <x v="3"/>
    <x v="1113"/>
    <x v="2"/>
    <x v="11"/>
    <x v="1102"/>
    <x v="2897"/>
    <n v="10"/>
    <n v="0"/>
    <x v="3222"/>
  </r>
  <r>
    <n v="3664"/>
    <s v="US-2017-129777"/>
    <x v="445"/>
    <x v="472"/>
    <s v="Standard Class"/>
    <s v="FM-14290"/>
    <s v="Frank Merwin"/>
    <s v="Home Office"/>
    <s v="United States"/>
    <s v="Quincy"/>
    <s v="Massachusetts"/>
    <n v="2169"/>
    <x v="3"/>
    <x v="314"/>
    <x v="1"/>
    <x v="10"/>
    <x v="314"/>
    <x v="335"/>
    <n v="2"/>
    <n v="0"/>
    <x v="342"/>
  </r>
  <r>
    <n v="3665"/>
    <s v="CA-2014-129364"/>
    <x v="589"/>
    <x v="623"/>
    <s v="Standard Class"/>
    <s v="TB-21250"/>
    <s v="Tim Brockman"/>
    <s v="Consumer"/>
    <s v="United States"/>
    <s v="Salem"/>
    <s v="Oregon"/>
    <n v="97301"/>
    <x v="1"/>
    <x v="639"/>
    <x v="1"/>
    <x v="2"/>
    <x v="639"/>
    <x v="2898"/>
    <n v="7"/>
    <n v="0.2"/>
    <x v="3223"/>
  </r>
  <r>
    <n v="3666"/>
    <s v="CA-2014-129364"/>
    <x v="589"/>
    <x v="623"/>
    <s v="Standard Class"/>
    <s v="TB-21250"/>
    <s v="Tim Brockman"/>
    <s v="Consumer"/>
    <s v="United States"/>
    <s v="Salem"/>
    <s v="Oregon"/>
    <n v="97301"/>
    <x v="1"/>
    <x v="636"/>
    <x v="1"/>
    <x v="8"/>
    <x v="636"/>
    <x v="2899"/>
    <n v="4"/>
    <n v="0.7"/>
    <x v="3224"/>
  </r>
  <r>
    <n v="3667"/>
    <s v="CA-2014-129364"/>
    <x v="589"/>
    <x v="623"/>
    <s v="Standard Class"/>
    <s v="TB-21250"/>
    <s v="Tim Brockman"/>
    <s v="Consumer"/>
    <s v="United States"/>
    <s v="Salem"/>
    <s v="Oregon"/>
    <n v="97301"/>
    <x v="1"/>
    <x v="1513"/>
    <x v="2"/>
    <x v="7"/>
    <x v="1500"/>
    <x v="2672"/>
    <n v="3"/>
    <n v="0.2"/>
    <x v="2949"/>
  </r>
  <r>
    <n v="3668"/>
    <s v="CA-2014-129364"/>
    <x v="589"/>
    <x v="623"/>
    <s v="Standard Class"/>
    <s v="TB-21250"/>
    <s v="Tim Brockman"/>
    <s v="Consumer"/>
    <s v="United States"/>
    <s v="Salem"/>
    <s v="Oregon"/>
    <n v="97301"/>
    <x v="1"/>
    <x v="1567"/>
    <x v="1"/>
    <x v="14"/>
    <x v="1558"/>
    <x v="2900"/>
    <n v="5"/>
    <n v="0.2"/>
    <x v="3225"/>
  </r>
  <r>
    <n v="3669"/>
    <s v="CA-2014-129364"/>
    <x v="589"/>
    <x v="623"/>
    <s v="Standard Class"/>
    <s v="TB-21250"/>
    <s v="Tim Brockman"/>
    <s v="Consumer"/>
    <s v="United States"/>
    <s v="Salem"/>
    <s v="Oregon"/>
    <n v="97301"/>
    <x v="1"/>
    <x v="1421"/>
    <x v="2"/>
    <x v="11"/>
    <x v="1409"/>
    <x v="2901"/>
    <n v="10"/>
    <n v="0.2"/>
    <x v="3226"/>
  </r>
  <r>
    <n v="3670"/>
    <s v="CA-2014-129364"/>
    <x v="589"/>
    <x v="623"/>
    <s v="Standard Class"/>
    <s v="TB-21250"/>
    <s v="Tim Brockman"/>
    <s v="Consumer"/>
    <s v="United States"/>
    <s v="Salem"/>
    <s v="Oregon"/>
    <n v="97301"/>
    <x v="1"/>
    <x v="1568"/>
    <x v="1"/>
    <x v="2"/>
    <x v="1559"/>
    <x v="132"/>
    <n v="5"/>
    <n v="0.2"/>
    <x v="3227"/>
  </r>
  <r>
    <n v="3671"/>
    <s v="CA-2014-129364"/>
    <x v="589"/>
    <x v="623"/>
    <s v="Standard Class"/>
    <s v="TB-21250"/>
    <s v="Tim Brockman"/>
    <s v="Consumer"/>
    <s v="United States"/>
    <s v="Salem"/>
    <s v="Oregon"/>
    <n v="97301"/>
    <x v="1"/>
    <x v="55"/>
    <x v="1"/>
    <x v="10"/>
    <x v="55"/>
    <x v="563"/>
    <n v="2"/>
    <n v="0.2"/>
    <x v="572"/>
  </r>
  <r>
    <n v="3672"/>
    <s v="CA-2014-129364"/>
    <x v="589"/>
    <x v="623"/>
    <s v="Standard Class"/>
    <s v="TB-21250"/>
    <s v="Tim Brockman"/>
    <s v="Consumer"/>
    <s v="United States"/>
    <s v="Salem"/>
    <s v="Oregon"/>
    <n v="97301"/>
    <x v="1"/>
    <x v="1569"/>
    <x v="1"/>
    <x v="4"/>
    <x v="1560"/>
    <x v="384"/>
    <n v="3"/>
    <n v="0.2"/>
    <x v="3228"/>
  </r>
  <r>
    <n v="3673"/>
    <s v="CA-2016-104969"/>
    <x v="143"/>
    <x v="679"/>
    <s v="Standard Class"/>
    <s v="EH-14125"/>
    <s v="Eugene Hildebrand"/>
    <s v="Home Office"/>
    <s v="United States"/>
    <s v="Troy"/>
    <s v="Ohio"/>
    <n v="45373"/>
    <x v="3"/>
    <x v="1475"/>
    <x v="1"/>
    <x v="12"/>
    <x v="1462"/>
    <x v="2902"/>
    <n v="1"/>
    <n v="0.2"/>
    <x v="3229"/>
  </r>
  <r>
    <n v="3674"/>
    <s v="CA-2016-104969"/>
    <x v="143"/>
    <x v="679"/>
    <s v="Standard Class"/>
    <s v="EH-14125"/>
    <s v="Eugene Hildebrand"/>
    <s v="Home Office"/>
    <s v="United States"/>
    <s v="Troy"/>
    <s v="Ohio"/>
    <n v="45373"/>
    <x v="3"/>
    <x v="1080"/>
    <x v="1"/>
    <x v="8"/>
    <x v="1070"/>
    <x v="1444"/>
    <n v="6"/>
    <n v="0.7"/>
    <x v="1520"/>
  </r>
  <r>
    <n v="3675"/>
    <s v="CA-2017-154109"/>
    <x v="44"/>
    <x v="45"/>
    <s v="Standard Class"/>
    <s v="ML-17410"/>
    <s v="Maris LaWare"/>
    <s v="Consumer"/>
    <s v="United States"/>
    <s v="Philadelphia"/>
    <s v="Pennsylvania"/>
    <n v="19143"/>
    <x v="3"/>
    <x v="1209"/>
    <x v="0"/>
    <x v="1"/>
    <x v="1194"/>
    <x v="2903"/>
    <n v="2"/>
    <n v="0.3"/>
    <x v="3230"/>
  </r>
  <r>
    <n v="3676"/>
    <s v="CA-2017-154109"/>
    <x v="44"/>
    <x v="45"/>
    <s v="Standard Class"/>
    <s v="ML-17410"/>
    <s v="Maris LaWare"/>
    <s v="Consumer"/>
    <s v="United States"/>
    <s v="Philadelphia"/>
    <s v="Pennsylvania"/>
    <n v="19143"/>
    <x v="3"/>
    <x v="368"/>
    <x v="1"/>
    <x v="10"/>
    <x v="369"/>
    <x v="1107"/>
    <n v="3"/>
    <n v="0.2"/>
    <x v="3062"/>
  </r>
  <r>
    <n v="3677"/>
    <s v="CA-2015-156440"/>
    <x v="901"/>
    <x v="234"/>
    <s v="Standard Class"/>
    <s v="MH-17620"/>
    <s v="Matt Hagelstein"/>
    <s v="Corporate"/>
    <s v="United States"/>
    <s v="San Diego"/>
    <s v="California"/>
    <n v="92105"/>
    <x v="1"/>
    <x v="642"/>
    <x v="0"/>
    <x v="5"/>
    <x v="642"/>
    <x v="791"/>
    <n v="2"/>
    <n v="0"/>
    <x v="816"/>
  </r>
  <r>
    <n v="3678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1432"/>
    <x v="1"/>
    <x v="13"/>
    <x v="1420"/>
    <x v="2394"/>
    <n v="4"/>
    <n v="0"/>
    <x v="3231"/>
  </r>
  <r>
    <n v="3679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1520"/>
    <x v="2"/>
    <x v="15"/>
    <x v="1507"/>
    <x v="2904"/>
    <n v="3"/>
    <n v="0"/>
    <x v="3232"/>
  </r>
  <r>
    <n v="3680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269"/>
    <x v="0"/>
    <x v="5"/>
    <x v="269"/>
    <x v="2905"/>
    <n v="2"/>
    <n v="0"/>
    <x v="3233"/>
  </r>
  <r>
    <n v="3681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1570"/>
    <x v="1"/>
    <x v="2"/>
    <x v="1561"/>
    <x v="714"/>
    <n v="3"/>
    <n v="0"/>
    <x v="732"/>
  </r>
  <r>
    <n v="3682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912"/>
    <x v="1"/>
    <x v="8"/>
    <x v="904"/>
    <x v="2906"/>
    <n v="3"/>
    <n v="0"/>
    <x v="3234"/>
  </r>
  <r>
    <n v="3683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1571"/>
    <x v="1"/>
    <x v="6"/>
    <x v="1562"/>
    <x v="1378"/>
    <n v="4"/>
    <n v="0"/>
    <x v="3235"/>
  </r>
  <r>
    <n v="3684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822"/>
    <x v="1"/>
    <x v="8"/>
    <x v="818"/>
    <x v="2907"/>
    <n v="9"/>
    <n v="0"/>
    <x v="3236"/>
  </r>
  <r>
    <n v="3685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24"/>
    <x v="1"/>
    <x v="8"/>
    <x v="24"/>
    <x v="2908"/>
    <n v="6"/>
    <n v="0"/>
    <x v="3237"/>
  </r>
  <r>
    <n v="3686"/>
    <s v="CA-2015-132626"/>
    <x v="584"/>
    <x v="933"/>
    <s v="Standard Class"/>
    <s v="BT-11680"/>
    <s v="Brian Thompson"/>
    <s v="Consumer"/>
    <s v="United States"/>
    <s v="Clinton"/>
    <s v="Maryland"/>
    <n v="20735"/>
    <x v="3"/>
    <x v="768"/>
    <x v="1"/>
    <x v="4"/>
    <x v="767"/>
    <x v="2909"/>
    <n v="7"/>
    <n v="0"/>
    <x v="3238"/>
  </r>
  <r>
    <n v="3687"/>
    <s v="CA-2016-102792"/>
    <x v="180"/>
    <x v="292"/>
    <s v="Standard Class"/>
    <s v="JC-15340"/>
    <s v="Jasper Cacioppo"/>
    <s v="Consumer"/>
    <s v="United States"/>
    <s v="Riverside"/>
    <s v="California"/>
    <n v="92503"/>
    <x v="1"/>
    <x v="346"/>
    <x v="1"/>
    <x v="6"/>
    <x v="346"/>
    <x v="296"/>
    <n v="3"/>
    <n v="0"/>
    <x v="3239"/>
  </r>
  <r>
    <n v="3688"/>
    <s v="CA-2016-108567"/>
    <x v="244"/>
    <x v="308"/>
    <s v="Standard Class"/>
    <s v="DB-13210"/>
    <s v="Dean Braden"/>
    <s v="Consumer"/>
    <s v="United States"/>
    <s v="Port Saint Lucie"/>
    <s v="Florida"/>
    <n v="34952"/>
    <x v="0"/>
    <x v="307"/>
    <x v="1"/>
    <x v="8"/>
    <x v="307"/>
    <x v="2910"/>
    <n v="2"/>
    <n v="0.7"/>
    <x v="3240"/>
  </r>
  <r>
    <n v="3689"/>
    <s v="CA-2017-140760"/>
    <x v="455"/>
    <x v="742"/>
    <s v="Second Class"/>
    <s v="DO-13435"/>
    <s v="Denny Ordway"/>
    <s v="Consumer"/>
    <s v="United States"/>
    <s v="Mesa"/>
    <s v="Arizona"/>
    <n v="85204"/>
    <x v="1"/>
    <x v="218"/>
    <x v="1"/>
    <x v="10"/>
    <x v="219"/>
    <x v="869"/>
    <n v="6"/>
    <n v="0.2"/>
    <x v="900"/>
  </r>
  <r>
    <n v="3690"/>
    <s v="CA-2017-140760"/>
    <x v="455"/>
    <x v="742"/>
    <s v="Second Class"/>
    <s v="DO-13435"/>
    <s v="Denny Ordway"/>
    <s v="Consumer"/>
    <s v="United States"/>
    <s v="Mesa"/>
    <s v="Arizona"/>
    <n v="85204"/>
    <x v="1"/>
    <x v="598"/>
    <x v="1"/>
    <x v="12"/>
    <x v="598"/>
    <x v="2911"/>
    <n v="5"/>
    <n v="0.2"/>
    <x v="3241"/>
  </r>
  <r>
    <n v="3691"/>
    <s v="US-2015-131359"/>
    <x v="628"/>
    <x v="450"/>
    <s v="Second Class"/>
    <s v="FA-14230"/>
    <s v="Frank Atkinson"/>
    <s v="Corporate"/>
    <s v="United States"/>
    <s v="Denver"/>
    <s v="Colorado"/>
    <n v="80219"/>
    <x v="1"/>
    <x v="1313"/>
    <x v="2"/>
    <x v="15"/>
    <x v="1299"/>
    <x v="2912"/>
    <n v="2"/>
    <n v="0.7"/>
    <x v="3242"/>
  </r>
  <r>
    <n v="3692"/>
    <s v="US-2015-131359"/>
    <x v="628"/>
    <x v="450"/>
    <s v="Second Class"/>
    <s v="FA-14230"/>
    <s v="Frank Atkinson"/>
    <s v="Corporate"/>
    <s v="United States"/>
    <s v="Denver"/>
    <s v="Colorado"/>
    <n v="80219"/>
    <x v="1"/>
    <x v="1572"/>
    <x v="2"/>
    <x v="16"/>
    <x v="1563"/>
    <x v="2913"/>
    <n v="1"/>
    <n v="0.2"/>
    <x v="3243"/>
  </r>
  <r>
    <n v="3693"/>
    <s v="US-2015-131359"/>
    <x v="628"/>
    <x v="450"/>
    <s v="Second Class"/>
    <s v="FA-14230"/>
    <s v="Frank Atkinson"/>
    <s v="Corporate"/>
    <s v="United States"/>
    <s v="Denver"/>
    <s v="Colorado"/>
    <n v="80219"/>
    <x v="1"/>
    <x v="722"/>
    <x v="2"/>
    <x v="7"/>
    <x v="721"/>
    <x v="2914"/>
    <n v="5"/>
    <n v="0.2"/>
    <x v="3244"/>
  </r>
  <r>
    <n v="3694"/>
    <s v="US-2015-131359"/>
    <x v="628"/>
    <x v="450"/>
    <s v="Second Class"/>
    <s v="FA-14230"/>
    <s v="Frank Atkinson"/>
    <s v="Corporate"/>
    <s v="United States"/>
    <s v="Denver"/>
    <s v="Colorado"/>
    <n v="80219"/>
    <x v="1"/>
    <x v="1573"/>
    <x v="0"/>
    <x v="5"/>
    <x v="1564"/>
    <x v="2915"/>
    <n v="4"/>
    <n v="0.2"/>
    <x v="3245"/>
  </r>
  <r>
    <n v="3695"/>
    <s v="CA-2016-142097"/>
    <x v="680"/>
    <x v="550"/>
    <s v="Standard Class"/>
    <s v="QJ-19255"/>
    <s v="Quincy Jones"/>
    <s v="Corporate"/>
    <s v="United States"/>
    <s v="Springfield"/>
    <s v="Virginia"/>
    <n v="22153"/>
    <x v="0"/>
    <x v="1197"/>
    <x v="1"/>
    <x v="8"/>
    <x v="1182"/>
    <x v="2916"/>
    <n v="7"/>
    <n v="0"/>
    <x v="3246"/>
  </r>
  <r>
    <n v="3696"/>
    <s v="CA-2016-142097"/>
    <x v="680"/>
    <x v="550"/>
    <s v="Standard Class"/>
    <s v="QJ-19255"/>
    <s v="Quincy Jones"/>
    <s v="Corporate"/>
    <s v="United States"/>
    <s v="Springfield"/>
    <s v="Virginia"/>
    <n v="22153"/>
    <x v="0"/>
    <x v="1475"/>
    <x v="1"/>
    <x v="12"/>
    <x v="1462"/>
    <x v="2917"/>
    <n v="6"/>
    <n v="0"/>
    <x v="3247"/>
  </r>
  <r>
    <n v="3697"/>
    <s v="CA-2016-142097"/>
    <x v="680"/>
    <x v="550"/>
    <s v="Standard Class"/>
    <s v="QJ-19255"/>
    <s v="Quincy Jones"/>
    <s v="Corporate"/>
    <s v="United States"/>
    <s v="Springfield"/>
    <s v="Virginia"/>
    <n v="22153"/>
    <x v="0"/>
    <x v="336"/>
    <x v="1"/>
    <x v="9"/>
    <x v="336"/>
    <x v="1905"/>
    <n v="3"/>
    <n v="0"/>
    <x v="2047"/>
  </r>
  <r>
    <n v="3698"/>
    <s v="CA-2015-151680"/>
    <x v="902"/>
    <x v="958"/>
    <s v="Second Class"/>
    <s v="TC-21475"/>
    <s v="Tony Chapman"/>
    <s v="Home Office"/>
    <s v="United States"/>
    <s v="Seattle"/>
    <s v="Washington"/>
    <n v="98115"/>
    <x v="1"/>
    <x v="1460"/>
    <x v="0"/>
    <x v="5"/>
    <x v="1446"/>
    <x v="1741"/>
    <n v="2"/>
    <n v="0"/>
    <x v="3248"/>
  </r>
  <r>
    <n v="3699"/>
    <s v="CA-2014-140039"/>
    <x v="103"/>
    <x v="101"/>
    <s v="Standard Class"/>
    <s v="ON-18715"/>
    <s v="Odella Nelson"/>
    <s v="Corporate"/>
    <s v="United States"/>
    <s v="Tempe"/>
    <s v="Arizona"/>
    <n v="85281"/>
    <x v="1"/>
    <x v="1574"/>
    <x v="1"/>
    <x v="4"/>
    <x v="1565"/>
    <x v="2918"/>
    <n v="5"/>
    <n v="0.2"/>
    <x v="3249"/>
  </r>
  <r>
    <n v="3700"/>
    <s v="CA-2017-160416"/>
    <x v="38"/>
    <x v="551"/>
    <s v="Second Class"/>
    <s v="AD-10180"/>
    <s v="Alan Dominguez"/>
    <s v="Home Office"/>
    <s v="United States"/>
    <s v="Yonkers"/>
    <s v="New York"/>
    <n v="10701"/>
    <x v="3"/>
    <x v="374"/>
    <x v="2"/>
    <x v="11"/>
    <x v="375"/>
    <x v="2919"/>
    <n v="4"/>
    <n v="0"/>
    <x v="3250"/>
  </r>
  <r>
    <n v="3701"/>
    <s v="CA-2017-169411"/>
    <x v="165"/>
    <x v="168"/>
    <s v="Standard Class"/>
    <s v="AC-10615"/>
    <s v="Ann Chong"/>
    <s v="Corporate"/>
    <s v="United States"/>
    <s v="Rochester"/>
    <s v="New York"/>
    <n v="14609"/>
    <x v="3"/>
    <x v="767"/>
    <x v="0"/>
    <x v="5"/>
    <x v="766"/>
    <x v="2920"/>
    <n v="1"/>
    <n v="0"/>
    <x v="3251"/>
  </r>
  <r>
    <n v="3702"/>
    <s v="CA-2016-126543"/>
    <x v="850"/>
    <x v="405"/>
    <s v="Second Class"/>
    <s v="MF-17665"/>
    <s v="Maureen Fritzler"/>
    <s v="Corporate"/>
    <s v="United States"/>
    <s v="Toledo"/>
    <s v="Ohio"/>
    <n v="43615"/>
    <x v="3"/>
    <x v="1462"/>
    <x v="0"/>
    <x v="5"/>
    <x v="1448"/>
    <x v="2921"/>
    <n v="2"/>
    <n v="0.2"/>
    <x v="3252"/>
  </r>
  <r>
    <n v="3703"/>
    <s v="CA-2015-104941"/>
    <x v="385"/>
    <x v="959"/>
    <s v="Standard Class"/>
    <s v="DH-13075"/>
    <s v="Dave Hallsten"/>
    <s v="Corporate"/>
    <s v="United States"/>
    <s v="Decatur"/>
    <s v="Alabama"/>
    <n v="35601"/>
    <x v="0"/>
    <x v="1560"/>
    <x v="1"/>
    <x v="6"/>
    <x v="1550"/>
    <x v="2922"/>
    <n v="6"/>
    <n v="0"/>
    <x v="3253"/>
  </r>
  <r>
    <n v="3704"/>
    <s v="CA-2015-104941"/>
    <x v="385"/>
    <x v="959"/>
    <s v="Standard Class"/>
    <s v="DH-13075"/>
    <s v="Dave Hallsten"/>
    <s v="Corporate"/>
    <s v="United States"/>
    <s v="Decatur"/>
    <s v="Alabama"/>
    <n v="35601"/>
    <x v="0"/>
    <x v="1206"/>
    <x v="1"/>
    <x v="8"/>
    <x v="1191"/>
    <x v="2923"/>
    <n v="3"/>
    <n v="0"/>
    <x v="3254"/>
  </r>
  <r>
    <n v="3705"/>
    <s v="CA-2015-104941"/>
    <x v="385"/>
    <x v="959"/>
    <s v="Standard Class"/>
    <s v="DH-13075"/>
    <s v="Dave Hallsten"/>
    <s v="Corporate"/>
    <s v="United States"/>
    <s v="Decatur"/>
    <s v="Alabama"/>
    <n v="35601"/>
    <x v="0"/>
    <x v="851"/>
    <x v="2"/>
    <x v="16"/>
    <x v="844"/>
    <x v="2924"/>
    <n v="3"/>
    <n v="0"/>
    <x v="3255"/>
  </r>
  <r>
    <n v="3706"/>
    <s v="CA-2015-104941"/>
    <x v="385"/>
    <x v="959"/>
    <s v="Standard Class"/>
    <s v="DH-13075"/>
    <s v="Dave Hallsten"/>
    <s v="Corporate"/>
    <s v="United States"/>
    <s v="Decatur"/>
    <s v="Alabama"/>
    <n v="35601"/>
    <x v="0"/>
    <x v="1541"/>
    <x v="1"/>
    <x v="10"/>
    <x v="1529"/>
    <x v="56"/>
    <n v="5"/>
    <n v="0"/>
    <x v="56"/>
  </r>
  <r>
    <n v="3707"/>
    <s v="CA-2017-160087"/>
    <x v="257"/>
    <x v="782"/>
    <s v="Standard Class"/>
    <s v="EN-13780"/>
    <s v="Edward Nazzal"/>
    <s v="Consumer"/>
    <s v="United States"/>
    <s v="Dallas"/>
    <s v="Texas"/>
    <n v="75220"/>
    <x v="2"/>
    <x v="1068"/>
    <x v="1"/>
    <x v="6"/>
    <x v="1057"/>
    <x v="361"/>
    <n v="3"/>
    <n v="0.2"/>
    <x v="3256"/>
  </r>
  <r>
    <n v="3708"/>
    <s v="CA-2014-120544"/>
    <x v="533"/>
    <x v="680"/>
    <s v="Standard Class"/>
    <s v="SS-20140"/>
    <s v="Saphhira Shifley"/>
    <s v="Corporate"/>
    <s v="United States"/>
    <s v="Mesquite"/>
    <s v="Texas"/>
    <n v="75150"/>
    <x v="2"/>
    <x v="740"/>
    <x v="0"/>
    <x v="5"/>
    <x v="222"/>
    <x v="2925"/>
    <n v="2"/>
    <n v="0.6"/>
    <x v="3257"/>
  </r>
  <r>
    <n v="3709"/>
    <s v="CA-2014-120544"/>
    <x v="533"/>
    <x v="680"/>
    <s v="Standard Class"/>
    <s v="SS-20140"/>
    <s v="Saphhira Shifley"/>
    <s v="Corporate"/>
    <s v="United States"/>
    <s v="Mesquite"/>
    <s v="Texas"/>
    <n v="75150"/>
    <x v="2"/>
    <x v="1051"/>
    <x v="1"/>
    <x v="9"/>
    <x v="1040"/>
    <x v="2926"/>
    <n v="3"/>
    <n v="0.8"/>
    <x v="3258"/>
  </r>
  <r>
    <n v="3710"/>
    <s v="CA-2014-120544"/>
    <x v="533"/>
    <x v="680"/>
    <s v="Standard Class"/>
    <s v="SS-20140"/>
    <s v="Saphhira Shifley"/>
    <s v="Corporate"/>
    <s v="United States"/>
    <s v="Mesquite"/>
    <s v="Texas"/>
    <n v="75150"/>
    <x v="2"/>
    <x v="1425"/>
    <x v="2"/>
    <x v="11"/>
    <x v="1413"/>
    <x v="2927"/>
    <n v="7"/>
    <n v="0.2"/>
    <x v="3259"/>
  </r>
  <r>
    <n v="3711"/>
    <s v="CA-2017-113670"/>
    <x v="453"/>
    <x v="117"/>
    <s v="First Class"/>
    <s v="RS-19765"/>
    <s v="Roland Schwarz"/>
    <s v="Corporate"/>
    <s v="United States"/>
    <s v="Los Angeles"/>
    <s v="California"/>
    <n v="90045"/>
    <x v="1"/>
    <x v="214"/>
    <x v="0"/>
    <x v="3"/>
    <x v="215"/>
    <x v="2928"/>
    <n v="3"/>
    <n v="0.2"/>
    <x v="3260"/>
  </r>
  <r>
    <n v="3712"/>
    <s v="CA-2017-113670"/>
    <x v="453"/>
    <x v="117"/>
    <s v="First Class"/>
    <s v="RS-19765"/>
    <s v="Roland Schwarz"/>
    <s v="Corporate"/>
    <s v="United States"/>
    <s v="Los Angeles"/>
    <s v="California"/>
    <n v="90045"/>
    <x v="1"/>
    <x v="1127"/>
    <x v="1"/>
    <x v="10"/>
    <x v="1115"/>
    <x v="2929"/>
    <n v="5"/>
    <n v="0"/>
    <x v="3261"/>
  </r>
  <r>
    <n v="3713"/>
    <s v="CA-2017-166198"/>
    <x v="81"/>
    <x v="321"/>
    <s v="First Class"/>
    <s v="JW-15955"/>
    <s v="Joni Wasserman"/>
    <s v="Consumer"/>
    <s v="United States"/>
    <s v="Seattle"/>
    <s v="Washington"/>
    <n v="98103"/>
    <x v="1"/>
    <x v="1575"/>
    <x v="2"/>
    <x v="11"/>
    <x v="1566"/>
    <x v="1042"/>
    <n v="1"/>
    <n v="0"/>
    <x v="1780"/>
  </r>
  <r>
    <n v="3714"/>
    <s v="CA-2017-166198"/>
    <x v="81"/>
    <x v="321"/>
    <s v="First Class"/>
    <s v="JW-15955"/>
    <s v="Joni Wasserman"/>
    <s v="Consumer"/>
    <s v="United States"/>
    <s v="Seattle"/>
    <s v="Washington"/>
    <n v="98103"/>
    <x v="1"/>
    <x v="797"/>
    <x v="0"/>
    <x v="5"/>
    <x v="795"/>
    <x v="2930"/>
    <n v="3"/>
    <n v="0"/>
    <x v="3262"/>
  </r>
  <r>
    <n v="3715"/>
    <s v="CA-2014-135608"/>
    <x v="589"/>
    <x v="28"/>
    <s v="Second Class"/>
    <s v="JK-15625"/>
    <s v="Jim Karlsson"/>
    <s v="Consumer"/>
    <s v="United States"/>
    <s v="Olympia"/>
    <s v="Washington"/>
    <n v="98502"/>
    <x v="1"/>
    <x v="600"/>
    <x v="1"/>
    <x v="10"/>
    <x v="600"/>
    <x v="1846"/>
    <n v="2"/>
    <n v="0"/>
    <x v="1981"/>
  </r>
  <r>
    <n v="3716"/>
    <s v="CA-2014-135608"/>
    <x v="589"/>
    <x v="28"/>
    <s v="Second Class"/>
    <s v="JK-15625"/>
    <s v="Jim Karlsson"/>
    <s v="Consumer"/>
    <s v="United States"/>
    <s v="Olympia"/>
    <s v="Washington"/>
    <n v="98502"/>
    <x v="1"/>
    <x v="291"/>
    <x v="0"/>
    <x v="1"/>
    <x v="291"/>
    <x v="891"/>
    <n v="5"/>
    <n v="0.2"/>
    <x v="2933"/>
  </r>
  <r>
    <n v="3717"/>
    <s v="CA-2017-144568"/>
    <x v="148"/>
    <x v="886"/>
    <s v="Standard Class"/>
    <s v="JO-15550"/>
    <s v="Jesus Ocampo"/>
    <s v="Home Office"/>
    <s v="United States"/>
    <s v="Omaha"/>
    <s v="Nebraska"/>
    <n v="68104"/>
    <x v="2"/>
    <x v="1217"/>
    <x v="1"/>
    <x v="13"/>
    <x v="1201"/>
    <x v="2931"/>
    <n v="5"/>
    <n v="0"/>
    <x v="3263"/>
  </r>
  <r>
    <n v="3718"/>
    <s v="CA-2016-142370"/>
    <x v="251"/>
    <x v="30"/>
    <s v="Standard Class"/>
    <s v="TP-21130"/>
    <s v="Theone Pippenger"/>
    <s v="Consumer"/>
    <s v="United States"/>
    <s v="Columbus"/>
    <s v="Georgia"/>
    <n v="31907"/>
    <x v="0"/>
    <x v="1576"/>
    <x v="1"/>
    <x v="14"/>
    <x v="1567"/>
    <x v="1325"/>
    <n v="2"/>
    <n v="0"/>
    <x v="3264"/>
  </r>
  <r>
    <n v="3719"/>
    <s v="CA-2016-142370"/>
    <x v="251"/>
    <x v="30"/>
    <s v="Standard Class"/>
    <s v="TP-21130"/>
    <s v="Theone Pippenger"/>
    <s v="Consumer"/>
    <s v="United States"/>
    <s v="Columbus"/>
    <s v="Georgia"/>
    <n v="31907"/>
    <x v="0"/>
    <x v="1135"/>
    <x v="2"/>
    <x v="11"/>
    <x v="1123"/>
    <x v="2932"/>
    <n v="5"/>
    <n v="0"/>
    <x v="3265"/>
  </r>
  <r>
    <n v="3720"/>
    <s v="CA-2016-105900"/>
    <x v="42"/>
    <x v="30"/>
    <s v="Standard Class"/>
    <s v="BS-11590"/>
    <s v="Brendan Sweed"/>
    <s v="Corporate"/>
    <s v="United States"/>
    <s v="Columbus"/>
    <s v="Indiana"/>
    <n v="47201"/>
    <x v="2"/>
    <x v="158"/>
    <x v="1"/>
    <x v="6"/>
    <x v="159"/>
    <x v="657"/>
    <n v="5"/>
    <n v="0"/>
    <x v="3266"/>
  </r>
  <r>
    <n v="3721"/>
    <s v="CA-2016-151155"/>
    <x v="887"/>
    <x v="746"/>
    <s v="Standard Class"/>
    <s v="AB-10255"/>
    <s v="Alejandro Ballentine"/>
    <s v="Home Office"/>
    <s v="United States"/>
    <s v="Jackson"/>
    <s v="Mississippi"/>
    <n v="39212"/>
    <x v="0"/>
    <x v="283"/>
    <x v="0"/>
    <x v="5"/>
    <x v="283"/>
    <x v="2933"/>
    <n v="4"/>
    <n v="0"/>
    <x v="3267"/>
  </r>
  <r>
    <n v="3722"/>
    <s v="CA-2016-151155"/>
    <x v="887"/>
    <x v="746"/>
    <s v="Standard Class"/>
    <s v="AB-10255"/>
    <s v="Alejandro Ballentine"/>
    <s v="Home Office"/>
    <s v="United States"/>
    <s v="Jackson"/>
    <s v="Mississippi"/>
    <n v="39212"/>
    <x v="0"/>
    <x v="8"/>
    <x v="1"/>
    <x v="8"/>
    <x v="8"/>
    <x v="741"/>
    <n v="2"/>
    <n v="0"/>
    <x v="3268"/>
  </r>
  <r>
    <n v="3723"/>
    <s v="CA-2017-144036"/>
    <x v="903"/>
    <x v="177"/>
    <s v="Standard Class"/>
    <s v="FO-14305"/>
    <s v="Frank Olsen"/>
    <s v="Consumer"/>
    <s v="United States"/>
    <s v="Houston"/>
    <s v="Texas"/>
    <n v="77070"/>
    <x v="2"/>
    <x v="311"/>
    <x v="1"/>
    <x v="6"/>
    <x v="311"/>
    <x v="2934"/>
    <n v="8"/>
    <n v="0.2"/>
    <x v="3269"/>
  </r>
  <r>
    <n v="3724"/>
    <s v="US-2014-169789"/>
    <x v="125"/>
    <x v="124"/>
    <s v="Standard Class"/>
    <s v="MF-17665"/>
    <s v="Maureen Fritzler"/>
    <s v="Corporate"/>
    <s v="United States"/>
    <s v="Phoenix"/>
    <s v="Arizona"/>
    <n v="85023"/>
    <x v="1"/>
    <x v="1498"/>
    <x v="1"/>
    <x v="8"/>
    <x v="1486"/>
    <x v="2935"/>
    <n v="5"/>
    <n v="0.7"/>
    <x v="3270"/>
  </r>
  <r>
    <n v="3725"/>
    <s v="CA-2017-127264"/>
    <x v="355"/>
    <x v="710"/>
    <s v="First Class"/>
    <s v="SA-20830"/>
    <s v="Sue Ann Reed"/>
    <s v="Consumer"/>
    <s v="United States"/>
    <s v="Chicago"/>
    <s v="Illinois"/>
    <n v="60653"/>
    <x v="2"/>
    <x v="425"/>
    <x v="1"/>
    <x v="6"/>
    <x v="425"/>
    <x v="2617"/>
    <n v="3"/>
    <n v="0.2"/>
    <x v="2882"/>
  </r>
  <r>
    <n v="3726"/>
    <s v="CA-2016-151512"/>
    <x v="482"/>
    <x v="771"/>
    <s v="Standard Class"/>
    <s v="SH-19975"/>
    <s v="Sally Hughsby"/>
    <s v="Corporate"/>
    <s v="United States"/>
    <s v="Denver"/>
    <s v="Colorado"/>
    <n v="80219"/>
    <x v="1"/>
    <x v="1267"/>
    <x v="1"/>
    <x v="9"/>
    <x v="1251"/>
    <x v="694"/>
    <n v="2"/>
    <n v="0.2"/>
    <x v="3271"/>
  </r>
  <r>
    <n v="3727"/>
    <s v="CA-2016-165169"/>
    <x v="410"/>
    <x v="950"/>
    <s v="Standard Class"/>
    <s v="JL-15235"/>
    <s v="Janet Lee"/>
    <s v="Consumer"/>
    <s v="United States"/>
    <s v="Newark"/>
    <s v="Delaware"/>
    <n v="19711"/>
    <x v="3"/>
    <x v="734"/>
    <x v="1"/>
    <x v="4"/>
    <x v="733"/>
    <x v="2936"/>
    <n v="2"/>
    <n v="0"/>
    <x v="3272"/>
  </r>
  <r>
    <n v="3728"/>
    <s v="CA-2016-165169"/>
    <x v="410"/>
    <x v="950"/>
    <s v="Standard Class"/>
    <s v="JL-15235"/>
    <s v="Janet Lee"/>
    <s v="Consumer"/>
    <s v="United States"/>
    <s v="Newark"/>
    <s v="Delaware"/>
    <n v="19711"/>
    <x v="3"/>
    <x v="311"/>
    <x v="1"/>
    <x v="6"/>
    <x v="311"/>
    <x v="954"/>
    <n v="2"/>
    <n v="0"/>
    <x v="3273"/>
  </r>
  <r>
    <n v="3729"/>
    <s v="CA-2016-165169"/>
    <x v="410"/>
    <x v="950"/>
    <s v="Standard Class"/>
    <s v="JL-15235"/>
    <s v="Janet Lee"/>
    <s v="Consumer"/>
    <s v="United States"/>
    <s v="Newark"/>
    <s v="Delaware"/>
    <n v="19711"/>
    <x v="3"/>
    <x v="1508"/>
    <x v="1"/>
    <x v="2"/>
    <x v="1495"/>
    <x v="1830"/>
    <n v="3"/>
    <n v="0"/>
    <x v="2595"/>
  </r>
  <r>
    <n v="3730"/>
    <s v="CA-2015-109575"/>
    <x v="227"/>
    <x v="832"/>
    <s v="Standard Class"/>
    <s v="KH-16630"/>
    <s v="Ken Heidel"/>
    <s v="Corporate"/>
    <s v="United States"/>
    <s v="Clinton"/>
    <s v="Maryland"/>
    <n v="20735"/>
    <x v="3"/>
    <x v="1018"/>
    <x v="1"/>
    <x v="4"/>
    <x v="1009"/>
    <x v="108"/>
    <n v="2"/>
    <n v="0"/>
    <x v="3274"/>
  </r>
  <r>
    <n v="3731"/>
    <s v="CA-2015-109575"/>
    <x v="227"/>
    <x v="832"/>
    <s v="Standard Class"/>
    <s v="KH-16630"/>
    <s v="Ken Heidel"/>
    <s v="Corporate"/>
    <s v="United States"/>
    <s v="Clinton"/>
    <s v="Maryland"/>
    <n v="20735"/>
    <x v="3"/>
    <x v="72"/>
    <x v="1"/>
    <x v="4"/>
    <x v="72"/>
    <x v="2937"/>
    <n v="7"/>
    <n v="0"/>
    <x v="232"/>
  </r>
  <r>
    <n v="3732"/>
    <s v="CA-2015-109575"/>
    <x v="227"/>
    <x v="832"/>
    <s v="Standard Class"/>
    <s v="KH-16630"/>
    <s v="Ken Heidel"/>
    <s v="Corporate"/>
    <s v="United States"/>
    <s v="Clinton"/>
    <s v="Maryland"/>
    <n v="20735"/>
    <x v="3"/>
    <x v="1577"/>
    <x v="2"/>
    <x v="7"/>
    <x v="1568"/>
    <x v="2938"/>
    <n v="1"/>
    <n v="0"/>
    <x v="3275"/>
  </r>
  <r>
    <n v="3733"/>
    <s v="CA-2015-109575"/>
    <x v="227"/>
    <x v="832"/>
    <s v="Standard Class"/>
    <s v="KH-16630"/>
    <s v="Ken Heidel"/>
    <s v="Corporate"/>
    <s v="United States"/>
    <s v="Clinton"/>
    <s v="Maryland"/>
    <n v="20735"/>
    <x v="3"/>
    <x v="1149"/>
    <x v="2"/>
    <x v="7"/>
    <x v="1137"/>
    <x v="2939"/>
    <n v="7"/>
    <n v="0"/>
    <x v="3276"/>
  </r>
  <r>
    <n v="3734"/>
    <s v="CA-2015-109575"/>
    <x v="227"/>
    <x v="832"/>
    <s v="Standard Class"/>
    <s v="KH-16630"/>
    <s v="Ken Heidel"/>
    <s v="Corporate"/>
    <s v="United States"/>
    <s v="Clinton"/>
    <s v="Maryland"/>
    <n v="20735"/>
    <x v="3"/>
    <x v="1526"/>
    <x v="1"/>
    <x v="8"/>
    <x v="1513"/>
    <x v="2940"/>
    <n v="4"/>
    <n v="0"/>
    <x v="3277"/>
  </r>
  <r>
    <n v="3735"/>
    <s v="CA-2017-168193"/>
    <x v="904"/>
    <x v="146"/>
    <s v="Second Class"/>
    <s v="RM-19750"/>
    <s v="Roland Murray"/>
    <s v="Consumer"/>
    <s v="United States"/>
    <s v="New York City"/>
    <s v="New York"/>
    <n v="10011"/>
    <x v="3"/>
    <x v="145"/>
    <x v="1"/>
    <x v="10"/>
    <x v="146"/>
    <x v="978"/>
    <n v="1"/>
    <n v="0"/>
    <x v="1016"/>
  </r>
  <r>
    <n v="3736"/>
    <s v="CA-2017-168193"/>
    <x v="904"/>
    <x v="146"/>
    <s v="Second Class"/>
    <s v="RM-19750"/>
    <s v="Roland Murray"/>
    <s v="Consumer"/>
    <s v="United States"/>
    <s v="New York City"/>
    <s v="New York"/>
    <n v="10011"/>
    <x v="3"/>
    <x v="928"/>
    <x v="0"/>
    <x v="5"/>
    <x v="921"/>
    <x v="2941"/>
    <n v="3"/>
    <n v="0"/>
    <x v="3278"/>
  </r>
  <r>
    <n v="3737"/>
    <s v="CA-2016-115476"/>
    <x v="716"/>
    <x v="320"/>
    <s v="Same Day"/>
    <s v="VM-21835"/>
    <s v="Vivian Mathis"/>
    <s v="Consumer"/>
    <s v="United States"/>
    <s v="Newark"/>
    <s v="Delaware"/>
    <n v="19711"/>
    <x v="3"/>
    <x v="1417"/>
    <x v="2"/>
    <x v="7"/>
    <x v="1405"/>
    <x v="2256"/>
    <n v="2"/>
    <n v="0"/>
    <x v="2438"/>
  </r>
  <r>
    <n v="3738"/>
    <s v="CA-2016-115476"/>
    <x v="716"/>
    <x v="320"/>
    <s v="Same Day"/>
    <s v="VM-21835"/>
    <s v="Vivian Mathis"/>
    <s v="Consumer"/>
    <s v="United States"/>
    <s v="Newark"/>
    <s v="Delaware"/>
    <n v="19711"/>
    <x v="3"/>
    <x v="1526"/>
    <x v="1"/>
    <x v="8"/>
    <x v="1513"/>
    <x v="2942"/>
    <n v="2"/>
    <n v="0"/>
    <x v="3279"/>
  </r>
  <r>
    <n v="3739"/>
    <s v="CA-2016-133340"/>
    <x v="10"/>
    <x v="10"/>
    <s v="Standard Class"/>
    <s v="LH-17155"/>
    <s v="Logan Haushalter"/>
    <s v="Consumer"/>
    <s v="United States"/>
    <s v="Jackson"/>
    <s v="Michigan"/>
    <n v="49201"/>
    <x v="2"/>
    <x v="47"/>
    <x v="2"/>
    <x v="7"/>
    <x v="47"/>
    <x v="2943"/>
    <n v="1"/>
    <n v="0"/>
    <x v="3280"/>
  </r>
  <r>
    <n v="3740"/>
    <s v="CA-2016-133340"/>
    <x v="10"/>
    <x v="10"/>
    <s v="Standard Class"/>
    <s v="LH-17155"/>
    <s v="Logan Haushalter"/>
    <s v="Consumer"/>
    <s v="United States"/>
    <s v="Jackson"/>
    <s v="Michigan"/>
    <n v="49201"/>
    <x v="2"/>
    <x v="1016"/>
    <x v="2"/>
    <x v="11"/>
    <x v="1007"/>
    <x v="2830"/>
    <n v="2"/>
    <n v="0"/>
    <x v="3281"/>
  </r>
  <r>
    <n v="3741"/>
    <s v="CA-2016-133340"/>
    <x v="10"/>
    <x v="10"/>
    <s v="Standard Class"/>
    <s v="LH-17155"/>
    <s v="Logan Haushalter"/>
    <s v="Consumer"/>
    <s v="United States"/>
    <s v="Jackson"/>
    <s v="Michigan"/>
    <n v="49201"/>
    <x v="2"/>
    <x v="14"/>
    <x v="1"/>
    <x v="9"/>
    <x v="14"/>
    <x v="2944"/>
    <n v="1"/>
    <n v="0.1"/>
    <x v="3282"/>
  </r>
  <r>
    <n v="3742"/>
    <s v="CA-2016-137848"/>
    <x v="804"/>
    <x v="347"/>
    <s v="Standard Class"/>
    <s v="WB-21850"/>
    <s v="William Brown"/>
    <s v="Consumer"/>
    <s v="United States"/>
    <s v="New York City"/>
    <s v="New York"/>
    <n v="10011"/>
    <x v="3"/>
    <x v="318"/>
    <x v="1"/>
    <x v="12"/>
    <x v="318"/>
    <x v="1873"/>
    <n v="4"/>
    <n v="0"/>
    <x v="2010"/>
  </r>
  <r>
    <n v="3743"/>
    <s v="CA-2016-137848"/>
    <x v="804"/>
    <x v="347"/>
    <s v="Standard Class"/>
    <s v="WB-21850"/>
    <s v="William Brown"/>
    <s v="Consumer"/>
    <s v="United States"/>
    <s v="New York City"/>
    <s v="New York"/>
    <n v="10011"/>
    <x v="3"/>
    <x v="1283"/>
    <x v="1"/>
    <x v="10"/>
    <x v="1268"/>
    <x v="1847"/>
    <n v="9"/>
    <n v="0"/>
    <x v="1982"/>
  </r>
  <r>
    <n v="3744"/>
    <s v="CA-2016-137848"/>
    <x v="804"/>
    <x v="347"/>
    <s v="Standard Class"/>
    <s v="WB-21850"/>
    <s v="William Brown"/>
    <s v="Consumer"/>
    <s v="United States"/>
    <s v="New York City"/>
    <s v="New York"/>
    <n v="10011"/>
    <x v="3"/>
    <x v="340"/>
    <x v="1"/>
    <x v="8"/>
    <x v="340"/>
    <x v="364"/>
    <n v="3"/>
    <n v="0.2"/>
    <x v="373"/>
  </r>
  <r>
    <n v="3745"/>
    <s v="CA-2014-113047"/>
    <x v="745"/>
    <x v="960"/>
    <s v="Same Day"/>
    <s v="AP-10915"/>
    <s v="Arthur Prichep"/>
    <s v="Consumer"/>
    <s v="United States"/>
    <s v="Rock Hill"/>
    <s v="South Carolina"/>
    <n v="29730"/>
    <x v="0"/>
    <x v="1432"/>
    <x v="1"/>
    <x v="13"/>
    <x v="1420"/>
    <x v="2945"/>
    <n v="3"/>
    <n v="0"/>
    <x v="3283"/>
  </r>
  <r>
    <n v="3746"/>
    <s v="CA-2016-149979"/>
    <x v="713"/>
    <x v="961"/>
    <s v="Second Class"/>
    <s v="RA-19915"/>
    <s v="Russell Applegate"/>
    <s v="Consumer"/>
    <s v="United States"/>
    <s v="Columbus"/>
    <s v="Georgia"/>
    <n v="31907"/>
    <x v="0"/>
    <x v="392"/>
    <x v="1"/>
    <x v="4"/>
    <x v="393"/>
    <x v="2946"/>
    <n v="5"/>
    <n v="0"/>
    <x v="3284"/>
  </r>
  <r>
    <n v="3747"/>
    <s v="CA-2016-149979"/>
    <x v="713"/>
    <x v="961"/>
    <s v="Second Class"/>
    <s v="RA-19915"/>
    <s v="Russell Applegate"/>
    <s v="Consumer"/>
    <s v="United States"/>
    <s v="Columbus"/>
    <s v="Georgia"/>
    <n v="31907"/>
    <x v="0"/>
    <x v="1265"/>
    <x v="0"/>
    <x v="1"/>
    <x v="1249"/>
    <x v="2411"/>
    <n v="3"/>
    <n v="0"/>
    <x v="3285"/>
  </r>
  <r>
    <n v="3748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1071"/>
    <x v="0"/>
    <x v="5"/>
    <x v="1060"/>
    <x v="1421"/>
    <n v="2"/>
    <n v="0"/>
    <x v="1496"/>
  </r>
  <r>
    <n v="3749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1429"/>
    <x v="1"/>
    <x v="9"/>
    <x v="1417"/>
    <x v="2947"/>
    <n v="4"/>
    <n v="0"/>
    <x v="3286"/>
  </r>
  <r>
    <n v="3750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1572"/>
    <x v="2"/>
    <x v="16"/>
    <x v="1563"/>
    <x v="2948"/>
    <n v="2"/>
    <n v="0.2"/>
    <x v="3287"/>
  </r>
  <r>
    <n v="3751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675"/>
    <x v="1"/>
    <x v="14"/>
    <x v="675"/>
    <x v="158"/>
    <n v="5"/>
    <n v="0"/>
    <x v="3288"/>
  </r>
  <r>
    <n v="3752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370"/>
    <x v="0"/>
    <x v="1"/>
    <x v="371"/>
    <x v="2186"/>
    <n v="3"/>
    <n v="0.2"/>
    <x v="2355"/>
  </r>
  <r>
    <n v="3753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968"/>
    <x v="1"/>
    <x v="10"/>
    <x v="961"/>
    <x v="2248"/>
    <n v="3"/>
    <n v="0"/>
    <x v="2427"/>
  </r>
  <r>
    <n v="3754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115"/>
    <x v="1"/>
    <x v="8"/>
    <x v="115"/>
    <x v="847"/>
    <n v="2"/>
    <n v="0.2"/>
    <x v="878"/>
  </r>
  <r>
    <n v="3755"/>
    <s v="CA-2017-161956"/>
    <x v="151"/>
    <x v="346"/>
    <s v="Second Class"/>
    <s v="DR-12880"/>
    <s v="Dan Reichenbach"/>
    <s v="Corporate"/>
    <s v="United States"/>
    <s v="Inglewood"/>
    <s v="California"/>
    <n v="90301"/>
    <x v="1"/>
    <x v="1043"/>
    <x v="1"/>
    <x v="4"/>
    <x v="1032"/>
    <x v="1383"/>
    <n v="5"/>
    <n v="0"/>
    <x v="1449"/>
  </r>
  <r>
    <n v="3756"/>
    <s v="CA-2016-116799"/>
    <x v="840"/>
    <x v="962"/>
    <s v="First Class"/>
    <s v="JG-15310"/>
    <s v="Jason Gross"/>
    <s v="Corporate"/>
    <s v="United States"/>
    <s v="Odessa"/>
    <s v="Texas"/>
    <n v="79762"/>
    <x v="2"/>
    <x v="827"/>
    <x v="1"/>
    <x v="10"/>
    <x v="823"/>
    <x v="2949"/>
    <n v="7"/>
    <n v="0.2"/>
    <x v="3289"/>
  </r>
  <r>
    <n v="3757"/>
    <s v="CA-2016-116799"/>
    <x v="840"/>
    <x v="962"/>
    <s v="First Class"/>
    <s v="JG-15310"/>
    <s v="Jason Gross"/>
    <s v="Corporate"/>
    <s v="United States"/>
    <s v="Odessa"/>
    <s v="Texas"/>
    <n v="79762"/>
    <x v="2"/>
    <x v="1578"/>
    <x v="0"/>
    <x v="1"/>
    <x v="1569"/>
    <x v="2950"/>
    <n v="5"/>
    <n v="0.3"/>
    <x v="3290"/>
  </r>
  <r>
    <n v="3758"/>
    <s v="CA-2016-111283"/>
    <x v="905"/>
    <x v="963"/>
    <s v="Standard Class"/>
    <s v="LC-16870"/>
    <s v="Lena Cacioppo"/>
    <s v="Consumer"/>
    <s v="United States"/>
    <s v="Newark"/>
    <s v="Ohio"/>
    <n v="43055"/>
    <x v="3"/>
    <x v="1500"/>
    <x v="1"/>
    <x v="6"/>
    <x v="1488"/>
    <x v="2951"/>
    <n v="7"/>
    <n v="0.2"/>
    <x v="3291"/>
  </r>
  <r>
    <n v="3759"/>
    <s v="CA-2015-167745"/>
    <x v="227"/>
    <x v="832"/>
    <s v="Standard Class"/>
    <s v="GB-14530"/>
    <s v="George Bell"/>
    <s v="Corporate"/>
    <s v="United States"/>
    <s v="Los Angeles"/>
    <s v="California"/>
    <n v="90049"/>
    <x v="1"/>
    <x v="241"/>
    <x v="1"/>
    <x v="6"/>
    <x v="242"/>
    <x v="2643"/>
    <n v="2"/>
    <n v="0"/>
    <x v="3149"/>
  </r>
  <r>
    <n v="3760"/>
    <s v="CA-2015-167745"/>
    <x v="227"/>
    <x v="832"/>
    <s v="Standard Class"/>
    <s v="GB-14530"/>
    <s v="George Bell"/>
    <s v="Corporate"/>
    <s v="United States"/>
    <s v="Los Angeles"/>
    <s v="California"/>
    <n v="90049"/>
    <x v="1"/>
    <x v="1566"/>
    <x v="1"/>
    <x v="14"/>
    <x v="1557"/>
    <x v="2952"/>
    <n v="2"/>
    <n v="0"/>
    <x v="3292"/>
  </r>
  <r>
    <n v="3761"/>
    <s v="CA-2015-167745"/>
    <x v="227"/>
    <x v="832"/>
    <s v="Standard Class"/>
    <s v="GB-14530"/>
    <s v="George Bell"/>
    <s v="Corporate"/>
    <s v="United States"/>
    <s v="Los Angeles"/>
    <s v="California"/>
    <n v="90049"/>
    <x v="1"/>
    <x v="1122"/>
    <x v="0"/>
    <x v="5"/>
    <x v="1110"/>
    <x v="2953"/>
    <n v="2"/>
    <n v="0"/>
    <x v="3293"/>
  </r>
  <r>
    <n v="3762"/>
    <s v="CA-2017-104577"/>
    <x v="605"/>
    <x v="808"/>
    <s v="Standard Class"/>
    <s v="CK-12205"/>
    <s v="Chloris Kastensmidt"/>
    <s v="Consumer"/>
    <s v="United States"/>
    <s v="Everett"/>
    <s v="Massachusetts"/>
    <n v="2149"/>
    <x v="3"/>
    <x v="161"/>
    <x v="1"/>
    <x v="10"/>
    <x v="1295"/>
    <x v="2954"/>
    <n v="5"/>
    <n v="0"/>
    <x v="3294"/>
  </r>
  <r>
    <n v="3763"/>
    <s v="CA-2016-156251"/>
    <x v="572"/>
    <x v="964"/>
    <s v="Second Class"/>
    <s v="TS-21160"/>
    <s v="Theresa Swint"/>
    <s v="Corporate"/>
    <s v="United States"/>
    <s v="West Allis"/>
    <s v="Wisconsin"/>
    <n v="53214"/>
    <x v="2"/>
    <x v="430"/>
    <x v="0"/>
    <x v="0"/>
    <x v="430"/>
    <x v="1805"/>
    <n v="2"/>
    <n v="0"/>
    <x v="3295"/>
  </r>
  <r>
    <n v="3764"/>
    <s v="CA-2016-156251"/>
    <x v="572"/>
    <x v="964"/>
    <s v="Second Class"/>
    <s v="TS-21160"/>
    <s v="Theresa Swint"/>
    <s v="Corporate"/>
    <s v="United States"/>
    <s v="West Allis"/>
    <s v="Wisconsin"/>
    <n v="53214"/>
    <x v="2"/>
    <x v="798"/>
    <x v="1"/>
    <x v="8"/>
    <x v="796"/>
    <x v="2955"/>
    <n v="3"/>
    <n v="0"/>
    <x v="3296"/>
  </r>
  <r>
    <n v="3765"/>
    <s v="CA-2017-125878"/>
    <x v="906"/>
    <x v="965"/>
    <s v="Standard Class"/>
    <s v="MH-18025"/>
    <s v="Michelle Huthwaite"/>
    <s v="Consumer"/>
    <s v="United States"/>
    <s v="Chicago"/>
    <s v="Illinois"/>
    <n v="60623"/>
    <x v="2"/>
    <x v="98"/>
    <x v="1"/>
    <x v="8"/>
    <x v="98"/>
    <x v="99"/>
    <n v="3"/>
    <n v="0.8"/>
    <x v="100"/>
  </r>
  <r>
    <n v="3766"/>
    <s v="CA-2016-163153"/>
    <x v="844"/>
    <x v="595"/>
    <s v="Standard Class"/>
    <s v="DM-12955"/>
    <s v="Dario Medina"/>
    <s v="Corporate"/>
    <s v="United States"/>
    <s v="Houston"/>
    <s v="Texas"/>
    <n v="77036"/>
    <x v="2"/>
    <x v="1169"/>
    <x v="0"/>
    <x v="3"/>
    <x v="1156"/>
    <x v="2811"/>
    <n v="2"/>
    <n v="0.3"/>
    <x v="3297"/>
  </r>
  <r>
    <n v="3767"/>
    <s v="CA-2016-163153"/>
    <x v="844"/>
    <x v="595"/>
    <s v="Standard Class"/>
    <s v="DM-12955"/>
    <s v="Dario Medina"/>
    <s v="Corporate"/>
    <s v="United States"/>
    <s v="Houston"/>
    <s v="Texas"/>
    <n v="77036"/>
    <x v="2"/>
    <x v="59"/>
    <x v="1"/>
    <x v="6"/>
    <x v="59"/>
    <x v="2956"/>
    <n v="1"/>
    <n v="0.2"/>
    <x v="2015"/>
  </r>
  <r>
    <n v="3768"/>
    <s v="CA-2015-103205"/>
    <x v="575"/>
    <x v="763"/>
    <s v="Second Class"/>
    <s v="JJ-15760"/>
    <s v="Joel Jenkins"/>
    <s v="Home Office"/>
    <s v="United States"/>
    <s v="Houston"/>
    <s v="Texas"/>
    <n v="77036"/>
    <x v="2"/>
    <x v="173"/>
    <x v="2"/>
    <x v="7"/>
    <x v="174"/>
    <x v="2546"/>
    <n v="5"/>
    <n v="0.2"/>
    <x v="3298"/>
  </r>
  <r>
    <n v="3769"/>
    <s v="CA-2014-153913"/>
    <x v="757"/>
    <x v="966"/>
    <s v="Second Class"/>
    <s v="KB-16585"/>
    <s v="Ken Black"/>
    <s v="Corporate"/>
    <s v="United States"/>
    <s v="Hialeah"/>
    <s v="Florida"/>
    <n v="33012"/>
    <x v="0"/>
    <x v="1153"/>
    <x v="0"/>
    <x v="1"/>
    <x v="1141"/>
    <x v="2957"/>
    <n v="9"/>
    <n v="0.2"/>
    <x v="3299"/>
  </r>
  <r>
    <n v="3770"/>
    <s v="CA-2014-153913"/>
    <x v="757"/>
    <x v="966"/>
    <s v="Second Class"/>
    <s v="KB-16585"/>
    <s v="Ken Black"/>
    <s v="Corporate"/>
    <s v="United States"/>
    <s v="Hialeah"/>
    <s v="Florida"/>
    <n v="33012"/>
    <x v="0"/>
    <x v="310"/>
    <x v="1"/>
    <x v="13"/>
    <x v="310"/>
    <x v="2958"/>
    <n v="2"/>
    <n v="0.2"/>
    <x v="2481"/>
  </r>
  <r>
    <n v="3771"/>
    <s v="CA-2016-155530"/>
    <x v="907"/>
    <x v="967"/>
    <s v="Standard Class"/>
    <s v="CM-12160"/>
    <s v="Charles McCrossin"/>
    <s v="Consumer"/>
    <s v="United States"/>
    <s v="San Francisco"/>
    <s v="California"/>
    <n v="94122"/>
    <x v="1"/>
    <x v="489"/>
    <x v="0"/>
    <x v="3"/>
    <x v="489"/>
    <x v="2959"/>
    <n v="6"/>
    <n v="0.2"/>
    <x v="3300"/>
  </r>
  <r>
    <n v="3772"/>
    <s v="US-2016-101196"/>
    <x v="536"/>
    <x v="968"/>
    <s v="Standard Class"/>
    <s v="FM-14215"/>
    <s v="Filia McAdams"/>
    <s v="Corporate"/>
    <s v="United States"/>
    <s v="Philadelphia"/>
    <s v="Pennsylvania"/>
    <n v="19140"/>
    <x v="3"/>
    <x v="232"/>
    <x v="1"/>
    <x v="4"/>
    <x v="233"/>
    <x v="250"/>
    <n v="2"/>
    <n v="0.2"/>
    <x v="252"/>
  </r>
  <r>
    <n v="3773"/>
    <s v="CA-2014-115357"/>
    <x v="908"/>
    <x v="826"/>
    <s v="Second Class"/>
    <s v="RF-19735"/>
    <s v="Roland Fjeld"/>
    <s v="Consumer"/>
    <s v="United States"/>
    <s v="Columbia"/>
    <s v="South Carolina"/>
    <n v="29203"/>
    <x v="0"/>
    <x v="917"/>
    <x v="2"/>
    <x v="11"/>
    <x v="909"/>
    <x v="2960"/>
    <n v="3"/>
    <n v="0"/>
    <x v="3301"/>
  </r>
  <r>
    <n v="3774"/>
    <s v="US-2014-102715"/>
    <x v="909"/>
    <x v="969"/>
    <s v="Second Class"/>
    <s v="JK-15370"/>
    <s v="Jay Kimmel"/>
    <s v="Consumer"/>
    <s v="United States"/>
    <s v="Miami"/>
    <s v="Florida"/>
    <n v="33180"/>
    <x v="0"/>
    <x v="1579"/>
    <x v="1"/>
    <x v="13"/>
    <x v="1570"/>
    <x v="2789"/>
    <n v="3"/>
    <n v="0.2"/>
    <x v="3302"/>
  </r>
  <r>
    <n v="3775"/>
    <s v="US-2014-102715"/>
    <x v="909"/>
    <x v="969"/>
    <s v="Second Class"/>
    <s v="JK-15370"/>
    <s v="Jay Kimmel"/>
    <s v="Consumer"/>
    <s v="United States"/>
    <s v="Miami"/>
    <s v="Florida"/>
    <n v="33180"/>
    <x v="0"/>
    <x v="265"/>
    <x v="2"/>
    <x v="11"/>
    <x v="265"/>
    <x v="2961"/>
    <n v="3"/>
    <n v="0.2"/>
    <x v="3303"/>
  </r>
  <r>
    <n v="3776"/>
    <s v="US-2014-102715"/>
    <x v="909"/>
    <x v="969"/>
    <s v="Second Class"/>
    <s v="JK-15370"/>
    <s v="Jay Kimmel"/>
    <s v="Consumer"/>
    <s v="United States"/>
    <s v="Miami"/>
    <s v="Florida"/>
    <n v="33180"/>
    <x v="0"/>
    <x v="815"/>
    <x v="1"/>
    <x v="10"/>
    <x v="811"/>
    <x v="563"/>
    <n v="2"/>
    <n v="0.2"/>
    <x v="572"/>
  </r>
  <r>
    <n v="3777"/>
    <s v="US-2014-102715"/>
    <x v="909"/>
    <x v="969"/>
    <s v="Second Class"/>
    <s v="JK-15370"/>
    <s v="Jay Kimmel"/>
    <s v="Consumer"/>
    <s v="United States"/>
    <s v="Miami"/>
    <s v="Florida"/>
    <n v="33180"/>
    <x v="0"/>
    <x v="1580"/>
    <x v="2"/>
    <x v="11"/>
    <x v="1571"/>
    <x v="2962"/>
    <n v="7"/>
    <n v="0.2"/>
    <x v="3304"/>
  </r>
  <r>
    <n v="3778"/>
    <s v="CA-2015-107937"/>
    <x v="910"/>
    <x v="970"/>
    <s v="Standard Class"/>
    <s v="JB-16045"/>
    <s v="Julia Barnett"/>
    <s v="Home Office"/>
    <s v="United States"/>
    <s v="Chula Vista"/>
    <s v="California"/>
    <n v="91911"/>
    <x v="1"/>
    <x v="1319"/>
    <x v="0"/>
    <x v="5"/>
    <x v="1305"/>
    <x v="16"/>
    <n v="6"/>
    <n v="0"/>
    <x v="3305"/>
  </r>
  <r>
    <n v="3779"/>
    <s v="US-2017-148768"/>
    <x v="329"/>
    <x v="348"/>
    <s v="Second Class"/>
    <s v="PN-18775"/>
    <s v="Parhena Norris"/>
    <s v="Home Office"/>
    <s v="United States"/>
    <s v="Miami"/>
    <s v="Florida"/>
    <n v="33180"/>
    <x v="0"/>
    <x v="993"/>
    <x v="2"/>
    <x v="7"/>
    <x v="985"/>
    <x v="981"/>
    <n v="3"/>
    <n v="0.2"/>
    <x v="3306"/>
  </r>
  <r>
    <n v="3780"/>
    <s v="CA-2017-118521"/>
    <x v="911"/>
    <x v="971"/>
    <s v="Standard Class"/>
    <s v="LF-17185"/>
    <s v="Luke Foster"/>
    <s v="Consumer"/>
    <s v="United States"/>
    <s v="New York City"/>
    <s v="New York"/>
    <n v="10035"/>
    <x v="3"/>
    <x v="423"/>
    <x v="1"/>
    <x v="10"/>
    <x v="423"/>
    <x v="2479"/>
    <n v="2"/>
    <n v="0"/>
    <x v="2714"/>
  </r>
  <r>
    <n v="3781"/>
    <s v="CA-2014-149643"/>
    <x v="912"/>
    <x v="779"/>
    <s v="Standard Class"/>
    <s v="RH-19510"/>
    <s v="Rick Huthwaite"/>
    <s v="Home Office"/>
    <s v="United States"/>
    <s v="Manhattan"/>
    <s v="Kansas"/>
    <n v="66502"/>
    <x v="2"/>
    <x v="1075"/>
    <x v="2"/>
    <x v="7"/>
    <x v="1065"/>
    <x v="2963"/>
    <n v="2"/>
    <n v="0"/>
    <x v="3307"/>
  </r>
  <r>
    <n v="3782"/>
    <s v="CA-2015-135314"/>
    <x v="584"/>
    <x v="933"/>
    <s v="Second Class"/>
    <s v="MC-17575"/>
    <s v="Matt Collins"/>
    <s v="Consumer"/>
    <s v="United States"/>
    <s v="Philadelphia"/>
    <s v="Pennsylvania"/>
    <n v="19120"/>
    <x v="3"/>
    <x v="1334"/>
    <x v="2"/>
    <x v="7"/>
    <x v="1319"/>
    <x v="2964"/>
    <n v="3"/>
    <n v="0.4"/>
    <x v="3308"/>
  </r>
  <r>
    <n v="3783"/>
    <s v="CA-2017-165204"/>
    <x v="38"/>
    <x v="38"/>
    <s v="Second Class"/>
    <s v="MN-17935"/>
    <s v="Michael Nguyen"/>
    <s v="Consumer"/>
    <s v="United States"/>
    <s v="Memphis"/>
    <s v="Tennessee"/>
    <n v="38109"/>
    <x v="0"/>
    <x v="1101"/>
    <x v="1"/>
    <x v="10"/>
    <x v="1090"/>
    <x v="2965"/>
    <n v="3"/>
    <n v="0.2"/>
    <x v="3309"/>
  </r>
  <r>
    <n v="3784"/>
    <s v="CA-2017-165204"/>
    <x v="38"/>
    <x v="38"/>
    <s v="Second Class"/>
    <s v="MN-17935"/>
    <s v="Michael Nguyen"/>
    <s v="Consumer"/>
    <s v="United States"/>
    <s v="Memphis"/>
    <s v="Tennessee"/>
    <n v="38109"/>
    <x v="0"/>
    <x v="906"/>
    <x v="1"/>
    <x v="4"/>
    <x v="898"/>
    <x v="2966"/>
    <n v="4"/>
    <n v="0.2"/>
    <x v="3310"/>
  </r>
  <r>
    <n v="3785"/>
    <s v="CA-2017-125752"/>
    <x v="689"/>
    <x v="460"/>
    <s v="Standard Class"/>
    <s v="EH-14125"/>
    <s v="Eugene Hildebrand"/>
    <s v="Home Office"/>
    <s v="United States"/>
    <s v="Fort Lauderdale"/>
    <s v="Florida"/>
    <n v="33311"/>
    <x v="0"/>
    <x v="1113"/>
    <x v="2"/>
    <x v="11"/>
    <x v="1102"/>
    <x v="2967"/>
    <n v="2"/>
    <n v="0.2"/>
    <x v="3311"/>
  </r>
  <r>
    <n v="3786"/>
    <s v="CA-2017-112487"/>
    <x v="377"/>
    <x v="53"/>
    <s v="Standard Class"/>
    <s v="TC-21535"/>
    <s v="Tracy Collins"/>
    <s v="Home Office"/>
    <s v="United States"/>
    <s v="Columbus"/>
    <s v="Ohio"/>
    <n v="43229"/>
    <x v="3"/>
    <x v="1581"/>
    <x v="1"/>
    <x v="8"/>
    <x v="1572"/>
    <x v="2968"/>
    <n v="2"/>
    <n v="0.7"/>
    <x v="3312"/>
  </r>
  <r>
    <n v="3787"/>
    <s v="CA-2016-144218"/>
    <x v="731"/>
    <x v="271"/>
    <s v="Standard Class"/>
    <s v="JD-15895"/>
    <s v="Jonathan Doherty"/>
    <s v="Corporate"/>
    <s v="United States"/>
    <s v="Los Angeles"/>
    <s v="California"/>
    <n v="90045"/>
    <x v="1"/>
    <x v="1449"/>
    <x v="1"/>
    <x v="4"/>
    <x v="1436"/>
    <x v="2969"/>
    <n v="7"/>
    <n v="0"/>
    <x v="3313"/>
  </r>
  <r>
    <n v="3788"/>
    <s v="CA-2016-169971"/>
    <x v="913"/>
    <x v="411"/>
    <s v="Standard Class"/>
    <s v="IL-15100"/>
    <s v="Ivan Liston"/>
    <s v="Consumer"/>
    <s v="United States"/>
    <s v="Houston"/>
    <s v="Texas"/>
    <n v="77041"/>
    <x v="2"/>
    <x v="282"/>
    <x v="1"/>
    <x v="6"/>
    <x v="282"/>
    <x v="2970"/>
    <n v="1"/>
    <n v="0.2"/>
    <x v="3314"/>
  </r>
  <r>
    <n v="3789"/>
    <s v="CA-2016-169971"/>
    <x v="913"/>
    <x v="411"/>
    <s v="Standard Class"/>
    <s v="IL-15100"/>
    <s v="Ivan Liston"/>
    <s v="Consumer"/>
    <s v="United States"/>
    <s v="Houston"/>
    <s v="Texas"/>
    <n v="77041"/>
    <x v="2"/>
    <x v="1062"/>
    <x v="1"/>
    <x v="6"/>
    <x v="1051"/>
    <x v="2971"/>
    <n v="3"/>
    <n v="0.2"/>
    <x v="3315"/>
  </r>
  <r>
    <n v="3790"/>
    <s v="US-2016-133508"/>
    <x v="764"/>
    <x v="180"/>
    <s v="Standard Class"/>
    <s v="SW-20350"/>
    <s v="Sean Wendt"/>
    <s v="Home Office"/>
    <s v="United States"/>
    <s v="Omaha"/>
    <s v="Nebraska"/>
    <n v="68104"/>
    <x v="2"/>
    <x v="195"/>
    <x v="1"/>
    <x v="13"/>
    <x v="196"/>
    <x v="2972"/>
    <n v="5"/>
    <n v="0"/>
    <x v="3316"/>
  </r>
  <r>
    <n v="3791"/>
    <s v="CA-2014-107139"/>
    <x v="260"/>
    <x v="972"/>
    <s v="Standard Class"/>
    <s v="DP-13390"/>
    <s v="Dennis Pardue"/>
    <s v="Home Office"/>
    <s v="United States"/>
    <s v="Los Angeles"/>
    <s v="California"/>
    <n v="90004"/>
    <x v="1"/>
    <x v="443"/>
    <x v="1"/>
    <x v="8"/>
    <x v="443"/>
    <x v="2973"/>
    <n v="6"/>
    <n v="0.2"/>
    <x v="3317"/>
  </r>
  <r>
    <n v="3792"/>
    <s v="CA-2015-111325"/>
    <x v="914"/>
    <x v="973"/>
    <s v="First Class"/>
    <s v="BT-11395"/>
    <s v="Bill Tyler"/>
    <s v="Corporate"/>
    <s v="United States"/>
    <s v="Altoona"/>
    <s v="Pennsylvania"/>
    <n v="16602"/>
    <x v="3"/>
    <x v="185"/>
    <x v="1"/>
    <x v="8"/>
    <x v="186"/>
    <x v="2974"/>
    <n v="3"/>
    <n v="0.7"/>
    <x v="3318"/>
  </r>
  <r>
    <n v="3793"/>
    <s v="CA-2015-111325"/>
    <x v="914"/>
    <x v="973"/>
    <s v="First Class"/>
    <s v="BT-11395"/>
    <s v="Bill Tyler"/>
    <s v="Corporate"/>
    <s v="United States"/>
    <s v="Altoona"/>
    <s v="Pennsylvania"/>
    <n v="16602"/>
    <x v="3"/>
    <x v="1216"/>
    <x v="1"/>
    <x v="6"/>
    <x v="1200"/>
    <x v="2975"/>
    <n v="6"/>
    <n v="0.2"/>
    <x v="3319"/>
  </r>
  <r>
    <n v="3794"/>
    <s v="CA-2015-163762"/>
    <x v="154"/>
    <x v="382"/>
    <s v="Standard Class"/>
    <s v="JE-15475"/>
    <s v="Jeremy Ellison"/>
    <s v="Consumer"/>
    <s v="United States"/>
    <s v="New York City"/>
    <s v="New York"/>
    <n v="10024"/>
    <x v="3"/>
    <x v="1068"/>
    <x v="1"/>
    <x v="6"/>
    <x v="1057"/>
    <x v="1418"/>
    <n v="3"/>
    <n v="0"/>
    <x v="1493"/>
  </r>
  <r>
    <n v="3795"/>
    <s v="US-2014-117163"/>
    <x v="915"/>
    <x v="921"/>
    <s v="Standard Class"/>
    <s v="EJ-13720"/>
    <s v="Ed Jacobs"/>
    <s v="Consumer"/>
    <s v="United States"/>
    <s v="San Diego"/>
    <s v="California"/>
    <n v="92037"/>
    <x v="1"/>
    <x v="1277"/>
    <x v="1"/>
    <x v="4"/>
    <x v="1262"/>
    <x v="2976"/>
    <n v="1"/>
    <n v="0"/>
    <x v="2032"/>
  </r>
  <r>
    <n v="3796"/>
    <s v="US-2014-117163"/>
    <x v="915"/>
    <x v="921"/>
    <s v="Standard Class"/>
    <s v="EJ-13720"/>
    <s v="Ed Jacobs"/>
    <s v="Consumer"/>
    <s v="United States"/>
    <s v="San Diego"/>
    <s v="California"/>
    <n v="92037"/>
    <x v="1"/>
    <x v="1582"/>
    <x v="0"/>
    <x v="3"/>
    <x v="1573"/>
    <x v="2977"/>
    <n v="3"/>
    <n v="0.2"/>
    <x v="3320"/>
  </r>
  <r>
    <n v="3797"/>
    <s v="US-2014-117163"/>
    <x v="915"/>
    <x v="921"/>
    <s v="Standard Class"/>
    <s v="EJ-13720"/>
    <s v="Ed Jacobs"/>
    <s v="Consumer"/>
    <s v="United States"/>
    <s v="San Diego"/>
    <s v="California"/>
    <n v="92037"/>
    <x v="1"/>
    <x v="1583"/>
    <x v="1"/>
    <x v="6"/>
    <x v="1574"/>
    <x v="2978"/>
    <n v="4"/>
    <n v="0"/>
    <x v="3321"/>
  </r>
  <r>
    <n v="3798"/>
    <s v="CA-2017-121314"/>
    <x v="397"/>
    <x v="255"/>
    <s v="First Class"/>
    <s v="BE-11410"/>
    <s v="Bobby Elias"/>
    <s v="Consumer"/>
    <s v="United States"/>
    <s v="Miami"/>
    <s v="Florida"/>
    <n v="33178"/>
    <x v="0"/>
    <x v="656"/>
    <x v="1"/>
    <x v="10"/>
    <x v="656"/>
    <x v="1152"/>
    <n v="3"/>
    <n v="0.2"/>
    <x v="1194"/>
  </r>
  <r>
    <n v="3799"/>
    <s v="CA-2017-147760"/>
    <x v="259"/>
    <x v="133"/>
    <s v="First Class"/>
    <s v="KL-16555"/>
    <s v="Kelly Lampkin"/>
    <s v="Corporate"/>
    <s v="United States"/>
    <s v="Greensboro"/>
    <s v="North Carolina"/>
    <n v="27405"/>
    <x v="0"/>
    <x v="309"/>
    <x v="0"/>
    <x v="3"/>
    <x v="309"/>
    <x v="2979"/>
    <n v="3"/>
    <n v="0.4"/>
    <x v="3322"/>
  </r>
  <r>
    <n v="3800"/>
    <s v="CA-2017-147760"/>
    <x v="259"/>
    <x v="133"/>
    <s v="First Class"/>
    <s v="KL-16555"/>
    <s v="Kelly Lampkin"/>
    <s v="Corporate"/>
    <s v="United States"/>
    <s v="Greensboro"/>
    <s v="North Carolina"/>
    <n v="27405"/>
    <x v="0"/>
    <x v="1194"/>
    <x v="2"/>
    <x v="7"/>
    <x v="1179"/>
    <x v="2980"/>
    <n v="5"/>
    <n v="0.2"/>
    <x v="3323"/>
  </r>
  <r>
    <n v="3801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1584"/>
    <x v="0"/>
    <x v="1"/>
    <x v="1575"/>
    <x v="2981"/>
    <n v="1"/>
    <n v="0.2"/>
    <x v="3324"/>
  </r>
  <r>
    <n v="3802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721"/>
    <x v="2"/>
    <x v="11"/>
    <x v="720"/>
    <x v="2982"/>
    <n v="1"/>
    <n v="0.2"/>
    <x v="3325"/>
  </r>
  <r>
    <n v="3803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1413"/>
    <x v="1"/>
    <x v="10"/>
    <x v="1400"/>
    <x v="2557"/>
    <n v="3"/>
    <n v="0.2"/>
    <x v="2803"/>
  </r>
  <r>
    <n v="3804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1444"/>
    <x v="1"/>
    <x v="14"/>
    <x v="327"/>
    <x v="2600"/>
    <n v="2"/>
    <n v="0.2"/>
    <x v="3326"/>
  </r>
  <r>
    <n v="3805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466"/>
    <x v="1"/>
    <x v="12"/>
    <x v="467"/>
    <x v="2983"/>
    <n v="4"/>
    <n v="0.2"/>
    <x v="3327"/>
  </r>
  <r>
    <n v="3806"/>
    <s v="CA-2016-156503"/>
    <x v="500"/>
    <x v="550"/>
    <s v="Standard Class"/>
    <s v="NC-18415"/>
    <s v="Nathan Cano"/>
    <s v="Consumer"/>
    <s v="United States"/>
    <s v="Jacksonville"/>
    <s v="North Carolina"/>
    <n v="28540"/>
    <x v="0"/>
    <x v="126"/>
    <x v="1"/>
    <x v="10"/>
    <x v="127"/>
    <x v="2984"/>
    <n v="1"/>
    <n v="0.2"/>
    <x v="3328"/>
  </r>
  <r>
    <n v="3807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454"/>
    <x v="1"/>
    <x v="6"/>
    <x v="455"/>
    <x v="2722"/>
    <n v="5"/>
    <n v="0.2"/>
    <x v="3329"/>
  </r>
  <r>
    <n v="3808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44"/>
    <x v="1"/>
    <x v="8"/>
    <x v="44"/>
    <x v="2985"/>
    <n v="2"/>
    <n v="0.7"/>
    <x v="3330"/>
  </r>
  <r>
    <n v="3809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1472"/>
    <x v="1"/>
    <x v="8"/>
    <x v="1459"/>
    <x v="2986"/>
    <n v="3"/>
    <n v="0.7"/>
    <x v="3331"/>
  </r>
  <r>
    <n v="3810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1585"/>
    <x v="0"/>
    <x v="1"/>
    <x v="1576"/>
    <x v="2987"/>
    <n v="5"/>
    <n v="0.2"/>
    <x v="3332"/>
  </r>
  <r>
    <n v="3811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1066"/>
    <x v="2"/>
    <x v="7"/>
    <x v="1055"/>
    <x v="519"/>
    <n v="1"/>
    <n v="0.2"/>
    <x v="3333"/>
  </r>
  <r>
    <n v="3812"/>
    <s v="CA-2015-113628"/>
    <x v="768"/>
    <x v="765"/>
    <s v="Standard Class"/>
    <s v="AH-10690"/>
    <s v="Anna Häberlin"/>
    <s v="Corporate"/>
    <s v="United States"/>
    <s v="Plantation"/>
    <s v="Florida"/>
    <n v="33317"/>
    <x v="0"/>
    <x v="212"/>
    <x v="0"/>
    <x v="1"/>
    <x v="213"/>
    <x v="2988"/>
    <n v="3"/>
    <n v="0.2"/>
    <x v="3334"/>
  </r>
  <r>
    <n v="3813"/>
    <s v="CA-2017-147753"/>
    <x v="916"/>
    <x v="974"/>
    <s v="Same Day"/>
    <s v="PK-19075"/>
    <s v="Pete Kriz"/>
    <s v="Consumer"/>
    <s v="United States"/>
    <s v="Milwaukee"/>
    <s v="Wisconsin"/>
    <n v="53209"/>
    <x v="2"/>
    <x v="1586"/>
    <x v="1"/>
    <x v="2"/>
    <x v="1577"/>
    <x v="2989"/>
    <n v="2"/>
    <n v="0"/>
    <x v="3335"/>
  </r>
  <r>
    <n v="3814"/>
    <s v="CA-2015-103961"/>
    <x v="599"/>
    <x v="217"/>
    <s v="Standard Class"/>
    <s v="NG-18430"/>
    <s v="Nathan Gelder"/>
    <s v="Consumer"/>
    <s v="United States"/>
    <s v="Quincy"/>
    <s v="Illinois"/>
    <n v="62301"/>
    <x v="2"/>
    <x v="617"/>
    <x v="1"/>
    <x v="2"/>
    <x v="617"/>
    <x v="2990"/>
    <n v="6"/>
    <n v="0.2"/>
    <x v="3336"/>
  </r>
  <r>
    <n v="3815"/>
    <s v="CA-2016-152471"/>
    <x v="630"/>
    <x v="975"/>
    <s v="Same Day"/>
    <s v="ZD-21925"/>
    <s v="Zuschuss Donatelli"/>
    <s v="Consumer"/>
    <s v="United States"/>
    <s v="Jacksonville"/>
    <s v="Florida"/>
    <n v="32216"/>
    <x v="0"/>
    <x v="1164"/>
    <x v="2"/>
    <x v="7"/>
    <x v="1151"/>
    <x v="2991"/>
    <n v="5"/>
    <n v="0.2"/>
    <x v="3337"/>
  </r>
  <r>
    <n v="3816"/>
    <s v="CA-2016-152471"/>
    <x v="630"/>
    <x v="975"/>
    <s v="Same Day"/>
    <s v="ZD-21925"/>
    <s v="Zuschuss Donatelli"/>
    <s v="Consumer"/>
    <s v="United States"/>
    <s v="Jacksonville"/>
    <s v="Florida"/>
    <n v="32216"/>
    <x v="0"/>
    <x v="112"/>
    <x v="1"/>
    <x v="10"/>
    <x v="112"/>
    <x v="2992"/>
    <n v="2"/>
    <n v="0.2"/>
    <x v="3338"/>
  </r>
  <r>
    <n v="3817"/>
    <s v="CA-2015-102582"/>
    <x v="426"/>
    <x v="400"/>
    <s v="Standard Class"/>
    <s v="NW-18400"/>
    <s v="Natalie Webber"/>
    <s v="Consumer"/>
    <s v="United States"/>
    <s v="Mobile"/>
    <s v="Alabama"/>
    <n v="36608"/>
    <x v="0"/>
    <x v="1382"/>
    <x v="0"/>
    <x v="3"/>
    <x v="1367"/>
    <x v="2842"/>
    <n v="2"/>
    <n v="0"/>
    <x v="3159"/>
  </r>
  <r>
    <n v="3818"/>
    <s v="CA-2015-102582"/>
    <x v="426"/>
    <x v="400"/>
    <s v="Standard Class"/>
    <s v="NW-18400"/>
    <s v="Natalie Webber"/>
    <s v="Consumer"/>
    <s v="United States"/>
    <s v="Mobile"/>
    <s v="Alabama"/>
    <n v="36608"/>
    <x v="0"/>
    <x v="1431"/>
    <x v="2"/>
    <x v="7"/>
    <x v="1419"/>
    <x v="1543"/>
    <n v="3"/>
    <n v="0"/>
    <x v="232"/>
  </r>
  <r>
    <n v="3819"/>
    <s v="CA-2015-102582"/>
    <x v="426"/>
    <x v="400"/>
    <s v="Standard Class"/>
    <s v="NW-18400"/>
    <s v="Natalie Webber"/>
    <s v="Consumer"/>
    <s v="United States"/>
    <s v="Mobile"/>
    <s v="Alabama"/>
    <n v="36608"/>
    <x v="0"/>
    <x v="531"/>
    <x v="0"/>
    <x v="1"/>
    <x v="531"/>
    <x v="2993"/>
    <n v="7"/>
    <n v="0"/>
    <x v="3339"/>
  </r>
  <r>
    <n v="3820"/>
    <s v="CA-2017-141873"/>
    <x v="449"/>
    <x v="518"/>
    <s v="Standard Class"/>
    <s v="HG-14845"/>
    <s v="Harry Greene"/>
    <s v="Consumer"/>
    <s v="United States"/>
    <s v="New York City"/>
    <s v="New York"/>
    <n v="10024"/>
    <x v="3"/>
    <x v="880"/>
    <x v="1"/>
    <x v="8"/>
    <x v="874"/>
    <x v="2994"/>
    <n v="3"/>
    <n v="0.2"/>
    <x v="3340"/>
  </r>
  <r>
    <n v="3821"/>
    <s v="CA-2017-141873"/>
    <x v="449"/>
    <x v="518"/>
    <s v="Standard Class"/>
    <s v="HG-14845"/>
    <s v="Harry Greene"/>
    <s v="Consumer"/>
    <s v="United States"/>
    <s v="New York City"/>
    <s v="New York"/>
    <n v="10024"/>
    <x v="3"/>
    <x v="1219"/>
    <x v="0"/>
    <x v="0"/>
    <x v="1203"/>
    <x v="2361"/>
    <n v="3"/>
    <n v="0.2"/>
    <x v="3341"/>
  </r>
  <r>
    <n v="3822"/>
    <s v="CA-2017-141873"/>
    <x v="449"/>
    <x v="518"/>
    <s v="Standard Class"/>
    <s v="HG-14845"/>
    <s v="Harry Greene"/>
    <s v="Consumer"/>
    <s v="United States"/>
    <s v="New York City"/>
    <s v="New York"/>
    <n v="10024"/>
    <x v="3"/>
    <x v="1587"/>
    <x v="1"/>
    <x v="10"/>
    <x v="1578"/>
    <x v="2995"/>
    <n v="2"/>
    <n v="0"/>
    <x v="3342"/>
  </r>
  <r>
    <n v="3823"/>
    <s v="CA-2017-141873"/>
    <x v="449"/>
    <x v="518"/>
    <s v="Standard Class"/>
    <s v="HG-14845"/>
    <s v="Harry Greene"/>
    <s v="Consumer"/>
    <s v="United States"/>
    <s v="New York City"/>
    <s v="New York"/>
    <n v="10024"/>
    <x v="3"/>
    <x v="1469"/>
    <x v="1"/>
    <x v="8"/>
    <x v="1456"/>
    <x v="2614"/>
    <n v="6"/>
    <n v="0.2"/>
    <x v="3343"/>
  </r>
  <r>
    <n v="3824"/>
    <s v="CA-2015-140984"/>
    <x v="471"/>
    <x v="629"/>
    <s v="Standard Class"/>
    <s v="CC-12685"/>
    <s v="Craig Carroll"/>
    <s v="Consumer"/>
    <s v="United States"/>
    <s v="New York City"/>
    <s v="New York"/>
    <n v="10011"/>
    <x v="3"/>
    <x v="546"/>
    <x v="1"/>
    <x v="4"/>
    <x v="546"/>
    <x v="2996"/>
    <n v="6"/>
    <n v="0"/>
    <x v="3344"/>
  </r>
  <r>
    <n v="3825"/>
    <s v="CA-2015-140984"/>
    <x v="471"/>
    <x v="629"/>
    <s v="Standard Class"/>
    <s v="CC-12685"/>
    <s v="Craig Carroll"/>
    <s v="Consumer"/>
    <s v="United States"/>
    <s v="New York City"/>
    <s v="New York"/>
    <n v="10011"/>
    <x v="3"/>
    <x v="1572"/>
    <x v="2"/>
    <x v="16"/>
    <x v="1563"/>
    <x v="2948"/>
    <n v="2"/>
    <n v="0.2"/>
    <x v="3287"/>
  </r>
  <r>
    <n v="3826"/>
    <s v="CA-2015-140984"/>
    <x v="471"/>
    <x v="629"/>
    <s v="Standard Class"/>
    <s v="CC-12685"/>
    <s v="Craig Carroll"/>
    <s v="Consumer"/>
    <s v="United States"/>
    <s v="New York City"/>
    <s v="New York"/>
    <n v="10011"/>
    <x v="3"/>
    <x v="751"/>
    <x v="1"/>
    <x v="8"/>
    <x v="749"/>
    <x v="91"/>
    <n v="9"/>
    <n v="0.2"/>
    <x v="3120"/>
  </r>
  <r>
    <n v="3827"/>
    <s v="CA-2014-132801"/>
    <x v="273"/>
    <x v="976"/>
    <s v="Standard Class"/>
    <s v="JG-15805"/>
    <s v="John Grady"/>
    <s v="Corporate"/>
    <s v="United States"/>
    <s v="Dallas"/>
    <s v="Texas"/>
    <n v="75217"/>
    <x v="2"/>
    <x v="230"/>
    <x v="1"/>
    <x v="4"/>
    <x v="231"/>
    <x v="2060"/>
    <n v="10"/>
    <n v="0.2"/>
    <x v="3345"/>
  </r>
  <r>
    <n v="3828"/>
    <s v="CA-2017-141733"/>
    <x v="917"/>
    <x v="676"/>
    <s v="Standard Class"/>
    <s v="RW-19540"/>
    <s v="Rick Wilson"/>
    <s v="Corporate"/>
    <s v="United States"/>
    <s v="Detroit"/>
    <s v="Michigan"/>
    <n v="48234"/>
    <x v="2"/>
    <x v="284"/>
    <x v="0"/>
    <x v="1"/>
    <x v="284"/>
    <x v="2997"/>
    <n v="5"/>
    <n v="0"/>
    <x v="3346"/>
  </r>
  <r>
    <n v="3829"/>
    <s v="CA-2017-141733"/>
    <x v="917"/>
    <x v="676"/>
    <s v="Standard Class"/>
    <s v="RW-19540"/>
    <s v="Rick Wilson"/>
    <s v="Corporate"/>
    <s v="United States"/>
    <s v="Detroit"/>
    <s v="Michigan"/>
    <n v="48234"/>
    <x v="2"/>
    <x v="1391"/>
    <x v="0"/>
    <x v="1"/>
    <x v="1377"/>
    <x v="2998"/>
    <n v="1"/>
    <n v="0"/>
    <x v="3347"/>
  </r>
  <r>
    <n v="3830"/>
    <s v="CA-2017-141733"/>
    <x v="917"/>
    <x v="676"/>
    <s v="Standard Class"/>
    <s v="RW-19540"/>
    <s v="Rick Wilson"/>
    <s v="Corporate"/>
    <s v="United States"/>
    <s v="Detroit"/>
    <s v="Michigan"/>
    <n v="48234"/>
    <x v="2"/>
    <x v="467"/>
    <x v="0"/>
    <x v="1"/>
    <x v="468"/>
    <x v="2999"/>
    <n v="2"/>
    <n v="0"/>
    <x v="3348"/>
  </r>
  <r>
    <n v="3831"/>
    <s v="CA-2017-141733"/>
    <x v="917"/>
    <x v="676"/>
    <s v="Standard Class"/>
    <s v="RW-19540"/>
    <s v="Rick Wilson"/>
    <s v="Corporate"/>
    <s v="United States"/>
    <s v="Detroit"/>
    <s v="Michigan"/>
    <n v="48234"/>
    <x v="2"/>
    <x v="535"/>
    <x v="1"/>
    <x v="9"/>
    <x v="535"/>
    <x v="3000"/>
    <n v="2"/>
    <n v="0.1"/>
    <x v="3349"/>
  </r>
  <r>
    <n v="3832"/>
    <s v="US-2015-111927"/>
    <x v="717"/>
    <x v="765"/>
    <s v="Standard Class"/>
    <s v="LS-17230"/>
    <s v="Lycoris Saunders"/>
    <s v="Consumer"/>
    <s v="United States"/>
    <s v="Dover"/>
    <s v="Delaware"/>
    <n v="19901"/>
    <x v="3"/>
    <x v="216"/>
    <x v="0"/>
    <x v="5"/>
    <x v="1579"/>
    <x v="3001"/>
    <n v="3"/>
    <n v="0"/>
    <x v="3350"/>
  </r>
  <r>
    <n v="3833"/>
    <s v="US-2015-111927"/>
    <x v="717"/>
    <x v="765"/>
    <s v="Standard Class"/>
    <s v="LS-17230"/>
    <s v="Lycoris Saunders"/>
    <s v="Consumer"/>
    <s v="United States"/>
    <s v="Dover"/>
    <s v="Delaware"/>
    <n v="19901"/>
    <x v="3"/>
    <x v="1230"/>
    <x v="1"/>
    <x v="8"/>
    <x v="1213"/>
    <x v="3002"/>
    <n v="2"/>
    <n v="0"/>
    <x v="3351"/>
  </r>
  <r>
    <n v="3834"/>
    <s v="CA-2014-105984"/>
    <x v="156"/>
    <x v="81"/>
    <s v="Same Day"/>
    <s v="MY-18295"/>
    <s v="Muhammed Yedwab"/>
    <s v="Corporate"/>
    <s v="United States"/>
    <s v="Columbus"/>
    <s v="Ohio"/>
    <n v="43229"/>
    <x v="3"/>
    <x v="754"/>
    <x v="2"/>
    <x v="7"/>
    <x v="752"/>
    <x v="3003"/>
    <n v="5"/>
    <n v="0.4"/>
    <x v="3352"/>
  </r>
  <r>
    <n v="3835"/>
    <s v="CA-2014-105984"/>
    <x v="156"/>
    <x v="81"/>
    <s v="Same Day"/>
    <s v="MY-18295"/>
    <s v="Muhammed Yedwab"/>
    <s v="Corporate"/>
    <s v="United States"/>
    <s v="Columbus"/>
    <s v="Ohio"/>
    <n v="43229"/>
    <x v="3"/>
    <x v="1003"/>
    <x v="0"/>
    <x v="1"/>
    <x v="995"/>
    <x v="3004"/>
    <n v="3"/>
    <n v="0.3"/>
    <x v="3353"/>
  </r>
  <r>
    <n v="3836"/>
    <s v="CA-2014-100363"/>
    <x v="918"/>
    <x v="977"/>
    <s v="Standard Class"/>
    <s v="JM-15655"/>
    <s v="Jim Mitchum"/>
    <s v="Corporate"/>
    <s v="United States"/>
    <s v="Glendale"/>
    <s v="Arizona"/>
    <n v="85301"/>
    <x v="1"/>
    <x v="1084"/>
    <x v="1"/>
    <x v="13"/>
    <x v="1074"/>
    <x v="3005"/>
    <n v="2"/>
    <n v="0.2"/>
    <x v="3354"/>
  </r>
  <r>
    <n v="3837"/>
    <s v="CA-2014-100363"/>
    <x v="918"/>
    <x v="977"/>
    <s v="Standard Class"/>
    <s v="JM-15655"/>
    <s v="Jim Mitchum"/>
    <s v="Corporate"/>
    <s v="United States"/>
    <s v="Glendale"/>
    <s v="Arizona"/>
    <n v="85301"/>
    <x v="1"/>
    <x v="1588"/>
    <x v="1"/>
    <x v="10"/>
    <x v="1580"/>
    <x v="3006"/>
    <n v="3"/>
    <n v="0.2"/>
    <x v="3355"/>
  </r>
  <r>
    <n v="3838"/>
    <s v="CA-2014-126760"/>
    <x v="711"/>
    <x v="978"/>
    <s v="Standard Class"/>
    <s v="KM-16720"/>
    <s v="Kunst Miller"/>
    <s v="Consumer"/>
    <s v="United States"/>
    <s v="North Las Vegas"/>
    <s v="Nevada"/>
    <n v="89031"/>
    <x v="1"/>
    <x v="432"/>
    <x v="2"/>
    <x v="7"/>
    <x v="432"/>
    <x v="3007"/>
    <n v="2"/>
    <n v="0.2"/>
    <x v="3356"/>
  </r>
  <r>
    <n v="3839"/>
    <s v="CA-2014-126760"/>
    <x v="711"/>
    <x v="978"/>
    <s v="Standard Class"/>
    <s v="KM-16720"/>
    <s v="Kunst Miller"/>
    <s v="Consumer"/>
    <s v="United States"/>
    <s v="North Las Vegas"/>
    <s v="Nevada"/>
    <n v="89031"/>
    <x v="1"/>
    <x v="299"/>
    <x v="0"/>
    <x v="1"/>
    <x v="299"/>
    <x v="3008"/>
    <n v="3"/>
    <n v="0.2"/>
    <x v="3357"/>
  </r>
  <r>
    <n v="3840"/>
    <s v="CA-2014-126760"/>
    <x v="711"/>
    <x v="978"/>
    <s v="Standard Class"/>
    <s v="KM-16720"/>
    <s v="Kunst Miller"/>
    <s v="Consumer"/>
    <s v="United States"/>
    <s v="North Las Vegas"/>
    <s v="Nevada"/>
    <n v="89031"/>
    <x v="1"/>
    <x v="943"/>
    <x v="0"/>
    <x v="5"/>
    <x v="936"/>
    <x v="3009"/>
    <n v="9"/>
    <n v="0"/>
    <x v="3358"/>
  </r>
  <r>
    <n v="3841"/>
    <s v="CA-2014-126760"/>
    <x v="711"/>
    <x v="978"/>
    <s v="Standard Class"/>
    <s v="KM-16720"/>
    <s v="Kunst Miller"/>
    <s v="Consumer"/>
    <s v="United States"/>
    <s v="North Las Vegas"/>
    <s v="Nevada"/>
    <n v="89031"/>
    <x v="1"/>
    <x v="1589"/>
    <x v="2"/>
    <x v="11"/>
    <x v="1581"/>
    <x v="3010"/>
    <n v="3"/>
    <n v="0"/>
    <x v="3359"/>
  </r>
  <r>
    <n v="3842"/>
    <s v="US-2014-109162"/>
    <x v="785"/>
    <x v="979"/>
    <s v="Standard Class"/>
    <s v="KE-16420"/>
    <s v="Katrina Edelman"/>
    <s v="Corporate"/>
    <s v="United States"/>
    <s v="Bristol"/>
    <s v="Tennessee"/>
    <n v="37620"/>
    <x v="0"/>
    <x v="474"/>
    <x v="0"/>
    <x v="1"/>
    <x v="475"/>
    <x v="3011"/>
    <n v="3"/>
    <n v="0.2"/>
    <x v="3360"/>
  </r>
  <r>
    <n v="3843"/>
    <s v="CA-2014-101931"/>
    <x v="919"/>
    <x v="199"/>
    <s v="First Class"/>
    <s v="TS-21370"/>
    <s v="Todd Sumrall"/>
    <s v="Corporate"/>
    <s v="United States"/>
    <s v="Los Angeles"/>
    <s v="California"/>
    <n v="90049"/>
    <x v="1"/>
    <x v="307"/>
    <x v="1"/>
    <x v="8"/>
    <x v="307"/>
    <x v="1600"/>
    <n v="2"/>
    <n v="0.2"/>
    <x v="1695"/>
  </r>
  <r>
    <n v="3844"/>
    <s v="CA-2014-101931"/>
    <x v="919"/>
    <x v="199"/>
    <s v="First Class"/>
    <s v="TS-21370"/>
    <s v="Todd Sumrall"/>
    <s v="Corporate"/>
    <s v="United States"/>
    <s v="Los Angeles"/>
    <s v="California"/>
    <n v="90049"/>
    <x v="1"/>
    <x v="1590"/>
    <x v="1"/>
    <x v="14"/>
    <x v="1582"/>
    <x v="3012"/>
    <n v="2"/>
    <n v="0"/>
    <x v="3361"/>
  </r>
  <r>
    <n v="3845"/>
    <s v="CA-2014-101931"/>
    <x v="919"/>
    <x v="199"/>
    <s v="First Class"/>
    <s v="TS-21370"/>
    <s v="Todd Sumrall"/>
    <s v="Corporate"/>
    <s v="United States"/>
    <s v="Los Angeles"/>
    <s v="California"/>
    <n v="90049"/>
    <x v="1"/>
    <x v="262"/>
    <x v="1"/>
    <x v="14"/>
    <x v="262"/>
    <x v="3013"/>
    <n v="2"/>
    <n v="0"/>
    <x v="3362"/>
  </r>
  <r>
    <n v="3846"/>
    <s v="CA-2014-101931"/>
    <x v="919"/>
    <x v="199"/>
    <s v="First Class"/>
    <s v="TS-21370"/>
    <s v="Todd Sumrall"/>
    <s v="Corporate"/>
    <s v="United States"/>
    <s v="Los Angeles"/>
    <s v="California"/>
    <n v="90049"/>
    <x v="1"/>
    <x v="430"/>
    <x v="0"/>
    <x v="0"/>
    <x v="430"/>
    <x v="3014"/>
    <n v="6"/>
    <n v="0.15"/>
    <x v="3363"/>
  </r>
  <r>
    <n v="3847"/>
    <s v="CA-2014-101931"/>
    <x v="919"/>
    <x v="199"/>
    <s v="First Class"/>
    <s v="TS-21370"/>
    <s v="Todd Sumrall"/>
    <s v="Corporate"/>
    <s v="United States"/>
    <s v="Los Angeles"/>
    <s v="California"/>
    <n v="90049"/>
    <x v="1"/>
    <x v="86"/>
    <x v="1"/>
    <x v="4"/>
    <x v="86"/>
    <x v="1605"/>
    <n v="5"/>
    <n v="0"/>
    <x v="1700"/>
  </r>
  <r>
    <n v="3848"/>
    <s v="CA-2017-129000"/>
    <x v="920"/>
    <x v="207"/>
    <s v="Second Class"/>
    <s v="SZ-20035"/>
    <s v="Sam Zeldin"/>
    <s v="Home Office"/>
    <s v="United States"/>
    <s v="Canton"/>
    <s v="Michigan"/>
    <n v="48187"/>
    <x v="2"/>
    <x v="749"/>
    <x v="1"/>
    <x v="4"/>
    <x v="747"/>
    <x v="881"/>
    <n v="3"/>
    <n v="0"/>
    <x v="232"/>
  </r>
  <r>
    <n v="3849"/>
    <s v="CA-2017-161053"/>
    <x v="585"/>
    <x v="19"/>
    <s v="First Class"/>
    <s v="JE-15745"/>
    <s v="Joel Eaton"/>
    <s v="Consumer"/>
    <s v="United States"/>
    <s v="Fayetteville"/>
    <s v="Arkansas"/>
    <n v="72701"/>
    <x v="0"/>
    <x v="1591"/>
    <x v="1"/>
    <x v="8"/>
    <x v="1583"/>
    <x v="3015"/>
    <n v="4"/>
    <n v="0"/>
    <x v="3364"/>
  </r>
  <r>
    <n v="3850"/>
    <s v="CA-2017-161053"/>
    <x v="585"/>
    <x v="19"/>
    <s v="First Class"/>
    <s v="JE-15745"/>
    <s v="Joel Eaton"/>
    <s v="Consumer"/>
    <s v="United States"/>
    <s v="Fayetteville"/>
    <s v="Arkansas"/>
    <n v="72701"/>
    <x v="0"/>
    <x v="60"/>
    <x v="2"/>
    <x v="11"/>
    <x v="60"/>
    <x v="2765"/>
    <n v="5"/>
    <n v="0"/>
    <x v="3068"/>
  </r>
  <r>
    <n v="3851"/>
    <s v="CA-2015-142377"/>
    <x v="784"/>
    <x v="234"/>
    <s v="Standard Class"/>
    <s v="MS-17980"/>
    <s v="Michael Stewart"/>
    <s v="Corporate"/>
    <s v="United States"/>
    <s v="Springfield"/>
    <s v="Missouri"/>
    <n v="65807"/>
    <x v="2"/>
    <x v="314"/>
    <x v="1"/>
    <x v="10"/>
    <x v="314"/>
    <x v="3016"/>
    <n v="7"/>
    <n v="0"/>
    <x v="3365"/>
  </r>
  <r>
    <n v="3852"/>
    <s v="CA-2015-127593"/>
    <x v="481"/>
    <x v="14"/>
    <s v="Same Day"/>
    <s v="DH-13675"/>
    <s v="Duane Huffman"/>
    <s v="Home Office"/>
    <s v="United States"/>
    <s v="Quincy"/>
    <s v="Massachusetts"/>
    <n v="2169"/>
    <x v="3"/>
    <x v="101"/>
    <x v="0"/>
    <x v="5"/>
    <x v="101"/>
    <x v="3017"/>
    <n v="2"/>
    <n v="0"/>
    <x v="3366"/>
  </r>
  <r>
    <n v="3853"/>
    <s v="CA-2017-130526"/>
    <x v="200"/>
    <x v="364"/>
    <s v="First Class"/>
    <s v="GT-14755"/>
    <s v="Guy Thornton"/>
    <s v="Consumer"/>
    <s v="United States"/>
    <s v="Rockford"/>
    <s v="Illinois"/>
    <n v="61107"/>
    <x v="2"/>
    <x v="301"/>
    <x v="1"/>
    <x v="8"/>
    <x v="301"/>
    <x v="3018"/>
    <n v="8"/>
    <n v="0.8"/>
    <x v="3367"/>
  </r>
  <r>
    <n v="3854"/>
    <s v="US-2017-131849"/>
    <x v="921"/>
    <x v="272"/>
    <s v="Standard Class"/>
    <s v="GH-14410"/>
    <s v="Gary Hansen"/>
    <s v="Home Office"/>
    <s v="United States"/>
    <s v="San Francisco"/>
    <s v="California"/>
    <n v="94122"/>
    <x v="1"/>
    <x v="1592"/>
    <x v="0"/>
    <x v="5"/>
    <x v="1584"/>
    <x v="1931"/>
    <n v="1"/>
    <n v="0"/>
    <x v="3368"/>
  </r>
  <r>
    <n v="3855"/>
    <s v="US-2017-131849"/>
    <x v="921"/>
    <x v="272"/>
    <s v="Standard Class"/>
    <s v="GH-14410"/>
    <s v="Gary Hansen"/>
    <s v="Home Office"/>
    <s v="United States"/>
    <s v="San Francisco"/>
    <s v="California"/>
    <n v="94122"/>
    <x v="1"/>
    <x v="1505"/>
    <x v="1"/>
    <x v="4"/>
    <x v="1492"/>
    <x v="1603"/>
    <n v="5"/>
    <n v="0"/>
    <x v="232"/>
  </r>
  <r>
    <n v="3856"/>
    <s v="US-2017-105389"/>
    <x v="436"/>
    <x v="980"/>
    <s v="Second Class"/>
    <s v="DM-13015"/>
    <s v="Darrin Martin"/>
    <s v="Consumer"/>
    <s v="United States"/>
    <s v="San Antonio"/>
    <s v="Texas"/>
    <n v="78207"/>
    <x v="2"/>
    <x v="990"/>
    <x v="1"/>
    <x v="8"/>
    <x v="305"/>
    <x v="3019"/>
    <n v="3"/>
    <n v="0.8"/>
    <x v="3369"/>
  </r>
  <r>
    <n v="3857"/>
    <s v="US-2017-105389"/>
    <x v="436"/>
    <x v="980"/>
    <s v="Second Class"/>
    <s v="DM-13015"/>
    <s v="Darrin Martin"/>
    <s v="Consumer"/>
    <s v="United States"/>
    <s v="San Antonio"/>
    <s v="Texas"/>
    <n v="78207"/>
    <x v="2"/>
    <x v="1164"/>
    <x v="2"/>
    <x v="7"/>
    <x v="1151"/>
    <x v="2991"/>
    <n v="5"/>
    <n v="0.2"/>
    <x v="3337"/>
  </r>
  <r>
    <n v="3858"/>
    <s v="US-2017-105389"/>
    <x v="436"/>
    <x v="980"/>
    <s v="Second Class"/>
    <s v="DM-13015"/>
    <s v="Darrin Martin"/>
    <s v="Consumer"/>
    <s v="United States"/>
    <s v="San Antonio"/>
    <s v="Texas"/>
    <n v="78207"/>
    <x v="2"/>
    <x v="1005"/>
    <x v="1"/>
    <x v="6"/>
    <x v="997"/>
    <x v="1518"/>
    <n v="3"/>
    <n v="0.2"/>
    <x v="3370"/>
  </r>
  <r>
    <n v="3859"/>
    <s v="CA-2014-140816"/>
    <x v="414"/>
    <x v="966"/>
    <s v="Same Day"/>
    <s v="TC-21295"/>
    <s v="Toby Carlisle"/>
    <s v="Consumer"/>
    <s v="United States"/>
    <s v="Thornton"/>
    <s v="Colorado"/>
    <n v="80229"/>
    <x v="1"/>
    <x v="1593"/>
    <x v="2"/>
    <x v="11"/>
    <x v="1585"/>
    <x v="3020"/>
    <n v="7"/>
    <n v="0.2"/>
    <x v="3371"/>
  </r>
  <r>
    <n v="3860"/>
    <s v="CA-2017-154039"/>
    <x v="922"/>
    <x v="981"/>
    <s v="Standard Class"/>
    <s v="JK-16120"/>
    <s v="Julie Kriz"/>
    <s v="Home Office"/>
    <s v="United States"/>
    <s v="Chicago"/>
    <s v="Illinois"/>
    <n v="60653"/>
    <x v="2"/>
    <x v="855"/>
    <x v="0"/>
    <x v="3"/>
    <x v="848"/>
    <x v="3021"/>
    <n v="3"/>
    <n v="0.5"/>
    <x v="3372"/>
  </r>
  <r>
    <n v="3861"/>
    <s v="CA-2017-154039"/>
    <x v="922"/>
    <x v="981"/>
    <s v="Standard Class"/>
    <s v="JK-16120"/>
    <s v="Julie Kriz"/>
    <s v="Home Office"/>
    <s v="United States"/>
    <s v="Chicago"/>
    <s v="Illinois"/>
    <n v="60653"/>
    <x v="2"/>
    <x v="1594"/>
    <x v="2"/>
    <x v="7"/>
    <x v="1586"/>
    <x v="1889"/>
    <n v="1"/>
    <n v="0.2"/>
    <x v="3373"/>
  </r>
  <r>
    <n v="3862"/>
    <s v="CA-2014-135755"/>
    <x v="523"/>
    <x v="503"/>
    <s v="Standard Class"/>
    <s v="NC-18415"/>
    <s v="Nathan Cano"/>
    <s v="Consumer"/>
    <s v="United States"/>
    <s v="Yonkers"/>
    <s v="New York"/>
    <n v="10701"/>
    <x v="3"/>
    <x v="1595"/>
    <x v="1"/>
    <x v="8"/>
    <x v="1587"/>
    <x v="3022"/>
    <n v="3"/>
    <n v="0.2"/>
    <x v="3374"/>
  </r>
  <r>
    <n v="3863"/>
    <s v="CA-2014-135755"/>
    <x v="523"/>
    <x v="503"/>
    <s v="Standard Class"/>
    <s v="NC-18415"/>
    <s v="Nathan Cano"/>
    <s v="Consumer"/>
    <s v="United States"/>
    <s v="Yonkers"/>
    <s v="New York"/>
    <n v="10701"/>
    <x v="3"/>
    <x v="109"/>
    <x v="1"/>
    <x v="8"/>
    <x v="109"/>
    <x v="3023"/>
    <n v="3"/>
    <n v="0.2"/>
    <x v="3375"/>
  </r>
  <r>
    <n v="3864"/>
    <s v="CA-2017-123246"/>
    <x v="161"/>
    <x v="163"/>
    <s v="Second Class"/>
    <s v="AJ-10960"/>
    <s v="Astrea Jones"/>
    <s v="Consumer"/>
    <s v="United States"/>
    <s v="San Diego"/>
    <s v="California"/>
    <n v="92037"/>
    <x v="1"/>
    <x v="1596"/>
    <x v="1"/>
    <x v="6"/>
    <x v="1588"/>
    <x v="3024"/>
    <n v="4"/>
    <n v="0"/>
    <x v="3376"/>
  </r>
  <r>
    <n v="3865"/>
    <s v="CA-2015-157133"/>
    <x v="109"/>
    <x v="253"/>
    <s v="Standard Class"/>
    <s v="LC-16885"/>
    <s v="Lena Creighton"/>
    <s v="Consumer"/>
    <s v="United States"/>
    <s v="Champaign"/>
    <s v="Illinois"/>
    <n v="61821"/>
    <x v="2"/>
    <x v="1597"/>
    <x v="0"/>
    <x v="5"/>
    <x v="1589"/>
    <x v="3025"/>
    <n v="5"/>
    <n v="0.6"/>
    <x v="3377"/>
  </r>
  <r>
    <n v="3866"/>
    <s v="CA-2014-124709"/>
    <x v="923"/>
    <x v="982"/>
    <s v="Second Class"/>
    <s v="GW-14605"/>
    <s v="Giulietta Weimer"/>
    <s v="Consumer"/>
    <s v="United States"/>
    <s v="San Francisco"/>
    <s v="California"/>
    <n v="94122"/>
    <x v="1"/>
    <x v="1200"/>
    <x v="2"/>
    <x v="11"/>
    <x v="1185"/>
    <x v="1685"/>
    <n v="2"/>
    <n v="0"/>
    <x v="1785"/>
  </r>
  <r>
    <n v="3867"/>
    <s v="CA-2017-146360"/>
    <x v="756"/>
    <x v="77"/>
    <s v="Second Class"/>
    <s v="SC-20305"/>
    <s v="Sean Christensen"/>
    <s v="Consumer"/>
    <s v="United States"/>
    <s v="Lawrence"/>
    <s v="Indiana"/>
    <n v="46226"/>
    <x v="2"/>
    <x v="1113"/>
    <x v="2"/>
    <x v="11"/>
    <x v="1102"/>
    <x v="3026"/>
    <n v="6"/>
    <n v="0"/>
    <x v="3378"/>
  </r>
  <r>
    <n v="3868"/>
    <s v="CA-2015-132486"/>
    <x v="924"/>
    <x v="983"/>
    <s v="Second Class"/>
    <s v="JF-15355"/>
    <s v="Jay Fein"/>
    <s v="Consumer"/>
    <s v="United States"/>
    <s v="San Diego"/>
    <s v="California"/>
    <n v="92105"/>
    <x v="1"/>
    <x v="678"/>
    <x v="2"/>
    <x v="11"/>
    <x v="678"/>
    <x v="3027"/>
    <n v="9"/>
    <n v="0"/>
    <x v="3379"/>
  </r>
  <r>
    <n v="3869"/>
    <s v="CA-2015-132486"/>
    <x v="924"/>
    <x v="983"/>
    <s v="Second Class"/>
    <s v="JF-15355"/>
    <s v="Jay Fein"/>
    <s v="Consumer"/>
    <s v="United States"/>
    <s v="San Diego"/>
    <s v="California"/>
    <n v="92105"/>
    <x v="1"/>
    <x v="1496"/>
    <x v="0"/>
    <x v="1"/>
    <x v="1484"/>
    <x v="3028"/>
    <n v="1"/>
    <n v="0.2"/>
    <x v="3380"/>
  </r>
  <r>
    <n v="3870"/>
    <s v="CA-2015-132486"/>
    <x v="924"/>
    <x v="983"/>
    <s v="Second Class"/>
    <s v="JF-15355"/>
    <s v="Jay Fein"/>
    <s v="Consumer"/>
    <s v="United States"/>
    <s v="San Diego"/>
    <s v="California"/>
    <n v="92105"/>
    <x v="1"/>
    <x v="877"/>
    <x v="0"/>
    <x v="1"/>
    <x v="871"/>
    <x v="3029"/>
    <n v="7"/>
    <n v="0.2"/>
    <x v="3381"/>
  </r>
  <r>
    <n v="3871"/>
    <s v="CA-2015-132486"/>
    <x v="924"/>
    <x v="983"/>
    <s v="Second Class"/>
    <s v="JF-15355"/>
    <s v="Jay Fein"/>
    <s v="Consumer"/>
    <s v="United States"/>
    <s v="San Diego"/>
    <s v="California"/>
    <n v="92105"/>
    <x v="1"/>
    <x v="609"/>
    <x v="1"/>
    <x v="10"/>
    <x v="609"/>
    <x v="1057"/>
    <n v="2"/>
    <n v="0"/>
    <x v="1302"/>
  </r>
  <r>
    <n v="3872"/>
    <s v="CA-2015-132486"/>
    <x v="924"/>
    <x v="983"/>
    <s v="Second Class"/>
    <s v="JF-15355"/>
    <s v="Jay Fein"/>
    <s v="Consumer"/>
    <s v="United States"/>
    <s v="San Diego"/>
    <s v="California"/>
    <n v="92105"/>
    <x v="1"/>
    <x v="111"/>
    <x v="1"/>
    <x v="12"/>
    <x v="111"/>
    <x v="3030"/>
    <n v="4"/>
    <n v="0"/>
    <x v="3382"/>
  </r>
  <r>
    <n v="3873"/>
    <s v="CA-2015-132486"/>
    <x v="924"/>
    <x v="983"/>
    <s v="Second Class"/>
    <s v="JF-15355"/>
    <s v="Jay Fein"/>
    <s v="Consumer"/>
    <s v="United States"/>
    <s v="San Diego"/>
    <s v="California"/>
    <n v="92105"/>
    <x v="1"/>
    <x v="1131"/>
    <x v="0"/>
    <x v="1"/>
    <x v="1119"/>
    <x v="3031"/>
    <n v="3"/>
    <n v="0.2"/>
    <x v="3383"/>
  </r>
  <r>
    <n v="3874"/>
    <s v="CA-2016-136231"/>
    <x v="64"/>
    <x v="62"/>
    <s v="Second Class"/>
    <s v="DM-13015"/>
    <s v="Darrin Martin"/>
    <s v="Consumer"/>
    <s v="United States"/>
    <s v="Johnson City"/>
    <s v="Tennessee"/>
    <n v="37604"/>
    <x v="0"/>
    <x v="706"/>
    <x v="1"/>
    <x v="12"/>
    <x v="153"/>
    <x v="3032"/>
    <n v="3"/>
    <n v="0.2"/>
    <x v="3384"/>
  </r>
  <r>
    <n v="3875"/>
    <s v="CA-2016-136231"/>
    <x v="64"/>
    <x v="62"/>
    <s v="Second Class"/>
    <s v="DM-13015"/>
    <s v="Darrin Martin"/>
    <s v="Consumer"/>
    <s v="United States"/>
    <s v="Johnson City"/>
    <s v="Tennessee"/>
    <n v="37604"/>
    <x v="0"/>
    <x v="800"/>
    <x v="1"/>
    <x v="8"/>
    <x v="798"/>
    <x v="3033"/>
    <n v="7"/>
    <n v="0.7"/>
    <x v="3385"/>
  </r>
  <r>
    <n v="3876"/>
    <s v="CA-2016-136231"/>
    <x v="64"/>
    <x v="62"/>
    <s v="Second Class"/>
    <s v="DM-13015"/>
    <s v="Darrin Martin"/>
    <s v="Consumer"/>
    <s v="United States"/>
    <s v="Johnson City"/>
    <s v="Tennessee"/>
    <n v="37604"/>
    <x v="0"/>
    <x v="704"/>
    <x v="2"/>
    <x v="7"/>
    <x v="704"/>
    <x v="3034"/>
    <n v="2"/>
    <n v="0.2"/>
    <x v="3386"/>
  </r>
  <r>
    <n v="3877"/>
    <s v="CA-2016-136231"/>
    <x v="64"/>
    <x v="62"/>
    <s v="Second Class"/>
    <s v="DM-13015"/>
    <s v="Darrin Martin"/>
    <s v="Consumer"/>
    <s v="United States"/>
    <s v="Johnson City"/>
    <s v="Tennessee"/>
    <n v="37604"/>
    <x v="0"/>
    <x v="1450"/>
    <x v="1"/>
    <x v="10"/>
    <x v="1437"/>
    <x v="1518"/>
    <n v="3"/>
    <n v="0.2"/>
    <x v="1603"/>
  </r>
  <r>
    <n v="3878"/>
    <s v="CA-2016-140641"/>
    <x v="99"/>
    <x v="195"/>
    <s v="Standard Class"/>
    <s v="EP-13915"/>
    <s v="Emily Phan"/>
    <s v="Consumer"/>
    <s v="United States"/>
    <s v="Tampa"/>
    <s v="Florida"/>
    <n v="33614"/>
    <x v="0"/>
    <x v="986"/>
    <x v="1"/>
    <x v="8"/>
    <x v="979"/>
    <x v="3035"/>
    <n v="5"/>
    <n v="0.7"/>
    <x v="3387"/>
  </r>
  <r>
    <n v="3879"/>
    <s v="CA-2014-151001"/>
    <x v="267"/>
    <x v="284"/>
    <s v="First Class"/>
    <s v="JG-15805"/>
    <s v="John Grady"/>
    <s v="Corporate"/>
    <s v="United States"/>
    <s v="Decatur"/>
    <s v="Illinois"/>
    <n v="62521"/>
    <x v="2"/>
    <x v="170"/>
    <x v="1"/>
    <x v="4"/>
    <x v="171"/>
    <x v="1612"/>
    <n v="4"/>
    <n v="0.2"/>
    <x v="185"/>
  </r>
  <r>
    <n v="3880"/>
    <s v="CA-2014-151001"/>
    <x v="267"/>
    <x v="284"/>
    <s v="First Class"/>
    <s v="JG-15805"/>
    <s v="John Grady"/>
    <s v="Corporate"/>
    <s v="United States"/>
    <s v="Decatur"/>
    <s v="Illinois"/>
    <n v="62521"/>
    <x v="2"/>
    <x v="1569"/>
    <x v="1"/>
    <x v="4"/>
    <x v="1560"/>
    <x v="3036"/>
    <n v="4"/>
    <n v="0.2"/>
    <x v="3388"/>
  </r>
  <r>
    <n v="3881"/>
    <s v="CA-2015-129896"/>
    <x v="925"/>
    <x v="403"/>
    <s v="Standard Class"/>
    <s v="PF-19120"/>
    <s v="Peter Fuller"/>
    <s v="Consumer"/>
    <s v="United States"/>
    <s v="Gilbert"/>
    <s v="Arizona"/>
    <n v="85234"/>
    <x v="1"/>
    <x v="1357"/>
    <x v="1"/>
    <x v="10"/>
    <x v="1343"/>
    <x v="383"/>
    <n v="2"/>
    <n v="0.2"/>
    <x v="3389"/>
  </r>
  <r>
    <n v="3882"/>
    <s v="CA-2015-129896"/>
    <x v="925"/>
    <x v="403"/>
    <s v="Standard Class"/>
    <s v="PF-19120"/>
    <s v="Peter Fuller"/>
    <s v="Consumer"/>
    <s v="United States"/>
    <s v="Gilbert"/>
    <s v="Arizona"/>
    <n v="85234"/>
    <x v="1"/>
    <x v="232"/>
    <x v="1"/>
    <x v="4"/>
    <x v="233"/>
    <x v="250"/>
    <n v="2"/>
    <n v="0.2"/>
    <x v="252"/>
  </r>
  <r>
    <n v="3883"/>
    <s v="CA-2015-129896"/>
    <x v="925"/>
    <x v="403"/>
    <s v="Standard Class"/>
    <s v="PF-19120"/>
    <s v="Peter Fuller"/>
    <s v="Consumer"/>
    <s v="United States"/>
    <s v="Gilbert"/>
    <s v="Arizona"/>
    <n v="85234"/>
    <x v="1"/>
    <x v="1597"/>
    <x v="0"/>
    <x v="5"/>
    <x v="1589"/>
    <x v="3037"/>
    <n v="6"/>
    <n v="0.2"/>
    <x v="3390"/>
  </r>
  <r>
    <n v="3884"/>
    <s v="CA-2015-129896"/>
    <x v="925"/>
    <x v="403"/>
    <s v="Standard Class"/>
    <s v="PF-19120"/>
    <s v="Peter Fuller"/>
    <s v="Consumer"/>
    <s v="United States"/>
    <s v="Gilbert"/>
    <s v="Arizona"/>
    <n v="85234"/>
    <x v="1"/>
    <x v="1598"/>
    <x v="0"/>
    <x v="5"/>
    <x v="1590"/>
    <x v="3038"/>
    <n v="4"/>
    <n v="0.2"/>
    <x v="3391"/>
  </r>
  <r>
    <n v="3885"/>
    <s v="CA-2014-152849"/>
    <x v="260"/>
    <x v="984"/>
    <s v="Standard Class"/>
    <s v="DW-13195"/>
    <s v="David Wiener"/>
    <s v="Corporate"/>
    <s v="United States"/>
    <s v="Knoxville"/>
    <s v="Tennessee"/>
    <n v="37918"/>
    <x v="0"/>
    <x v="6"/>
    <x v="1"/>
    <x v="6"/>
    <x v="6"/>
    <x v="972"/>
    <n v="3"/>
    <n v="0.2"/>
    <x v="1594"/>
  </r>
  <r>
    <n v="3886"/>
    <s v="US-2017-127341"/>
    <x v="926"/>
    <x v="985"/>
    <s v="Standard Class"/>
    <s v="CK-12595"/>
    <s v="Clytie Kelty"/>
    <s v="Consumer"/>
    <s v="United States"/>
    <s v="Chicago"/>
    <s v="Illinois"/>
    <n v="60653"/>
    <x v="2"/>
    <x v="280"/>
    <x v="1"/>
    <x v="8"/>
    <x v="280"/>
    <x v="3039"/>
    <n v="4"/>
    <n v="0.8"/>
    <x v="3392"/>
  </r>
  <r>
    <n v="3887"/>
    <s v="CA-2016-167759"/>
    <x v="840"/>
    <x v="599"/>
    <s v="Second Class"/>
    <s v="CC-12670"/>
    <s v="Craig Carreira"/>
    <s v="Consumer"/>
    <s v="United States"/>
    <s v="Bloomington"/>
    <s v="Indiana"/>
    <n v="47401"/>
    <x v="2"/>
    <x v="1517"/>
    <x v="2"/>
    <x v="7"/>
    <x v="1504"/>
    <x v="3040"/>
    <n v="3"/>
    <n v="0"/>
    <x v="3393"/>
  </r>
  <r>
    <n v="3888"/>
    <s v="CA-2014-100895"/>
    <x v="270"/>
    <x v="104"/>
    <s v="Standard Class"/>
    <s v="SV-20785"/>
    <s v="Stewart Visinsky"/>
    <s v="Consumer"/>
    <s v="United States"/>
    <s v="Roswell"/>
    <s v="Georgia"/>
    <n v="30076"/>
    <x v="0"/>
    <x v="1253"/>
    <x v="1"/>
    <x v="6"/>
    <x v="1237"/>
    <x v="18"/>
    <n v="2"/>
    <n v="0"/>
    <x v="3394"/>
  </r>
  <r>
    <n v="3889"/>
    <s v="CA-2014-100895"/>
    <x v="270"/>
    <x v="104"/>
    <s v="Standard Class"/>
    <s v="SV-20785"/>
    <s v="Stewart Visinsky"/>
    <s v="Consumer"/>
    <s v="United States"/>
    <s v="Roswell"/>
    <s v="Georgia"/>
    <n v="30076"/>
    <x v="0"/>
    <x v="516"/>
    <x v="2"/>
    <x v="7"/>
    <x v="516"/>
    <x v="764"/>
    <n v="3"/>
    <n v="0"/>
    <x v="3395"/>
  </r>
  <r>
    <n v="3890"/>
    <s v="CA-2014-100895"/>
    <x v="270"/>
    <x v="104"/>
    <s v="Standard Class"/>
    <s v="SV-20785"/>
    <s v="Stewart Visinsky"/>
    <s v="Consumer"/>
    <s v="United States"/>
    <s v="Roswell"/>
    <s v="Georgia"/>
    <n v="30076"/>
    <x v="0"/>
    <x v="518"/>
    <x v="1"/>
    <x v="4"/>
    <x v="518"/>
    <x v="3041"/>
    <n v="2"/>
    <n v="0"/>
    <x v="3396"/>
  </r>
  <r>
    <n v="3891"/>
    <s v="US-2016-163881"/>
    <x v="390"/>
    <x v="724"/>
    <s v="Standard Class"/>
    <s v="SP-20860"/>
    <s v="Sung Pak"/>
    <s v="Corporate"/>
    <s v="United States"/>
    <s v="Los Angeles"/>
    <s v="California"/>
    <n v="90036"/>
    <x v="1"/>
    <x v="764"/>
    <x v="2"/>
    <x v="11"/>
    <x v="763"/>
    <x v="3042"/>
    <n v="2"/>
    <n v="0"/>
    <x v="3397"/>
  </r>
  <r>
    <n v="3892"/>
    <s v="US-2016-163881"/>
    <x v="390"/>
    <x v="724"/>
    <s v="Standard Class"/>
    <s v="SP-20860"/>
    <s v="Sung Pak"/>
    <s v="Corporate"/>
    <s v="United States"/>
    <s v="Los Angeles"/>
    <s v="California"/>
    <n v="90036"/>
    <x v="1"/>
    <x v="654"/>
    <x v="0"/>
    <x v="1"/>
    <x v="654"/>
    <x v="3043"/>
    <n v="6"/>
    <n v="0.2"/>
    <x v="3398"/>
  </r>
  <r>
    <n v="3893"/>
    <s v="US-2016-163881"/>
    <x v="390"/>
    <x v="724"/>
    <s v="Standard Class"/>
    <s v="SP-20860"/>
    <s v="Sung Pak"/>
    <s v="Corporate"/>
    <s v="United States"/>
    <s v="Los Angeles"/>
    <s v="California"/>
    <n v="90036"/>
    <x v="1"/>
    <x v="1509"/>
    <x v="2"/>
    <x v="11"/>
    <x v="1496"/>
    <x v="3044"/>
    <n v="8"/>
    <n v="0"/>
    <x v="3399"/>
  </r>
  <r>
    <n v="3894"/>
    <s v="US-2016-144547"/>
    <x v="338"/>
    <x v="954"/>
    <s v="Standard Class"/>
    <s v="MS-17770"/>
    <s v="Maxwell Schwartz"/>
    <s v="Consumer"/>
    <s v="United States"/>
    <s v="Houston"/>
    <s v="Texas"/>
    <n v="77036"/>
    <x v="2"/>
    <x v="648"/>
    <x v="2"/>
    <x v="11"/>
    <x v="648"/>
    <x v="1790"/>
    <n v="7"/>
    <n v="0.2"/>
    <x v="3400"/>
  </r>
  <r>
    <n v="3895"/>
    <s v="US-2014-112200"/>
    <x v="754"/>
    <x v="986"/>
    <s v="Standard Class"/>
    <s v="TC-21475"/>
    <s v="Tony Chapman"/>
    <s v="Home Office"/>
    <s v="United States"/>
    <s v="Bolingbrook"/>
    <s v="Illinois"/>
    <n v="60440"/>
    <x v="2"/>
    <x v="1230"/>
    <x v="1"/>
    <x v="8"/>
    <x v="1213"/>
    <x v="3045"/>
    <n v="5"/>
    <n v="0.8"/>
    <x v="3401"/>
  </r>
  <r>
    <n v="3896"/>
    <s v="CA-2017-110212"/>
    <x v="927"/>
    <x v="547"/>
    <s v="Standard Class"/>
    <s v="SJ-20125"/>
    <s v="Sanjit Jacobs"/>
    <s v="Home Office"/>
    <s v="United States"/>
    <s v="Texarkana"/>
    <s v="Arkansas"/>
    <n v="71854"/>
    <x v="0"/>
    <x v="1599"/>
    <x v="2"/>
    <x v="11"/>
    <x v="1591"/>
    <x v="3046"/>
    <n v="5"/>
    <n v="0"/>
    <x v="3402"/>
  </r>
  <r>
    <n v="3897"/>
    <s v="CA-2017-134285"/>
    <x v="226"/>
    <x v="169"/>
    <s v="Standard Class"/>
    <s v="DS-13180"/>
    <s v="David Smith"/>
    <s v="Corporate"/>
    <s v="United States"/>
    <s v="San Antonio"/>
    <s v="Texas"/>
    <n v="78207"/>
    <x v="2"/>
    <x v="1084"/>
    <x v="1"/>
    <x v="13"/>
    <x v="1074"/>
    <x v="3047"/>
    <n v="3"/>
    <n v="0.2"/>
    <x v="3403"/>
  </r>
  <r>
    <n v="3898"/>
    <s v="CA-2017-134285"/>
    <x v="226"/>
    <x v="169"/>
    <s v="Standard Class"/>
    <s v="DS-13180"/>
    <s v="David Smith"/>
    <s v="Corporate"/>
    <s v="United States"/>
    <s v="San Antonio"/>
    <s v="Texas"/>
    <n v="78207"/>
    <x v="2"/>
    <x v="88"/>
    <x v="1"/>
    <x v="10"/>
    <x v="88"/>
    <x v="12"/>
    <n v="3"/>
    <n v="0.2"/>
    <x v="12"/>
  </r>
  <r>
    <n v="3899"/>
    <s v="CA-2017-102267"/>
    <x v="329"/>
    <x v="379"/>
    <s v="Standard Class"/>
    <s v="SC-20800"/>
    <s v="Stuart Calhoun"/>
    <s v="Consumer"/>
    <s v="United States"/>
    <s v="Edinburg"/>
    <s v="Texas"/>
    <n v="78539"/>
    <x v="2"/>
    <x v="1084"/>
    <x v="1"/>
    <x v="13"/>
    <x v="1074"/>
    <x v="3005"/>
    <n v="2"/>
    <n v="0.2"/>
    <x v="3354"/>
  </r>
  <r>
    <n v="3900"/>
    <s v="CA-2017-157980"/>
    <x v="226"/>
    <x v="784"/>
    <s v="First Class"/>
    <s v="SH-20395"/>
    <s v="Shahid Hopkins"/>
    <s v="Consumer"/>
    <s v="United States"/>
    <s v="Toledo"/>
    <s v="Ohio"/>
    <n v="43615"/>
    <x v="3"/>
    <x v="428"/>
    <x v="2"/>
    <x v="11"/>
    <x v="428"/>
    <x v="2506"/>
    <n v="2"/>
    <n v="0.2"/>
    <x v="3404"/>
  </r>
  <r>
    <n v="3901"/>
    <s v="CA-2015-121097"/>
    <x v="928"/>
    <x v="987"/>
    <s v="Standard Class"/>
    <s v="SF-20965"/>
    <s v="Sylvia Foulston"/>
    <s v="Corporate"/>
    <s v="United States"/>
    <s v="Baytown"/>
    <s v="Texas"/>
    <n v="77520"/>
    <x v="2"/>
    <x v="289"/>
    <x v="1"/>
    <x v="10"/>
    <x v="289"/>
    <x v="563"/>
    <n v="2"/>
    <n v="0.2"/>
    <x v="572"/>
  </r>
  <r>
    <n v="3902"/>
    <s v="CA-2015-151043"/>
    <x v="717"/>
    <x v="988"/>
    <s v="Standard Class"/>
    <s v="MG-17680"/>
    <s v="Maureen Gastineau"/>
    <s v="Home Office"/>
    <s v="United States"/>
    <s v="Philadelphia"/>
    <s v="Pennsylvania"/>
    <n v="19143"/>
    <x v="3"/>
    <x v="1600"/>
    <x v="2"/>
    <x v="11"/>
    <x v="1592"/>
    <x v="736"/>
    <n v="2"/>
    <n v="0.2"/>
    <x v="3405"/>
  </r>
  <r>
    <n v="3903"/>
    <s v="US-2015-119312"/>
    <x v="653"/>
    <x v="486"/>
    <s v="Second Class"/>
    <s v="CS-12400"/>
    <s v="Christopher Schild"/>
    <s v="Home Office"/>
    <s v="United States"/>
    <s v="Los Angeles"/>
    <s v="California"/>
    <n v="90045"/>
    <x v="1"/>
    <x v="1220"/>
    <x v="1"/>
    <x v="4"/>
    <x v="1204"/>
    <x v="3048"/>
    <n v="14"/>
    <n v="0"/>
    <x v="3406"/>
  </r>
  <r>
    <n v="3904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1297"/>
    <x v="1"/>
    <x v="9"/>
    <x v="1282"/>
    <x v="3049"/>
    <n v="7"/>
    <n v="0.2"/>
    <x v="3407"/>
  </r>
  <r>
    <n v="3905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718"/>
    <x v="1"/>
    <x v="4"/>
    <x v="717"/>
    <x v="2533"/>
    <n v="4"/>
    <n v="0.2"/>
    <x v="2778"/>
  </r>
  <r>
    <n v="3906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844"/>
    <x v="1"/>
    <x v="8"/>
    <x v="838"/>
    <x v="3050"/>
    <n v="4"/>
    <n v="0.7"/>
    <x v="3408"/>
  </r>
  <r>
    <n v="3907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1304"/>
    <x v="0"/>
    <x v="5"/>
    <x v="1289"/>
    <x v="1957"/>
    <n v="4"/>
    <n v="0.2"/>
    <x v="2108"/>
  </r>
  <r>
    <n v="3908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500"/>
    <x v="2"/>
    <x v="7"/>
    <x v="500"/>
    <x v="546"/>
    <n v="5"/>
    <n v="0.4"/>
    <x v="3409"/>
  </r>
  <r>
    <n v="3909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104"/>
    <x v="2"/>
    <x v="7"/>
    <x v="104"/>
    <x v="3051"/>
    <n v="2"/>
    <n v="0.4"/>
    <x v="3410"/>
  </r>
  <r>
    <n v="3910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1183"/>
    <x v="0"/>
    <x v="5"/>
    <x v="1169"/>
    <x v="3052"/>
    <n v="1"/>
    <n v="0.2"/>
    <x v="3411"/>
  </r>
  <r>
    <n v="3911"/>
    <s v="CA-2015-167010"/>
    <x v="57"/>
    <x v="57"/>
    <s v="Standard Class"/>
    <s v="VT-21700"/>
    <s v="Valerie Takahito"/>
    <s v="Home Office"/>
    <s v="United States"/>
    <s v="Philadelphia"/>
    <s v="Pennsylvania"/>
    <n v="19143"/>
    <x v="3"/>
    <x v="1601"/>
    <x v="0"/>
    <x v="0"/>
    <x v="1593"/>
    <x v="3053"/>
    <n v="5"/>
    <n v="0.5"/>
    <x v="3412"/>
  </r>
  <r>
    <n v="3912"/>
    <s v="CA-2017-126788"/>
    <x v="929"/>
    <x v="501"/>
    <s v="First Class"/>
    <s v="AB-10105"/>
    <s v="Adrian Barton"/>
    <s v="Consumer"/>
    <s v="United States"/>
    <s v="Pearland"/>
    <s v="Texas"/>
    <n v="77581"/>
    <x v="2"/>
    <x v="1602"/>
    <x v="2"/>
    <x v="7"/>
    <x v="1594"/>
    <x v="553"/>
    <n v="3"/>
    <n v="0.2"/>
    <x v="562"/>
  </r>
  <r>
    <n v="3913"/>
    <s v="CA-2017-148068"/>
    <x v="65"/>
    <x v="425"/>
    <s v="Standard Class"/>
    <s v="MM-18280"/>
    <s v="Muhammed MacIntyre"/>
    <s v="Corporate"/>
    <s v="United States"/>
    <s v="New York City"/>
    <s v="New York"/>
    <n v="10035"/>
    <x v="3"/>
    <x v="988"/>
    <x v="1"/>
    <x v="10"/>
    <x v="981"/>
    <x v="541"/>
    <n v="3"/>
    <n v="0"/>
    <x v="551"/>
  </r>
  <r>
    <n v="3914"/>
    <s v="CA-2017-148068"/>
    <x v="65"/>
    <x v="425"/>
    <s v="Standard Class"/>
    <s v="MM-18280"/>
    <s v="Muhammed MacIntyre"/>
    <s v="Corporate"/>
    <s v="United States"/>
    <s v="New York City"/>
    <s v="New York"/>
    <n v="10035"/>
    <x v="3"/>
    <x v="875"/>
    <x v="0"/>
    <x v="5"/>
    <x v="869"/>
    <x v="765"/>
    <n v="2"/>
    <n v="0"/>
    <x v="3413"/>
  </r>
  <r>
    <n v="3915"/>
    <s v="US-2017-142573"/>
    <x v="930"/>
    <x v="989"/>
    <s v="Standard Class"/>
    <s v="ML-17410"/>
    <s v="Maris LaWare"/>
    <s v="Consumer"/>
    <s v="United States"/>
    <s v="Phoenix"/>
    <s v="Arizona"/>
    <n v="85023"/>
    <x v="1"/>
    <x v="855"/>
    <x v="0"/>
    <x v="3"/>
    <x v="848"/>
    <x v="3054"/>
    <n v="5"/>
    <n v="0.5"/>
    <x v="3414"/>
  </r>
  <r>
    <n v="3916"/>
    <s v="US-2017-142573"/>
    <x v="930"/>
    <x v="989"/>
    <s v="Standard Class"/>
    <s v="ML-17410"/>
    <s v="Maris LaWare"/>
    <s v="Consumer"/>
    <s v="United States"/>
    <s v="Phoenix"/>
    <s v="Arizona"/>
    <n v="85023"/>
    <x v="1"/>
    <x v="38"/>
    <x v="0"/>
    <x v="1"/>
    <x v="38"/>
    <x v="224"/>
    <n v="2"/>
    <n v="0.2"/>
    <x v="3415"/>
  </r>
  <r>
    <n v="3917"/>
    <s v="US-2017-142573"/>
    <x v="930"/>
    <x v="989"/>
    <s v="Standard Class"/>
    <s v="ML-17410"/>
    <s v="Maris LaWare"/>
    <s v="Consumer"/>
    <s v="United States"/>
    <s v="Phoenix"/>
    <s v="Arizona"/>
    <n v="85023"/>
    <x v="1"/>
    <x v="1603"/>
    <x v="1"/>
    <x v="10"/>
    <x v="1595"/>
    <x v="3055"/>
    <n v="2"/>
    <n v="0.2"/>
    <x v="3416"/>
  </r>
  <r>
    <n v="3918"/>
    <s v="US-2017-142573"/>
    <x v="930"/>
    <x v="989"/>
    <s v="Standard Class"/>
    <s v="ML-17410"/>
    <s v="Maris LaWare"/>
    <s v="Consumer"/>
    <s v="United States"/>
    <s v="Phoenix"/>
    <s v="Arizona"/>
    <n v="85023"/>
    <x v="1"/>
    <x v="849"/>
    <x v="1"/>
    <x v="8"/>
    <x v="842"/>
    <x v="3056"/>
    <n v="4"/>
    <n v="0.7"/>
    <x v="3417"/>
  </r>
  <r>
    <n v="3919"/>
    <s v="US-2017-142573"/>
    <x v="930"/>
    <x v="989"/>
    <s v="Standard Class"/>
    <s v="ML-17410"/>
    <s v="Maris LaWare"/>
    <s v="Consumer"/>
    <s v="United States"/>
    <s v="Phoenix"/>
    <s v="Arizona"/>
    <n v="85023"/>
    <x v="1"/>
    <x v="70"/>
    <x v="0"/>
    <x v="1"/>
    <x v="70"/>
    <x v="3057"/>
    <n v="3"/>
    <n v="0.2"/>
    <x v="3418"/>
  </r>
  <r>
    <n v="3920"/>
    <s v="US-2015-148817"/>
    <x v="494"/>
    <x v="157"/>
    <s v="Standard Class"/>
    <s v="KD-16495"/>
    <s v="Keith Dawkins"/>
    <s v="Corporate"/>
    <s v="United States"/>
    <s v="Chesapeake"/>
    <s v="Virginia"/>
    <n v="23320"/>
    <x v="0"/>
    <x v="421"/>
    <x v="1"/>
    <x v="4"/>
    <x v="421"/>
    <x v="3058"/>
    <n v="4"/>
    <n v="0"/>
    <x v="3419"/>
  </r>
  <r>
    <n v="3921"/>
    <s v="US-2015-148817"/>
    <x v="494"/>
    <x v="157"/>
    <s v="Standard Class"/>
    <s v="KD-16495"/>
    <s v="Keith Dawkins"/>
    <s v="Corporate"/>
    <s v="United States"/>
    <s v="Chesapeake"/>
    <s v="Virginia"/>
    <n v="23320"/>
    <x v="0"/>
    <x v="1399"/>
    <x v="1"/>
    <x v="8"/>
    <x v="1386"/>
    <x v="1480"/>
    <n v="4"/>
    <n v="0"/>
    <x v="3420"/>
  </r>
  <r>
    <n v="3922"/>
    <s v="CA-2016-110044"/>
    <x v="931"/>
    <x v="196"/>
    <s v="Second Class"/>
    <s v="RF-19735"/>
    <s v="Roland Fjeld"/>
    <s v="Consumer"/>
    <s v="United States"/>
    <s v="Chicago"/>
    <s v="Illinois"/>
    <n v="60610"/>
    <x v="2"/>
    <x v="1501"/>
    <x v="2"/>
    <x v="7"/>
    <x v="1489"/>
    <x v="2022"/>
    <n v="3"/>
    <n v="0.2"/>
    <x v="3421"/>
  </r>
  <r>
    <n v="3923"/>
    <s v="CA-2017-146920"/>
    <x v="735"/>
    <x v="153"/>
    <s v="Standard Class"/>
    <s v="SC-20305"/>
    <s v="Sean Christensen"/>
    <s v="Consumer"/>
    <s v="United States"/>
    <s v="Chicago"/>
    <s v="Illinois"/>
    <n v="60623"/>
    <x v="2"/>
    <x v="218"/>
    <x v="1"/>
    <x v="10"/>
    <x v="219"/>
    <x v="869"/>
    <n v="6"/>
    <n v="0.2"/>
    <x v="900"/>
  </r>
  <r>
    <n v="3924"/>
    <s v="CA-2017-146920"/>
    <x v="735"/>
    <x v="153"/>
    <s v="Standard Class"/>
    <s v="SC-20305"/>
    <s v="Sean Christensen"/>
    <s v="Consumer"/>
    <s v="United States"/>
    <s v="Chicago"/>
    <s v="Illinois"/>
    <n v="60623"/>
    <x v="2"/>
    <x v="1604"/>
    <x v="1"/>
    <x v="10"/>
    <x v="1596"/>
    <x v="3059"/>
    <n v="5"/>
    <n v="0.2"/>
    <x v="3422"/>
  </r>
  <r>
    <n v="3925"/>
    <s v="CA-2014-103940"/>
    <x v="328"/>
    <x v="110"/>
    <s v="Standard Class"/>
    <s v="BN-11515"/>
    <s v="Bradley Nguyen"/>
    <s v="Consumer"/>
    <s v="United States"/>
    <s v="Seattle"/>
    <s v="Washington"/>
    <n v="98103"/>
    <x v="1"/>
    <x v="464"/>
    <x v="1"/>
    <x v="4"/>
    <x v="465"/>
    <x v="3060"/>
    <n v="2"/>
    <n v="0"/>
    <x v="3423"/>
  </r>
  <r>
    <n v="3926"/>
    <s v="CA-2014-103940"/>
    <x v="328"/>
    <x v="110"/>
    <s v="Standard Class"/>
    <s v="BN-11515"/>
    <s v="Bradley Nguyen"/>
    <s v="Consumer"/>
    <s v="United States"/>
    <s v="Seattle"/>
    <s v="Washington"/>
    <n v="98103"/>
    <x v="1"/>
    <x v="1220"/>
    <x v="1"/>
    <x v="4"/>
    <x v="1204"/>
    <x v="3061"/>
    <n v="3"/>
    <n v="0"/>
    <x v="3424"/>
  </r>
  <r>
    <n v="3927"/>
    <s v="CA-2014-103940"/>
    <x v="328"/>
    <x v="110"/>
    <s v="Standard Class"/>
    <s v="BN-11515"/>
    <s v="Bradley Nguyen"/>
    <s v="Consumer"/>
    <s v="United States"/>
    <s v="Seattle"/>
    <s v="Washington"/>
    <n v="98103"/>
    <x v="1"/>
    <x v="1381"/>
    <x v="0"/>
    <x v="5"/>
    <x v="1366"/>
    <x v="2276"/>
    <n v="2"/>
    <n v="0"/>
    <x v="2460"/>
  </r>
  <r>
    <n v="3928"/>
    <s v="CA-2014-103940"/>
    <x v="328"/>
    <x v="110"/>
    <s v="Standard Class"/>
    <s v="BN-11515"/>
    <s v="Bradley Nguyen"/>
    <s v="Consumer"/>
    <s v="United States"/>
    <s v="Seattle"/>
    <s v="Washington"/>
    <n v="98103"/>
    <x v="1"/>
    <x v="141"/>
    <x v="1"/>
    <x v="8"/>
    <x v="142"/>
    <x v="1975"/>
    <n v="5"/>
    <n v="0.2"/>
    <x v="2127"/>
  </r>
  <r>
    <n v="3929"/>
    <s v="CA-2016-162082"/>
    <x v="560"/>
    <x v="320"/>
    <s v="First Class"/>
    <s v="JS-15880"/>
    <s v="John Stevenson"/>
    <s v="Consumer"/>
    <s v="United States"/>
    <s v="Harlingen"/>
    <s v="Texas"/>
    <n v="78550"/>
    <x v="2"/>
    <x v="631"/>
    <x v="0"/>
    <x v="0"/>
    <x v="631"/>
    <x v="3062"/>
    <n v="5"/>
    <n v="0.32"/>
    <x v="3425"/>
  </r>
  <r>
    <n v="3930"/>
    <s v="CA-2016-162082"/>
    <x v="560"/>
    <x v="320"/>
    <s v="First Class"/>
    <s v="JS-15880"/>
    <s v="John Stevenson"/>
    <s v="Consumer"/>
    <s v="United States"/>
    <s v="Harlingen"/>
    <s v="Texas"/>
    <n v="78550"/>
    <x v="2"/>
    <x v="548"/>
    <x v="1"/>
    <x v="10"/>
    <x v="548"/>
    <x v="1182"/>
    <n v="1"/>
    <n v="0.2"/>
    <x v="3426"/>
  </r>
  <r>
    <n v="3931"/>
    <s v="CA-2016-162082"/>
    <x v="560"/>
    <x v="320"/>
    <s v="First Class"/>
    <s v="JS-15880"/>
    <s v="John Stevenson"/>
    <s v="Consumer"/>
    <s v="United States"/>
    <s v="Harlingen"/>
    <s v="Texas"/>
    <n v="78550"/>
    <x v="2"/>
    <x v="1062"/>
    <x v="1"/>
    <x v="6"/>
    <x v="1051"/>
    <x v="3063"/>
    <n v="7"/>
    <n v="0.2"/>
    <x v="3427"/>
  </r>
  <r>
    <n v="3932"/>
    <s v="CA-2016-132094"/>
    <x v="370"/>
    <x v="48"/>
    <s v="Standard Class"/>
    <s v="VG-21805"/>
    <s v="Vivek Grady"/>
    <s v="Corporate"/>
    <s v="United States"/>
    <s v="Philadelphia"/>
    <s v="Pennsylvania"/>
    <n v="19140"/>
    <x v="3"/>
    <x v="1605"/>
    <x v="1"/>
    <x v="6"/>
    <x v="1597"/>
    <x v="3064"/>
    <n v="3"/>
    <n v="0.2"/>
    <x v="3428"/>
  </r>
  <r>
    <n v="3933"/>
    <s v="CA-2016-132094"/>
    <x v="370"/>
    <x v="48"/>
    <s v="Standard Class"/>
    <s v="VG-21805"/>
    <s v="Vivek Grady"/>
    <s v="Corporate"/>
    <s v="United States"/>
    <s v="Philadelphia"/>
    <s v="Pennsylvania"/>
    <n v="19140"/>
    <x v="3"/>
    <x v="1016"/>
    <x v="2"/>
    <x v="11"/>
    <x v="1007"/>
    <x v="736"/>
    <n v="2"/>
    <n v="0.2"/>
    <x v="2906"/>
  </r>
  <r>
    <n v="3934"/>
    <s v="CA-2017-123001"/>
    <x v="264"/>
    <x v="221"/>
    <s v="Standard Class"/>
    <s v="AW-10840"/>
    <s v="Anthony Witt"/>
    <s v="Consumer"/>
    <s v="United States"/>
    <s v="Bakersfield"/>
    <s v="California"/>
    <n v="93309"/>
    <x v="1"/>
    <x v="868"/>
    <x v="1"/>
    <x v="6"/>
    <x v="862"/>
    <x v="3065"/>
    <n v="5"/>
    <n v="0"/>
    <x v="3429"/>
  </r>
  <r>
    <n v="3935"/>
    <s v="CA-2017-123001"/>
    <x v="264"/>
    <x v="221"/>
    <s v="Standard Class"/>
    <s v="AW-10840"/>
    <s v="Anthony Witt"/>
    <s v="Consumer"/>
    <s v="United States"/>
    <s v="Bakersfield"/>
    <s v="California"/>
    <n v="93309"/>
    <x v="1"/>
    <x v="198"/>
    <x v="1"/>
    <x v="2"/>
    <x v="199"/>
    <x v="3066"/>
    <n v="5"/>
    <n v="0"/>
    <x v="3430"/>
  </r>
  <r>
    <n v="3936"/>
    <s v="CA-2017-123001"/>
    <x v="264"/>
    <x v="221"/>
    <s v="Standard Class"/>
    <s v="AW-10840"/>
    <s v="Anthony Witt"/>
    <s v="Consumer"/>
    <s v="United States"/>
    <s v="Bakersfield"/>
    <s v="California"/>
    <n v="93309"/>
    <x v="1"/>
    <x v="1551"/>
    <x v="2"/>
    <x v="7"/>
    <x v="1539"/>
    <x v="1227"/>
    <n v="2"/>
    <n v="0.2"/>
    <x v="3431"/>
  </r>
  <r>
    <n v="3937"/>
    <s v="CA-2015-118955"/>
    <x v="382"/>
    <x v="403"/>
    <s v="Standard Class"/>
    <s v="LS-17230"/>
    <s v="Lycoris Saunders"/>
    <s v="Consumer"/>
    <s v="United States"/>
    <s v="Grand Prairie"/>
    <s v="Texas"/>
    <n v="75051"/>
    <x v="2"/>
    <x v="1606"/>
    <x v="1"/>
    <x v="12"/>
    <x v="153"/>
    <x v="1528"/>
    <n v="3"/>
    <n v="0.2"/>
    <x v="3432"/>
  </r>
  <r>
    <n v="3938"/>
    <s v="CA-2015-118955"/>
    <x v="382"/>
    <x v="403"/>
    <s v="Standard Class"/>
    <s v="LS-17230"/>
    <s v="Lycoris Saunders"/>
    <s v="Consumer"/>
    <s v="United States"/>
    <s v="Grand Prairie"/>
    <s v="Texas"/>
    <n v="75051"/>
    <x v="2"/>
    <x v="752"/>
    <x v="1"/>
    <x v="10"/>
    <x v="750"/>
    <x v="1939"/>
    <n v="3"/>
    <n v="0.2"/>
    <x v="2088"/>
  </r>
  <r>
    <n v="3939"/>
    <s v="CA-2015-118955"/>
    <x v="382"/>
    <x v="403"/>
    <s v="Standard Class"/>
    <s v="LS-17230"/>
    <s v="Lycoris Saunders"/>
    <s v="Consumer"/>
    <s v="United States"/>
    <s v="Grand Prairie"/>
    <s v="Texas"/>
    <n v="75051"/>
    <x v="2"/>
    <x v="901"/>
    <x v="0"/>
    <x v="1"/>
    <x v="893"/>
    <x v="3067"/>
    <n v="2"/>
    <n v="0.3"/>
    <x v="3433"/>
  </r>
  <r>
    <n v="3940"/>
    <s v="US-2016-143448"/>
    <x v="107"/>
    <x v="5"/>
    <s v="Same Day"/>
    <s v="MH-17455"/>
    <s v="Mark Hamilton"/>
    <s v="Consumer"/>
    <s v="United States"/>
    <s v="Greenwood"/>
    <s v="Indiana"/>
    <n v="46142"/>
    <x v="2"/>
    <x v="463"/>
    <x v="0"/>
    <x v="1"/>
    <x v="464"/>
    <x v="3068"/>
    <n v="5"/>
    <n v="0"/>
    <x v="3434"/>
  </r>
  <r>
    <n v="3941"/>
    <s v="CA-2017-117863"/>
    <x v="796"/>
    <x v="254"/>
    <s v="Standard Class"/>
    <s v="TS-21340"/>
    <s v="Toby Swindell"/>
    <s v="Consumer"/>
    <s v="United States"/>
    <s v="New York City"/>
    <s v="New York"/>
    <n v="10024"/>
    <x v="3"/>
    <x v="1027"/>
    <x v="0"/>
    <x v="5"/>
    <x v="1018"/>
    <x v="58"/>
    <n v="2"/>
    <n v="0"/>
    <x v="3435"/>
  </r>
  <r>
    <n v="3942"/>
    <s v="CA-2017-117863"/>
    <x v="796"/>
    <x v="254"/>
    <s v="Standard Class"/>
    <s v="TS-21340"/>
    <s v="Toby Swindell"/>
    <s v="Consumer"/>
    <s v="United States"/>
    <s v="New York City"/>
    <s v="New York"/>
    <n v="10024"/>
    <x v="3"/>
    <x v="536"/>
    <x v="1"/>
    <x v="8"/>
    <x v="536"/>
    <x v="337"/>
    <n v="1"/>
    <n v="0.2"/>
    <x v="3436"/>
  </r>
  <r>
    <n v="3943"/>
    <s v="CA-2017-160458"/>
    <x v="837"/>
    <x v="990"/>
    <s v="Second Class"/>
    <s v="EH-13945"/>
    <s v="Eric Hoffmann"/>
    <s v="Consumer"/>
    <s v="United States"/>
    <s v="Memphis"/>
    <s v="Tennessee"/>
    <n v="38109"/>
    <x v="0"/>
    <x v="778"/>
    <x v="1"/>
    <x v="10"/>
    <x v="777"/>
    <x v="233"/>
    <n v="5"/>
    <n v="0.2"/>
    <x v="1446"/>
  </r>
  <r>
    <n v="3944"/>
    <s v="US-2016-142685"/>
    <x v="661"/>
    <x v="991"/>
    <s v="Standard Class"/>
    <s v="MG-17695"/>
    <s v="Maureen Gnade"/>
    <s v="Consumer"/>
    <s v="United States"/>
    <s v="Buffalo"/>
    <s v="New York"/>
    <n v="14215"/>
    <x v="3"/>
    <x v="1420"/>
    <x v="1"/>
    <x v="14"/>
    <x v="1408"/>
    <x v="3069"/>
    <n v="7"/>
    <n v="0"/>
    <x v="3437"/>
  </r>
  <r>
    <n v="3945"/>
    <s v="CA-2016-133144"/>
    <x v="458"/>
    <x v="662"/>
    <s v="Second Class"/>
    <s v="DO-13435"/>
    <s v="Denny Ordway"/>
    <s v="Consumer"/>
    <s v="United States"/>
    <s v="Los Angeles"/>
    <s v="California"/>
    <n v="90036"/>
    <x v="1"/>
    <x v="609"/>
    <x v="1"/>
    <x v="10"/>
    <x v="609"/>
    <x v="1714"/>
    <n v="3"/>
    <n v="0"/>
    <x v="1817"/>
  </r>
  <r>
    <n v="3946"/>
    <s v="CA-2017-167871"/>
    <x v="551"/>
    <x v="122"/>
    <s v="Standard Class"/>
    <s v="AF-10870"/>
    <s v="Art Ferguson"/>
    <s v="Consumer"/>
    <s v="United States"/>
    <s v="Homestead"/>
    <s v="Florida"/>
    <n v="33030"/>
    <x v="0"/>
    <x v="1486"/>
    <x v="1"/>
    <x v="10"/>
    <x v="1473"/>
    <x v="3070"/>
    <n v="1"/>
    <n v="0.2"/>
    <x v="3438"/>
  </r>
  <r>
    <n v="3947"/>
    <s v="CA-2017-167871"/>
    <x v="551"/>
    <x v="122"/>
    <s v="Standard Class"/>
    <s v="AF-10870"/>
    <s v="Art Ferguson"/>
    <s v="Consumer"/>
    <s v="United States"/>
    <s v="Homestead"/>
    <s v="Florida"/>
    <n v="33030"/>
    <x v="0"/>
    <x v="327"/>
    <x v="1"/>
    <x v="14"/>
    <x v="327"/>
    <x v="3071"/>
    <n v="1"/>
    <n v="0.2"/>
    <x v="3439"/>
  </r>
  <r>
    <n v="3948"/>
    <s v="CA-2016-119963"/>
    <x v="741"/>
    <x v="407"/>
    <s v="Standard Class"/>
    <s v="SN-20710"/>
    <s v="Steve Nguyen"/>
    <s v="Home Office"/>
    <s v="United States"/>
    <s v="Pasadena"/>
    <s v="Texas"/>
    <n v="77506"/>
    <x v="2"/>
    <x v="181"/>
    <x v="1"/>
    <x v="6"/>
    <x v="182"/>
    <x v="2925"/>
    <n v="2"/>
    <n v="0.2"/>
    <x v="3440"/>
  </r>
  <r>
    <n v="3949"/>
    <s v="CA-2016-119963"/>
    <x v="741"/>
    <x v="407"/>
    <s v="Standard Class"/>
    <s v="SN-20710"/>
    <s v="Steve Nguyen"/>
    <s v="Home Office"/>
    <s v="United States"/>
    <s v="Pasadena"/>
    <s v="Texas"/>
    <n v="77506"/>
    <x v="2"/>
    <x v="580"/>
    <x v="1"/>
    <x v="2"/>
    <x v="580"/>
    <x v="3072"/>
    <n v="2"/>
    <n v="0.2"/>
    <x v="3441"/>
  </r>
  <r>
    <n v="3950"/>
    <s v="CA-2016-119963"/>
    <x v="741"/>
    <x v="407"/>
    <s v="Standard Class"/>
    <s v="SN-20710"/>
    <s v="Steve Nguyen"/>
    <s v="Home Office"/>
    <s v="United States"/>
    <s v="Pasadena"/>
    <s v="Texas"/>
    <n v="77506"/>
    <x v="2"/>
    <x v="314"/>
    <x v="1"/>
    <x v="10"/>
    <x v="314"/>
    <x v="3073"/>
    <n v="2"/>
    <n v="0.2"/>
    <x v="3442"/>
  </r>
  <r>
    <n v="3951"/>
    <s v="CA-2016-119963"/>
    <x v="741"/>
    <x v="407"/>
    <s v="Standard Class"/>
    <s v="SN-20710"/>
    <s v="Steve Nguyen"/>
    <s v="Home Office"/>
    <s v="United States"/>
    <s v="Pasadena"/>
    <s v="Texas"/>
    <n v="77506"/>
    <x v="2"/>
    <x v="163"/>
    <x v="0"/>
    <x v="1"/>
    <x v="164"/>
    <x v="3074"/>
    <n v="6"/>
    <n v="0.3"/>
    <x v="3443"/>
  </r>
  <r>
    <n v="3952"/>
    <s v="CA-2014-121167"/>
    <x v="683"/>
    <x v="457"/>
    <s v="Second Class"/>
    <s v="MO-17500"/>
    <s v="Mary O'Rourke"/>
    <s v="Consumer"/>
    <s v="United States"/>
    <s v="Freeport"/>
    <s v="New York"/>
    <n v="11520"/>
    <x v="3"/>
    <x v="828"/>
    <x v="1"/>
    <x v="8"/>
    <x v="824"/>
    <x v="3075"/>
    <n v="2"/>
    <n v="0.2"/>
    <x v="3444"/>
  </r>
  <r>
    <n v="3953"/>
    <s v="US-2016-151862"/>
    <x v="398"/>
    <x v="599"/>
    <s v="Standard Class"/>
    <s v="ON-18715"/>
    <s v="Odella Nelson"/>
    <s v="Corporate"/>
    <s v="United States"/>
    <s v="Denver"/>
    <s v="Colorado"/>
    <n v="80219"/>
    <x v="1"/>
    <x v="1607"/>
    <x v="2"/>
    <x v="7"/>
    <x v="1598"/>
    <x v="1305"/>
    <n v="2"/>
    <n v="0.2"/>
    <x v="3445"/>
  </r>
  <r>
    <n v="3954"/>
    <s v="CA-2017-152961"/>
    <x v="787"/>
    <x v="992"/>
    <s v="Standard Class"/>
    <s v="SC-20095"/>
    <s v="Sanjit Chand"/>
    <s v="Consumer"/>
    <s v="United States"/>
    <s v="Quincy"/>
    <s v="Massachusetts"/>
    <n v="2169"/>
    <x v="3"/>
    <x v="69"/>
    <x v="1"/>
    <x v="10"/>
    <x v="69"/>
    <x v="1436"/>
    <n v="2"/>
    <n v="0"/>
    <x v="1512"/>
  </r>
  <r>
    <n v="3955"/>
    <s v="CA-2014-133228"/>
    <x v="527"/>
    <x v="568"/>
    <s v="Standard Class"/>
    <s v="MS-17710"/>
    <s v="Maurice Satty"/>
    <s v="Consumer"/>
    <s v="United States"/>
    <s v="Detroit"/>
    <s v="Michigan"/>
    <n v="48205"/>
    <x v="2"/>
    <x v="493"/>
    <x v="0"/>
    <x v="5"/>
    <x v="493"/>
    <x v="3076"/>
    <n v="1"/>
    <n v="0"/>
    <x v="3446"/>
  </r>
  <r>
    <n v="3956"/>
    <s v="CA-2014-133228"/>
    <x v="527"/>
    <x v="568"/>
    <s v="Standard Class"/>
    <s v="MS-17710"/>
    <s v="Maurice Satty"/>
    <s v="Consumer"/>
    <s v="United States"/>
    <s v="Detroit"/>
    <s v="Michigan"/>
    <n v="48205"/>
    <x v="2"/>
    <x v="1041"/>
    <x v="1"/>
    <x v="6"/>
    <x v="1030"/>
    <x v="1378"/>
    <n v="4"/>
    <n v="0"/>
    <x v="3447"/>
  </r>
  <r>
    <n v="3957"/>
    <s v="CA-2016-114951"/>
    <x v="190"/>
    <x v="480"/>
    <s v="Standard Class"/>
    <s v="DN-13690"/>
    <s v="Duane Noonan"/>
    <s v="Consumer"/>
    <s v="United States"/>
    <s v="San Francisco"/>
    <s v="California"/>
    <n v="94109"/>
    <x v="1"/>
    <x v="1256"/>
    <x v="0"/>
    <x v="5"/>
    <x v="1240"/>
    <x v="3077"/>
    <n v="3"/>
    <n v="0"/>
    <x v="3448"/>
  </r>
  <r>
    <n v="3958"/>
    <s v="CA-2016-156573"/>
    <x v="211"/>
    <x v="993"/>
    <s v="Standard Class"/>
    <s v="RB-19360"/>
    <s v="Raymond Buch"/>
    <s v="Consumer"/>
    <s v="United States"/>
    <s v="Nashville"/>
    <s v="Tennessee"/>
    <n v="37211"/>
    <x v="0"/>
    <x v="1095"/>
    <x v="1"/>
    <x v="8"/>
    <x v="1085"/>
    <x v="3078"/>
    <n v="3"/>
    <n v="0.7"/>
    <x v="3449"/>
  </r>
  <r>
    <n v="3959"/>
    <s v="CA-2016-156573"/>
    <x v="211"/>
    <x v="993"/>
    <s v="Standard Class"/>
    <s v="RB-19360"/>
    <s v="Raymond Buch"/>
    <s v="Consumer"/>
    <s v="United States"/>
    <s v="Nashville"/>
    <s v="Tennessee"/>
    <n v="37211"/>
    <x v="0"/>
    <x v="324"/>
    <x v="1"/>
    <x v="6"/>
    <x v="324"/>
    <x v="3079"/>
    <n v="2"/>
    <n v="0.2"/>
    <x v="3450"/>
  </r>
  <r>
    <n v="3960"/>
    <s v="CA-2016-156573"/>
    <x v="211"/>
    <x v="993"/>
    <s v="Standard Class"/>
    <s v="RB-19360"/>
    <s v="Raymond Buch"/>
    <s v="Consumer"/>
    <s v="United States"/>
    <s v="Nashville"/>
    <s v="Tennessee"/>
    <n v="37211"/>
    <x v="0"/>
    <x v="1608"/>
    <x v="0"/>
    <x v="5"/>
    <x v="1599"/>
    <x v="3080"/>
    <n v="3"/>
    <n v="0.2"/>
    <x v="3451"/>
  </r>
  <r>
    <n v="3961"/>
    <s v="CA-2015-113901"/>
    <x v="324"/>
    <x v="994"/>
    <s v="Standard Class"/>
    <s v="NH-18610"/>
    <s v="Nicole Hansen"/>
    <s v="Corporate"/>
    <s v="United States"/>
    <s v="Detroit"/>
    <s v="Michigan"/>
    <n v="48227"/>
    <x v="2"/>
    <x v="1206"/>
    <x v="1"/>
    <x v="8"/>
    <x v="1191"/>
    <x v="3081"/>
    <n v="6"/>
    <n v="0"/>
    <x v="3452"/>
  </r>
  <r>
    <n v="3962"/>
    <s v="CA-2015-113901"/>
    <x v="324"/>
    <x v="994"/>
    <s v="Standard Class"/>
    <s v="NH-18610"/>
    <s v="Nicole Hansen"/>
    <s v="Corporate"/>
    <s v="United States"/>
    <s v="Detroit"/>
    <s v="Michigan"/>
    <n v="48227"/>
    <x v="2"/>
    <x v="993"/>
    <x v="2"/>
    <x v="7"/>
    <x v="985"/>
    <x v="179"/>
    <n v="5"/>
    <n v="0"/>
    <x v="3453"/>
  </r>
  <r>
    <n v="3963"/>
    <s v="CA-2017-134838"/>
    <x v="600"/>
    <x v="971"/>
    <s v="First Class"/>
    <s v="ED-13885"/>
    <s v="Emily Ducich"/>
    <s v="Home Office"/>
    <s v="United States"/>
    <s v="Los Angeles"/>
    <s v="California"/>
    <n v="90045"/>
    <x v="1"/>
    <x v="1005"/>
    <x v="1"/>
    <x v="6"/>
    <x v="997"/>
    <x v="1387"/>
    <n v="3"/>
    <n v="0"/>
    <x v="3454"/>
  </r>
  <r>
    <n v="3964"/>
    <s v="CA-2017-134838"/>
    <x v="600"/>
    <x v="971"/>
    <s v="First Class"/>
    <s v="ED-13885"/>
    <s v="Emily Ducich"/>
    <s v="Home Office"/>
    <s v="United States"/>
    <s v="Los Angeles"/>
    <s v="California"/>
    <n v="90045"/>
    <x v="1"/>
    <x v="943"/>
    <x v="0"/>
    <x v="5"/>
    <x v="936"/>
    <x v="3082"/>
    <n v="3"/>
    <n v="0"/>
    <x v="3455"/>
  </r>
  <r>
    <n v="3965"/>
    <s v="CA-2016-120257"/>
    <x v="897"/>
    <x v="961"/>
    <s v="Standard Class"/>
    <s v="PW-19240"/>
    <s v="Pierre Wener"/>
    <s v="Consumer"/>
    <s v="United States"/>
    <s v="Philadelphia"/>
    <s v="Pennsylvania"/>
    <n v="19140"/>
    <x v="3"/>
    <x v="1609"/>
    <x v="1"/>
    <x v="6"/>
    <x v="1600"/>
    <x v="964"/>
    <n v="3"/>
    <n v="0.2"/>
    <x v="3456"/>
  </r>
  <r>
    <n v="3966"/>
    <s v="CA-2014-164910"/>
    <x v="607"/>
    <x v="995"/>
    <s v="Second Class"/>
    <s v="DM-13345"/>
    <s v="Denise Monton"/>
    <s v="Corporate"/>
    <s v="United States"/>
    <s v="Asheville"/>
    <s v="North Carolina"/>
    <n v="28806"/>
    <x v="0"/>
    <x v="279"/>
    <x v="1"/>
    <x v="6"/>
    <x v="279"/>
    <x v="964"/>
    <n v="3"/>
    <n v="0.2"/>
    <x v="3456"/>
  </r>
  <r>
    <n v="3967"/>
    <s v="CA-2016-149902"/>
    <x v="178"/>
    <x v="996"/>
    <s v="Standard Class"/>
    <s v="DW-13540"/>
    <s v="Don Weiss"/>
    <s v="Consumer"/>
    <s v="United States"/>
    <s v="New York City"/>
    <s v="New York"/>
    <n v="10024"/>
    <x v="3"/>
    <x v="666"/>
    <x v="1"/>
    <x v="6"/>
    <x v="666"/>
    <x v="1943"/>
    <n v="4"/>
    <n v="0"/>
    <x v="3457"/>
  </r>
  <r>
    <n v="3968"/>
    <s v="CA-2016-146010"/>
    <x v="244"/>
    <x v="213"/>
    <s v="First Class"/>
    <s v="EH-14125"/>
    <s v="Eugene Hildebrand"/>
    <s v="Home Office"/>
    <s v="United States"/>
    <s v="Colorado Springs"/>
    <s v="Colorado"/>
    <n v="80906"/>
    <x v="1"/>
    <x v="612"/>
    <x v="1"/>
    <x v="8"/>
    <x v="612"/>
    <x v="3083"/>
    <n v="7"/>
    <n v="0.7"/>
    <x v="3458"/>
  </r>
  <r>
    <n v="3969"/>
    <s v="US-2015-163685"/>
    <x v="932"/>
    <x v="997"/>
    <s v="Standard Class"/>
    <s v="KE-16420"/>
    <s v="Katrina Edelman"/>
    <s v="Corporate"/>
    <s v="United States"/>
    <s v="San Antonio"/>
    <s v="Texas"/>
    <n v="78207"/>
    <x v="2"/>
    <x v="175"/>
    <x v="1"/>
    <x v="8"/>
    <x v="176"/>
    <x v="3084"/>
    <n v="8"/>
    <n v="0.8"/>
    <x v="3459"/>
  </r>
  <r>
    <n v="3970"/>
    <s v="US-2015-163685"/>
    <x v="932"/>
    <x v="997"/>
    <s v="Standard Class"/>
    <s v="KE-16420"/>
    <s v="Katrina Edelman"/>
    <s v="Corporate"/>
    <s v="United States"/>
    <s v="San Antonio"/>
    <s v="Texas"/>
    <n v="78207"/>
    <x v="2"/>
    <x v="1610"/>
    <x v="1"/>
    <x v="10"/>
    <x v="1601"/>
    <x v="3085"/>
    <n v="10"/>
    <n v="0.2"/>
    <x v="3460"/>
  </r>
  <r>
    <n v="3971"/>
    <s v="CA-2014-135090"/>
    <x v="754"/>
    <x v="158"/>
    <s v="Standard Class"/>
    <s v="SP-20920"/>
    <s v="Susan Pistek"/>
    <s v="Consumer"/>
    <s v="United States"/>
    <s v="Los Angeles"/>
    <s v="California"/>
    <n v="90036"/>
    <x v="1"/>
    <x v="1357"/>
    <x v="1"/>
    <x v="10"/>
    <x v="1343"/>
    <x v="3086"/>
    <n v="9"/>
    <n v="0"/>
    <x v="3461"/>
  </r>
  <r>
    <n v="3972"/>
    <s v="CA-2015-132374"/>
    <x v="933"/>
    <x v="998"/>
    <s v="Second Class"/>
    <s v="PS-19045"/>
    <s v="Penelope Sewall"/>
    <s v="Home Office"/>
    <s v="United States"/>
    <s v="Sterling Heights"/>
    <s v="Michigan"/>
    <n v="48310"/>
    <x v="2"/>
    <x v="1500"/>
    <x v="1"/>
    <x v="6"/>
    <x v="1488"/>
    <x v="1378"/>
    <n v="4"/>
    <n v="0"/>
    <x v="3462"/>
  </r>
  <r>
    <n v="3973"/>
    <s v="CA-2016-167556"/>
    <x v="892"/>
    <x v="944"/>
    <s v="Standard Class"/>
    <s v="JM-15250"/>
    <s v="Janet Martin"/>
    <s v="Consumer"/>
    <s v="United States"/>
    <s v="New York City"/>
    <s v="New York"/>
    <n v="10009"/>
    <x v="3"/>
    <x v="949"/>
    <x v="1"/>
    <x v="10"/>
    <x v="942"/>
    <x v="814"/>
    <n v="2"/>
    <n v="0"/>
    <x v="3463"/>
  </r>
  <r>
    <n v="3974"/>
    <s v="CA-2016-167556"/>
    <x v="892"/>
    <x v="944"/>
    <s v="Standard Class"/>
    <s v="JM-15250"/>
    <s v="Janet Martin"/>
    <s v="Consumer"/>
    <s v="United States"/>
    <s v="New York City"/>
    <s v="New York"/>
    <n v="10009"/>
    <x v="3"/>
    <x v="985"/>
    <x v="1"/>
    <x v="8"/>
    <x v="978"/>
    <x v="1278"/>
    <n v="5"/>
    <n v="0.2"/>
    <x v="1329"/>
  </r>
  <r>
    <n v="3975"/>
    <s v="CA-2016-167556"/>
    <x v="892"/>
    <x v="944"/>
    <s v="Standard Class"/>
    <s v="JM-15250"/>
    <s v="Janet Martin"/>
    <s v="Consumer"/>
    <s v="United States"/>
    <s v="New York City"/>
    <s v="New York"/>
    <n v="10009"/>
    <x v="3"/>
    <x v="28"/>
    <x v="0"/>
    <x v="5"/>
    <x v="28"/>
    <x v="3087"/>
    <n v="8"/>
    <n v="0"/>
    <x v="3464"/>
  </r>
  <r>
    <n v="3976"/>
    <s v="CA-2016-167556"/>
    <x v="892"/>
    <x v="944"/>
    <s v="Standard Class"/>
    <s v="JM-15250"/>
    <s v="Janet Martin"/>
    <s v="Consumer"/>
    <s v="United States"/>
    <s v="New York City"/>
    <s v="New York"/>
    <n v="10009"/>
    <x v="3"/>
    <x v="777"/>
    <x v="1"/>
    <x v="8"/>
    <x v="776"/>
    <x v="3088"/>
    <n v="7"/>
    <n v="0.2"/>
    <x v="3465"/>
  </r>
  <r>
    <n v="3977"/>
    <s v="US-2016-116400"/>
    <x v="332"/>
    <x v="351"/>
    <s v="First Class"/>
    <s v="EB-13930"/>
    <s v="Eric Barreto"/>
    <s v="Consumer"/>
    <s v="United States"/>
    <s v="Richmond"/>
    <s v="Virginia"/>
    <n v="23223"/>
    <x v="0"/>
    <x v="1611"/>
    <x v="0"/>
    <x v="5"/>
    <x v="1602"/>
    <x v="3089"/>
    <n v="4"/>
    <n v="0"/>
    <x v="3466"/>
  </r>
  <r>
    <n v="3978"/>
    <s v="CA-2017-101308"/>
    <x v="280"/>
    <x v="951"/>
    <s v="Standard Class"/>
    <s v="FG-14260"/>
    <s v="Frank Gastineau"/>
    <s v="Home Office"/>
    <s v="United States"/>
    <s v="Seattle"/>
    <s v="Washington"/>
    <n v="98105"/>
    <x v="1"/>
    <x v="127"/>
    <x v="1"/>
    <x v="13"/>
    <x v="128"/>
    <x v="3090"/>
    <n v="3"/>
    <n v="0"/>
    <x v="3467"/>
  </r>
  <r>
    <n v="3979"/>
    <s v="CA-2017-101308"/>
    <x v="280"/>
    <x v="951"/>
    <s v="Standard Class"/>
    <s v="FG-14260"/>
    <s v="Frank Gastineau"/>
    <s v="Home Office"/>
    <s v="United States"/>
    <s v="Seattle"/>
    <s v="Washington"/>
    <n v="98105"/>
    <x v="1"/>
    <x v="509"/>
    <x v="2"/>
    <x v="7"/>
    <x v="509"/>
    <x v="560"/>
    <n v="2"/>
    <n v="0.2"/>
    <x v="569"/>
  </r>
  <r>
    <n v="3980"/>
    <s v="CA-2014-114517"/>
    <x v="851"/>
    <x v="999"/>
    <s v="Standard Class"/>
    <s v="TH-21235"/>
    <s v="Tiffany House"/>
    <s v="Corporate"/>
    <s v="United States"/>
    <s v="New York City"/>
    <s v="New York"/>
    <n v="10024"/>
    <x v="3"/>
    <x v="972"/>
    <x v="0"/>
    <x v="3"/>
    <x v="966"/>
    <x v="3091"/>
    <n v="2"/>
    <n v="0.4"/>
    <x v="3468"/>
  </r>
  <r>
    <n v="3981"/>
    <s v="CA-2014-114517"/>
    <x v="851"/>
    <x v="999"/>
    <s v="Standard Class"/>
    <s v="TH-21235"/>
    <s v="Tiffany House"/>
    <s v="Corporate"/>
    <s v="United States"/>
    <s v="New York City"/>
    <s v="New York"/>
    <n v="10024"/>
    <x v="3"/>
    <x v="551"/>
    <x v="1"/>
    <x v="9"/>
    <x v="550"/>
    <x v="3092"/>
    <n v="3"/>
    <n v="0"/>
    <x v="3469"/>
  </r>
  <r>
    <n v="3982"/>
    <s v="CA-2017-119564"/>
    <x v="934"/>
    <x v="404"/>
    <s v="Standard Class"/>
    <s v="PL-18925"/>
    <s v="Paul Lucas"/>
    <s v="Home Office"/>
    <s v="United States"/>
    <s v="Seattle"/>
    <s v="Washington"/>
    <n v="98115"/>
    <x v="1"/>
    <x v="560"/>
    <x v="0"/>
    <x v="5"/>
    <x v="559"/>
    <x v="3093"/>
    <n v="3"/>
    <n v="0"/>
    <x v="3470"/>
  </r>
  <r>
    <n v="3983"/>
    <s v="CA-2016-135265"/>
    <x v="274"/>
    <x v="1000"/>
    <s v="Second Class"/>
    <s v="CC-12370"/>
    <s v="Christopher Conant"/>
    <s v="Consumer"/>
    <s v="United States"/>
    <s v="Los Angeles"/>
    <s v="California"/>
    <n v="90045"/>
    <x v="1"/>
    <x v="51"/>
    <x v="0"/>
    <x v="1"/>
    <x v="51"/>
    <x v="2804"/>
    <n v="4"/>
    <n v="0.2"/>
    <x v="3471"/>
  </r>
  <r>
    <n v="3984"/>
    <s v="CA-2016-135265"/>
    <x v="274"/>
    <x v="1000"/>
    <s v="Second Class"/>
    <s v="CC-12370"/>
    <s v="Christopher Conant"/>
    <s v="Consumer"/>
    <s v="United States"/>
    <s v="Los Angeles"/>
    <s v="California"/>
    <n v="90045"/>
    <x v="1"/>
    <x v="1293"/>
    <x v="2"/>
    <x v="16"/>
    <x v="1279"/>
    <x v="2481"/>
    <n v="5"/>
    <n v="0.2"/>
    <x v="3472"/>
  </r>
  <r>
    <n v="3985"/>
    <s v="CA-2016-135265"/>
    <x v="274"/>
    <x v="1000"/>
    <s v="Second Class"/>
    <s v="CC-12370"/>
    <s v="Christopher Conant"/>
    <s v="Consumer"/>
    <s v="United States"/>
    <s v="Los Angeles"/>
    <s v="California"/>
    <n v="90045"/>
    <x v="1"/>
    <x v="1438"/>
    <x v="1"/>
    <x v="10"/>
    <x v="1426"/>
    <x v="1553"/>
    <n v="1"/>
    <n v="0"/>
    <x v="1641"/>
  </r>
  <r>
    <n v="3986"/>
    <s v="CA-2016-108735"/>
    <x v="764"/>
    <x v="180"/>
    <s v="Standard Class"/>
    <s v="JM-15535"/>
    <s v="Jessica Myrick"/>
    <s v="Consumer"/>
    <s v="United States"/>
    <s v="Lakewood"/>
    <s v="California"/>
    <n v="90712"/>
    <x v="1"/>
    <x v="713"/>
    <x v="0"/>
    <x v="0"/>
    <x v="712"/>
    <x v="3094"/>
    <n v="3"/>
    <n v="0.15"/>
    <x v="3473"/>
  </r>
  <r>
    <n v="3987"/>
    <s v="CA-2017-112333"/>
    <x v="798"/>
    <x v="1001"/>
    <s v="Standard Class"/>
    <s v="KF-16285"/>
    <s v="Karen Ferguson"/>
    <s v="Home Office"/>
    <s v="United States"/>
    <s v="Plainfield"/>
    <s v="New Jersey"/>
    <n v="7060"/>
    <x v="3"/>
    <x v="486"/>
    <x v="1"/>
    <x v="4"/>
    <x v="486"/>
    <x v="3095"/>
    <n v="4"/>
    <n v="0"/>
    <x v="3474"/>
  </r>
  <r>
    <n v="3988"/>
    <s v="CA-2017-112333"/>
    <x v="798"/>
    <x v="1001"/>
    <s v="Standard Class"/>
    <s v="KF-16285"/>
    <s v="Karen Ferguson"/>
    <s v="Home Office"/>
    <s v="United States"/>
    <s v="Plainfield"/>
    <s v="New Jersey"/>
    <n v="7060"/>
    <x v="3"/>
    <x v="1612"/>
    <x v="1"/>
    <x v="9"/>
    <x v="1603"/>
    <x v="3096"/>
    <n v="5"/>
    <n v="0"/>
    <x v="3475"/>
  </r>
  <r>
    <n v="3989"/>
    <s v="US-2016-159415"/>
    <x v="764"/>
    <x v="1002"/>
    <s v="Standard Class"/>
    <s v="CS-12175"/>
    <s v="Charles Sheldon"/>
    <s v="Corporate"/>
    <s v="United States"/>
    <s v="Columbia"/>
    <s v="Tennessee"/>
    <n v="38401"/>
    <x v="0"/>
    <x v="1613"/>
    <x v="0"/>
    <x v="5"/>
    <x v="1604"/>
    <x v="3097"/>
    <n v="5"/>
    <n v="0.2"/>
    <x v="3476"/>
  </r>
  <r>
    <n v="3990"/>
    <s v="CA-2014-122588"/>
    <x v="641"/>
    <x v="680"/>
    <s v="Second Class"/>
    <s v="AR-10540"/>
    <s v="Andy Reiter"/>
    <s v="Consumer"/>
    <s v="United States"/>
    <s v="Woonsocket"/>
    <s v="Rhode Island"/>
    <n v="2895"/>
    <x v="3"/>
    <x v="750"/>
    <x v="0"/>
    <x v="5"/>
    <x v="748"/>
    <x v="3098"/>
    <n v="2"/>
    <n v="0"/>
    <x v="3477"/>
  </r>
  <r>
    <n v="3991"/>
    <s v="CA-2014-137589"/>
    <x v="935"/>
    <x v="821"/>
    <s v="Standard Class"/>
    <s v="MS-17770"/>
    <s v="Maxwell Schwartz"/>
    <s v="Consumer"/>
    <s v="United States"/>
    <s v="Lancaster"/>
    <s v="Pennsylvania"/>
    <n v="17602"/>
    <x v="3"/>
    <x v="1420"/>
    <x v="1"/>
    <x v="14"/>
    <x v="1408"/>
    <x v="3099"/>
    <n v="3"/>
    <n v="0.2"/>
    <x v="3478"/>
  </r>
  <r>
    <n v="3992"/>
    <s v="CA-2015-161998"/>
    <x v="489"/>
    <x v="27"/>
    <s v="Standard Class"/>
    <s v="DB-13120"/>
    <s v="David Bremer"/>
    <s v="Corporate"/>
    <s v="United States"/>
    <s v="Tampa"/>
    <s v="Florida"/>
    <n v="33614"/>
    <x v="0"/>
    <x v="750"/>
    <x v="0"/>
    <x v="5"/>
    <x v="748"/>
    <x v="3100"/>
    <n v="3"/>
    <n v="0.2"/>
    <x v="3479"/>
  </r>
  <r>
    <n v="3993"/>
    <s v="CA-2015-161998"/>
    <x v="489"/>
    <x v="27"/>
    <s v="Standard Class"/>
    <s v="DB-13120"/>
    <s v="David Bremer"/>
    <s v="Corporate"/>
    <s v="United States"/>
    <s v="Tampa"/>
    <s v="Florida"/>
    <n v="33614"/>
    <x v="0"/>
    <x v="610"/>
    <x v="1"/>
    <x v="14"/>
    <x v="610"/>
    <x v="3101"/>
    <n v="3"/>
    <n v="0.2"/>
    <x v="3480"/>
  </r>
  <r>
    <n v="3994"/>
    <s v="CA-2015-161998"/>
    <x v="489"/>
    <x v="27"/>
    <s v="Standard Class"/>
    <s v="DB-13120"/>
    <s v="David Bremer"/>
    <s v="Corporate"/>
    <s v="United States"/>
    <s v="Tampa"/>
    <s v="Florida"/>
    <n v="33614"/>
    <x v="0"/>
    <x v="915"/>
    <x v="1"/>
    <x v="6"/>
    <x v="907"/>
    <x v="3102"/>
    <n v="6"/>
    <n v="0.2"/>
    <x v="3481"/>
  </r>
  <r>
    <n v="3995"/>
    <s v="CA-2015-105627"/>
    <x v="936"/>
    <x v="1003"/>
    <s v="Standard Class"/>
    <s v="DK-12895"/>
    <s v="Dana Kaydos"/>
    <s v="Consumer"/>
    <s v="United States"/>
    <s v="Kenosha"/>
    <s v="Wisconsin"/>
    <n v="53142"/>
    <x v="2"/>
    <x v="1528"/>
    <x v="0"/>
    <x v="0"/>
    <x v="1515"/>
    <x v="3103"/>
    <n v="3"/>
    <n v="0"/>
    <x v="3482"/>
  </r>
  <r>
    <n v="3996"/>
    <s v="CA-2015-105627"/>
    <x v="936"/>
    <x v="1003"/>
    <s v="Standard Class"/>
    <s v="DK-12895"/>
    <s v="Dana Kaydos"/>
    <s v="Consumer"/>
    <s v="United States"/>
    <s v="Kenosha"/>
    <s v="Wisconsin"/>
    <n v="53142"/>
    <x v="2"/>
    <x v="1265"/>
    <x v="0"/>
    <x v="1"/>
    <x v="1249"/>
    <x v="3104"/>
    <n v="7"/>
    <n v="0"/>
    <x v="3483"/>
  </r>
  <r>
    <n v="3997"/>
    <s v="CA-2015-105627"/>
    <x v="936"/>
    <x v="1003"/>
    <s v="Standard Class"/>
    <s v="DK-12895"/>
    <s v="Dana Kaydos"/>
    <s v="Consumer"/>
    <s v="United States"/>
    <s v="Kenosha"/>
    <s v="Wisconsin"/>
    <n v="53142"/>
    <x v="2"/>
    <x v="348"/>
    <x v="2"/>
    <x v="7"/>
    <x v="348"/>
    <x v="3105"/>
    <n v="5"/>
    <n v="0"/>
    <x v="3484"/>
  </r>
  <r>
    <n v="3998"/>
    <s v="CA-2015-105627"/>
    <x v="936"/>
    <x v="1003"/>
    <s v="Standard Class"/>
    <s v="DK-12895"/>
    <s v="Dana Kaydos"/>
    <s v="Consumer"/>
    <s v="United States"/>
    <s v="Kenosha"/>
    <s v="Wisconsin"/>
    <n v="53142"/>
    <x v="2"/>
    <x v="1614"/>
    <x v="1"/>
    <x v="6"/>
    <x v="1605"/>
    <x v="1883"/>
    <n v="1"/>
    <n v="0"/>
    <x v="3485"/>
  </r>
  <r>
    <n v="3999"/>
    <s v="CA-2015-105627"/>
    <x v="936"/>
    <x v="1003"/>
    <s v="Standard Class"/>
    <s v="DK-12895"/>
    <s v="Dana Kaydos"/>
    <s v="Consumer"/>
    <s v="United States"/>
    <s v="Kenosha"/>
    <s v="Wisconsin"/>
    <n v="53142"/>
    <x v="2"/>
    <x v="1292"/>
    <x v="0"/>
    <x v="5"/>
    <x v="1278"/>
    <x v="3106"/>
    <n v="6"/>
    <n v="0"/>
    <x v="3486"/>
  </r>
  <r>
    <n v="4000"/>
    <s v="US-2015-149629"/>
    <x v="789"/>
    <x v="532"/>
    <s v="Second Class"/>
    <s v="MP-17965"/>
    <s v="Michael Paige"/>
    <s v="Corporate"/>
    <s v="United States"/>
    <s v="Port Saint Lucie"/>
    <s v="Florida"/>
    <n v="34952"/>
    <x v="0"/>
    <x v="266"/>
    <x v="0"/>
    <x v="0"/>
    <x v="266"/>
    <x v="3107"/>
    <n v="5"/>
    <n v="0.2"/>
    <x v="3487"/>
  </r>
  <r>
    <n v="4001"/>
    <s v="CA-2014-116834"/>
    <x v="856"/>
    <x v="36"/>
    <s v="Standard Class"/>
    <s v="Dp-13240"/>
    <s v="Dean percer"/>
    <s v="Home Office"/>
    <s v="United States"/>
    <s v="Seattle"/>
    <s v="Washington"/>
    <n v="98115"/>
    <x v="1"/>
    <x v="1137"/>
    <x v="0"/>
    <x v="5"/>
    <x v="1125"/>
    <x v="3108"/>
    <n v="11"/>
    <n v="0"/>
    <x v="3488"/>
  </r>
  <r>
    <n v="4002"/>
    <s v="CA-2014-116834"/>
    <x v="856"/>
    <x v="36"/>
    <s v="Standard Class"/>
    <s v="Dp-13240"/>
    <s v="Dean percer"/>
    <s v="Home Office"/>
    <s v="United States"/>
    <s v="Seattle"/>
    <s v="Washington"/>
    <n v="98115"/>
    <x v="1"/>
    <x v="1615"/>
    <x v="2"/>
    <x v="11"/>
    <x v="1606"/>
    <x v="2047"/>
    <n v="5"/>
    <n v="0"/>
    <x v="3489"/>
  </r>
  <r>
    <n v="4003"/>
    <s v="CA-2016-145730"/>
    <x v="840"/>
    <x v="599"/>
    <s v="Standard Class"/>
    <s v="CC-12220"/>
    <s v="Chris Cortes"/>
    <s v="Consumer"/>
    <s v="United States"/>
    <s v="San Antonio"/>
    <s v="Texas"/>
    <n v="78207"/>
    <x v="2"/>
    <x v="335"/>
    <x v="0"/>
    <x v="3"/>
    <x v="335"/>
    <x v="3109"/>
    <n v="3"/>
    <n v="0.3"/>
    <x v="3490"/>
  </r>
  <r>
    <n v="4004"/>
    <s v="CA-2016-145730"/>
    <x v="840"/>
    <x v="599"/>
    <s v="Standard Class"/>
    <s v="CC-12220"/>
    <s v="Chris Cortes"/>
    <s v="Consumer"/>
    <s v="United States"/>
    <s v="San Antonio"/>
    <s v="Texas"/>
    <n v="78207"/>
    <x v="2"/>
    <x v="1616"/>
    <x v="2"/>
    <x v="15"/>
    <x v="1607"/>
    <x v="3110"/>
    <n v="3"/>
    <n v="0.4"/>
    <x v="3491"/>
  </r>
  <r>
    <n v="4005"/>
    <s v="CA-2016-145730"/>
    <x v="840"/>
    <x v="599"/>
    <s v="Standard Class"/>
    <s v="CC-12220"/>
    <s v="Chris Cortes"/>
    <s v="Consumer"/>
    <s v="United States"/>
    <s v="San Antonio"/>
    <s v="Texas"/>
    <n v="78207"/>
    <x v="2"/>
    <x v="373"/>
    <x v="1"/>
    <x v="12"/>
    <x v="374"/>
    <x v="3111"/>
    <n v="3"/>
    <n v="0.2"/>
    <x v="3492"/>
  </r>
  <r>
    <n v="4006"/>
    <s v="US-2015-168732"/>
    <x v="895"/>
    <x v="313"/>
    <s v="Standard Class"/>
    <s v="KM-16660"/>
    <s v="Khloe Miller"/>
    <s v="Consumer"/>
    <s v="United States"/>
    <s v="Roswell"/>
    <s v="Georgia"/>
    <n v="30076"/>
    <x v="0"/>
    <x v="1325"/>
    <x v="1"/>
    <x v="6"/>
    <x v="772"/>
    <x v="3112"/>
    <n v="1"/>
    <n v="0"/>
    <x v="3493"/>
  </r>
  <r>
    <n v="4007"/>
    <s v="US-2015-168732"/>
    <x v="895"/>
    <x v="313"/>
    <s v="Standard Class"/>
    <s v="KM-16660"/>
    <s v="Khloe Miller"/>
    <s v="Consumer"/>
    <s v="United States"/>
    <s v="Roswell"/>
    <s v="Georgia"/>
    <n v="30076"/>
    <x v="0"/>
    <x v="1440"/>
    <x v="1"/>
    <x v="10"/>
    <x v="1428"/>
    <x v="243"/>
    <n v="4"/>
    <n v="0"/>
    <x v="245"/>
  </r>
  <r>
    <n v="4008"/>
    <s v="US-2015-168732"/>
    <x v="895"/>
    <x v="313"/>
    <s v="Standard Class"/>
    <s v="KM-16660"/>
    <s v="Khloe Miller"/>
    <s v="Consumer"/>
    <s v="United States"/>
    <s v="Roswell"/>
    <s v="Georgia"/>
    <n v="30076"/>
    <x v="0"/>
    <x v="1617"/>
    <x v="2"/>
    <x v="11"/>
    <x v="1608"/>
    <x v="3113"/>
    <n v="6"/>
    <n v="0"/>
    <x v="3494"/>
  </r>
  <r>
    <n v="4009"/>
    <s v="CA-2015-107468"/>
    <x v="217"/>
    <x v="190"/>
    <s v="Standard Class"/>
    <s v="MK-17905"/>
    <s v="Michael Kennedy"/>
    <s v="Corporate"/>
    <s v="United States"/>
    <s v="Louisville"/>
    <s v="Colorado"/>
    <n v="80027"/>
    <x v="1"/>
    <x v="1005"/>
    <x v="1"/>
    <x v="6"/>
    <x v="997"/>
    <x v="1312"/>
    <n v="2"/>
    <n v="0.2"/>
    <x v="1367"/>
  </r>
  <r>
    <n v="4010"/>
    <s v="CA-2017-144463"/>
    <x v="314"/>
    <x v="838"/>
    <s v="Standard Class"/>
    <s v="SC-20725"/>
    <s v="Steven Cartwright"/>
    <s v="Consumer"/>
    <s v="United States"/>
    <s v="Los Angeles"/>
    <s v="California"/>
    <n v="90036"/>
    <x v="1"/>
    <x v="1618"/>
    <x v="0"/>
    <x v="5"/>
    <x v="1609"/>
    <x v="3114"/>
    <n v="11"/>
    <n v="0"/>
    <x v="3495"/>
  </r>
  <r>
    <n v="4011"/>
    <s v="CA-2017-100811"/>
    <x v="610"/>
    <x v="865"/>
    <s v="First Class"/>
    <s v="CC-12475"/>
    <s v="Cindy Chapman"/>
    <s v="Consumer"/>
    <s v="United States"/>
    <s v="Philadelphia"/>
    <s v="Pennsylvania"/>
    <n v="19143"/>
    <x v="3"/>
    <x v="523"/>
    <x v="1"/>
    <x v="10"/>
    <x v="523"/>
    <x v="582"/>
    <n v="2"/>
    <n v="0.2"/>
    <x v="591"/>
  </r>
  <r>
    <n v="4012"/>
    <s v="CA-2017-100811"/>
    <x v="610"/>
    <x v="865"/>
    <s v="First Class"/>
    <s v="CC-12475"/>
    <s v="Cindy Chapman"/>
    <s v="Consumer"/>
    <s v="United States"/>
    <s v="Philadelphia"/>
    <s v="Pennsylvania"/>
    <n v="19143"/>
    <x v="3"/>
    <x v="576"/>
    <x v="1"/>
    <x v="4"/>
    <x v="576"/>
    <x v="3115"/>
    <n v="4"/>
    <n v="0.2"/>
    <x v="3496"/>
  </r>
  <r>
    <n v="4013"/>
    <s v="CA-2015-153612"/>
    <x v="937"/>
    <x v="98"/>
    <s v="Standard Class"/>
    <s v="BT-11305"/>
    <s v="Beth Thompson"/>
    <s v="Home Office"/>
    <s v="United States"/>
    <s v="Superior"/>
    <s v="Wisconsin"/>
    <n v="54880"/>
    <x v="2"/>
    <x v="786"/>
    <x v="1"/>
    <x v="6"/>
    <x v="785"/>
    <x v="860"/>
    <n v="4"/>
    <n v="0"/>
    <x v="2951"/>
  </r>
  <r>
    <n v="4014"/>
    <s v="CA-2015-165624"/>
    <x v="841"/>
    <x v="269"/>
    <s v="Standard Class"/>
    <s v="FH-14350"/>
    <s v="Fred Harton"/>
    <s v="Consumer"/>
    <s v="United States"/>
    <s v="Atlanta"/>
    <s v="Georgia"/>
    <n v="30318"/>
    <x v="0"/>
    <x v="1107"/>
    <x v="1"/>
    <x v="9"/>
    <x v="1096"/>
    <x v="3116"/>
    <n v="3"/>
    <n v="0"/>
    <x v="3497"/>
  </r>
  <r>
    <n v="4015"/>
    <s v="CA-2015-165624"/>
    <x v="841"/>
    <x v="269"/>
    <s v="Standard Class"/>
    <s v="FH-14350"/>
    <s v="Fred Harton"/>
    <s v="Consumer"/>
    <s v="United States"/>
    <s v="Atlanta"/>
    <s v="Georgia"/>
    <n v="30318"/>
    <x v="0"/>
    <x v="1186"/>
    <x v="1"/>
    <x v="2"/>
    <x v="1172"/>
    <x v="880"/>
    <n v="3"/>
    <n v="0"/>
    <x v="913"/>
  </r>
  <r>
    <n v="4016"/>
    <s v="CA-2015-165624"/>
    <x v="841"/>
    <x v="269"/>
    <s v="Standard Class"/>
    <s v="FH-14350"/>
    <s v="Fred Harton"/>
    <s v="Consumer"/>
    <s v="United States"/>
    <s v="Atlanta"/>
    <s v="Georgia"/>
    <n v="30318"/>
    <x v="0"/>
    <x v="1413"/>
    <x v="1"/>
    <x v="10"/>
    <x v="1400"/>
    <x v="3117"/>
    <n v="5"/>
    <n v="0"/>
    <x v="3498"/>
  </r>
  <r>
    <n v="4017"/>
    <s v="CA-2015-165624"/>
    <x v="841"/>
    <x v="269"/>
    <s v="Standard Class"/>
    <s v="FH-14350"/>
    <s v="Fred Harton"/>
    <s v="Consumer"/>
    <s v="United States"/>
    <s v="Atlanta"/>
    <s v="Georgia"/>
    <n v="30318"/>
    <x v="0"/>
    <x v="1117"/>
    <x v="1"/>
    <x v="10"/>
    <x v="1105"/>
    <x v="1591"/>
    <n v="5"/>
    <n v="0"/>
    <x v="3499"/>
  </r>
  <r>
    <n v="4018"/>
    <s v="CA-2015-165624"/>
    <x v="841"/>
    <x v="269"/>
    <s v="Standard Class"/>
    <s v="FH-14350"/>
    <s v="Fred Harton"/>
    <s v="Consumer"/>
    <s v="United States"/>
    <s v="Atlanta"/>
    <s v="Georgia"/>
    <n v="30318"/>
    <x v="0"/>
    <x v="1619"/>
    <x v="1"/>
    <x v="10"/>
    <x v="1610"/>
    <x v="3118"/>
    <n v="2"/>
    <n v="0"/>
    <x v="3500"/>
  </r>
  <r>
    <n v="4019"/>
    <s v="CA-2015-165624"/>
    <x v="841"/>
    <x v="269"/>
    <s v="Standard Class"/>
    <s v="FH-14350"/>
    <s v="Fred Harton"/>
    <s v="Consumer"/>
    <s v="United States"/>
    <s v="Atlanta"/>
    <s v="Georgia"/>
    <n v="30318"/>
    <x v="0"/>
    <x v="1130"/>
    <x v="2"/>
    <x v="11"/>
    <x v="1118"/>
    <x v="1771"/>
    <n v="9"/>
    <n v="0"/>
    <x v="1885"/>
  </r>
  <r>
    <n v="4020"/>
    <s v="CA-2015-165624"/>
    <x v="841"/>
    <x v="269"/>
    <s v="Standard Class"/>
    <s v="FH-14350"/>
    <s v="Fred Harton"/>
    <s v="Consumer"/>
    <s v="United States"/>
    <s v="Atlanta"/>
    <s v="Georgia"/>
    <n v="30318"/>
    <x v="0"/>
    <x v="22"/>
    <x v="1"/>
    <x v="9"/>
    <x v="22"/>
    <x v="3119"/>
    <n v="3"/>
    <n v="0"/>
    <x v="3501"/>
  </r>
  <r>
    <n v="4021"/>
    <s v="CA-2014-154963"/>
    <x v="169"/>
    <x v="1004"/>
    <s v="Standard Class"/>
    <s v="AA-10645"/>
    <s v="Anna Andreadi"/>
    <s v="Consumer"/>
    <s v="United States"/>
    <s v="Chester"/>
    <s v="Pennsylvania"/>
    <n v="19013"/>
    <x v="3"/>
    <x v="167"/>
    <x v="0"/>
    <x v="1"/>
    <x v="168"/>
    <x v="3120"/>
    <n v="3"/>
    <n v="0.3"/>
    <x v="3502"/>
  </r>
  <r>
    <n v="4022"/>
    <s v="CA-2014-154963"/>
    <x v="169"/>
    <x v="1004"/>
    <s v="Standard Class"/>
    <s v="AA-10645"/>
    <s v="Anna Andreadi"/>
    <s v="Consumer"/>
    <s v="United States"/>
    <s v="Chester"/>
    <s v="Pennsylvania"/>
    <n v="19013"/>
    <x v="3"/>
    <x v="40"/>
    <x v="2"/>
    <x v="7"/>
    <x v="40"/>
    <x v="3121"/>
    <n v="3"/>
    <n v="0.4"/>
    <x v="3503"/>
  </r>
  <r>
    <n v="4023"/>
    <s v="CA-2014-154963"/>
    <x v="169"/>
    <x v="1004"/>
    <s v="Standard Class"/>
    <s v="AA-10645"/>
    <s v="Anna Andreadi"/>
    <s v="Consumer"/>
    <s v="United States"/>
    <s v="Chester"/>
    <s v="Pennsylvania"/>
    <n v="19013"/>
    <x v="3"/>
    <x v="1"/>
    <x v="0"/>
    <x v="1"/>
    <x v="1"/>
    <x v="3122"/>
    <n v="5"/>
    <n v="0.3"/>
    <x v="232"/>
  </r>
  <r>
    <n v="4024"/>
    <s v="CA-2017-130764"/>
    <x v="855"/>
    <x v="980"/>
    <s v="First Class"/>
    <s v="JO-15145"/>
    <s v="Jack O'Briant"/>
    <s v="Corporate"/>
    <s v="United States"/>
    <s v="San Francisco"/>
    <s v="California"/>
    <n v="94110"/>
    <x v="1"/>
    <x v="1219"/>
    <x v="0"/>
    <x v="0"/>
    <x v="1203"/>
    <x v="3123"/>
    <n v="5"/>
    <n v="0.15"/>
    <x v="3504"/>
  </r>
  <r>
    <n v="4025"/>
    <s v="CA-2017-130764"/>
    <x v="855"/>
    <x v="980"/>
    <s v="First Class"/>
    <s v="JO-15145"/>
    <s v="Jack O'Briant"/>
    <s v="Corporate"/>
    <s v="United States"/>
    <s v="San Francisco"/>
    <s v="California"/>
    <n v="94110"/>
    <x v="1"/>
    <x v="1620"/>
    <x v="2"/>
    <x v="7"/>
    <x v="1611"/>
    <x v="3124"/>
    <n v="4"/>
    <n v="0.2"/>
    <x v="3505"/>
  </r>
  <r>
    <n v="4026"/>
    <s v="CA-2017-139311"/>
    <x v="938"/>
    <x v="851"/>
    <s v="First Class"/>
    <s v="SF-20965"/>
    <s v="Sylvia Foulston"/>
    <s v="Corporate"/>
    <s v="United States"/>
    <s v="Bedford"/>
    <s v="Texas"/>
    <n v="76021"/>
    <x v="2"/>
    <x v="1286"/>
    <x v="1"/>
    <x v="10"/>
    <x v="1272"/>
    <x v="3125"/>
    <n v="4"/>
    <n v="0.2"/>
    <x v="3506"/>
  </r>
  <r>
    <n v="4027"/>
    <s v="CA-2017-139311"/>
    <x v="938"/>
    <x v="851"/>
    <s v="First Class"/>
    <s v="SF-20965"/>
    <s v="Sylvia Foulston"/>
    <s v="Corporate"/>
    <s v="United States"/>
    <s v="Bedford"/>
    <s v="Texas"/>
    <n v="76021"/>
    <x v="2"/>
    <x v="1199"/>
    <x v="1"/>
    <x v="6"/>
    <x v="1184"/>
    <x v="1997"/>
    <n v="7"/>
    <n v="0.2"/>
    <x v="3507"/>
  </r>
  <r>
    <n v="4028"/>
    <s v="CA-2017-139311"/>
    <x v="938"/>
    <x v="851"/>
    <s v="First Class"/>
    <s v="SF-20965"/>
    <s v="Sylvia Foulston"/>
    <s v="Corporate"/>
    <s v="United States"/>
    <s v="Bedford"/>
    <s v="Texas"/>
    <n v="76021"/>
    <x v="2"/>
    <x v="664"/>
    <x v="2"/>
    <x v="7"/>
    <x v="664"/>
    <x v="2081"/>
    <n v="2"/>
    <n v="0.2"/>
    <x v="3508"/>
  </r>
  <r>
    <n v="4029"/>
    <s v="CA-2017-139311"/>
    <x v="938"/>
    <x v="851"/>
    <s v="First Class"/>
    <s v="SF-20965"/>
    <s v="Sylvia Foulston"/>
    <s v="Corporate"/>
    <s v="United States"/>
    <s v="Bedford"/>
    <s v="Texas"/>
    <n v="76021"/>
    <x v="2"/>
    <x v="1232"/>
    <x v="1"/>
    <x v="8"/>
    <x v="1215"/>
    <x v="3126"/>
    <n v="8"/>
    <n v="0.8"/>
    <x v="3509"/>
  </r>
  <r>
    <n v="4030"/>
    <s v="CA-2017-124296"/>
    <x v="165"/>
    <x v="675"/>
    <s v="Standard Class"/>
    <s v="CS-12355"/>
    <s v="Christine Sundaresam"/>
    <s v="Consumer"/>
    <s v="United States"/>
    <s v="Lafayette"/>
    <s v="Louisiana"/>
    <n v="70506"/>
    <x v="0"/>
    <x v="958"/>
    <x v="2"/>
    <x v="15"/>
    <x v="951"/>
    <x v="651"/>
    <n v="3"/>
    <n v="0"/>
    <x v="3510"/>
  </r>
  <r>
    <n v="4031"/>
    <s v="CA-2017-124296"/>
    <x v="165"/>
    <x v="675"/>
    <s v="Standard Class"/>
    <s v="CS-12355"/>
    <s v="Christine Sundaresam"/>
    <s v="Consumer"/>
    <s v="United States"/>
    <s v="Lafayette"/>
    <s v="Louisiana"/>
    <n v="70506"/>
    <x v="0"/>
    <x v="1340"/>
    <x v="0"/>
    <x v="1"/>
    <x v="1325"/>
    <x v="3127"/>
    <n v="4"/>
    <n v="0"/>
    <x v="3511"/>
  </r>
  <r>
    <n v="4032"/>
    <s v="CA-2016-169957"/>
    <x v="182"/>
    <x v="424"/>
    <s v="Standard Class"/>
    <s v="SN-20710"/>
    <s v="Steve Nguyen"/>
    <s v="Home Office"/>
    <s v="United States"/>
    <s v="Covington"/>
    <s v="Washington"/>
    <n v="98042"/>
    <x v="1"/>
    <x v="643"/>
    <x v="1"/>
    <x v="9"/>
    <x v="643"/>
    <x v="3128"/>
    <n v="6"/>
    <n v="0"/>
    <x v="3512"/>
  </r>
  <r>
    <n v="4033"/>
    <s v="CA-2016-169957"/>
    <x v="182"/>
    <x v="424"/>
    <s v="Standard Class"/>
    <s v="SN-20710"/>
    <s v="Steve Nguyen"/>
    <s v="Home Office"/>
    <s v="United States"/>
    <s v="Covington"/>
    <s v="Washington"/>
    <n v="98042"/>
    <x v="1"/>
    <x v="99"/>
    <x v="1"/>
    <x v="10"/>
    <x v="99"/>
    <x v="2744"/>
    <n v="5"/>
    <n v="0"/>
    <x v="3513"/>
  </r>
  <r>
    <n v="4034"/>
    <s v="CA-2016-169957"/>
    <x v="182"/>
    <x v="424"/>
    <s v="Standard Class"/>
    <s v="SN-20710"/>
    <s v="Steve Nguyen"/>
    <s v="Home Office"/>
    <s v="United States"/>
    <s v="Covington"/>
    <s v="Washington"/>
    <n v="98042"/>
    <x v="1"/>
    <x v="1072"/>
    <x v="2"/>
    <x v="11"/>
    <x v="1061"/>
    <x v="1506"/>
    <n v="4"/>
    <n v="0"/>
    <x v="1588"/>
  </r>
  <r>
    <n v="4035"/>
    <s v="US-2016-108777"/>
    <x v="939"/>
    <x v="485"/>
    <s v="Same Day"/>
    <s v="JM-15655"/>
    <s v="Jim Mitchum"/>
    <s v="Corporate"/>
    <s v="United States"/>
    <s v="Lorain"/>
    <s v="Ohio"/>
    <n v="44052"/>
    <x v="3"/>
    <x v="350"/>
    <x v="1"/>
    <x v="8"/>
    <x v="350"/>
    <x v="3129"/>
    <n v="3"/>
    <n v="0.7"/>
    <x v="3514"/>
  </r>
  <r>
    <n v="4036"/>
    <s v="US-2016-108777"/>
    <x v="939"/>
    <x v="485"/>
    <s v="Same Day"/>
    <s v="JM-15655"/>
    <s v="Jim Mitchum"/>
    <s v="Corporate"/>
    <s v="United States"/>
    <s v="Lorain"/>
    <s v="Ohio"/>
    <n v="44052"/>
    <x v="3"/>
    <x v="428"/>
    <x v="2"/>
    <x v="11"/>
    <x v="428"/>
    <x v="3130"/>
    <n v="6"/>
    <n v="0.2"/>
    <x v="3515"/>
  </r>
  <r>
    <n v="4037"/>
    <s v="CA-2015-148859"/>
    <x v="75"/>
    <x v="896"/>
    <s v="Standard Class"/>
    <s v="FH-14350"/>
    <s v="Fred Harton"/>
    <s v="Consumer"/>
    <s v="United States"/>
    <s v="Chicago"/>
    <s v="Illinois"/>
    <n v="60623"/>
    <x v="2"/>
    <x v="1018"/>
    <x v="1"/>
    <x v="4"/>
    <x v="1519"/>
    <x v="176"/>
    <n v="2"/>
    <n v="0.2"/>
    <x v="3516"/>
  </r>
  <r>
    <n v="4038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1467"/>
    <x v="0"/>
    <x v="5"/>
    <x v="1454"/>
    <x v="1691"/>
    <n v="5"/>
    <n v="0"/>
    <x v="3517"/>
  </r>
  <r>
    <n v="4039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1157"/>
    <x v="1"/>
    <x v="10"/>
    <x v="1145"/>
    <x v="3131"/>
    <n v="4"/>
    <n v="0"/>
    <x v="3518"/>
  </r>
  <r>
    <n v="4040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958"/>
    <x v="2"/>
    <x v="15"/>
    <x v="951"/>
    <x v="3132"/>
    <n v="6"/>
    <n v="0.2"/>
    <x v="3519"/>
  </r>
  <r>
    <n v="4041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570"/>
    <x v="1"/>
    <x v="8"/>
    <x v="570"/>
    <x v="646"/>
    <n v="3"/>
    <n v="0.2"/>
    <x v="658"/>
  </r>
  <r>
    <n v="4042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516"/>
    <x v="2"/>
    <x v="7"/>
    <x v="516"/>
    <x v="1837"/>
    <n v="3"/>
    <n v="0.2"/>
    <x v="3520"/>
  </r>
  <r>
    <n v="4043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933"/>
    <x v="1"/>
    <x v="2"/>
    <x v="926"/>
    <x v="3133"/>
    <n v="9"/>
    <n v="0"/>
    <x v="3521"/>
  </r>
  <r>
    <n v="4044"/>
    <s v="CA-2014-110786"/>
    <x v="282"/>
    <x v="302"/>
    <s v="Standard Class"/>
    <s v="AJ-10795"/>
    <s v="Anthony Johnson"/>
    <s v="Corporate"/>
    <s v="United States"/>
    <s v="San Francisco"/>
    <s v="California"/>
    <n v="94110"/>
    <x v="1"/>
    <x v="1530"/>
    <x v="0"/>
    <x v="5"/>
    <x v="1517"/>
    <x v="3134"/>
    <n v="6"/>
    <n v="0"/>
    <x v="3522"/>
  </r>
  <r>
    <n v="4045"/>
    <s v="CA-2015-137750"/>
    <x v="608"/>
    <x v="314"/>
    <s v="Standard Class"/>
    <s v="JF-15565"/>
    <s v="Jill Fjeld"/>
    <s v="Consumer"/>
    <s v="United States"/>
    <s v="San Francisco"/>
    <s v="California"/>
    <n v="94110"/>
    <x v="1"/>
    <x v="514"/>
    <x v="0"/>
    <x v="5"/>
    <x v="514"/>
    <x v="3135"/>
    <n v="5"/>
    <n v="0"/>
    <x v="3523"/>
  </r>
  <r>
    <n v="4046"/>
    <s v="CA-2015-136378"/>
    <x v="788"/>
    <x v="828"/>
    <s v="Standard Class"/>
    <s v="CS-11845"/>
    <s v="Cari Sayre"/>
    <s v="Corporate"/>
    <s v="United States"/>
    <s v="Houston"/>
    <s v="Texas"/>
    <n v="77070"/>
    <x v="2"/>
    <x v="785"/>
    <x v="1"/>
    <x v="8"/>
    <x v="784"/>
    <x v="3136"/>
    <n v="3"/>
    <n v="0.8"/>
    <x v="3524"/>
  </r>
  <r>
    <n v="4047"/>
    <s v="CA-2017-100356"/>
    <x v="208"/>
    <x v="512"/>
    <s v="Standard Class"/>
    <s v="SP-20920"/>
    <s v="Susan Pistek"/>
    <s v="Consumer"/>
    <s v="United States"/>
    <s v="Chicago"/>
    <s v="Illinois"/>
    <n v="60653"/>
    <x v="2"/>
    <x v="810"/>
    <x v="1"/>
    <x v="9"/>
    <x v="808"/>
    <x v="3137"/>
    <n v="2"/>
    <n v="0.8"/>
    <x v="3525"/>
  </r>
  <r>
    <n v="4048"/>
    <s v="US-2015-166520"/>
    <x v="747"/>
    <x v="830"/>
    <s v="First Class"/>
    <s v="KE-16420"/>
    <s v="Katrina Edelman"/>
    <s v="Corporate"/>
    <s v="United States"/>
    <s v="New York City"/>
    <s v="New York"/>
    <n v="10035"/>
    <x v="3"/>
    <x v="982"/>
    <x v="1"/>
    <x v="10"/>
    <x v="975"/>
    <x v="152"/>
    <n v="3"/>
    <n v="0"/>
    <x v="3526"/>
  </r>
  <r>
    <n v="4049"/>
    <s v="US-2015-166520"/>
    <x v="747"/>
    <x v="830"/>
    <s v="First Class"/>
    <s v="KE-16420"/>
    <s v="Katrina Edelman"/>
    <s v="Corporate"/>
    <s v="United States"/>
    <s v="New York City"/>
    <s v="New York"/>
    <n v="10035"/>
    <x v="3"/>
    <x v="876"/>
    <x v="2"/>
    <x v="11"/>
    <x v="870"/>
    <x v="3138"/>
    <n v="10"/>
    <n v="0"/>
    <x v="3527"/>
  </r>
  <r>
    <n v="4050"/>
    <s v="CA-2017-136350"/>
    <x v="92"/>
    <x v="356"/>
    <s v="Second Class"/>
    <s v="GA-14515"/>
    <s v="George Ashbrook"/>
    <s v="Consumer"/>
    <s v="United States"/>
    <s v="New York City"/>
    <s v="New York"/>
    <n v="10011"/>
    <x v="3"/>
    <x v="737"/>
    <x v="0"/>
    <x v="5"/>
    <x v="736"/>
    <x v="3139"/>
    <n v="3"/>
    <n v="0"/>
    <x v="3528"/>
  </r>
  <r>
    <n v="4051"/>
    <s v="CA-2017-136350"/>
    <x v="92"/>
    <x v="356"/>
    <s v="Second Class"/>
    <s v="GA-14515"/>
    <s v="George Ashbrook"/>
    <s v="Consumer"/>
    <s v="United States"/>
    <s v="New York City"/>
    <s v="New York"/>
    <n v="10011"/>
    <x v="3"/>
    <x v="268"/>
    <x v="0"/>
    <x v="1"/>
    <x v="268"/>
    <x v="3140"/>
    <n v="2"/>
    <n v="0.1"/>
    <x v="3529"/>
  </r>
  <r>
    <n v="4052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1273"/>
    <x v="1"/>
    <x v="6"/>
    <x v="1258"/>
    <x v="1728"/>
    <n v="3"/>
    <n v="0.2"/>
    <x v="3530"/>
  </r>
  <r>
    <n v="4053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1168"/>
    <x v="0"/>
    <x v="3"/>
    <x v="1155"/>
    <x v="3141"/>
    <n v="2"/>
    <n v="0.4"/>
    <x v="3531"/>
  </r>
  <r>
    <n v="4054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1621"/>
    <x v="1"/>
    <x v="2"/>
    <x v="1612"/>
    <x v="3142"/>
    <n v="11"/>
    <n v="0.2"/>
    <x v="3532"/>
  </r>
  <r>
    <n v="4055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1221"/>
    <x v="1"/>
    <x v="10"/>
    <x v="1205"/>
    <x v="2579"/>
    <n v="4"/>
    <n v="0.2"/>
    <x v="3533"/>
  </r>
  <r>
    <n v="4056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458"/>
    <x v="1"/>
    <x v="4"/>
    <x v="459"/>
    <x v="2122"/>
    <n v="6"/>
    <n v="0.2"/>
    <x v="2286"/>
  </r>
  <r>
    <n v="4057"/>
    <s v="CA-2014-122931"/>
    <x v="411"/>
    <x v="127"/>
    <s v="Standard Class"/>
    <s v="SM-20950"/>
    <s v="Suzanne McNair"/>
    <s v="Corporate"/>
    <s v="United States"/>
    <s v="Philadelphia"/>
    <s v="Pennsylvania"/>
    <n v="19134"/>
    <x v="3"/>
    <x v="823"/>
    <x v="0"/>
    <x v="3"/>
    <x v="819"/>
    <x v="3143"/>
    <n v="1"/>
    <n v="0.4"/>
    <x v="3534"/>
  </r>
  <r>
    <n v="4058"/>
    <s v="CA-2014-163034"/>
    <x v="156"/>
    <x v="986"/>
    <s v="Standard Class"/>
    <s v="DK-12985"/>
    <s v="Darren Koutras"/>
    <s v="Consumer"/>
    <s v="United States"/>
    <s v="Chicago"/>
    <s v="Illinois"/>
    <n v="60610"/>
    <x v="2"/>
    <x v="765"/>
    <x v="1"/>
    <x v="4"/>
    <x v="764"/>
    <x v="3144"/>
    <n v="5"/>
    <n v="0.2"/>
    <x v="3535"/>
  </r>
  <r>
    <n v="4059"/>
    <s v="CA-2015-124058"/>
    <x v="312"/>
    <x v="1005"/>
    <s v="Standard Class"/>
    <s v="LC-16885"/>
    <s v="Lena Creighton"/>
    <s v="Consumer"/>
    <s v="United States"/>
    <s v="Oakland"/>
    <s v="California"/>
    <n v="94601"/>
    <x v="1"/>
    <x v="714"/>
    <x v="2"/>
    <x v="7"/>
    <x v="713"/>
    <x v="3145"/>
    <n v="7"/>
    <n v="0.2"/>
    <x v="3536"/>
  </r>
  <r>
    <n v="4060"/>
    <s v="CA-2015-124058"/>
    <x v="312"/>
    <x v="1005"/>
    <s v="Standard Class"/>
    <s v="LC-16885"/>
    <s v="Lena Creighton"/>
    <s v="Consumer"/>
    <s v="United States"/>
    <s v="Oakland"/>
    <s v="California"/>
    <n v="94601"/>
    <x v="1"/>
    <x v="467"/>
    <x v="0"/>
    <x v="1"/>
    <x v="468"/>
    <x v="3146"/>
    <n v="3"/>
    <n v="0.2"/>
    <x v="3537"/>
  </r>
  <r>
    <n v="4061"/>
    <s v="CA-2016-129196"/>
    <x v="474"/>
    <x v="237"/>
    <s v="Standard Class"/>
    <s v="XP-21865"/>
    <s v="Xylona Preis"/>
    <s v="Consumer"/>
    <s v="United States"/>
    <s v="Chicago"/>
    <s v="Illinois"/>
    <n v="60610"/>
    <x v="2"/>
    <x v="721"/>
    <x v="2"/>
    <x v="11"/>
    <x v="720"/>
    <x v="3147"/>
    <n v="3"/>
    <n v="0.2"/>
    <x v="3538"/>
  </r>
  <r>
    <n v="4062"/>
    <s v="US-2015-138716"/>
    <x v="14"/>
    <x v="1006"/>
    <s v="First Class"/>
    <s v="CS-11845"/>
    <s v="Cari Sayre"/>
    <s v="Corporate"/>
    <s v="United States"/>
    <s v="Seattle"/>
    <s v="Washington"/>
    <n v="98105"/>
    <x v="1"/>
    <x v="1124"/>
    <x v="1"/>
    <x v="8"/>
    <x v="1112"/>
    <x v="3148"/>
    <n v="3"/>
    <n v="0.2"/>
    <x v="3539"/>
  </r>
  <r>
    <n v="4063"/>
    <s v="US-2016-122182"/>
    <x v="612"/>
    <x v="1007"/>
    <s v="Standard Class"/>
    <s v="BD-11770"/>
    <s v="Bryan Davis"/>
    <s v="Consumer"/>
    <s v="United States"/>
    <s v="Philadelphia"/>
    <s v="Pennsylvania"/>
    <n v="19143"/>
    <x v="3"/>
    <x v="1233"/>
    <x v="2"/>
    <x v="11"/>
    <x v="1216"/>
    <x v="3149"/>
    <n v="1"/>
    <n v="0.2"/>
    <x v="3540"/>
  </r>
  <r>
    <n v="4064"/>
    <s v="US-2014-130358"/>
    <x v="670"/>
    <x v="1008"/>
    <s v="First Class"/>
    <s v="DL-13330"/>
    <s v="Denise Leinenbach"/>
    <s v="Consumer"/>
    <s v="United States"/>
    <s v="Concord"/>
    <s v="North Carolina"/>
    <n v="28027"/>
    <x v="0"/>
    <x v="1622"/>
    <x v="1"/>
    <x v="6"/>
    <x v="1050"/>
    <x v="3150"/>
    <n v="9"/>
    <n v="0.2"/>
    <x v="3541"/>
  </r>
  <r>
    <n v="4065"/>
    <s v="US-2014-130358"/>
    <x v="670"/>
    <x v="1008"/>
    <s v="First Class"/>
    <s v="DL-13330"/>
    <s v="Denise Leinenbach"/>
    <s v="Consumer"/>
    <s v="United States"/>
    <s v="Concord"/>
    <s v="North Carolina"/>
    <n v="28027"/>
    <x v="0"/>
    <x v="1562"/>
    <x v="1"/>
    <x v="14"/>
    <x v="1553"/>
    <x v="3151"/>
    <n v="1"/>
    <n v="0.2"/>
    <x v="3542"/>
  </r>
  <r>
    <n v="4066"/>
    <s v="CA-2014-102673"/>
    <x v="301"/>
    <x v="840"/>
    <s v="Standard Class"/>
    <s v="KH-16630"/>
    <s v="Ken Heidel"/>
    <s v="Corporate"/>
    <s v="United States"/>
    <s v="Charlotte"/>
    <s v="North Carolina"/>
    <n v="28205"/>
    <x v="0"/>
    <x v="1014"/>
    <x v="1"/>
    <x v="13"/>
    <x v="128"/>
    <x v="2024"/>
    <n v="5"/>
    <n v="0.2"/>
    <x v="3543"/>
  </r>
  <r>
    <n v="4067"/>
    <s v="CA-2014-102673"/>
    <x v="301"/>
    <x v="840"/>
    <s v="Standard Class"/>
    <s v="KH-16630"/>
    <s v="Ken Heidel"/>
    <s v="Corporate"/>
    <s v="United States"/>
    <s v="Charlotte"/>
    <s v="North Carolina"/>
    <n v="28205"/>
    <x v="0"/>
    <x v="1005"/>
    <x v="1"/>
    <x v="6"/>
    <x v="997"/>
    <x v="1518"/>
    <n v="3"/>
    <n v="0.2"/>
    <x v="3370"/>
  </r>
  <r>
    <n v="4068"/>
    <s v="CA-2014-102673"/>
    <x v="301"/>
    <x v="840"/>
    <s v="Standard Class"/>
    <s v="KH-16630"/>
    <s v="Ken Heidel"/>
    <s v="Corporate"/>
    <s v="United States"/>
    <s v="Charlotte"/>
    <s v="North Carolina"/>
    <n v="28205"/>
    <x v="0"/>
    <x v="1140"/>
    <x v="1"/>
    <x v="2"/>
    <x v="1128"/>
    <x v="3152"/>
    <n v="12"/>
    <n v="0.2"/>
    <x v="3544"/>
  </r>
  <r>
    <n v="4069"/>
    <s v="CA-2014-102673"/>
    <x v="301"/>
    <x v="840"/>
    <s v="Standard Class"/>
    <s v="KH-16630"/>
    <s v="Ken Heidel"/>
    <s v="Corporate"/>
    <s v="United States"/>
    <s v="Charlotte"/>
    <s v="North Carolina"/>
    <n v="28205"/>
    <x v="0"/>
    <x v="1623"/>
    <x v="2"/>
    <x v="7"/>
    <x v="1613"/>
    <x v="3153"/>
    <n v="9"/>
    <n v="0.2"/>
    <x v="3545"/>
  </r>
  <r>
    <n v="4070"/>
    <s v="CA-2016-145303"/>
    <x v="770"/>
    <x v="1009"/>
    <s v="First Class"/>
    <s v="TP-21415"/>
    <s v="Tom Prescott"/>
    <s v="Consumer"/>
    <s v="United States"/>
    <s v="Dallas"/>
    <s v="Texas"/>
    <n v="75081"/>
    <x v="2"/>
    <x v="347"/>
    <x v="1"/>
    <x v="8"/>
    <x v="347"/>
    <x v="3154"/>
    <n v="9"/>
    <n v="0.8"/>
    <x v="3546"/>
  </r>
  <r>
    <n v="4071"/>
    <s v="CA-2016-145303"/>
    <x v="770"/>
    <x v="1009"/>
    <s v="First Class"/>
    <s v="TP-21415"/>
    <s v="Tom Prescott"/>
    <s v="Consumer"/>
    <s v="United States"/>
    <s v="Dallas"/>
    <s v="Texas"/>
    <n v="75081"/>
    <x v="2"/>
    <x v="1095"/>
    <x v="1"/>
    <x v="8"/>
    <x v="1085"/>
    <x v="3155"/>
    <n v="4"/>
    <n v="0.8"/>
    <x v="3547"/>
  </r>
  <r>
    <n v="4072"/>
    <s v="CA-2016-145303"/>
    <x v="770"/>
    <x v="1009"/>
    <s v="First Class"/>
    <s v="TP-21415"/>
    <s v="Tom Prescott"/>
    <s v="Consumer"/>
    <s v="United States"/>
    <s v="Dallas"/>
    <s v="Texas"/>
    <n v="75081"/>
    <x v="2"/>
    <x v="1121"/>
    <x v="0"/>
    <x v="0"/>
    <x v="1109"/>
    <x v="3156"/>
    <n v="2"/>
    <n v="0.32"/>
    <x v="3548"/>
  </r>
  <r>
    <n v="4073"/>
    <s v="CA-2015-156104"/>
    <x v="401"/>
    <x v="222"/>
    <s v="Second Class"/>
    <s v="NP-18685"/>
    <s v="Nora Pelletier"/>
    <s v="Home Office"/>
    <s v="United States"/>
    <s v="Indianapolis"/>
    <s v="Indiana"/>
    <n v="46203"/>
    <x v="2"/>
    <x v="615"/>
    <x v="2"/>
    <x v="16"/>
    <x v="615"/>
    <x v="3157"/>
    <n v="2"/>
    <n v="0"/>
    <x v="3549"/>
  </r>
  <r>
    <n v="4074"/>
    <s v="US-2015-164308"/>
    <x v="496"/>
    <x v="538"/>
    <s v="First Class"/>
    <s v="SC-20680"/>
    <s v="Steve Carroll"/>
    <s v="Home Office"/>
    <s v="United States"/>
    <s v="Broken Arrow"/>
    <s v="Oklahoma"/>
    <n v="74012"/>
    <x v="2"/>
    <x v="1546"/>
    <x v="2"/>
    <x v="7"/>
    <x v="1534"/>
    <x v="3158"/>
    <n v="6"/>
    <n v="0"/>
    <x v="3550"/>
  </r>
  <r>
    <n v="4075"/>
    <s v="CA-2017-108112"/>
    <x v="940"/>
    <x v="541"/>
    <s v="Standard Class"/>
    <s v="DK-12895"/>
    <s v="Dana Kaydos"/>
    <s v="Consumer"/>
    <s v="United States"/>
    <s v="Miramar"/>
    <s v="Florida"/>
    <n v="33023"/>
    <x v="0"/>
    <x v="568"/>
    <x v="0"/>
    <x v="5"/>
    <x v="568"/>
    <x v="3159"/>
    <n v="4"/>
    <n v="0.2"/>
    <x v="3551"/>
  </r>
  <r>
    <n v="4076"/>
    <s v="CA-2017-108112"/>
    <x v="940"/>
    <x v="541"/>
    <s v="Standard Class"/>
    <s v="DK-12895"/>
    <s v="Dana Kaydos"/>
    <s v="Consumer"/>
    <s v="United States"/>
    <s v="Miramar"/>
    <s v="Florida"/>
    <n v="33023"/>
    <x v="0"/>
    <x v="1060"/>
    <x v="0"/>
    <x v="5"/>
    <x v="1049"/>
    <x v="3160"/>
    <n v="4"/>
    <n v="0.2"/>
    <x v="232"/>
  </r>
  <r>
    <n v="4077"/>
    <s v="CA-2015-100685"/>
    <x v="546"/>
    <x v="1010"/>
    <s v="Second Class"/>
    <s v="SM-20950"/>
    <s v="Suzanne McNair"/>
    <s v="Corporate"/>
    <s v="United States"/>
    <s v="Omaha"/>
    <s v="Nebraska"/>
    <n v="68104"/>
    <x v="2"/>
    <x v="653"/>
    <x v="1"/>
    <x v="8"/>
    <x v="653"/>
    <x v="991"/>
    <n v="2"/>
    <n v="0"/>
    <x v="3552"/>
  </r>
  <r>
    <n v="4078"/>
    <s v="CA-2015-100685"/>
    <x v="546"/>
    <x v="1010"/>
    <s v="Second Class"/>
    <s v="SM-20950"/>
    <s v="Suzanne McNair"/>
    <s v="Corporate"/>
    <s v="United States"/>
    <s v="Omaha"/>
    <s v="Nebraska"/>
    <n v="68104"/>
    <x v="2"/>
    <x v="242"/>
    <x v="1"/>
    <x v="13"/>
    <x v="243"/>
    <x v="1325"/>
    <n v="4"/>
    <n v="0"/>
    <x v="3553"/>
  </r>
  <r>
    <n v="4079"/>
    <s v="CA-2015-100685"/>
    <x v="546"/>
    <x v="1010"/>
    <s v="Second Class"/>
    <s v="SM-20950"/>
    <s v="Suzanne McNair"/>
    <s v="Corporate"/>
    <s v="United States"/>
    <s v="Omaha"/>
    <s v="Nebraska"/>
    <n v="68104"/>
    <x v="2"/>
    <x v="968"/>
    <x v="1"/>
    <x v="10"/>
    <x v="961"/>
    <x v="2248"/>
    <n v="3"/>
    <n v="0"/>
    <x v="2427"/>
  </r>
  <r>
    <n v="4080"/>
    <s v="CA-2015-165414"/>
    <x v="379"/>
    <x v="140"/>
    <s v="First Class"/>
    <s v="LS-17245"/>
    <s v="Lynn Smith"/>
    <s v="Consumer"/>
    <s v="United States"/>
    <s v="Jacksonville"/>
    <s v="North Carolina"/>
    <n v="28540"/>
    <x v="0"/>
    <x v="125"/>
    <x v="2"/>
    <x v="7"/>
    <x v="126"/>
    <x v="334"/>
    <n v="3"/>
    <n v="0.2"/>
    <x v="340"/>
  </r>
  <r>
    <n v="4081"/>
    <s v="CA-2016-140417"/>
    <x v="477"/>
    <x v="953"/>
    <s v="Standard Class"/>
    <s v="KE-16420"/>
    <s v="Katrina Edelman"/>
    <s v="Corporate"/>
    <s v="United States"/>
    <s v="Tigard"/>
    <s v="Oregon"/>
    <n v="97224"/>
    <x v="1"/>
    <x v="1305"/>
    <x v="1"/>
    <x v="10"/>
    <x v="1290"/>
    <x v="3161"/>
    <n v="9"/>
    <n v="0.2"/>
    <x v="3554"/>
  </r>
  <r>
    <n v="4082"/>
    <s v="CA-2016-140417"/>
    <x v="477"/>
    <x v="953"/>
    <s v="Standard Class"/>
    <s v="KE-16420"/>
    <s v="Katrina Edelman"/>
    <s v="Corporate"/>
    <s v="United States"/>
    <s v="Tigard"/>
    <s v="Oregon"/>
    <n v="97224"/>
    <x v="1"/>
    <x v="1595"/>
    <x v="1"/>
    <x v="8"/>
    <x v="1587"/>
    <x v="3162"/>
    <n v="1"/>
    <n v="0.7"/>
    <x v="3555"/>
  </r>
  <r>
    <n v="4083"/>
    <s v="US-2017-151316"/>
    <x v="92"/>
    <x v="569"/>
    <s v="Standard Class"/>
    <s v="MC-17635"/>
    <s v="Matthew Clasen"/>
    <s v="Corporate"/>
    <s v="United States"/>
    <s v="Decatur"/>
    <s v="Illinois"/>
    <n v="62521"/>
    <x v="2"/>
    <x v="569"/>
    <x v="1"/>
    <x v="8"/>
    <x v="569"/>
    <x v="645"/>
    <n v="3"/>
    <n v="0.8"/>
    <x v="657"/>
  </r>
  <r>
    <n v="4084"/>
    <s v="US-2017-151316"/>
    <x v="92"/>
    <x v="569"/>
    <s v="Standard Class"/>
    <s v="MC-17635"/>
    <s v="Matthew Clasen"/>
    <s v="Corporate"/>
    <s v="United States"/>
    <s v="Decatur"/>
    <s v="Illinois"/>
    <n v="62521"/>
    <x v="2"/>
    <x v="1450"/>
    <x v="1"/>
    <x v="10"/>
    <x v="1437"/>
    <x v="1518"/>
    <n v="3"/>
    <n v="0.2"/>
    <x v="1603"/>
  </r>
  <r>
    <n v="4085"/>
    <s v="CA-2017-163692"/>
    <x v="210"/>
    <x v="945"/>
    <s v="First Class"/>
    <s v="Dp-13240"/>
    <s v="Dean percer"/>
    <s v="Home Office"/>
    <s v="United States"/>
    <s v="Phoenix"/>
    <s v="Arizona"/>
    <n v="85023"/>
    <x v="1"/>
    <x v="44"/>
    <x v="1"/>
    <x v="8"/>
    <x v="44"/>
    <x v="3163"/>
    <n v="3"/>
    <n v="0.7"/>
    <x v="3556"/>
  </r>
  <r>
    <n v="4086"/>
    <s v="CA-2016-111913"/>
    <x v="578"/>
    <x v="1011"/>
    <s v="Second Class"/>
    <s v="LC-16930"/>
    <s v="Linda Cazamias"/>
    <s v="Corporate"/>
    <s v="United States"/>
    <s v="Sacramento"/>
    <s v="California"/>
    <n v="95823"/>
    <x v="1"/>
    <x v="7"/>
    <x v="2"/>
    <x v="7"/>
    <x v="7"/>
    <x v="3164"/>
    <n v="2"/>
    <n v="0.2"/>
    <x v="3557"/>
  </r>
  <r>
    <n v="4087"/>
    <s v="CA-2016-111913"/>
    <x v="578"/>
    <x v="1011"/>
    <s v="Second Class"/>
    <s v="LC-16930"/>
    <s v="Linda Cazamias"/>
    <s v="Corporate"/>
    <s v="United States"/>
    <s v="Sacramento"/>
    <s v="California"/>
    <n v="95823"/>
    <x v="1"/>
    <x v="44"/>
    <x v="1"/>
    <x v="8"/>
    <x v="44"/>
    <x v="3165"/>
    <n v="3"/>
    <n v="0.2"/>
    <x v="3558"/>
  </r>
  <r>
    <n v="4088"/>
    <s v="CA-2016-111913"/>
    <x v="578"/>
    <x v="1011"/>
    <s v="Second Class"/>
    <s v="LC-16930"/>
    <s v="Linda Cazamias"/>
    <s v="Corporate"/>
    <s v="United States"/>
    <s v="Sacramento"/>
    <s v="California"/>
    <n v="95823"/>
    <x v="1"/>
    <x v="185"/>
    <x v="1"/>
    <x v="8"/>
    <x v="186"/>
    <x v="696"/>
    <n v="3"/>
    <n v="0.2"/>
    <x v="3559"/>
  </r>
  <r>
    <n v="4089"/>
    <s v="US-2014-156559"/>
    <x v="710"/>
    <x v="889"/>
    <s v="Standard Class"/>
    <s v="LH-16900"/>
    <s v="Lena Hernandez"/>
    <s v="Consumer"/>
    <s v="United States"/>
    <s v="Jonesboro"/>
    <s v="Arkansas"/>
    <n v="72401"/>
    <x v="0"/>
    <x v="1624"/>
    <x v="0"/>
    <x v="0"/>
    <x v="1614"/>
    <x v="3166"/>
    <n v="9"/>
    <n v="0"/>
    <x v="3560"/>
  </r>
  <r>
    <n v="4090"/>
    <s v="CA-2016-161473"/>
    <x v="178"/>
    <x v="1012"/>
    <s v="Standard Class"/>
    <s v="TB-21175"/>
    <s v="Thomas Boland"/>
    <s v="Corporate"/>
    <s v="United States"/>
    <s v="New York City"/>
    <s v="New York"/>
    <n v="10035"/>
    <x v="3"/>
    <x v="488"/>
    <x v="1"/>
    <x v="2"/>
    <x v="488"/>
    <x v="346"/>
    <n v="2"/>
    <n v="0"/>
    <x v="354"/>
  </r>
  <r>
    <n v="4091"/>
    <s v="CA-2016-161473"/>
    <x v="178"/>
    <x v="1012"/>
    <s v="Standard Class"/>
    <s v="TB-21175"/>
    <s v="Thomas Boland"/>
    <s v="Corporate"/>
    <s v="United States"/>
    <s v="New York City"/>
    <s v="New York"/>
    <n v="10035"/>
    <x v="3"/>
    <x v="503"/>
    <x v="1"/>
    <x v="14"/>
    <x v="503"/>
    <x v="1031"/>
    <n v="3"/>
    <n v="0"/>
    <x v="3561"/>
  </r>
  <r>
    <n v="4092"/>
    <s v="CA-2016-161473"/>
    <x v="178"/>
    <x v="1012"/>
    <s v="Standard Class"/>
    <s v="TB-21175"/>
    <s v="Thomas Boland"/>
    <s v="Corporate"/>
    <s v="United States"/>
    <s v="New York City"/>
    <s v="New York"/>
    <n v="10035"/>
    <x v="3"/>
    <x v="570"/>
    <x v="1"/>
    <x v="8"/>
    <x v="570"/>
    <x v="646"/>
    <n v="3"/>
    <n v="0.2"/>
    <x v="658"/>
  </r>
  <r>
    <n v="4093"/>
    <s v="CA-2017-166576"/>
    <x v="941"/>
    <x v="380"/>
    <s v="First Class"/>
    <s v="JM-15865"/>
    <s v="John Murray"/>
    <s v="Consumer"/>
    <s v="United States"/>
    <s v="Akron"/>
    <s v="Ohio"/>
    <n v="44312"/>
    <x v="3"/>
    <x v="942"/>
    <x v="1"/>
    <x v="4"/>
    <x v="935"/>
    <x v="3167"/>
    <n v="2"/>
    <n v="0.2"/>
    <x v="3562"/>
  </r>
  <r>
    <n v="4094"/>
    <s v="CA-2015-102491"/>
    <x v="252"/>
    <x v="269"/>
    <s v="Standard Class"/>
    <s v="KW-16435"/>
    <s v="Katrina Willman"/>
    <s v="Consumer"/>
    <s v="United States"/>
    <s v="Florence"/>
    <s v="Kentucky"/>
    <n v="41042"/>
    <x v="0"/>
    <x v="200"/>
    <x v="2"/>
    <x v="15"/>
    <x v="201"/>
    <x v="3168"/>
    <n v="7"/>
    <n v="0"/>
    <x v="3563"/>
  </r>
  <r>
    <n v="4095"/>
    <s v="CA-2015-102491"/>
    <x v="252"/>
    <x v="269"/>
    <s v="Standard Class"/>
    <s v="KW-16435"/>
    <s v="Katrina Willman"/>
    <s v="Consumer"/>
    <s v="United States"/>
    <s v="Florence"/>
    <s v="Kentucky"/>
    <n v="41042"/>
    <x v="0"/>
    <x v="1235"/>
    <x v="2"/>
    <x v="11"/>
    <x v="1218"/>
    <x v="1105"/>
    <n v="4"/>
    <n v="0"/>
    <x v="3564"/>
  </r>
  <r>
    <n v="4096"/>
    <s v="CA-2015-102491"/>
    <x v="252"/>
    <x v="269"/>
    <s v="Standard Class"/>
    <s v="KW-16435"/>
    <s v="Katrina Willman"/>
    <s v="Consumer"/>
    <s v="United States"/>
    <s v="Florence"/>
    <s v="Kentucky"/>
    <n v="41042"/>
    <x v="0"/>
    <x v="1602"/>
    <x v="2"/>
    <x v="7"/>
    <x v="1594"/>
    <x v="2173"/>
    <n v="3"/>
    <n v="0"/>
    <x v="3565"/>
  </r>
  <r>
    <n v="4097"/>
    <s v="CA-2014-116904"/>
    <x v="865"/>
    <x v="919"/>
    <s v="Standard Class"/>
    <s v="SC-20095"/>
    <s v="Sanjit Chand"/>
    <s v="Consumer"/>
    <s v="United States"/>
    <s v="Minneapolis"/>
    <s v="Minnesota"/>
    <n v="55407"/>
    <x v="2"/>
    <x v="974"/>
    <x v="1"/>
    <x v="10"/>
    <x v="968"/>
    <x v="56"/>
    <n v="5"/>
    <n v="0"/>
    <x v="56"/>
  </r>
  <r>
    <n v="4098"/>
    <s v="CA-2014-116904"/>
    <x v="865"/>
    <x v="919"/>
    <s v="Standard Class"/>
    <s v="SC-20095"/>
    <s v="Sanjit Chand"/>
    <s v="Consumer"/>
    <s v="United States"/>
    <s v="Minneapolis"/>
    <s v="Minnesota"/>
    <n v="55407"/>
    <x v="2"/>
    <x v="459"/>
    <x v="1"/>
    <x v="4"/>
    <x v="460"/>
    <x v="3169"/>
    <n v="5"/>
    <n v="0"/>
    <x v="3566"/>
  </r>
  <r>
    <n v="4099"/>
    <s v="CA-2014-116904"/>
    <x v="865"/>
    <x v="919"/>
    <s v="Standard Class"/>
    <s v="SC-20095"/>
    <s v="Sanjit Chand"/>
    <s v="Consumer"/>
    <s v="United States"/>
    <s v="Minneapolis"/>
    <s v="Minnesota"/>
    <n v="55407"/>
    <x v="2"/>
    <x v="1625"/>
    <x v="1"/>
    <x v="8"/>
    <x v="1615"/>
    <x v="3170"/>
    <n v="5"/>
    <n v="0"/>
    <x v="3567"/>
  </r>
  <r>
    <n v="4100"/>
    <s v="CA-2014-116904"/>
    <x v="865"/>
    <x v="919"/>
    <s v="Standard Class"/>
    <s v="SC-20095"/>
    <s v="Sanjit Chand"/>
    <s v="Consumer"/>
    <s v="United States"/>
    <s v="Minneapolis"/>
    <s v="Minnesota"/>
    <n v="55407"/>
    <x v="2"/>
    <x v="625"/>
    <x v="1"/>
    <x v="8"/>
    <x v="625"/>
    <x v="3171"/>
    <n v="2"/>
    <n v="0"/>
    <x v="3568"/>
  </r>
  <r>
    <n v="4101"/>
    <s v="US-2017-102288"/>
    <x v="249"/>
    <x v="266"/>
    <s v="Standard Class"/>
    <s v="ZC-21910"/>
    <s v="Zuschuss Carroll"/>
    <s v="Consumer"/>
    <s v="United States"/>
    <s v="Houston"/>
    <s v="Texas"/>
    <n v="77095"/>
    <x v="2"/>
    <x v="1626"/>
    <x v="1"/>
    <x v="9"/>
    <x v="1616"/>
    <x v="3172"/>
    <n v="1"/>
    <n v="0.8"/>
    <x v="3569"/>
  </r>
  <r>
    <n v="4102"/>
    <s v="US-2017-102288"/>
    <x v="249"/>
    <x v="266"/>
    <s v="Standard Class"/>
    <s v="ZC-21910"/>
    <s v="Zuschuss Carroll"/>
    <s v="Consumer"/>
    <s v="United States"/>
    <s v="Houston"/>
    <s v="Texas"/>
    <n v="77095"/>
    <x v="2"/>
    <x v="1108"/>
    <x v="1"/>
    <x v="9"/>
    <x v="1097"/>
    <x v="3173"/>
    <n v="1"/>
    <n v="0.8"/>
    <x v="3570"/>
  </r>
  <r>
    <n v="4103"/>
    <s v="US-2017-102288"/>
    <x v="249"/>
    <x v="266"/>
    <s v="Standard Class"/>
    <s v="ZC-21910"/>
    <s v="Zuschuss Carroll"/>
    <s v="Consumer"/>
    <s v="United States"/>
    <s v="Houston"/>
    <s v="Texas"/>
    <n v="77095"/>
    <x v="2"/>
    <x v="1264"/>
    <x v="1"/>
    <x v="10"/>
    <x v="1248"/>
    <x v="3174"/>
    <n v="8"/>
    <n v="0.2"/>
    <x v="3571"/>
  </r>
  <r>
    <n v="4104"/>
    <s v="CA-2017-137456"/>
    <x v="202"/>
    <x v="91"/>
    <s v="Same Day"/>
    <s v="RB-19465"/>
    <s v="Rick Bensley"/>
    <s v="Home Office"/>
    <s v="United States"/>
    <s v="Fremont"/>
    <s v="Nebraska"/>
    <n v="68025"/>
    <x v="2"/>
    <x v="740"/>
    <x v="0"/>
    <x v="5"/>
    <x v="222"/>
    <x v="204"/>
    <n v="2"/>
    <n v="0"/>
    <x v="3572"/>
  </r>
  <r>
    <n v="4105"/>
    <s v="US-2017-155999"/>
    <x v="783"/>
    <x v="851"/>
    <s v="Standard Class"/>
    <s v="JK-15370"/>
    <s v="Jay Kimmel"/>
    <s v="Consumer"/>
    <s v="United States"/>
    <s v="San Diego"/>
    <s v="California"/>
    <n v="92105"/>
    <x v="1"/>
    <x v="884"/>
    <x v="2"/>
    <x v="7"/>
    <x v="878"/>
    <x v="3175"/>
    <n v="5"/>
    <n v="0.2"/>
    <x v="3573"/>
  </r>
  <r>
    <n v="4106"/>
    <s v="US-2017-155999"/>
    <x v="783"/>
    <x v="851"/>
    <s v="Standard Class"/>
    <s v="JK-15370"/>
    <s v="Jay Kimmel"/>
    <s v="Consumer"/>
    <s v="United States"/>
    <s v="San Diego"/>
    <s v="California"/>
    <n v="92105"/>
    <x v="1"/>
    <x v="480"/>
    <x v="1"/>
    <x v="8"/>
    <x v="481"/>
    <x v="1288"/>
    <n v="2"/>
    <n v="0.2"/>
    <x v="3574"/>
  </r>
  <r>
    <n v="4107"/>
    <s v="US-2016-148334"/>
    <x v="250"/>
    <x v="1013"/>
    <s v="Standard Class"/>
    <s v="DD-13570"/>
    <s v="Dorothy Dickinson"/>
    <s v="Consumer"/>
    <s v="United States"/>
    <s v="Houston"/>
    <s v="Texas"/>
    <n v="77041"/>
    <x v="2"/>
    <x v="828"/>
    <x v="1"/>
    <x v="8"/>
    <x v="824"/>
    <x v="3176"/>
    <n v="2"/>
    <n v="0.8"/>
    <x v="3575"/>
  </r>
  <r>
    <n v="4108"/>
    <s v="CA-2015-105599"/>
    <x v="67"/>
    <x v="216"/>
    <s v="Same Day"/>
    <s v="MC-17275"/>
    <s v="Marc Crier"/>
    <s v="Consumer"/>
    <s v="United States"/>
    <s v="New York City"/>
    <s v="New York"/>
    <n v="10011"/>
    <x v="3"/>
    <x v="700"/>
    <x v="1"/>
    <x v="4"/>
    <x v="700"/>
    <x v="544"/>
    <n v="2"/>
    <n v="0"/>
    <x v="3576"/>
  </r>
  <r>
    <n v="4109"/>
    <s v="CA-2015-105599"/>
    <x v="67"/>
    <x v="216"/>
    <s v="Same Day"/>
    <s v="MC-17275"/>
    <s v="Marc Crier"/>
    <s v="Consumer"/>
    <s v="United States"/>
    <s v="New York City"/>
    <s v="New York"/>
    <n v="10011"/>
    <x v="3"/>
    <x v="1479"/>
    <x v="0"/>
    <x v="3"/>
    <x v="1466"/>
    <x v="3177"/>
    <n v="3"/>
    <n v="0.4"/>
    <x v="3577"/>
  </r>
  <r>
    <n v="4110"/>
    <s v="CA-2015-153717"/>
    <x v="707"/>
    <x v="896"/>
    <s v="Standard Class"/>
    <s v="DL-13495"/>
    <s v="Dionis Lloyd"/>
    <s v="Corporate"/>
    <s v="United States"/>
    <s v="Detroit"/>
    <s v="Michigan"/>
    <n v="48227"/>
    <x v="2"/>
    <x v="687"/>
    <x v="2"/>
    <x v="7"/>
    <x v="687"/>
    <x v="2270"/>
    <n v="2"/>
    <n v="0"/>
    <x v="2451"/>
  </r>
  <r>
    <n v="4111"/>
    <s v="CA-2015-153717"/>
    <x v="707"/>
    <x v="896"/>
    <s v="Standard Class"/>
    <s v="DL-13495"/>
    <s v="Dionis Lloyd"/>
    <s v="Corporate"/>
    <s v="United States"/>
    <s v="Detroit"/>
    <s v="Michigan"/>
    <n v="48227"/>
    <x v="2"/>
    <x v="1627"/>
    <x v="0"/>
    <x v="0"/>
    <x v="1617"/>
    <x v="3178"/>
    <n v="1"/>
    <n v="0"/>
    <x v="3578"/>
  </r>
  <r>
    <n v="4112"/>
    <s v="CA-2015-153717"/>
    <x v="707"/>
    <x v="896"/>
    <s v="Standard Class"/>
    <s v="DL-13495"/>
    <s v="Dionis Lloyd"/>
    <s v="Corporate"/>
    <s v="United States"/>
    <s v="Detroit"/>
    <s v="Michigan"/>
    <n v="48227"/>
    <x v="2"/>
    <x v="1215"/>
    <x v="1"/>
    <x v="10"/>
    <x v="1199"/>
    <x v="1714"/>
    <n v="3"/>
    <n v="0"/>
    <x v="1817"/>
  </r>
  <r>
    <n v="4113"/>
    <s v="CA-2015-153717"/>
    <x v="707"/>
    <x v="896"/>
    <s v="Standard Class"/>
    <s v="DL-13495"/>
    <s v="Dionis Lloyd"/>
    <s v="Corporate"/>
    <s v="United States"/>
    <s v="Detroit"/>
    <s v="Michigan"/>
    <n v="48227"/>
    <x v="2"/>
    <x v="836"/>
    <x v="1"/>
    <x v="6"/>
    <x v="831"/>
    <x v="175"/>
    <n v="1"/>
    <n v="0"/>
    <x v="3579"/>
  </r>
  <r>
    <n v="4114"/>
    <s v="CA-2015-116687"/>
    <x v="942"/>
    <x v="531"/>
    <s v="Standard Class"/>
    <s v="NC-18625"/>
    <s v="Noah Childs"/>
    <s v="Corporate"/>
    <s v="United States"/>
    <s v="Houston"/>
    <s v="Texas"/>
    <n v="77095"/>
    <x v="2"/>
    <x v="1139"/>
    <x v="1"/>
    <x v="2"/>
    <x v="1127"/>
    <x v="3179"/>
    <n v="3"/>
    <n v="0.2"/>
    <x v="3580"/>
  </r>
  <r>
    <n v="4115"/>
    <s v="CA-2015-116687"/>
    <x v="942"/>
    <x v="531"/>
    <s v="Standard Class"/>
    <s v="NC-18625"/>
    <s v="Noah Childs"/>
    <s v="Corporate"/>
    <s v="United States"/>
    <s v="Houston"/>
    <s v="Texas"/>
    <n v="77095"/>
    <x v="2"/>
    <x v="984"/>
    <x v="2"/>
    <x v="7"/>
    <x v="977"/>
    <x v="3180"/>
    <n v="3"/>
    <n v="0.2"/>
    <x v="3581"/>
  </r>
  <r>
    <n v="4116"/>
    <s v="CA-2016-163573"/>
    <x v="390"/>
    <x v="902"/>
    <s v="First Class"/>
    <s v="AC-10450"/>
    <s v="Amy Cox"/>
    <s v="Consumer"/>
    <s v="United States"/>
    <s v="Seattle"/>
    <s v="Washington"/>
    <n v="98105"/>
    <x v="1"/>
    <x v="569"/>
    <x v="1"/>
    <x v="8"/>
    <x v="569"/>
    <x v="3181"/>
    <n v="5"/>
    <n v="0.2"/>
    <x v="3582"/>
  </r>
  <r>
    <n v="4117"/>
    <s v="CA-2015-153416"/>
    <x v="27"/>
    <x v="699"/>
    <s v="Standard Class"/>
    <s v="TS-21340"/>
    <s v="Toby Swindell"/>
    <s v="Consumer"/>
    <s v="United States"/>
    <s v="Los Angeles"/>
    <s v="California"/>
    <n v="90036"/>
    <x v="1"/>
    <x v="922"/>
    <x v="1"/>
    <x v="8"/>
    <x v="914"/>
    <x v="1443"/>
    <n v="2"/>
    <n v="0.2"/>
    <x v="3583"/>
  </r>
  <r>
    <n v="4118"/>
    <s v="CA-2015-153416"/>
    <x v="27"/>
    <x v="699"/>
    <s v="Standard Class"/>
    <s v="TS-21340"/>
    <s v="Toby Swindell"/>
    <s v="Consumer"/>
    <s v="United States"/>
    <s v="Los Angeles"/>
    <s v="California"/>
    <n v="90036"/>
    <x v="1"/>
    <x v="510"/>
    <x v="1"/>
    <x v="10"/>
    <x v="510"/>
    <x v="541"/>
    <n v="3"/>
    <n v="0"/>
    <x v="551"/>
  </r>
  <r>
    <n v="4119"/>
    <s v="CA-2015-153416"/>
    <x v="27"/>
    <x v="699"/>
    <s v="Standard Class"/>
    <s v="TS-21340"/>
    <s v="Toby Swindell"/>
    <s v="Consumer"/>
    <s v="United States"/>
    <s v="Los Angeles"/>
    <s v="California"/>
    <n v="90036"/>
    <x v="1"/>
    <x v="391"/>
    <x v="1"/>
    <x v="4"/>
    <x v="392"/>
    <x v="3182"/>
    <n v="7"/>
    <n v="0"/>
    <x v="3584"/>
  </r>
  <r>
    <n v="4120"/>
    <s v="CA-2015-153416"/>
    <x v="27"/>
    <x v="699"/>
    <s v="Standard Class"/>
    <s v="TS-21340"/>
    <s v="Toby Swindell"/>
    <s v="Consumer"/>
    <s v="United States"/>
    <s v="Los Angeles"/>
    <s v="California"/>
    <n v="90036"/>
    <x v="1"/>
    <x v="276"/>
    <x v="1"/>
    <x v="8"/>
    <x v="276"/>
    <x v="3183"/>
    <n v="8"/>
    <n v="0.2"/>
    <x v="3585"/>
  </r>
  <r>
    <n v="4121"/>
    <s v="CA-2017-117394"/>
    <x v="507"/>
    <x v="643"/>
    <s v="Standard Class"/>
    <s v="MM-17920"/>
    <s v="Michael Moore"/>
    <s v="Consumer"/>
    <s v="United States"/>
    <s v="Philadelphia"/>
    <s v="Pennsylvania"/>
    <n v="19120"/>
    <x v="3"/>
    <x v="1628"/>
    <x v="2"/>
    <x v="11"/>
    <x v="1618"/>
    <x v="3184"/>
    <n v="4"/>
    <n v="0.2"/>
    <x v="3586"/>
  </r>
  <r>
    <n v="4122"/>
    <s v="CA-2017-133823"/>
    <x v="943"/>
    <x v="582"/>
    <s v="Same Day"/>
    <s v="LP-17080"/>
    <s v="Liz Pelletier"/>
    <s v="Consumer"/>
    <s v="United States"/>
    <s v="Seattle"/>
    <s v="Washington"/>
    <n v="98103"/>
    <x v="1"/>
    <x v="910"/>
    <x v="1"/>
    <x v="10"/>
    <x v="902"/>
    <x v="782"/>
    <n v="6"/>
    <n v="0"/>
    <x v="1900"/>
  </r>
  <r>
    <n v="4123"/>
    <s v="CA-2017-133823"/>
    <x v="943"/>
    <x v="582"/>
    <s v="Same Day"/>
    <s v="LP-17080"/>
    <s v="Liz Pelletier"/>
    <s v="Consumer"/>
    <s v="United States"/>
    <s v="Seattle"/>
    <s v="Washington"/>
    <n v="98103"/>
    <x v="1"/>
    <x v="1351"/>
    <x v="1"/>
    <x v="2"/>
    <x v="1337"/>
    <x v="3185"/>
    <n v="3"/>
    <n v="0"/>
    <x v="3587"/>
  </r>
  <r>
    <n v="4124"/>
    <s v="CA-2017-133823"/>
    <x v="943"/>
    <x v="582"/>
    <s v="Same Day"/>
    <s v="LP-17080"/>
    <s v="Liz Pelletier"/>
    <s v="Consumer"/>
    <s v="United States"/>
    <s v="Seattle"/>
    <s v="Washington"/>
    <n v="98103"/>
    <x v="1"/>
    <x v="1526"/>
    <x v="1"/>
    <x v="8"/>
    <x v="1513"/>
    <x v="3186"/>
    <n v="2"/>
    <n v="0.2"/>
    <x v="3588"/>
  </r>
  <r>
    <n v="4125"/>
    <s v="CA-2014-127523"/>
    <x v="218"/>
    <x v="1014"/>
    <s v="Standard Class"/>
    <s v="BG-11695"/>
    <s v="Brooke Gillingham"/>
    <s v="Corporate"/>
    <s v="United States"/>
    <s v="Watertown"/>
    <s v="New York"/>
    <n v="13601"/>
    <x v="3"/>
    <x v="360"/>
    <x v="1"/>
    <x v="9"/>
    <x v="360"/>
    <x v="385"/>
    <n v="3"/>
    <n v="0"/>
    <x v="394"/>
  </r>
  <r>
    <n v="4126"/>
    <s v="CA-2017-123239"/>
    <x v="944"/>
    <x v="849"/>
    <s v="Second Class"/>
    <s v="MG-18145"/>
    <s v="Mike Gockenbach"/>
    <s v="Consumer"/>
    <s v="United States"/>
    <s v="Jacksonville"/>
    <s v="Florida"/>
    <n v="32216"/>
    <x v="0"/>
    <x v="767"/>
    <x v="0"/>
    <x v="5"/>
    <x v="766"/>
    <x v="3187"/>
    <n v="3"/>
    <n v="0.2"/>
    <x v="3589"/>
  </r>
  <r>
    <n v="4127"/>
    <s v="CA-2017-156769"/>
    <x v="636"/>
    <x v="510"/>
    <s v="First Class"/>
    <s v="GZ-14470"/>
    <s v="Gary Zandusky"/>
    <s v="Consumer"/>
    <s v="United States"/>
    <s v="Arlington"/>
    <s v="Virginia"/>
    <n v="22204"/>
    <x v="0"/>
    <x v="1583"/>
    <x v="1"/>
    <x v="6"/>
    <x v="1574"/>
    <x v="3188"/>
    <n v="6"/>
    <n v="0"/>
    <x v="3590"/>
  </r>
  <r>
    <n v="4128"/>
    <s v="CA-2014-127299"/>
    <x v="111"/>
    <x v="131"/>
    <s v="Standard Class"/>
    <s v="JL-15835"/>
    <s v="John Lee"/>
    <s v="Consumer"/>
    <s v="United States"/>
    <s v="Charlotte"/>
    <s v="North Carolina"/>
    <n v="28205"/>
    <x v="0"/>
    <x v="768"/>
    <x v="1"/>
    <x v="4"/>
    <x v="767"/>
    <x v="3189"/>
    <n v="6"/>
    <n v="0.2"/>
    <x v="3591"/>
  </r>
  <r>
    <n v="4129"/>
    <s v="CA-2014-127299"/>
    <x v="111"/>
    <x v="131"/>
    <s v="Standard Class"/>
    <s v="JL-15835"/>
    <s v="John Lee"/>
    <s v="Consumer"/>
    <s v="United States"/>
    <s v="Charlotte"/>
    <s v="North Carolina"/>
    <n v="28205"/>
    <x v="0"/>
    <x v="1629"/>
    <x v="2"/>
    <x v="15"/>
    <x v="1619"/>
    <x v="3190"/>
    <n v="3"/>
    <n v="0.5"/>
    <x v="3592"/>
  </r>
  <r>
    <n v="4130"/>
    <s v="CA-2015-121272"/>
    <x v="368"/>
    <x v="442"/>
    <s v="Standard Class"/>
    <s v="DO-13435"/>
    <s v="Denny Ordway"/>
    <s v="Consumer"/>
    <s v="United States"/>
    <s v="Seattle"/>
    <s v="Washington"/>
    <n v="98103"/>
    <x v="1"/>
    <x v="1549"/>
    <x v="1"/>
    <x v="9"/>
    <x v="1537"/>
    <x v="3191"/>
    <n v="4"/>
    <n v="0"/>
    <x v="3593"/>
  </r>
  <r>
    <n v="4131"/>
    <s v="CA-2014-115336"/>
    <x v="728"/>
    <x v="573"/>
    <s v="Standard Class"/>
    <s v="AB-10600"/>
    <s v="Ann Blume"/>
    <s v="Corporate"/>
    <s v="United States"/>
    <s v="Chicago"/>
    <s v="Illinois"/>
    <n v="60623"/>
    <x v="2"/>
    <x v="497"/>
    <x v="1"/>
    <x v="8"/>
    <x v="497"/>
    <x v="3192"/>
    <n v="5"/>
    <n v="0.8"/>
    <x v="3594"/>
  </r>
  <r>
    <n v="4132"/>
    <s v="CA-2015-111703"/>
    <x v="740"/>
    <x v="242"/>
    <s v="Standard Class"/>
    <s v="KB-16315"/>
    <s v="Karl Braun"/>
    <s v="Consumer"/>
    <s v="United States"/>
    <s v="Hollywood"/>
    <s v="Florida"/>
    <n v="33021"/>
    <x v="0"/>
    <x v="811"/>
    <x v="1"/>
    <x v="10"/>
    <x v="33"/>
    <x v="1655"/>
    <n v="3"/>
    <n v="0.2"/>
    <x v="3595"/>
  </r>
  <r>
    <n v="4133"/>
    <s v="CA-2015-111703"/>
    <x v="740"/>
    <x v="242"/>
    <s v="Standard Class"/>
    <s v="KB-16315"/>
    <s v="Karl Braun"/>
    <s v="Consumer"/>
    <s v="United States"/>
    <s v="Hollywood"/>
    <s v="Florida"/>
    <n v="33021"/>
    <x v="0"/>
    <x v="219"/>
    <x v="1"/>
    <x v="10"/>
    <x v="220"/>
    <x v="12"/>
    <n v="3"/>
    <n v="0.2"/>
    <x v="906"/>
  </r>
  <r>
    <n v="4134"/>
    <s v="CA-2014-128839"/>
    <x v="78"/>
    <x v="178"/>
    <s v="Standard Class"/>
    <s v="TT-21070"/>
    <s v="Ted Trevino"/>
    <s v="Consumer"/>
    <s v="United States"/>
    <s v="Chesapeake"/>
    <s v="Virginia"/>
    <n v="23320"/>
    <x v="0"/>
    <x v="659"/>
    <x v="1"/>
    <x v="13"/>
    <x v="659"/>
    <x v="47"/>
    <n v="9"/>
    <n v="0"/>
    <x v="3596"/>
  </r>
  <r>
    <n v="4135"/>
    <s v="CA-2014-128839"/>
    <x v="78"/>
    <x v="178"/>
    <s v="Standard Class"/>
    <s v="TT-21070"/>
    <s v="Ted Trevino"/>
    <s v="Consumer"/>
    <s v="United States"/>
    <s v="Chesapeake"/>
    <s v="Virginia"/>
    <n v="23320"/>
    <x v="0"/>
    <x v="380"/>
    <x v="2"/>
    <x v="15"/>
    <x v="381"/>
    <x v="2779"/>
    <n v="3"/>
    <n v="0"/>
    <x v="3597"/>
  </r>
  <r>
    <n v="4136"/>
    <s v="CA-2017-105914"/>
    <x v="280"/>
    <x v="179"/>
    <s v="Standard Class"/>
    <s v="PV-18985"/>
    <s v="Paul Van Hugh"/>
    <s v="Home Office"/>
    <s v="United States"/>
    <s v="Los Angeles"/>
    <s v="California"/>
    <n v="90036"/>
    <x v="1"/>
    <x v="912"/>
    <x v="1"/>
    <x v="8"/>
    <x v="904"/>
    <x v="3193"/>
    <n v="5"/>
    <n v="0.2"/>
    <x v="3234"/>
  </r>
  <r>
    <n v="4137"/>
    <s v="CA-2017-105914"/>
    <x v="280"/>
    <x v="179"/>
    <s v="Standard Class"/>
    <s v="PV-18985"/>
    <s v="Paul Van Hugh"/>
    <s v="Home Office"/>
    <s v="United States"/>
    <s v="Los Angeles"/>
    <s v="California"/>
    <n v="90036"/>
    <x v="1"/>
    <x v="906"/>
    <x v="1"/>
    <x v="4"/>
    <x v="898"/>
    <x v="3194"/>
    <n v="7"/>
    <n v="0"/>
    <x v="3598"/>
  </r>
  <r>
    <n v="4138"/>
    <s v="CA-2017-110926"/>
    <x v="123"/>
    <x v="122"/>
    <s v="Standard Class"/>
    <s v="DD-13570"/>
    <s v="Dorothy Dickinson"/>
    <s v="Consumer"/>
    <s v="United States"/>
    <s v="Alexandria"/>
    <s v="Virginia"/>
    <n v="22304"/>
    <x v="0"/>
    <x v="294"/>
    <x v="1"/>
    <x v="13"/>
    <x v="294"/>
    <x v="3195"/>
    <n v="7"/>
    <n v="0"/>
    <x v="3599"/>
  </r>
  <r>
    <n v="4139"/>
    <s v="CA-2016-117226"/>
    <x v="945"/>
    <x v="1015"/>
    <s v="First Class"/>
    <s v="KD-16495"/>
    <s v="Keith Dawkins"/>
    <s v="Corporate"/>
    <s v="United States"/>
    <s v="Deer Park"/>
    <s v="Texas"/>
    <n v="77536"/>
    <x v="2"/>
    <x v="68"/>
    <x v="1"/>
    <x v="8"/>
    <x v="68"/>
    <x v="3196"/>
    <n v="6"/>
    <n v="0.8"/>
    <x v="3600"/>
  </r>
  <r>
    <n v="4140"/>
    <s v="CA-2017-127313"/>
    <x v="96"/>
    <x v="379"/>
    <s v="First Class"/>
    <s v="RA-19285"/>
    <s v="Ralph Arnett"/>
    <s v="Consumer"/>
    <s v="United States"/>
    <s v="Philadelphia"/>
    <s v="Pennsylvania"/>
    <n v="19120"/>
    <x v="3"/>
    <x v="230"/>
    <x v="1"/>
    <x v="4"/>
    <x v="450"/>
    <x v="3197"/>
    <n v="3"/>
    <n v="0.2"/>
    <x v="3601"/>
  </r>
  <r>
    <n v="4141"/>
    <s v="CA-2017-127313"/>
    <x v="96"/>
    <x v="379"/>
    <s v="First Class"/>
    <s v="RA-19285"/>
    <s v="Ralph Arnett"/>
    <s v="Consumer"/>
    <s v="United States"/>
    <s v="Philadelphia"/>
    <s v="Pennsylvania"/>
    <n v="19120"/>
    <x v="3"/>
    <x v="1613"/>
    <x v="0"/>
    <x v="5"/>
    <x v="1604"/>
    <x v="3097"/>
    <n v="5"/>
    <n v="0.2"/>
    <x v="3476"/>
  </r>
  <r>
    <n v="4142"/>
    <s v="CA-2016-136287"/>
    <x v="900"/>
    <x v="432"/>
    <s v="Standard Class"/>
    <s v="SS-20590"/>
    <s v="Sonia Sunley"/>
    <s v="Consumer"/>
    <s v="United States"/>
    <s v="Wichita"/>
    <s v="Kansas"/>
    <n v="67212"/>
    <x v="2"/>
    <x v="165"/>
    <x v="1"/>
    <x v="2"/>
    <x v="166"/>
    <x v="1381"/>
    <n v="3"/>
    <n v="0"/>
    <x v="3602"/>
  </r>
  <r>
    <n v="4143"/>
    <s v="US-2014-107699"/>
    <x v="946"/>
    <x v="1016"/>
    <s v="Standard Class"/>
    <s v="JH-15820"/>
    <s v="John Huston"/>
    <s v="Consumer"/>
    <s v="United States"/>
    <s v="Midland"/>
    <s v="Michigan"/>
    <n v="48640"/>
    <x v="2"/>
    <x v="1206"/>
    <x v="1"/>
    <x v="8"/>
    <x v="1191"/>
    <x v="3198"/>
    <n v="9"/>
    <n v="0"/>
    <x v="3603"/>
  </r>
  <r>
    <n v="4144"/>
    <s v="CA-2017-112725"/>
    <x v="289"/>
    <x v="1017"/>
    <s v="Standard Class"/>
    <s v="EH-14125"/>
    <s v="Eugene Hildebrand"/>
    <s v="Home Office"/>
    <s v="United States"/>
    <s v="San Francisco"/>
    <s v="California"/>
    <n v="94110"/>
    <x v="1"/>
    <x v="853"/>
    <x v="1"/>
    <x v="6"/>
    <x v="846"/>
    <x v="3199"/>
    <n v="7"/>
    <n v="0"/>
    <x v="3604"/>
  </r>
  <r>
    <n v="4145"/>
    <s v="CA-2017-112725"/>
    <x v="289"/>
    <x v="1017"/>
    <s v="Standard Class"/>
    <s v="EH-14125"/>
    <s v="Eugene Hildebrand"/>
    <s v="Home Office"/>
    <s v="United States"/>
    <s v="San Francisco"/>
    <s v="California"/>
    <n v="94110"/>
    <x v="1"/>
    <x v="1630"/>
    <x v="1"/>
    <x v="6"/>
    <x v="1620"/>
    <x v="138"/>
    <n v="3"/>
    <n v="0"/>
    <x v="140"/>
  </r>
  <r>
    <n v="4146"/>
    <s v="CA-2017-112725"/>
    <x v="289"/>
    <x v="1017"/>
    <s v="Standard Class"/>
    <s v="EH-14125"/>
    <s v="Eugene Hildebrand"/>
    <s v="Home Office"/>
    <s v="United States"/>
    <s v="San Francisco"/>
    <s v="California"/>
    <n v="94110"/>
    <x v="1"/>
    <x v="83"/>
    <x v="0"/>
    <x v="1"/>
    <x v="83"/>
    <x v="3200"/>
    <n v="1"/>
    <n v="0.2"/>
    <x v="3605"/>
  </r>
  <r>
    <n v="4147"/>
    <s v="CA-2015-136196"/>
    <x v="109"/>
    <x v="107"/>
    <s v="Standard Class"/>
    <s v="TP-21415"/>
    <s v="Tom Prescott"/>
    <s v="Consumer"/>
    <s v="United States"/>
    <s v="Freeport"/>
    <s v="New York"/>
    <n v="11520"/>
    <x v="3"/>
    <x v="216"/>
    <x v="0"/>
    <x v="5"/>
    <x v="217"/>
    <x v="808"/>
    <n v="3"/>
    <n v="0"/>
    <x v="834"/>
  </r>
  <r>
    <n v="4148"/>
    <s v="CA-2017-106068"/>
    <x v="436"/>
    <x v="980"/>
    <s v="Standard Class"/>
    <s v="RB-19330"/>
    <s v="Randy Bradley"/>
    <s v="Consumer"/>
    <s v="United States"/>
    <s v="Austin"/>
    <s v="Texas"/>
    <n v="78745"/>
    <x v="2"/>
    <x v="1526"/>
    <x v="1"/>
    <x v="8"/>
    <x v="1513"/>
    <x v="3201"/>
    <n v="3"/>
    <n v="0.8"/>
    <x v="3606"/>
  </r>
  <r>
    <n v="4149"/>
    <s v="CA-2017-106068"/>
    <x v="436"/>
    <x v="980"/>
    <s v="Standard Class"/>
    <s v="RB-19330"/>
    <s v="Randy Bradley"/>
    <s v="Consumer"/>
    <s v="United States"/>
    <s v="Austin"/>
    <s v="Texas"/>
    <n v="78745"/>
    <x v="2"/>
    <x v="456"/>
    <x v="1"/>
    <x v="4"/>
    <x v="457"/>
    <x v="3202"/>
    <n v="1"/>
    <n v="0.2"/>
    <x v="3607"/>
  </r>
  <r>
    <n v="4150"/>
    <s v="CA-2017-106068"/>
    <x v="436"/>
    <x v="980"/>
    <s v="Standard Class"/>
    <s v="RB-19330"/>
    <s v="Randy Bradley"/>
    <s v="Consumer"/>
    <s v="United States"/>
    <s v="Austin"/>
    <s v="Texas"/>
    <n v="78745"/>
    <x v="2"/>
    <x v="1615"/>
    <x v="2"/>
    <x v="11"/>
    <x v="1606"/>
    <x v="3203"/>
    <n v="1"/>
    <n v="0.2"/>
    <x v="3608"/>
  </r>
  <r>
    <n v="4151"/>
    <s v="CA-2017-106068"/>
    <x v="436"/>
    <x v="980"/>
    <s v="Standard Class"/>
    <s v="RB-19330"/>
    <s v="Randy Bradley"/>
    <s v="Consumer"/>
    <s v="United States"/>
    <s v="Austin"/>
    <s v="Texas"/>
    <n v="78745"/>
    <x v="2"/>
    <x v="871"/>
    <x v="1"/>
    <x v="4"/>
    <x v="865"/>
    <x v="1793"/>
    <n v="4"/>
    <n v="0.2"/>
    <x v="3609"/>
  </r>
  <r>
    <n v="4152"/>
    <s v="CA-2017-100160"/>
    <x v="210"/>
    <x v="218"/>
    <s v="Standard Class"/>
    <s v="CB-12025"/>
    <s v="Cassandra Brandow"/>
    <s v="Consumer"/>
    <s v="United States"/>
    <s v="Philadelphia"/>
    <s v="Pennsylvania"/>
    <n v="19134"/>
    <x v="3"/>
    <x v="148"/>
    <x v="1"/>
    <x v="2"/>
    <x v="149"/>
    <x v="3204"/>
    <n v="5"/>
    <n v="0.2"/>
    <x v="3610"/>
  </r>
  <r>
    <n v="4153"/>
    <s v="CA-2017-100160"/>
    <x v="210"/>
    <x v="218"/>
    <s v="Standard Class"/>
    <s v="CB-12025"/>
    <s v="Cassandra Brandow"/>
    <s v="Consumer"/>
    <s v="United States"/>
    <s v="Philadelphia"/>
    <s v="Pennsylvania"/>
    <n v="19134"/>
    <x v="3"/>
    <x v="934"/>
    <x v="1"/>
    <x v="10"/>
    <x v="927"/>
    <x v="12"/>
    <n v="3"/>
    <n v="0.2"/>
    <x v="12"/>
  </r>
  <r>
    <n v="4154"/>
    <s v="CA-2017-100160"/>
    <x v="210"/>
    <x v="218"/>
    <s v="Standard Class"/>
    <s v="CB-12025"/>
    <s v="Cassandra Brandow"/>
    <s v="Consumer"/>
    <s v="United States"/>
    <s v="Philadelphia"/>
    <s v="Pennsylvania"/>
    <n v="19134"/>
    <x v="3"/>
    <x v="29"/>
    <x v="1"/>
    <x v="12"/>
    <x v="29"/>
    <x v="322"/>
    <n v="3"/>
    <n v="0.2"/>
    <x v="3611"/>
  </r>
  <r>
    <n v="4155"/>
    <s v="CA-2016-139689"/>
    <x v="723"/>
    <x v="1018"/>
    <s v="Standard Class"/>
    <s v="MP-17965"/>
    <s v="Michael Paige"/>
    <s v="Corporate"/>
    <s v="United States"/>
    <s v="Bristol"/>
    <s v="Tennessee"/>
    <n v="37620"/>
    <x v="0"/>
    <x v="132"/>
    <x v="1"/>
    <x v="8"/>
    <x v="133"/>
    <x v="1824"/>
    <n v="4"/>
    <n v="0.7"/>
    <x v="1955"/>
  </r>
  <r>
    <n v="4156"/>
    <s v="CA-2016-139689"/>
    <x v="723"/>
    <x v="1018"/>
    <s v="Standard Class"/>
    <s v="MP-17965"/>
    <s v="Michael Paige"/>
    <s v="Corporate"/>
    <s v="United States"/>
    <s v="Bristol"/>
    <s v="Tennessee"/>
    <n v="37620"/>
    <x v="0"/>
    <x v="744"/>
    <x v="1"/>
    <x v="8"/>
    <x v="742"/>
    <x v="1803"/>
    <n v="3"/>
    <n v="0.7"/>
    <x v="1931"/>
  </r>
  <r>
    <n v="4157"/>
    <s v="CA-2015-101091"/>
    <x v="901"/>
    <x v="234"/>
    <s v="Second Class"/>
    <s v="SW-20245"/>
    <s v="Scot Wooten"/>
    <s v="Consumer"/>
    <s v="United States"/>
    <s v="Philadelphia"/>
    <s v="Pennsylvania"/>
    <n v="19140"/>
    <x v="3"/>
    <x v="1048"/>
    <x v="2"/>
    <x v="11"/>
    <x v="1037"/>
    <x v="736"/>
    <n v="2"/>
    <n v="0.2"/>
    <x v="754"/>
  </r>
  <r>
    <n v="4158"/>
    <s v="CA-2015-101091"/>
    <x v="901"/>
    <x v="234"/>
    <s v="Second Class"/>
    <s v="SW-20245"/>
    <s v="Scot Wooten"/>
    <s v="Consumer"/>
    <s v="United States"/>
    <s v="Philadelphia"/>
    <s v="Pennsylvania"/>
    <n v="19140"/>
    <x v="3"/>
    <x v="497"/>
    <x v="1"/>
    <x v="8"/>
    <x v="497"/>
    <x v="3205"/>
    <n v="6"/>
    <n v="0.7"/>
    <x v="3612"/>
  </r>
  <r>
    <n v="4159"/>
    <s v="CA-2014-126907"/>
    <x v="301"/>
    <x v="821"/>
    <s v="Standard Class"/>
    <s v="SM-20950"/>
    <s v="Suzanne McNair"/>
    <s v="Corporate"/>
    <s v="United States"/>
    <s v="Chicago"/>
    <s v="Illinois"/>
    <n v="60610"/>
    <x v="2"/>
    <x v="1221"/>
    <x v="1"/>
    <x v="10"/>
    <x v="1205"/>
    <x v="937"/>
    <n v="3"/>
    <n v="0.2"/>
    <x v="971"/>
  </r>
  <r>
    <n v="4160"/>
    <s v="US-2016-164588"/>
    <x v="947"/>
    <x v="774"/>
    <s v="Standard Class"/>
    <s v="AP-10915"/>
    <s v="Arthur Prichep"/>
    <s v="Consumer"/>
    <s v="United States"/>
    <s v="Columbus"/>
    <s v="Georgia"/>
    <n v="31907"/>
    <x v="0"/>
    <x v="18"/>
    <x v="1"/>
    <x v="6"/>
    <x v="18"/>
    <x v="1387"/>
    <n v="3"/>
    <n v="0"/>
    <x v="1453"/>
  </r>
  <r>
    <n v="4161"/>
    <s v="CA-2017-115546"/>
    <x v="304"/>
    <x v="380"/>
    <s v="Standard Class"/>
    <s v="AH-10465"/>
    <s v="Amy Hunt"/>
    <s v="Consumer"/>
    <s v="United States"/>
    <s v="New York City"/>
    <s v="New York"/>
    <n v="10035"/>
    <x v="3"/>
    <x v="1400"/>
    <x v="2"/>
    <x v="7"/>
    <x v="1387"/>
    <x v="2503"/>
    <n v="3"/>
    <n v="0"/>
    <x v="2742"/>
  </r>
  <r>
    <n v="4162"/>
    <s v="CA-2017-115546"/>
    <x v="304"/>
    <x v="380"/>
    <s v="Standard Class"/>
    <s v="AH-10465"/>
    <s v="Amy Hunt"/>
    <s v="Consumer"/>
    <s v="United States"/>
    <s v="New York City"/>
    <s v="New York"/>
    <n v="10035"/>
    <x v="3"/>
    <x v="1011"/>
    <x v="1"/>
    <x v="4"/>
    <x v="1003"/>
    <x v="2433"/>
    <n v="2"/>
    <n v="0"/>
    <x v="2657"/>
  </r>
  <r>
    <n v="4163"/>
    <s v="CA-2015-163587"/>
    <x v="948"/>
    <x v="567"/>
    <s v="Standard Class"/>
    <s v="EP-13915"/>
    <s v="Emily Phan"/>
    <s v="Consumer"/>
    <s v="United States"/>
    <s v="Dover"/>
    <s v="New Hampshire"/>
    <n v="3820"/>
    <x v="3"/>
    <x v="617"/>
    <x v="1"/>
    <x v="2"/>
    <x v="617"/>
    <x v="1873"/>
    <n v="4"/>
    <n v="0"/>
    <x v="2010"/>
  </r>
  <r>
    <n v="4164"/>
    <s v="CA-2015-163587"/>
    <x v="948"/>
    <x v="567"/>
    <s v="Standard Class"/>
    <s v="EP-13915"/>
    <s v="Emily Phan"/>
    <s v="Consumer"/>
    <s v="United States"/>
    <s v="Dover"/>
    <s v="New Hampshire"/>
    <n v="3820"/>
    <x v="3"/>
    <x v="1188"/>
    <x v="1"/>
    <x v="8"/>
    <x v="1174"/>
    <x v="3206"/>
    <n v="3"/>
    <n v="0"/>
    <x v="3613"/>
  </r>
  <r>
    <n v="4165"/>
    <s v="US-2017-106131"/>
    <x v="424"/>
    <x v="1019"/>
    <s v="First Class"/>
    <s v="TP-21565"/>
    <s v="Tracy Poddar"/>
    <s v="Corporate"/>
    <s v="United States"/>
    <s v="Aurora"/>
    <s v="Colorado"/>
    <n v="80013"/>
    <x v="1"/>
    <x v="25"/>
    <x v="2"/>
    <x v="11"/>
    <x v="25"/>
    <x v="3207"/>
    <n v="7"/>
    <n v="0.2"/>
    <x v="3614"/>
  </r>
  <r>
    <n v="4166"/>
    <s v="US-2017-106131"/>
    <x v="424"/>
    <x v="1019"/>
    <s v="First Class"/>
    <s v="TP-21565"/>
    <s v="Tracy Poddar"/>
    <s v="Corporate"/>
    <s v="United States"/>
    <s v="Aurora"/>
    <s v="Colorado"/>
    <n v="80013"/>
    <x v="1"/>
    <x v="1247"/>
    <x v="1"/>
    <x v="4"/>
    <x v="1231"/>
    <x v="3208"/>
    <n v="9"/>
    <n v="0.2"/>
    <x v="3615"/>
  </r>
  <r>
    <n v="4167"/>
    <s v="CA-2015-160213"/>
    <x v="936"/>
    <x v="1020"/>
    <s v="Standard Class"/>
    <s v="AR-10825"/>
    <s v="Anthony Rawles"/>
    <s v="Corporate"/>
    <s v="United States"/>
    <s v="Long Beach"/>
    <s v="New York"/>
    <n v="11561"/>
    <x v="3"/>
    <x v="1465"/>
    <x v="1"/>
    <x v="10"/>
    <x v="1451"/>
    <x v="541"/>
    <n v="3"/>
    <n v="0"/>
    <x v="551"/>
  </r>
  <r>
    <n v="4168"/>
    <s v="CA-2014-157924"/>
    <x v="856"/>
    <x v="293"/>
    <s v="First Class"/>
    <s v="HA-14920"/>
    <s v="Helen Andreada"/>
    <s v="Consumer"/>
    <s v="United States"/>
    <s v="Pasadena"/>
    <s v="California"/>
    <n v="91104"/>
    <x v="1"/>
    <x v="861"/>
    <x v="1"/>
    <x v="4"/>
    <x v="855"/>
    <x v="1051"/>
    <n v="4"/>
    <n v="0"/>
    <x v="1091"/>
  </r>
  <r>
    <n v="4169"/>
    <s v="CA-2014-157924"/>
    <x v="856"/>
    <x v="293"/>
    <s v="First Class"/>
    <s v="HA-14920"/>
    <s v="Helen Andreada"/>
    <s v="Consumer"/>
    <s v="United States"/>
    <s v="Pasadena"/>
    <s v="California"/>
    <n v="91104"/>
    <x v="1"/>
    <x v="1631"/>
    <x v="0"/>
    <x v="1"/>
    <x v="1621"/>
    <x v="3209"/>
    <n v="2"/>
    <n v="0.2"/>
    <x v="3616"/>
  </r>
  <r>
    <n v="4170"/>
    <s v="CA-2015-100216"/>
    <x v="657"/>
    <x v="282"/>
    <s v="First Class"/>
    <s v="HJ-14875"/>
    <s v="Heather Jas"/>
    <s v="Home Office"/>
    <s v="United States"/>
    <s v="Mesa"/>
    <s v="Arizona"/>
    <n v="85204"/>
    <x v="1"/>
    <x v="739"/>
    <x v="1"/>
    <x v="10"/>
    <x v="738"/>
    <x v="277"/>
    <n v="6"/>
    <n v="0.2"/>
    <x v="282"/>
  </r>
  <r>
    <n v="4171"/>
    <s v="CA-2015-100216"/>
    <x v="657"/>
    <x v="282"/>
    <s v="First Class"/>
    <s v="HJ-14875"/>
    <s v="Heather Jas"/>
    <s v="Home Office"/>
    <s v="United States"/>
    <s v="Mesa"/>
    <s v="Arizona"/>
    <n v="85204"/>
    <x v="1"/>
    <x v="926"/>
    <x v="1"/>
    <x v="10"/>
    <x v="918"/>
    <x v="1572"/>
    <n v="3"/>
    <n v="0.2"/>
    <x v="1661"/>
  </r>
  <r>
    <n v="4172"/>
    <s v="CA-2017-100601"/>
    <x v="673"/>
    <x v="541"/>
    <s v="Standard Class"/>
    <s v="JK-15370"/>
    <s v="Jay Kimmel"/>
    <s v="Consumer"/>
    <s v="United States"/>
    <s v="Fresno"/>
    <s v="California"/>
    <n v="93727"/>
    <x v="1"/>
    <x v="700"/>
    <x v="1"/>
    <x v="4"/>
    <x v="700"/>
    <x v="5"/>
    <n v="7"/>
    <n v="0"/>
    <x v="3617"/>
  </r>
  <r>
    <n v="4173"/>
    <s v="CA-2016-152163"/>
    <x v="949"/>
    <x v="863"/>
    <s v="Same Day"/>
    <s v="JF-15355"/>
    <s v="Jay Fein"/>
    <s v="Consumer"/>
    <s v="United States"/>
    <s v="Columbia"/>
    <s v="South Carolina"/>
    <n v="29203"/>
    <x v="0"/>
    <x v="20"/>
    <x v="1"/>
    <x v="8"/>
    <x v="20"/>
    <x v="3210"/>
    <n v="2"/>
    <n v="0"/>
    <x v="3618"/>
  </r>
  <r>
    <n v="4174"/>
    <s v="CA-2016-152163"/>
    <x v="949"/>
    <x v="863"/>
    <s v="Same Day"/>
    <s v="JF-15355"/>
    <s v="Jay Fein"/>
    <s v="Consumer"/>
    <s v="United States"/>
    <s v="Columbia"/>
    <s v="South Carolina"/>
    <n v="29203"/>
    <x v="0"/>
    <x v="739"/>
    <x v="1"/>
    <x v="10"/>
    <x v="738"/>
    <x v="91"/>
    <n v="2"/>
    <n v="0"/>
    <x v="91"/>
  </r>
  <r>
    <n v="4175"/>
    <s v="CA-2016-152163"/>
    <x v="949"/>
    <x v="863"/>
    <s v="Same Day"/>
    <s v="JF-15355"/>
    <s v="Jay Fein"/>
    <s v="Consumer"/>
    <s v="United States"/>
    <s v="Columbia"/>
    <s v="South Carolina"/>
    <n v="29203"/>
    <x v="0"/>
    <x v="705"/>
    <x v="1"/>
    <x v="8"/>
    <x v="705"/>
    <x v="2502"/>
    <n v="2"/>
    <n v="0"/>
    <x v="2741"/>
  </r>
  <r>
    <n v="4176"/>
    <s v="CA-2015-154340"/>
    <x v="239"/>
    <x v="26"/>
    <s v="First Class"/>
    <s v="EK-13795"/>
    <s v="Eileen Kiefer"/>
    <s v="Home Office"/>
    <s v="United States"/>
    <s v="Santa Ana"/>
    <s v="California"/>
    <n v="92704"/>
    <x v="1"/>
    <x v="1473"/>
    <x v="1"/>
    <x v="6"/>
    <x v="1460"/>
    <x v="2471"/>
    <n v="2"/>
    <n v="0"/>
    <x v="2704"/>
  </r>
  <r>
    <n v="4177"/>
    <s v="CA-2014-128846"/>
    <x v="884"/>
    <x v="1021"/>
    <s v="Standard Class"/>
    <s v="RS-19765"/>
    <s v="Roland Schwarz"/>
    <s v="Corporate"/>
    <s v="United States"/>
    <s v="Columbia"/>
    <s v="South Carolina"/>
    <n v="29203"/>
    <x v="0"/>
    <x v="172"/>
    <x v="2"/>
    <x v="7"/>
    <x v="173"/>
    <x v="3211"/>
    <n v="5"/>
    <n v="0"/>
    <x v="3619"/>
  </r>
  <r>
    <n v="4178"/>
    <s v="CA-2014-128846"/>
    <x v="884"/>
    <x v="1021"/>
    <s v="Standard Class"/>
    <s v="RS-19765"/>
    <s v="Roland Schwarz"/>
    <s v="Corporate"/>
    <s v="United States"/>
    <s v="Columbia"/>
    <s v="South Carolina"/>
    <n v="29203"/>
    <x v="0"/>
    <x v="839"/>
    <x v="1"/>
    <x v="10"/>
    <x v="833"/>
    <x v="1247"/>
    <n v="3"/>
    <n v="0"/>
    <x v="1295"/>
  </r>
  <r>
    <n v="4179"/>
    <s v="CA-2016-148593"/>
    <x v="950"/>
    <x v="25"/>
    <s v="Second Class"/>
    <s v="BD-11320"/>
    <s v="Bill Donatelli"/>
    <s v="Consumer"/>
    <s v="United States"/>
    <s v="Los Angeles"/>
    <s v="California"/>
    <n v="90045"/>
    <x v="1"/>
    <x v="1286"/>
    <x v="1"/>
    <x v="10"/>
    <x v="1272"/>
    <x v="3212"/>
    <n v="5"/>
    <n v="0"/>
    <x v="3620"/>
  </r>
  <r>
    <n v="4180"/>
    <s v="US-2017-119039"/>
    <x v="904"/>
    <x v="935"/>
    <s v="Standard Class"/>
    <s v="BF-11170"/>
    <s v="Ben Ferrer"/>
    <s v="Home Office"/>
    <s v="United States"/>
    <s v="San Francisco"/>
    <s v="California"/>
    <n v="94109"/>
    <x v="1"/>
    <x v="73"/>
    <x v="1"/>
    <x v="8"/>
    <x v="73"/>
    <x v="3213"/>
    <n v="9"/>
    <n v="0.2"/>
    <x v="3621"/>
  </r>
  <r>
    <n v="4181"/>
    <s v="CA-2017-128426"/>
    <x v="566"/>
    <x v="768"/>
    <s v="Standard Class"/>
    <s v="JK-15730"/>
    <s v="Joe Kamberova"/>
    <s v="Consumer"/>
    <s v="United States"/>
    <s v="Houston"/>
    <s v="Texas"/>
    <n v="77036"/>
    <x v="2"/>
    <x v="15"/>
    <x v="1"/>
    <x v="8"/>
    <x v="15"/>
    <x v="3214"/>
    <n v="5"/>
    <n v="0.8"/>
    <x v="3622"/>
  </r>
  <r>
    <n v="4182"/>
    <s v="US-2017-136868"/>
    <x v="833"/>
    <x v="737"/>
    <s v="Standard Class"/>
    <s v="CR-12820"/>
    <s v="Cyra Reiten"/>
    <s v="Home Office"/>
    <s v="United States"/>
    <s v="New York City"/>
    <s v="New York"/>
    <n v="10035"/>
    <x v="3"/>
    <x v="1593"/>
    <x v="2"/>
    <x v="11"/>
    <x v="1585"/>
    <x v="3215"/>
    <n v="4"/>
    <n v="0"/>
    <x v="3623"/>
  </r>
  <r>
    <n v="4183"/>
    <s v="US-2017-136868"/>
    <x v="833"/>
    <x v="737"/>
    <s v="Standard Class"/>
    <s v="CR-12820"/>
    <s v="Cyra Reiten"/>
    <s v="Home Office"/>
    <s v="United States"/>
    <s v="New York City"/>
    <s v="New York"/>
    <n v="10035"/>
    <x v="3"/>
    <x v="126"/>
    <x v="1"/>
    <x v="10"/>
    <x v="562"/>
    <x v="342"/>
    <n v="3"/>
    <n v="0"/>
    <x v="1844"/>
  </r>
  <r>
    <n v="4184"/>
    <s v="US-2017-136868"/>
    <x v="833"/>
    <x v="737"/>
    <s v="Standard Class"/>
    <s v="CR-12820"/>
    <s v="Cyra Reiten"/>
    <s v="Home Office"/>
    <s v="United States"/>
    <s v="New York City"/>
    <s v="New York"/>
    <n v="10035"/>
    <x v="3"/>
    <x v="156"/>
    <x v="1"/>
    <x v="4"/>
    <x v="157"/>
    <x v="3216"/>
    <n v="3"/>
    <n v="0"/>
    <x v="3624"/>
  </r>
  <r>
    <n v="4185"/>
    <s v="CA-2016-143749"/>
    <x v="5"/>
    <x v="439"/>
    <s v="First Class"/>
    <s v="AG-10300"/>
    <s v="Aleksandra Gannaway"/>
    <s v="Corporate"/>
    <s v="United States"/>
    <s v="Franklin"/>
    <s v="Massachusetts"/>
    <n v="2038"/>
    <x v="3"/>
    <x v="1632"/>
    <x v="0"/>
    <x v="0"/>
    <x v="1622"/>
    <x v="3217"/>
    <n v="1"/>
    <n v="0"/>
    <x v="3625"/>
  </r>
  <r>
    <n v="4186"/>
    <s v="CA-2016-111493"/>
    <x v="147"/>
    <x v="856"/>
    <s v="First Class"/>
    <s v="CM-12160"/>
    <s v="Charles McCrossin"/>
    <s v="Consumer"/>
    <s v="United States"/>
    <s v="Baltimore"/>
    <s v="Maryland"/>
    <n v="21215"/>
    <x v="3"/>
    <x v="960"/>
    <x v="2"/>
    <x v="11"/>
    <x v="953"/>
    <x v="1548"/>
    <n v="6"/>
    <n v="0"/>
    <x v="1635"/>
  </r>
  <r>
    <n v="4187"/>
    <s v="CA-2017-112536"/>
    <x v="796"/>
    <x v="254"/>
    <s v="Standard Class"/>
    <s v="SG-20890"/>
    <s v="Susan Gilcrest"/>
    <s v="Corporate"/>
    <s v="United States"/>
    <s v="Mcallen"/>
    <s v="Texas"/>
    <n v="78501"/>
    <x v="2"/>
    <x v="696"/>
    <x v="1"/>
    <x v="8"/>
    <x v="696"/>
    <x v="3218"/>
    <n v="7"/>
    <n v="0.8"/>
    <x v="3626"/>
  </r>
  <r>
    <n v="4188"/>
    <s v="CA-2017-112536"/>
    <x v="796"/>
    <x v="254"/>
    <s v="Standard Class"/>
    <s v="SG-20890"/>
    <s v="Susan Gilcrest"/>
    <s v="Corporate"/>
    <s v="United States"/>
    <s v="Mcallen"/>
    <s v="Texas"/>
    <n v="78501"/>
    <x v="2"/>
    <x v="1230"/>
    <x v="1"/>
    <x v="8"/>
    <x v="1213"/>
    <x v="3219"/>
    <n v="1"/>
    <n v="0.8"/>
    <x v="3627"/>
  </r>
  <r>
    <n v="4189"/>
    <s v="CA-2017-112536"/>
    <x v="796"/>
    <x v="254"/>
    <s v="Standard Class"/>
    <s v="SG-20890"/>
    <s v="Susan Gilcrest"/>
    <s v="Corporate"/>
    <s v="United States"/>
    <s v="Mcallen"/>
    <s v="Texas"/>
    <n v="78501"/>
    <x v="2"/>
    <x v="1427"/>
    <x v="1"/>
    <x v="4"/>
    <x v="1415"/>
    <x v="436"/>
    <n v="2"/>
    <n v="0.2"/>
    <x v="2481"/>
  </r>
  <r>
    <n v="4190"/>
    <s v="CA-2016-157714"/>
    <x v="182"/>
    <x v="152"/>
    <s v="Second Class"/>
    <s v="CS-12175"/>
    <s v="Charles Sheldon"/>
    <s v="Corporate"/>
    <s v="United States"/>
    <s v="Iowa City"/>
    <s v="Iowa"/>
    <n v="52240"/>
    <x v="2"/>
    <x v="1633"/>
    <x v="1"/>
    <x v="10"/>
    <x v="1623"/>
    <x v="1044"/>
    <n v="1"/>
    <n v="0"/>
    <x v="3628"/>
  </r>
  <r>
    <n v="4191"/>
    <s v="CA-2017-166709"/>
    <x v="701"/>
    <x v="228"/>
    <s v="Standard Class"/>
    <s v="HL-15040"/>
    <s v="Hunter Lopez"/>
    <s v="Consumer"/>
    <s v="United States"/>
    <s v="Newark"/>
    <s v="Delaware"/>
    <n v="19711"/>
    <x v="3"/>
    <x v="1388"/>
    <x v="2"/>
    <x v="16"/>
    <x v="1374"/>
    <x v="3220"/>
    <n v="3"/>
    <n v="0"/>
    <x v="3629"/>
  </r>
  <r>
    <n v="4192"/>
    <s v="CA-2015-129392"/>
    <x v="951"/>
    <x v="481"/>
    <s v="Same Day"/>
    <s v="DM-13015"/>
    <s v="Darrin Martin"/>
    <s v="Consumer"/>
    <s v="United States"/>
    <s v="Houston"/>
    <s v="Texas"/>
    <n v="77070"/>
    <x v="2"/>
    <x v="1634"/>
    <x v="1"/>
    <x v="10"/>
    <x v="1624"/>
    <x v="3131"/>
    <n v="5"/>
    <n v="0.2"/>
    <x v="3630"/>
  </r>
  <r>
    <n v="4193"/>
    <s v="CA-2015-150875"/>
    <x v="547"/>
    <x v="988"/>
    <s v="Standard Class"/>
    <s v="HK-14890"/>
    <s v="Heather Kirkland"/>
    <s v="Corporate"/>
    <s v="United States"/>
    <s v="Boise"/>
    <s v="Idaho"/>
    <n v="83704"/>
    <x v="1"/>
    <x v="3"/>
    <x v="0"/>
    <x v="3"/>
    <x v="3"/>
    <x v="3221"/>
    <n v="2"/>
    <n v="0"/>
    <x v="3631"/>
  </r>
  <r>
    <n v="4194"/>
    <s v="CA-2015-150875"/>
    <x v="547"/>
    <x v="988"/>
    <s v="Standard Class"/>
    <s v="HK-14890"/>
    <s v="Heather Kirkland"/>
    <s v="Corporate"/>
    <s v="United States"/>
    <s v="Boise"/>
    <s v="Idaho"/>
    <n v="83704"/>
    <x v="1"/>
    <x v="143"/>
    <x v="2"/>
    <x v="7"/>
    <x v="144"/>
    <x v="3222"/>
    <n v="3"/>
    <n v="0.2"/>
    <x v="3632"/>
  </r>
  <r>
    <n v="4195"/>
    <s v="CA-2015-154200"/>
    <x v="652"/>
    <x v="1022"/>
    <s v="Standard Class"/>
    <s v="BG-11740"/>
    <s v="Bruce Geld"/>
    <s v="Consumer"/>
    <s v="United States"/>
    <s v="San Diego"/>
    <s v="California"/>
    <n v="92105"/>
    <x v="1"/>
    <x v="1062"/>
    <x v="1"/>
    <x v="6"/>
    <x v="1051"/>
    <x v="3223"/>
    <n v="2"/>
    <n v="0"/>
    <x v="3633"/>
  </r>
  <r>
    <n v="4196"/>
    <s v="CA-2016-124233"/>
    <x v="143"/>
    <x v="679"/>
    <s v="Standard Class"/>
    <s v="CK-12595"/>
    <s v="Clytie Kelty"/>
    <s v="Consumer"/>
    <s v="United States"/>
    <s v="Los Angeles"/>
    <s v="California"/>
    <n v="90032"/>
    <x v="1"/>
    <x v="627"/>
    <x v="0"/>
    <x v="5"/>
    <x v="627"/>
    <x v="3224"/>
    <n v="5"/>
    <n v="0"/>
    <x v="3634"/>
  </r>
  <r>
    <n v="4197"/>
    <s v="US-2015-134271"/>
    <x v="24"/>
    <x v="1023"/>
    <s v="Second Class"/>
    <s v="RF-19735"/>
    <s v="Roland Fjeld"/>
    <s v="Consumer"/>
    <s v="United States"/>
    <s v="New York City"/>
    <s v="New York"/>
    <n v="10024"/>
    <x v="3"/>
    <x v="676"/>
    <x v="1"/>
    <x v="2"/>
    <x v="676"/>
    <x v="2521"/>
    <n v="3"/>
    <n v="0"/>
    <x v="3635"/>
  </r>
  <r>
    <n v="4198"/>
    <s v="US-2016-161683"/>
    <x v="275"/>
    <x v="542"/>
    <s v="Standard Class"/>
    <s v="CJ-12010"/>
    <s v="Caroline Jumper"/>
    <s v="Consumer"/>
    <s v="United States"/>
    <s v="Philadelphia"/>
    <s v="Pennsylvania"/>
    <n v="19134"/>
    <x v="3"/>
    <x v="532"/>
    <x v="1"/>
    <x v="9"/>
    <x v="532"/>
    <x v="3225"/>
    <n v="4"/>
    <n v="0.2"/>
    <x v="3636"/>
  </r>
  <r>
    <n v="4199"/>
    <s v="US-2016-161683"/>
    <x v="275"/>
    <x v="542"/>
    <s v="Standard Class"/>
    <s v="CJ-12010"/>
    <s v="Caroline Jumper"/>
    <s v="Consumer"/>
    <s v="United States"/>
    <s v="Philadelphia"/>
    <s v="Pennsylvania"/>
    <n v="19134"/>
    <x v="3"/>
    <x v="280"/>
    <x v="1"/>
    <x v="8"/>
    <x v="280"/>
    <x v="3226"/>
    <n v="4"/>
    <n v="0.7"/>
    <x v="3637"/>
  </r>
  <r>
    <n v="4200"/>
    <s v="CA-2015-143105"/>
    <x v="895"/>
    <x v="763"/>
    <s v="Same Day"/>
    <s v="MA-17560"/>
    <s v="Matt Abelman"/>
    <s v="Home Office"/>
    <s v="United States"/>
    <s v="New York City"/>
    <s v="New York"/>
    <n v="10024"/>
    <x v="3"/>
    <x v="676"/>
    <x v="1"/>
    <x v="2"/>
    <x v="676"/>
    <x v="2061"/>
    <n v="1"/>
    <n v="0"/>
    <x v="2221"/>
  </r>
  <r>
    <n v="4201"/>
    <s v="CA-2015-143105"/>
    <x v="895"/>
    <x v="763"/>
    <s v="Same Day"/>
    <s v="MA-17560"/>
    <s v="Matt Abelman"/>
    <s v="Home Office"/>
    <s v="United States"/>
    <s v="New York City"/>
    <s v="New York"/>
    <n v="10024"/>
    <x v="3"/>
    <x v="615"/>
    <x v="2"/>
    <x v="16"/>
    <x v="615"/>
    <x v="3227"/>
    <n v="2"/>
    <n v="0.2"/>
    <x v="3638"/>
  </r>
  <r>
    <n v="4202"/>
    <s v="CA-2015-143105"/>
    <x v="895"/>
    <x v="763"/>
    <s v="Same Day"/>
    <s v="MA-17560"/>
    <s v="Matt Abelman"/>
    <s v="Home Office"/>
    <s v="United States"/>
    <s v="New York City"/>
    <s v="New York"/>
    <n v="10024"/>
    <x v="3"/>
    <x v="320"/>
    <x v="1"/>
    <x v="10"/>
    <x v="320"/>
    <x v="521"/>
    <n v="6"/>
    <n v="0"/>
    <x v="3639"/>
  </r>
  <r>
    <n v="4203"/>
    <s v="CA-2015-143105"/>
    <x v="895"/>
    <x v="763"/>
    <s v="Same Day"/>
    <s v="MA-17560"/>
    <s v="Matt Abelman"/>
    <s v="Home Office"/>
    <s v="United States"/>
    <s v="New York City"/>
    <s v="New York"/>
    <n v="10024"/>
    <x v="3"/>
    <x v="145"/>
    <x v="1"/>
    <x v="10"/>
    <x v="146"/>
    <x v="2381"/>
    <n v="7"/>
    <n v="0"/>
    <x v="2589"/>
  </r>
  <r>
    <n v="4204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32"/>
    <x v="1"/>
    <x v="6"/>
    <x v="32"/>
    <x v="3228"/>
    <n v="5"/>
    <n v="0"/>
    <x v="3640"/>
  </r>
  <r>
    <n v="4205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727"/>
    <x v="1"/>
    <x v="10"/>
    <x v="726"/>
    <x v="1015"/>
    <n v="2"/>
    <n v="0"/>
    <x v="3641"/>
  </r>
  <r>
    <n v="4206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1256"/>
    <x v="0"/>
    <x v="5"/>
    <x v="1240"/>
    <x v="1816"/>
    <n v="2"/>
    <n v="0"/>
    <x v="3642"/>
  </r>
  <r>
    <n v="4207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822"/>
    <x v="1"/>
    <x v="8"/>
    <x v="818"/>
    <x v="3229"/>
    <n v="2"/>
    <n v="0"/>
    <x v="3643"/>
  </r>
  <r>
    <n v="4208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325"/>
    <x v="0"/>
    <x v="5"/>
    <x v="325"/>
    <x v="3230"/>
    <n v="3"/>
    <n v="0"/>
    <x v="3644"/>
  </r>
  <r>
    <n v="4209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1476"/>
    <x v="0"/>
    <x v="1"/>
    <x v="1463"/>
    <x v="3231"/>
    <n v="5"/>
    <n v="0"/>
    <x v="3645"/>
  </r>
  <r>
    <n v="4210"/>
    <s v="CA-2014-145387"/>
    <x v="656"/>
    <x v="1024"/>
    <s v="Second Class"/>
    <s v="AM-10705"/>
    <s v="Anne McFarland"/>
    <s v="Consumer"/>
    <s v="United States"/>
    <s v="Cranston"/>
    <s v="Rhode Island"/>
    <n v="2920"/>
    <x v="3"/>
    <x v="1258"/>
    <x v="0"/>
    <x v="3"/>
    <x v="1242"/>
    <x v="3232"/>
    <n v="1"/>
    <n v="0.3"/>
    <x v="3646"/>
  </r>
  <r>
    <n v="4211"/>
    <s v="CA-2017-109715"/>
    <x v="34"/>
    <x v="93"/>
    <s v="Standard Class"/>
    <s v="AH-10585"/>
    <s v="Angele Hood"/>
    <s v="Consumer"/>
    <s v="United States"/>
    <s v="Chicago"/>
    <s v="Illinois"/>
    <n v="60623"/>
    <x v="2"/>
    <x v="112"/>
    <x v="1"/>
    <x v="10"/>
    <x v="112"/>
    <x v="2992"/>
    <n v="2"/>
    <n v="0.2"/>
    <x v="3338"/>
  </r>
  <r>
    <n v="4212"/>
    <s v="CA-2014-166457"/>
    <x v="952"/>
    <x v="942"/>
    <s v="Second Class"/>
    <s v="PF-19120"/>
    <s v="Peter Fuller"/>
    <s v="Consumer"/>
    <s v="United States"/>
    <s v="Richmond"/>
    <s v="Kentucky"/>
    <n v="40475"/>
    <x v="0"/>
    <x v="1407"/>
    <x v="1"/>
    <x v="10"/>
    <x v="1394"/>
    <x v="2320"/>
    <n v="3"/>
    <n v="0"/>
    <x v="3647"/>
  </r>
  <r>
    <n v="4213"/>
    <s v="CA-2014-166457"/>
    <x v="952"/>
    <x v="942"/>
    <s v="Second Class"/>
    <s v="PF-19120"/>
    <s v="Peter Fuller"/>
    <s v="Consumer"/>
    <s v="United States"/>
    <s v="Richmond"/>
    <s v="Kentucky"/>
    <n v="40475"/>
    <x v="0"/>
    <x v="279"/>
    <x v="1"/>
    <x v="6"/>
    <x v="279"/>
    <x v="2637"/>
    <n v="2"/>
    <n v="0"/>
    <x v="2909"/>
  </r>
  <r>
    <n v="4214"/>
    <s v="CA-2014-166457"/>
    <x v="952"/>
    <x v="942"/>
    <s v="Second Class"/>
    <s v="PF-19120"/>
    <s v="Peter Fuller"/>
    <s v="Consumer"/>
    <s v="United States"/>
    <s v="Richmond"/>
    <s v="Kentucky"/>
    <n v="40475"/>
    <x v="0"/>
    <x v="1635"/>
    <x v="1"/>
    <x v="10"/>
    <x v="1625"/>
    <x v="335"/>
    <n v="2"/>
    <n v="0"/>
    <x v="342"/>
  </r>
  <r>
    <n v="4215"/>
    <s v="CA-2016-164637"/>
    <x v="758"/>
    <x v="599"/>
    <s v="Standard Class"/>
    <s v="RD-19480"/>
    <s v="Rick Duston"/>
    <s v="Consumer"/>
    <s v="United States"/>
    <s v="Mishawaka"/>
    <s v="Indiana"/>
    <n v="46544"/>
    <x v="2"/>
    <x v="1636"/>
    <x v="1"/>
    <x v="8"/>
    <x v="1626"/>
    <x v="3233"/>
    <n v="3"/>
    <n v="0"/>
    <x v="3648"/>
  </r>
  <r>
    <n v="4216"/>
    <s v="CA-2014-103590"/>
    <x v="953"/>
    <x v="283"/>
    <s v="Standard Class"/>
    <s v="JL-15505"/>
    <s v="Jeremy Lonsdale"/>
    <s v="Consumer"/>
    <s v="United States"/>
    <s v="Mount Vernon"/>
    <s v="New York"/>
    <n v="10550"/>
    <x v="3"/>
    <x v="1637"/>
    <x v="1"/>
    <x v="12"/>
    <x v="1627"/>
    <x v="3234"/>
    <n v="4"/>
    <n v="0"/>
    <x v="3649"/>
  </r>
  <r>
    <n v="4217"/>
    <s v="CA-2015-111234"/>
    <x v="954"/>
    <x v="1025"/>
    <s v="Standard Class"/>
    <s v="AB-10600"/>
    <s v="Ann Blume"/>
    <s v="Corporate"/>
    <s v="United States"/>
    <s v="Los Angeles"/>
    <s v="California"/>
    <n v="90004"/>
    <x v="1"/>
    <x v="641"/>
    <x v="1"/>
    <x v="2"/>
    <x v="641"/>
    <x v="357"/>
    <n v="3"/>
    <n v="0"/>
    <x v="3650"/>
  </r>
  <r>
    <n v="4218"/>
    <s v="CA-2017-149881"/>
    <x v="719"/>
    <x v="1026"/>
    <s v="First Class"/>
    <s v="NC-18535"/>
    <s v="Nick Crebassa"/>
    <s v="Corporate"/>
    <s v="United States"/>
    <s v="San Francisco"/>
    <s v="California"/>
    <n v="94110"/>
    <x v="1"/>
    <x v="1638"/>
    <x v="0"/>
    <x v="0"/>
    <x v="1628"/>
    <x v="3235"/>
    <n v="8"/>
    <n v="0.15"/>
    <x v="3651"/>
  </r>
  <r>
    <n v="4219"/>
    <s v="CA-2017-149881"/>
    <x v="719"/>
    <x v="1026"/>
    <s v="First Class"/>
    <s v="NC-18535"/>
    <s v="Nick Crebassa"/>
    <s v="Corporate"/>
    <s v="United States"/>
    <s v="San Francisco"/>
    <s v="California"/>
    <n v="94110"/>
    <x v="1"/>
    <x v="1497"/>
    <x v="2"/>
    <x v="15"/>
    <x v="1485"/>
    <x v="3236"/>
    <n v="2"/>
    <n v="0.2"/>
    <x v="3652"/>
  </r>
  <r>
    <n v="4220"/>
    <s v="CA-2017-134565"/>
    <x v="532"/>
    <x v="198"/>
    <s v="Second Class"/>
    <s v="TB-21400"/>
    <s v="Tom Boeckenhauer"/>
    <s v="Consumer"/>
    <s v="United States"/>
    <s v="Seattle"/>
    <s v="Washington"/>
    <n v="98103"/>
    <x v="1"/>
    <x v="274"/>
    <x v="1"/>
    <x v="10"/>
    <x v="274"/>
    <x v="2479"/>
    <n v="2"/>
    <n v="0"/>
    <x v="2714"/>
  </r>
  <r>
    <n v="4221"/>
    <s v="CA-2017-134565"/>
    <x v="532"/>
    <x v="198"/>
    <s v="Second Class"/>
    <s v="TB-21400"/>
    <s v="Tom Boeckenhauer"/>
    <s v="Consumer"/>
    <s v="United States"/>
    <s v="Seattle"/>
    <s v="Washington"/>
    <n v="98103"/>
    <x v="1"/>
    <x v="733"/>
    <x v="1"/>
    <x v="8"/>
    <x v="732"/>
    <x v="2187"/>
    <n v="6"/>
    <n v="0.2"/>
    <x v="3653"/>
  </r>
  <r>
    <n v="4222"/>
    <s v="CA-2017-134565"/>
    <x v="532"/>
    <x v="198"/>
    <s v="Second Class"/>
    <s v="TB-21400"/>
    <s v="Tom Boeckenhauer"/>
    <s v="Consumer"/>
    <s v="United States"/>
    <s v="Seattle"/>
    <s v="Washington"/>
    <n v="98103"/>
    <x v="1"/>
    <x v="1639"/>
    <x v="2"/>
    <x v="15"/>
    <x v="1629"/>
    <x v="3237"/>
    <n v="5"/>
    <n v="0.2"/>
    <x v="3654"/>
  </r>
  <r>
    <n v="4223"/>
    <s v="CA-2017-134565"/>
    <x v="532"/>
    <x v="198"/>
    <s v="Second Class"/>
    <s v="TB-21400"/>
    <s v="Tom Boeckenhauer"/>
    <s v="Consumer"/>
    <s v="United States"/>
    <s v="Seattle"/>
    <s v="Washington"/>
    <n v="98103"/>
    <x v="1"/>
    <x v="232"/>
    <x v="1"/>
    <x v="4"/>
    <x v="233"/>
    <x v="3238"/>
    <n v="2"/>
    <n v="0"/>
    <x v="3655"/>
  </r>
  <r>
    <n v="4224"/>
    <s v="CA-2017-134565"/>
    <x v="532"/>
    <x v="198"/>
    <s v="Second Class"/>
    <s v="TB-21400"/>
    <s v="Tom Boeckenhauer"/>
    <s v="Consumer"/>
    <s v="United States"/>
    <s v="Seattle"/>
    <s v="Washington"/>
    <n v="98103"/>
    <x v="1"/>
    <x v="672"/>
    <x v="0"/>
    <x v="0"/>
    <x v="672"/>
    <x v="3239"/>
    <n v="3"/>
    <n v="0"/>
    <x v="3656"/>
  </r>
  <r>
    <n v="4225"/>
    <s v="CA-2016-108644"/>
    <x v="955"/>
    <x v="767"/>
    <s v="First Class"/>
    <s v="SJ-20215"/>
    <s v="Sarah Jordon"/>
    <s v="Consumer"/>
    <s v="United States"/>
    <s v="Quincy"/>
    <s v="Illinois"/>
    <n v="62301"/>
    <x v="2"/>
    <x v="185"/>
    <x v="1"/>
    <x v="8"/>
    <x v="186"/>
    <x v="3240"/>
    <n v="2"/>
    <n v="0.8"/>
    <x v="3657"/>
  </r>
  <r>
    <n v="4226"/>
    <s v="US-2014-102631"/>
    <x v="736"/>
    <x v="709"/>
    <s v="Standard Class"/>
    <s v="EB-13840"/>
    <s v="Ellis Ballard"/>
    <s v="Corporate"/>
    <s v="United States"/>
    <s v="Chicago"/>
    <s v="Illinois"/>
    <n v="60623"/>
    <x v="2"/>
    <x v="1640"/>
    <x v="0"/>
    <x v="5"/>
    <x v="1630"/>
    <x v="3241"/>
    <n v="3"/>
    <n v="0.6"/>
    <x v="3658"/>
  </r>
  <r>
    <n v="4227"/>
    <s v="CA-2017-120327"/>
    <x v="343"/>
    <x v="38"/>
    <s v="Standard Class"/>
    <s v="WB-21850"/>
    <s v="William Brown"/>
    <s v="Consumer"/>
    <s v="United States"/>
    <s v="Urbandale"/>
    <s v="Iowa"/>
    <n v="50322"/>
    <x v="2"/>
    <x v="271"/>
    <x v="1"/>
    <x v="13"/>
    <x v="271"/>
    <x v="1962"/>
    <n v="4"/>
    <n v="0"/>
    <x v="2641"/>
  </r>
  <r>
    <n v="4228"/>
    <s v="CA-2015-154970"/>
    <x v="956"/>
    <x v="1027"/>
    <s v="Standard Class"/>
    <s v="SR-20740"/>
    <s v="Steven Roelle"/>
    <s v="Home Office"/>
    <s v="United States"/>
    <s v="Seattle"/>
    <s v="Washington"/>
    <n v="98103"/>
    <x v="1"/>
    <x v="389"/>
    <x v="0"/>
    <x v="1"/>
    <x v="390"/>
    <x v="3242"/>
    <n v="1"/>
    <n v="0.2"/>
    <x v="3659"/>
  </r>
  <r>
    <n v="4229"/>
    <s v="CA-2016-113803"/>
    <x v="830"/>
    <x v="1028"/>
    <s v="First Class"/>
    <s v="VG-21805"/>
    <s v="Vivek Grady"/>
    <s v="Corporate"/>
    <s v="United States"/>
    <s v="Richmond"/>
    <s v="Indiana"/>
    <n v="47374"/>
    <x v="2"/>
    <x v="1134"/>
    <x v="1"/>
    <x v="10"/>
    <x v="1122"/>
    <x v="3243"/>
    <n v="1"/>
    <n v="0"/>
    <x v="3660"/>
  </r>
  <r>
    <n v="4230"/>
    <s v="CA-2017-100223"/>
    <x v="957"/>
    <x v="778"/>
    <s v="Standard Class"/>
    <s v="LS-16945"/>
    <s v="Linda Southworth"/>
    <s v="Corporate"/>
    <s v="United States"/>
    <s v="Dallas"/>
    <s v="Texas"/>
    <n v="75220"/>
    <x v="2"/>
    <x v="737"/>
    <x v="0"/>
    <x v="5"/>
    <x v="736"/>
    <x v="3244"/>
    <n v="9"/>
    <n v="0.6"/>
    <x v="3661"/>
  </r>
  <r>
    <n v="4231"/>
    <s v="CA-2017-100223"/>
    <x v="957"/>
    <x v="778"/>
    <s v="Standard Class"/>
    <s v="LS-16945"/>
    <s v="Linda Southworth"/>
    <s v="Corporate"/>
    <s v="United States"/>
    <s v="Dallas"/>
    <s v="Texas"/>
    <n v="75220"/>
    <x v="2"/>
    <x v="858"/>
    <x v="1"/>
    <x v="8"/>
    <x v="852"/>
    <x v="3245"/>
    <n v="9"/>
    <n v="0.8"/>
    <x v="3662"/>
  </r>
  <r>
    <n v="4232"/>
    <s v="CA-2017-100223"/>
    <x v="957"/>
    <x v="778"/>
    <s v="Standard Class"/>
    <s v="LS-16945"/>
    <s v="Linda Southworth"/>
    <s v="Corporate"/>
    <s v="United States"/>
    <s v="Dallas"/>
    <s v="Texas"/>
    <n v="75220"/>
    <x v="2"/>
    <x v="1641"/>
    <x v="1"/>
    <x v="10"/>
    <x v="1631"/>
    <x v="12"/>
    <n v="3"/>
    <n v="0.2"/>
    <x v="906"/>
  </r>
  <r>
    <n v="4233"/>
    <s v="CA-2017-100223"/>
    <x v="957"/>
    <x v="778"/>
    <s v="Standard Class"/>
    <s v="LS-16945"/>
    <s v="Linda Southworth"/>
    <s v="Corporate"/>
    <s v="United States"/>
    <s v="Dallas"/>
    <s v="Texas"/>
    <n v="75220"/>
    <x v="2"/>
    <x v="727"/>
    <x v="1"/>
    <x v="10"/>
    <x v="1552"/>
    <x v="277"/>
    <n v="6"/>
    <n v="0.2"/>
    <x v="3663"/>
  </r>
  <r>
    <n v="4234"/>
    <s v="CA-2017-100223"/>
    <x v="957"/>
    <x v="778"/>
    <s v="Standard Class"/>
    <s v="LS-16945"/>
    <s v="Linda Southworth"/>
    <s v="Corporate"/>
    <s v="United States"/>
    <s v="Dallas"/>
    <s v="Texas"/>
    <n v="75220"/>
    <x v="2"/>
    <x v="351"/>
    <x v="1"/>
    <x v="8"/>
    <x v="351"/>
    <x v="3246"/>
    <n v="1"/>
    <n v="0.8"/>
    <x v="3664"/>
  </r>
  <r>
    <n v="4235"/>
    <s v="CA-2014-168823"/>
    <x v="158"/>
    <x v="131"/>
    <s v="First Class"/>
    <s v="MA-17560"/>
    <s v="Matt Abelman"/>
    <s v="Home Office"/>
    <s v="United States"/>
    <s v="Philadelphia"/>
    <s v="Pennsylvania"/>
    <n v="19143"/>
    <x v="3"/>
    <x v="204"/>
    <x v="1"/>
    <x v="10"/>
    <x v="205"/>
    <x v="1382"/>
    <n v="3"/>
    <n v="0.2"/>
    <x v="1448"/>
  </r>
  <r>
    <n v="4236"/>
    <s v="CA-2014-168823"/>
    <x v="158"/>
    <x v="131"/>
    <s v="First Class"/>
    <s v="MA-17560"/>
    <s v="Matt Abelman"/>
    <s v="Home Office"/>
    <s v="United States"/>
    <s v="Philadelphia"/>
    <s v="Pennsylvania"/>
    <n v="19143"/>
    <x v="3"/>
    <x v="865"/>
    <x v="1"/>
    <x v="2"/>
    <x v="859"/>
    <x v="3247"/>
    <n v="9"/>
    <n v="0.2"/>
    <x v="3665"/>
  </r>
  <r>
    <n v="4237"/>
    <s v="CA-2016-162404"/>
    <x v="310"/>
    <x v="330"/>
    <s v="Standard Class"/>
    <s v="NF-18475"/>
    <s v="Neil Französisch"/>
    <s v="Home Office"/>
    <s v="United States"/>
    <s v="Rockford"/>
    <s v="Illinois"/>
    <n v="61107"/>
    <x v="2"/>
    <x v="1395"/>
    <x v="1"/>
    <x v="8"/>
    <x v="1382"/>
    <x v="3248"/>
    <n v="4"/>
    <n v="0.8"/>
    <x v="3666"/>
  </r>
  <r>
    <n v="4238"/>
    <s v="CA-2017-104024"/>
    <x v="635"/>
    <x v="787"/>
    <s v="Second Class"/>
    <s v="MD-17860"/>
    <s v="Michael Dominguez"/>
    <s v="Corporate"/>
    <s v="United States"/>
    <s v="Philadelphia"/>
    <s v="Pennsylvania"/>
    <n v="19134"/>
    <x v="3"/>
    <x v="1642"/>
    <x v="1"/>
    <x v="6"/>
    <x v="1632"/>
    <x v="3249"/>
    <n v="7"/>
    <n v="0.2"/>
    <x v="3667"/>
  </r>
  <r>
    <n v="4239"/>
    <s v="CA-2017-147144"/>
    <x v="606"/>
    <x v="702"/>
    <s v="First Class"/>
    <s v="MZ-17335"/>
    <s v="Maria Zettner"/>
    <s v="Home Office"/>
    <s v="United States"/>
    <s v="Seattle"/>
    <s v="Washington"/>
    <n v="98105"/>
    <x v="1"/>
    <x v="1643"/>
    <x v="1"/>
    <x v="6"/>
    <x v="1633"/>
    <x v="3250"/>
    <n v="1"/>
    <n v="0"/>
    <x v="3668"/>
  </r>
  <r>
    <n v="4240"/>
    <s v="CA-2017-158673"/>
    <x v="614"/>
    <x v="236"/>
    <s v="Standard Class"/>
    <s v="KB-16600"/>
    <s v="Ken Brennan"/>
    <s v="Corporate"/>
    <s v="United States"/>
    <s v="Grand Rapids"/>
    <s v="Michigan"/>
    <n v="49505"/>
    <x v="2"/>
    <x v="921"/>
    <x v="1"/>
    <x v="10"/>
    <x v="913"/>
    <x v="1441"/>
    <n v="2"/>
    <n v="0"/>
    <x v="1517"/>
  </r>
  <r>
    <n v="4241"/>
    <s v="CA-2014-133704"/>
    <x v="59"/>
    <x v="316"/>
    <s v="Standard Class"/>
    <s v="MA-17995"/>
    <s v="Michelle Arnett"/>
    <s v="Home Office"/>
    <s v="United States"/>
    <s v="Los Angeles"/>
    <s v="California"/>
    <n v="90004"/>
    <x v="1"/>
    <x v="1644"/>
    <x v="1"/>
    <x v="9"/>
    <x v="360"/>
    <x v="2911"/>
    <n v="4"/>
    <n v="0"/>
    <x v="3669"/>
  </r>
  <r>
    <n v="4242"/>
    <s v="CA-2014-133704"/>
    <x v="59"/>
    <x v="316"/>
    <s v="Standard Class"/>
    <s v="MA-17995"/>
    <s v="Michelle Arnett"/>
    <s v="Home Office"/>
    <s v="United States"/>
    <s v="Los Angeles"/>
    <s v="California"/>
    <n v="90004"/>
    <x v="1"/>
    <x v="674"/>
    <x v="1"/>
    <x v="8"/>
    <x v="674"/>
    <x v="3251"/>
    <n v="3"/>
    <n v="0.2"/>
    <x v="3670"/>
  </r>
  <r>
    <n v="4243"/>
    <s v="CA-2016-159142"/>
    <x v="958"/>
    <x v="1012"/>
    <s v="First Class"/>
    <s v="ME-17320"/>
    <s v="Maria Etezadi"/>
    <s v="Home Office"/>
    <s v="United States"/>
    <s v="Springfield"/>
    <s v="Virginia"/>
    <n v="22153"/>
    <x v="0"/>
    <x v="140"/>
    <x v="2"/>
    <x v="7"/>
    <x v="141"/>
    <x v="145"/>
    <n v="3"/>
    <n v="0"/>
    <x v="147"/>
  </r>
  <r>
    <n v="4244"/>
    <s v="CA-2016-159142"/>
    <x v="958"/>
    <x v="1012"/>
    <s v="First Class"/>
    <s v="ME-17320"/>
    <s v="Maria Etezadi"/>
    <s v="Home Office"/>
    <s v="United States"/>
    <s v="Springfield"/>
    <s v="Virginia"/>
    <n v="22153"/>
    <x v="0"/>
    <x v="1286"/>
    <x v="1"/>
    <x v="10"/>
    <x v="1272"/>
    <x v="3252"/>
    <n v="3"/>
    <n v="0"/>
    <x v="3671"/>
  </r>
  <r>
    <n v="4245"/>
    <s v="CA-2014-138436"/>
    <x v="959"/>
    <x v="1029"/>
    <s v="Standard Class"/>
    <s v="JD-15895"/>
    <s v="Jonathan Doherty"/>
    <s v="Corporate"/>
    <s v="United States"/>
    <s v="Los Angeles"/>
    <s v="California"/>
    <n v="90036"/>
    <x v="1"/>
    <x v="176"/>
    <x v="2"/>
    <x v="11"/>
    <x v="177"/>
    <x v="2790"/>
    <n v="3"/>
    <n v="0"/>
    <x v="3100"/>
  </r>
  <r>
    <n v="4246"/>
    <s v="CA-2017-117702"/>
    <x v="354"/>
    <x v="379"/>
    <s v="Standard Class"/>
    <s v="LS-16975"/>
    <s v="Lindsay Shagiari"/>
    <s v="Home Office"/>
    <s v="United States"/>
    <s v="Baltimore"/>
    <s v="Maryland"/>
    <n v="21215"/>
    <x v="3"/>
    <x v="1199"/>
    <x v="1"/>
    <x v="6"/>
    <x v="1184"/>
    <x v="3253"/>
    <n v="1"/>
    <n v="0"/>
    <x v="3672"/>
  </r>
  <r>
    <n v="4247"/>
    <s v="CA-2017-117702"/>
    <x v="354"/>
    <x v="379"/>
    <s v="Standard Class"/>
    <s v="LS-16975"/>
    <s v="Lindsay Shagiari"/>
    <s v="Home Office"/>
    <s v="United States"/>
    <s v="Baltimore"/>
    <s v="Maryland"/>
    <n v="21215"/>
    <x v="3"/>
    <x v="220"/>
    <x v="0"/>
    <x v="5"/>
    <x v="221"/>
    <x v="607"/>
    <n v="5"/>
    <n v="0"/>
    <x v="617"/>
  </r>
  <r>
    <n v="4248"/>
    <s v="CA-2017-117702"/>
    <x v="354"/>
    <x v="379"/>
    <s v="Standard Class"/>
    <s v="LS-16975"/>
    <s v="Lindsay Shagiari"/>
    <s v="Home Office"/>
    <s v="United States"/>
    <s v="Baltimore"/>
    <s v="Maryland"/>
    <n v="21215"/>
    <x v="3"/>
    <x v="1006"/>
    <x v="0"/>
    <x v="5"/>
    <x v="998"/>
    <x v="3254"/>
    <n v="5"/>
    <n v="0"/>
    <x v="3673"/>
  </r>
  <r>
    <n v="4249"/>
    <s v="CA-2016-157336"/>
    <x v="49"/>
    <x v="455"/>
    <s v="Second Class"/>
    <s v="SJ-20500"/>
    <s v="Shirley Jackson"/>
    <s v="Consumer"/>
    <s v="United States"/>
    <s v="Fairfield"/>
    <s v="Connecticut"/>
    <n v="6824"/>
    <x v="3"/>
    <x v="908"/>
    <x v="1"/>
    <x v="8"/>
    <x v="900"/>
    <x v="3255"/>
    <n v="6"/>
    <n v="0"/>
    <x v="3674"/>
  </r>
  <r>
    <n v="4250"/>
    <s v="CA-2016-157336"/>
    <x v="49"/>
    <x v="455"/>
    <s v="Second Class"/>
    <s v="SJ-20500"/>
    <s v="Shirley Jackson"/>
    <s v="Consumer"/>
    <s v="United States"/>
    <s v="Fairfield"/>
    <s v="Connecticut"/>
    <n v="6824"/>
    <x v="3"/>
    <x v="499"/>
    <x v="0"/>
    <x v="1"/>
    <x v="499"/>
    <x v="3256"/>
    <n v="4"/>
    <n v="0"/>
    <x v="3675"/>
  </r>
  <r>
    <n v="4251"/>
    <s v="CA-2014-168130"/>
    <x v="111"/>
    <x v="76"/>
    <s v="Same Day"/>
    <s v="BS-11365"/>
    <s v="Bill Shonely"/>
    <s v="Corporate"/>
    <s v="United States"/>
    <s v="New York City"/>
    <s v="New York"/>
    <n v="10011"/>
    <x v="3"/>
    <x v="1153"/>
    <x v="0"/>
    <x v="1"/>
    <x v="1141"/>
    <x v="3257"/>
    <n v="7"/>
    <n v="0.1"/>
    <x v="3676"/>
  </r>
  <r>
    <n v="4252"/>
    <s v="CA-2015-155068"/>
    <x v="924"/>
    <x v="1030"/>
    <s v="Same Day"/>
    <s v="RA-19285"/>
    <s v="Ralph Arnett"/>
    <s v="Consumer"/>
    <s v="United States"/>
    <s v="Lakeland"/>
    <s v="Florida"/>
    <n v="33801"/>
    <x v="0"/>
    <x v="1136"/>
    <x v="2"/>
    <x v="7"/>
    <x v="1124"/>
    <x v="3258"/>
    <n v="7"/>
    <n v="0.2"/>
    <x v="3677"/>
  </r>
  <r>
    <n v="4253"/>
    <s v="CA-2015-155068"/>
    <x v="924"/>
    <x v="1030"/>
    <s v="Same Day"/>
    <s v="RA-19285"/>
    <s v="Ralph Arnett"/>
    <s v="Consumer"/>
    <s v="United States"/>
    <s v="Lakeland"/>
    <s v="Florida"/>
    <n v="33801"/>
    <x v="0"/>
    <x v="158"/>
    <x v="1"/>
    <x v="6"/>
    <x v="159"/>
    <x v="1432"/>
    <n v="2"/>
    <n v="0.2"/>
    <x v="3678"/>
  </r>
  <r>
    <n v="4254"/>
    <s v="CA-2015-155068"/>
    <x v="924"/>
    <x v="1030"/>
    <s v="Same Day"/>
    <s v="RA-19285"/>
    <s v="Ralph Arnett"/>
    <s v="Consumer"/>
    <s v="United States"/>
    <s v="Lakeland"/>
    <s v="Florida"/>
    <n v="33801"/>
    <x v="0"/>
    <x v="1179"/>
    <x v="2"/>
    <x v="7"/>
    <x v="1165"/>
    <x v="3259"/>
    <n v="2"/>
    <n v="0.2"/>
    <x v="3679"/>
  </r>
  <r>
    <n v="4255"/>
    <s v="CA-2017-163160"/>
    <x v="119"/>
    <x v="412"/>
    <s v="First Class"/>
    <s v="TS-21610"/>
    <s v="Troy Staebel"/>
    <s v="Consumer"/>
    <s v="United States"/>
    <s v="Freeport"/>
    <s v="Illinois"/>
    <n v="61032"/>
    <x v="2"/>
    <x v="813"/>
    <x v="1"/>
    <x v="10"/>
    <x v="33"/>
    <x v="930"/>
    <n v="3"/>
    <n v="0.2"/>
    <x v="964"/>
  </r>
  <r>
    <n v="4256"/>
    <s v="CA-2017-163160"/>
    <x v="119"/>
    <x v="412"/>
    <s v="First Class"/>
    <s v="TS-21610"/>
    <s v="Troy Staebel"/>
    <s v="Consumer"/>
    <s v="United States"/>
    <s v="Freeport"/>
    <s v="Illinois"/>
    <n v="61032"/>
    <x v="2"/>
    <x v="261"/>
    <x v="1"/>
    <x v="8"/>
    <x v="261"/>
    <x v="3260"/>
    <n v="4"/>
    <n v="0.8"/>
    <x v="3680"/>
  </r>
  <r>
    <n v="4257"/>
    <s v="CA-2017-163160"/>
    <x v="119"/>
    <x v="412"/>
    <s v="First Class"/>
    <s v="TS-21610"/>
    <s v="Troy Staebel"/>
    <s v="Consumer"/>
    <s v="United States"/>
    <s v="Freeport"/>
    <s v="Illinois"/>
    <n v="61032"/>
    <x v="2"/>
    <x v="698"/>
    <x v="0"/>
    <x v="5"/>
    <x v="698"/>
    <x v="3261"/>
    <n v="3"/>
    <n v="0.6"/>
    <x v="3681"/>
  </r>
  <r>
    <n v="4258"/>
    <s v="CA-2015-101924"/>
    <x v="406"/>
    <x v="609"/>
    <s v="Standard Class"/>
    <s v="KB-16585"/>
    <s v="Ken Black"/>
    <s v="Corporate"/>
    <s v="United States"/>
    <s v="Medford"/>
    <s v="Oregon"/>
    <n v="97504"/>
    <x v="1"/>
    <x v="1526"/>
    <x v="1"/>
    <x v="8"/>
    <x v="1513"/>
    <x v="3262"/>
    <n v="2"/>
    <n v="0.7"/>
    <x v="3682"/>
  </r>
  <r>
    <n v="4259"/>
    <s v="CA-2016-124793"/>
    <x v="560"/>
    <x v="67"/>
    <s v="First Class"/>
    <s v="MM-18280"/>
    <s v="Muhammed MacIntyre"/>
    <s v="Corporate"/>
    <s v="United States"/>
    <s v="Seattle"/>
    <s v="Washington"/>
    <n v="98103"/>
    <x v="1"/>
    <x v="812"/>
    <x v="0"/>
    <x v="1"/>
    <x v="809"/>
    <x v="3263"/>
    <n v="2"/>
    <n v="0.2"/>
    <x v="3683"/>
  </r>
  <r>
    <n v="4260"/>
    <s v="CA-2017-118367"/>
    <x v="960"/>
    <x v="40"/>
    <s v="Second Class"/>
    <s v="LO-17170"/>
    <s v="Lori Olson"/>
    <s v="Corporate"/>
    <s v="United States"/>
    <s v="New York City"/>
    <s v="New York"/>
    <n v="10035"/>
    <x v="3"/>
    <x v="244"/>
    <x v="1"/>
    <x v="12"/>
    <x v="245"/>
    <x v="3264"/>
    <n v="2"/>
    <n v="0"/>
    <x v="3684"/>
  </r>
  <r>
    <n v="4261"/>
    <s v="CA-2017-164819"/>
    <x v="453"/>
    <x v="163"/>
    <s v="Second Class"/>
    <s v="RS-19420"/>
    <s v="Ricardo Sperren"/>
    <s v="Corporate"/>
    <s v="United States"/>
    <s v="Fairfield"/>
    <s v="Connecticut"/>
    <n v="6824"/>
    <x v="3"/>
    <x v="709"/>
    <x v="1"/>
    <x v="2"/>
    <x v="708"/>
    <x v="1206"/>
    <n v="5"/>
    <n v="0"/>
    <x v="1251"/>
  </r>
  <r>
    <n v="4262"/>
    <s v="CA-2017-158344"/>
    <x v="783"/>
    <x v="825"/>
    <s v="Standard Class"/>
    <s v="CC-12475"/>
    <s v="Cindy Chapman"/>
    <s v="Consumer"/>
    <s v="United States"/>
    <s v="Moorhead"/>
    <s v="Minnesota"/>
    <n v="56560"/>
    <x v="2"/>
    <x v="1097"/>
    <x v="2"/>
    <x v="11"/>
    <x v="1087"/>
    <x v="1480"/>
    <n v="4"/>
    <n v="0"/>
    <x v="1559"/>
  </r>
  <r>
    <n v="4263"/>
    <s v="CA-2017-123351"/>
    <x v="296"/>
    <x v="425"/>
    <s v="Standard Class"/>
    <s v="KT-16480"/>
    <s v="Kean Thornton"/>
    <s v="Consumer"/>
    <s v="United States"/>
    <s v="Columbus"/>
    <s v="Georgia"/>
    <n v="31907"/>
    <x v="0"/>
    <x v="1429"/>
    <x v="1"/>
    <x v="9"/>
    <x v="1417"/>
    <x v="3265"/>
    <n v="1"/>
    <n v="0"/>
    <x v="3685"/>
  </r>
  <r>
    <n v="4264"/>
    <s v="CA-2017-110429"/>
    <x v="132"/>
    <x v="834"/>
    <s v="Standard Class"/>
    <s v="DM-13015"/>
    <s v="Darrin Martin"/>
    <s v="Consumer"/>
    <s v="United States"/>
    <s v="Philadelphia"/>
    <s v="Pennsylvania"/>
    <n v="19143"/>
    <x v="3"/>
    <x v="1645"/>
    <x v="1"/>
    <x v="8"/>
    <x v="1634"/>
    <x v="3266"/>
    <n v="3"/>
    <n v="0.7"/>
    <x v="3686"/>
  </r>
  <r>
    <n v="4265"/>
    <s v="US-2016-131611"/>
    <x v="732"/>
    <x v="333"/>
    <s v="Standard Class"/>
    <s v="EP-13915"/>
    <s v="Emily Phan"/>
    <s v="Consumer"/>
    <s v="United States"/>
    <s v="Houston"/>
    <s v="Texas"/>
    <n v="77036"/>
    <x v="2"/>
    <x v="584"/>
    <x v="0"/>
    <x v="3"/>
    <x v="584"/>
    <x v="3267"/>
    <n v="8"/>
    <n v="0.3"/>
    <x v="3687"/>
  </r>
  <r>
    <n v="4266"/>
    <s v="US-2016-131611"/>
    <x v="732"/>
    <x v="333"/>
    <s v="Standard Class"/>
    <s v="EP-13915"/>
    <s v="Emily Phan"/>
    <s v="Consumer"/>
    <s v="United States"/>
    <s v="Houston"/>
    <s v="Texas"/>
    <n v="77036"/>
    <x v="2"/>
    <x v="990"/>
    <x v="1"/>
    <x v="8"/>
    <x v="305"/>
    <x v="3019"/>
    <n v="3"/>
    <n v="0.8"/>
    <x v="3369"/>
  </r>
  <r>
    <n v="4267"/>
    <s v="US-2016-131611"/>
    <x v="732"/>
    <x v="333"/>
    <s v="Standard Class"/>
    <s v="EP-13915"/>
    <s v="Emily Phan"/>
    <s v="Consumer"/>
    <s v="United States"/>
    <s v="Houston"/>
    <s v="Texas"/>
    <n v="77036"/>
    <x v="2"/>
    <x v="1333"/>
    <x v="0"/>
    <x v="0"/>
    <x v="1318"/>
    <x v="2017"/>
    <n v="7"/>
    <n v="0.32"/>
    <x v="2172"/>
  </r>
  <r>
    <n v="4268"/>
    <s v="US-2016-131611"/>
    <x v="732"/>
    <x v="333"/>
    <s v="Standard Class"/>
    <s v="EP-13915"/>
    <s v="Emily Phan"/>
    <s v="Consumer"/>
    <s v="United States"/>
    <s v="Houston"/>
    <s v="Texas"/>
    <n v="77036"/>
    <x v="2"/>
    <x v="542"/>
    <x v="1"/>
    <x v="8"/>
    <x v="542"/>
    <x v="3268"/>
    <n v="3"/>
    <n v="0.8"/>
    <x v="3688"/>
  </r>
  <r>
    <n v="4269"/>
    <s v="US-2016-131611"/>
    <x v="732"/>
    <x v="333"/>
    <s v="Standard Class"/>
    <s v="EP-13915"/>
    <s v="Emily Phan"/>
    <s v="Consumer"/>
    <s v="United States"/>
    <s v="Houston"/>
    <s v="Texas"/>
    <n v="77036"/>
    <x v="2"/>
    <x v="1482"/>
    <x v="2"/>
    <x v="11"/>
    <x v="1469"/>
    <x v="1379"/>
    <n v="5"/>
    <n v="0.2"/>
    <x v="3689"/>
  </r>
  <r>
    <n v="4270"/>
    <s v="US-2017-124821"/>
    <x v="643"/>
    <x v="89"/>
    <s v="Second Class"/>
    <s v="AM-10705"/>
    <s v="Anne McFarland"/>
    <s v="Consumer"/>
    <s v="United States"/>
    <s v="Seattle"/>
    <s v="Washington"/>
    <n v="98115"/>
    <x v="1"/>
    <x v="562"/>
    <x v="0"/>
    <x v="3"/>
    <x v="561"/>
    <x v="3269"/>
    <n v="4"/>
    <n v="0"/>
    <x v="3690"/>
  </r>
  <r>
    <n v="4271"/>
    <s v="CA-2015-166975"/>
    <x v="650"/>
    <x v="26"/>
    <s v="Standard Class"/>
    <s v="SH-20635"/>
    <s v="Stefanie Holloman"/>
    <s v="Corporate"/>
    <s v="United States"/>
    <s v="Jackson"/>
    <s v="Tennessee"/>
    <n v="38301"/>
    <x v="0"/>
    <x v="1640"/>
    <x v="0"/>
    <x v="5"/>
    <x v="1630"/>
    <x v="3270"/>
    <n v="11"/>
    <n v="0.2"/>
    <x v="3691"/>
  </r>
  <r>
    <n v="4272"/>
    <s v="CA-2016-123806"/>
    <x v="390"/>
    <x v="902"/>
    <s v="Second Class"/>
    <s v="LA-16780"/>
    <s v="Laura Armstrong"/>
    <s v="Corporate"/>
    <s v="United States"/>
    <s v="Baltimore"/>
    <s v="Maryland"/>
    <n v="21215"/>
    <x v="3"/>
    <x v="689"/>
    <x v="0"/>
    <x v="5"/>
    <x v="689"/>
    <x v="3271"/>
    <n v="4"/>
    <n v="0"/>
    <x v="3692"/>
  </r>
  <r>
    <n v="4273"/>
    <s v="US-2017-158505"/>
    <x v="246"/>
    <x v="804"/>
    <s v="Same Day"/>
    <s v="SF-20200"/>
    <s v="Sarah Foster"/>
    <s v="Consumer"/>
    <s v="United States"/>
    <s v="Murray"/>
    <s v="Utah"/>
    <n v="84107"/>
    <x v="1"/>
    <x v="1557"/>
    <x v="2"/>
    <x v="7"/>
    <x v="1546"/>
    <x v="3272"/>
    <n v="9"/>
    <n v="0.2"/>
    <x v="3693"/>
  </r>
  <r>
    <n v="4274"/>
    <s v="US-2017-158505"/>
    <x v="246"/>
    <x v="804"/>
    <s v="Same Day"/>
    <s v="SF-20200"/>
    <s v="Sarah Foster"/>
    <s v="Consumer"/>
    <s v="United States"/>
    <s v="Murray"/>
    <s v="Utah"/>
    <n v="84107"/>
    <x v="1"/>
    <x v="1062"/>
    <x v="1"/>
    <x v="6"/>
    <x v="1051"/>
    <x v="2467"/>
    <n v="1"/>
    <n v="0"/>
    <x v="2700"/>
  </r>
  <r>
    <n v="4275"/>
    <s v="CA-2015-142692"/>
    <x v="924"/>
    <x v="1031"/>
    <s v="Standard Class"/>
    <s v="AG-10495"/>
    <s v="Andrew Gjertsen"/>
    <s v="Corporate"/>
    <s v="United States"/>
    <s v="Seattle"/>
    <s v="Washington"/>
    <n v="98105"/>
    <x v="1"/>
    <x v="307"/>
    <x v="1"/>
    <x v="8"/>
    <x v="307"/>
    <x v="3273"/>
    <n v="1"/>
    <n v="0.2"/>
    <x v="3694"/>
  </r>
  <r>
    <n v="4276"/>
    <s v="CA-2015-123456"/>
    <x v="584"/>
    <x v="620"/>
    <s v="Standard Class"/>
    <s v="KN-16450"/>
    <s v="Kean Nguyen"/>
    <s v="Corporate"/>
    <s v="United States"/>
    <s v="Dallas"/>
    <s v="Texas"/>
    <n v="75220"/>
    <x v="2"/>
    <x v="166"/>
    <x v="1"/>
    <x v="9"/>
    <x v="167"/>
    <x v="3274"/>
    <n v="2"/>
    <n v="0.8"/>
    <x v="3695"/>
  </r>
  <r>
    <n v="4277"/>
    <s v="CA-2017-151358"/>
    <x v="238"/>
    <x v="554"/>
    <s v="Standard Class"/>
    <s v="NF-18595"/>
    <s v="Nicole Fjeld"/>
    <s v="Home Office"/>
    <s v="United States"/>
    <s v="Seattle"/>
    <s v="Washington"/>
    <n v="98105"/>
    <x v="1"/>
    <x v="765"/>
    <x v="1"/>
    <x v="4"/>
    <x v="764"/>
    <x v="2144"/>
    <n v="2"/>
    <n v="0"/>
    <x v="2310"/>
  </r>
  <r>
    <n v="4278"/>
    <s v="US-2016-107440"/>
    <x v="947"/>
    <x v="1032"/>
    <s v="Standard Class"/>
    <s v="BS-11365"/>
    <s v="Bill Shonely"/>
    <s v="Corporate"/>
    <s v="United States"/>
    <s v="Lakewood"/>
    <s v="New Jersey"/>
    <n v="8701"/>
    <x v="3"/>
    <x v="1646"/>
    <x v="2"/>
    <x v="15"/>
    <x v="1635"/>
    <x v="3275"/>
    <n v="7"/>
    <n v="0"/>
    <x v="3696"/>
  </r>
  <r>
    <n v="4279"/>
    <s v="US-2016-107440"/>
    <x v="947"/>
    <x v="1032"/>
    <s v="Standard Class"/>
    <s v="BS-11365"/>
    <s v="Bill Shonely"/>
    <s v="Corporate"/>
    <s v="United States"/>
    <s v="Lakewood"/>
    <s v="New Jersey"/>
    <n v="8701"/>
    <x v="3"/>
    <x v="1467"/>
    <x v="0"/>
    <x v="5"/>
    <x v="1454"/>
    <x v="745"/>
    <n v="2"/>
    <n v="0"/>
    <x v="3697"/>
  </r>
  <r>
    <n v="4280"/>
    <s v="US-2016-107440"/>
    <x v="947"/>
    <x v="1032"/>
    <s v="Standard Class"/>
    <s v="BS-11365"/>
    <s v="Bill Shonely"/>
    <s v="Corporate"/>
    <s v="United States"/>
    <s v="Lakewood"/>
    <s v="New Jersey"/>
    <n v="8701"/>
    <x v="3"/>
    <x v="881"/>
    <x v="1"/>
    <x v="8"/>
    <x v="875"/>
    <x v="3276"/>
    <n v="5"/>
    <n v="0"/>
    <x v="3698"/>
  </r>
  <r>
    <n v="4281"/>
    <s v="CA-2014-166989"/>
    <x v="687"/>
    <x v="7"/>
    <s v="Standard Class"/>
    <s v="RM-19675"/>
    <s v="Robert Marley"/>
    <s v="Home Office"/>
    <s v="United States"/>
    <s v="New York City"/>
    <s v="New York"/>
    <n v="10011"/>
    <x v="3"/>
    <x v="252"/>
    <x v="1"/>
    <x v="10"/>
    <x v="253"/>
    <x v="716"/>
    <n v="2"/>
    <n v="0"/>
    <x v="831"/>
  </r>
  <r>
    <n v="4282"/>
    <s v="CA-2014-166989"/>
    <x v="687"/>
    <x v="7"/>
    <s v="Standard Class"/>
    <s v="RM-19675"/>
    <s v="Robert Marley"/>
    <s v="Home Office"/>
    <s v="United States"/>
    <s v="New York City"/>
    <s v="New York"/>
    <n v="10011"/>
    <x v="3"/>
    <x v="1464"/>
    <x v="0"/>
    <x v="1"/>
    <x v="1450"/>
    <x v="3277"/>
    <n v="2"/>
    <n v="0.1"/>
    <x v="3699"/>
  </r>
  <r>
    <n v="4283"/>
    <s v="CA-2014-103100"/>
    <x v="414"/>
    <x v="955"/>
    <s v="First Class"/>
    <s v="AB-10105"/>
    <s v="Adrian Barton"/>
    <s v="Consumer"/>
    <s v="United States"/>
    <s v="Indianapolis"/>
    <s v="Indiana"/>
    <n v="46203"/>
    <x v="2"/>
    <x v="1647"/>
    <x v="1"/>
    <x v="2"/>
    <x v="1636"/>
    <x v="1175"/>
    <n v="1"/>
    <n v="0"/>
    <x v="1220"/>
  </r>
  <r>
    <n v="4284"/>
    <s v="CA-2014-103100"/>
    <x v="414"/>
    <x v="955"/>
    <s v="First Class"/>
    <s v="AB-10105"/>
    <s v="Adrian Barton"/>
    <s v="Consumer"/>
    <s v="United States"/>
    <s v="Indianapolis"/>
    <s v="Indiana"/>
    <n v="46203"/>
    <x v="2"/>
    <x v="1498"/>
    <x v="1"/>
    <x v="8"/>
    <x v="1486"/>
    <x v="3278"/>
    <n v="3"/>
    <n v="0"/>
    <x v="3700"/>
  </r>
  <r>
    <n v="4285"/>
    <s v="CA-2015-105690"/>
    <x v="82"/>
    <x v="6"/>
    <s v="Second Class"/>
    <s v="CA-11965"/>
    <s v="Carol Adams"/>
    <s v="Corporate"/>
    <s v="United States"/>
    <s v="Port Arthur"/>
    <s v="Texas"/>
    <n v="77642"/>
    <x v="2"/>
    <x v="1103"/>
    <x v="0"/>
    <x v="0"/>
    <x v="1092"/>
    <x v="3279"/>
    <n v="2"/>
    <n v="0.32"/>
    <x v="3701"/>
  </r>
  <r>
    <n v="4286"/>
    <s v="CA-2015-105690"/>
    <x v="82"/>
    <x v="6"/>
    <s v="Second Class"/>
    <s v="CA-11965"/>
    <s v="Carol Adams"/>
    <s v="Corporate"/>
    <s v="United States"/>
    <s v="Port Arthur"/>
    <s v="Texas"/>
    <n v="77642"/>
    <x v="2"/>
    <x v="2"/>
    <x v="1"/>
    <x v="2"/>
    <x v="2"/>
    <x v="3280"/>
    <n v="2"/>
    <n v="0.2"/>
    <x v="3702"/>
  </r>
  <r>
    <n v="4287"/>
    <s v="CA-2015-105690"/>
    <x v="82"/>
    <x v="6"/>
    <s v="Second Class"/>
    <s v="CA-11965"/>
    <s v="Carol Adams"/>
    <s v="Corporate"/>
    <s v="United States"/>
    <s v="Port Arthur"/>
    <s v="Texas"/>
    <n v="77642"/>
    <x v="2"/>
    <x v="1572"/>
    <x v="2"/>
    <x v="16"/>
    <x v="1563"/>
    <x v="2913"/>
    <n v="1"/>
    <n v="0.2"/>
    <x v="3243"/>
  </r>
  <r>
    <n v="4288"/>
    <s v="CA-2017-127516"/>
    <x v="116"/>
    <x v="362"/>
    <s v="Standard Class"/>
    <s v="EH-14005"/>
    <s v="Erica Hernandez"/>
    <s v="Home Office"/>
    <s v="United States"/>
    <s v="Nashville"/>
    <s v="Tennessee"/>
    <n v="37211"/>
    <x v="0"/>
    <x v="459"/>
    <x v="1"/>
    <x v="4"/>
    <x v="460"/>
    <x v="1466"/>
    <n v="1"/>
    <n v="0.2"/>
    <x v="2552"/>
  </r>
  <r>
    <n v="4289"/>
    <s v="US-2015-117184"/>
    <x v="961"/>
    <x v="1033"/>
    <s v="Standard Class"/>
    <s v="ON-18715"/>
    <s v="Odella Nelson"/>
    <s v="Corporate"/>
    <s v="United States"/>
    <s v="Houston"/>
    <s v="Texas"/>
    <n v="77095"/>
    <x v="2"/>
    <x v="1197"/>
    <x v="1"/>
    <x v="8"/>
    <x v="1182"/>
    <x v="3281"/>
    <n v="5"/>
    <n v="0.8"/>
    <x v="3703"/>
  </r>
  <r>
    <n v="4290"/>
    <s v="US-2015-117184"/>
    <x v="961"/>
    <x v="1033"/>
    <s v="Standard Class"/>
    <s v="ON-18715"/>
    <s v="Odella Nelson"/>
    <s v="Corporate"/>
    <s v="United States"/>
    <s v="Houston"/>
    <s v="Texas"/>
    <n v="77095"/>
    <x v="2"/>
    <x v="707"/>
    <x v="1"/>
    <x v="10"/>
    <x v="706"/>
    <x v="3282"/>
    <n v="3"/>
    <n v="0.2"/>
    <x v="3704"/>
  </r>
  <r>
    <n v="4291"/>
    <s v="CA-2017-102407"/>
    <x v="34"/>
    <x v="114"/>
    <s v="Second Class"/>
    <s v="AT-10435"/>
    <s v="Alyssa Tate"/>
    <s v="Home Office"/>
    <s v="United States"/>
    <s v="Los Angeles"/>
    <s v="California"/>
    <n v="90004"/>
    <x v="1"/>
    <x v="311"/>
    <x v="1"/>
    <x v="6"/>
    <x v="311"/>
    <x v="954"/>
    <n v="2"/>
    <n v="0"/>
    <x v="3273"/>
  </r>
  <r>
    <n v="4292"/>
    <s v="CA-2017-102407"/>
    <x v="34"/>
    <x v="114"/>
    <s v="Second Class"/>
    <s v="AT-10435"/>
    <s v="Alyssa Tate"/>
    <s v="Home Office"/>
    <s v="United States"/>
    <s v="Los Angeles"/>
    <s v="California"/>
    <n v="90004"/>
    <x v="1"/>
    <x v="209"/>
    <x v="0"/>
    <x v="3"/>
    <x v="210"/>
    <x v="3283"/>
    <n v="9"/>
    <n v="0.2"/>
    <x v="3705"/>
  </r>
  <r>
    <n v="4293"/>
    <s v="CA-2017-102407"/>
    <x v="34"/>
    <x v="114"/>
    <s v="Second Class"/>
    <s v="AT-10435"/>
    <s v="Alyssa Tate"/>
    <s v="Home Office"/>
    <s v="United States"/>
    <s v="Los Angeles"/>
    <s v="California"/>
    <n v="90004"/>
    <x v="1"/>
    <x v="1141"/>
    <x v="1"/>
    <x v="9"/>
    <x v="1129"/>
    <x v="3284"/>
    <n v="1"/>
    <n v="0"/>
    <x v="3706"/>
  </r>
  <r>
    <n v="4294"/>
    <s v="CA-2017-130967"/>
    <x v="434"/>
    <x v="1034"/>
    <s v="Standard Class"/>
    <s v="EB-13870"/>
    <s v="Emily Burns"/>
    <s v="Consumer"/>
    <s v="United States"/>
    <s v="Philadelphia"/>
    <s v="Pennsylvania"/>
    <n v="19140"/>
    <x v="3"/>
    <x v="173"/>
    <x v="2"/>
    <x v="7"/>
    <x v="174"/>
    <x v="3285"/>
    <n v="3"/>
    <n v="0.4"/>
    <x v="3707"/>
  </r>
  <r>
    <n v="4295"/>
    <s v="CA-2017-101581"/>
    <x v="760"/>
    <x v="471"/>
    <s v="Standard Class"/>
    <s v="DW-13195"/>
    <s v="David Wiener"/>
    <s v="Corporate"/>
    <s v="United States"/>
    <s v="Redmond"/>
    <s v="Oregon"/>
    <n v="97756"/>
    <x v="1"/>
    <x v="223"/>
    <x v="0"/>
    <x v="3"/>
    <x v="224"/>
    <x v="237"/>
    <n v="5"/>
    <n v="0.5"/>
    <x v="239"/>
  </r>
  <r>
    <n v="4296"/>
    <s v="CA-2017-169124"/>
    <x v="445"/>
    <x v="778"/>
    <s v="Standard Class"/>
    <s v="MB-17305"/>
    <s v="Maria Bertelson"/>
    <s v="Consumer"/>
    <s v="United States"/>
    <s v="Citrus Heights"/>
    <s v="California"/>
    <n v="95610"/>
    <x v="1"/>
    <x v="1618"/>
    <x v="0"/>
    <x v="5"/>
    <x v="1609"/>
    <x v="3286"/>
    <n v="3"/>
    <n v="0"/>
    <x v="3708"/>
  </r>
  <r>
    <n v="4297"/>
    <s v="CA-2017-117261"/>
    <x v="507"/>
    <x v="643"/>
    <s v="Standard Class"/>
    <s v="TH-21235"/>
    <s v="Tiffany House"/>
    <s v="Corporate"/>
    <s v="United States"/>
    <s v="Los Angeles"/>
    <s v="California"/>
    <n v="90032"/>
    <x v="1"/>
    <x v="1033"/>
    <x v="1"/>
    <x v="4"/>
    <x v="1024"/>
    <x v="3287"/>
    <n v="4"/>
    <n v="0"/>
    <x v="3709"/>
  </r>
  <r>
    <n v="4298"/>
    <s v="CA-2017-129021"/>
    <x v="962"/>
    <x v="1035"/>
    <s v="Second Class"/>
    <s v="PO-18850"/>
    <s v="Patrick O'Brill"/>
    <s v="Consumer"/>
    <s v="United States"/>
    <s v="Tallahassee"/>
    <s v="Florida"/>
    <n v="32303"/>
    <x v="0"/>
    <x v="1461"/>
    <x v="2"/>
    <x v="7"/>
    <x v="1447"/>
    <x v="3288"/>
    <n v="13"/>
    <n v="0.2"/>
    <x v="3710"/>
  </r>
  <r>
    <n v="4299"/>
    <s v="CA-2017-129021"/>
    <x v="962"/>
    <x v="1035"/>
    <s v="Second Class"/>
    <s v="PO-18850"/>
    <s v="Patrick O'Brill"/>
    <s v="Consumer"/>
    <s v="United States"/>
    <s v="Tallahassee"/>
    <s v="Florida"/>
    <n v="32303"/>
    <x v="0"/>
    <x v="1174"/>
    <x v="1"/>
    <x v="10"/>
    <x v="1160"/>
    <x v="2000"/>
    <n v="2"/>
    <n v="0.2"/>
    <x v="2152"/>
  </r>
  <r>
    <n v="4300"/>
    <s v="CA-2017-129021"/>
    <x v="962"/>
    <x v="1035"/>
    <s v="Second Class"/>
    <s v="PO-18850"/>
    <s v="Patrick O'Brill"/>
    <s v="Consumer"/>
    <s v="United States"/>
    <s v="Tallahassee"/>
    <s v="Florida"/>
    <n v="32303"/>
    <x v="0"/>
    <x v="731"/>
    <x v="1"/>
    <x v="9"/>
    <x v="730"/>
    <x v="3289"/>
    <n v="6"/>
    <n v="0.2"/>
    <x v="3711"/>
  </r>
  <r>
    <n v="4301"/>
    <s v="CA-2017-129021"/>
    <x v="962"/>
    <x v="1035"/>
    <s v="Second Class"/>
    <s v="PO-18850"/>
    <s v="Patrick O'Brill"/>
    <s v="Consumer"/>
    <s v="United States"/>
    <s v="Tallahassee"/>
    <s v="Florida"/>
    <n v="32303"/>
    <x v="0"/>
    <x v="852"/>
    <x v="0"/>
    <x v="5"/>
    <x v="845"/>
    <x v="3290"/>
    <n v="2"/>
    <n v="0.2"/>
    <x v="3712"/>
  </r>
  <r>
    <n v="4302"/>
    <s v="CA-2017-129021"/>
    <x v="962"/>
    <x v="1035"/>
    <s v="Second Class"/>
    <s v="PO-18850"/>
    <s v="Patrick O'Brill"/>
    <s v="Consumer"/>
    <s v="United States"/>
    <s v="Tallahassee"/>
    <s v="Florida"/>
    <n v="32303"/>
    <x v="0"/>
    <x v="834"/>
    <x v="1"/>
    <x v="10"/>
    <x v="829"/>
    <x v="525"/>
    <n v="5"/>
    <n v="0.2"/>
    <x v="3713"/>
  </r>
  <r>
    <n v="4303"/>
    <s v="CA-2014-123253"/>
    <x v="963"/>
    <x v="1036"/>
    <s v="Second Class"/>
    <s v="DE-13255"/>
    <s v="Deanra Eno"/>
    <s v="Home Office"/>
    <s v="United States"/>
    <s v="Lakewood"/>
    <s v="Ohio"/>
    <n v="44107"/>
    <x v="3"/>
    <x v="282"/>
    <x v="1"/>
    <x v="6"/>
    <x v="282"/>
    <x v="2970"/>
    <n v="1"/>
    <n v="0.2"/>
    <x v="3314"/>
  </r>
  <r>
    <n v="4304"/>
    <s v="CA-2016-121601"/>
    <x v="964"/>
    <x v="1037"/>
    <s v="Same Day"/>
    <s v="MO-17500"/>
    <s v="Mary O'Rourke"/>
    <s v="Consumer"/>
    <s v="United States"/>
    <s v="The Colony"/>
    <s v="Texas"/>
    <n v="75056"/>
    <x v="2"/>
    <x v="761"/>
    <x v="1"/>
    <x v="12"/>
    <x v="760"/>
    <x v="3291"/>
    <n v="7"/>
    <n v="0.2"/>
    <x v="3714"/>
  </r>
  <r>
    <n v="4305"/>
    <s v="CA-2014-162278"/>
    <x v="965"/>
    <x v="1038"/>
    <s v="Second Class"/>
    <s v="AH-10585"/>
    <s v="Angele Hood"/>
    <s v="Consumer"/>
    <s v="United States"/>
    <s v="Seattle"/>
    <s v="Washington"/>
    <n v="98105"/>
    <x v="1"/>
    <x v="468"/>
    <x v="0"/>
    <x v="5"/>
    <x v="469"/>
    <x v="3292"/>
    <n v="4"/>
    <n v="0"/>
    <x v="3715"/>
  </r>
  <r>
    <n v="4306"/>
    <s v="CA-2014-162278"/>
    <x v="965"/>
    <x v="1038"/>
    <s v="Second Class"/>
    <s v="AH-10585"/>
    <s v="Angele Hood"/>
    <s v="Consumer"/>
    <s v="United States"/>
    <s v="Seattle"/>
    <s v="Washington"/>
    <n v="98105"/>
    <x v="1"/>
    <x v="1485"/>
    <x v="2"/>
    <x v="7"/>
    <x v="1472"/>
    <x v="3293"/>
    <n v="5"/>
    <n v="0.2"/>
    <x v="3716"/>
  </r>
  <r>
    <n v="4307"/>
    <s v="CA-2016-161095"/>
    <x v="931"/>
    <x v="696"/>
    <s v="Same Day"/>
    <s v="CS-12250"/>
    <s v="Chris Selesnick"/>
    <s v="Corporate"/>
    <s v="United States"/>
    <s v="Los Angeles"/>
    <s v="California"/>
    <n v="90032"/>
    <x v="1"/>
    <x v="507"/>
    <x v="1"/>
    <x v="8"/>
    <x v="507"/>
    <x v="3294"/>
    <n v="3"/>
    <n v="0.2"/>
    <x v="3717"/>
  </r>
  <r>
    <n v="4308"/>
    <s v="CA-2016-161095"/>
    <x v="931"/>
    <x v="696"/>
    <s v="Same Day"/>
    <s v="CS-12250"/>
    <s v="Chris Selesnick"/>
    <s v="Corporate"/>
    <s v="United States"/>
    <s v="Los Angeles"/>
    <s v="California"/>
    <n v="90032"/>
    <x v="1"/>
    <x v="301"/>
    <x v="1"/>
    <x v="8"/>
    <x v="301"/>
    <x v="3295"/>
    <n v="2"/>
    <n v="0.2"/>
    <x v="3718"/>
  </r>
  <r>
    <n v="4309"/>
    <s v="CA-2014-125829"/>
    <x v="130"/>
    <x v="193"/>
    <s v="Standard Class"/>
    <s v="WB-21850"/>
    <s v="William Brown"/>
    <s v="Consumer"/>
    <s v="United States"/>
    <s v="Los Angeles"/>
    <s v="California"/>
    <n v="90045"/>
    <x v="1"/>
    <x v="1270"/>
    <x v="2"/>
    <x v="7"/>
    <x v="1255"/>
    <x v="3296"/>
    <n v="7"/>
    <n v="0.2"/>
    <x v="3719"/>
  </r>
  <r>
    <n v="4310"/>
    <s v="CA-2014-125829"/>
    <x v="130"/>
    <x v="193"/>
    <s v="Standard Class"/>
    <s v="WB-21850"/>
    <s v="William Brown"/>
    <s v="Consumer"/>
    <s v="United States"/>
    <s v="Los Angeles"/>
    <s v="California"/>
    <n v="90045"/>
    <x v="1"/>
    <x v="363"/>
    <x v="0"/>
    <x v="3"/>
    <x v="363"/>
    <x v="3297"/>
    <n v="4"/>
    <n v="0.2"/>
    <x v="3720"/>
  </r>
  <r>
    <n v="4311"/>
    <s v="CA-2014-125829"/>
    <x v="130"/>
    <x v="193"/>
    <s v="Standard Class"/>
    <s v="WB-21850"/>
    <s v="William Brown"/>
    <s v="Consumer"/>
    <s v="United States"/>
    <s v="Los Angeles"/>
    <s v="California"/>
    <n v="90045"/>
    <x v="1"/>
    <x v="624"/>
    <x v="1"/>
    <x v="8"/>
    <x v="624"/>
    <x v="1462"/>
    <n v="3"/>
    <n v="0.2"/>
    <x v="3721"/>
  </r>
  <r>
    <n v="4312"/>
    <s v="CA-2014-125829"/>
    <x v="130"/>
    <x v="193"/>
    <s v="Standard Class"/>
    <s v="WB-21850"/>
    <s v="William Brown"/>
    <s v="Consumer"/>
    <s v="United States"/>
    <s v="Los Angeles"/>
    <s v="California"/>
    <n v="90045"/>
    <x v="1"/>
    <x v="1396"/>
    <x v="1"/>
    <x v="10"/>
    <x v="1383"/>
    <x v="541"/>
    <n v="3"/>
    <n v="0"/>
    <x v="551"/>
  </r>
  <r>
    <n v="4313"/>
    <s v="CA-2014-125829"/>
    <x v="130"/>
    <x v="193"/>
    <s v="Standard Class"/>
    <s v="WB-21850"/>
    <s v="William Brown"/>
    <s v="Consumer"/>
    <s v="United States"/>
    <s v="Los Angeles"/>
    <s v="California"/>
    <n v="90045"/>
    <x v="1"/>
    <x v="1648"/>
    <x v="2"/>
    <x v="15"/>
    <x v="1637"/>
    <x v="3298"/>
    <n v="4"/>
    <n v="0.2"/>
    <x v="3722"/>
  </r>
  <r>
    <n v="4314"/>
    <s v="CA-2014-123127"/>
    <x v="78"/>
    <x v="74"/>
    <s v="Standard Class"/>
    <s v="SP-20620"/>
    <s v="Stefania Perrino"/>
    <s v="Corporate"/>
    <s v="United States"/>
    <s v="Long Beach"/>
    <s v="New York"/>
    <n v="11561"/>
    <x v="3"/>
    <x v="1612"/>
    <x v="1"/>
    <x v="9"/>
    <x v="1603"/>
    <x v="3299"/>
    <n v="2"/>
    <n v="0"/>
    <x v="3723"/>
  </r>
  <r>
    <n v="4315"/>
    <s v="CA-2015-115945"/>
    <x v="608"/>
    <x v="651"/>
    <s v="Standard Class"/>
    <s v="AB-10165"/>
    <s v="Alan Barnes"/>
    <s v="Consumer"/>
    <s v="United States"/>
    <s v="Los Angeles"/>
    <s v="California"/>
    <n v="90045"/>
    <x v="1"/>
    <x v="1554"/>
    <x v="1"/>
    <x v="6"/>
    <x v="772"/>
    <x v="3300"/>
    <n v="2"/>
    <n v="0"/>
    <x v="3724"/>
  </r>
  <r>
    <n v="4316"/>
    <s v="CA-2015-115945"/>
    <x v="608"/>
    <x v="651"/>
    <s v="Standard Class"/>
    <s v="AB-10165"/>
    <s v="Alan Barnes"/>
    <s v="Consumer"/>
    <s v="United States"/>
    <s v="Los Angeles"/>
    <s v="California"/>
    <n v="90045"/>
    <x v="1"/>
    <x v="805"/>
    <x v="1"/>
    <x v="8"/>
    <x v="803"/>
    <x v="1294"/>
    <n v="3"/>
    <n v="0.2"/>
    <x v="1529"/>
  </r>
  <r>
    <n v="4317"/>
    <s v="CA-2015-115945"/>
    <x v="608"/>
    <x v="651"/>
    <s v="Standard Class"/>
    <s v="AB-10165"/>
    <s v="Alan Barnes"/>
    <s v="Consumer"/>
    <s v="United States"/>
    <s v="Los Angeles"/>
    <s v="California"/>
    <n v="90045"/>
    <x v="1"/>
    <x v="537"/>
    <x v="1"/>
    <x v="4"/>
    <x v="537"/>
    <x v="3301"/>
    <n v="3"/>
    <n v="0"/>
    <x v="3725"/>
  </r>
  <r>
    <n v="4318"/>
    <s v="CA-2015-136735"/>
    <x v="353"/>
    <x v="1039"/>
    <s v="Standard Class"/>
    <s v="HA-14920"/>
    <s v="Helen Andreada"/>
    <s v="Consumer"/>
    <s v="United States"/>
    <s v="San Francisco"/>
    <s v="California"/>
    <n v="94110"/>
    <x v="1"/>
    <x v="556"/>
    <x v="1"/>
    <x v="12"/>
    <x v="555"/>
    <x v="3302"/>
    <n v="2"/>
    <n v="0"/>
    <x v="3726"/>
  </r>
  <r>
    <n v="4319"/>
    <s v="US-2017-136189"/>
    <x v="226"/>
    <x v="33"/>
    <s v="Standard Class"/>
    <s v="DC-13285"/>
    <s v="Debra Catini"/>
    <s v="Consumer"/>
    <s v="United States"/>
    <s v="Richmond"/>
    <s v="Virginia"/>
    <n v="23223"/>
    <x v="0"/>
    <x v="1649"/>
    <x v="0"/>
    <x v="5"/>
    <x v="1638"/>
    <x v="3303"/>
    <n v="6"/>
    <n v="0"/>
    <x v="3727"/>
  </r>
  <r>
    <n v="4320"/>
    <s v="CA-2014-152345"/>
    <x v="282"/>
    <x v="752"/>
    <s v="Second Class"/>
    <s v="ST-20530"/>
    <s v="Shui Tom"/>
    <s v="Consumer"/>
    <s v="United States"/>
    <s v="Albuquerque"/>
    <s v="New Mexico"/>
    <n v="87105"/>
    <x v="1"/>
    <x v="1136"/>
    <x v="2"/>
    <x v="7"/>
    <x v="1124"/>
    <x v="112"/>
    <n v="3"/>
    <n v="0.2"/>
    <x v="3728"/>
  </r>
  <r>
    <n v="4321"/>
    <s v="CA-2014-152345"/>
    <x v="282"/>
    <x v="752"/>
    <s v="Second Class"/>
    <s v="ST-20530"/>
    <s v="Shui Tom"/>
    <s v="Consumer"/>
    <s v="United States"/>
    <s v="Albuquerque"/>
    <s v="New Mexico"/>
    <n v="87105"/>
    <x v="1"/>
    <x v="1291"/>
    <x v="1"/>
    <x v="4"/>
    <x v="1277"/>
    <x v="3304"/>
    <n v="1"/>
    <n v="0"/>
    <x v="3729"/>
  </r>
  <r>
    <n v="4322"/>
    <s v="US-2015-147662"/>
    <x v="966"/>
    <x v="621"/>
    <s v="Standard Class"/>
    <s v="KB-16315"/>
    <s v="Karl Braun"/>
    <s v="Consumer"/>
    <s v="United States"/>
    <s v="Akron"/>
    <s v="Ohio"/>
    <n v="44312"/>
    <x v="3"/>
    <x v="444"/>
    <x v="1"/>
    <x v="8"/>
    <x v="444"/>
    <x v="478"/>
    <n v="2"/>
    <n v="0.7"/>
    <x v="489"/>
  </r>
  <r>
    <n v="4323"/>
    <s v="US-2015-147662"/>
    <x v="966"/>
    <x v="621"/>
    <s v="Standard Class"/>
    <s v="KB-16315"/>
    <s v="Karl Braun"/>
    <s v="Consumer"/>
    <s v="United States"/>
    <s v="Akron"/>
    <s v="Ohio"/>
    <n v="44312"/>
    <x v="3"/>
    <x v="1400"/>
    <x v="2"/>
    <x v="7"/>
    <x v="1387"/>
    <x v="3305"/>
    <n v="3"/>
    <n v="0.4"/>
    <x v="3730"/>
  </r>
  <r>
    <n v="4324"/>
    <s v="US-2015-147662"/>
    <x v="966"/>
    <x v="621"/>
    <s v="Standard Class"/>
    <s v="KB-16315"/>
    <s v="Karl Braun"/>
    <s v="Consumer"/>
    <s v="United States"/>
    <s v="Akron"/>
    <s v="Ohio"/>
    <n v="44312"/>
    <x v="3"/>
    <x v="315"/>
    <x v="1"/>
    <x v="8"/>
    <x v="315"/>
    <x v="3306"/>
    <n v="2"/>
    <n v="0.7"/>
    <x v="3731"/>
  </r>
  <r>
    <n v="4325"/>
    <s v="US-2015-147662"/>
    <x v="966"/>
    <x v="621"/>
    <s v="Standard Class"/>
    <s v="KB-16315"/>
    <s v="Karl Braun"/>
    <s v="Consumer"/>
    <s v="United States"/>
    <s v="Akron"/>
    <s v="Ohio"/>
    <n v="44312"/>
    <x v="3"/>
    <x v="879"/>
    <x v="1"/>
    <x v="6"/>
    <x v="873"/>
    <x v="646"/>
    <n v="3"/>
    <n v="0.2"/>
    <x v="3732"/>
  </r>
  <r>
    <n v="4326"/>
    <s v="US-2015-147662"/>
    <x v="966"/>
    <x v="621"/>
    <s v="Standard Class"/>
    <s v="KB-16315"/>
    <s v="Karl Braun"/>
    <s v="Consumer"/>
    <s v="United States"/>
    <s v="Akron"/>
    <s v="Ohio"/>
    <n v="44312"/>
    <x v="3"/>
    <x v="1048"/>
    <x v="2"/>
    <x v="11"/>
    <x v="1037"/>
    <x v="981"/>
    <n v="3"/>
    <n v="0.2"/>
    <x v="3733"/>
  </r>
  <r>
    <n v="4327"/>
    <s v="CA-2016-153346"/>
    <x v="967"/>
    <x v="1040"/>
    <s v="First Class"/>
    <s v="TB-21355"/>
    <s v="Todd Boyes"/>
    <s v="Corporate"/>
    <s v="United States"/>
    <s v="Plainfield"/>
    <s v="New Jersey"/>
    <n v="7060"/>
    <x v="3"/>
    <x v="1320"/>
    <x v="1"/>
    <x v="6"/>
    <x v="1306"/>
    <x v="3307"/>
    <n v="3"/>
    <n v="0"/>
    <x v="3734"/>
  </r>
  <r>
    <n v="4328"/>
    <s v="CA-2016-153346"/>
    <x v="967"/>
    <x v="1040"/>
    <s v="First Class"/>
    <s v="TB-21355"/>
    <s v="Todd Boyes"/>
    <s v="Corporate"/>
    <s v="United States"/>
    <s v="Plainfield"/>
    <s v="New Jersey"/>
    <n v="7060"/>
    <x v="3"/>
    <x v="1552"/>
    <x v="1"/>
    <x v="10"/>
    <x v="1540"/>
    <x v="3308"/>
    <n v="5"/>
    <n v="0"/>
    <x v="3735"/>
  </r>
  <r>
    <n v="4329"/>
    <s v="CA-2017-118360"/>
    <x v="719"/>
    <x v="377"/>
    <s v="Standard Class"/>
    <s v="JC-15775"/>
    <s v="John Castell"/>
    <s v="Consumer"/>
    <s v="United States"/>
    <s v="New York City"/>
    <s v="New York"/>
    <n v="10011"/>
    <x v="3"/>
    <x v="1446"/>
    <x v="1"/>
    <x v="10"/>
    <x v="1433"/>
    <x v="3309"/>
    <n v="9"/>
    <n v="0"/>
    <x v="3736"/>
  </r>
  <r>
    <n v="4330"/>
    <s v="CA-2017-149853"/>
    <x v="621"/>
    <x v="1041"/>
    <s v="Standard Class"/>
    <s v="PO-18850"/>
    <s v="Patrick O'Brill"/>
    <s v="Consumer"/>
    <s v="United States"/>
    <s v="Hialeah"/>
    <s v="Florida"/>
    <n v="33012"/>
    <x v="0"/>
    <x v="1650"/>
    <x v="1"/>
    <x v="10"/>
    <x v="1639"/>
    <x v="12"/>
    <n v="3"/>
    <n v="0.2"/>
    <x v="12"/>
  </r>
  <r>
    <n v="4331"/>
    <s v="CA-2017-149853"/>
    <x v="621"/>
    <x v="1041"/>
    <s v="Standard Class"/>
    <s v="PO-18850"/>
    <s v="Patrick O'Brill"/>
    <s v="Consumer"/>
    <s v="United States"/>
    <s v="Hialeah"/>
    <s v="Florida"/>
    <n v="33012"/>
    <x v="0"/>
    <x v="566"/>
    <x v="1"/>
    <x v="9"/>
    <x v="566"/>
    <x v="1429"/>
    <n v="5"/>
    <n v="0.2"/>
    <x v="3737"/>
  </r>
  <r>
    <n v="4332"/>
    <s v="CA-2017-107909"/>
    <x v="853"/>
    <x v="371"/>
    <s v="Standard Class"/>
    <s v="SS-20875"/>
    <s v="Sung Shariari"/>
    <s v="Consumer"/>
    <s v="United States"/>
    <s v="Redmond"/>
    <s v="Washington"/>
    <n v="98052"/>
    <x v="1"/>
    <x v="84"/>
    <x v="2"/>
    <x v="11"/>
    <x v="84"/>
    <x v="86"/>
    <n v="1"/>
    <n v="0"/>
    <x v="86"/>
  </r>
  <r>
    <n v="4333"/>
    <s v="CA-2017-107909"/>
    <x v="853"/>
    <x v="371"/>
    <s v="Standard Class"/>
    <s v="SS-20875"/>
    <s v="Sung Shariari"/>
    <s v="Consumer"/>
    <s v="United States"/>
    <s v="Redmond"/>
    <s v="Washington"/>
    <n v="98052"/>
    <x v="1"/>
    <x v="1547"/>
    <x v="1"/>
    <x v="8"/>
    <x v="1535"/>
    <x v="3310"/>
    <n v="5"/>
    <n v="0.2"/>
    <x v="3738"/>
  </r>
  <r>
    <n v="4334"/>
    <s v="CA-2015-112375"/>
    <x v="379"/>
    <x v="98"/>
    <s v="Standard Class"/>
    <s v="RD-19720"/>
    <s v="Roger Demir"/>
    <s v="Consumer"/>
    <s v="United States"/>
    <s v="Daytona Beach"/>
    <s v="Florida"/>
    <n v="32114"/>
    <x v="0"/>
    <x v="1651"/>
    <x v="2"/>
    <x v="11"/>
    <x v="1640"/>
    <x v="3311"/>
    <n v="6"/>
    <n v="0.2"/>
    <x v="3739"/>
  </r>
  <r>
    <n v="4335"/>
    <s v="CA-2015-112375"/>
    <x v="379"/>
    <x v="98"/>
    <s v="Standard Class"/>
    <s v="RD-19720"/>
    <s v="Roger Demir"/>
    <s v="Consumer"/>
    <s v="United States"/>
    <s v="Daytona Beach"/>
    <s v="Florida"/>
    <n v="32114"/>
    <x v="0"/>
    <x v="830"/>
    <x v="1"/>
    <x v="12"/>
    <x v="825"/>
    <x v="3312"/>
    <n v="2"/>
    <n v="0.2"/>
    <x v="3740"/>
  </r>
  <r>
    <n v="4336"/>
    <s v="CA-2015-154795"/>
    <x v="139"/>
    <x v="140"/>
    <s v="Standard Class"/>
    <s v="GZ-14470"/>
    <s v="Gary Zandusky"/>
    <s v="Consumer"/>
    <s v="United States"/>
    <s v="Bullhead City"/>
    <s v="Arizona"/>
    <n v="86442"/>
    <x v="1"/>
    <x v="1652"/>
    <x v="1"/>
    <x v="12"/>
    <x v="1641"/>
    <x v="2418"/>
    <n v="1"/>
    <n v="0.2"/>
    <x v="2752"/>
  </r>
  <r>
    <n v="4337"/>
    <s v="CA-2015-154795"/>
    <x v="139"/>
    <x v="140"/>
    <s v="Standard Class"/>
    <s v="GZ-14470"/>
    <s v="Gary Zandusky"/>
    <s v="Consumer"/>
    <s v="United States"/>
    <s v="Bullhead City"/>
    <s v="Arizona"/>
    <n v="86442"/>
    <x v="1"/>
    <x v="1104"/>
    <x v="0"/>
    <x v="5"/>
    <x v="1093"/>
    <x v="325"/>
    <n v="2"/>
    <n v="0.2"/>
    <x v="2606"/>
  </r>
  <r>
    <n v="4338"/>
    <s v="CA-2015-125234"/>
    <x v="154"/>
    <x v="382"/>
    <s v="Standard Class"/>
    <s v="SN-20710"/>
    <s v="Steve Nguyen"/>
    <s v="Home Office"/>
    <s v="United States"/>
    <s v="Los Angeles"/>
    <s v="California"/>
    <n v="90049"/>
    <x v="1"/>
    <x v="357"/>
    <x v="2"/>
    <x v="11"/>
    <x v="357"/>
    <x v="3313"/>
    <n v="3"/>
    <n v="0"/>
    <x v="3741"/>
  </r>
  <r>
    <n v="4339"/>
    <s v="CA-2015-125234"/>
    <x v="154"/>
    <x v="382"/>
    <s v="Standard Class"/>
    <s v="SN-20710"/>
    <s v="Steve Nguyen"/>
    <s v="Home Office"/>
    <s v="United States"/>
    <s v="Los Angeles"/>
    <s v="California"/>
    <n v="90049"/>
    <x v="1"/>
    <x v="67"/>
    <x v="1"/>
    <x v="10"/>
    <x v="67"/>
    <x v="3314"/>
    <n v="3"/>
    <n v="0"/>
    <x v="3742"/>
  </r>
  <r>
    <n v="4340"/>
    <s v="CA-2017-133501"/>
    <x v="151"/>
    <x v="153"/>
    <s v="Standard Class"/>
    <s v="DK-12895"/>
    <s v="Dana Kaydos"/>
    <s v="Consumer"/>
    <s v="United States"/>
    <s v="Franklin"/>
    <s v="Tennessee"/>
    <n v="37064"/>
    <x v="0"/>
    <x v="974"/>
    <x v="1"/>
    <x v="10"/>
    <x v="968"/>
    <x v="1182"/>
    <n v="1"/>
    <n v="0.2"/>
    <x v="1673"/>
  </r>
  <r>
    <n v="4341"/>
    <s v="US-2014-129609"/>
    <x v="579"/>
    <x v="1042"/>
    <s v="Same Day"/>
    <s v="VM-21835"/>
    <s v="Vivian Mathis"/>
    <s v="Consumer"/>
    <s v="United States"/>
    <s v="Portage"/>
    <s v="Indiana"/>
    <n v="46368"/>
    <x v="2"/>
    <x v="359"/>
    <x v="1"/>
    <x v="6"/>
    <x v="359"/>
    <x v="1363"/>
    <n v="2"/>
    <n v="0"/>
    <x v="1426"/>
  </r>
  <r>
    <n v="4342"/>
    <s v="CA-2017-130309"/>
    <x v="94"/>
    <x v="91"/>
    <s v="Standard Class"/>
    <s v="GB-14575"/>
    <s v="Giulietta Baptist"/>
    <s v="Consumer"/>
    <s v="United States"/>
    <s v="Arlington"/>
    <s v="Virginia"/>
    <n v="22204"/>
    <x v="0"/>
    <x v="245"/>
    <x v="1"/>
    <x v="4"/>
    <x v="246"/>
    <x v="2577"/>
    <n v="3"/>
    <n v="0"/>
    <x v="2826"/>
  </r>
  <r>
    <n v="4343"/>
    <s v="CA-2017-105410"/>
    <x v="498"/>
    <x v="782"/>
    <s v="First Class"/>
    <s v="ND-18370"/>
    <s v="Natalie DeCherney"/>
    <s v="Consumer"/>
    <s v="United States"/>
    <s v="San Francisco"/>
    <s v="California"/>
    <n v="94110"/>
    <x v="1"/>
    <x v="925"/>
    <x v="1"/>
    <x v="8"/>
    <x v="917"/>
    <x v="2990"/>
    <n v="6"/>
    <n v="0.2"/>
    <x v="3743"/>
  </r>
  <r>
    <n v="4344"/>
    <s v="CA-2017-105410"/>
    <x v="498"/>
    <x v="782"/>
    <s v="First Class"/>
    <s v="ND-18370"/>
    <s v="Natalie DeCherney"/>
    <s v="Consumer"/>
    <s v="United States"/>
    <s v="San Francisco"/>
    <s v="California"/>
    <n v="94110"/>
    <x v="1"/>
    <x v="1075"/>
    <x v="2"/>
    <x v="7"/>
    <x v="1065"/>
    <x v="3315"/>
    <n v="6"/>
    <n v="0.2"/>
    <x v="3744"/>
  </r>
  <r>
    <n v="4345"/>
    <s v="CA-2017-105410"/>
    <x v="498"/>
    <x v="782"/>
    <s v="First Class"/>
    <s v="ND-18370"/>
    <s v="Natalie DeCherney"/>
    <s v="Consumer"/>
    <s v="United States"/>
    <s v="San Francisco"/>
    <s v="California"/>
    <n v="94110"/>
    <x v="1"/>
    <x v="100"/>
    <x v="2"/>
    <x v="11"/>
    <x v="100"/>
    <x v="3316"/>
    <n v="2"/>
    <n v="0"/>
    <x v="3745"/>
  </r>
  <r>
    <n v="4346"/>
    <s v="CA-2017-105410"/>
    <x v="498"/>
    <x v="782"/>
    <s v="First Class"/>
    <s v="ND-18370"/>
    <s v="Natalie DeCherney"/>
    <s v="Consumer"/>
    <s v="United States"/>
    <s v="San Francisco"/>
    <s v="California"/>
    <n v="94110"/>
    <x v="1"/>
    <x v="1135"/>
    <x v="2"/>
    <x v="11"/>
    <x v="1123"/>
    <x v="1772"/>
    <n v="4"/>
    <n v="0"/>
    <x v="3746"/>
  </r>
  <r>
    <n v="4347"/>
    <s v="CA-2016-120355"/>
    <x v="31"/>
    <x v="1043"/>
    <s v="Standard Class"/>
    <s v="MM-17260"/>
    <s v="Magdelene Morse"/>
    <s v="Consumer"/>
    <s v="United States"/>
    <s v="New Rochelle"/>
    <s v="New York"/>
    <n v="10801"/>
    <x v="3"/>
    <x v="654"/>
    <x v="0"/>
    <x v="1"/>
    <x v="654"/>
    <x v="3317"/>
    <n v="2"/>
    <n v="0.1"/>
    <x v="3747"/>
  </r>
  <r>
    <n v="4348"/>
    <s v="CA-2016-120355"/>
    <x v="31"/>
    <x v="1043"/>
    <s v="Standard Class"/>
    <s v="MM-17260"/>
    <s v="Magdelene Morse"/>
    <s v="Consumer"/>
    <s v="United States"/>
    <s v="New Rochelle"/>
    <s v="New York"/>
    <n v="10801"/>
    <x v="3"/>
    <x v="1653"/>
    <x v="0"/>
    <x v="5"/>
    <x v="1642"/>
    <x v="3318"/>
    <n v="3"/>
    <n v="0"/>
    <x v="3748"/>
  </r>
  <r>
    <n v="4349"/>
    <s v="CA-2017-169894"/>
    <x v="221"/>
    <x v="364"/>
    <s v="Second Class"/>
    <s v="MV-17485"/>
    <s v="Mark Van Huff"/>
    <s v="Consumer"/>
    <s v="United States"/>
    <s v="Mesa"/>
    <s v="Arizona"/>
    <n v="85204"/>
    <x v="1"/>
    <x v="655"/>
    <x v="1"/>
    <x v="8"/>
    <x v="655"/>
    <x v="321"/>
    <n v="2"/>
    <n v="0.7"/>
    <x v="3749"/>
  </r>
  <r>
    <n v="4350"/>
    <s v="CA-2017-169894"/>
    <x v="221"/>
    <x v="364"/>
    <s v="Second Class"/>
    <s v="MV-17485"/>
    <s v="Mark Van Huff"/>
    <s v="Consumer"/>
    <s v="United States"/>
    <s v="Mesa"/>
    <s v="Arizona"/>
    <n v="85204"/>
    <x v="1"/>
    <x v="391"/>
    <x v="1"/>
    <x v="4"/>
    <x v="392"/>
    <x v="3319"/>
    <n v="8"/>
    <n v="0.2"/>
    <x v="3750"/>
  </r>
  <r>
    <n v="4351"/>
    <s v="US-2017-100482"/>
    <x v="645"/>
    <x v="339"/>
    <s v="Standard Class"/>
    <s v="JL-15130"/>
    <s v="Jack Lebron"/>
    <s v="Consumer"/>
    <s v="United States"/>
    <s v="Lancaster"/>
    <s v="Ohio"/>
    <n v="43130"/>
    <x v="3"/>
    <x v="470"/>
    <x v="1"/>
    <x v="4"/>
    <x v="471"/>
    <x v="510"/>
    <n v="2"/>
    <n v="0.2"/>
    <x v="522"/>
  </r>
  <r>
    <n v="4352"/>
    <s v="US-2017-100482"/>
    <x v="645"/>
    <x v="339"/>
    <s v="Standard Class"/>
    <s v="JL-15130"/>
    <s v="Jack Lebron"/>
    <s v="Consumer"/>
    <s v="United States"/>
    <s v="Lancaster"/>
    <s v="Ohio"/>
    <n v="43130"/>
    <x v="3"/>
    <x v="658"/>
    <x v="2"/>
    <x v="11"/>
    <x v="658"/>
    <x v="3320"/>
    <n v="2"/>
    <n v="0.2"/>
    <x v="3751"/>
  </r>
  <r>
    <n v="4353"/>
    <s v="CA-2017-107748"/>
    <x v="389"/>
    <x v="169"/>
    <s v="Second Class"/>
    <s v="AG-10330"/>
    <s v="Alex Grayson"/>
    <s v="Consumer"/>
    <s v="United States"/>
    <s v="Stockton"/>
    <s v="California"/>
    <n v="95207"/>
    <x v="1"/>
    <x v="1620"/>
    <x v="2"/>
    <x v="7"/>
    <x v="1611"/>
    <x v="3124"/>
    <n v="4"/>
    <n v="0.2"/>
    <x v="3505"/>
  </r>
  <r>
    <n v="4354"/>
    <s v="CA-2017-107748"/>
    <x v="389"/>
    <x v="169"/>
    <s v="Second Class"/>
    <s v="AG-10330"/>
    <s v="Alex Grayson"/>
    <s v="Consumer"/>
    <s v="United States"/>
    <s v="Stockton"/>
    <s v="California"/>
    <n v="95207"/>
    <x v="1"/>
    <x v="510"/>
    <x v="1"/>
    <x v="10"/>
    <x v="510"/>
    <x v="91"/>
    <n v="2"/>
    <n v="0"/>
    <x v="91"/>
  </r>
  <r>
    <n v="4355"/>
    <s v="CA-2017-153654"/>
    <x v="221"/>
    <x v="177"/>
    <s v="Second Class"/>
    <s v="MD-17860"/>
    <s v="Michael Dominguez"/>
    <s v="Corporate"/>
    <s v="United States"/>
    <s v="Asheville"/>
    <s v="North Carolina"/>
    <n v="28806"/>
    <x v="0"/>
    <x v="741"/>
    <x v="1"/>
    <x v="8"/>
    <x v="739"/>
    <x v="3006"/>
    <n v="8"/>
    <n v="0.7"/>
    <x v="3752"/>
  </r>
  <r>
    <n v="4356"/>
    <s v="CA-2015-155600"/>
    <x v="784"/>
    <x v="157"/>
    <s v="Second Class"/>
    <s v="RO-19780"/>
    <s v="Rose O'Brian"/>
    <s v="Consumer"/>
    <s v="United States"/>
    <s v="Clarksville"/>
    <s v="Tennessee"/>
    <n v="37042"/>
    <x v="0"/>
    <x v="692"/>
    <x v="1"/>
    <x v="8"/>
    <x v="692"/>
    <x v="3321"/>
    <n v="7"/>
    <n v="0.7"/>
    <x v="3753"/>
  </r>
  <r>
    <n v="4357"/>
    <s v="CA-2015-155600"/>
    <x v="784"/>
    <x v="157"/>
    <s v="Second Class"/>
    <s v="RO-19780"/>
    <s v="Rose O'Brian"/>
    <s v="Consumer"/>
    <s v="United States"/>
    <s v="Clarksville"/>
    <s v="Tennessee"/>
    <n v="37042"/>
    <x v="0"/>
    <x v="684"/>
    <x v="1"/>
    <x v="6"/>
    <x v="684"/>
    <x v="3322"/>
    <n v="4"/>
    <n v="0.2"/>
    <x v="3754"/>
  </r>
  <r>
    <n v="4358"/>
    <s v="CA-2017-162565"/>
    <x v="157"/>
    <x v="33"/>
    <s v="Same Day"/>
    <s v="RR-19315"/>
    <s v="Ralph Ritter"/>
    <s v="Consumer"/>
    <s v="United States"/>
    <s v="Aurora"/>
    <s v="Illinois"/>
    <n v="60505"/>
    <x v="2"/>
    <x v="289"/>
    <x v="1"/>
    <x v="10"/>
    <x v="289"/>
    <x v="563"/>
    <n v="2"/>
    <n v="0.2"/>
    <x v="572"/>
  </r>
  <r>
    <n v="4359"/>
    <s v="CA-2017-162565"/>
    <x v="157"/>
    <x v="33"/>
    <s v="Same Day"/>
    <s v="RR-19315"/>
    <s v="Ralph Ritter"/>
    <s v="Consumer"/>
    <s v="United States"/>
    <s v="Aurora"/>
    <s v="Illinois"/>
    <n v="60505"/>
    <x v="2"/>
    <x v="622"/>
    <x v="0"/>
    <x v="5"/>
    <x v="622"/>
    <x v="3323"/>
    <n v="1"/>
    <n v="0.6"/>
    <x v="3755"/>
  </r>
  <r>
    <n v="4360"/>
    <s v="CA-2017-162565"/>
    <x v="157"/>
    <x v="33"/>
    <s v="Same Day"/>
    <s v="RR-19315"/>
    <s v="Ralph Ritter"/>
    <s v="Consumer"/>
    <s v="United States"/>
    <s v="Aurora"/>
    <s v="Illinois"/>
    <n v="60505"/>
    <x v="2"/>
    <x v="873"/>
    <x v="0"/>
    <x v="1"/>
    <x v="867"/>
    <x v="3324"/>
    <n v="2"/>
    <n v="0.3"/>
    <x v="3756"/>
  </r>
  <r>
    <n v="4361"/>
    <s v="CA-2016-127642"/>
    <x v="206"/>
    <x v="213"/>
    <s v="First Class"/>
    <s v="CP-12340"/>
    <s v="Christine Phan"/>
    <s v="Corporate"/>
    <s v="United States"/>
    <s v="Warwick"/>
    <s v="Rhode Island"/>
    <n v="2886"/>
    <x v="3"/>
    <x v="1654"/>
    <x v="1"/>
    <x v="10"/>
    <x v="33"/>
    <x v="1375"/>
    <n v="2"/>
    <n v="0"/>
    <x v="1438"/>
  </r>
  <r>
    <n v="4362"/>
    <s v="US-2017-163195"/>
    <x v="922"/>
    <x v="638"/>
    <s v="Second Class"/>
    <s v="LL-16840"/>
    <s v="Lauren Leatherbury"/>
    <s v="Consumer"/>
    <s v="United States"/>
    <s v="Lafayette"/>
    <s v="Louisiana"/>
    <n v="70506"/>
    <x v="0"/>
    <x v="119"/>
    <x v="2"/>
    <x v="7"/>
    <x v="119"/>
    <x v="3325"/>
    <n v="3"/>
    <n v="0"/>
    <x v="3757"/>
  </r>
  <r>
    <n v="4363"/>
    <s v="CA-2017-111332"/>
    <x v="968"/>
    <x v="843"/>
    <s v="Second Class"/>
    <s v="NC-18340"/>
    <s v="Nat Carroll"/>
    <s v="Consumer"/>
    <s v="United States"/>
    <s v="Fargo"/>
    <s v="North Dakota"/>
    <n v="58103"/>
    <x v="2"/>
    <x v="399"/>
    <x v="1"/>
    <x v="6"/>
    <x v="400"/>
    <x v="3326"/>
    <n v="3"/>
    <n v="0"/>
    <x v="3758"/>
  </r>
  <r>
    <n v="4364"/>
    <s v="CA-2017-111332"/>
    <x v="968"/>
    <x v="843"/>
    <s v="Second Class"/>
    <s v="NC-18340"/>
    <s v="Nat Carroll"/>
    <s v="Consumer"/>
    <s v="United States"/>
    <s v="Fargo"/>
    <s v="North Dakota"/>
    <n v="58103"/>
    <x v="2"/>
    <x v="313"/>
    <x v="1"/>
    <x v="6"/>
    <x v="313"/>
    <x v="243"/>
    <n v="4"/>
    <n v="0"/>
    <x v="3759"/>
  </r>
  <r>
    <n v="4365"/>
    <s v="CA-2017-111332"/>
    <x v="968"/>
    <x v="843"/>
    <s v="Second Class"/>
    <s v="NC-18340"/>
    <s v="Nat Carroll"/>
    <s v="Consumer"/>
    <s v="United States"/>
    <s v="Fargo"/>
    <s v="North Dakota"/>
    <n v="58103"/>
    <x v="2"/>
    <x v="718"/>
    <x v="1"/>
    <x v="4"/>
    <x v="717"/>
    <x v="3327"/>
    <n v="4"/>
    <n v="0"/>
    <x v="3760"/>
  </r>
  <r>
    <n v="4366"/>
    <s v="CA-2017-111332"/>
    <x v="968"/>
    <x v="843"/>
    <s v="Second Class"/>
    <s v="NC-18340"/>
    <s v="Nat Carroll"/>
    <s v="Consumer"/>
    <s v="United States"/>
    <s v="Fargo"/>
    <s v="North Dakota"/>
    <n v="58103"/>
    <x v="2"/>
    <x v="1099"/>
    <x v="1"/>
    <x v="13"/>
    <x v="128"/>
    <x v="3328"/>
    <n v="3"/>
    <n v="0"/>
    <x v="3761"/>
  </r>
  <r>
    <n v="4367"/>
    <s v="CA-2017-111332"/>
    <x v="968"/>
    <x v="843"/>
    <s v="Second Class"/>
    <s v="NC-18340"/>
    <s v="Nat Carroll"/>
    <s v="Consumer"/>
    <s v="United States"/>
    <s v="Fargo"/>
    <s v="North Dakota"/>
    <n v="58103"/>
    <x v="2"/>
    <x v="1539"/>
    <x v="1"/>
    <x v="6"/>
    <x v="1527"/>
    <x v="3329"/>
    <n v="10"/>
    <n v="0"/>
    <x v="3762"/>
  </r>
  <r>
    <n v="4368"/>
    <s v="CA-2017-117044"/>
    <x v="220"/>
    <x v="462"/>
    <s v="Second Class"/>
    <s v="HA-14920"/>
    <s v="Helen Andreada"/>
    <s v="Consumer"/>
    <s v="United States"/>
    <s v="Chicago"/>
    <s v="Illinois"/>
    <n v="60623"/>
    <x v="2"/>
    <x v="1321"/>
    <x v="1"/>
    <x v="13"/>
    <x v="1307"/>
    <x v="3330"/>
    <n v="4"/>
    <n v="0.2"/>
    <x v="3763"/>
  </r>
  <r>
    <n v="4369"/>
    <s v="CA-2017-117044"/>
    <x v="220"/>
    <x v="462"/>
    <s v="Second Class"/>
    <s v="HA-14920"/>
    <s v="Helen Andreada"/>
    <s v="Consumer"/>
    <s v="United States"/>
    <s v="Chicago"/>
    <s v="Illinois"/>
    <n v="60623"/>
    <x v="2"/>
    <x v="630"/>
    <x v="1"/>
    <x v="10"/>
    <x v="630"/>
    <x v="3331"/>
    <n v="6"/>
    <n v="0.2"/>
    <x v="3764"/>
  </r>
  <r>
    <n v="4370"/>
    <s v="US-2016-165078"/>
    <x v="732"/>
    <x v="54"/>
    <s v="Standard Class"/>
    <s v="MA-17995"/>
    <s v="Michelle Arnett"/>
    <s v="Home Office"/>
    <s v="United States"/>
    <s v="Lawrence"/>
    <s v="Indiana"/>
    <n v="46226"/>
    <x v="2"/>
    <x v="542"/>
    <x v="1"/>
    <x v="8"/>
    <x v="542"/>
    <x v="1744"/>
    <n v="5"/>
    <n v="0"/>
    <x v="3765"/>
  </r>
  <r>
    <n v="4371"/>
    <s v="US-2016-165078"/>
    <x v="732"/>
    <x v="54"/>
    <s v="Standard Class"/>
    <s v="MA-17995"/>
    <s v="Michelle Arnett"/>
    <s v="Home Office"/>
    <s v="United States"/>
    <s v="Lawrence"/>
    <s v="Indiana"/>
    <n v="46226"/>
    <x v="2"/>
    <x v="1571"/>
    <x v="1"/>
    <x v="6"/>
    <x v="1562"/>
    <x v="2010"/>
    <n v="2"/>
    <n v="0"/>
    <x v="3766"/>
  </r>
  <r>
    <n v="4372"/>
    <s v="US-2016-165078"/>
    <x v="732"/>
    <x v="54"/>
    <s v="Standard Class"/>
    <s v="MA-17995"/>
    <s v="Michelle Arnett"/>
    <s v="Home Office"/>
    <s v="United States"/>
    <s v="Lawrence"/>
    <s v="Indiana"/>
    <n v="46226"/>
    <x v="2"/>
    <x v="1655"/>
    <x v="1"/>
    <x v="2"/>
    <x v="1643"/>
    <x v="2678"/>
    <n v="5"/>
    <n v="0"/>
    <x v="2957"/>
  </r>
  <r>
    <n v="4373"/>
    <s v="US-2017-169320"/>
    <x v="283"/>
    <x v="262"/>
    <s v="Second Class"/>
    <s v="LH-16900"/>
    <s v="Lena Hernandez"/>
    <s v="Consumer"/>
    <s v="United States"/>
    <s v="Elkhart"/>
    <s v="Indiana"/>
    <n v="46514"/>
    <x v="2"/>
    <x v="241"/>
    <x v="1"/>
    <x v="6"/>
    <x v="242"/>
    <x v="2643"/>
    <n v="2"/>
    <n v="0"/>
    <x v="3149"/>
  </r>
  <r>
    <n v="4374"/>
    <s v="US-2017-169320"/>
    <x v="283"/>
    <x v="262"/>
    <s v="Second Class"/>
    <s v="LH-16900"/>
    <s v="Lena Hernandez"/>
    <s v="Consumer"/>
    <s v="United States"/>
    <s v="Elkhart"/>
    <s v="Indiana"/>
    <n v="46514"/>
    <x v="2"/>
    <x v="1365"/>
    <x v="2"/>
    <x v="11"/>
    <x v="1548"/>
    <x v="3332"/>
    <n v="5"/>
    <n v="0"/>
    <x v="3767"/>
  </r>
  <r>
    <n v="4375"/>
    <s v="CA-2016-158575"/>
    <x v="741"/>
    <x v="71"/>
    <s v="Standard Class"/>
    <s v="SB-20290"/>
    <s v="Sean Braxton"/>
    <s v="Corporate"/>
    <s v="United States"/>
    <s v="Kent"/>
    <s v="Ohio"/>
    <n v="44240"/>
    <x v="3"/>
    <x v="1656"/>
    <x v="1"/>
    <x v="9"/>
    <x v="1644"/>
    <x v="3333"/>
    <n v="6"/>
    <n v="0.2"/>
    <x v="3768"/>
  </r>
  <r>
    <n v="4376"/>
    <s v="CA-2014-166954"/>
    <x v="573"/>
    <x v="1044"/>
    <s v="Standard Class"/>
    <s v="BT-11305"/>
    <s v="Beth Thompson"/>
    <s v="Home Office"/>
    <s v="United States"/>
    <s v="San Gabriel"/>
    <s v="California"/>
    <n v="91776"/>
    <x v="1"/>
    <x v="71"/>
    <x v="0"/>
    <x v="5"/>
    <x v="71"/>
    <x v="3334"/>
    <n v="5"/>
    <n v="0"/>
    <x v="3769"/>
  </r>
  <r>
    <n v="4377"/>
    <s v="CA-2014-166954"/>
    <x v="573"/>
    <x v="1044"/>
    <s v="Standard Class"/>
    <s v="BT-11305"/>
    <s v="Beth Thompson"/>
    <s v="Home Office"/>
    <s v="United States"/>
    <s v="San Gabriel"/>
    <s v="California"/>
    <n v="91776"/>
    <x v="1"/>
    <x v="1284"/>
    <x v="1"/>
    <x v="9"/>
    <x v="1269"/>
    <x v="3335"/>
    <n v="3"/>
    <n v="0"/>
    <x v="3770"/>
  </r>
  <r>
    <n v="4378"/>
    <s v="CA-2014-166954"/>
    <x v="573"/>
    <x v="1044"/>
    <s v="Standard Class"/>
    <s v="BT-11305"/>
    <s v="Beth Thompson"/>
    <s v="Home Office"/>
    <s v="United States"/>
    <s v="San Gabriel"/>
    <s v="California"/>
    <n v="91776"/>
    <x v="1"/>
    <x v="873"/>
    <x v="0"/>
    <x v="1"/>
    <x v="867"/>
    <x v="3336"/>
    <n v="5"/>
    <n v="0.2"/>
    <x v="3771"/>
  </r>
  <r>
    <n v="4379"/>
    <s v="CA-2015-140830"/>
    <x v="672"/>
    <x v="156"/>
    <s v="Second Class"/>
    <s v="PS-18970"/>
    <s v="Paul Stevenson"/>
    <s v="Home Office"/>
    <s v="United States"/>
    <s v="Henderson"/>
    <s v="Kentucky"/>
    <n v="42420"/>
    <x v="0"/>
    <x v="755"/>
    <x v="1"/>
    <x v="12"/>
    <x v="753"/>
    <x v="2053"/>
    <n v="2"/>
    <n v="0"/>
    <x v="2211"/>
  </r>
  <r>
    <n v="4380"/>
    <s v="CA-2015-140830"/>
    <x v="672"/>
    <x v="156"/>
    <s v="Second Class"/>
    <s v="PS-18970"/>
    <s v="Paul Stevenson"/>
    <s v="Home Office"/>
    <s v="United States"/>
    <s v="Henderson"/>
    <s v="Kentucky"/>
    <n v="42420"/>
    <x v="0"/>
    <x v="842"/>
    <x v="1"/>
    <x v="12"/>
    <x v="836"/>
    <x v="3337"/>
    <n v="2"/>
    <n v="0"/>
    <x v="3772"/>
  </r>
  <r>
    <n v="4381"/>
    <s v="CA-2015-152891"/>
    <x v="969"/>
    <x v="697"/>
    <s v="Standard Class"/>
    <s v="TB-21625"/>
    <s v="Trudy Brown"/>
    <s v="Consumer"/>
    <s v="United States"/>
    <s v="San Francisco"/>
    <s v="California"/>
    <n v="94110"/>
    <x v="1"/>
    <x v="626"/>
    <x v="1"/>
    <x v="6"/>
    <x v="626"/>
    <x v="780"/>
    <n v="3"/>
    <n v="0"/>
    <x v="803"/>
  </r>
  <r>
    <n v="4382"/>
    <s v="CA-2015-152891"/>
    <x v="969"/>
    <x v="697"/>
    <s v="Standard Class"/>
    <s v="TB-21625"/>
    <s v="Trudy Brown"/>
    <s v="Consumer"/>
    <s v="United States"/>
    <s v="San Francisco"/>
    <s v="California"/>
    <n v="94110"/>
    <x v="1"/>
    <x v="438"/>
    <x v="0"/>
    <x v="3"/>
    <x v="438"/>
    <x v="3338"/>
    <n v="3"/>
    <n v="0.2"/>
    <x v="3773"/>
  </r>
  <r>
    <n v="4383"/>
    <s v="US-2015-122784"/>
    <x v="603"/>
    <x v="836"/>
    <s v="Standard Class"/>
    <s v="RA-19915"/>
    <s v="Russell Applegate"/>
    <s v="Consumer"/>
    <s v="United States"/>
    <s v="Highland Park"/>
    <s v="Illinois"/>
    <n v="60035"/>
    <x v="2"/>
    <x v="614"/>
    <x v="1"/>
    <x v="8"/>
    <x v="614"/>
    <x v="3339"/>
    <n v="5"/>
    <n v="0.8"/>
    <x v="3774"/>
  </r>
  <r>
    <n v="4384"/>
    <s v="US-2015-122784"/>
    <x v="603"/>
    <x v="836"/>
    <s v="Standard Class"/>
    <s v="RA-19915"/>
    <s v="Russell Applegate"/>
    <s v="Consumer"/>
    <s v="United States"/>
    <s v="Highland Park"/>
    <s v="Illinois"/>
    <n v="60035"/>
    <x v="2"/>
    <x v="1657"/>
    <x v="0"/>
    <x v="0"/>
    <x v="1645"/>
    <x v="3340"/>
    <n v="4"/>
    <n v="0.3"/>
    <x v="3775"/>
  </r>
  <r>
    <n v="4385"/>
    <s v="US-2015-122784"/>
    <x v="603"/>
    <x v="836"/>
    <s v="Standard Class"/>
    <s v="RA-19915"/>
    <s v="Russell Applegate"/>
    <s v="Consumer"/>
    <s v="United States"/>
    <s v="Highland Park"/>
    <s v="Illinois"/>
    <n v="60035"/>
    <x v="2"/>
    <x v="664"/>
    <x v="2"/>
    <x v="7"/>
    <x v="664"/>
    <x v="2081"/>
    <n v="2"/>
    <n v="0.2"/>
    <x v="3508"/>
  </r>
  <r>
    <n v="4386"/>
    <s v="US-2015-122784"/>
    <x v="603"/>
    <x v="836"/>
    <s v="Standard Class"/>
    <s v="RA-19915"/>
    <s v="Russell Applegate"/>
    <s v="Consumer"/>
    <s v="United States"/>
    <s v="Highland Park"/>
    <s v="Illinois"/>
    <n v="60035"/>
    <x v="2"/>
    <x v="37"/>
    <x v="0"/>
    <x v="0"/>
    <x v="37"/>
    <x v="3341"/>
    <n v="5"/>
    <n v="0.3"/>
    <x v="3776"/>
  </r>
  <r>
    <n v="4387"/>
    <s v="CA-2016-156811"/>
    <x v="189"/>
    <x v="195"/>
    <s v="Standard Class"/>
    <s v="BP-11095"/>
    <s v="Bart Pistole"/>
    <s v="Corporate"/>
    <s v="United States"/>
    <s v="San Francisco"/>
    <s v="California"/>
    <n v="94122"/>
    <x v="1"/>
    <x v="1644"/>
    <x v="1"/>
    <x v="9"/>
    <x v="360"/>
    <x v="2911"/>
    <n v="4"/>
    <n v="0"/>
    <x v="3669"/>
  </r>
  <r>
    <n v="4388"/>
    <s v="CA-2016-156811"/>
    <x v="189"/>
    <x v="195"/>
    <s v="Standard Class"/>
    <s v="BP-11095"/>
    <s v="Bart Pistole"/>
    <s v="Corporate"/>
    <s v="United States"/>
    <s v="San Francisco"/>
    <s v="California"/>
    <n v="94122"/>
    <x v="1"/>
    <x v="1124"/>
    <x v="1"/>
    <x v="8"/>
    <x v="1112"/>
    <x v="3148"/>
    <n v="3"/>
    <n v="0.2"/>
    <x v="3539"/>
  </r>
  <r>
    <n v="4389"/>
    <s v="CA-2017-111556"/>
    <x v="225"/>
    <x v="228"/>
    <s v="First Class"/>
    <s v="CD-11920"/>
    <s v="Carlos Daly"/>
    <s v="Consumer"/>
    <s v="United States"/>
    <s v="New York City"/>
    <s v="New York"/>
    <n v="10035"/>
    <x v="3"/>
    <x v="652"/>
    <x v="1"/>
    <x v="10"/>
    <x v="652"/>
    <x v="1172"/>
    <n v="7"/>
    <n v="0"/>
    <x v="1216"/>
  </r>
  <r>
    <n v="4390"/>
    <s v="CA-2017-111556"/>
    <x v="225"/>
    <x v="228"/>
    <s v="First Class"/>
    <s v="CD-11920"/>
    <s v="Carlos Daly"/>
    <s v="Consumer"/>
    <s v="United States"/>
    <s v="New York City"/>
    <s v="New York"/>
    <n v="10035"/>
    <x v="3"/>
    <x v="1121"/>
    <x v="0"/>
    <x v="0"/>
    <x v="1109"/>
    <x v="3342"/>
    <n v="2"/>
    <n v="0.2"/>
    <x v="3777"/>
  </r>
  <r>
    <n v="4391"/>
    <s v="CA-2017-111556"/>
    <x v="225"/>
    <x v="228"/>
    <s v="First Class"/>
    <s v="CD-11920"/>
    <s v="Carlos Daly"/>
    <s v="Consumer"/>
    <s v="United States"/>
    <s v="New York City"/>
    <s v="New York"/>
    <n v="10035"/>
    <x v="3"/>
    <x v="1461"/>
    <x v="2"/>
    <x v="7"/>
    <x v="1447"/>
    <x v="3343"/>
    <n v="3"/>
    <n v="0"/>
    <x v="3710"/>
  </r>
  <r>
    <n v="4392"/>
    <s v="CA-2017-111556"/>
    <x v="225"/>
    <x v="228"/>
    <s v="First Class"/>
    <s v="CD-11920"/>
    <s v="Carlos Daly"/>
    <s v="Consumer"/>
    <s v="United States"/>
    <s v="New York City"/>
    <s v="New York"/>
    <n v="10035"/>
    <x v="3"/>
    <x v="1243"/>
    <x v="1"/>
    <x v="6"/>
    <x v="1226"/>
    <x v="3344"/>
    <n v="3"/>
    <n v="0"/>
    <x v="3778"/>
  </r>
  <r>
    <n v="4393"/>
    <s v="CA-2016-108868"/>
    <x v="162"/>
    <x v="720"/>
    <s v="Standard Class"/>
    <s v="KB-16585"/>
    <s v="Ken Black"/>
    <s v="Corporate"/>
    <s v="United States"/>
    <s v="Dallas"/>
    <s v="Texas"/>
    <n v="75081"/>
    <x v="2"/>
    <x v="399"/>
    <x v="1"/>
    <x v="6"/>
    <x v="400"/>
    <x v="467"/>
    <n v="2"/>
    <n v="0.2"/>
    <x v="478"/>
  </r>
  <r>
    <n v="4394"/>
    <s v="CA-2016-108868"/>
    <x v="162"/>
    <x v="720"/>
    <s v="Standard Class"/>
    <s v="KB-16585"/>
    <s v="Ken Black"/>
    <s v="Corporate"/>
    <s v="United States"/>
    <s v="Dallas"/>
    <s v="Texas"/>
    <n v="75081"/>
    <x v="2"/>
    <x v="1250"/>
    <x v="2"/>
    <x v="7"/>
    <x v="1234"/>
    <x v="3345"/>
    <n v="5"/>
    <n v="0.2"/>
    <x v="3779"/>
  </r>
  <r>
    <n v="4395"/>
    <s v="CA-2014-142965"/>
    <x v="836"/>
    <x v="721"/>
    <s v="Same Day"/>
    <s v="SW-20245"/>
    <s v="Scot Wooten"/>
    <s v="Consumer"/>
    <s v="United States"/>
    <s v="Springfield"/>
    <s v="Ohio"/>
    <n v="45503"/>
    <x v="3"/>
    <x v="571"/>
    <x v="1"/>
    <x v="4"/>
    <x v="571"/>
    <x v="3346"/>
    <n v="1"/>
    <n v="0.2"/>
    <x v="3780"/>
  </r>
  <r>
    <n v="4396"/>
    <s v="CA-2014-142965"/>
    <x v="836"/>
    <x v="721"/>
    <s v="Same Day"/>
    <s v="SW-20245"/>
    <s v="Scot Wooten"/>
    <s v="Consumer"/>
    <s v="United States"/>
    <s v="Springfield"/>
    <s v="Ohio"/>
    <n v="45503"/>
    <x v="3"/>
    <x v="999"/>
    <x v="1"/>
    <x v="8"/>
    <x v="991"/>
    <x v="3347"/>
    <n v="3"/>
    <n v="0.7"/>
    <x v="3781"/>
  </r>
  <r>
    <n v="4397"/>
    <s v="CA-2016-148740"/>
    <x v="625"/>
    <x v="423"/>
    <s v="Standard Class"/>
    <s v="AH-10690"/>
    <s v="Anna Häberlin"/>
    <s v="Corporate"/>
    <s v="United States"/>
    <s v="San Diego"/>
    <s v="California"/>
    <n v="92024"/>
    <x v="1"/>
    <x v="944"/>
    <x v="2"/>
    <x v="7"/>
    <x v="937"/>
    <x v="3348"/>
    <n v="2"/>
    <n v="0.2"/>
    <x v="3782"/>
  </r>
  <r>
    <n v="4398"/>
    <s v="US-2014-138758"/>
    <x v="970"/>
    <x v="972"/>
    <s v="Standard Class"/>
    <s v="JL-15835"/>
    <s v="John Lee"/>
    <s v="Consumer"/>
    <s v="United States"/>
    <s v="Philadelphia"/>
    <s v="Pennsylvania"/>
    <n v="19120"/>
    <x v="3"/>
    <x v="812"/>
    <x v="0"/>
    <x v="1"/>
    <x v="809"/>
    <x v="3349"/>
    <n v="2"/>
    <n v="0.3"/>
    <x v="3783"/>
  </r>
  <r>
    <n v="4399"/>
    <s v="US-2014-138758"/>
    <x v="970"/>
    <x v="972"/>
    <s v="Standard Class"/>
    <s v="JL-15835"/>
    <s v="John Lee"/>
    <s v="Consumer"/>
    <s v="United States"/>
    <s v="Philadelphia"/>
    <s v="Pennsylvania"/>
    <n v="19120"/>
    <x v="3"/>
    <x v="484"/>
    <x v="0"/>
    <x v="5"/>
    <x v="484"/>
    <x v="3350"/>
    <n v="2"/>
    <n v="0.2"/>
    <x v="3784"/>
  </r>
  <r>
    <n v="4400"/>
    <s v="CA-2016-131737"/>
    <x v="716"/>
    <x v="320"/>
    <s v="Same Day"/>
    <s v="GZ-14470"/>
    <s v="Gary Zandusky"/>
    <s v="Consumer"/>
    <s v="United States"/>
    <s v="Columbia"/>
    <s v="Maryland"/>
    <n v="21044"/>
    <x v="3"/>
    <x v="889"/>
    <x v="1"/>
    <x v="12"/>
    <x v="882"/>
    <x v="3351"/>
    <n v="5"/>
    <n v="0"/>
    <x v="3785"/>
  </r>
  <r>
    <n v="4401"/>
    <s v="CA-2016-131737"/>
    <x v="716"/>
    <x v="320"/>
    <s v="Same Day"/>
    <s v="GZ-14470"/>
    <s v="Gary Zandusky"/>
    <s v="Consumer"/>
    <s v="United States"/>
    <s v="Columbia"/>
    <s v="Maryland"/>
    <n v="21044"/>
    <x v="3"/>
    <x v="227"/>
    <x v="1"/>
    <x v="9"/>
    <x v="228"/>
    <x v="3352"/>
    <n v="3"/>
    <n v="0"/>
    <x v="3786"/>
  </r>
  <r>
    <n v="4402"/>
    <s v="CA-2016-131737"/>
    <x v="716"/>
    <x v="320"/>
    <s v="Same Day"/>
    <s v="GZ-14470"/>
    <s v="Gary Zandusky"/>
    <s v="Consumer"/>
    <s v="United States"/>
    <s v="Columbia"/>
    <s v="Maryland"/>
    <n v="21044"/>
    <x v="3"/>
    <x v="622"/>
    <x v="0"/>
    <x v="5"/>
    <x v="622"/>
    <x v="3353"/>
    <n v="5"/>
    <n v="0"/>
    <x v="3787"/>
  </r>
  <r>
    <n v="4403"/>
    <s v="CA-2016-114538"/>
    <x v="482"/>
    <x v="1045"/>
    <s v="First Class"/>
    <s v="RC-19825"/>
    <s v="Roy Collins"/>
    <s v="Consumer"/>
    <s v="United States"/>
    <s v="Colorado Springs"/>
    <s v="Colorado"/>
    <n v="80906"/>
    <x v="1"/>
    <x v="1658"/>
    <x v="1"/>
    <x v="6"/>
    <x v="1646"/>
    <x v="3354"/>
    <n v="2"/>
    <n v="0.2"/>
    <x v="3788"/>
  </r>
  <r>
    <n v="4404"/>
    <s v="CA-2014-127936"/>
    <x v="814"/>
    <x v="897"/>
    <s v="First Class"/>
    <s v="CL-12565"/>
    <s v="Clay Ludtke"/>
    <s v="Consumer"/>
    <s v="United States"/>
    <s v="New York City"/>
    <s v="New York"/>
    <n v="10009"/>
    <x v="3"/>
    <x v="1658"/>
    <x v="1"/>
    <x v="6"/>
    <x v="1646"/>
    <x v="3355"/>
    <n v="3"/>
    <n v="0"/>
    <x v="3789"/>
  </r>
  <r>
    <n v="4405"/>
    <s v="CA-2015-164336"/>
    <x v="761"/>
    <x v="401"/>
    <s v="Standard Class"/>
    <s v="MW-18220"/>
    <s v="Mitch Webber"/>
    <s v="Consumer"/>
    <s v="United States"/>
    <s v="Philadelphia"/>
    <s v="Pennsylvania"/>
    <n v="19140"/>
    <x v="3"/>
    <x v="174"/>
    <x v="2"/>
    <x v="11"/>
    <x v="175"/>
    <x v="3356"/>
    <n v="3"/>
    <n v="0.2"/>
    <x v="3790"/>
  </r>
  <r>
    <n v="4406"/>
    <s v="CA-2015-164336"/>
    <x v="761"/>
    <x v="401"/>
    <s v="Standard Class"/>
    <s v="MW-18220"/>
    <s v="Mitch Webber"/>
    <s v="Consumer"/>
    <s v="United States"/>
    <s v="Philadelphia"/>
    <s v="Pennsylvania"/>
    <n v="19140"/>
    <x v="3"/>
    <x v="720"/>
    <x v="1"/>
    <x v="4"/>
    <x v="719"/>
    <x v="2360"/>
    <n v="3"/>
    <n v="0.2"/>
    <x v="2565"/>
  </r>
  <r>
    <n v="4407"/>
    <s v="CA-2016-100041"/>
    <x v="73"/>
    <x v="539"/>
    <s v="Standard Class"/>
    <s v="BF-10975"/>
    <s v="Barbara Fisher"/>
    <s v="Corporate"/>
    <s v="United States"/>
    <s v="Columbus"/>
    <s v="Indiana"/>
    <n v="47201"/>
    <x v="2"/>
    <x v="702"/>
    <x v="1"/>
    <x v="10"/>
    <x v="702"/>
    <x v="3357"/>
    <n v="2"/>
    <n v="0"/>
    <x v="3791"/>
  </r>
  <r>
    <n v="4408"/>
    <s v="CA-2016-100041"/>
    <x v="73"/>
    <x v="539"/>
    <s v="Standard Class"/>
    <s v="BF-10975"/>
    <s v="Barbara Fisher"/>
    <s v="Corporate"/>
    <s v="United States"/>
    <s v="Columbus"/>
    <s v="Indiana"/>
    <n v="47201"/>
    <x v="2"/>
    <x v="976"/>
    <x v="1"/>
    <x v="10"/>
    <x v="970"/>
    <x v="1836"/>
    <n v="3"/>
    <n v="0"/>
    <x v="1969"/>
  </r>
  <r>
    <n v="4409"/>
    <s v="CA-2016-100041"/>
    <x v="73"/>
    <x v="539"/>
    <s v="Standard Class"/>
    <s v="BF-10975"/>
    <s v="Barbara Fisher"/>
    <s v="Corporate"/>
    <s v="United States"/>
    <s v="Columbus"/>
    <s v="Indiana"/>
    <n v="47201"/>
    <x v="2"/>
    <x v="185"/>
    <x v="1"/>
    <x v="8"/>
    <x v="186"/>
    <x v="3358"/>
    <n v="1"/>
    <n v="0"/>
    <x v="3792"/>
  </r>
  <r>
    <n v="4410"/>
    <s v="US-2014-154879"/>
    <x v="457"/>
    <x v="1046"/>
    <s v="Standard Class"/>
    <s v="SN-20710"/>
    <s v="Steve Nguyen"/>
    <s v="Home Office"/>
    <s v="United States"/>
    <s v="Los Angeles"/>
    <s v="California"/>
    <n v="90004"/>
    <x v="1"/>
    <x v="865"/>
    <x v="1"/>
    <x v="2"/>
    <x v="859"/>
    <x v="399"/>
    <n v="2"/>
    <n v="0"/>
    <x v="2357"/>
  </r>
  <r>
    <n v="4411"/>
    <s v="US-2014-154879"/>
    <x v="457"/>
    <x v="1046"/>
    <s v="Standard Class"/>
    <s v="SN-20710"/>
    <s v="Steve Nguyen"/>
    <s v="Home Office"/>
    <s v="United States"/>
    <s v="Los Angeles"/>
    <s v="California"/>
    <n v="90004"/>
    <x v="1"/>
    <x v="646"/>
    <x v="1"/>
    <x v="6"/>
    <x v="646"/>
    <x v="1557"/>
    <n v="6"/>
    <n v="0"/>
    <x v="3793"/>
  </r>
  <r>
    <n v="4412"/>
    <s v="CA-2014-130624"/>
    <x v="261"/>
    <x v="637"/>
    <s v="First Class"/>
    <s v="TB-21280"/>
    <s v="Toby Braunhardt"/>
    <s v="Consumer"/>
    <s v="United States"/>
    <s v="New York City"/>
    <s v="New York"/>
    <n v="10024"/>
    <x v="3"/>
    <x v="1254"/>
    <x v="1"/>
    <x v="10"/>
    <x v="1238"/>
    <x v="1812"/>
    <n v="3"/>
    <n v="0"/>
    <x v="1942"/>
  </r>
  <r>
    <n v="4413"/>
    <s v="CA-2014-130624"/>
    <x v="261"/>
    <x v="637"/>
    <s v="First Class"/>
    <s v="TB-21280"/>
    <s v="Toby Braunhardt"/>
    <s v="Consumer"/>
    <s v="United States"/>
    <s v="New York City"/>
    <s v="New York"/>
    <n v="10024"/>
    <x v="3"/>
    <x v="517"/>
    <x v="2"/>
    <x v="7"/>
    <x v="517"/>
    <x v="903"/>
    <n v="3"/>
    <n v="0"/>
    <x v="3794"/>
  </r>
  <r>
    <n v="4414"/>
    <s v="CA-2014-130624"/>
    <x v="261"/>
    <x v="637"/>
    <s v="First Class"/>
    <s v="TB-21280"/>
    <s v="Toby Braunhardt"/>
    <s v="Consumer"/>
    <s v="United States"/>
    <s v="New York City"/>
    <s v="New York"/>
    <n v="10024"/>
    <x v="3"/>
    <x v="941"/>
    <x v="1"/>
    <x v="9"/>
    <x v="934"/>
    <x v="3359"/>
    <n v="3"/>
    <n v="0"/>
    <x v="3795"/>
  </r>
  <r>
    <n v="4415"/>
    <s v="CA-2017-132339"/>
    <x v="971"/>
    <x v="176"/>
    <s v="Standard Class"/>
    <s v="JB-15400"/>
    <s v="Jennifer Braxton"/>
    <s v="Corporate"/>
    <s v="United States"/>
    <s v="Lawrence"/>
    <s v="Massachusetts"/>
    <n v="1841"/>
    <x v="3"/>
    <x v="760"/>
    <x v="1"/>
    <x v="8"/>
    <x v="758"/>
    <x v="3360"/>
    <n v="1"/>
    <n v="0"/>
    <x v="3796"/>
  </r>
  <r>
    <n v="4416"/>
    <s v="CA-2014-153983"/>
    <x v="503"/>
    <x v="546"/>
    <s v="Standard Class"/>
    <s v="AH-10210"/>
    <s v="Alan Hwang"/>
    <s v="Consumer"/>
    <s v="United States"/>
    <s v="San Francisco"/>
    <s v="California"/>
    <n v="94122"/>
    <x v="1"/>
    <x v="907"/>
    <x v="2"/>
    <x v="7"/>
    <x v="899"/>
    <x v="1181"/>
    <n v="2"/>
    <n v="0.2"/>
    <x v="1226"/>
  </r>
  <r>
    <n v="4417"/>
    <s v="CA-2014-153983"/>
    <x v="503"/>
    <x v="546"/>
    <s v="Standard Class"/>
    <s v="AH-10210"/>
    <s v="Alan Hwang"/>
    <s v="Consumer"/>
    <s v="United States"/>
    <s v="San Francisco"/>
    <s v="California"/>
    <n v="94122"/>
    <x v="1"/>
    <x v="829"/>
    <x v="1"/>
    <x v="13"/>
    <x v="128"/>
    <x v="3361"/>
    <n v="5"/>
    <n v="0"/>
    <x v="3797"/>
  </r>
  <r>
    <n v="4418"/>
    <s v="CA-2017-112900"/>
    <x v="359"/>
    <x v="102"/>
    <s v="Second Class"/>
    <s v="KL-16645"/>
    <s v="Ken Lonsdale"/>
    <s v="Consumer"/>
    <s v="United States"/>
    <s v="Detroit"/>
    <s v="Michigan"/>
    <n v="48205"/>
    <x v="2"/>
    <x v="979"/>
    <x v="1"/>
    <x v="8"/>
    <x v="972"/>
    <x v="3362"/>
    <n v="8"/>
    <n v="0"/>
    <x v="3798"/>
  </r>
  <r>
    <n v="4419"/>
    <s v="CA-2014-160157"/>
    <x v="414"/>
    <x v="999"/>
    <s v="Standard Class"/>
    <s v="MH-17455"/>
    <s v="Mark Hamilton"/>
    <s v="Consumer"/>
    <s v="United States"/>
    <s v="Hamilton"/>
    <s v="Ohio"/>
    <n v="45011"/>
    <x v="3"/>
    <x v="124"/>
    <x v="0"/>
    <x v="5"/>
    <x v="125"/>
    <x v="3363"/>
    <n v="3"/>
    <n v="0.2"/>
    <x v="3799"/>
  </r>
  <r>
    <n v="4420"/>
    <s v="CA-2014-139633"/>
    <x v="506"/>
    <x v="1047"/>
    <s v="Standard Class"/>
    <s v="EC-14050"/>
    <s v="Erin Creighton"/>
    <s v="Consumer"/>
    <s v="United States"/>
    <s v="Columbus"/>
    <s v="Ohio"/>
    <n v="43229"/>
    <x v="3"/>
    <x v="1203"/>
    <x v="1"/>
    <x v="8"/>
    <x v="1188"/>
    <x v="3364"/>
    <n v="4"/>
    <n v="0.7"/>
    <x v="3800"/>
  </r>
  <r>
    <n v="4421"/>
    <s v="CA-2015-163090"/>
    <x v="972"/>
    <x v="958"/>
    <s v="Second Class"/>
    <s v="GH-14665"/>
    <s v="Greg Hansen"/>
    <s v="Consumer"/>
    <s v="United States"/>
    <s v="Chicago"/>
    <s v="Illinois"/>
    <n v="60610"/>
    <x v="2"/>
    <x v="682"/>
    <x v="1"/>
    <x v="14"/>
    <x v="682"/>
    <x v="3365"/>
    <n v="5"/>
    <n v="0.2"/>
    <x v="3801"/>
  </r>
  <r>
    <n v="4422"/>
    <s v="CA-2014-117016"/>
    <x v="530"/>
    <x v="1048"/>
    <s v="Standard Class"/>
    <s v="SC-20095"/>
    <s v="Sanjit Chand"/>
    <s v="Consumer"/>
    <s v="United States"/>
    <s v="Margate"/>
    <s v="Florida"/>
    <n v="33063"/>
    <x v="0"/>
    <x v="313"/>
    <x v="1"/>
    <x v="6"/>
    <x v="313"/>
    <x v="12"/>
    <n v="3"/>
    <n v="0.2"/>
    <x v="3802"/>
  </r>
  <r>
    <n v="4423"/>
    <s v="CA-2017-159464"/>
    <x v="796"/>
    <x v="1049"/>
    <s v="First Class"/>
    <s v="TB-21355"/>
    <s v="Todd Boyes"/>
    <s v="Corporate"/>
    <s v="United States"/>
    <s v="Sandy Springs"/>
    <s v="Georgia"/>
    <n v="30328"/>
    <x v="0"/>
    <x v="22"/>
    <x v="1"/>
    <x v="9"/>
    <x v="22"/>
    <x v="3366"/>
    <n v="2"/>
    <n v="0"/>
    <x v="3803"/>
  </r>
  <r>
    <n v="4424"/>
    <s v="CA-2017-159464"/>
    <x v="796"/>
    <x v="1049"/>
    <s v="First Class"/>
    <s v="TB-21355"/>
    <s v="Todd Boyes"/>
    <s v="Corporate"/>
    <s v="United States"/>
    <s v="Sandy Springs"/>
    <s v="Georgia"/>
    <n v="30328"/>
    <x v="0"/>
    <x v="1659"/>
    <x v="0"/>
    <x v="0"/>
    <x v="1647"/>
    <x v="3367"/>
    <n v="3"/>
    <n v="0"/>
    <x v="3804"/>
  </r>
  <r>
    <n v="4425"/>
    <s v="CA-2017-159464"/>
    <x v="796"/>
    <x v="1049"/>
    <s v="First Class"/>
    <s v="TB-21355"/>
    <s v="Todd Boyes"/>
    <s v="Corporate"/>
    <s v="United States"/>
    <s v="Sandy Springs"/>
    <s v="Georgia"/>
    <n v="30328"/>
    <x v="0"/>
    <x v="1091"/>
    <x v="2"/>
    <x v="7"/>
    <x v="1081"/>
    <x v="3368"/>
    <n v="5"/>
    <n v="0"/>
    <x v="3805"/>
  </r>
  <r>
    <n v="4426"/>
    <s v="CA-2017-159464"/>
    <x v="796"/>
    <x v="1049"/>
    <s v="First Class"/>
    <s v="TB-21355"/>
    <s v="Todd Boyes"/>
    <s v="Corporate"/>
    <s v="United States"/>
    <s v="Sandy Springs"/>
    <s v="Georgia"/>
    <n v="30328"/>
    <x v="0"/>
    <x v="412"/>
    <x v="1"/>
    <x v="8"/>
    <x v="412"/>
    <x v="3369"/>
    <n v="6"/>
    <n v="0"/>
    <x v="3806"/>
  </r>
  <r>
    <n v="4427"/>
    <s v="CA-2017-159464"/>
    <x v="796"/>
    <x v="1049"/>
    <s v="First Class"/>
    <s v="TB-21355"/>
    <s v="Todd Boyes"/>
    <s v="Corporate"/>
    <s v="United States"/>
    <s v="Sandy Springs"/>
    <s v="Georgia"/>
    <n v="30328"/>
    <x v="0"/>
    <x v="1480"/>
    <x v="2"/>
    <x v="7"/>
    <x v="1467"/>
    <x v="392"/>
    <n v="2"/>
    <n v="0"/>
    <x v="3807"/>
  </r>
  <r>
    <n v="4428"/>
    <s v="US-2017-103226"/>
    <x v="585"/>
    <x v="938"/>
    <s v="Standard Class"/>
    <s v="DW-13195"/>
    <s v="David Wiener"/>
    <s v="Corporate"/>
    <s v="United States"/>
    <s v="Albuquerque"/>
    <s v="New Mexico"/>
    <n v="87105"/>
    <x v="1"/>
    <x v="187"/>
    <x v="1"/>
    <x v="10"/>
    <x v="188"/>
    <x v="3370"/>
    <n v="3"/>
    <n v="0"/>
    <x v="3808"/>
  </r>
  <r>
    <n v="4429"/>
    <s v="CA-2017-119452"/>
    <x v="708"/>
    <x v="647"/>
    <s v="Standard Class"/>
    <s v="CL-12565"/>
    <s v="Clay Ludtke"/>
    <s v="Consumer"/>
    <s v="United States"/>
    <s v="Tulsa"/>
    <s v="Oklahoma"/>
    <n v="74133"/>
    <x v="2"/>
    <x v="1496"/>
    <x v="0"/>
    <x v="1"/>
    <x v="1484"/>
    <x v="3371"/>
    <n v="6"/>
    <n v="0"/>
    <x v="3809"/>
  </r>
  <r>
    <n v="4430"/>
    <s v="CA-2017-147725"/>
    <x v="32"/>
    <x v="947"/>
    <s v="Same Day"/>
    <s v="LT-17110"/>
    <s v="Liz Thompson"/>
    <s v="Consumer"/>
    <s v="United States"/>
    <s v="Orange"/>
    <s v="New Jersey"/>
    <n v="7050"/>
    <x v="3"/>
    <x v="1559"/>
    <x v="1"/>
    <x v="6"/>
    <x v="1549"/>
    <x v="421"/>
    <n v="3"/>
    <n v="0"/>
    <x v="3810"/>
  </r>
  <r>
    <n v="4431"/>
    <s v="CA-2016-168893"/>
    <x v="54"/>
    <x v="281"/>
    <s v="Second Class"/>
    <s v="AP-10915"/>
    <s v="Arthur Prichep"/>
    <s v="Consumer"/>
    <s v="United States"/>
    <s v="Henderson"/>
    <s v="Kentucky"/>
    <n v="42420"/>
    <x v="0"/>
    <x v="659"/>
    <x v="1"/>
    <x v="13"/>
    <x v="659"/>
    <x v="3372"/>
    <n v="4"/>
    <n v="0"/>
    <x v="3811"/>
  </r>
  <r>
    <n v="4432"/>
    <s v="CA-2016-168893"/>
    <x v="54"/>
    <x v="281"/>
    <s v="Second Class"/>
    <s v="AP-10915"/>
    <s v="Arthur Prichep"/>
    <s v="Consumer"/>
    <s v="United States"/>
    <s v="Henderson"/>
    <s v="Kentucky"/>
    <n v="42420"/>
    <x v="0"/>
    <x v="1596"/>
    <x v="1"/>
    <x v="6"/>
    <x v="1588"/>
    <x v="3373"/>
    <n v="3"/>
    <n v="0"/>
    <x v="3812"/>
  </r>
  <r>
    <n v="4433"/>
    <s v="CA-2016-168893"/>
    <x v="54"/>
    <x v="281"/>
    <s v="Second Class"/>
    <s v="AP-10915"/>
    <s v="Arthur Prichep"/>
    <s v="Consumer"/>
    <s v="United States"/>
    <s v="Henderson"/>
    <s v="Kentucky"/>
    <n v="42420"/>
    <x v="0"/>
    <x v="763"/>
    <x v="0"/>
    <x v="5"/>
    <x v="762"/>
    <x v="906"/>
    <n v="5"/>
    <n v="0"/>
    <x v="939"/>
  </r>
  <r>
    <n v="4434"/>
    <s v="CA-2016-168893"/>
    <x v="54"/>
    <x v="281"/>
    <s v="Second Class"/>
    <s v="AP-10915"/>
    <s v="Arthur Prichep"/>
    <s v="Consumer"/>
    <s v="United States"/>
    <s v="Henderson"/>
    <s v="Kentucky"/>
    <n v="42420"/>
    <x v="0"/>
    <x v="1452"/>
    <x v="1"/>
    <x v="6"/>
    <x v="1438"/>
    <x v="3374"/>
    <n v="1"/>
    <n v="0"/>
    <x v="3813"/>
  </r>
  <r>
    <n v="4435"/>
    <s v="CA-2016-168893"/>
    <x v="54"/>
    <x v="281"/>
    <s v="Second Class"/>
    <s v="AP-10915"/>
    <s v="Arthur Prichep"/>
    <s v="Consumer"/>
    <s v="United States"/>
    <s v="Henderson"/>
    <s v="Kentucky"/>
    <n v="42420"/>
    <x v="0"/>
    <x v="1660"/>
    <x v="0"/>
    <x v="3"/>
    <x v="1648"/>
    <x v="3375"/>
    <n v="3"/>
    <n v="0"/>
    <x v="3814"/>
  </r>
  <r>
    <n v="4436"/>
    <s v="CA-2016-163398"/>
    <x v="973"/>
    <x v="588"/>
    <s v="Standard Class"/>
    <s v="CB-12415"/>
    <s v="Christy Brittain"/>
    <s v="Consumer"/>
    <s v="United States"/>
    <s v="Chicago"/>
    <s v="Illinois"/>
    <n v="60653"/>
    <x v="2"/>
    <x v="634"/>
    <x v="1"/>
    <x v="8"/>
    <x v="634"/>
    <x v="3376"/>
    <n v="1"/>
    <n v="0.8"/>
    <x v="3815"/>
  </r>
  <r>
    <n v="4437"/>
    <s v="CA-2016-163398"/>
    <x v="973"/>
    <x v="588"/>
    <s v="Standard Class"/>
    <s v="CB-12415"/>
    <s v="Christy Brittain"/>
    <s v="Consumer"/>
    <s v="United States"/>
    <s v="Chicago"/>
    <s v="Illinois"/>
    <n v="60653"/>
    <x v="2"/>
    <x v="1661"/>
    <x v="1"/>
    <x v="6"/>
    <x v="1649"/>
    <x v="3377"/>
    <n v="7"/>
    <n v="0.2"/>
    <x v="3816"/>
  </r>
  <r>
    <n v="4438"/>
    <s v="CA-2016-163398"/>
    <x v="973"/>
    <x v="588"/>
    <s v="Standard Class"/>
    <s v="CB-12415"/>
    <s v="Christy Brittain"/>
    <s v="Consumer"/>
    <s v="United States"/>
    <s v="Chicago"/>
    <s v="Illinois"/>
    <n v="60653"/>
    <x v="2"/>
    <x v="1324"/>
    <x v="1"/>
    <x v="9"/>
    <x v="1311"/>
    <x v="3378"/>
    <n v="3"/>
    <n v="0.8"/>
    <x v="3817"/>
  </r>
  <r>
    <n v="4439"/>
    <s v="CA-2016-162726"/>
    <x v="797"/>
    <x v="771"/>
    <s v="Standard Class"/>
    <s v="MT-17815"/>
    <s v="Meg Tillman"/>
    <s v="Consumer"/>
    <s v="United States"/>
    <s v="Port Arthur"/>
    <s v="Texas"/>
    <n v="77642"/>
    <x v="2"/>
    <x v="1193"/>
    <x v="1"/>
    <x v="10"/>
    <x v="1178"/>
    <x v="563"/>
    <n v="2"/>
    <n v="0.2"/>
    <x v="572"/>
  </r>
  <r>
    <n v="4440"/>
    <s v="CA-2016-162726"/>
    <x v="797"/>
    <x v="771"/>
    <s v="Standard Class"/>
    <s v="MT-17815"/>
    <s v="Meg Tillman"/>
    <s v="Consumer"/>
    <s v="United States"/>
    <s v="Port Arthur"/>
    <s v="Texas"/>
    <n v="77642"/>
    <x v="2"/>
    <x v="956"/>
    <x v="1"/>
    <x v="10"/>
    <x v="949"/>
    <x v="208"/>
    <n v="4"/>
    <n v="0.2"/>
    <x v="1267"/>
  </r>
  <r>
    <n v="4441"/>
    <s v="US-2016-111290"/>
    <x v="405"/>
    <x v="1050"/>
    <s v="Standard Class"/>
    <s v="DK-13375"/>
    <s v="Dennis Kane"/>
    <s v="Consumer"/>
    <s v="United States"/>
    <s v="Westland"/>
    <s v="Michigan"/>
    <n v="48185"/>
    <x v="2"/>
    <x v="989"/>
    <x v="2"/>
    <x v="11"/>
    <x v="982"/>
    <x v="3379"/>
    <n v="1"/>
    <n v="0"/>
    <x v="3818"/>
  </r>
  <r>
    <n v="4442"/>
    <s v="US-2016-111290"/>
    <x v="405"/>
    <x v="1050"/>
    <s v="Standard Class"/>
    <s v="DK-13375"/>
    <s v="Dennis Kane"/>
    <s v="Consumer"/>
    <s v="United States"/>
    <s v="Westland"/>
    <s v="Michigan"/>
    <n v="48185"/>
    <x v="2"/>
    <x v="1662"/>
    <x v="1"/>
    <x v="4"/>
    <x v="1650"/>
    <x v="3380"/>
    <n v="5"/>
    <n v="0"/>
    <x v="3819"/>
  </r>
  <r>
    <n v="4443"/>
    <s v="US-2016-111290"/>
    <x v="405"/>
    <x v="1050"/>
    <s v="Standard Class"/>
    <s v="DK-13375"/>
    <s v="Dennis Kane"/>
    <s v="Consumer"/>
    <s v="United States"/>
    <s v="Westland"/>
    <s v="Michigan"/>
    <n v="48185"/>
    <x v="2"/>
    <x v="1663"/>
    <x v="1"/>
    <x v="6"/>
    <x v="1651"/>
    <x v="2640"/>
    <n v="5"/>
    <n v="0"/>
    <x v="3820"/>
  </r>
  <r>
    <n v="4444"/>
    <s v="US-2016-111290"/>
    <x v="405"/>
    <x v="1050"/>
    <s v="Standard Class"/>
    <s v="DK-13375"/>
    <s v="Dennis Kane"/>
    <s v="Consumer"/>
    <s v="United States"/>
    <s v="Westland"/>
    <s v="Michigan"/>
    <n v="48185"/>
    <x v="2"/>
    <x v="1009"/>
    <x v="1"/>
    <x v="10"/>
    <x v="1001"/>
    <x v="56"/>
    <n v="5"/>
    <n v="0"/>
    <x v="56"/>
  </r>
  <r>
    <n v="4445"/>
    <s v="US-2014-147704"/>
    <x v="912"/>
    <x v="683"/>
    <s v="Standard Class"/>
    <s v="SR-20740"/>
    <s v="Steven Roelle"/>
    <s v="Home Office"/>
    <s v="United States"/>
    <s v="Bloomington"/>
    <s v="Indiana"/>
    <n v="47401"/>
    <x v="2"/>
    <x v="1358"/>
    <x v="1"/>
    <x v="12"/>
    <x v="1344"/>
    <x v="2561"/>
    <n v="5"/>
    <n v="0"/>
    <x v="2808"/>
  </r>
  <r>
    <n v="4446"/>
    <s v="US-2014-147704"/>
    <x v="912"/>
    <x v="683"/>
    <s v="Standard Class"/>
    <s v="SR-20740"/>
    <s v="Steven Roelle"/>
    <s v="Home Office"/>
    <s v="United States"/>
    <s v="Bloomington"/>
    <s v="Indiana"/>
    <n v="47401"/>
    <x v="2"/>
    <x v="1436"/>
    <x v="1"/>
    <x v="10"/>
    <x v="1424"/>
    <x v="3381"/>
    <n v="6"/>
    <n v="0"/>
    <x v="3821"/>
  </r>
  <r>
    <n v="4447"/>
    <s v="US-2014-147704"/>
    <x v="912"/>
    <x v="683"/>
    <s v="Standard Class"/>
    <s v="SR-20740"/>
    <s v="Steven Roelle"/>
    <s v="Home Office"/>
    <s v="United States"/>
    <s v="Bloomington"/>
    <s v="Indiana"/>
    <n v="47401"/>
    <x v="2"/>
    <x v="24"/>
    <x v="1"/>
    <x v="8"/>
    <x v="24"/>
    <x v="2769"/>
    <n v="4"/>
    <n v="0"/>
    <x v="3822"/>
  </r>
  <r>
    <n v="4448"/>
    <s v="US-2014-147704"/>
    <x v="912"/>
    <x v="683"/>
    <s v="Standard Class"/>
    <s v="SR-20740"/>
    <s v="Steven Roelle"/>
    <s v="Home Office"/>
    <s v="United States"/>
    <s v="Bloomington"/>
    <s v="Indiana"/>
    <n v="47401"/>
    <x v="2"/>
    <x v="298"/>
    <x v="1"/>
    <x v="4"/>
    <x v="298"/>
    <x v="3382"/>
    <n v="5"/>
    <n v="0"/>
    <x v="3823"/>
  </r>
  <r>
    <n v="4449"/>
    <s v="CA-2015-121965"/>
    <x v="974"/>
    <x v="687"/>
    <s v="Standard Class"/>
    <s v="LH-17155"/>
    <s v="Logan Haushalter"/>
    <s v="Consumer"/>
    <s v="United States"/>
    <s v="Los Angeles"/>
    <s v="California"/>
    <n v="90032"/>
    <x v="1"/>
    <x v="545"/>
    <x v="0"/>
    <x v="5"/>
    <x v="545"/>
    <x v="2391"/>
    <n v="2"/>
    <n v="0"/>
    <x v="3824"/>
  </r>
  <r>
    <n v="4450"/>
    <s v="CA-2015-121965"/>
    <x v="974"/>
    <x v="687"/>
    <s v="Standard Class"/>
    <s v="LH-17155"/>
    <s v="Logan Haushalter"/>
    <s v="Consumer"/>
    <s v="United States"/>
    <s v="Los Angeles"/>
    <s v="California"/>
    <n v="90032"/>
    <x v="1"/>
    <x v="1114"/>
    <x v="1"/>
    <x v="10"/>
    <x v="1103"/>
    <x v="90"/>
    <n v="1"/>
    <n v="0"/>
    <x v="90"/>
  </r>
  <r>
    <n v="4451"/>
    <s v="CA-2015-121965"/>
    <x v="974"/>
    <x v="687"/>
    <s v="Standard Class"/>
    <s v="LH-17155"/>
    <s v="Logan Haushalter"/>
    <s v="Consumer"/>
    <s v="United States"/>
    <s v="Los Angeles"/>
    <s v="California"/>
    <n v="90032"/>
    <x v="1"/>
    <x v="633"/>
    <x v="1"/>
    <x v="12"/>
    <x v="633"/>
    <x v="737"/>
    <n v="3"/>
    <n v="0"/>
    <x v="755"/>
  </r>
  <r>
    <n v="4452"/>
    <s v="CA-2016-147137"/>
    <x v="975"/>
    <x v="946"/>
    <s v="First Class"/>
    <s v="AA-10645"/>
    <s v="Anna Andreadi"/>
    <s v="Consumer"/>
    <s v="United States"/>
    <s v="San Francisco"/>
    <s v="California"/>
    <n v="94109"/>
    <x v="1"/>
    <x v="534"/>
    <x v="0"/>
    <x v="5"/>
    <x v="534"/>
    <x v="3383"/>
    <n v="5"/>
    <n v="0"/>
    <x v="3825"/>
  </r>
  <r>
    <n v="4453"/>
    <s v="CA-2016-147137"/>
    <x v="975"/>
    <x v="946"/>
    <s v="First Class"/>
    <s v="AA-10645"/>
    <s v="Anna Andreadi"/>
    <s v="Consumer"/>
    <s v="United States"/>
    <s v="San Francisco"/>
    <s v="California"/>
    <n v="94109"/>
    <x v="1"/>
    <x v="1664"/>
    <x v="1"/>
    <x v="12"/>
    <x v="1652"/>
    <x v="3384"/>
    <n v="2"/>
    <n v="0"/>
    <x v="3826"/>
  </r>
  <r>
    <n v="4454"/>
    <s v="CA-2016-147137"/>
    <x v="975"/>
    <x v="946"/>
    <s v="First Class"/>
    <s v="AA-10645"/>
    <s v="Anna Andreadi"/>
    <s v="Consumer"/>
    <s v="United States"/>
    <s v="San Francisco"/>
    <s v="California"/>
    <n v="94109"/>
    <x v="1"/>
    <x v="789"/>
    <x v="0"/>
    <x v="0"/>
    <x v="787"/>
    <x v="3385"/>
    <n v="5"/>
    <n v="0.15"/>
    <x v="3827"/>
  </r>
  <r>
    <n v="4455"/>
    <s v="CA-2016-147137"/>
    <x v="975"/>
    <x v="946"/>
    <s v="First Class"/>
    <s v="AA-10645"/>
    <s v="Anna Andreadi"/>
    <s v="Consumer"/>
    <s v="United States"/>
    <s v="San Francisco"/>
    <s v="California"/>
    <n v="94109"/>
    <x v="1"/>
    <x v="700"/>
    <x v="1"/>
    <x v="4"/>
    <x v="700"/>
    <x v="3386"/>
    <n v="4"/>
    <n v="0"/>
    <x v="3828"/>
  </r>
  <r>
    <n v="4456"/>
    <s v="US-2015-146745"/>
    <x v="37"/>
    <x v="37"/>
    <s v="Standard Class"/>
    <s v="AS-10630"/>
    <s v="Ann Steele"/>
    <s v="Home Office"/>
    <s v="United States"/>
    <s v="San Francisco"/>
    <s v="California"/>
    <n v="94110"/>
    <x v="1"/>
    <x v="394"/>
    <x v="0"/>
    <x v="1"/>
    <x v="395"/>
    <x v="434"/>
    <n v="2"/>
    <n v="0.2"/>
    <x v="3829"/>
  </r>
  <r>
    <n v="4457"/>
    <s v="US-2015-146745"/>
    <x v="37"/>
    <x v="37"/>
    <s v="Standard Class"/>
    <s v="AS-10630"/>
    <s v="Ann Steele"/>
    <s v="Home Office"/>
    <s v="United States"/>
    <s v="San Francisco"/>
    <s v="California"/>
    <n v="94110"/>
    <x v="1"/>
    <x v="122"/>
    <x v="1"/>
    <x v="8"/>
    <x v="122"/>
    <x v="2925"/>
    <n v="2"/>
    <n v="0.2"/>
    <x v="3830"/>
  </r>
  <r>
    <n v="4458"/>
    <s v="CA-2017-115175"/>
    <x v="783"/>
    <x v="948"/>
    <s v="Standard Class"/>
    <s v="MC-17575"/>
    <s v="Matt Collins"/>
    <s v="Consumer"/>
    <s v="United States"/>
    <s v="San Jose"/>
    <s v="California"/>
    <n v="95123"/>
    <x v="1"/>
    <x v="1184"/>
    <x v="1"/>
    <x v="10"/>
    <x v="1170"/>
    <x v="1672"/>
    <n v="5"/>
    <n v="0"/>
    <x v="1770"/>
  </r>
  <r>
    <n v="4459"/>
    <s v="CA-2017-105851"/>
    <x v="677"/>
    <x v="1051"/>
    <s v="Standard Class"/>
    <s v="SE-20110"/>
    <s v="Sanjit Engle"/>
    <s v="Consumer"/>
    <s v="United States"/>
    <s v="Denver"/>
    <s v="Colorado"/>
    <n v="80219"/>
    <x v="1"/>
    <x v="465"/>
    <x v="1"/>
    <x v="14"/>
    <x v="466"/>
    <x v="3387"/>
    <n v="2"/>
    <n v="0.2"/>
    <x v="3831"/>
  </r>
  <r>
    <n v="4460"/>
    <s v="US-2017-125717"/>
    <x v="394"/>
    <x v="147"/>
    <s v="First Class"/>
    <s v="DS-13030"/>
    <s v="Darrin Sayre"/>
    <s v="Home Office"/>
    <s v="United States"/>
    <s v="Aurora"/>
    <s v="Colorado"/>
    <n v="80013"/>
    <x v="1"/>
    <x v="514"/>
    <x v="0"/>
    <x v="5"/>
    <x v="514"/>
    <x v="3388"/>
    <n v="1"/>
    <n v="0.2"/>
    <x v="3832"/>
  </r>
  <r>
    <n v="4461"/>
    <s v="US-2017-125717"/>
    <x v="394"/>
    <x v="147"/>
    <s v="First Class"/>
    <s v="DS-13030"/>
    <s v="Darrin Sayre"/>
    <s v="Home Office"/>
    <s v="United States"/>
    <s v="Aurora"/>
    <s v="Colorado"/>
    <n v="80013"/>
    <x v="1"/>
    <x v="196"/>
    <x v="1"/>
    <x v="4"/>
    <x v="197"/>
    <x v="2772"/>
    <n v="2"/>
    <n v="0.2"/>
    <x v="3078"/>
  </r>
  <r>
    <n v="4462"/>
    <s v="US-2017-125717"/>
    <x v="394"/>
    <x v="147"/>
    <s v="First Class"/>
    <s v="DS-13030"/>
    <s v="Darrin Sayre"/>
    <s v="Home Office"/>
    <s v="United States"/>
    <s v="Aurora"/>
    <s v="Colorado"/>
    <n v="80013"/>
    <x v="1"/>
    <x v="151"/>
    <x v="2"/>
    <x v="11"/>
    <x v="152"/>
    <x v="157"/>
    <n v="2"/>
    <n v="0.2"/>
    <x v="159"/>
  </r>
  <r>
    <n v="4463"/>
    <s v="US-2017-125717"/>
    <x v="394"/>
    <x v="147"/>
    <s v="First Class"/>
    <s v="DS-13030"/>
    <s v="Darrin Sayre"/>
    <s v="Home Office"/>
    <s v="United States"/>
    <s v="Aurora"/>
    <s v="Colorado"/>
    <n v="80013"/>
    <x v="1"/>
    <x v="1242"/>
    <x v="1"/>
    <x v="8"/>
    <x v="1225"/>
    <x v="1996"/>
    <n v="4"/>
    <n v="0.7"/>
    <x v="2148"/>
  </r>
  <r>
    <n v="4464"/>
    <s v="US-2017-125717"/>
    <x v="394"/>
    <x v="147"/>
    <s v="First Class"/>
    <s v="DS-13030"/>
    <s v="Darrin Sayre"/>
    <s v="Home Office"/>
    <s v="United States"/>
    <s v="Aurora"/>
    <s v="Colorado"/>
    <n v="80013"/>
    <x v="1"/>
    <x v="1665"/>
    <x v="1"/>
    <x v="10"/>
    <x v="1653"/>
    <x v="646"/>
    <n v="3"/>
    <n v="0.2"/>
    <x v="1186"/>
  </r>
  <r>
    <n v="4465"/>
    <s v="US-2017-125717"/>
    <x v="394"/>
    <x v="147"/>
    <s v="First Class"/>
    <s v="DS-13030"/>
    <s v="Darrin Sayre"/>
    <s v="Home Office"/>
    <s v="United States"/>
    <s v="Aurora"/>
    <s v="Colorado"/>
    <n v="80013"/>
    <x v="1"/>
    <x v="164"/>
    <x v="1"/>
    <x v="9"/>
    <x v="165"/>
    <x v="3389"/>
    <n v="2"/>
    <n v="0.2"/>
    <x v="3833"/>
  </r>
  <r>
    <n v="4466"/>
    <s v="CA-2015-163895"/>
    <x v="976"/>
    <x v="1052"/>
    <s v="Standard Class"/>
    <s v="NS-18640"/>
    <s v="Noel Staavos"/>
    <s v="Corporate"/>
    <s v="United States"/>
    <s v="Boise"/>
    <s v="Idaho"/>
    <n v="83704"/>
    <x v="1"/>
    <x v="925"/>
    <x v="1"/>
    <x v="8"/>
    <x v="917"/>
    <x v="106"/>
    <n v="1"/>
    <n v="0.2"/>
    <x v="3834"/>
  </r>
  <r>
    <n v="4467"/>
    <s v="CA-2017-168641"/>
    <x v="221"/>
    <x v="670"/>
    <s v="Standard Class"/>
    <s v="KA-16525"/>
    <s v="Kelly Andreada"/>
    <s v="Consumer"/>
    <s v="United States"/>
    <s v="New York City"/>
    <s v="New York"/>
    <n v="10035"/>
    <x v="3"/>
    <x v="853"/>
    <x v="1"/>
    <x v="6"/>
    <x v="846"/>
    <x v="3390"/>
    <n v="9"/>
    <n v="0"/>
    <x v="3835"/>
  </r>
  <r>
    <n v="4468"/>
    <s v="CA-2017-168641"/>
    <x v="221"/>
    <x v="670"/>
    <s v="Standard Class"/>
    <s v="KA-16525"/>
    <s v="Kelly Andreada"/>
    <s v="Consumer"/>
    <s v="United States"/>
    <s v="New York City"/>
    <s v="New York"/>
    <n v="10035"/>
    <x v="3"/>
    <x v="970"/>
    <x v="1"/>
    <x v="12"/>
    <x v="964"/>
    <x v="1244"/>
    <n v="2"/>
    <n v="0"/>
    <x v="1292"/>
  </r>
  <r>
    <n v="4469"/>
    <s v="CA-2017-168641"/>
    <x v="221"/>
    <x v="670"/>
    <s v="Standard Class"/>
    <s v="KA-16525"/>
    <s v="Kelly Andreada"/>
    <s v="Consumer"/>
    <s v="United States"/>
    <s v="New York City"/>
    <s v="New York"/>
    <n v="10035"/>
    <x v="3"/>
    <x v="1333"/>
    <x v="0"/>
    <x v="0"/>
    <x v="1318"/>
    <x v="244"/>
    <n v="2"/>
    <n v="0.2"/>
    <x v="3836"/>
  </r>
  <r>
    <n v="4470"/>
    <s v="CA-2017-168641"/>
    <x v="221"/>
    <x v="670"/>
    <s v="Standard Class"/>
    <s v="KA-16525"/>
    <s v="Kelly Andreada"/>
    <s v="Consumer"/>
    <s v="United States"/>
    <s v="New York City"/>
    <s v="New York"/>
    <n v="10035"/>
    <x v="3"/>
    <x v="1193"/>
    <x v="1"/>
    <x v="10"/>
    <x v="1178"/>
    <x v="91"/>
    <n v="2"/>
    <n v="0"/>
    <x v="91"/>
  </r>
  <r>
    <n v="4471"/>
    <s v="CA-2017-156895"/>
    <x v="540"/>
    <x v="582"/>
    <s v="Standard Class"/>
    <s v="DJ-13510"/>
    <s v="Don Jones"/>
    <s v="Corporate"/>
    <s v="United States"/>
    <s v="Philadelphia"/>
    <s v="Pennsylvania"/>
    <n v="19140"/>
    <x v="3"/>
    <x v="1534"/>
    <x v="0"/>
    <x v="1"/>
    <x v="1522"/>
    <x v="3391"/>
    <n v="3"/>
    <n v="0.3"/>
    <x v="3837"/>
  </r>
  <r>
    <n v="4472"/>
    <s v="CA-2017-121300"/>
    <x v="365"/>
    <x v="289"/>
    <s v="Same Day"/>
    <s v="MG-17680"/>
    <s v="Maureen Gastineau"/>
    <s v="Home Office"/>
    <s v="United States"/>
    <s v="Mentor"/>
    <s v="Ohio"/>
    <n v="44060"/>
    <x v="3"/>
    <x v="1209"/>
    <x v="0"/>
    <x v="1"/>
    <x v="1194"/>
    <x v="1346"/>
    <n v="1"/>
    <n v="0.3"/>
    <x v="3838"/>
  </r>
  <r>
    <n v="4473"/>
    <s v="CA-2017-121300"/>
    <x v="365"/>
    <x v="289"/>
    <s v="Same Day"/>
    <s v="MG-17680"/>
    <s v="Maureen Gastineau"/>
    <s v="Home Office"/>
    <s v="United States"/>
    <s v="Mentor"/>
    <s v="Ohio"/>
    <n v="44060"/>
    <x v="3"/>
    <x v="409"/>
    <x v="2"/>
    <x v="11"/>
    <x v="409"/>
    <x v="1977"/>
    <n v="3"/>
    <n v="0.2"/>
    <x v="3839"/>
  </r>
  <r>
    <n v="4474"/>
    <s v="CA-2017-121300"/>
    <x v="365"/>
    <x v="289"/>
    <s v="Same Day"/>
    <s v="MG-17680"/>
    <s v="Maureen Gastineau"/>
    <s v="Home Office"/>
    <s v="United States"/>
    <s v="Mentor"/>
    <s v="Ohio"/>
    <n v="44060"/>
    <x v="3"/>
    <x v="1666"/>
    <x v="0"/>
    <x v="3"/>
    <x v="1654"/>
    <x v="2458"/>
    <n v="2"/>
    <n v="0.4"/>
    <x v="3840"/>
  </r>
  <r>
    <n v="4475"/>
    <s v="CA-2017-121300"/>
    <x v="365"/>
    <x v="289"/>
    <s v="Same Day"/>
    <s v="MG-17680"/>
    <s v="Maureen Gastineau"/>
    <s v="Home Office"/>
    <s v="United States"/>
    <s v="Mentor"/>
    <s v="Ohio"/>
    <n v="44060"/>
    <x v="3"/>
    <x v="1290"/>
    <x v="1"/>
    <x v="10"/>
    <x v="1276"/>
    <x v="12"/>
    <n v="3"/>
    <n v="0.2"/>
    <x v="12"/>
  </r>
  <r>
    <n v="4476"/>
    <s v="CA-2017-121300"/>
    <x v="365"/>
    <x v="289"/>
    <s v="Same Day"/>
    <s v="MG-17680"/>
    <s v="Maureen Gastineau"/>
    <s v="Home Office"/>
    <s v="United States"/>
    <s v="Mentor"/>
    <s v="Ohio"/>
    <n v="44060"/>
    <x v="3"/>
    <x v="1494"/>
    <x v="0"/>
    <x v="5"/>
    <x v="1482"/>
    <x v="3392"/>
    <n v="4"/>
    <n v="0.2"/>
    <x v="3841"/>
  </r>
  <r>
    <n v="4477"/>
    <s v="CA-2017-121300"/>
    <x v="365"/>
    <x v="289"/>
    <s v="Same Day"/>
    <s v="MG-17680"/>
    <s v="Maureen Gastineau"/>
    <s v="Home Office"/>
    <s v="United States"/>
    <s v="Mentor"/>
    <s v="Ohio"/>
    <n v="44060"/>
    <x v="3"/>
    <x v="1610"/>
    <x v="1"/>
    <x v="10"/>
    <x v="1601"/>
    <x v="582"/>
    <n v="2"/>
    <n v="0.2"/>
    <x v="591"/>
  </r>
  <r>
    <n v="4478"/>
    <s v="CA-2017-130211"/>
    <x v="760"/>
    <x v="661"/>
    <s v="Same Day"/>
    <s v="BD-11620"/>
    <s v="Brian DeCherney"/>
    <s v="Consumer"/>
    <s v="United States"/>
    <s v="Lawton"/>
    <s v="Oklahoma"/>
    <n v="73505"/>
    <x v="2"/>
    <x v="1667"/>
    <x v="1"/>
    <x v="4"/>
    <x v="1655"/>
    <x v="3393"/>
    <n v="3"/>
    <n v="0"/>
    <x v="3842"/>
  </r>
  <r>
    <n v="4479"/>
    <s v="CA-2017-130211"/>
    <x v="760"/>
    <x v="661"/>
    <s v="Same Day"/>
    <s v="BD-11620"/>
    <s v="Brian DeCherney"/>
    <s v="Consumer"/>
    <s v="United States"/>
    <s v="Lawton"/>
    <s v="Oklahoma"/>
    <n v="73505"/>
    <x v="2"/>
    <x v="209"/>
    <x v="0"/>
    <x v="3"/>
    <x v="210"/>
    <x v="3394"/>
    <n v="2"/>
    <n v="0"/>
    <x v="3843"/>
  </r>
  <r>
    <n v="4480"/>
    <s v="CA-2014-147235"/>
    <x v="977"/>
    <x v="1053"/>
    <s v="Standard Class"/>
    <s v="CD-11920"/>
    <s v="Carlos Daly"/>
    <s v="Consumer"/>
    <s v="United States"/>
    <s v="New York City"/>
    <s v="New York"/>
    <n v="10024"/>
    <x v="3"/>
    <x v="1668"/>
    <x v="1"/>
    <x v="10"/>
    <x v="1656"/>
    <x v="1691"/>
    <n v="5"/>
    <n v="0"/>
    <x v="1792"/>
  </r>
  <r>
    <n v="4481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845"/>
    <x v="1"/>
    <x v="13"/>
    <x v="839"/>
    <x v="53"/>
    <n v="7"/>
    <n v="0"/>
    <x v="3844"/>
  </r>
  <r>
    <n v="4482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1656"/>
    <x v="1"/>
    <x v="9"/>
    <x v="1644"/>
    <x v="3395"/>
    <n v="2"/>
    <n v="0"/>
    <x v="3845"/>
  </r>
  <r>
    <n v="4483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109"/>
    <x v="1"/>
    <x v="8"/>
    <x v="109"/>
    <x v="2226"/>
    <n v="12"/>
    <n v="0.2"/>
    <x v="3846"/>
  </r>
  <r>
    <n v="4484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1669"/>
    <x v="1"/>
    <x v="10"/>
    <x v="1657"/>
    <x v="2248"/>
    <n v="3"/>
    <n v="0"/>
    <x v="2427"/>
  </r>
  <r>
    <n v="4485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699"/>
    <x v="1"/>
    <x v="8"/>
    <x v="699"/>
    <x v="3396"/>
    <n v="2"/>
    <n v="0.2"/>
    <x v="3847"/>
  </r>
  <r>
    <n v="4486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1231"/>
    <x v="1"/>
    <x v="10"/>
    <x v="1270"/>
    <x v="541"/>
    <n v="3"/>
    <n v="0"/>
    <x v="551"/>
  </r>
  <r>
    <n v="4487"/>
    <s v="CA-2016-109365"/>
    <x v="54"/>
    <x v="281"/>
    <s v="Standard Class"/>
    <s v="XP-21865"/>
    <s v="Xylona Preis"/>
    <s v="Consumer"/>
    <s v="United States"/>
    <s v="Los Angeles"/>
    <s v="California"/>
    <n v="90049"/>
    <x v="1"/>
    <x v="1078"/>
    <x v="1"/>
    <x v="10"/>
    <x v="1068"/>
    <x v="1836"/>
    <n v="3"/>
    <n v="0"/>
    <x v="1969"/>
  </r>
  <r>
    <n v="4488"/>
    <s v="CA-2015-162621"/>
    <x v="577"/>
    <x v="835"/>
    <s v="Standard Class"/>
    <s v="CA-12055"/>
    <s v="Cathy Armstrong"/>
    <s v="Home Office"/>
    <s v="United States"/>
    <s v="Houston"/>
    <s v="Texas"/>
    <n v="77036"/>
    <x v="2"/>
    <x v="1526"/>
    <x v="1"/>
    <x v="8"/>
    <x v="1513"/>
    <x v="3397"/>
    <n v="5"/>
    <n v="0.8"/>
    <x v="3848"/>
  </r>
  <r>
    <n v="4489"/>
    <s v="CA-2015-162621"/>
    <x v="577"/>
    <x v="835"/>
    <s v="Standard Class"/>
    <s v="CA-12055"/>
    <s v="Cathy Armstrong"/>
    <s v="Home Office"/>
    <s v="United States"/>
    <s v="Houston"/>
    <s v="Texas"/>
    <n v="77036"/>
    <x v="2"/>
    <x v="1511"/>
    <x v="1"/>
    <x v="14"/>
    <x v="1498"/>
    <x v="3398"/>
    <n v="9"/>
    <n v="0.2"/>
    <x v="3849"/>
  </r>
  <r>
    <n v="4490"/>
    <s v="CA-2015-162621"/>
    <x v="577"/>
    <x v="835"/>
    <s v="Standard Class"/>
    <s v="CA-12055"/>
    <s v="Cathy Armstrong"/>
    <s v="Home Office"/>
    <s v="United States"/>
    <s v="Houston"/>
    <s v="Texas"/>
    <n v="77036"/>
    <x v="2"/>
    <x v="985"/>
    <x v="1"/>
    <x v="8"/>
    <x v="978"/>
    <x v="3399"/>
    <n v="3"/>
    <n v="0.8"/>
    <x v="3850"/>
  </r>
  <r>
    <n v="4491"/>
    <s v="CA-2017-105921"/>
    <x v="718"/>
    <x v="783"/>
    <s v="Standard Class"/>
    <s v="JM-15250"/>
    <s v="Janet Martin"/>
    <s v="Consumer"/>
    <s v="United States"/>
    <s v="Los Angeles"/>
    <s v="California"/>
    <n v="90032"/>
    <x v="1"/>
    <x v="616"/>
    <x v="0"/>
    <x v="3"/>
    <x v="616"/>
    <x v="3400"/>
    <n v="3"/>
    <n v="0.2"/>
    <x v="3851"/>
  </r>
  <r>
    <n v="4492"/>
    <s v="CA-2014-150798"/>
    <x v="588"/>
    <x v="544"/>
    <s v="Second Class"/>
    <s v="JK-15730"/>
    <s v="Joe Kamberova"/>
    <s v="Consumer"/>
    <s v="United States"/>
    <s v="Columbus"/>
    <s v="Ohio"/>
    <n v="43229"/>
    <x v="3"/>
    <x v="1572"/>
    <x v="2"/>
    <x v="16"/>
    <x v="1563"/>
    <x v="3401"/>
    <n v="2"/>
    <n v="0.4"/>
    <x v="3852"/>
  </r>
  <r>
    <n v="4493"/>
    <s v="CA-2014-150798"/>
    <x v="588"/>
    <x v="544"/>
    <s v="Second Class"/>
    <s v="JK-15730"/>
    <s v="Joe Kamberova"/>
    <s v="Consumer"/>
    <s v="United States"/>
    <s v="Columbus"/>
    <s v="Ohio"/>
    <n v="43229"/>
    <x v="3"/>
    <x v="534"/>
    <x v="0"/>
    <x v="5"/>
    <x v="534"/>
    <x v="3402"/>
    <n v="2"/>
    <n v="0.2"/>
    <x v="3853"/>
  </r>
  <r>
    <n v="4494"/>
    <s v="CA-2014-150798"/>
    <x v="588"/>
    <x v="544"/>
    <s v="Second Class"/>
    <s v="JK-15730"/>
    <s v="Joe Kamberova"/>
    <s v="Consumer"/>
    <s v="United States"/>
    <s v="Columbus"/>
    <s v="Ohio"/>
    <n v="43229"/>
    <x v="3"/>
    <x v="1193"/>
    <x v="1"/>
    <x v="10"/>
    <x v="1178"/>
    <x v="1590"/>
    <n v="7"/>
    <n v="0.2"/>
    <x v="1683"/>
  </r>
  <r>
    <n v="4495"/>
    <s v="CA-2014-150798"/>
    <x v="588"/>
    <x v="544"/>
    <s v="Second Class"/>
    <s v="JK-15730"/>
    <s v="Joe Kamberova"/>
    <s v="Consumer"/>
    <s v="United States"/>
    <s v="Columbus"/>
    <s v="Ohio"/>
    <n v="43229"/>
    <x v="3"/>
    <x v="377"/>
    <x v="0"/>
    <x v="1"/>
    <x v="378"/>
    <x v="3403"/>
    <n v="6"/>
    <n v="0.3"/>
    <x v="3854"/>
  </r>
  <r>
    <n v="4496"/>
    <s v="CA-2017-112753"/>
    <x v="978"/>
    <x v="266"/>
    <s v="Standard Class"/>
    <s v="CC-12670"/>
    <s v="Craig Carreira"/>
    <s v="Consumer"/>
    <s v="United States"/>
    <s v="Los Angeles"/>
    <s v="California"/>
    <n v="90032"/>
    <x v="1"/>
    <x v="574"/>
    <x v="0"/>
    <x v="0"/>
    <x v="574"/>
    <x v="3404"/>
    <n v="9"/>
    <n v="0.15"/>
    <x v="3855"/>
  </r>
  <r>
    <n v="4497"/>
    <s v="CA-2017-112753"/>
    <x v="978"/>
    <x v="266"/>
    <s v="Standard Class"/>
    <s v="CC-12670"/>
    <s v="Craig Carreira"/>
    <s v="Consumer"/>
    <s v="United States"/>
    <s v="Los Angeles"/>
    <s v="California"/>
    <n v="90032"/>
    <x v="1"/>
    <x v="329"/>
    <x v="1"/>
    <x v="10"/>
    <x v="329"/>
    <x v="789"/>
    <n v="6"/>
    <n v="0"/>
    <x v="3856"/>
  </r>
  <r>
    <n v="4498"/>
    <s v="CA-2017-155075"/>
    <x v="574"/>
    <x v="784"/>
    <s v="Standard Class"/>
    <s v="GW-14605"/>
    <s v="Giulietta Weimer"/>
    <s v="Consumer"/>
    <s v="United States"/>
    <s v="Philadelphia"/>
    <s v="Pennsylvania"/>
    <n v="19140"/>
    <x v="3"/>
    <x v="115"/>
    <x v="1"/>
    <x v="8"/>
    <x v="115"/>
    <x v="3405"/>
    <n v="4"/>
    <n v="0.7"/>
    <x v="3857"/>
  </r>
  <r>
    <n v="4499"/>
    <s v="CA-2014-103401"/>
    <x v="871"/>
    <x v="158"/>
    <s v="Standard Class"/>
    <s v="GR-14560"/>
    <s v="Georgia Rosenberg"/>
    <s v="Corporate"/>
    <s v="United States"/>
    <s v="San Francisco"/>
    <s v="California"/>
    <n v="94110"/>
    <x v="1"/>
    <x v="1165"/>
    <x v="1"/>
    <x v="10"/>
    <x v="1152"/>
    <x v="91"/>
    <n v="2"/>
    <n v="0"/>
    <x v="91"/>
  </r>
  <r>
    <n v="4500"/>
    <s v="CA-2016-124814"/>
    <x v="342"/>
    <x v="438"/>
    <s v="Standard Class"/>
    <s v="FM-14215"/>
    <s v="Filia McAdams"/>
    <s v="Corporate"/>
    <s v="United States"/>
    <s v="Bakersfield"/>
    <s v="California"/>
    <n v="93309"/>
    <x v="1"/>
    <x v="1290"/>
    <x v="1"/>
    <x v="10"/>
    <x v="1276"/>
    <x v="91"/>
    <n v="2"/>
    <n v="0"/>
    <x v="91"/>
  </r>
  <r>
    <n v="4501"/>
    <s v="CA-2016-124814"/>
    <x v="342"/>
    <x v="438"/>
    <s v="Standard Class"/>
    <s v="FM-14215"/>
    <s v="Filia McAdams"/>
    <s v="Corporate"/>
    <s v="United States"/>
    <s v="Bakersfield"/>
    <s v="California"/>
    <n v="93309"/>
    <x v="1"/>
    <x v="1458"/>
    <x v="1"/>
    <x v="8"/>
    <x v="1444"/>
    <x v="350"/>
    <n v="5"/>
    <n v="0.2"/>
    <x v="3858"/>
  </r>
  <r>
    <n v="4502"/>
    <s v="CA-2014-116757"/>
    <x v="479"/>
    <x v="864"/>
    <s v="Standard Class"/>
    <s v="MS-17980"/>
    <s v="Michael Stewart"/>
    <s v="Corporate"/>
    <s v="United States"/>
    <s v="Houston"/>
    <s v="Texas"/>
    <n v="77095"/>
    <x v="2"/>
    <x v="510"/>
    <x v="1"/>
    <x v="10"/>
    <x v="510"/>
    <x v="233"/>
    <n v="5"/>
    <n v="0.2"/>
    <x v="1446"/>
  </r>
  <r>
    <n v="4503"/>
    <s v="CA-2014-116757"/>
    <x v="479"/>
    <x v="864"/>
    <s v="Standard Class"/>
    <s v="MS-17980"/>
    <s v="Michael Stewart"/>
    <s v="Corporate"/>
    <s v="United States"/>
    <s v="Houston"/>
    <s v="Texas"/>
    <n v="77095"/>
    <x v="2"/>
    <x v="462"/>
    <x v="1"/>
    <x v="13"/>
    <x v="128"/>
    <x v="3406"/>
    <n v="6"/>
    <n v="0.2"/>
    <x v="3859"/>
  </r>
  <r>
    <n v="4504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1670"/>
    <x v="2"/>
    <x v="7"/>
    <x v="1658"/>
    <x v="3407"/>
    <n v="7"/>
    <n v="0.2"/>
    <x v="3860"/>
  </r>
  <r>
    <n v="4505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1107"/>
    <x v="1"/>
    <x v="9"/>
    <x v="1096"/>
    <x v="2759"/>
    <n v="2"/>
    <n v="0"/>
    <x v="3861"/>
  </r>
  <r>
    <n v="4506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341"/>
    <x v="2"/>
    <x v="11"/>
    <x v="341"/>
    <x v="3408"/>
    <n v="3"/>
    <n v="0"/>
    <x v="3862"/>
  </r>
  <r>
    <n v="4507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638"/>
    <x v="2"/>
    <x v="7"/>
    <x v="638"/>
    <x v="3409"/>
    <n v="3"/>
    <n v="0.2"/>
    <x v="3863"/>
  </r>
  <r>
    <n v="4508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1512"/>
    <x v="1"/>
    <x v="4"/>
    <x v="1499"/>
    <x v="2422"/>
    <n v="1"/>
    <n v="0"/>
    <x v="3864"/>
  </r>
  <r>
    <n v="4509"/>
    <s v="US-2014-138247"/>
    <x v="163"/>
    <x v="473"/>
    <s v="Standard Class"/>
    <s v="BF-11170"/>
    <s v="Ben Ferrer"/>
    <s v="Home Office"/>
    <s v="United States"/>
    <s v="Los Angeles"/>
    <s v="California"/>
    <n v="90045"/>
    <x v="1"/>
    <x v="928"/>
    <x v="0"/>
    <x v="5"/>
    <x v="921"/>
    <x v="1169"/>
    <n v="1"/>
    <n v="0"/>
    <x v="1213"/>
  </r>
  <r>
    <n v="4510"/>
    <s v="CA-2017-167003"/>
    <x v="979"/>
    <x v="990"/>
    <s v="Standard Class"/>
    <s v="VS-21820"/>
    <s v="Vivek Sundaresam"/>
    <s v="Consumer"/>
    <s v="United States"/>
    <s v="Los Angeles"/>
    <s v="California"/>
    <n v="90036"/>
    <x v="1"/>
    <x v="719"/>
    <x v="0"/>
    <x v="3"/>
    <x v="718"/>
    <x v="2473"/>
    <n v="3"/>
    <n v="0.2"/>
    <x v="2706"/>
  </r>
  <r>
    <n v="4511"/>
    <s v="CA-2016-119935"/>
    <x v="338"/>
    <x v="954"/>
    <s v="Standard Class"/>
    <s v="KM-16225"/>
    <s v="Kalyca Meade"/>
    <s v="Corporate"/>
    <s v="United States"/>
    <s v="Springfield"/>
    <s v="Missouri"/>
    <n v="65807"/>
    <x v="2"/>
    <x v="1608"/>
    <x v="0"/>
    <x v="5"/>
    <x v="1599"/>
    <x v="3410"/>
    <n v="2"/>
    <n v="0"/>
    <x v="3865"/>
  </r>
  <r>
    <n v="4512"/>
    <s v="CA-2016-119935"/>
    <x v="338"/>
    <x v="954"/>
    <s v="Standard Class"/>
    <s v="KM-16225"/>
    <s v="Kalyca Meade"/>
    <s v="Corporate"/>
    <s v="United States"/>
    <s v="Springfield"/>
    <s v="Missouri"/>
    <n v="65807"/>
    <x v="2"/>
    <x v="800"/>
    <x v="1"/>
    <x v="8"/>
    <x v="798"/>
    <x v="3411"/>
    <n v="2"/>
    <n v="0"/>
    <x v="3866"/>
  </r>
  <r>
    <n v="4513"/>
    <s v="CA-2016-118969"/>
    <x v="824"/>
    <x v="767"/>
    <s v="First Class"/>
    <s v="LP-17095"/>
    <s v="Liz Preis"/>
    <s v="Consumer"/>
    <s v="United States"/>
    <s v="Phoenix"/>
    <s v="Arizona"/>
    <n v="85023"/>
    <x v="1"/>
    <x v="471"/>
    <x v="1"/>
    <x v="8"/>
    <x v="472"/>
    <x v="3412"/>
    <n v="6"/>
    <n v="0.7"/>
    <x v="3867"/>
  </r>
  <r>
    <n v="4514"/>
    <s v="CA-2016-145240"/>
    <x v="47"/>
    <x v="1054"/>
    <s v="First Class"/>
    <s v="BG-11740"/>
    <s v="Bruce Geld"/>
    <s v="Consumer"/>
    <s v="United States"/>
    <s v="Houston"/>
    <s v="Texas"/>
    <n v="77070"/>
    <x v="2"/>
    <x v="146"/>
    <x v="1"/>
    <x v="4"/>
    <x v="147"/>
    <x v="3413"/>
    <n v="1"/>
    <n v="0.2"/>
    <x v="3868"/>
  </r>
  <r>
    <n v="4515"/>
    <s v="CA-2016-120873"/>
    <x v="189"/>
    <x v="97"/>
    <s v="Second Class"/>
    <s v="BW-11200"/>
    <s v="Ben Wallace"/>
    <s v="Consumer"/>
    <s v="United States"/>
    <s v="Hampton"/>
    <s v="Virginia"/>
    <n v="23666"/>
    <x v="0"/>
    <x v="1003"/>
    <x v="0"/>
    <x v="1"/>
    <x v="995"/>
    <x v="3414"/>
    <n v="1"/>
    <n v="0"/>
    <x v="3869"/>
  </r>
  <r>
    <n v="4516"/>
    <s v="US-2017-111920"/>
    <x v="760"/>
    <x v="215"/>
    <s v="Standard Class"/>
    <s v="PS-18970"/>
    <s v="Paul Stevenson"/>
    <s v="Home Office"/>
    <s v="United States"/>
    <s v="Tulsa"/>
    <s v="Oklahoma"/>
    <n v="74133"/>
    <x v="2"/>
    <x v="1583"/>
    <x v="1"/>
    <x v="6"/>
    <x v="1574"/>
    <x v="2978"/>
    <n v="4"/>
    <n v="0"/>
    <x v="3321"/>
  </r>
  <r>
    <n v="4517"/>
    <s v="US-2016-128678"/>
    <x v="306"/>
    <x v="369"/>
    <s v="Standard Class"/>
    <s v="RB-19570"/>
    <s v="Rob Beeghly"/>
    <s v="Consumer"/>
    <s v="United States"/>
    <s v="Seattle"/>
    <s v="Washington"/>
    <n v="98105"/>
    <x v="1"/>
    <x v="1671"/>
    <x v="1"/>
    <x v="10"/>
    <x v="1659"/>
    <x v="1591"/>
    <n v="5"/>
    <n v="0"/>
    <x v="3870"/>
  </r>
  <r>
    <n v="4518"/>
    <s v="US-2016-128678"/>
    <x v="306"/>
    <x v="369"/>
    <s v="Standard Class"/>
    <s v="RB-19570"/>
    <s v="Rob Beeghly"/>
    <s v="Consumer"/>
    <s v="United States"/>
    <s v="Seattle"/>
    <s v="Washington"/>
    <n v="98105"/>
    <x v="1"/>
    <x v="530"/>
    <x v="1"/>
    <x v="8"/>
    <x v="530"/>
    <x v="3415"/>
    <n v="7"/>
    <n v="0.2"/>
    <x v="3871"/>
  </r>
  <r>
    <n v="4519"/>
    <s v="CA-2016-101385"/>
    <x v="477"/>
    <x v="152"/>
    <s v="Standard Class"/>
    <s v="JW-16075"/>
    <s v="Julia West"/>
    <s v="Consumer"/>
    <s v="United States"/>
    <s v="San Francisco"/>
    <s v="California"/>
    <n v="94109"/>
    <x v="1"/>
    <x v="154"/>
    <x v="1"/>
    <x v="6"/>
    <x v="155"/>
    <x v="3416"/>
    <n v="4"/>
    <n v="0"/>
    <x v="3872"/>
  </r>
  <r>
    <n v="4520"/>
    <s v="CA-2017-107167"/>
    <x v="193"/>
    <x v="1055"/>
    <s v="Standard Class"/>
    <s v="ND-18460"/>
    <s v="Neil Ducich"/>
    <s v="Corporate"/>
    <s v="United States"/>
    <s v="Jacksonville"/>
    <s v="Florida"/>
    <n v="32216"/>
    <x v="0"/>
    <x v="1672"/>
    <x v="1"/>
    <x v="4"/>
    <x v="1660"/>
    <x v="3417"/>
    <n v="8"/>
    <n v="0.2"/>
    <x v="3873"/>
  </r>
  <r>
    <n v="4521"/>
    <s v="CA-2014-109491"/>
    <x v="980"/>
    <x v="1056"/>
    <s v="Standard Class"/>
    <s v="LC-16930"/>
    <s v="Linda Cazamias"/>
    <s v="Corporate"/>
    <s v="United States"/>
    <s v="Richmond"/>
    <s v="Indiana"/>
    <n v="47374"/>
    <x v="2"/>
    <x v="1196"/>
    <x v="2"/>
    <x v="11"/>
    <x v="1181"/>
    <x v="1038"/>
    <n v="3"/>
    <n v="0"/>
    <x v="3874"/>
  </r>
  <r>
    <n v="4522"/>
    <s v="CA-2014-109491"/>
    <x v="980"/>
    <x v="1056"/>
    <s v="Standard Class"/>
    <s v="LC-16930"/>
    <s v="Linda Cazamias"/>
    <s v="Corporate"/>
    <s v="United States"/>
    <s v="Richmond"/>
    <s v="Indiana"/>
    <n v="47374"/>
    <x v="2"/>
    <x v="534"/>
    <x v="0"/>
    <x v="5"/>
    <x v="534"/>
    <x v="2352"/>
    <n v="4"/>
    <n v="0"/>
    <x v="2555"/>
  </r>
  <r>
    <n v="4523"/>
    <s v="CA-2017-105445"/>
    <x v="297"/>
    <x v="912"/>
    <s v="Second Class"/>
    <s v="BP-11095"/>
    <s v="Bart Pistole"/>
    <s v="Corporate"/>
    <s v="United States"/>
    <s v="Louisville"/>
    <s v="Colorado"/>
    <n v="80027"/>
    <x v="1"/>
    <x v="1328"/>
    <x v="1"/>
    <x v="13"/>
    <x v="128"/>
    <x v="3418"/>
    <n v="3"/>
    <n v="0.2"/>
    <x v="3875"/>
  </r>
  <r>
    <n v="4524"/>
    <s v="CA-2014-107454"/>
    <x v="981"/>
    <x v="1057"/>
    <s v="Standard Class"/>
    <s v="RD-19720"/>
    <s v="Roger Demir"/>
    <s v="Consumer"/>
    <s v="United States"/>
    <s v="New York City"/>
    <s v="New York"/>
    <n v="10024"/>
    <x v="3"/>
    <x v="639"/>
    <x v="1"/>
    <x v="2"/>
    <x v="639"/>
    <x v="1981"/>
    <n v="7"/>
    <n v="0"/>
    <x v="3876"/>
  </r>
  <r>
    <n v="4525"/>
    <s v="CA-2014-107454"/>
    <x v="981"/>
    <x v="1057"/>
    <s v="Standard Class"/>
    <s v="RD-19720"/>
    <s v="Roger Demir"/>
    <s v="Consumer"/>
    <s v="United States"/>
    <s v="New York City"/>
    <s v="New York"/>
    <n v="10024"/>
    <x v="3"/>
    <x v="943"/>
    <x v="0"/>
    <x v="5"/>
    <x v="936"/>
    <x v="3419"/>
    <n v="6"/>
    <n v="0"/>
    <x v="3877"/>
  </r>
  <r>
    <n v="4526"/>
    <s v="US-2017-105046"/>
    <x v="729"/>
    <x v="989"/>
    <s v="Standard Class"/>
    <s v="BE-11335"/>
    <s v="Bill Eplett"/>
    <s v="Home Office"/>
    <s v="United States"/>
    <s v="Rome"/>
    <s v="New York"/>
    <n v="13440"/>
    <x v="3"/>
    <x v="149"/>
    <x v="2"/>
    <x v="7"/>
    <x v="150"/>
    <x v="3420"/>
    <n v="2"/>
    <n v="0"/>
    <x v="3878"/>
  </r>
  <r>
    <n v="4527"/>
    <s v="US-2017-105046"/>
    <x v="729"/>
    <x v="989"/>
    <s v="Standard Class"/>
    <s v="BE-11335"/>
    <s v="Bill Eplett"/>
    <s v="Home Office"/>
    <s v="United States"/>
    <s v="Rome"/>
    <s v="New York"/>
    <n v="13440"/>
    <x v="3"/>
    <x v="1673"/>
    <x v="1"/>
    <x v="10"/>
    <x v="1661"/>
    <x v="3421"/>
    <n v="5"/>
    <n v="0"/>
    <x v="3879"/>
  </r>
  <r>
    <n v="4528"/>
    <s v="US-2017-105046"/>
    <x v="729"/>
    <x v="989"/>
    <s v="Standard Class"/>
    <s v="BE-11335"/>
    <s v="Bill Eplett"/>
    <s v="Home Office"/>
    <s v="United States"/>
    <s v="Rome"/>
    <s v="New York"/>
    <n v="13440"/>
    <x v="3"/>
    <x v="28"/>
    <x v="0"/>
    <x v="5"/>
    <x v="1310"/>
    <x v="3422"/>
    <n v="4"/>
    <n v="0"/>
    <x v="3880"/>
  </r>
  <r>
    <n v="4529"/>
    <s v="CA-2017-152856"/>
    <x v="565"/>
    <x v="643"/>
    <s v="Second Class"/>
    <s v="RS-19765"/>
    <s v="Roland Schwarz"/>
    <s v="Corporate"/>
    <s v="United States"/>
    <s v="Marion"/>
    <s v="Ohio"/>
    <n v="43302"/>
    <x v="3"/>
    <x v="1312"/>
    <x v="2"/>
    <x v="11"/>
    <x v="1298"/>
    <x v="3423"/>
    <n v="4"/>
    <n v="0.2"/>
    <x v="3881"/>
  </r>
  <r>
    <n v="4530"/>
    <s v="CA-2016-134691"/>
    <x v="696"/>
    <x v="1058"/>
    <s v="Standard Class"/>
    <s v="KC-16540"/>
    <s v="Kelly Collister"/>
    <s v="Consumer"/>
    <s v="United States"/>
    <s v="Houston"/>
    <s v="Texas"/>
    <n v="77041"/>
    <x v="2"/>
    <x v="1212"/>
    <x v="1"/>
    <x v="8"/>
    <x v="1197"/>
    <x v="3424"/>
    <n v="2"/>
    <n v="0.8"/>
    <x v="3882"/>
  </r>
  <r>
    <n v="4531"/>
    <s v="CA-2016-118759"/>
    <x v="696"/>
    <x v="398"/>
    <s v="First Class"/>
    <s v="MB-17305"/>
    <s v="Maria Bertelson"/>
    <s v="Consumer"/>
    <s v="United States"/>
    <s v="New York City"/>
    <s v="New York"/>
    <n v="10009"/>
    <x v="3"/>
    <x v="629"/>
    <x v="0"/>
    <x v="1"/>
    <x v="629"/>
    <x v="1262"/>
    <n v="2"/>
    <n v="0.1"/>
    <x v="1312"/>
  </r>
  <r>
    <n v="4532"/>
    <s v="CA-2016-118759"/>
    <x v="696"/>
    <x v="398"/>
    <s v="First Class"/>
    <s v="MB-17305"/>
    <s v="Maria Bertelson"/>
    <s v="Consumer"/>
    <s v="United States"/>
    <s v="New York City"/>
    <s v="New York"/>
    <n v="10009"/>
    <x v="3"/>
    <x v="146"/>
    <x v="1"/>
    <x v="4"/>
    <x v="147"/>
    <x v="3425"/>
    <n v="3"/>
    <n v="0"/>
    <x v="3883"/>
  </r>
  <r>
    <n v="4533"/>
    <s v="CA-2014-140403"/>
    <x v="982"/>
    <x v="197"/>
    <s v="Same Day"/>
    <s v="TN-21040"/>
    <s v="Tanja Norvell"/>
    <s v="Home Office"/>
    <s v="United States"/>
    <s v="Manteca"/>
    <s v="California"/>
    <n v="95336"/>
    <x v="1"/>
    <x v="23"/>
    <x v="0"/>
    <x v="1"/>
    <x v="23"/>
    <x v="1919"/>
    <n v="3"/>
    <n v="0.2"/>
    <x v="2063"/>
  </r>
  <r>
    <n v="4534"/>
    <s v="CA-2014-140403"/>
    <x v="982"/>
    <x v="197"/>
    <s v="Same Day"/>
    <s v="TN-21040"/>
    <s v="Tanja Norvell"/>
    <s v="Home Office"/>
    <s v="United States"/>
    <s v="Manteca"/>
    <s v="California"/>
    <n v="95336"/>
    <x v="1"/>
    <x v="588"/>
    <x v="1"/>
    <x v="12"/>
    <x v="588"/>
    <x v="770"/>
    <n v="2"/>
    <n v="0"/>
    <x v="792"/>
  </r>
  <r>
    <n v="4535"/>
    <s v="CA-2015-163104"/>
    <x v="531"/>
    <x v="211"/>
    <s v="Standard Class"/>
    <s v="MC-18130"/>
    <s v="Mike Caudle"/>
    <s v="Corporate"/>
    <s v="United States"/>
    <s v="Los Angeles"/>
    <s v="California"/>
    <n v="90004"/>
    <x v="1"/>
    <x v="358"/>
    <x v="1"/>
    <x v="10"/>
    <x v="358"/>
    <x v="493"/>
    <n v="2"/>
    <n v="0"/>
    <x v="2181"/>
  </r>
  <r>
    <n v="4536"/>
    <s v="CA-2017-138464"/>
    <x v="141"/>
    <x v="142"/>
    <s v="Standard Class"/>
    <s v="VF-21715"/>
    <s v="Vicky Freymann"/>
    <s v="Home Office"/>
    <s v="United States"/>
    <s v="Seattle"/>
    <s v="Washington"/>
    <n v="98115"/>
    <x v="1"/>
    <x v="1226"/>
    <x v="0"/>
    <x v="5"/>
    <x v="1210"/>
    <x v="3426"/>
    <n v="3"/>
    <n v="0"/>
    <x v="3884"/>
  </r>
  <r>
    <n v="4537"/>
    <s v="CA-2017-138464"/>
    <x v="141"/>
    <x v="142"/>
    <s v="Standard Class"/>
    <s v="VF-21715"/>
    <s v="Vicky Freymann"/>
    <s v="Home Office"/>
    <s v="United States"/>
    <s v="Seattle"/>
    <s v="Washington"/>
    <n v="98115"/>
    <x v="1"/>
    <x v="379"/>
    <x v="1"/>
    <x v="8"/>
    <x v="380"/>
    <x v="1808"/>
    <n v="3"/>
    <n v="0.2"/>
    <x v="3885"/>
  </r>
  <r>
    <n v="4538"/>
    <s v="CA-2017-138464"/>
    <x v="141"/>
    <x v="142"/>
    <s v="Standard Class"/>
    <s v="VF-21715"/>
    <s v="Vicky Freymann"/>
    <s v="Home Office"/>
    <s v="United States"/>
    <s v="Seattle"/>
    <s v="Washington"/>
    <n v="98115"/>
    <x v="1"/>
    <x v="487"/>
    <x v="1"/>
    <x v="6"/>
    <x v="487"/>
    <x v="2614"/>
    <n v="3"/>
    <n v="0"/>
    <x v="3886"/>
  </r>
  <r>
    <n v="4539"/>
    <s v="CA-2017-138464"/>
    <x v="141"/>
    <x v="142"/>
    <s v="Standard Class"/>
    <s v="VF-21715"/>
    <s v="Vicky Freymann"/>
    <s v="Home Office"/>
    <s v="United States"/>
    <s v="Seattle"/>
    <s v="Washington"/>
    <n v="98115"/>
    <x v="1"/>
    <x v="346"/>
    <x v="1"/>
    <x v="6"/>
    <x v="346"/>
    <x v="2805"/>
    <n v="4"/>
    <n v="0"/>
    <x v="3887"/>
  </r>
  <r>
    <n v="4540"/>
    <s v="CA-2015-104129"/>
    <x v="914"/>
    <x v="932"/>
    <s v="Standard Class"/>
    <s v="ES-14080"/>
    <s v="Erin Smith"/>
    <s v="Corporate"/>
    <s v="United States"/>
    <s v="Providence"/>
    <s v="Rhode Island"/>
    <n v="2908"/>
    <x v="3"/>
    <x v="509"/>
    <x v="2"/>
    <x v="7"/>
    <x v="509"/>
    <x v="2815"/>
    <n v="2"/>
    <n v="0"/>
    <x v="3888"/>
  </r>
  <r>
    <n v="4541"/>
    <s v="CA-2015-104129"/>
    <x v="914"/>
    <x v="932"/>
    <s v="Standard Class"/>
    <s v="ES-14080"/>
    <s v="Erin Smith"/>
    <s v="Corporate"/>
    <s v="United States"/>
    <s v="Providence"/>
    <s v="Rhode Island"/>
    <n v="2908"/>
    <x v="3"/>
    <x v="1529"/>
    <x v="0"/>
    <x v="3"/>
    <x v="1516"/>
    <x v="3427"/>
    <n v="7"/>
    <n v="0.3"/>
    <x v="3889"/>
  </r>
  <r>
    <n v="4542"/>
    <s v="US-2017-132206"/>
    <x v="114"/>
    <x v="329"/>
    <s v="Standard Class"/>
    <s v="MK-17905"/>
    <s v="Michael Kennedy"/>
    <s v="Corporate"/>
    <s v="United States"/>
    <s v="Chicago"/>
    <s v="Illinois"/>
    <n v="60653"/>
    <x v="2"/>
    <x v="15"/>
    <x v="1"/>
    <x v="8"/>
    <x v="15"/>
    <x v="3428"/>
    <n v="7"/>
    <n v="0.8"/>
    <x v="3890"/>
  </r>
  <r>
    <n v="4543"/>
    <s v="CA-2017-113474"/>
    <x v="983"/>
    <x v="866"/>
    <s v="First Class"/>
    <s v="TM-21490"/>
    <s v="Tony Molinari"/>
    <s v="Consumer"/>
    <s v="United States"/>
    <s v="Oklahoma City"/>
    <s v="Oklahoma"/>
    <n v="73120"/>
    <x v="2"/>
    <x v="1674"/>
    <x v="1"/>
    <x v="12"/>
    <x v="1662"/>
    <x v="3429"/>
    <n v="2"/>
    <n v="0"/>
    <x v="3891"/>
  </r>
  <r>
    <n v="4544"/>
    <s v="CA-2015-126557"/>
    <x v="984"/>
    <x v="1059"/>
    <s v="Second Class"/>
    <s v="RL-19615"/>
    <s v="Rob Lucas"/>
    <s v="Consumer"/>
    <s v="United States"/>
    <s v="Chicago"/>
    <s v="Illinois"/>
    <n v="60610"/>
    <x v="2"/>
    <x v="212"/>
    <x v="0"/>
    <x v="1"/>
    <x v="213"/>
    <x v="3430"/>
    <n v="9"/>
    <n v="0.3"/>
    <x v="3892"/>
  </r>
  <r>
    <n v="4545"/>
    <s v="CA-2015-126557"/>
    <x v="984"/>
    <x v="1059"/>
    <s v="Second Class"/>
    <s v="RL-19615"/>
    <s v="Rob Lucas"/>
    <s v="Consumer"/>
    <s v="United States"/>
    <s v="Chicago"/>
    <s v="Illinois"/>
    <n v="60610"/>
    <x v="2"/>
    <x v="918"/>
    <x v="2"/>
    <x v="7"/>
    <x v="910"/>
    <x v="1490"/>
    <n v="2"/>
    <n v="0.2"/>
    <x v="1570"/>
  </r>
  <r>
    <n v="4546"/>
    <s v="CA-2015-126557"/>
    <x v="984"/>
    <x v="1059"/>
    <s v="Second Class"/>
    <s v="RL-19615"/>
    <s v="Rob Lucas"/>
    <s v="Consumer"/>
    <s v="United States"/>
    <s v="Chicago"/>
    <s v="Illinois"/>
    <n v="60610"/>
    <x v="2"/>
    <x v="1485"/>
    <x v="2"/>
    <x v="7"/>
    <x v="1472"/>
    <x v="3431"/>
    <n v="7"/>
    <n v="0.2"/>
    <x v="3893"/>
  </r>
  <r>
    <n v="4547"/>
    <s v="CA-2015-126557"/>
    <x v="984"/>
    <x v="1059"/>
    <s v="Second Class"/>
    <s v="RL-19615"/>
    <s v="Rob Lucas"/>
    <s v="Consumer"/>
    <s v="United States"/>
    <s v="Chicago"/>
    <s v="Illinois"/>
    <n v="60610"/>
    <x v="2"/>
    <x v="308"/>
    <x v="1"/>
    <x v="8"/>
    <x v="308"/>
    <x v="3432"/>
    <n v="2"/>
    <n v="0.8"/>
    <x v="3894"/>
  </r>
  <r>
    <n v="4548"/>
    <s v="CA-2015-126557"/>
    <x v="984"/>
    <x v="1059"/>
    <s v="Second Class"/>
    <s v="RL-19615"/>
    <s v="Rob Lucas"/>
    <s v="Consumer"/>
    <s v="United States"/>
    <s v="Chicago"/>
    <s v="Illinois"/>
    <n v="60610"/>
    <x v="2"/>
    <x v="649"/>
    <x v="1"/>
    <x v="6"/>
    <x v="649"/>
    <x v="2789"/>
    <n v="3"/>
    <n v="0.2"/>
    <x v="3895"/>
  </r>
  <r>
    <n v="4549"/>
    <s v="CA-2015-126557"/>
    <x v="984"/>
    <x v="1059"/>
    <s v="Second Class"/>
    <s v="RL-19615"/>
    <s v="Rob Lucas"/>
    <s v="Consumer"/>
    <s v="United States"/>
    <s v="Chicago"/>
    <s v="Illinois"/>
    <n v="60610"/>
    <x v="2"/>
    <x v="275"/>
    <x v="0"/>
    <x v="5"/>
    <x v="275"/>
    <x v="3433"/>
    <n v="1"/>
    <n v="0.6"/>
    <x v="3896"/>
  </r>
  <r>
    <n v="4550"/>
    <s v="CA-2015-126557"/>
    <x v="984"/>
    <x v="1059"/>
    <s v="Second Class"/>
    <s v="RL-19615"/>
    <s v="Rob Lucas"/>
    <s v="Consumer"/>
    <s v="United States"/>
    <s v="Chicago"/>
    <s v="Illinois"/>
    <n v="60610"/>
    <x v="2"/>
    <x v="517"/>
    <x v="2"/>
    <x v="7"/>
    <x v="517"/>
    <x v="3434"/>
    <n v="4"/>
    <n v="0.2"/>
    <x v="2911"/>
  </r>
  <r>
    <n v="4551"/>
    <s v="US-2017-107636"/>
    <x v="504"/>
    <x v="1060"/>
    <s v="First Class"/>
    <s v="NM-18520"/>
    <s v="Neoma Murray"/>
    <s v="Consumer"/>
    <s v="United States"/>
    <s v="Manchester"/>
    <s v="Connecticut"/>
    <n v="6040"/>
    <x v="3"/>
    <x v="1675"/>
    <x v="1"/>
    <x v="2"/>
    <x v="1663"/>
    <x v="1784"/>
    <n v="2"/>
    <n v="0"/>
    <x v="2167"/>
  </r>
  <r>
    <n v="4552"/>
    <s v="US-2014-165862"/>
    <x v="985"/>
    <x v="137"/>
    <s v="Standard Class"/>
    <s v="GK-14620"/>
    <s v="Grace Kelly"/>
    <s v="Corporate"/>
    <s v="United States"/>
    <s v="Los Angeles"/>
    <s v="California"/>
    <n v="90049"/>
    <x v="1"/>
    <x v="1213"/>
    <x v="0"/>
    <x v="3"/>
    <x v="1198"/>
    <x v="3435"/>
    <n v="3"/>
    <n v="0.2"/>
    <x v="3897"/>
  </r>
  <r>
    <n v="4553"/>
    <s v="US-2014-106334"/>
    <x v="422"/>
    <x v="302"/>
    <s v="Standard Class"/>
    <s v="JF-15490"/>
    <s v="Jeremy Farry"/>
    <s v="Consumer"/>
    <s v="United States"/>
    <s v="San Francisco"/>
    <s v="California"/>
    <n v="94122"/>
    <x v="1"/>
    <x v="370"/>
    <x v="0"/>
    <x v="1"/>
    <x v="371"/>
    <x v="2186"/>
    <n v="3"/>
    <n v="0.2"/>
    <x v="2355"/>
  </r>
  <r>
    <n v="4554"/>
    <s v="US-2014-106334"/>
    <x v="422"/>
    <x v="302"/>
    <s v="Standard Class"/>
    <s v="JF-15490"/>
    <s v="Jeremy Farry"/>
    <s v="Consumer"/>
    <s v="United States"/>
    <s v="San Francisco"/>
    <s v="California"/>
    <n v="94122"/>
    <x v="1"/>
    <x v="630"/>
    <x v="1"/>
    <x v="10"/>
    <x v="630"/>
    <x v="1387"/>
    <n v="3"/>
    <n v="0"/>
    <x v="2512"/>
  </r>
  <r>
    <n v="4555"/>
    <s v="CA-2016-101448"/>
    <x v="535"/>
    <x v="575"/>
    <s v="Second Class"/>
    <s v="EB-13930"/>
    <s v="Eric Barreto"/>
    <s v="Consumer"/>
    <s v="United States"/>
    <s v="La Crosse"/>
    <s v="Wisconsin"/>
    <n v="54601"/>
    <x v="2"/>
    <x v="92"/>
    <x v="1"/>
    <x v="8"/>
    <x v="92"/>
    <x v="3436"/>
    <n v="3"/>
    <n v="0"/>
    <x v="3898"/>
  </r>
  <r>
    <n v="4556"/>
    <s v="CA-2015-130218"/>
    <x v="391"/>
    <x v="211"/>
    <s v="First Class"/>
    <s v="SG-20470"/>
    <s v="Sheri Gordon"/>
    <s v="Consumer"/>
    <s v="United States"/>
    <s v="Florence"/>
    <s v="South Carolina"/>
    <n v="29501"/>
    <x v="0"/>
    <x v="550"/>
    <x v="1"/>
    <x v="13"/>
    <x v="128"/>
    <x v="1629"/>
    <n v="4"/>
    <n v="0"/>
    <x v="3899"/>
  </r>
  <r>
    <n v="4557"/>
    <s v="CA-2015-130218"/>
    <x v="391"/>
    <x v="211"/>
    <s v="First Class"/>
    <s v="SG-20470"/>
    <s v="Sheri Gordon"/>
    <s v="Consumer"/>
    <s v="United States"/>
    <s v="Florence"/>
    <s v="South Carolina"/>
    <n v="29501"/>
    <x v="0"/>
    <x v="700"/>
    <x v="1"/>
    <x v="4"/>
    <x v="700"/>
    <x v="3386"/>
    <n v="4"/>
    <n v="0"/>
    <x v="3828"/>
  </r>
  <r>
    <n v="4558"/>
    <s v="US-2017-117331"/>
    <x v="208"/>
    <x v="980"/>
    <s v="Standard Class"/>
    <s v="ND-18370"/>
    <s v="Natalie DeCherney"/>
    <s v="Consumer"/>
    <s v="United States"/>
    <s v="Glendale"/>
    <s v="Arizona"/>
    <n v="85301"/>
    <x v="1"/>
    <x v="697"/>
    <x v="1"/>
    <x v="8"/>
    <x v="697"/>
    <x v="3437"/>
    <n v="1"/>
    <n v="0.7"/>
    <x v="3900"/>
  </r>
  <r>
    <n v="4559"/>
    <s v="CA-2014-127383"/>
    <x v="520"/>
    <x v="1061"/>
    <s v="Standard Class"/>
    <s v="CM-11815"/>
    <s v="Candace McMahon"/>
    <s v="Corporate"/>
    <s v="United States"/>
    <s v="El Paso"/>
    <s v="Texas"/>
    <n v="79907"/>
    <x v="2"/>
    <x v="1503"/>
    <x v="1"/>
    <x v="12"/>
    <x v="153"/>
    <x v="2000"/>
    <n v="2"/>
    <n v="0.2"/>
    <x v="3901"/>
  </r>
  <r>
    <n v="4560"/>
    <s v="CA-2014-110219"/>
    <x v="952"/>
    <x v="449"/>
    <s v="First Class"/>
    <s v="EB-13870"/>
    <s v="Emily Burns"/>
    <s v="Consumer"/>
    <s v="United States"/>
    <s v="San Antonio"/>
    <s v="Texas"/>
    <n v="78207"/>
    <x v="2"/>
    <x v="64"/>
    <x v="0"/>
    <x v="1"/>
    <x v="64"/>
    <x v="3438"/>
    <n v="3"/>
    <n v="0.3"/>
    <x v="3902"/>
  </r>
  <r>
    <n v="4561"/>
    <s v="CA-2015-118871"/>
    <x v="784"/>
    <x v="234"/>
    <s v="Second Class"/>
    <s v="HM-14860"/>
    <s v="Harry Marie"/>
    <s v="Corporate"/>
    <s v="United States"/>
    <s v="Los Angeles"/>
    <s v="California"/>
    <n v="90049"/>
    <x v="1"/>
    <x v="231"/>
    <x v="1"/>
    <x v="12"/>
    <x v="232"/>
    <x v="3439"/>
    <n v="3"/>
    <n v="0"/>
    <x v="3903"/>
  </r>
  <r>
    <n v="4562"/>
    <s v="CA-2015-118871"/>
    <x v="784"/>
    <x v="234"/>
    <s v="Second Class"/>
    <s v="HM-14860"/>
    <s v="Harry Marie"/>
    <s v="Corporate"/>
    <s v="United States"/>
    <s v="Los Angeles"/>
    <s v="California"/>
    <n v="90049"/>
    <x v="1"/>
    <x v="1676"/>
    <x v="2"/>
    <x v="7"/>
    <x v="1664"/>
    <x v="3440"/>
    <n v="3"/>
    <n v="0.2"/>
    <x v="3904"/>
  </r>
  <r>
    <n v="4563"/>
    <s v="CA-2015-118871"/>
    <x v="784"/>
    <x v="234"/>
    <s v="Second Class"/>
    <s v="HM-14860"/>
    <s v="Harry Marie"/>
    <s v="Corporate"/>
    <s v="United States"/>
    <s v="Los Angeles"/>
    <s v="California"/>
    <n v="90049"/>
    <x v="1"/>
    <x v="1677"/>
    <x v="0"/>
    <x v="5"/>
    <x v="1665"/>
    <x v="3441"/>
    <n v="5"/>
    <n v="0"/>
    <x v="3905"/>
  </r>
  <r>
    <n v="4564"/>
    <s v="CA-2017-129490"/>
    <x v="986"/>
    <x v="420"/>
    <s v="Standard Class"/>
    <s v="SJ-20125"/>
    <s v="Sanjit Jacobs"/>
    <s v="Home Office"/>
    <s v="United States"/>
    <s v="Miramar"/>
    <s v="Florida"/>
    <n v="33023"/>
    <x v="0"/>
    <x v="1585"/>
    <x v="0"/>
    <x v="1"/>
    <x v="1576"/>
    <x v="3442"/>
    <n v="4"/>
    <n v="0.2"/>
    <x v="3906"/>
  </r>
  <r>
    <n v="4565"/>
    <s v="CA-2014-101175"/>
    <x v="337"/>
    <x v="467"/>
    <s v="Standard Class"/>
    <s v="DM-12955"/>
    <s v="Dario Medina"/>
    <s v="Corporate"/>
    <s v="United States"/>
    <s v="Mesa"/>
    <s v="Arizona"/>
    <n v="85204"/>
    <x v="1"/>
    <x v="1018"/>
    <x v="1"/>
    <x v="4"/>
    <x v="1009"/>
    <x v="997"/>
    <n v="6"/>
    <n v="0.2"/>
    <x v="3907"/>
  </r>
  <r>
    <n v="4566"/>
    <s v="US-2017-149510"/>
    <x v="734"/>
    <x v="235"/>
    <s v="Standard Class"/>
    <s v="MC-17575"/>
    <s v="Matt Collins"/>
    <s v="Consumer"/>
    <s v="United States"/>
    <s v="Fayetteville"/>
    <s v="North Carolina"/>
    <n v="28314"/>
    <x v="0"/>
    <x v="551"/>
    <x v="1"/>
    <x v="9"/>
    <x v="550"/>
    <x v="962"/>
    <n v="3"/>
    <n v="0.2"/>
    <x v="997"/>
  </r>
  <r>
    <n v="4567"/>
    <s v="US-2017-149510"/>
    <x v="734"/>
    <x v="235"/>
    <s v="Standard Class"/>
    <s v="MC-17575"/>
    <s v="Matt Collins"/>
    <s v="Consumer"/>
    <s v="United States"/>
    <s v="Fayetteville"/>
    <s v="North Carolina"/>
    <n v="28314"/>
    <x v="0"/>
    <x v="1399"/>
    <x v="1"/>
    <x v="8"/>
    <x v="1386"/>
    <x v="3443"/>
    <n v="6"/>
    <n v="0.7"/>
    <x v="3908"/>
  </r>
  <r>
    <n v="4568"/>
    <s v="US-2017-149510"/>
    <x v="734"/>
    <x v="235"/>
    <s v="Standard Class"/>
    <s v="MC-17575"/>
    <s v="Matt Collins"/>
    <s v="Consumer"/>
    <s v="United States"/>
    <s v="Fayetteville"/>
    <s v="North Carolina"/>
    <n v="28314"/>
    <x v="0"/>
    <x v="827"/>
    <x v="1"/>
    <x v="10"/>
    <x v="823"/>
    <x v="671"/>
    <n v="4"/>
    <n v="0.2"/>
    <x v="683"/>
  </r>
  <r>
    <n v="4569"/>
    <s v="CA-2015-111990"/>
    <x v="627"/>
    <x v="681"/>
    <s v="Standard Class"/>
    <s v="DB-13660"/>
    <s v="Duane Benoit"/>
    <s v="Consumer"/>
    <s v="United States"/>
    <s v="Houston"/>
    <s v="Texas"/>
    <n v="77095"/>
    <x v="2"/>
    <x v="44"/>
    <x v="1"/>
    <x v="8"/>
    <x v="44"/>
    <x v="3444"/>
    <n v="6"/>
    <n v="0.8"/>
    <x v="3909"/>
  </r>
  <r>
    <n v="4570"/>
    <s v="CA-2014-169460"/>
    <x v="987"/>
    <x v="1062"/>
    <s v="Second Class"/>
    <s v="NF-18595"/>
    <s v="Nicole Fjeld"/>
    <s v="Home Office"/>
    <s v="United States"/>
    <s v="San Jose"/>
    <s v="California"/>
    <n v="95123"/>
    <x v="1"/>
    <x v="216"/>
    <x v="0"/>
    <x v="5"/>
    <x v="1579"/>
    <x v="3001"/>
    <n v="3"/>
    <n v="0"/>
    <x v="3350"/>
  </r>
  <r>
    <n v="4571"/>
    <s v="US-2015-152128"/>
    <x v="442"/>
    <x v="673"/>
    <s v="Second Class"/>
    <s v="NM-18445"/>
    <s v="Nathan Mautz"/>
    <s v="Home Office"/>
    <s v="United States"/>
    <s v="Wichita"/>
    <s v="Kansas"/>
    <n v="67212"/>
    <x v="2"/>
    <x v="1658"/>
    <x v="1"/>
    <x v="6"/>
    <x v="1646"/>
    <x v="3355"/>
    <n v="3"/>
    <n v="0"/>
    <x v="3789"/>
  </r>
  <r>
    <n v="4572"/>
    <s v="US-2015-152128"/>
    <x v="442"/>
    <x v="673"/>
    <s v="Second Class"/>
    <s v="NM-18445"/>
    <s v="Nathan Mautz"/>
    <s v="Home Office"/>
    <s v="United States"/>
    <s v="Wichita"/>
    <s v="Kansas"/>
    <n v="67212"/>
    <x v="2"/>
    <x v="1242"/>
    <x v="1"/>
    <x v="8"/>
    <x v="1225"/>
    <x v="3445"/>
    <n v="2"/>
    <n v="0"/>
    <x v="3910"/>
  </r>
  <r>
    <n v="4573"/>
    <s v="CA-2017-126662"/>
    <x v="729"/>
    <x v="804"/>
    <s v="Standard Class"/>
    <s v="AB-10255"/>
    <s v="Alejandro Ballentine"/>
    <s v="Home Office"/>
    <s v="United States"/>
    <s v="Los Angeles"/>
    <s v="California"/>
    <n v="90036"/>
    <x v="1"/>
    <x v="851"/>
    <x v="2"/>
    <x v="16"/>
    <x v="844"/>
    <x v="2006"/>
    <n v="2"/>
    <n v="0.2"/>
    <x v="3911"/>
  </r>
  <r>
    <n v="4574"/>
    <s v="CA-2016-139395"/>
    <x v="939"/>
    <x v="1063"/>
    <s v="Standard Class"/>
    <s v="MG-17650"/>
    <s v="Matthew Grinstein"/>
    <s v="Home Office"/>
    <s v="United States"/>
    <s v="Jackson"/>
    <s v="Michigan"/>
    <n v="49201"/>
    <x v="2"/>
    <x v="539"/>
    <x v="2"/>
    <x v="7"/>
    <x v="539"/>
    <x v="2854"/>
    <n v="7"/>
    <n v="0"/>
    <x v="3912"/>
  </r>
  <r>
    <n v="4575"/>
    <s v="CA-2016-139395"/>
    <x v="939"/>
    <x v="1063"/>
    <s v="Standard Class"/>
    <s v="MG-17650"/>
    <s v="Matthew Grinstein"/>
    <s v="Home Office"/>
    <s v="United States"/>
    <s v="Jackson"/>
    <s v="Michigan"/>
    <n v="49201"/>
    <x v="2"/>
    <x v="904"/>
    <x v="0"/>
    <x v="5"/>
    <x v="896"/>
    <x v="3446"/>
    <n v="4"/>
    <n v="0"/>
    <x v="3913"/>
  </r>
  <r>
    <n v="4576"/>
    <s v="CA-2016-139395"/>
    <x v="939"/>
    <x v="1063"/>
    <s v="Standard Class"/>
    <s v="MG-17650"/>
    <s v="Matthew Grinstein"/>
    <s v="Home Office"/>
    <s v="United States"/>
    <s v="Jackson"/>
    <s v="Michigan"/>
    <n v="49201"/>
    <x v="2"/>
    <x v="324"/>
    <x v="1"/>
    <x v="6"/>
    <x v="324"/>
    <x v="2255"/>
    <n v="5"/>
    <n v="0"/>
    <x v="2711"/>
  </r>
  <r>
    <n v="4577"/>
    <s v="CA-2016-139395"/>
    <x v="939"/>
    <x v="1063"/>
    <s v="Standard Class"/>
    <s v="MG-17650"/>
    <s v="Matthew Grinstein"/>
    <s v="Home Office"/>
    <s v="United States"/>
    <s v="Jackson"/>
    <s v="Michigan"/>
    <n v="49201"/>
    <x v="2"/>
    <x v="1678"/>
    <x v="1"/>
    <x v="4"/>
    <x v="1666"/>
    <x v="3447"/>
    <n v="2"/>
    <n v="0"/>
    <x v="3914"/>
  </r>
  <r>
    <n v="4578"/>
    <s v="US-2014-121734"/>
    <x v="909"/>
    <x v="1064"/>
    <s v="Standard Class"/>
    <s v="SE-20110"/>
    <s v="Sanjit Engle"/>
    <s v="Consumer"/>
    <s v="United States"/>
    <s v="Lewiston"/>
    <s v="Idaho"/>
    <n v="83501"/>
    <x v="1"/>
    <x v="1224"/>
    <x v="1"/>
    <x v="8"/>
    <x v="1208"/>
    <x v="2094"/>
    <n v="1"/>
    <n v="0.2"/>
    <x v="2258"/>
  </r>
  <r>
    <n v="4579"/>
    <s v="CA-2015-110947"/>
    <x v="988"/>
    <x v="1065"/>
    <s v="Standard Class"/>
    <s v="AG-10765"/>
    <s v="Anthony Garverick"/>
    <s v="Home Office"/>
    <s v="United States"/>
    <s v="Hampton"/>
    <s v="Virginia"/>
    <n v="23666"/>
    <x v="0"/>
    <x v="443"/>
    <x v="1"/>
    <x v="8"/>
    <x v="443"/>
    <x v="3448"/>
    <n v="3"/>
    <n v="0"/>
    <x v="3915"/>
  </r>
  <r>
    <n v="4580"/>
    <s v="US-2014-150126"/>
    <x v="923"/>
    <x v="978"/>
    <s v="Standard Class"/>
    <s v="AS-10045"/>
    <s v="Aaron Smayling"/>
    <s v="Corporate"/>
    <s v="United States"/>
    <s v="New York City"/>
    <s v="New York"/>
    <n v="10035"/>
    <x v="3"/>
    <x v="1679"/>
    <x v="1"/>
    <x v="10"/>
    <x v="1667"/>
    <x v="3449"/>
    <n v="11"/>
    <n v="0"/>
    <x v="3916"/>
  </r>
  <r>
    <n v="4581"/>
    <s v="CA-2015-164427"/>
    <x v="374"/>
    <x v="1066"/>
    <s v="Standard Class"/>
    <s v="AR-10405"/>
    <s v="Allen Rosenblatt"/>
    <s v="Corporate"/>
    <s v="United States"/>
    <s v="Hattiesburg"/>
    <s v="Mississippi"/>
    <n v="39401"/>
    <x v="0"/>
    <x v="240"/>
    <x v="2"/>
    <x v="11"/>
    <x v="241"/>
    <x v="3450"/>
    <n v="6"/>
    <n v="0"/>
    <x v="3917"/>
  </r>
  <r>
    <n v="4582"/>
    <s v="CA-2016-120250"/>
    <x v="251"/>
    <x v="42"/>
    <s v="First Class"/>
    <s v="AP-10720"/>
    <s v="Anne Pryor"/>
    <s v="Home Office"/>
    <s v="United States"/>
    <s v="Philadelphia"/>
    <s v="Pennsylvania"/>
    <n v="19140"/>
    <x v="3"/>
    <x v="1680"/>
    <x v="0"/>
    <x v="5"/>
    <x v="1668"/>
    <x v="3451"/>
    <n v="3"/>
    <n v="0.2"/>
    <x v="3918"/>
  </r>
  <r>
    <n v="4583"/>
    <s v="CA-2016-121993"/>
    <x v="224"/>
    <x v="841"/>
    <s v="First Class"/>
    <s v="JB-16000"/>
    <s v="Joy Bell-"/>
    <s v="Consumer"/>
    <s v="United States"/>
    <s v="Philadelphia"/>
    <s v="Pennsylvania"/>
    <n v="19140"/>
    <x v="3"/>
    <x v="1647"/>
    <x v="1"/>
    <x v="2"/>
    <x v="1636"/>
    <x v="3452"/>
    <n v="8"/>
    <n v="0.2"/>
    <x v="3919"/>
  </r>
  <r>
    <n v="4584"/>
    <s v="US-2016-100405"/>
    <x v="370"/>
    <x v="267"/>
    <s v="Second Class"/>
    <s v="TS-21430"/>
    <s v="Tom Stivers"/>
    <s v="Corporate"/>
    <s v="United States"/>
    <s v="Los Angeles"/>
    <s v="California"/>
    <n v="90045"/>
    <x v="1"/>
    <x v="105"/>
    <x v="1"/>
    <x v="6"/>
    <x v="105"/>
    <x v="341"/>
    <n v="2"/>
    <n v="0"/>
    <x v="349"/>
  </r>
  <r>
    <n v="4585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466"/>
    <x v="1"/>
    <x v="12"/>
    <x v="467"/>
    <x v="3453"/>
    <n v="7"/>
    <n v="0"/>
    <x v="3920"/>
  </r>
  <r>
    <n v="4586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1273"/>
    <x v="1"/>
    <x v="6"/>
    <x v="1258"/>
    <x v="3454"/>
    <n v="5"/>
    <n v="0"/>
    <x v="3921"/>
  </r>
  <r>
    <n v="4587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1681"/>
    <x v="1"/>
    <x v="8"/>
    <x v="1669"/>
    <x v="3455"/>
    <n v="6"/>
    <n v="0.2"/>
    <x v="3922"/>
  </r>
  <r>
    <n v="4588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802"/>
    <x v="1"/>
    <x v="13"/>
    <x v="800"/>
    <x v="2271"/>
    <n v="3"/>
    <n v="0"/>
    <x v="3923"/>
  </r>
  <r>
    <n v="4589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1682"/>
    <x v="0"/>
    <x v="5"/>
    <x v="1670"/>
    <x v="3456"/>
    <n v="3"/>
    <n v="0"/>
    <x v="3924"/>
  </r>
  <r>
    <n v="4590"/>
    <s v="US-2017-163790"/>
    <x v="808"/>
    <x v="276"/>
    <s v="Second Class"/>
    <s v="NL-18310"/>
    <s v="Nancy Lomonaco"/>
    <s v="Home Office"/>
    <s v="United States"/>
    <s v="Danville"/>
    <s v="California"/>
    <n v="94526"/>
    <x v="1"/>
    <x v="557"/>
    <x v="1"/>
    <x v="4"/>
    <x v="556"/>
    <x v="3457"/>
    <n v="7"/>
    <n v="0"/>
    <x v="3925"/>
  </r>
  <r>
    <n v="4591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1280"/>
    <x v="1"/>
    <x v="14"/>
    <x v="1265"/>
    <x v="2788"/>
    <n v="2"/>
    <n v="0"/>
    <x v="3926"/>
  </r>
  <r>
    <n v="4592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7"/>
    <x v="2"/>
    <x v="7"/>
    <x v="7"/>
    <x v="3164"/>
    <n v="2"/>
    <n v="0.2"/>
    <x v="3557"/>
  </r>
  <r>
    <n v="4593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1534"/>
    <x v="0"/>
    <x v="1"/>
    <x v="1522"/>
    <x v="1770"/>
    <n v="3"/>
    <n v="0.2"/>
    <x v="3927"/>
  </r>
  <r>
    <n v="4594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1683"/>
    <x v="1"/>
    <x v="9"/>
    <x v="1671"/>
    <x v="2307"/>
    <n v="2"/>
    <n v="0"/>
    <x v="3928"/>
  </r>
  <r>
    <n v="4595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215"/>
    <x v="0"/>
    <x v="3"/>
    <x v="216"/>
    <x v="3458"/>
    <n v="3"/>
    <n v="0.2"/>
    <x v="3929"/>
  </r>
  <r>
    <n v="4596"/>
    <s v="CA-2016-129868"/>
    <x v="482"/>
    <x v="844"/>
    <s v="Standard Class"/>
    <s v="MC-18130"/>
    <s v="Mike Caudle"/>
    <s v="Corporate"/>
    <s v="United States"/>
    <s v="Los Angeles"/>
    <s v="California"/>
    <n v="90004"/>
    <x v="1"/>
    <x v="646"/>
    <x v="1"/>
    <x v="6"/>
    <x v="646"/>
    <x v="3459"/>
    <n v="3"/>
    <n v="0"/>
    <x v="3930"/>
  </r>
  <r>
    <n v="4597"/>
    <s v="CA-2016-140564"/>
    <x v="5"/>
    <x v="5"/>
    <s v="Second Class"/>
    <s v="TC-21475"/>
    <s v="Tony Chapman"/>
    <s v="Home Office"/>
    <s v="United States"/>
    <s v="Washington"/>
    <s v="District of Columbia"/>
    <n v="20016"/>
    <x v="3"/>
    <x v="753"/>
    <x v="1"/>
    <x v="6"/>
    <x v="751"/>
    <x v="3460"/>
    <n v="8"/>
    <n v="0"/>
    <x v="3931"/>
  </r>
  <r>
    <n v="4598"/>
    <s v="US-2017-169502"/>
    <x v="735"/>
    <x v="153"/>
    <s v="Standard Class"/>
    <s v="MG-17650"/>
    <s v="Matthew Grinstein"/>
    <s v="Home Office"/>
    <s v="United States"/>
    <s v="Milwaukee"/>
    <s v="Wisconsin"/>
    <n v="53209"/>
    <x v="2"/>
    <x v="515"/>
    <x v="1"/>
    <x v="14"/>
    <x v="515"/>
    <x v="3461"/>
    <n v="3"/>
    <n v="0"/>
    <x v="3932"/>
  </r>
  <r>
    <n v="4599"/>
    <s v="US-2017-169502"/>
    <x v="735"/>
    <x v="153"/>
    <s v="Standard Class"/>
    <s v="MG-17650"/>
    <s v="Matthew Grinstein"/>
    <s v="Home Office"/>
    <s v="United States"/>
    <s v="Milwaukee"/>
    <s v="Wisconsin"/>
    <n v="53209"/>
    <x v="2"/>
    <x v="1549"/>
    <x v="1"/>
    <x v="9"/>
    <x v="1537"/>
    <x v="3462"/>
    <n v="5"/>
    <n v="0"/>
    <x v="3933"/>
  </r>
  <r>
    <n v="4600"/>
    <s v="CA-2015-146948"/>
    <x v="747"/>
    <x v="532"/>
    <s v="Standard Class"/>
    <s v="MG-17890"/>
    <s v="Michael Granlund"/>
    <s v="Home Office"/>
    <s v="United States"/>
    <s v="Baltimore"/>
    <s v="Maryland"/>
    <n v="21215"/>
    <x v="3"/>
    <x v="531"/>
    <x v="0"/>
    <x v="1"/>
    <x v="531"/>
    <x v="3463"/>
    <n v="1"/>
    <n v="0"/>
    <x v="3934"/>
  </r>
  <r>
    <n v="4601"/>
    <s v="CA-2015-146948"/>
    <x v="747"/>
    <x v="532"/>
    <s v="Standard Class"/>
    <s v="MG-17890"/>
    <s v="Michael Granlund"/>
    <s v="Home Office"/>
    <s v="United States"/>
    <s v="Baltimore"/>
    <s v="Maryland"/>
    <n v="21215"/>
    <x v="3"/>
    <x v="373"/>
    <x v="1"/>
    <x v="12"/>
    <x v="374"/>
    <x v="3464"/>
    <n v="9"/>
    <n v="0"/>
    <x v="3935"/>
  </r>
  <r>
    <n v="4602"/>
    <s v="CA-2015-146948"/>
    <x v="747"/>
    <x v="532"/>
    <s v="Standard Class"/>
    <s v="MG-17890"/>
    <s v="Michael Granlund"/>
    <s v="Home Office"/>
    <s v="United States"/>
    <s v="Baltimore"/>
    <s v="Maryland"/>
    <n v="21215"/>
    <x v="3"/>
    <x v="1579"/>
    <x v="1"/>
    <x v="13"/>
    <x v="1570"/>
    <x v="132"/>
    <n v="4"/>
    <n v="0"/>
    <x v="3936"/>
  </r>
  <r>
    <n v="4603"/>
    <s v="US-2015-113327"/>
    <x v="989"/>
    <x v="484"/>
    <s v="Second Class"/>
    <s v="BF-11170"/>
    <s v="Ben Ferrer"/>
    <s v="Home Office"/>
    <s v="United States"/>
    <s v="Jacksonville"/>
    <s v="North Carolina"/>
    <n v="28540"/>
    <x v="0"/>
    <x v="1274"/>
    <x v="1"/>
    <x v="10"/>
    <x v="1259"/>
    <x v="3465"/>
    <n v="1"/>
    <n v="0.2"/>
    <x v="3937"/>
  </r>
  <r>
    <n v="4604"/>
    <s v="US-2015-113327"/>
    <x v="989"/>
    <x v="484"/>
    <s v="Second Class"/>
    <s v="BF-11170"/>
    <s v="Ben Ferrer"/>
    <s v="Home Office"/>
    <s v="United States"/>
    <s v="Jacksonville"/>
    <s v="North Carolina"/>
    <n v="28540"/>
    <x v="0"/>
    <x v="1684"/>
    <x v="1"/>
    <x v="10"/>
    <x v="1672"/>
    <x v="3466"/>
    <n v="4"/>
    <n v="0.2"/>
    <x v="3938"/>
  </r>
  <r>
    <n v="4605"/>
    <s v="US-2015-113327"/>
    <x v="989"/>
    <x v="484"/>
    <s v="Second Class"/>
    <s v="BF-11170"/>
    <s v="Ben Ferrer"/>
    <s v="Home Office"/>
    <s v="United States"/>
    <s v="Jacksonville"/>
    <s v="North Carolina"/>
    <n v="28540"/>
    <x v="0"/>
    <x v="661"/>
    <x v="1"/>
    <x v="12"/>
    <x v="661"/>
    <x v="2096"/>
    <n v="2"/>
    <n v="0.2"/>
    <x v="2260"/>
  </r>
  <r>
    <n v="4606"/>
    <s v="US-2015-113327"/>
    <x v="989"/>
    <x v="484"/>
    <s v="Second Class"/>
    <s v="BF-11170"/>
    <s v="Ben Ferrer"/>
    <s v="Home Office"/>
    <s v="United States"/>
    <s v="Jacksonville"/>
    <s v="North Carolina"/>
    <n v="28540"/>
    <x v="0"/>
    <x v="246"/>
    <x v="2"/>
    <x v="11"/>
    <x v="247"/>
    <x v="3467"/>
    <n v="7"/>
    <n v="0.2"/>
    <x v="3939"/>
  </r>
  <r>
    <n v="4607"/>
    <s v="CA-2015-135020"/>
    <x v="71"/>
    <x v="68"/>
    <s v="Standard Class"/>
    <s v="MS-17770"/>
    <s v="Maxwell Schwartz"/>
    <s v="Consumer"/>
    <s v="United States"/>
    <s v="Rochester"/>
    <s v="New York"/>
    <n v="14609"/>
    <x v="3"/>
    <x v="40"/>
    <x v="2"/>
    <x v="7"/>
    <x v="40"/>
    <x v="3468"/>
    <n v="1"/>
    <n v="0"/>
    <x v="3940"/>
  </r>
  <r>
    <n v="4608"/>
    <s v="CA-2015-135020"/>
    <x v="71"/>
    <x v="68"/>
    <s v="Standard Class"/>
    <s v="MS-17770"/>
    <s v="Maxwell Schwartz"/>
    <s v="Consumer"/>
    <s v="United States"/>
    <s v="Rochester"/>
    <s v="New York"/>
    <n v="14609"/>
    <x v="3"/>
    <x v="518"/>
    <x v="1"/>
    <x v="4"/>
    <x v="518"/>
    <x v="3469"/>
    <n v="3"/>
    <n v="0"/>
    <x v="3941"/>
  </r>
  <r>
    <n v="4609"/>
    <s v="CA-2015-135020"/>
    <x v="71"/>
    <x v="68"/>
    <s v="Standard Class"/>
    <s v="MS-17770"/>
    <s v="Maxwell Schwartz"/>
    <s v="Consumer"/>
    <s v="United States"/>
    <s v="Rochester"/>
    <s v="New York"/>
    <n v="14609"/>
    <x v="3"/>
    <x v="536"/>
    <x v="1"/>
    <x v="8"/>
    <x v="536"/>
    <x v="861"/>
    <n v="2"/>
    <n v="0.2"/>
    <x v="3942"/>
  </r>
  <r>
    <n v="4610"/>
    <s v="CA-2015-135020"/>
    <x v="71"/>
    <x v="68"/>
    <s v="Standard Class"/>
    <s v="MS-17770"/>
    <s v="Maxwell Schwartz"/>
    <s v="Consumer"/>
    <s v="United States"/>
    <s v="Rochester"/>
    <s v="New York"/>
    <n v="14609"/>
    <x v="3"/>
    <x v="1330"/>
    <x v="1"/>
    <x v="10"/>
    <x v="1315"/>
    <x v="1568"/>
    <n v="7"/>
    <n v="0"/>
    <x v="1657"/>
  </r>
  <r>
    <n v="4611"/>
    <s v="US-2017-141852"/>
    <x v="45"/>
    <x v="773"/>
    <s v="Standard Class"/>
    <s v="JE-15745"/>
    <s v="Joel Eaton"/>
    <s v="Consumer"/>
    <s v="United States"/>
    <s v="Oceanside"/>
    <s v="California"/>
    <n v="92054"/>
    <x v="1"/>
    <x v="325"/>
    <x v="0"/>
    <x v="5"/>
    <x v="325"/>
    <x v="349"/>
    <n v="8"/>
    <n v="0"/>
    <x v="357"/>
  </r>
  <r>
    <n v="4612"/>
    <s v="CA-2016-109407"/>
    <x v="990"/>
    <x v="1067"/>
    <s v="Second Class"/>
    <s v="HG-14965"/>
    <s v="Henry Goldwyn"/>
    <s v="Corporate"/>
    <s v="United States"/>
    <s v="Gulfport"/>
    <s v="Mississippi"/>
    <n v="39503"/>
    <x v="0"/>
    <x v="460"/>
    <x v="1"/>
    <x v="8"/>
    <x v="461"/>
    <x v="3470"/>
    <n v="4"/>
    <n v="0"/>
    <x v="3943"/>
  </r>
  <r>
    <n v="4613"/>
    <s v="US-2017-165953"/>
    <x v="413"/>
    <x v="335"/>
    <s v="Standard Class"/>
    <s v="EP-13915"/>
    <s v="Emily Phan"/>
    <s v="Consumer"/>
    <s v="United States"/>
    <s v="Jacksonville"/>
    <s v="Florida"/>
    <n v="32216"/>
    <x v="0"/>
    <x v="397"/>
    <x v="1"/>
    <x v="6"/>
    <x v="398"/>
    <x v="1662"/>
    <n v="3"/>
    <n v="0.2"/>
    <x v="1760"/>
  </r>
  <r>
    <n v="4614"/>
    <s v="US-2017-165953"/>
    <x v="413"/>
    <x v="335"/>
    <s v="Standard Class"/>
    <s v="EP-13915"/>
    <s v="Emily Phan"/>
    <s v="Consumer"/>
    <s v="United States"/>
    <s v="Jacksonville"/>
    <s v="Florida"/>
    <n v="32216"/>
    <x v="0"/>
    <x v="707"/>
    <x v="1"/>
    <x v="10"/>
    <x v="706"/>
    <x v="3471"/>
    <n v="5"/>
    <n v="0.2"/>
    <x v="3944"/>
  </r>
  <r>
    <n v="4615"/>
    <s v="CA-2016-144540"/>
    <x v="64"/>
    <x v="165"/>
    <s v="Standard Class"/>
    <s v="GH-14410"/>
    <s v="Gary Hansen"/>
    <s v="Home Office"/>
    <s v="United States"/>
    <s v="Houston"/>
    <s v="Texas"/>
    <n v="77070"/>
    <x v="2"/>
    <x v="549"/>
    <x v="1"/>
    <x v="9"/>
    <x v="549"/>
    <x v="3472"/>
    <n v="3"/>
    <n v="0.8"/>
    <x v="3945"/>
  </r>
  <r>
    <n v="4616"/>
    <s v="CA-2016-144540"/>
    <x v="64"/>
    <x v="165"/>
    <s v="Standard Class"/>
    <s v="GH-14410"/>
    <s v="Gary Hansen"/>
    <s v="Home Office"/>
    <s v="United States"/>
    <s v="Houston"/>
    <s v="Texas"/>
    <n v="77070"/>
    <x v="2"/>
    <x v="1432"/>
    <x v="1"/>
    <x v="13"/>
    <x v="1420"/>
    <x v="2696"/>
    <n v="9"/>
    <n v="0.2"/>
    <x v="3946"/>
  </r>
  <r>
    <n v="4617"/>
    <s v="CA-2015-159863"/>
    <x v="406"/>
    <x v="216"/>
    <s v="Second Class"/>
    <s v="DS-13180"/>
    <s v="David Smith"/>
    <s v="Corporate"/>
    <s v="United States"/>
    <s v="Houston"/>
    <s v="Texas"/>
    <n v="77095"/>
    <x v="2"/>
    <x v="201"/>
    <x v="2"/>
    <x v="11"/>
    <x v="202"/>
    <x v="3473"/>
    <n v="3"/>
    <n v="0.2"/>
    <x v="3947"/>
  </r>
  <r>
    <n v="4618"/>
    <s v="CA-2015-117800"/>
    <x v="481"/>
    <x v="1068"/>
    <s v="Standard Class"/>
    <s v="TH-21550"/>
    <s v="Tracy Hopkins"/>
    <s v="Home Office"/>
    <s v="United States"/>
    <s v="Everett"/>
    <s v="Massachusetts"/>
    <n v="2149"/>
    <x v="3"/>
    <x v="1538"/>
    <x v="2"/>
    <x v="7"/>
    <x v="1526"/>
    <x v="3474"/>
    <n v="2"/>
    <n v="0"/>
    <x v="3948"/>
  </r>
  <r>
    <n v="4619"/>
    <s v="CA-2015-117800"/>
    <x v="481"/>
    <x v="1068"/>
    <s v="Standard Class"/>
    <s v="TH-21550"/>
    <s v="Tracy Hopkins"/>
    <s v="Home Office"/>
    <s v="United States"/>
    <s v="Everett"/>
    <s v="Massachusetts"/>
    <n v="2149"/>
    <x v="3"/>
    <x v="323"/>
    <x v="0"/>
    <x v="1"/>
    <x v="323"/>
    <x v="3116"/>
    <n v="3"/>
    <n v="0"/>
    <x v="3949"/>
  </r>
  <r>
    <n v="4620"/>
    <s v="CA-2017-145219"/>
    <x v="165"/>
    <x v="209"/>
    <s v="First Class"/>
    <s v="RM-19675"/>
    <s v="Robert Marley"/>
    <s v="Home Office"/>
    <s v="United States"/>
    <s v="Los Angeles"/>
    <s v="California"/>
    <n v="90049"/>
    <x v="1"/>
    <x v="306"/>
    <x v="2"/>
    <x v="16"/>
    <x v="306"/>
    <x v="3475"/>
    <n v="6"/>
    <n v="0.2"/>
    <x v="3950"/>
  </r>
  <r>
    <n v="4621"/>
    <s v="CA-2017-145219"/>
    <x v="165"/>
    <x v="209"/>
    <s v="First Class"/>
    <s v="RM-19675"/>
    <s v="Robert Marley"/>
    <s v="Home Office"/>
    <s v="United States"/>
    <s v="Los Angeles"/>
    <s v="California"/>
    <n v="90049"/>
    <x v="1"/>
    <x v="443"/>
    <x v="1"/>
    <x v="8"/>
    <x v="443"/>
    <x v="3476"/>
    <n v="3"/>
    <n v="0.2"/>
    <x v="3951"/>
  </r>
  <r>
    <n v="4622"/>
    <s v="CA-2015-161214"/>
    <x v="348"/>
    <x v="688"/>
    <s v="Second Class"/>
    <s v="SF-20965"/>
    <s v="Sylvia Foulston"/>
    <s v="Corporate"/>
    <s v="United States"/>
    <s v="Wilmington"/>
    <s v="Delaware"/>
    <n v="19805"/>
    <x v="3"/>
    <x v="177"/>
    <x v="1"/>
    <x v="4"/>
    <x v="178"/>
    <x v="3477"/>
    <n v="5"/>
    <n v="0"/>
    <x v="3952"/>
  </r>
  <r>
    <n v="4623"/>
    <s v="CA-2017-147228"/>
    <x v="428"/>
    <x v="947"/>
    <s v="Standard Class"/>
    <s v="SO-20335"/>
    <s v="Sean O'Donnell"/>
    <s v="Consumer"/>
    <s v="United States"/>
    <s v="Columbia"/>
    <s v="Tennessee"/>
    <n v="38401"/>
    <x v="0"/>
    <x v="327"/>
    <x v="1"/>
    <x v="14"/>
    <x v="327"/>
    <x v="3478"/>
    <n v="3"/>
    <n v="0.2"/>
    <x v="3953"/>
  </r>
  <r>
    <n v="4624"/>
    <s v="CA-2017-147228"/>
    <x v="428"/>
    <x v="947"/>
    <s v="Standard Class"/>
    <s v="SO-20335"/>
    <s v="Sean O'Donnell"/>
    <s v="Consumer"/>
    <s v="United States"/>
    <s v="Columbia"/>
    <s v="Tennessee"/>
    <n v="38401"/>
    <x v="0"/>
    <x v="447"/>
    <x v="1"/>
    <x v="10"/>
    <x v="1228"/>
    <x v="3479"/>
    <n v="4"/>
    <n v="0.2"/>
    <x v="3954"/>
  </r>
  <r>
    <n v="4625"/>
    <s v="CA-2017-147228"/>
    <x v="428"/>
    <x v="947"/>
    <s v="Standard Class"/>
    <s v="SO-20335"/>
    <s v="Sean O'Donnell"/>
    <s v="Consumer"/>
    <s v="United States"/>
    <s v="Columbia"/>
    <s v="Tennessee"/>
    <n v="38401"/>
    <x v="0"/>
    <x v="765"/>
    <x v="1"/>
    <x v="4"/>
    <x v="764"/>
    <x v="3480"/>
    <n v="2"/>
    <n v="0.2"/>
    <x v="3955"/>
  </r>
  <r>
    <n v="4626"/>
    <s v="CA-2017-147228"/>
    <x v="428"/>
    <x v="947"/>
    <s v="Standard Class"/>
    <s v="SO-20335"/>
    <s v="Sean O'Donnell"/>
    <s v="Consumer"/>
    <s v="United States"/>
    <s v="Columbia"/>
    <s v="Tennessee"/>
    <n v="38401"/>
    <x v="0"/>
    <x v="325"/>
    <x v="0"/>
    <x v="5"/>
    <x v="325"/>
    <x v="3481"/>
    <n v="3"/>
    <n v="0.2"/>
    <x v="3956"/>
  </r>
  <r>
    <n v="4627"/>
    <s v="CA-2016-101336"/>
    <x v="373"/>
    <x v="1058"/>
    <s v="Standard Class"/>
    <s v="CK-12760"/>
    <s v="Cyma Kinney"/>
    <s v="Corporate"/>
    <s v="United States"/>
    <s v="New York City"/>
    <s v="New York"/>
    <n v="10011"/>
    <x v="3"/>
    <x v="170"/>
    <x v="1"/>
    <x v="4"/>
    <x v="171"/>
    <x v="3477"/>
    <n v="5"/>
    <n v="0"/>
    <x v="3957"/>
  </r>
  <r>
    <n v="4628"/>
    <s v="CA-2016-101336"/>
    <x v="373"/>
    <x v="1058"/>
    <s v="Standard Class"/>
    <s v="CK-12760"/>
    <s v="Cyma Kinney"/>
    <s v="Corporate"/>
    <s v="United States"/>
    <s v="New York City"/>
    <s v="New York"/>
    <n v="10011"/>
    <x v="3"/>
    <x v="253"/>
    <x v="1"/>
    <x v="4"/>
    <x v="254"/>
    <x v="3482"/>
    <n v="2"/>
    <n v="0"/>
    <x v="3958"/>
  </r>
  <r>
    <n v="4629"/>
    <s v="CA-2016-101336"/>
    <x v="373"/>
    <x v="1058"/>
    <s v="Standard Class"/>
    <s v="CK-12760"/>
    <s v="Cyma Kinney"/>
    <s v="Corporate"/>
    <s v="United States"/>
    <s v="New York City"/>
    <s v="New York"/>
    <n v="10011"/>
    <x v="3"/>
    <x v="1473"/>
    <x v="1"/>
    <x v="6"/>
    <x v="1460"/>
    <x v="3483"/>
    <n v="5"/>
    <n v="0"/>
    <x v="3959"/>
  </r>
  <r>
    <n v="4630"/>
    <s v="CA-2016-101336"/>
    <x v="373"/>
    <x v="1058"/>
    <s v="Standard Class"/>
    <s v="CK-12760"/>
    <s v="Cyma Kinney"/>
    <s v="Corporate"/>
    <s v="United States"/>
    <s v="New York City"/>
    <s v="New York"/>
    <n v="10011"/>
    <x v="3"/>
    <x v="762"/>
    <x v="1"/>
    <x v="4"/>
    <x v="761"/>
    <x v="905"/>
    <n v="3"/>
    <n v="0"/>
    <x v="938"/>
  </r>
  <r>
    <n v="4631"/>
    <s v="US-2015-126235"/>
    <x v="52"/>
    <x v="526"/>
    <s v="Same Day"/>
    <s v="GA-14725"/>
    <s v="Guy Armstrong"/>
    <s v="Consumer"/>
    <s v="United States"/>
    <s v="Mount Pleasant"/>
    <s v="Michigan"/>
    <n v="48858"/>
    <x v="2"/>
    <x v="1685"/>
    <x v="0"/>
    <x v="5"/>
    <x v="1673"/>
    <x v="1819"/>
    <n v="2"/>
    <n v="0"/>
    <x v="3960"/>
  </r>
  <r>
    <n v="4632"/>
    <s v="CA-2017-168396"/>
    <x v="646"/>
    <x v="527"/>
    <s v="Second Class"/>
    <s v="BD-11725"/>
    <s v="Bruce Degenhardt"/>
    <s v="Consumer"/>
    <s v="United States"/>
    <s v="San Francisco"/>
    <s v="California"/>
    <n v="94122"/>
    <x v="1"/>
    <x v="488"/>
    <x v="1"/>
    <x v="2"/>
    <x v="488"/>
    <x v="2678"/>
    <n v="5"/>
    <n v="0"/>
    <x v="2957"/>
  </r>
  <r>
    <n v="4633"/>
    <s v="CA-2017-168396"/>
    <x v="646"/>
    <x v="527"/>
    <s v="Second Class"/>
    <s v="BD-11725"/>
    <s v="Bruce Degenhardt"/>
    <s v="Consumer"/>
    <s v="United States"/>
    <s v="San Francisco"/>
    <s v="California"/>
    <n v="94122"/>
    <x v="1"/>
    <x v="479"/>
    <x v="0"/>
    <x v="5"/>
    <x v="480"/>
    <x v="3484"/>
    <n v="3"/>
    <n v="0"/>
    <x v="3961"/>
  </r>
  <r>
    <n v="4634"/>
    <s v="CA-2015-130456"/>
    <x v="291"/>
    <x v="722"/>
    <s v="Standard Class"/>
    <s v="DS-13180"/>
    <s v="David Smith"/>
    <s v="Corporate"/>
    <s v="United States"/>
    <s v="San Francisco"/>
    <s v="California"/>
    <n v="94122"/>
    <x v="1"/>
    <x v="1686"/>
    <x v="0"/>
    <x v="0"/>
    <x v="1674"/>
    <x v="3485"/>
    <n v="6"/>
    <n v="0.15"/>
    <x v="3962"/>
  </r>
  <r>
    <n v="4635"/>
    <s v="CA-2015-130456"/>
    <x v="291"/>
    <x v="722"/>
    <s v="Standard Class"/>
    <s v="DS-13180"/>
    <s v="David Smith"/>
    <s v="Corporate"/>
    <s v="United States"/>
    <s v="San Francisco"/>
    <s v="California"/>
    <n v="94122"/>
    <x v="1"/>
    <x v="459"/>
    <x v="1"/>
    <x v="4"/>
    <x v="460"/>
    <x v="1240"/>
    <n v="1"/>
    <n v="0"/>
    <x v="3963"/>
  </r>
  <r>
    <n v="4636"/>
    <s v="CA-2017-116288"/>
    <x v="846"/>
    <x v="875"/>
    <s v="Standard Class"/>
    <s v="BS-11380"/>
    <s v="Bill Stewart"/>
    <s v="Corporate"/>
    <s v="United States"/>
    <s v="San Francisco"/>
    <s v="California"/>
    <n v="94122"/>
    <x v="1"/>
    <x v="459"/>
    <x v="1"/>
    <x v="4"/>
    <x v="460"/>
    <x v="423"/>
    <n v="3"/>
    <n v="0"/>
    <x v="703"/>
  </r>
  <r>
    <n v="4637"/>
    <s v="CA-2017-168228"/>
    <x v="842"/>
    <x v="809"/>
    <s v="First Class"/>
    <s v="AP-10915"/>
    <s v="Arthur Prichep"/>
    <s v="Consumer"/>
    <s v="United States"/>
    <s v="Los Angeles"/>
    <s v="California"/>
    <n v="90045"/>
    <x v="1"/>
    <x v="290"/>
    <x v="1"/>
    <x v="6"/>
    <x v="290"/>
    <x v="1862"/>
    <n v="4"/>
    <n v="0"/>
    <x v="3964"/>
  </r>
  <r>
    <n v="4638"/>
    <s v="CA-2017-168228"/>
    <x v="842"/>
    <x v="809"/>
    <s v="First Class"/>
    <s v="AP-10915"/>
    <s v="Arthur Prichep"/>
    <s v="Consumer"/>
    <s v="United States"/>
    <s v="Los Angeles"/>
    <s v="California"/>
    <n v="90045"/>
    <x v="1"/>
    <x v="105"/>
    <x v="1"/>
    <x v="6"/>
    <x v="105"/>
    <x v="714"/>
    <n v="3"/>
    <n v="0"/>
    <x v="732"/>
  </r>
  <r>
    <n v="4639"/>
    <s v="CA-2017-168228"/>
    <x v="842"/>
    <x v="809"/>
    <s v="First Class"/>
    <s v="AP-10915"/>
    <s v="Arthur Prichep"/>
    <s v="Consumer"/>
    <s v="United States"/>
    <s v="Los Angeles"/>
    <s v="California"/>
    <n v="90045"/>
    <x v="1"/>
    <x v="1559"/>
    <x v="1"/>
    <x v="6"/>
    <x v="1549"/>
    <x v="2885"/>
    <n v="2"/>
    <n v="0"/>
    <x v="3207"/>
  </r>
  <r>
    <n v="4640"/>
    <s v="CA-2016-102162"/>
    <x v="108"/>
    <x v="1069"/>
    <s v="Standard Class"/>
    <s v="JF-15565"/>
    <s v="Jill Fjeld"/>
    <s v="Consumer"/>
    <s v="United States"/>
    <s v="Newport News"/>
    <s v="Virginia"/>
    <n v="23602"/>
    <x v="0"/>
    <x v="1687"/>
    <x v="2"/>
    <x v="16"/>
    <x v="1675"/>
    <x v="3486"/>
    <n v="8"/>
    <n v="0"/>
    <x v="3965"/>
  </r>
  <r>
    <n v="4641"/>
    <s v="CA-2016-102162"/>
    <x v="108"/>
    <x v="1069"/>
    <s v="Standard Class"/>
    <s v="JF-15565"/>
    <s v="Jill Fjeld"/>
    <s v="Consumer"/>
    <s v="United States"/>
    <s v="Newport News"/>
    <s v="Virginia"/>
    <n v="23602"/>
    <x v="0"/>
    <x v="1475"/>
    <x v="1"/>
    <x v="12"/>
    <x v="1462"/>
    <x v="3487"/>
    <n v="1"/>
    <n v="0"/>
    <x v="3966"/>
  </r>
  <r>
    <n v="4642"/>
    <s v="CA-2017-130141"/>
    <x v="760"/>
    <x v="188"/>
    <s v="Second Class"/>
    <s v="HA-14905"/>
    <s v="Helen Abelman"/>
    <s v="Consumer"/>
    <s v="United States"/>
    <s v="Fort Collins"/>
    <s v="Colorado"/>
    <n v="80525"/>
    <x v="1"/>
    <x v="446"/>
    <x v="1"/>
    <x v="8"/>
    <x v="446"/>
    <x v="3488"/>
    <n v="4"/>
    <n v="0.7"/>
    <x v="3967"/>
  </r>
  <r>
    <n v="4643"/>
    <s v="CA-2017-130141"/>
    <x v="760"/>
    <x v="188"/>
    <s v="Second Class"/>
    <s v="HA-14905"/>
    <s v="Helen Abelman"/>
    <s v="Consumer"/>
    <s v="United States"/>
    <s v="Fort Collins"/>
    <s v="Colorado"/>
    <n v="80525"/>
    <x v="1"/>
    <x v="1688"/>
    <x v="0"/>
    <x v="1"/>
    <x v="1676"/>
    <x v="1087"/>
    <n v="4"/>
    <n v="0.2"/>
    <x v="3968"/>
  </r>
  <r>
    <n v="4644"/>
    <s v="CA-2015-147501"/>
    <x v="991"/>
    <x v="1066"/>
    <s v="Standard Class"/>
    <s v="Co-12640"/>
    <s v="Corey-Lock"/>
    <s v="Consumer"/>
    <s v="United States"/>
    <s v="Seattle"/>
    <s v="Washington"/>
    <n v="98105"/>
    <x v="1"/>
    <x v="1406"/>
    <x v="1"/>
    <x v="8"/>
    <x v="1393"/>
    <x v="2925"/>
    <n v="2"/>
    <n v="0.2"/>
    <x v="3830"/>
  </r>
  <r>
    <n v="4645"/>
    <s v="CA-2015-147501"/>
    <x v="991"/>
    <x v="1066"/>
    <s v="Standard Class"/>
    <s v="Co-12640"/>
    <s v="Corey-Lock"/>
    <s v="Consumer"/>
    <s v="United States"/>
    <s v="Seattle"/>
    <s v="Washington"/>
    <n v="98105"/>
    <x v="1"/>
    <x v="1491"/>
    <x v="2"/>
    <x v="15"/>
    <x v="1478"/>
    <x v="2729"/>
    <n v="2"/>
    <n v="0.2"/>
    <x v="3021"/>
  </r>
  <r>
    <n v="4646"/>
    <s v="CA-2016-143910"/>
    <x v="399"/>
    <x v="1070"/>
    <s v="Standard Class"/>
    <s v="BC-11125"/>
    <s v="Becky Castell"/>
    <s v="Home Office"/>
    <s v="United States"/>
    <s v="New York City"/>
    <s v="New York"/>
    <n v="10011"/>
    <x v="3"/>
    <x v="405"/>
    <x v="0"/>
    <x v="1"/>
    <x v="406"/>
    <x v="3489"/>
    <n v="2"/>
    <n v="0.1"/>
    <x v="3969"/>
  </r>
  <r>
    <n v="4647"/>
    <s v="CA-2014-146885"/>
    <x v="992"/>
    <x v="1071"/>
    <s v="Standard Class"/>
    <s v="EB-13840"/>
    <s v="Ellis Ballard"/>
    <s v="Corporate"/>
    <s v="United States"/>
    <s v="Richmond"/>
    <s v="Virginia"/>
    <n v="23223"/>
    <x v="0"/>
    <x v="702"/>
    <x v="1"/>
    <x v="10"/>
    <x v="702"/>
    <x v="3490"/>
    <n v="3"/>
    <n v="0"/>
    <x v="3970"/>
  </r>
  <r>
    <n v="4648"/>
    <s v="CA-2016-139556"/>
    <x v="993"/>
    <x v="249"/>
    <s v="Standard Class"/>
    <s v="DB-13360"/>
    <s v="Dennis Bolton"/>
    <s v="Home Office"/>
    <s v="United States"/>
    <s v="New York City"/>
    <s v="New York"/>
    <n v="10009"/>
    <x v="3"/>
    <x v="1578"/>
    <x v="0"/>
    <x v="1"/>
    <x v="1569"/>
    <x v="3491"/>
    <n v="3"/>
    <n v="0.1"/>
    <x v="3971"/>
  </r>
  <r>
    <n v="4649"/>
    <s v="CA-2017-129357"/>
    <x v="304"/>
    <x v="1049"/>
    <s v="Standard Class"/>
    <s v="KB-16585"/>
    <s v="Ken Black"/>
    <s v="Corporate"/>
    <s v="United States"/>
    <s v="Seattle"/>
    <s v="Washington"/>
    <n v="98103"/>
    <x v="1"/>
    <x v="1689"/>
    <x v="1"/>
    <x v="10"/>
    <x v="1677"/>
    <x v="3492"/>
    <n v="9"/>
    <n v="0"/>
    <x v="3972"/>
  </r>
  <r>
    <n v="4650"/>
    <s v="CA-2017-129357"/>
    <x v="304"/>
    <x v="1049"/>
    <s v="Standard Class"/>
    <s v="KB-16585"/>
    <s v="Ken Black"/>
    <s v="Corporate"/>
    <s v="United States"/>
    <s v="Seattle"/>
    <s v="Washington"/>
    <n v="98103"/>
    <x v="1"/>
    <x v="505"/>
    <x v="1"/>
    <x v="14"/>
    <x v="505"/>
    <x v="3493"/>
    <n v="5"/>
    <n v="0"/>
    <x v="3973"/>
  </r>
  <r>
    <n v="4651"/>
    <s v="CA-2017-150987"/>
    <x v="798"/>
    <x v="102"/>
    <s v="Standard Class"/>
    <s v="AH-10120"/>
    <s v="Adrian Hane"/>
    <s v="Home Office"/>
    <s v="United States"/>
    <s v="San Francisco"/>
    <s v="California"/>
    <n v="94110"/>
    <x v="1"/>
    <x v="1184"/>
    <x v="1"/>
    <x v="10"/>
    <x v="1170"/>
    <x v="1672"/>
    <n v="5"/>
    <n v="0"/>
    <x v="1770"/>
  </r>
  <r>
    <n v="4652"/>
    <s v="CA-2017-150987"/>
    <x v="798"/>
    <x v="102"/>
    <s v="Standard Class"/>
    <s v="AH-10120"/>
    <s v="Adrian Hane"/>
    <s v="Home Office"/>
    <s v="United States"/>
    <s v="San Francisco"/>
    <s v="California"/>
    <n v="94110"/>
    <x v="1"/>
    <x v="1438"/>
    <x v="1"/>
    <x v="10"/>
    <x v="1426"/>
    <x v="3494"/>
    <n v="4"/>
    <n v="0"/>
    <x v="3974"/>
  </r>
  <r>
    <n v="4653"/>
    <s v="CA-2017-132647"/>
    <x v="922"/>
    <x v="318"/>
    <s v="Standard Class"/>
    <s v="GH-14410"/>
    <s v="Gary Hansen"/>
    <s v="Home Office"/>
    <s v="United States"/>
    <s v="Perth Amboy"/>
    <s v="New Jersey"/>
    <n v="8861"/>
    <x v="3"/>
    <x v="1017"/>
    <x v="1"/>
    <x v="10"/>
    <x v="1008"/>
    <x v="2722"/>
    <n v="2"/>
    <n v="0"/>
    <x v="3975"/>
  </r>
  <r>
    <n v="4654"/>
    <s v="CA-2017-132647"/>
    <x v="922"/>
    <x v="318"/>
    <s v="Standard Class"/>
    <s v="GH-14410"/>
    <s v="Gary Hansen"/>
    <s v="Home Office"/>
    <s v="United States"/>
    <s v="Perth Amboy"/>
    <s v="New Jersey"/>
    <n v="8861"/>
    <x v="3"/>
    <x v="1291"/>
    <x v="1"/>
    <x v="4"/>
    <x v="1277"/>
    <x v="3495"/>
    <n v="5"/>
    <n v="0"/>
    <x v="3976"/>
  </r>
  <r>
    <n v="4655"/>
    <s v="CA-2017-159107"/>
    <x v="92"/>
    <x v="356"/>
    <s v="Second Class"/>
    <s v="KT-16480"/>
    <s v="Kean Thornton"/>
    <s v="Consumer"/>
    <s v="United States"/>
    <s v="San Francisco"/>
    <s v="California"/>
    <n v="94110"/>
    <x v="1"/>
    <x v="1579"/>
    <x v="1"/>
    <x v="13"/>
    <x v="1570"/>
    <x v="709"/>
    <n v="1"/>
    <n v="0"/>
    <x v="3977"/>
  </r>
  <r>
    <n v="4656"/>
    <s v="CA-2014-160738"/>
    <x v="952"/>
    <x v="503"/>
    <s v="Standard Class"/>
    <s v="KH-16330"/>
    <s v="Katharine Harms"/>
    <s v="Corporate"/>
    <s v="United States"/>
    <s v="Freeport"/>
    <s v="Illinois"/>
    <n v="61032"/>
    <x v="2"/>
    <x v="86"/>
    <x v="1"/>
    <x v="4"/>
    <x v="86"/>
    <x v="3496"/>
    <n v="2"/>
    <n v="0.2"/>
    <x v="3978"/>
  </r>
  <r>
    <n v="4657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726"/>
    <x v="1"/>
    <x v="6"/>
    <x v="725"/>
    <x v="3497"/>
    <n v="2"/>
    <n v="0.2"/>
    <x v="3979"/>
  </r>
  <r>
    <n v="4658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667"/>
    <x v="1"/>
    <x v="9"/>
    <x v="667"/>
    <x v="775"/>
    <n v="2"/>
    <n v="0.2"/>
    <x v="798"/>
  </r>
  <r>
    <n v="4659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388"/>
    <x v="1"/>
    <x v="10"/>
    <x v="389"/>
    <x v="892"/>
    <n v="2"/>
    <n v="0.2"/>
    <x v="2282"/>
  </r>
  <r>
    <n v="4660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189"/>
    <x v="1"/>
    <x v="9"/>
    <x v="190"/>
    <x v="3498"/>
    <n v="7"/>
    <n v="0.2"/>
    <x v="3980"/>
  </r>
  <r>
    <n v="4661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1690"/>
    <x v="2"/>
    <x v="11"/>
    <x v="1678"/>
    <x v="289"/>
    <n v="3"/>
    <n v="0.2"/>
    <x v="3981"/>
  </r>
  <r>
    <n v="4662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228"/>
    <x v="0"/>
    <x v="1"/>
    <x v="229"/>
    <x v="2818"/>
    <n v="6"/>
    <n v="0.3"/>
    <x v="3131"/>
  </r>
  <r>
    <n v="4663"/>
    <s v="CA-2015-112130"/>
    <x v="910"/>
    <x v="531"/>
    <s v="Standard Class"/>
    <s v="SV-20785"/>
    <s v="Stewart Visinsky"/>
    <s v="Consumer"/>
    <s v="United States"/>
    <s v="Philadelphia"/>
    <s v="Pennsylvania"/>
    <n v="19140"/>
    <x v="3"/>
    <x v="911"/>
    <x v="1"/>
    <x v="4"/>
    <x v="903"/>
    <x v="3499"/>
    <n v="3"/>
    <n v="0.2"/>
    <x v="3982"/>
  </r>
  <r>
    <n v="4664"/>
    <s v="CA-2016-111409"/>
    <x v="31"/>
    <x v="42"/>
    <s v="Standard Class"/>
    <s v="PO-18850"/>
    <s v="Patrick O'Brill"/>
    <s v="Consumer"/>
    <s v="United States"/>
    <s v="Jacksonville"/>
    <s v="Florida"/>
    <n v="32216"/>
    <x v="0"/>
    <x v="547"/>
    <x v="1"/>
    <x v="2"/>
    <x v="547"/>
    <x v="3500"/>
    <n v="1"/>
    <n v="0.2"/>
    <x v="3983"/>
  </r>
  <r>
    <n v="4665"/>
    <s v="CA-2016-116232"/>
    <x v="897"/>
    <x v="750"/>
    <s v="Standard Class"/>
    <s v="AC-10450"/>
    <s v="Amy Cox"/>
    <s v="Consumer"/>
    <s v="United States"/>
    <s v="Pembroke Pines"/>
    <s v="Florida"/>
    <n v="33024"/>
    <x v="0"/>
    <x v="757"/>
    <x v="1"/>
    <x v="8"/>
    <x v="755"/>
    <x v="3501"/>
    <n v="9"/>
    <n v="0.7"/>
    <x v="3984"/>
  </r>
  <r>
    <n v="4666"/>
    <s v="CA-2016-116232"/>
    <x v="897"/>
    <x v="750"/>
    <s v="Standard Class"/>
    <s v="AC-10450"/>
    <s v="Amy Cox"/>
    <s v="Consumer"/>
    <s v="United States"/>
    <s v="Pembroke Pines"/>
    <s v="Florida"/>
    <n v="33024"/>
    <x v="0"/>
    <x v="322"/>
    <x v="1"/>
    <x v="2"/>
    <x v="322"/>
    <x v="3416"/>
    <n v="2"/>
    <n v="0.2"/>
    <x v="3985"/>
  </r>
  <r>
    <n v="4667"/>
    <s v="CA-2016-116547"/>
    <x v="994"/>
    <x v="1072"/>
    <s v="Standard Class"/>
    <s v="KB-16585"/>
    <s v="Ken Black"/>
    <s v="Corporate"/>
    <s v="United States"/>
    <s v="Seattle"/>
    <s v="Washington"/>
    <n v="98115"/>
    <x v="1"/>
    <x v="891"/>
    <x v="0"/>
    <x v="5"/>
    <x v="884"/>
    <x v="710"/>
    <n v="4"/>
    <n v="0"/>
    <x v="3986"/>
  </r>
  <r>
    <n v="4668"/>
    <s v="CA-2016-116547"/>
    <x v="994"/>
    <x v="1072"/>
    <s v="Standard Class"/>
    <s v="KB-16585"/>
    <s v="Ken Black"/>
    <s v="Corporate"/>
    <s v="United States"/>
    <s v="Seattle"/>
    <s v="Washington"/>
    <n v="98115"/>
    <x v="1"/>
    <x v="343"/>
    <x v="2"/>
    <x v="11"/>
    <x v="343"/>
    <x v="3502"/>
    <n v="2"/>
    <n v="0"/>
    <x v="3987"/>
  </r>
  <r>
    <n v="4669"/>
    <s v="US-2017-133200"/>
    <x v="636"/>
    <x v="676"/>
    <s v="Standard Class"/>
    <s v="DB-13555"/>
    <s v="Dorothy Badders"/>
    <s v="Corporate"/>
    <s v="United States"/>
    <s v="Fort Worth"/>
    <s v="Texas"/>
    <n v="76106"/>
    <x v="2"/>
    <x v="555"/>
    <x v="1"/>
    <x v="8"/>
    <x v="554"/>
    <x v="3503"/>
    <n v="10"/>
    <n v="0.8"/>
    <x v="3988"/>
  </r>
  <r>
    <n v="4670"/>
    <s v="US-2017-133200"/>
    <x v="636"/>
    <x v="676"/>
    <s v="Standard Class"/>
    <s v="DB-13555"/>
    <s v="Dorothy Badders"/>
    <s v="Corporate"/>
    <s v="United States"/>
    <s v="Fort Worth"/>
    <s v="Texas"/>
    <n v="76106"/>
    <x v="2"/>
    <x v="419"/>
    <x v="0"/>
    <x v="0"/>
    <x v="419"/>
    <x v="3504"/>
    <n v="7"/>
    <n v="0.32"/>
    <x v="3989"/>
  </r>
  <r>
    <n v="4671"/>
    <s v="US-2017-133200"/>
    <x v="636"/>
    <x v="676"/>
    <s v="Standard Class"/>
    <s v="DB-13555"/>
    <s v="Dorothy Badders"/>
    <s v="Corporate"/>
    <s v="United States"/>
    <s v="Fort Worth"/>
    <s v="Texas"/>
    <n v="76106"/>
    <x v="2"/>
    <x v="1662"/>
    <x v="1"/>
    <x v="4"/>
    <x v="1650"/>
    <x v="3505"/>
    <n v="5"/>
    <n v="0.2"/>
    <x v="3990"/>
  </r>
  <r>
    <n v="4672"/>
    <s v="CA-2016-133550"/>
    <x v="995"/>
    <x v="1011"/>
    <s v="Standard Class"/>
    <s v="KL-16645"/>
    <s v="Ken Lonsdale"/>
    <s v="Consumer"/>
    <s v="United States"/>
    <s v="Detroit"/>
    <s v="Michigan"/>
    <n v="48205"/>
    <x v="2"/>
    <x v="1152"/>
    <x v="1"/>
    <x v="9"/>
    <x v="1140"/>
    <x v="3506"/>
    <n v="4"/>
    <n v="0.1"/>
    <x v="3991"/>
  </r>
  <r>
    <n v="4673"/>
    <s v="CA-2016-133550"/>
    <x v="995"/>
    <x v="1011"/>
    <s v="Standard Class"/>
    <s v="KL-16645"/>
    <s v="Ken Lonsdale"/>
    <s v="Consumer"/>
    <s v="United States"/>
    <s v="Detroit"/>
    <s v="Michigan"/>
    <n v="48205"/>
    <x v="2"/>
    <x v="559"/>
    <x v="2"/>
    <x v="7"/>
    <x v="558"/>
    <x v="3507"/>
    <n v="4"/>
    <n v="0"/>
    <x v="3992"/>
  </r>
  <r>
    <n v="4674"/>
    <s v="CA-2016-133550"/>
    <x v="995"/>
    <x v="1011"/>
    <s v="Standard Class"/>
    <s v="KL-16645"/>
    <s v="Ken Lonsdale"/>
    <s v="Consumer"/>
    <s v="United States"/>
    <s v="Detroit"/>
    <s v="Michigan"/>
    <n v="48205"/>
    <x v="2"/>
    <x v="1270"/>
    <x v="2"/>
    <x v="7"/>
    <x v="1255"/>
    <x v="3508"/>
    <n v="1"/>
    <n v="0"/>
    <x v="3993"/>
  </r>
  <r>
    <n v="4675"/>
    <s v="CA-2016-133550"/>
    <x v="995"/>
    <x v="1011"/>
    <s v="Standard Class"/>
    <s v="KL-16645"/>
    <s v="Ken Lonsdale"/>
    <s v="Consumer"/>
    <s v="United States"/>
    <s v="Detroit"/>
    <s v="Michigan"/>
    <n v="48205"/>
    <x v="2"/>
    <x v="269"/>
    <x v="0"/>
    <x v="5"/>
    <x v="269"/>
    <x v="1050"/>
    <n v="3"/>
    <n v="0"/>
    <x v="3994"/>
  </r>
  <r>
    <n v="4676"/>
    <s v="CA-2017-139416"/>
    <x v="996"/>
    <x v="655"/>
    <s v="Second Class"/>
    <s v="AG-10270"/>
    <s v="Alejandro Grove"/>
    <s v="Consumer"/>
    <s v="United States"/>
    <s v="Philadelphia"/>
    <s v="Pennsylvania"/>
    <n v="19120"/>
    <x v="3"/>
    <x v="1441"/>
    <x v="0"/>
    <x v="5"/>
    <x v="1429"/>
    <x v="1660"/>
    <n v="2"/>
    <n v="0.2"/>
    <x v="1758"/>
  </r>
  <r>
    <n v="4677"/>
    <s v="CA-2014-114510"/>
    <x v="619"/>
    <x v="247"/>
    <s v="Standard Class"/>
    <s v="JF-15295"/>
    <s v="Jason Fortune-"/>
    <s v="Consumer"/>
    <s v="United States"/>
    <s v="Logan"/>
    <s v="Utah"/>
    <n v="84321"/>
    <x v="1"/>
    <x v="1339"/>
    <x v="1"/>
    <x v="8"/>
    <x v="1324"/>
    <x v="3509"/>
    <n v="4"/>
    <n v="0.2"/>
    <x v="3995"/>
  </r>
  <r>
    <n v="4678"/>
    <s v="CA-2014-114510"/>
    <x v="619"/>
    <x v="247"/>
    <s v="Standard Class"/>
    <s v="JF-15295"/>
    <s v="Jason Fortune-"/>
    <s v="Consumer"/>
    <s v="United States"/>
    <s v="Logan"/>
    <s v="Utah"/>
    <n v="84321"/>
    <x v="1"/>
    <x v="459"/>
    <x v="1"/>
    <x v="4"/>
    <x v="460"/>
    <x v="1240"/>
    <n v="1"/>
    <n v="0"/>
    <x v="3963"/>
  </r>
  <r>
    <n v="4679"/>
    <s v="CA-2014-114510"/>
    <x v="619"/>
    <x v="247"/>
    <s v="Standard Class"/>
    <s v="JF-15295"/>
    <s v="Jason Fortune-"/>
    <s v="Consumer"/>
    <s v="United States"/>
    <s v="Logan"/>
    <s v="Utah"/>
    <n v="84321"/>
    <x v="1"/>
    <x v="1691"/>
    <x v="2"/>
    <x v="11"/>
    <x v="1679"/>
    <x v="137"/>
    <n v="12"/>
    <n v="0"/>
    <x v="3996"/>
  </r>
  <r>
    <n v="4680"/>
    <s v="CA-2014-114510"/>
    <x v="619"/>
    <x v="247"/>
    <s v="Standard Class"/>
    <s v="JF-15295"/>
    <s v="Jason Fortune-"/>
    <s v="Consumer"/>
    <s v="United States"/>
    <s v="Logan"/>
    <s v="Utah"/>
    <n v="84321"/>
    <x v="1"/>
    <x v="683"/>
    <x v="1"/>
    <x v="4"/>
    <x v="683"/>
    <x v="794"/>
    <n v="2"/>
    <n v="0"/>
    <x v="819"/>
  </r>
  <r>
    <n v="4681"/>
    <s v="CA-2014-114510"/>
    <x v="619"/>
    <x v="247"/>
    <s v="Standard Class"/>
    <s v="JF-15295"/>
    <s v="Jason Fortune-"/>
    <s v="Consumer"/>
    <s v="United States"/>
    <s v="Logan"/>
    <s v="Utah"/>
    <n v="84321"/>
    <x v="1"/>
    <x v="1561"/>
    <x v="1"/>
    <x v="8"/>
    <x v="1551"/>
    <x v="3510"/>
    <n v="2"/>
    <n v="0.2"/>
    <x v="3997"/>
  </r>
  <r>
    <n v="4682"/>
    <s v="CA-2016-169215"/>
    <x v="216"/>
    <x v="461"/>
    <s v="Second Class"/>
    <s v="RE-19450"/>
    <s v="Richard Eichhorn"/>
    <s v="Consumer"/>
    <s v="United States"/>
    <s v="Auburn"/>
    <s v="New York"/>
    <n v="13021"/>
    <x v="3"/>
    <x v="1321"/>
    <x v="1"/>
    <x v="13"/>
    <x v="1307"/>
    <x v="3511"/>
    <n v="9"/>
    <n v="0"/>
    <x v="3998"/>
  </r>
  <r>
    <n v="4683"/>
    <s v="CA-2016-127698"/>
    <x v="49"/>
    <x v="417"/>
    <s v="Same Day"/>
    <s v="MV-18190"/>
    <s v="Mike Vittorini"/>
    <s v="Consumer"/>
    <s v="United States"/>
    <s v="Raleigh"/>
    <s v="North Carolina"/>
    <n v="27604"/>
    <x v="0"/>
    <x v="1211"/>
    <x v="2"/>
    <x v="7"/>
    <x v="1196"/>
    <x v="3512"/>
    <n v="9"/>
    <n v="0.2"/>
    <x v="3999"/>
  </r>
  <r>
    <n v="4684"/>
    <s v="CA-2016-159912"/>
    <x v="48"/>
    <x v="143"/>
    <s v="Standard Class"/>
    <s v="GB-14530"/>
    <s v="George Bell"/>
    <s v="Corporate"/>
    <s v="United States"/>
    <s v="Philadelphia"/>
    <s v="Pennsylvania"/>
    <n v="19120"/>
    <x v="3"/>
    <x v="1529"/>
    <x v="0"/>
    <x v="3"/>
    <x v="1516"/>
    <x v="3513"/>
    <n v="4"/>
    <n v="0.4"/>
    <x v="4000"/>
  </r>
  <r>
    <n v="4685"/>
    <s v="CA-2016-159912"/>
    <x v="48"/>
    <x v="143"/>
    <s v="Standard Class"/>
    <s v="GB-14530"/>
    <s v="George Bell"/>
    <s v="Corporate"/>
    <s v="United States"/>
    <s v="Philadelphia"/>
    <s v="Pennsylvania"/>
    <n v="19120"/>
    <x v="3"/>
    <x v="1632"/>
    <x v="0"/>
    <x v="0"/>
    <x v="1622"/>
    <x v="3514"/>
    <n v="4"/>
    <n v="0.5"/>
    <x v="4001"/>
  </r>
  <r>
    <n v="4686"/>
    <s v="CA-2016-159912"/>
    <x v="48"/>
    <x v="143"/>
    <s v="Standard Class"/>
    <s v="GB-14530"/>
    <s v="George Bell"/>
    <s v="Corporate"/>
    <s v="United States"/>
    <s v="Philadelphia"/>
    <s v="Pennsylvania"/>
    <n v="19120"/>
    <x v="3"/>
    <x v="699"/>
    <x v="1"/>
    <x v="8"/>
    <x v="699"/>
    <x v="3515"/>
    <n v="2"/>
    <n v="0.7"/>
    <x v="4002"/>
  </r>
  <r>
    <n v="4687"/>
    <s v="CA-2016-159912"/>
    <x v="48"/>
    <x v="143"/>
    <s v="Standard Class"/>
    <s v="GB-14530"/>
    <s v="George Bell"/>
    <s v="Corporate"/>
    <s v="United States"/>
    <s v="Philadelphia"/>
    <s v="Pennsylvania"/>
    <n v="19120"/>
    <x v="3"/>
    <x v="969"/>
    <x v="1"/>
    <x v="13"/>
    <x v="962"/>
    <x v="1814"/>
    <n v="7"/>
    <n v="0.2"/>
    <x v="1944"/>
  </r>
  <r>
    <n v="4688"/>
    <s v="CA-2016-101987"/>
    <x v="890"/>
    <x v="991"/>
    <s v="Standard Class"/>
    <s v="HL-15040"/>
    <s v="Hunter Lopez"/>
    <s v="Consumer"/>
    <s v="United States"/>
    <s v="Richmond"/>
    <s v="Indiana"/>
    <n v="47374"/>
    <x v="2"/>
    <x v="1692"/>
    <x v="2"/>
    <x v="7"/>
    <x v="1680"/>
    <x v="3516"/>
    <n v="9"/>
    <n v="0"/>
    <x v="4003"/>
  </r>
  <r>
    <n v="4689"/>
    <s v="US-2017-154851"/>
    <x v="983"/>
    <x v="1026"/>
    <s v="Standard Class"/>
    <s v="BP-11155"/>
    <s v="Becky Pak"/>
    <s v="Consumer"/>
    <s v="United States"/>
    <s v="Lancaster"/>
    <s v="Pennsylvania"/>
    <n v="17602"/>
    <x v="3"/>
    <x v="31"/>
    <x v="1"/>
    <x v="8"/>
    <x v="31"/>
    <x v="3517"/>
    <n v="5"/>
    <n v="0.7"/>
    <x v="4004"/>
  </r>
  <r>
    <n v="4690"/>
    <s v="CA-2014-138681"/>
    <x v="414"/>
    <x v="1073"/>
    <s v="First Class"/>
    <s v="CT-11995"/>
    <s v="Carol Triggs"/>
    <s v="Consumer"/>
    <s v="United States"/>
    <s v="Tucson"/>
    <s v="Arizona"/>
    <n v="85705"/>
    <x v="1"/>
    <x v="1416"/>
    <x v="0"/>
    <x v="5"/>
    <x v="1403"/>
    <x v="3518"/>
    <n v="2"/>
    <n v="0.2"/>
    <x v="4005"/>
  </r>
  <r>
    <n v="4691"/>
    <s v="CA-2014-138681"/>
    <x v="414"/>
    <x v="1073"/>
    <s v="First Class"/>
    <s v="CT-11995"/>
    <s v="Carol Triggs"/>
    <s v="Consumer"/>
    <s v="United States"/>
    <s v="Tucson"/>
    <s v="Arizona"/>
    <n v="85705"/>
    <x v="1"/>
    <x v="246"/>
    <x v="2"/>
    <x v="11"/>
    <x v="247"/>
    <x v="981"/>
    <n v="3"/>
    <n v="0.2"/>
    <x v="4006"/>
  </r>
  <r>
    <n v="4692"/>
    <s v="CA-2014-138681"/>
    <x v="414"/>
    <x v="1073"/>
    <s v="First Class"/>
    <s v="CT-11995"/>
    <s v="Carol Triggs"/>
    <s v="Consumer"/>
    <s v="United States"/>
    <s v="Tucson"/>
    <s v="Arizona"/>
    <n v="85705"/>
    <x v="1"/>
    <x v="211"/>
    <x v="0"/>
    <x v="1"/>
    <x v="212"/>
    <x v="2516"/>
    <n v="3"/>
    <n v="0.2"/>
    <x v="4007"/>
  </r>
  <r>
    <n v="4693"/>
    <s v="CA-2014-138681"/>
    <x v="414"/>
    <x v="1073"/>
    <s v="First Class"/>
    <s v="CT-11995"/>
    <s v="Carol Triggs"/>
    <s v="Consumer"/>
    <s v="United States"/>
    <s v="Tucson"/>
    <s v="Arizona"/>
    <n v="85705"/>
    <x v="1"/>
    <x v="447"/>
    <x v="1"/>
    <x v="10"/>
    <x v="1228"/>
    <x v="3519"/>
    <n v="5"/>
    <n v="0.2"/>
    <x v="4008"/>
  </r>
  <r>
    <n v="4694"/>
    <s v="CA-2014-138681"/>
    <x v="414"/>
    <x v="1073"/>
    <s v="First Class"/>
    <s v="CT-11995"/>
    <s v="Carol Triggs"/>
    <s v="Consumer"/>
    <s v="United States"/>
    <s v="Tucson"/>
    <s v="Arizona"/>
    <n v="85705"/>
    <x v="1"/>
    <x v="1436"/>
    <x v="1"/>
    <x v="10"/>
    <x v="1424"/>
    <x v="582"/>
    <n v="2"/>
    <n v="0.2"/>
    <x v="591"/>
  </r>
  <r>
    <n v="4695"/>
    <s v="US-2015-138121"/>
    <x v="997"/>
    <x v="374"/>
    <s v="Same Day"/>
    <s v="JL-15835"/>
    <s v="John Lee"/>
    <s v="Consumer"/>
    <s v="United States"/>
    <s v="Detroit"/>
    <s v="Michigan"/>
    <n v="48205"/>
    <x v="2"/>
    <x v="777"/>
    <x v="1"/>
    <x v="8"/>
    <x v="776"/>
    <x v="3520"/>
    <n v="4"/>
    <n v="0"/>
    <x v="4009"/>
  </r>
  <r>
    <n v="4696"/>
    <s v="US-2015-138121"/>
    <x v="997"/>
    <x v="374"/>
    <s v="Same Day"/>
    <s v="JL-15835"/>
    <s v="John Lee"/>
    <s v="Consumer"/>
    <s v="United States"/>
    <s v="Detroit"/>
    <s v="Michigan"/>
    <n v="48205"/>
    <x v="2"/>
    <x v="931"/>
    <x v="0"/>
    <x v="1"/>
    <x v="924"/>
    <x v="3367"/>
    <n v="3"/>
    <n v="0"/>
    <x v="4010"/>
  </r>
  <r>
    <n v="4697"/>
    <s v="US-2015-138121"/>
    <x v="997"/>
    <x v="374"/>
    <s v="Same Day"/>
    <s v="JL-15835"/>
    <s v="John Lee"/>
    <s v="Consumer"/>
    <s v="United States"/>
    <s v="Detroit"/>
    <s v="Michigan"/>
    <n v="48205"/>
    <x v="2"/>
    <x v="1459"/>
    <x v="0"/>
    <x v="1"/>
    <x v="1445"/>
    <x v="3521"/>
    <n v="2"/>
    <n v="0"/>
    <x v="4011"/>
  </r>
  <r>
    <n v="4698"/>
    <s v="US-2015-138121"/>
    <x v="997"/>
    <x v="374"/>
    <s v="Same Day"/>
    <s v="JL-15835"/>
    <s v="John Lee"/>
    <s v="Consumer"/>
    <s v="United States"/>
    <s v="Detroit"/>
    <s v="Michigan"/>
    <n v="48205"/>
    <x v="2"/>
    <x v="163"/>
    <x v="0"/>
    <x v="1"/>
    <x v="164"/>
    <x v="3522"/>
    <n v="9"/>
    <n v="0"/>
    <x v="4012"/>
  </r>
  <r>
    <n v="4699"/>
    <s v="US-2015-138121"/>
    <x v="997"/>
    <x v="374"/>
    <s v="Same Day"/>
    <s v="JL-15835"/>
    <s v="John Lee"/>
    <s v="Consumer"/>
    <s v="United States"/>
    <s v="Detroit"/>
    <s v="Michigan"/>
    <n v="48205"/>
    <x v="2"/>
    <x v="1454"/>
    <x v="0"/>
    <x v="5"/>
    <x v="1440"/>
    <x v="3523"/>
    <n v="3"/>
    <n v="0"/>
    <x v="4013"/>
  </r>
  <r>
    <n v="4700"/>
    <s v="CA-2017-140298"/>
    <x v="943"/>
    <x v="808"/>
    <s v="Standard Class"/>
    <s v="JK-16120"/>
    <s v="Julie Kriz"/>
    <s v="Home Office"/>
    <s v="United States"/>
    <s v="Austin"/>
    <s v="Texas"/>
    <n v="78745"/>
    <x v="2"/>
    <x v="1609"/>
    <x v="1"/>
    <x v="6"/>
    <x v="1600"/>
    <x v="797"/>
    <n v="2"/>
    <n v="0.2"/>
    <x v="822"/>
  </r>
  <r>
    <n v="4701"/>
    <s v="CA-2017-140298"/>
    <x v="943"/>
    <x v="808"/>
    <s v="Standard Class"/>
    <s v="JK-16120"/>
    <s v="Julie Kriz"/>
    <s v="Home Office"/>
    <s v="United States"/>
    <s v="Austin"/>
    <s v="Texas"/>
    <n v="78745"/>
    <x v="2"/>
    <x v="243"/>
    <x v="1"/>
    <x v="4"/>
    <x v="244"/>
    <x v="3524"/>
    <n v="2"/>
    <n v="0.2"/>
    <x v="4014"/>
  </r>
  <r>
    <n v="4702"/>
    <s v="CA-2017-140298"/>
    <x v="943"/>
    <x v="808"/>
    <s v="Standard Class"/>
    <s v="JK-16120"/>
    <s v="Julie Kriz"/>
    <s v="Home Office"/>
    <s v="United States"/>
    <s v="Austin"/>
    <s v="Texas"/>
    <n v="78745"/>
    <x v="2"/>
    <x v="630"/>
    <x v="1"/>
    <x v="10"/>
    <x v="630"/>
    <x v="1312"/>
    <n v="2"/>
    <n v="0.2"/>
    <x v="2997"/>
  </r>
  <r>
    <n v="4703"/>
    <s v="CA-2017-140298"/>
    <x v="943"/>
    <x v="808"/>
    <s v="Standard Class"/>
    <s v="JK-16120"/>
    <s v="Julie Kriz"/>
    <s v="Home Office"/>
    <s v="United States"/>
    <s v="Austin"/>
    <s v="Texas"/>
    <n v="78745"/>
    <x v="2"/>
    <x v="296"/>
    <x v="0"/>
    <x v="5"/>
    <x v="296"/>
    <x v="3525"/>
    <n v="1"/>
    <n v="0.6"/>
    <x v="4015"/>
  </r>
  <r>
    <n v="4704"/>
    <s v="CA-2016-166240"/>
    <x v="890"/>
    <x v="696"/>
    <s v="Standard Class"/>
    <s v="DH-13075"/>
    <s v="Dave Hallsten"/>
    <s v="Corporate"/>
    <s v="United States"/>
    <s v="Houston"/>
    <s v="Texas"/>
    <n v="77095"/>
    <x v="2"/>
    <x v="1112"/>
    <x v="1"/>
    <x v="9"/>
    <x v="1101"/>
    <x v="3526"/>
    <n v="2"/>
    <n v="0.8"/>
    <x v="4016"/>
  </r>
  <r>
    <n v="4705"/>
    <s v="CA-2016-158435"/>
    <x v="624"/>
    <x v="1074"/>
    <s v="First Class"/>
    <s v="AG-10900"/>
    <s v="Arthur Gainer"/>
    <s v="Consumer"/>
    <s v="United States"/>
    <s v="Waterbury"/>
    <s v="Connecticut"/>
    <n v="6708"/>
    <x v="3"/>
    <x v="660"/>
    <x v="1"/>
    <x v="14"/>
    <x v="660"/>
    <x v="3527"/>
    <n v="7"/>
    <n v="0"/>
    <x v="4017"/>
  </r>
  <r>
    <n v="4706"/>
    <s v="CA-2016-158435"/>
    <x v="624"/>
    <x v="1074"/>
    <s v="First Class"/>
    <s v="AG-10900"/>
    <s v="Arthur Gainer"/>
    <s v="Consumer"/>
    <s v="United States"/>
    <s v="Waterbury"/>
    <s v="Connecticut"/>
    <n v="6708"/>
    <x v="3"/>
    <x v="148"/>
    <x v="1"/>
    <x v="2"/>
    <x v="149"/>
    <x v="2"/>
    <n v="2"/>
    <n v="0"/>
    <x v="2"/>
  </r>
  <r>
    <n v="4707"/>
    <s v="CA-2016-158435"/>
    <x v="624"/>
    <x v="1074"/>
    <s v="First Class"/>
    <s v="AG-10900"/>
    <s v="Arthur Gainer"/>
    <s v="Consumer"/>
    <s v="United States"/>
    <s v="Waterbury"/>
    <s v="Connecticut"/>
    <n v="6708"/>
    <x v="3"/>
    <x v="784"/>
    <x v="0"/>
    <x v="5"/>
    <x v="783"/>
    <x v="3528"/>
    <n v="4"/>
    <n v="0"/>
    <x v="4018"/>
  </r>
  <r>
    <n v="4708"/>
    <s v="CA-2017-138149"/>
    <x v="222"/>
    <x v="569"/>
    <s v="First Class"/>
    <s v="WB-21850"/>
    <s v="William Brown"/>
    <s v="Consumer"/>
    <s v="United States"/>
    <s v="Los Angeles"/>
    <s v="California"/>
    <n v="90049"/>
    <x v="1"/>
    <x v="1188"/>
    <x v="1"/>
    <x v="8"/>
    <x v="1174"/>
    <x v="1658"/>
    <n v="5"/>
    <n v="0.2"/>
    <x v="1756"/>
  </r>
  <r>
    <n v="4709"/>
    <s v="CA-2017-138149"/>
    <x v="222"/>
    <x v="569"/>
    <s v="First Class"/>
    <s v="WB-21850"/>
    <s v="William Brown"/>
    <s v="Consumer"/>
    <s v="United States"/>
    <s v="Los Angeles"/>
    <s v="California"/>
    <n v="90049"/>
    <x v="1"/>
    <x v="123"/>
    <x v="1"/>
    <x v="4"/>
    <x v="123"/>
    <x v="3529"/>
    <n v="3"/>
    <n v="0"/>
    <x v="4019"/>
  </r>
  <r>
    <n v="4710"/>
    <s v="CA-2017-138149"/>
    <x v="222"/>
    <x v="569"/>
    <s v="First Class"/>
    <s v="WB-21850"/>
    <s v="William Brown"/>
    <s v="Consumer"/>
    <s v="United States"/>
    <s v="Los Angeles"/>
    <s v="California"/>
    <n v="90049"/>
    <x v="1"/>
    <x v="809"/>
    <x v="1"/>
    <x v="6"/>
    <x v="807"/>
    <x v="2643"/>
    <n v="2"/>
    <n v="0"/>
    <x v="4020"/>
  </r>
  <r>
    <n v="4711"/>
    <s v="CA-2017-138149"/>
    <x v="222"/>
    <x v="569"/>
    <s v="First Class"/>
    <s v="WB-21850"/>
    <s v="William Brown"/>
    <s v="Consumer"/>
    <s v="United States"/>
    <s v="Los Angeles"/>
    <s v="California"/>
    <n v="90049"/>
    <x v="1"/>
    <x v="1196"/>
    <x v="2"/>
    <x v="11"/>
    <x v="1181"/>
    <x v="1038"/>
    <n v="3"/>
    <n v="0"/>
    <x v="3874"/>
  </r>
  <r>
    <n v="4712"/>
    <s v="CA-2014-112403"/>
    <x v="691"/>
    <x v="1075"/>
    <s v="Same Day"/>
    <s v="JO-15280"/>
    <s v="Jas O'Carroll"/>
    <s v="Consumer"/>
    <s v="United States"/>
    <s v="Philadelphia"/>
    <s v="Pennsylvania"/>
    <n v="19120"/>
    <x v="3"/>
    <x v="798"/>
    <x v="1"/>
    <x v="8"/>
    <x v="796"/>
    <x v="3530"/>
    <n v="1"/>
    <n v="0.7"/>
    <x v="4021"/>
  </r>
  <r>
    <n v="4713"/>
    <s v="CA-2014-108273"/>
    <x v="757"/>
    <x v="444"/>
    <s v="Standard Class"/>
    <s v="EJ-13720"/>
    <s v="Ed Jacobs"/>
    <s v="Consumer"/>
    <s v="United States"/>
    <s v="Huntsville"/>
    <s v="Texas"/>
    <n v="77340"/>
    <x v="2"/>
    <x v="815"/>
    <x v="1"/>
    <x v="10"/>
    <x v="811"/>
    <x v="1590"/>
    <n v="7"/>
    <n v="0.2"/>
    <x v="1683"/>
  </r>
  <r>
    <n v="4714"/>
    <s v="CA-2014-108273"/>
    <x v="757"/>
    <x v="444"/>
    <s v="Standard Class"/>
    <s v="EJ-13720"/>
    <s v="Ed Jacobs"/>
    <s v="Consumer"/>
    <s v="United States"/>
    <s v="Huntsville"/>
    <s v="Texas"/>
    <n v="77340"/>
    <x v="2"/>
    <x v="1454"/>
    <x v="0"/>
    <x v="5"/>
    <x v="1440"/>
    <x v="3531"/>
    <n v="2"/>
    <n v="0.6"/>
    <x v="4022"/>
  </r>
  <r>
    <n v="4715"/>
    <s v="CA-2017-121643"/>
    <x v="796"/>
    <x v="775"/>
    <s v="First Class"/>
    <s v="AB-10105"/>
    <s v="Adrian Barton"/>
    <s v="Consumer"/>
    <s v="United States"/>
    <s v="Portland"/>
    <s v="Oregon"/>
    <n v="97206"/>
    <x v="1"/>
    <x v="883"/>
    <x v="2"/>
    <x v="7"/>
    <x v="1480"/>
    <x v="3532"/>
    <n v="2"/>
    <n v="0.2"/>
    <x v="4023"/>
  </r>
  <r>
    <n v="4716"/>
    <s v="US-2015-122910"/>
    <x v="793"/>
    <x v="537"/>
    <s v="Standard Class"/>
    <s v="LT-16765"/>
    <s v="Larry Tron"/>
    <s v="Consumer"/>
    <s v="United States"/>
    <s v="Louisville"/>
    <s v="Colorado"/>
    <n v="80027"/>
    <x v="1"/>
    <x v="1066"/>
    <x v="2"/>
    <x v="7"/>
    <x v="1055"/>
    <x v="1227"/>
    <n v="2"/>
    <n v="0.2"/>
    <x v="1487"/>
  </r>
  <r>
    <n v="4717"/>
    <s v="CA-2017-143126"/>
    <x v="734"/>
    <x v="94"/>
    <s v="Second Class"/>
    <s v="CM-12655"/>
    <s v="Corinna Mitchell"/>
    <s v="Home Office"/>
    <s v="United States"/>
    <s v="Seattle"/>
    <s v="Washington"/>
    <n v="98115"/>
    <x v="1"/>
    <x v="971"/>
    <x v="0"/>
    <x v="3"/>
    <x v="965"/>
    <x v="3533"/>
    <n v="2"/>
    <n v="0"/>
    <x v="4024"/>
  </r>
  <r>
    <n v="4718"/>
    <s v="CA-2015-129042"/>
    <x v="295"/>
    <x v="374"/>
    <s v="Standard Class"/>
    <s v="EM-13960"/>
    <s v="Eric Murdock"/>
    <s v="Consumer"/>
    <s v="United States"/>
    <s v="Baltimore"/>
    <s v="Maryland"/>
    <n v="21215"/>
    <x v="3"/>
    <x v="448"/>
    <x v="1"/>
    <x v="6"/>
    <x v="448"/>
    <x v="3534"/>
    <n v="3"/>
    <n v="0"/>
    <x v="4025"/>
  </r>
  <r>
    <n v="4719"/>
    <s v="CA-2015-109736"/>
    <x v="998"/>
    <x v="1076"/>
    <s v="First Class"/>
    <s v="DJ-13420"/>
    <s v="Denny Joy"/>
    <s v="Corporate"/>
    <s v="United States"/>
    <s v="San Francisco"/>
    <s v="California"/>
    <n v="94109"/>
    <x v="1"/>
    <x v="511"/>
    <x v="1"/>
    <x v="10"/>
    <x v="511"/>
    <x v="1568"/>
    <n v="7"/>
    <n v="0"/>
    <x v="1657"/>
  </r>
  <r>
    <n v="4720"/>
    <s v="CA-2015-142601"/>
    <x v="24"/>
    <x v="1077"/>
    <s v="Second Class"/>
    <s v="DE-13255"/>
    <s v="Deanra Eno"/>
    <s v="Home Office"/>
    <s v="United States"/>
    <s v="Los Angeles"/>
    <s v="California"/>
    <n v="90004"/>
    <x v="1"/>
    <x v="273"/>
    <x v="1"/>
    <x v="4"/>
    <x v="273"/>
    <x v="3535"/>
    <n v="7"/>
    <n v="0"/>
    <x v="4026"/>
  </r>
  <r>
    <n v="4721"/>
    <s v="CA-2015-142601"/>
    <x v="24"/>
    <x v="1077"/>
    <s v="Second Class"/>
    <s v="DE-13255"/>
    <s v="Deanra Eno"/>
    <s v="Home Office"/>
    <s v="United States"/>
    <s v="Los Angeles"/>
    <s v="California"/>
    <n v="90004"/>
    <x v="1"/>
    <x v="1693"/>
    <x v="1"/>
    <x v="10"/>
    <x v="1681"/>
    <x v="1168"/>
    <n v="2"/>
    <n v="0"/>
    <x v="4027"/>
  </r>
  <r>
    <n v="4722"/>
    <s v="CA-2014-106229"/>
    <x v="159"/>
    <x v="628"/>
    <s v="Second Class"/>
    <s v="NR-18550"/>
    <s v="Nick Radford"/>
    <s v="Consumer"/>
    <s v="United States"/>
    <s v="Aurora"/>
    <s v="Illinois"/>
    <n v="60505"/>
    <x v="2"/>
    <x v="363"/>
    <x v="0"/>
    <x v="3"/>
    <x v="363"/>
    <x v="3536"/>
    <n v="3"/>
    <n v="0.5"/>
    <x v="4028"/>
  </r>
  <r>
    <n v="4723"/>
    <s v="US-2017-135230"/>
    <x v="853"/>
    <x v="285"/>
    <s v="Standard Class"/>
    <s v="CK-12325"/>
    <s v="Christine Kargatis"/>
    <s v="Home Office"/>
    <s v="United States"/>
    <s v="Seattle"/>
    <s v="Washington"/>
    <n v="98103"/>
    <x v="1"/>
    <x v="773"/>
    <x v="1"/>
    <x v="6"/>
    <x v="772"/>
    <x v="3537"/>
    <n v="1"/>
    <n v="0"/>
    <x v="4029"/>
  </r>
  <r>
    <n v="4724"/>
    <s v="CA-2016-159653"/>
    <x v="730"/>
    <x v="1078"/>
    <s v="Same Day"/>
    <s v="JF-15490"/>
    <s v="Jeremy Farry"/>
    <s v="Consumer"/>
    <s v="United States"/>
    <s v="Athens"/>
    <s v="Georgia"/>
    <n v="30605"/>
    <x v="0"/>
    <x v="522"/>
    <x v="1"/>
    <x v="2"/>
    <x v="522"/>
    <x v="1674"/>
    <n v="3"/>
    <n v="0"/>
    <x v="4030"/>
  </r>
  <r>
    <n v="4725"/>
    <s v="CA-2016-131968"/>
    <x v="583"/>
    <x v="441"/>
    <s v="Standard Class"/>
    <s v="LB-16795"/>
    <s v="Laurel Beltran"/>
    <s v="Home Office"/>
    <s v="United States"/>
    <s v="Apopka"/>
    <s v="Florida"/>
    <n v="32712"/>
    <x v="0"/>
    <x v="91"/>
    <x v="1"/>
    <x v="8"/>
    <x v="91"/>
    <x v="3538"/>
    <n v="2"/>
    <n v="0.7"/>
    <x v="4031"/>
  </r>
  <r>
    <n v="4726"/>
    <s v="CA-2016-131968"/>
    <x v="583"/>
    <x v="441"/>
    <s v="Standard Class"/>
    <s v="LB-16795"/>
    <s v="Laurel Beltran"/>
    <s v="Home Office"/>
    <s v="United States"/>
    <s v="Apopka"/>
    <s v="Florida"/>
    <n v="32712"/>
    <x v="0"/>
    <x v="137"/>
    <x v="1"/>
    <x v="9"/>
    <x v="138"/>
    <x v="3539"/>
    <n v="3"/>
    <n v="0.2"/>
    <x v="4032"/>
  </r>
  <r>
    <n v="4727"/>
    <s v="CA-2014-119151"/>
    <x v="641"/>
    <x v="695"/>
    <s v="Second Class"/>
    <s v="MP-18175"/>
    <s v="Mike Pelletier"/>
    <s v="Home Office"/>
    <s v="United States"/>
    <s v="New York City"/>
    <s v="New York"/>
    <n v="10009"/>
    <x v="3"/>
    <x v="1362"/>
    <x v="1"/>
    <x v="4"/>
    <x v="1348"/>
    <x v="2105"/>
    <n v="4"/>
    <n v="0"/>
    <x v="2269"/>
  </r>
  <r>
    <n v="4728"/>
    <s v="CA-2014-119151"/>
    <x v="641"/>
    <x v="695"/>
    <s v="Second Class"/>
    <s v="MP-18175"/>
    <s v="Mike Pelletier"/>
    <s v="Home Office"/>
    <s v="United States"/>
    <s v="New York City"/>
    <s v="New York"/>
    <n v="10009"/>
    <x v="3"/>
    <x v="1121"/>
    <x v="0"/>
    <x v="0"/>
    <x v="1109"/>
    <x v="3540"/>
    <n v="3"/>
    <n v="0.2"/>
    <x v="4033"/>
  </r>
  <r>
    <n v="4729"/>
    <s v="CA-2014-123323"/>
    <x v="845"/>
    <x v="648"/>
    <s v="Standard Class"/>
    <s v="LH-16900"/>
    <s v="Lena Hernandez"/>
    <s v="Consumer"/>
    <s v="United States"/>
    <s v="San Francisco"/>
    <s v="California"/>
    <n v="94110"/>
    <x v="1"/>
    <x v="715"/>
    <x v="1"/>
    <x v="8"/>
    <x v="714"/>
    <x v="3541"/>
    <n v="7"/>
    <n v="0.2"/>
    <x v="4034"/>
  </r>
  <r>
    <n v="4730"/>
    <s v="CA-2016-124681"/>
    <x v="427"/>
    <x v="639"/>
    <s v="Second Class"/>
    <s v="SV-20935"/>
    <s v="Susan Vittorini"/>
    <s v="Consumer"/>
    <s v="United States"/>
    <s v="Dallas"/>
    <s v="Texas"/>
    <n v="75217"/>
    <x v="2"/>
    <x v="1694"/>
    <x v="2"/>
    <x v="11"/>
    <x v="1682"/>
    <x v="3542"/>
    <n v="3"/>
    <n v="0.2"/>
    <x v="4035"/>
  </r>
  <r>
    <n v="4731"/>
    <s v="US-2015-103996"/>
    <x v="368"/>
    <x v="394"/>
    <s v="Second Class"/>
    <s v="RB-19435"/>
    <s v="Richard Bierner"/>
    <s v="Consumer"/>
    <s v="United States"/>
    <s v="San Diego"/>
    <s v="California"/>
    <n v="92105"/>
    <x v="1"/>
    <x v="129"/>
    <x v="1"/>
    <x v="10"/>
    <x v="130"/>
    <x v="3543"/>
    <n v="6"/>
    <n v="0"/>
    <x v="4036"/>
  </r>
  <r>
    <n v="4732"/>
    <s v="US-2015-103996"/>
    <x v="368"/>
    <x v="394"/>
    <s v="Second Class"/>
    <s v="RB-19435"/>
    <s v="Richard Bierner"/>
    <s v="Consumer"/>
    <s v="United States"/>
    <s v="San Diego"/>
    <s v="California"/>
    <n v="92105"/>
    <x v="1"/>
    <x v="1128"/>
    <x v="1"/>
    <x v="10"/>
    <x v="1116"/>
    <x v="3544"/>
    <n v="3"/>
    <n v="0"/>
    <x v="4037"/>
  </r>
  <r>
    <n v="4733"/>
    <s v="US-2015-103996"/>
    <x v="368"/>
    <x v="394"/>
    <s v="Second Class"/>
    <s v="RB-19435"/>
    <s v="Richard Bierner"/>
    <s v="Consumer"/>
    <s v="United States"/>
    <s v="San Diego"/>
    <s v="California"/>
    <n v="92105"/>
    <x v="1"/>
    <x v="936"/>
    <x v="2"/>
    <x v="11"/>
    <x v="929"/>
    <x v="3545"/>
    <n v="3"/>
    <n v="0"/>
    <x v="4038"/>
  </r>
  <r>
    <n v="4734"/>
    <s v="US-2015-103996"/>
    <x v="368"/>
    <x v="394"/>
    <s v="Second Class"/>
    <s v="RB-19435"/>
    <s v="Richard Bierner"/>
    <s v="Consumer"/>
    <s v="United States"/>
    <s v="San Diego"/>
    <s v="California"/>
    <n v="92105"/>
    <x v="1"/>
    <x v="1494"/>
    <x v="0"/>
    <x v="5"/>
    <x v="1482"/>
    <x v="3546"/>
    <n v="3"/>
    <n v="0"/>
    <x v="4039"/>
  </r>
  <r>
    <n v="4735"/>
    <s v="CA-2016-120530"/>
    <x v="281"/>
    <x v="361"/>
    <s v="Standard Class"/>
    <s v="Dl-13600"/>
    <s v="Dorris liebe"/>
    <s v="Corporate"/>
    <s v="United States"/>
    <s v="New York City"/>
    <s v="New York"/>
    <n v="10035"/>
    <x v="3"/>
    <x v="1"/>
    <x v="0"/>
    <x v="1"/>
    <x v="1"/>
    <x v="3547"/>
    <n v="3"/>
    <n v="0.1"/>
    <x v="4040"/>
  </r>
  <r>
    <n v="4736"/>
    <s v="CA-2015-155054"/>
    <x v="385"/>
    <x v="959"/>
    <s v="Standard Class"/>
    <s v="PS-19045"/>
    <s v="Penelope Sewall"/>
    <s v="Home Office"/>
    <s v="United States"/>
    <s v="Lewiston"/>
    <s v="Maine"/>
    <n v="4240"/>
    <x v="3"/>
    <x v="925"/>
    <x v="1"/>
    <x v="8"/>
    <x v="917"/>
    <x v="341"/>
    <n v="2"/>
    <n v="0"/>
    <x v="1857"/>
  </r>
  <r>
    <n v="4737"/>
    <s v="CA-2015-155054"/>
    <x v="385"/>
    <x v="959"/>
    <s v="Standard Class"/>
    <s v="PS-19045"/>
    <s v="Penelope Sewall"/>
    <s v="Home Office"/>
    <s v="United States"/>
    <s v="Lewiston"/>
    <s v="Maine"/>
    <n v="4240"/>
    <x v="3"/>
    <x v="528"/>
    <x v="1"/>
    <x v="8"/>
    <x v="528"/>
    <x v="3548"/>
    <n v="2"/>
    <n v="0"/>
    <x v="4041"/>
  </r>
  <r>
    <n v="4738"/>
    <s v="CA-2015-155054"/>
    <x v="385"/>
    <x v="959"/>
    <s v="Standard Class"/>
    <s v="PS-19045"/>
    <s v="Penelope Sewall"/>
    <s v="Home Office"/>
    <s v="United States"/>
    <s v="Lewiston"/>
    <s v="Maine"/>
    <n v="4240"/>
    <x v="3"/>
    <x v="151"/>
    <x v="2"/>
    <x v="11"/>
    <x v="152"/>
    <x v="3549"/>
    <n v="2"/>
    <n v="0"/>
    <x v="4042"/>
  </r>
  <r>
    <n v="4739"/>
    <s v="CA-2015-105725"/>
    <x v="954"/>
    <x v="998"/>
    <s v="Standard Class"/>
    <s v="GT-14755"/>
    <s v="Guy Thornton"/>
    <s v="Consumer"/>
    <s v="United States"/>
    <s v="Long Beach"/>
    <s v="California"/>
    <n v="90805"/>
    <x v="1"/>
    <x v="580"/>
    <x v="1"/>
    <x v="2"/>
    <x v="580"/>
    <x v="3550"/>
    <n v="2"/>
    <n v="0"/>
    <x v="4043"/>
  </r>
  <r>
    <n v="4740"/>
    <s v="CA-2015-105725"/>
    <x v="954"/>
    <x v="998"/>
    <s v="Standard Class"/>
    <s v="GT-14755"/>
    <s v="Guy Thornton"/>
    <s v="Consumer"/>
    <s v="United States"/>
    <s v="Long Beach"/>
    <s v="California"/>
    <n v="90805"/>
    <x v="1"/>
    <x v="972"/>
    <x v="0"/>
    <x v="3"/>
    <x v="966"/>
    <x v="3551"/>
    <n v="1"/>
    <n v="0.2"/>
    <x v="4044"/>
  </r>
  <r>
    <n v="4741"/>
    <s v="CA-2017-164364"/>
    <x v="105"/>
    <x v="38"/>
    <s v="Standard Class"/>
    <s v="CS-12355"/>
    <s v="Christine Sundaresam"/>
    <s v="Consumer"/>
    <s v="United States"/>
    <s v="Seattle"/>
    <s v="Washington"/>
    <n v="98115"/>
    <x v="1"/>
    <x v="690"/>
    <x v="1"/>
    <x v="2"/>
    <x v="690"/>
    <x v="745"/>
    <n v="2"/>
    <n v="0"/>
    <x v="763"/>
  </r>
  <r>
    <n v="4742"/>
    <s v="CA-2017-164364"/>
    <x v="105"/>
    <x v="38"/>
    <s v="Standard Class"/>
    <s v="CS-12355"/>
    <s v="Christine Sundaresam"/>
    <s v="Consumer"/>
    <s v="United States"/>
    <s v="Seattle"/>
    <s v="Washington"/>
    <n v="98115"/>
    <x v="1"/>
    <x v="1320"/>
    <x v="1"/>
    <x v="6"/>
    <x v="1306"/>
    <x v="3307"/>
    <n v="3"/>
    <n v="0"/>
    <x v="3734"/>
  </r>
  <r>
    <n v="4743"/>
    <s v="CA-2017-164364"/>
    <x v="105"/>
    <x v="38"/>
    <s v="Standard Class"/>
    <s v="CS-12355"/>
    <s v="Christine Sundaresam"/>
    <s v="Consumer"/>
    <s v="United States"/>
    <s v="Seattle"/>
    <s v="Washington"/>
    <n v="98115"/>
    <x v="1"/>
    <x v="660"/>
    <x v="1"/>
    <x v="14"/>
    <x v="660"/>
    <x v="1056"/>
    <n v="3"/>
    <n v="0"/>
    <x v="1096"/>
  </r>
  <r>
    <n v="4744"/>
    <s v="CA-2017-168123"/>
    <x v="916"/>
    <x v="974"/>
    <s v="Same Day"/>
    <s v="JD-16060"/>
    <s v="Julia Dunbar"/>
    <s v="Consumer"/>
    <s v="United States"/>
    <s v="Rochester"/>
    <s v="Minnesota"/>
    <n v="55901"/>
    <x v="2"/>
    <x v="1432"/>
    <x v="1"/>
    <x v="13"/>
    <x v="1420"/>
    <x v="2307"/>
    <n v="2"/>
    <n v="0"/>
    <x v="2498"/>
  </r>
  <r>
    <n v="4745"/>
    <s v="CA-2017-168123"/>
    <x v="916"/>
    <x v="974"/>
    <s v="Same Day"/>
    <s v="JD-16060"/>
    <s v="Julia Dunbar"/>
    <s v="Consumer"/>
    <s v="United States"/>
    <s v="Rochester"/>
    <s v="Minnesota"/>
    <n v="55901"/>
    <x v="2"/>
    <x v="1125"/>
    <x v="1"/>
    <x v="4"/>
    <x v="1113"/>
    <x v="3552"/>
    <n v="4"/>
    <n v="0"/>
    <x v="4045"/>
  </r>
  <r>
    <n v="4746"/>
    <s v="CA-2017-168123"/>
    <x v="916"/>
    <x v="974"/>
    <s v="Same Day"/>
    <s v="JD-16060"/>
    <s v="Julia Dunbar"/>
    <s v="Consumer"/>
    <s v="United States"/>
    <s v="Rochester"/>
    <s v="Minnesota"/>
    <n v="55901"/>
    <x v="2"/>
    <x v="669"/>
    <x v="1"/>
    <x v="8"/>
    <x v="669"/>
    <x v="3445"/>
    <n v="2"/>
    <n v="0"/>
    <x v="4046"/>
  </r>
  <r>
    <n v="4747"/>
    <s v="CA-2017-168123"/>
    <x v="916"/>
    <x v="974"/>
    <s v="Same Day"/>
    <s v="JD-16060"/>
    <s v="Julia Dunbar"/>
    <s v="Consumer"/>
    <s v="United States"/>
    <s v="Rochester"/>
    <s v="Minnesota"/>
    <n v="55901"/>
    <x v="2"/>
    <x v="799"/>
    <x v="1"/>
    <x v="8"/>
    <x v="797"/>
    <x v="3553"/>
    <n v="3"/>
    <n v="0"/>
    <x v="4047"/>
  </r>
  <r>
    <n v="4748"/>
    <s v="CA-2016-120005"/>
    <x v="840"/>
    <x v="1079"/>
    <s v="Same Day"/>
    <s v="TS-21160"/>
    <s v="Theresa Swint"/>
    <s v="Corporate"/>
    <s v="United States"/>
    <s v="San Francisco"/>
    <s v="California"/>
    <n v="94110"/>
    <x v="1"/>
    <x v="1566"/>
    <x v="1"/>
    <x v="14"/>
    <x v="1557"/>
    <x v="3554"/>
    <n v="3"/>
    <n v="0"/>
    <x v="4048"/>
  </r>
  <r>
    <n v="4749"/>
    <s v="CA-2016-120005"/>
    <x v="840"/>
    <x v="1079"/>
    <s v="Same Day"/>
    <s v="TS-21160"/>
    <s v="Theresa Swint"/>
    <s v="Corporate"/>
    <s v="United States"/>
    <s v="San Francisco"/>
    <s v="California"/>
    <n v="94110"/>
    <x v="1"/>
    <x v="1530"/>
    <x v="0"/>
    <x v="5"/>
    <x v="1517"/>
    <x v="2691"/>
    <n v="3"/>
    <n v="0"/>
    <x v="2974"/>
  </r>
  <r>
    <n v="4750"/>
    <s v="CA-2016-123526"/>
    <x v="435"/>
    <x v="487"/>
    <s v="First Class"/>
    <s v="BV-11245"/>
    <s v="Benjamin Venier"/>
    <s v="Corporate"/>
    <s v="United States"/>
    <s v="Seattle"/>
    <s v="Washington"/>
    <n v="98103"/>
    <x v="1"/>
    <x v="481"/>
    <x v="1"/>
    <x v="10"/>
    <x v="482"/>
    <x v="657"/>
    <n v="5"/>
    <n v="0"/>
    <x v="669"/>
  </r>
  <r>
    <n v="4751"/>
    <s v="CA-2016-127649"/>
    <x v="877"/>
    <x v="1080"/>
    <s v="First Class"/>
    <s v="DL-13495"/>
    <s v="Dionis Lloyd"/>
    <s v="Corporate"/>
    <s v="United States"/>
    <s v="Spokane"/>
    <s v="Washington"/>
    <n v="99207"/>
    <x v="1"/>
    <x v="1491"/>
    <x v="2"/>
    <x v="15"/>
    <x v="1478"/>
    <x v="2524"/>
    <n v="3"/>
    <n v="0.2"/>
    <x v="2767"/>
  </r>
  <r>
    <n v="4752"/>
    <s v="CA-2016-159989"/>
    <x v="10"/>
    <x v="10"/>
    <s v="Standard Class"/>
    <s v="EB-13870"/>
    <s v="Emily Burns"/>
    <s v="Consumer"/>
    <s v="United States"/>
    <s v="Franklin"/>
    <s v="Tennessee"/>
    <n v="37064"/>
    <x v="0"/>
    <x v="1049"/>
    <x v="2"/>
    <x v="7"/>
    <x v="1038"/>
    <x v="1390"/>
    <n v="3"/>
    <n v="0.2"/>
    <x v="1458"/>
  </r>
  <r>
    <n v="4753"/>
    <s v="CA-2017-103499"/>
    <x v="225"/>
    <x v="865"/>
    <s v="Standard Class"/>
    <s v="ES-14020"/>
    <s v="Erica Smith"/>
    <s v="Consumer"/>
    <s v="United States"/>
    <s v="Jackson"/>
    <s v="Tennessee"/>
    <n v="38301"/>
    <x v="0"/>
    <x v="541"/>
    <x v="0"/>
    <x v="1"/>
    <x v="541"/>
    <x v="3555"/>
    <n v="2"/>
    <n v="0.2"/>
    <x v="4049"/>
  </r>
  <r>
    <n v="4754"/>
    <s v="US-2015-167220"/>
    <x v="295"/>
    <x v="313"/>
    <s v="Standard Class"/>
    <s v="JB-15925"/>
    <s v="Joni Blumstein"/>
    <s v="Consumer"/>
    <s v="United States"/>
    <s v="Austin"/>
    <s v="Texas"/>
    <n v="78745"/>
    <x v="2"/>
    <x v="1695"/>
    <x v="2"/>
    <x v="11"/>
    <x v="1683"/>
    <x v="4"/>
    <n v="4"/>
    <n v="0.2"/>
    <x v="4050"/>
  </r>
  <r>
    <n v="4755"/>
    <s v="CA-2017-126354"/>
    <x v="447"/>
    <x v="493"/>
    <s v="Standard Class"/>
    <s v="SC-20380"/>
    <s v="Shahid Collister"/>
    <s v="Consumer"/>
    <s v="United States"/>
    <s v="Pembroke Pines"/>
    <s v="Florida"/>
    <n v="33024"/>
    <x v="0"/>
    <x v="625"/>
    <x v="1"/>
    <x v="8"/>
    <x v="625"/>
    <x v="3556"/>
    <n v="2"/>
    <n v="0.7"/>
    <x v="4051"/>
  </r>
  <r>
    <n v="4756"/>
    <s v="CA-2017-126354"/>
    <x v="447"/>
    <x v="493"/>
    <s v="Standard Class"/>
    <s v="SC-20380"/>
    <s v="Shahid Collister"/>
    <s v="Consumer"/>
    <s v="United States"/>
    <s v="Pembroke Pines"/>
    <s v="Florida"/>
    <n v="33024"/>
    <x v="0"/>
    <x v="1696"/>
    <x v="1"/>
    <x v="10"/>
    <x v="1684"/>
    <x v="912"/>
    <n v="3"/>
    <n v="0.2"/>
    <x v="945"/>
  </r>
  <r>
    <n v="4757"/>
    <s v="CA-2017-169817"/>
    <x v="296"/>
    <x v="425"/>
    <s v="Standard Class"/>
    <s v="EB-13870"/>
    <s v="Emily Burns"/>
    <s v="Consumer"/>
    <s v="United States"/>
    <s v="Philadelphia"/>
    <s v="Pennsylvania"/>
    <n v="19143"/>
    <x v="3"/>
    <x v="1310"/>
    <x v="1"/>
    <x v="8"/>
    <x v="1296"/>
    <x v="3557"/>
    <n v="2"/>
    <n v="0.7"/>
    <x v="4052"/>
  </r>
  <r>
    <n v="4758"/>
    <s v="US-2017-144582"/>
    <x v="504"/>
    <x v="547"/>
    <s v="Standard Class"/>
    <s v="TC-21475"/>
    <s v="Tony Chapman"/>
    <s v="Home Office"/>
    <s v="United States"/>
    <s v="Danville"/>
    <s v="Illinois"/>
    <n v="61832"/>
    <x v="2"/>
    <x v="582"/>
    <x v="1"/>
    <x v="8"/>
    <x v="582"/>
    <x v="3558"/>
    <n v="7"/>
    <n v="0.8"/>
    <x v="4053"/>
  </r>
  <r>
    <n v="4759"/>
    <s v="CA-2014-121573"/>
    <x v="935"/>
    <x v="322"/>
    <s v="Standard Class"/>
    <s v="SG-20605"/>
    <s v="Speros Goranitis"/>
    <s v="Consumer"/>
    <s v="United States"/>
    <s v="New York City"/>
    <s v="New York"/>
    <n v="10009"/>
    <x v="3"/>
    <x v="469"/>
    <x v="2"/>
    <x v="7"/>
    <x v="470"/>
    <x v="3559"/>
    <n v="4"/>
    <n v="0"/>
    <x v="4054"/>
  </r>
  <r>
    <n v="4760"/>
    <s v="CA-2014-121573"/>
    <x v="935"/>
    <x v="322"/>
    <s v="Standard Class"/>
    <s v="SG-20605"/>
    <s v="Speros Goranitis"/>
    <s v="Consumer"/>
    <s v="United States"/>
    <s v="New York City"/>
    <s v="New York"/>
    <n v="10009"/>
    <x v="3"/>
    <x v="997"/>
    <x v="1"/>
    <x v="8"/>
    <x v="989"/>
    <x v="786"/>
    <n v="2"/>
    <n v="0.2"/>
    <x v="4055"/>
  </r>
  <r>
    <n v="4761"/>
    <s v="CA-2014-121573"/>
    <x v="935"/>
    <x v="322"/>
    <s v="Standard Class"/>
    <s v="SG-20605"/>
    <s v="Speros Goranitis"/>
    <s v="Consumer"/>
    <s v="United States"/>
    <s v="New York City"/>
    <s v="New York"/>
    <n v="10009"/>
    <x v="3"/>
    <x v="696"/>
    <x v="1"/>
    <x v="8"/>
    <x v="696"/>
    <x v="3560"/>
    <n v="2"/>
    <n v="0.2"/>
    <x v="4056"/>
  </r>
  <r>
    <n v="4762"/>
    <s v="CA-2016-117660"/>
    <x v="945"/>
    <x v="505"/>
    <s v="Standard Class"/>
    <s v="BM-11785"/>
    <s v="Bryan Mills"/>
    <s v="Consumer"/>
    <s v="United States"/>
    <s v="Columbus"/>
    <s v="Ohio"/>
    <n v="43229"/>
    <x v="3"/>
    <x v="1647"/>
    <x v="1"/>
    <x v="2"/>
    <x v="1636"/>
    <x v="2184"/>
    <n v="2"/>
    <n v="0.2"/>
    <x v="2352"/>
  </r>
  <r>
    <n v="4763"/>
    <s v="CA-2016-117660"/>
    <x v="945"/>
    <x v="505"/>
    <s v="Standard Class"/>
    <s v="BM-11785"/>
    <s v="Bryan Mills"/>
    <s v="Consumer"/>
    <s v="United States"/>
    <s v="Columbus"/>
    <s v="Ohio"/>
    <n v="43229"/>
    <x v="3"/>
    <x v="1257"/>
    <x v="1"/>
    <x v="14"/>
    <x v="1241"/>
    <x v="3561"/>
    <n v="2"/>
    <n v="0.2"/>
    <x v="4057"/>
  </r>
  <r>
    <n v="4764"/>
    <s v="CA-2014-112851"/>
    <x v="328"/>
    <x v="110"/>
    <s v="Standard Class"/>
    <s v="NR-18550"/>
    <s v="Nick Radford"/>
    <s v="Consumer"/>
    <s v="United States"/>
    <s v="Chula Vista"/>
    <s v="California"/>
    <n v="91911"/>
    <x v="1"/>
    <x v="1697"/>
    <x v="1"/>
    <x v="12"/>
    <x v="1685"/>
    <x v="1101"/>
    <n v="3"/>
    <n v="0"/>
    <x v="4058"/>
  </r>
  <r>
    <n v="4765"/>
    <s v="CA-2017-123701"/>
    <x v="221"/>
    <x v="207"/>
    <s v="First Class"/>
    <s v="PG-18820"/>
    <s v="Patrick Gardner"/>
    <s v="Consumer"/>
    <s v="United States"/>
    <s v="San Francisco"/>
    <s v="California"/>
    <n v="94110"/>
    <x v="1"/>
    <x v="924"/>
    <x v="1"/>
    <x v="6"/>
    <x v="916"/>
    <x v="3562"/>
    <n v="4"/>
    <n v="0"/>
    <x v="4059"/>
  </r>
  <r>
    <n v="4766"/>
    <s v="CA-2015-118227"/>
    <x v="999"/>
    <x v="353"/>
    <s v="Standard Class"/>
    <s v="DB-13270"/>
    <s v="Deborah Brumfield"/>
    <s v="Home Office"/>
    <s v="United States"/>
    <s v="New York City"/>
    <s v="New York"/>
    <n v="10009"/>
    <x v="3"/>
    <x v="1062"/>
    <x v="1"/>
    <x v="6"/>
    <x v="1051"/>
    <x v="2467"/>
    <n v="1"/>
    <n v="0"/>
    <x v="2700"/>
  </r>
  <r>
    <n v="4767"/>
    <s v="CA-2015-123155"/>
    <x v="1000"/>
    <x v="1003"/>
    <s v="First Class"/>
    <s v="NS-18640"/>
    <s v="Noel Staavos"/>
    <s v="Corporate"/>
    <s v="United States"/>
    <s v="San Antonio"/>
    <s v="Texas"/>
    <n v="78207"/>
    <x v="2"/>
    <x v="721"/>
    <x v="2"/>
    <x v="11"/>
    <x v="720"/>
    <x v="3563"/>
    <n v="5"/>
    <n v="0.2"/>
    <x v="4060"/>
  </r>
  <r>
    <n v="4768"/>
    <s v="CA-2015-123155"/>
    <x v="1000"/>
    <x v="1003"/>
    <s v="First Class"/>
    <s v="NS-18640"/>
    <s v="Noel Staavos"/>
    <s v="Corporate"/>
    <s v="United States"/>
    <s v="San Antonio"/>
    <s v="Texas"/>
    <n v="78207"/>
    <x v="2"/>
    <x v="1187"/>
    <x v="2"/>
    <x v="7"/>
    <x v="1173"/>
    <x v="3564"/>
    <n v="3"/>
    <n v="0.2"/>
    <x v="4061"/>
  </r>
  <r>
    <n v="4769"/>
    <s v="CA-2017-158883"/>
    <x v="455"/>
    <x v="1081"/>
    <s v="Same Day"/>
    <s v="CS-11860"/>
    <s v="Cari Schnelling"/>
    <s v="Consumer"/>
    <s v="United States"/>
    <s v="Jacksonville"/>
    <s v="North Carolina"/>
    <n v="28540"/>
    <x v="0"/>
    <x v="1588"/>
    <x v="1"/>
    <x v="10"/>
    <x v="1580"/>
    <x v="869"/>
    <n v="4"/>
    <n v="0.2"/>
    <x v="4062"/>
  </r>
  <r>
    <n v="4770"/>
    <s v="US-2016-114888"/>
    <x v="251"/>
    <x v="926"/>
    <s v="Second Class"/>
    <s v="CC-12430"/>
    <s v="Chuck Clark"/>
    <s v="Home Office"/>
    <s v="United States"/>
    <s v="San Francisco"/>
    <s v="California"/>
    <n v="94109"/>
    <x v="1"/>
    <x v="591"/>
    <x v="1"/>
    <x v="8"/>
    <x v="591"/>
    <x v="1655"/>
    <n v="3"/>
    <n v="0.2"/>
    <x v="4063"/>
  </r>
  <r>
    <n v="4771"/>
    <s v="US-2016-114888"/>
    <x v="251"/>
    <x v="926"/>
    <s v="Second Class"/>
    <s v="CC-12430"/>
    <s v="Chuck Clark"/>
    <s v="Home Office"/>
    <s v="United States"/>
    <s v="San Francisco"/>
    <s v="California"/>
    <n v="94109"/>
    <x v="1"/>
    <x v="1698"/>
    <x v="1"/>
    <x v="14"/>
    <x v="1686"/>
    <x v="875"/>
    <n v="3"/>
    <n v="0"/>
    <x v="4064"/>
  </r>
  <r>
    <n v="4772"/>
    <s v="US-2014-167262"/>
    <x v="656"/>
    <x v="1082"/>
    <s v="Second Class"/>
    <s v="AC-10450"/>
    <s v="Amy Cox"/>
    <s v="Consumer"/>
    <s v="United States"/>
    <s v="Avondale"/>
    <s v="Arizona"/>
    <n v="85323"/>
    <x v="1"/>
    <x v="39"/>
    <x v="2"/>
    <x v="7"/>
    <x v="39"/>
    <x v="3565"/>
    <n v="8"/>
    <n v="0.2"/>
    <x v="4065"/>
  </r>
  <r>
    <n v="4773"/>
    <s v="CA-2017-119746"/>
    <x v="51"/>
    <x v="207"/>
    <s v="Standard Class"/>
    <s v="CM-12385"/>
    <s v="Christopher Martinez"/>
    <s v="Consumer"/>
    <s v="United States"/>
    <s v="Chicago"/>
    <s v="Illinois"/>
    <n v="60610"/>
    <x v="2"/>
    <x v="1372"/>
    <x v="0"/>
    <x v="5"/>
    <x v="1357"/>
    <x v="3566"/>
    <n v="1"/>
    <n v="0.6"/>
    <x v="4066"/>
  </r>
  <r>
    <n v="4774"/>
    <s v="CA-2017-119746"/>
    <x v="51"/>
    <x v="207"/>
    <s v="Standard Class"/>
    <s v="CM-12385"/>
    <s v="Christopher Martinez"/>
    <s v="Consumer"/>
    <s v="United States"/>
    <s v="Chicago"/>
    <s v="Illinois"/>
    <n v="60610"/>
    <x v="2"/>
    <x v="745"/>
    <x v="1"/>
    <x v="2"/>
    <x v="743"/>
    <x v="132"/>
    <n v="5"/>
    <n v="0.2"/>
    <x v="2045"/>
  </r>
  <r>
    <n v="4775"/>
    <s v="CA-2017-119746"/>
    <x v="51"/>
    <x v="207"/>
    <s v="Standard Class"/>
    <s v="CM-12385"/>
    <s v="Christopher Martinez"/>
    <s v="Consumer"/>
    <s v="United States"/>
    <s v="Chicago"/>
    <s v="Illinois"/>
    <n v="60610"/>
    <x v="2"/>
    <x v="872"/>
    <x v="2"/>
    <x v="7"/>
    <x v="866"/>
    <x v="2705"/>
    <n v="2"/>
    <n v="0.2"/>
    <x v="2995"/>
  </r>
  <r>
    <n v="4776"/>
    <s v="CA-2017-108091"/>
    <x v="673"/>
    <x v="410"/>
    <s v="Standard Class"/>
    <s v="EK-13795"/>
    <s v="Eileen Kiefer"/>
    <s v="Home Office"/>
    <s v="United States"/>
    <s v="Escondido"/>
    <s v="California"/>
    <n v="92025"/>
    <x v="1"/>
    <x v="809"/>
    <x v="1"/>
    <x v="6"/>
    <x v="807"/>
    <x v="371"/>
    <n v="4"/>
    <n v="0"/>
    <x v="4067"/>
  </r>
  <r>
    <n v="4777"/>
    <s v="CA-2016-101630"/>
    <x v="317"/>
    <x v="1083"/>
    <s v="Second Class"/>
    <s v="CK-12760"/>
    <s v="Cyma Kinney"/>
    <s v="Corporate"/>
    <s v="United States"/>
    <s v="Long Beach"/>
    <s v="New York"/>
    <n v="11561"/>
    <x v="3"/>
    <x v="865"/>
    <x v="1"/>
    <x v="2"/>
    <x v="859"/>
    <x v="1313"/>
    <n v="3"/>
    <n v="0"/>
    <x v="1368"/>
  </r>
  <r>
    <n v="4778"/>
    <s v="CA-2016-101630"/>
    <x v="317"/>
    <x v="1083"/>
    <s v="Second Class"/>
    <s v="CK-12760"/>
    <s v="Cyma Kinney"/>
    <s v="Corporate"/>
    <s v="United States"/>
    <s v="Long Beach"/>
    <s v="New York"/>
    <n v="11561"/>
    <x v="3"/>
    <x v="1257"/>
    <x v="1"/>
    <x v="14"/>
    <x v="1241"/>
    <x v="3567"/>
    <n v="3"/>
    <n v="0"/>
    <x v="4068"/>
  </r>
  <r>
    <n v="4779"/>
    <s v="CA-2017-132346"/>
    <x v="659"/>
    <x v="45"/>
    <s v="Standard Class"/>
    <s v="PK-19075"/>
    <s v="Pete Kriz"/>
    <s v="Consumer"/>
    <s v="United States"/>
    <s v="Newark"/>
    <s v="Delaware"/>
    <n v="19711"/>
    <x v="3"/>
    <x v="336"/>
    <x v="1"/>
    <x v="9"/>
    <x v="336"/>
    <x v="3568"/>
    <n v="7"/>
    <n v="0"/>
    <x v="4069"/>
  </r>
  <r>
    <n v="4780"/>
    <s v="CA-2014-150301"/>
    <x v="1001"/>
    <x v="1084"/>
    <s v="First Class"/>
    <s v="MH-18025"/>
    <s v="Michelle Huthwaite"/>
    <s v="Consumer"/>
    <s v="United States"/>
    <s v="Buffalo"/>
    <s v="New York"/>
    <n v="14215"/>
    <x v="3"/>
    <x v="474"/>
    <x v="0"/>
    <x v="1"/>
    <x v="475"/>
    <x v="3569"/>
    <n v="1"/>
    <n v="0.1"/>
    <x v="4070"/>
  </r>
  <r>
    <n v="4781"/>
    <s v="CA-2014-159310"/>
    <x v="845"/>
    <x v="648"/>
    <s v="Standard Class"/>
    <s v="SC-20725"/>
    <s v="Steven Cartwright"/>
    <s v="Consumer"/>
    <s v="United States"/>
    <s v="Houston"/>
    <s v="Texas"/>
    <n v="77070"/>
    <x v="2"/>
    <x v="1423"/>
    <x v="0"/>
    <x v="1"/>
    <x v="1411"/>
    <x v="3570"/>
    <n v="4"/>
    <n v="0.3"/>
    <x v="232"/>
  </r>
  <r>
    <n v="4782"/>
    <s v="CA-2014-159310"/>
    <x v="845"/>
    <x v="648"/>
    <s v="Standard Class"/>
    <s v="SC-20725"/>
    <s v="Steven Cartwright"/>
    <s v="Consumer"/>
    <s v="United States"/>
    <s v="Houston"/>
    <s v="Texas"/>
    <n v="77070"/>
    <x v="2"/>
    <x v="1699"/>
    <x v="1"/>
    <x v="8"/>
    <x v="1687"/>
    <x v="3571"/>
    <n v="3"/>
    <n v="0.8"/>
    <x v="4071"/>
  </r>
  <r>
    <n v="4783"/>
    <s v="CA-2014-159310"/>
    <x v="845"/>
    <x v="648"/>
    <s v="Standard Class"/>
    <s v="SC-20725"/>
    <s v="Steven Cartwright"/>
    <s v="Consumer"/>
    <s v="United States"/>
    <s v="Houston"/>
    <s v="Texas"/>
    <n v="77070"/>
    <x v="2"/>
    <x v="515"/>
    <x v="1"/>
    <x v="14"/>
    <x v="515"/>
    <x v="3572"/>
    <n v="7"/>
    <n v="0.2"/>
    <x v="4072"/>
  </r>
  <r>
    <n v="4784"/>
    <s v="US-2017-147984"/>
    <x v="480"/>
    <x v="1085"/>
    <s v="Standard Class"/>
    <s v="GB-14575"/>
    <s v="Giulietta Baptist"/>
    <s v="Consumer"/>
    <s v="United States"/>
    <s v="Wichita"/>
    <s v="Kansas"/>
    <n v="67212"/>
    <x v="2"/>
    <x v="964"/>
    <x v="1"/>
    <x v="10"/>
    <x v="957"/>
    <x v="1007"/>
    <n v="5"/>
    <n v="0"/>
    <x v="1046"/>
  </r>
  <r>
    <n v="4785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355"/>
    <x v="1"/>
    <x v="6"/>
    <x v="1341"/>
    <x v="1332"/>
    <n v="5"/>
    <n v="0.2"/>
    <x v="4073"/>
  </r>
  <r>
    <n v="4786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368"/>
    <x v="0"/>
    <x v="0"/>
    <x v="1353"/>
    <x v="3573"/>
    <n v="4"/>
    <n v="0.7"/>
    <x v="4074"/>
  </r>
  <r>
    <n v="4787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824"/>
    <x v="1"/>
    <x v="6"/>
    <x v="820"/>
    <x v="1728"/>
    <n v="3"/>
    <n v="0.2"/>
    <x v="1833"/>
  </r>
  <r>
    <n v="4788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700"/>
    <x v="2"/>
    <x v="11"/>
    <x v="1688"/>
    <x v="3574"/>
    <n v="4"/>
    <n v="0.2"/>
    <x v="4075"/>
  </r>
  <r>
    <n v="4789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027"/>
    <x v="0"/>
    <x v="5"/>
    <x v="1018"/>
    <x v="3575"/>
    <n v="9"/>
    <n v="0.2"/>
    <x v="4076"/>
  </r>
  <r>
    <n v="4790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001"/>
    <x v="0"/>
    <x v="5"/>
    <x v="993"/>
    <x v="3576"/>
    <n v="5"/>
    <n v="0.2"/>
    <x v="4077"/>
  </r>
  <r>
    <n v="4791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1342"/>
    <x v="0"/>
    <x v="3"/>
    <x v="1327"/>
    <x v="3577"/>
    <n v="5"/>
    <n v="0.5"/>
    <x v="4078"/>
  </r>
  <r>
    <n v="4792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778"/>
    <x v="1"/>
    <x v="10"/>
    <x v="1689"/>
    <x v="633"/>
    <n v="3"/>
    <n v="0.2"/>
    <x v="644"/>
  </r>
  <r>
    <n v="4793"/>
    <s v="CA-2015-104346"/>
    <x v="555"/>
    <x v="313"/>
    <s v="Standard Class"/>
    <s v="IM-15070"/>
    <s v="Irene Maddox"/>
    <s v="Consumer"/>
    <s v="United States"/>
    <s v="Colorado Springs"/>
    <s v="Colorado"/>
    <n v="80906"/>
    <x v="1"/>
    <x v="96"/>
    <x v="1"/>
    <x v="10"/>
    <x v="96"/>
    <x v="3578"/>
    <n v="3"/>
    <n v="0.2"/>
    <x v="4079"/>
  </r>
  <r>
    <n v="4794"/>
    <s v="US-2015-141684"/>
    <x v="685"/>
    <x v="1086"/>
    <s v="Standard Class"/>
    <s v="MM-18055"/>
    <s v="Michelle Moray"/>
    <s v="Consumer"/>
    <s v="United States"/>
    <s v="New York City"/>
    <s v="New York"/>
    <n v="10011"/>
    <x v="3"/>
    <x v="910"/>
    <x v="1"/>
    <x v="10"/>
    <x v="902"/>
    <x v="1614"/>
    <n v="4"/>
    <n v="0"/>
    <x v="4080"/>
  </r>
  <r>
    <n v="4795"/>
    <s v="CA-2015-144722"/>
    <x v="199"/>
    <x v="325"/>
    <s v="Standard Class"/>
    <s v="MF-18250"/>
    <s v="Monica Federle"/>
    <s v="Corporate"/>
    <s v="United States"/>
    <s v="Los Angeles"/>
    <s v="California"/>
    <n v="90036"/>
    <x v="1"/>
    <x v="1618"/>
    <x v="0"/>
    <x v="5"/>
    <x v="1609"/>
    <x v="3579"/>
    <n v="1"/>
    <n v="0"/>
    <x v="4081"/>
  </r>
  <r>
    <n v="4796"/>
    <s v="CA-2015-120516"/>
    <x v="863"/>
    <x v="1087"/>
    <s v="Standard Class"/>
    <s v="CK-12595"/>
    <s v="Clytie Kelty"/>
    <s v="Consumer"/>
    <s v="United States"/>
    <s v="Marietta"/>
    <s v="Georgia"/>
    <n v="30062"/>
    <x v="0"/>
    <x v="620"/>
    <x v="1"/>
    <x v="8"/>
    <x v="620"/>
    <x v="719"/>
    <n v="3"/>
    <n v="0"/>
    <x v="737"/>
  </r>
  <r>
    <n v="4797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1242"/>
    <x v="1"/>
    <x v="8"/>
    <x v="1225"/>
    <x v="3580"/>
    <n v="3"/>
    <n v="0.7"/>
    <x v="4082"/>
  </r>
  <r>
    <n v="4798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1347"/>
    <x v="1"/>
    <x v="10"/>
    <x v="1332"/>
    <x v="277"/>
    <n v="6"/>
    <n v="0.2"/>
    <x v="282"/>
  </r>
  <r>
    <n v="4799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1598"/>
    <x v="0"/>
    <x v="5"/>
    <x v="1590"/>
    <x v="3581"/>
    <n v="3"/>
    <n v="0.2"/>
    <x v="4083"/>
  </r>
  <r>
    <n v="4800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47"/>
    <x v="2"/>
    <x v="7"/>
    <x v="47"/>
    <x v="3582"/>
    <n v="5"/>
    <n v="0.2"/>
    <x v="4084"/>
  </r>
  <r>
    <n v="4801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1701"/>
    <x v="1"/>
    <x v="6"/>
    <x v="1690"/>
    <x v="411"/>
    <n v="2"/>
    <n v="0.2"/>
    <x v="4085"/>
  </r>
  <r>
    <n v="4802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153"/>
    <x v="1"/>
    <x v="8"/>
    <x v="154"/>
    <x v="3583"/>
    <n v="2"/>
    <n v="0.7"/>
    <x v="4086"/>
  </r>
  <r>
    <n v="4803"/>
    <s v="US-2016-148901"/>
    <x v="675"/>
    <x v="1088"/>
    <s v="Standard Class"/>
    <s v="MK-17905"/>
    <s v="Michael Kennedy"/>
    <s v="Corporate"/>
    <s v="United States"/>
    <s v="Jacksonville"/>
    <s v="Florida"/>
    <n v="32216"/>
    <x v="0"/>
    <x v="78"/>
    <x v="1"/>
    <x v="8"/>
    <x v="78"/>
    <x v="3584"/>
    <n v="8"/>
    <n v="0.7"/>
    <x v="4087"/>
  </r>
  <r>
    <n v="4804"/>
    <s v="CA-2017-136364"/>
    <x v="1002"/>
    <x v="1089"/>
    <s v="Second Class"/>
    <s v="MH-17455"/>
    <s v="Mark Hamilton"/>
    <s v="Consumer"/>
    <s v="United States"/>
    <s v="Philadelphia"/>
    <s v="Pennsylvania"/>
    <n v="19140"/>
    <x v="3"/>
    <x v="781"/>
    <x v="2"/>
    <x v="7"/>
    <x v="780"/>
    <x v="3585"/>
    <n v="1"/>
    <n v="0.4"/>
    <x v="4088"/>
  </r>
  <r>
    <n v="4805"/>
    <s v="CA-2017-136364"/>
    <x v="1002"/>
    <x v="1089"/>
    <s v="Second Class"/>
    <s v="MH-17455"/>
    <s v="Mark Hamilton"/>
    <s v="Consumer"/>
    <s v="United States"/>
    <s v="Philadelphia"/>
    <s v="Pennsylvania"/>
    <n v="19140"/>
    <x v="3"/>
    <x v="1308"/>
    <x v="0"/>
    <x v="5"/>
    <x v="1293"/>
    <x v="3586"/>
    <n v="9"/>
    <n v="0.2"/>
    <x v="4089"/>
  </r>
  <r>
    <n v="4806"/>
    <s v="CA-2015-137708"/>
    <x v="6"/>
    <x v="332"/>
    <s v="Second Class"/>
    <s v="NG-18430"/>
    <s v="Nathan Gelder"/>
    <s v="Consumer"/>
    <s v="United States"/>
    <s v="Los Angeles"/>
    <s v="California"/>
    <n v="90008"/>
    <x v="1"/>
    <x v="640"/>
    <x v="1"/>
    <x v="10"/>
    <x v="640"/>
    <x v="2479"/>
    <n v="2"/>
    <n v="0"/>
    <x v="2714"/>
  </r>
  <r>
    <n v="4807"/>
    <s v="CA-2015-137708"/>
    <x v="6"/>
    <x v="332"/>
    <s v="Second Class"/>
    <s v="NG-18430"/>
    <s v="Nathan Gelder"/>
    <s v="Consumer"/>
    <s v="United States"/>
    <s v="Los Angeles"/>
    <s v="California"/>
    <n v="90008"/>
    <x v="1"/>
    <x v="1450"/>
    <x v="1"/>
    <x v="10"/>
    <x v="1437"/>
    <x v="3587"/>
    <n v="10"/>
    <n v="0"/>
    <x v="4090"/>
  </r>
  <r>
    <n v="4808"/>
    <s v="CA-2015-137708"/>
    <x v="6"/>
    <x v="332"/>
    <s v="Second Class"/>
    <s v="NG-18430"/>
    <s v="Nathan Gelder"/>
    <s v="Consumer"/>
    <s v="United States"/>
    <s v="Los Angeles"/>
    <s v="California"/>
    <n v="90008"/>
    <x v="1"/>
    <x v="602"/>
    <x v="1"/>
    <x v="4"/>
    <x v="602"/>
    <x v="687"/>
    <n v="3"/>
    <n v="0"/>
    <x v="700"/>
  </r>
  <r>
    <n v="4809"/>
    <s v="CA-2014-149055"/>
    <x v="533"/>
    <x v="986"/>
    <s v="Standard Class"/>
    <s v="PB-19210"/>
    <s v="Phillip Breyer"/>
    <s v="Corporate"/>
    <s v="United States"/>
    <s v="Philadelphia"/>
    <s v="Pennsylvania"/>
    <n v="19134"/>
    <x v="3"/>
    <x v="1249"/>
    <x v="1"/>
    <x v="12"/>
    <x v="1233"/>
    <x v="3588"/>
    <n v="3"/>
    <n v="0.2"/>
    <x v="4091"/>
  </r>
  <r>
    <n v="4810"/>
    <s v="CA-2015-151589"/>
    <x v="17"/>
    <x v="1090"/>
    <s v="First Class"/>
    <s v="RE-19450"/>
    <s v="Richard Eichhorn"/>
    <s v="Consumer"/>
    <s v="United States"/>
    <s v="Eau Claire"/>
    <s v="Wisconsin"/>
    <n v="54703"/>
    <x v="2"/>
    <x v="1689"/>
    <x v="1"/>
    <x v="10"/>
    <x v="1677"/>
    <x v="3589"/>
    <n v="4"/>
    <n v="0"/>
    <x v="4092"/>
  </r>
  <r>
    <n v="4811"/>
    <s v="CA-2015-151589"/>
    <x v="17"/>
    <x v="1090"/>
    <s v="First Class"/>
    <s v="RE-19450"/>
    <s v="Richard Eichhorn"/>
    <s v="Consumer"/>
    <s v="United States"/>
    <s v="Eau Claire"/>
    <s v="Wisconsin"/>
    <n v="54703"/>
    <x v="2"/>
    <x v="1191"/>
    <x v="2"/>
    <x v="7"/>
    <x v="1176"/>
    <x v="3590"/>
    <n v="2"/>
    <n v="0"/>
    <x v="4093"/>
  </r>
  <r>
    <n v="4812"/>
    <s v="CA-2016-121370"/>
    <x v="696"/>
    <x v="423"/>
    <s v="Second Class"/>
    <s v="EB-14110"/>
    <s v="Eugene Barchas"/>
    <s v="Consumer"/>
    <s v="United States"/>
    <s v="Philadelphia"/>
    <s v="Pennsylvania"/>
    <n v="19134"/>
    <x v="3"/>
    <x v="323"/>
    <x v="0"/>
    <x v="1"/>
    <x v="323"/>
    <x v="3591"/>
    <n v="3"/>
    <n v="0.3"/>
    <x v="4094"/>
  </r>
  <r>
    <n v="4813"/>
    <s v="CA-2016-121370"/>
    <x v="696"/>
    <x v="423"/>
    <s v="Second Class"/>
    <s v="EB-14110"/>
    <s v="Eugene Barchas"/>
    <s v="Consumer"/>
    <s v="United States"/>
    <s v="Philadelphia"/>
    <s v="Pennsylvania"/>
    <n v="19134"/>
    <x v="3"/>
    <x v="361"/>
    <x v="2"/>
    <x v="16"/>
    <x v="361"/>
    <x v="3592"/>
    <n v="4"/>
    <n v="0.4"/>
    <x v="4095"/>
  </r>
  <r>
    <n v="4814"/>
    <s v="CA-2016-121370"/>
    <x v="696"/>
    <x v="423"/>
    <s v="Second Class"/>
    <s v="EB-14110"/>
    <s v="Eugene Barchas"/>
    <s v="Consumer"/>
    <s v="United States"/>
    <s v="Philadelphia"/>
    <s v="Pennsylvania"/>
    <n v="19134"/>
    <x v="3"/>
    <x v="1702"/>
    <x v="0"/>
    <x v="5"/>
    <x v="1691"/>
    <x v="3593"/>
    <n v="3"/>
    <n v="0.2"/>
    <x v="4096"/>
  </r>
  <r>
    <n v="4815"/>
    <s v="CA-2016-111696"/>
    <x v="541"/>
    <x v="761"/>
    <s v="First Class"/>
    <s v="TB-21625"/>
    <s v="Trudy Brown"/>
    <s v="Consumer"/>
    <s v="United States"/>
    <s v="Los Angeles"/>
    <s v="California"/>
    <n v="90004"/>
    <x v="1"/>
    <x v="150"/>
    <x v="1"/>
    <x v="10"/>
    <x v="151"/>
    <x v="1465"/>
    <n v="3"/>
    <n v="0"/>
    <x v="2695"/>
  </r>
  <r>
    <n v="4816"/>
    <s v="CA-2014-139598"/>
    <x v="58"/>
    <x v="252"/>
    <s v="Standard Class"/>
    <s v="MG-17695"/>
    <s v="Maureen Gnade"/>
    <s v="Consumer"/>
    <s v="United States"/>
    <s v="Philadelphia"/>
    <s v="Pennsylvania"/>
    <n v="19134"/>
    <x v="3"/>
    <x v="229"/>
    <x v="1"/>
    <x v="10"/>
    <x v="230"/>
    <x v="3594"/>
    <n v="3"/>
    <n v="0.2"/>
    <x v="4097"/>
  </r>
  <r>
    <n v="4817"/>
    <s v="CA-2014-139598"/>
    <x v="58"/>
    <x v="252"/>
    <s v="Standard Class"/>
    <s v="MG-17695"/>
    <s v="Maureen Gnade"/>
    <s v="Consumer"/>
    <s v="United States"/>
    <s v="Philadelphia"/>
    <s v="Pennsylvania"/>
    <n v="19134"/>
    <x v="3"/>
    <x v="1656"/>
    <x v="1"/>
    <x v="9"/>
    <x v="1644"/>
    <x v="3595"/>
    <n v="2"/>
    <n v="0.2"/>
    <x v="4098"/>
  </r>
  <r>
    <n v="4818"/>
    <s v="CA-2014-139598"/>
    <x v="58"/>
    <x v="252"/>
    <s v="Standard Class"/>
    <s v="MG-17695"/>
    <s v="Maureen Gnade"/>
    <s v="Consumer"/>
    <s v="United States"/>
    <s v="Philadelphia"/>
    <s v="Pennsylvania"/>
    <n v="19134"/>
    <x v="3"/>
    <x v="543"/>
    <x v="1"/>
    <x v="9"/>
    <x v="543"/>
    <x v="3596"/>
    <n v="2"/>
    <n v="0.2"/>
    <x v="4099"/>
  </r>
  <r>
    <n v="4819"/>
    <s v="CA-2014-139598"/>
    <x v="58"/>
    <x v="252"/>
    <s v="Standard Class"/>
    <s v="MG-17695"/>
    <s v="Maureen Gnade"/>
    <s v="Consumer"/>
    <s v="United States"/>
    <s v="Philadelphia"/>
    <s v="Pennsylvania"/>
    <n v="19134"/>
    <x v="3"/>
    <x v="1043"/>
    <x v="1"/>
    <x v="4"/>
    <x v="1032"/>
    <x v="3597"/>
    <n v="4"/>
    <n v="0.2"/>
    <x v="4100"/>
  </r>
  <r>
    <n v="4820"/>
    <s v="CA-2017-117436"/>
    <x v="110"/>
    <x v="1055"/>
    <s v="Standard Class"/>
    <s v="LW-17125"/>
    <s v="Liz Willingham"/>
    <s v="Consumer"/>
    <s v="United States"/>
    <s v="Norwich"/>
    <s v="Connecticut"/>
    <n v="6360"/>
    <x v="3"/>
    <x v="1499"/>
    <x v="1"/>
    <x v="8"/>
    <x v="1487"/>
    <x v="3598"/>
    <n v="2"/>
    <n v="0"/>
    <x v="4101"/>
  </r>
  <r>
    <n v="4821"/>
    <s v="CA-2015-140025"/>
    <x v="1003"/>
    <x v="1091"/>
    <s v="Standard Class"/>
    <s v="PF-19120"/>
    <s v="Peter Fuller"/>
    <s v="Consumer"/>
    <s v="United States"/>
    <s v="San Antonio"/>
    <s v="Texas"/>
    <n v="78207"/>
    <x v="2"/>
    <x v="1364"/>
    <x v="1"/>
    <x v="9"/>
    <x v="1350"/>
    <x v="3599"/>
    <n v="8"/>
    <n v="0.8"/>
    <x v="4102"/>
  </r>
  <r>
    <n v="4822"/>
    <s v="CA-2015-140025"/>
    <x v="1003"/>
    <x v="1091"/>
    <s v="Standard Class"/>
    <s v="PF-19120"/>
    <s v="Peter Fuller"/>
    <s v="Consumer"/>
    <s v="United States"/>
    <s v="San Antonio"/>
    <s v="Texas"/>
    <n v="78207"/>
    <x v="2"/>
    <x v="657"/>
    <x v="2"/>
    <x v="11"/>
    <x v="657"/>
    <x v="3130"/>
    <n v="6"/>
    <n v="0.2"/>
    <x v="4103"/>
  </r>
  <r>
    <n v="4823"/>
    <s v="CA-2016-134222"/>
    <x v="212"/>
    <x v="625"/>
    <s v="Same Day"/>
    <s v="NZ-18565"/>
    <s v="Nick Zandusky"/>
    <s v="Home Office"/>
    <s v="United States"/>
    <s v="Yuma"/>
    <s v="Arizona"/>
    <n v="85364"/>
    <x v="1"/>
    <x v="444"/>
    <x v="1"/>
    <x v="8"/>
    <x v="444"/>
    <x v="3600"/>
    <n v="6"/>
    <n v="0.7"/>
    <x v="4104"/>
  </r>
  <r>
    <n v="4824"/>
    <s v="CA-2016-140018"/>
    <x v="831"/>
    <x v="482"/>
    <s v="Standard Class"/>
    <s v="CK-12205"/>
    <s v="Chloris Kastensmidt"/>
    <s v="Consumer"/>
    <s v="United States"/>
    <s v="Columbus"/>
    <s v="Ohio"/>
    <n v="43229"/>
    <x v="3"/>
    <x v="1703"/>
    <x v="2"/>
    <x v="15"/>
    <x v="1692"/>
    <x v="3601"/>
    <n v="7"/>
    <n v="0.7"/>
    <x v="4105"/>
  </r>
  <r>
    <n v="4825"/>
    <s v="CA-2016-140018"/>
    <x v="831"/>
    <x v="482"/>
    <s v="Standard Class"/>
    <s v="CK-12205"/>
    <s v="Chloris Kastensmidt"/>
    <s v="Consumer"/>
    <s v="United States"/>
    <s v="Columbus"/>
    <s v="Ohio"/>
    <n v="43229"/>
    <x v="3"/>
    <x v="163"/>
    <x v="0"/>
    <x v="1"/>
    <x v="164"/>
    <x v="3602"/>
    <n v="3"/>
    <n v="0.3"/>
    <x v="4106"/>
  </r>
  <r>
    <n v="4826"/>
    <s v="CA-2016-140018"/>
    <x v="831"/>
    <x v="482"/>
    <s v="Standard Class"/>
    <s v="CK-12205"/>
    <s v="Chloris Kastensmidt"/>
    <s v="Consumer"/>
    <s v="United States"/>
    <s v="Columbus"/>
    <s v="Ohio"/>
    <n v="43229"/>
    <x v="3"/>
    <x v="1416"/>
    <x v="0"/>
    <x v="5"/>
    <x v="1403"/>
    <x v="2540"/>
    <n v="3"/>
    <n v="0.2"/>
    <x v="4107"/>
  </r>
  <r>
    <n v="4827"/>
    <s v="US-2017-136707"/>
    <x v="105"/>
    <x v="205"/>
    <s v="First Class"/>
    <s v="JE-15610"/>
    <s v="Jim Epp"/>
    <s v="Corporate"/>
    <s v="United States"/>
    <s v="Los Angeles"/>
    <s v="California"/>
    <n v="90036"/>
    <x v="1"/>
    <x v="236"/>
    <x v="1"/>
    <x v="8"/>
    <x v="237"/>
    <x v="3603"/>
    <n v="4"/>
    <n v="0.2"/>
    <x v="4108"/>
  </r>
  <r>
    <n v="4828"/>
    <s v="CA-2014-152562"/>
    <x v="301"/>
    <x v="821"/>
    <s v="Standard Class"/>
    <s v="JO-15145"/>
    <s v="Jack O'Briant"/>
    <s v="Corporate"/>
    <s v="United States"/>
    <s v="Richmond"/>
    <s v="Kentucky"/>
    <n v="40475"/>
    <x v="0"/>
    <x v="1156"/>
    <x v="1"/>
    <x v="4"/>
    <x v="1144"/>
    <x v="2876"/>
    <n v="2"/>
    <n v="0"/>
    <x v="3198"/>
  </r>
  <r>
    <n v="4829"/>
    <s v="CA-2014-152562"/>
    <x v="301"/>
    <x v="821"/>
    <s v="Standard Class"/>
    <s v="JO-15145"/>
    <s v="Jack O'Briant"/>
    <s v="Corporate"/>
    <s v="United States"/>
    <s v="Richmond"/>
    <s v="Kentucky"/>
    <n v="40475"/>
    <x v="0"/>
    <x v="868"/>
    <x v="1"/>
    <x v="6"/>
    <x v="862"/>
    <x v="719"/>
    <n v="3"/>
    <n v="0"/>
    <x v="4109"/>
  </r>
  <r>
    <n v="4830"/>
    <s v="CA-2016-152408"/>
    <x v="666"/>
    <x v="662"/>
    <s v="Standard Class"/>
    <s v="TT-21220"/>
    <s v="Thomas Thornton"/>
    <s v="Consumer"/>
    <s v="United States"/>
    <s v="New York City"/>
    <s v="New York"/>
    <n v="10035"/>
    <x v="3"/>
    <x v="1212"/>
    <x v="1"/>
    <x v="8"/>
    <x v="1197"/>
    <x v="3604"/>
    <n v="3"/>
    <n v="0.2"/>
    <x v="4110"/>
  </r>
  <r>
    <n v="4831"/>
    <s v="CA-2014-120278"/>
    <x v="845"/>
    <x v="648"/>
    <s v="Standard Class"/>
    <s v="MS-17365"/>
    <s v="Maribeth Schnelling"/>
    <s v="Consumer"/>
    <s v="United States"/>
    <s v="Wausau"/>
    <s v="Wisconsin"/>
    <n v="54401"/>
    <x v="2"/>
    <x v="1360"/>
    <x v="1"/>
    <x v="9"/>
    <x v="1346"/>
    <x v="3605"/>
    <n v="6"/>
    <n v="0"/>
    <x v="4111"/>
  </r>
  <r>
    <n v="4832"/>
    <s v="CA-2014-120278"/>
    <x v="845"/>
    <x v="648"/>
    <s v="Standard Class"/>
    <s v="MS-17365"/>
    <s v="Maribeth Schnelling"/>
    <s v="Consumer"/>
    <s v="United States"/>
    <s v="Wausau"/>
    <s v="Wisconsin"/>
    <n v="54401"/>
    <x v="2"/>
    <x v="762"/>
    <x v="1"/>
    <x v="4"/>
    <x v="761"/>
    <x v="905"/>
    <n v="3"/>
    <n v="0"/>
    <x v="938"/>
  </r>
  <r>
    <n v="4833"/>
    <s v="CA-2014-120278"/>
    <x v="845"/>
    <x v="648"/>
    <s v="Standard Class"/>
    <s v="MS-17365"/>
    <s v="Maribeth Schnelling"/>
    <s v="Consumer"/>
    <s v="United States"/>
    <s v="Wausau"/>
    <s v="Wisconsin"/>
    <n v="54401"/>
    <x v="2"/>
    <x v="1011"/>
    <x v="1"/>
    <x v="4"/>
    <x v="1003"/>
    <x v="2433"/>
    <n v="2"/>
    <n v="0"/>
    <x v="2657"/>
  </r>
  <r>
    <n v="4834"/>
    <s v="CA-2014-120278"/>
    <x v="845"/>
    <x v="648"/>
    <s v="Standard Class"/>
    <s v="MS-17365"/>
    <s v="Maribeth Schnelling"/>
    <s v="Consumer"/>
    <s v="United States"/>
    <s v="Wausau"/>
    <s v="Wisconsin"/>
    <n v="54401"/>
    <x v="2"/>
    <x v="925"/>
    <x v="1"/>
    <x v="8"/>
    <x v="917"/>
    <x v="714"/>
    <n v="3"/>
    <n v="0"/>
    <x v="4112"/>
  </r>
  <r>
    <n v="4835"/>
    <s v="CA-2017-167661"/>
    <x v="361"/>
    <x v="495"/>
    <s v="Standard Class"/>
    <s v="MP-18175"/>
    <s v="Mike Pelletier"/>
    <s v="Home Office"/>
    <s v="United States"/>
    <s v="San Francisco"/>
    <s v="California"/>
    <n v="94110"/>
    <x v="1"/>
    <x v="1230"/>
    <x v="1"/>
    <x v="8"/>
    <x v="1213"/>
    <x v="3089"/>
    <n v="5"/>
    <n v="0.2"/>
    <x v="4113"/>
  </r>
  <r>
    <n v="4836"/>
    <s v="CA-2017-167661"/>
    <x v="361"/>
    <x v="495"/>
    <s v="Standard Class"/>
    <s v="MP-18175"/>
    <s v="Mike Pelletier"/>
    <s v="Home Office"/>
    <s v="United States"/>
    <s v="San Francisco"/>
    <s v="California"/>
    <n v="94110"/>
    <x v="1"/>
    <x v="1323"/>
    <x v="1"/>
    <x v="10"/>
    <x v="1309"/>
    <x v="1168"/>
    <n v="2"/>
    <n v="0"/>
    <x v="4027"/>
  </r>
  <r>
    <n v="4837"/>
    <s v="CA-2017-167661"/>
    <x v="361"/>
    <x v="495"/>
    <s v="Standard Class"/>
    <s v="MP-18175"/>
    <s v="Mike Pelletier"/>
    <s v="Home Office"/>
    <s v="United States"/>
    <s v="San Francisco"/>
    <s v="California"/>
    <n v="94110"/>
    <x v="1"/>
    <x v="799"/>
    <x v="1"/>
    <x v="8"/>
    <x v="797"/>
    <x v="958"/>
    <n v="4"/>
    <n v="0.2"/>
    <x v="993"/>
  </r>
  <r>
    <n v="4838"/>
    <s v="CA-2017-106831"/>
    <x v="702"/>
    <x v="1081"/>
    <s v="First Class"/>
    <s v="FH-14350"/>
    <s v="Fred Harton"/>
    <s v="Consumer"/>
    <s v="United States"/>
    <s v="Dublin"/>
    <s v="Ohio"/>
    <n v="43017"/>
    <x v="3"/>
    <x v="858"/>
    <x v="1"/>
    <x v="8"/>
    <x v="852"/>
    <x v="3606"/>
    <n v="2"/>
    <n v="0.7"/>
    <x v="4114"/>
  </r>
  <r>
    <n v="4839"/>
    <s v="CA-2017-106831"/>
    <x v="702"/>
    <x v="1081"/>
    <s v="First Class"/>
    <s v="FH-14350"/>
    <s v="Fred Harton"/>
    <s v="Consumer"/>
    <s v="United States"/>
    <s v="Dublin"/>
    <s v="Ohio"/>
    <n v="43017"/>
    <x v="3"/>
    <x v="874"/>
    <x v="1"/>
    <x v="10"/>
    <x v="868"/>
    <x v="3607"/>
    <n v="6"/>
    <n v="0.2"/>
    <x v="4115"/>
  </r>
  <r>
    <n v="4840"/>
    <s v="CA-2017-106831"/>
    <x v="702"/>
    <x v="1081"/>
    <s v="First Class"/>
    <s v="FH-14350"/>
    <s v="Fred Harton"/>
    <s v="Consumer"/>
    <s v="United States"/>
    <s v="Dublin"/>
    <s v="Ohio"/>
    <n v="43017"/>
    <x v="3"/>
    <x v="194"/>
    <x v="2"/>
    <x v="7"/>
    <x v="195"/>
    <x v="3608"/>
    <n v="4"/>
    <n v="0.4"/>
    <x v="4116"/>
  </r>
  <r>
    <n v="4841"/>
    <s v="CA-2017-154123"/>
    <x v="225"/>
    <x v="654"/>
    <s v="Standard Class"/>
    <s v="SC-20050"/>
    <s v="Sample Company A"/>
    <s v="Home Office"/>
    <s v="United States"/>
    <s v="Henderson"/>
    <s v="Kentucky"/>
    <n v="42420"/>
    <x v="0"/>
    <x v="93"/>
    <x v="0"/>
    <x v="5"/>
    <x v="93"/>
    <x v="3609"/>
    <n v="2"/>
    <n v="0"/>
    <x v="4117"/>
  </r>
  <r>
    <n v="4842"/>
    <s v="CA-2016-136049"/>
    <x v="443"/>
    <x v="470"/>
    <s v="Standard Class"/>
    <s v="NM-18520"/>
    <s v="Neoma Murray"/>
    <s v="Consumer"/>
    <s v="United States"/>
    <s v="Bowling Green"/>
    <s v="Ohio"/>
    <n v="43402"/>
    <x v="3"/>
    <x v="1488"/>
    <x v="1"/>
    <x v="8"/>
    <x v="1475"/>
    <x v="3610"/>
    <n v="3"/>
    <n v="0.7"/>
    <x v="4118"/>
  </r>
  <r>
    <n v="4843"/>
    <s v="CA-2017-118402"/>
    <x v="365"/>
    <x v="1092"/>
    <s v="Standard Class"/>
    <s v="JO-15280"/>
    <s v="Jas O'Carroll"/>
    <s v="Consumer"/>
    <s v="United States"/>
    <s v="Memphis"/>
    <s v="Tennessee"/>
    <n v="38109"/>
    <x v="0"/>
    <x v="886"/>
    <x v="1"/>
    <x v="4"/>
    <x v="879"/>
    <x v="3611"/>
    <n v="5"/>
    <n v="0.2"/>
    <x v="4119"/>
  </r>
  <r>
    <n v="4844"/>
    <s v="US-2016-139388"/>
    <x v="77"/>
    <x v="333"/>
    <s v="First Class"/>
    <s v="CC-12475"/>
    <s v="Cindy Chapman"/>
    <s v="Consumer"/>
    <s v="United States"/>
    <s v="Lakewood"/>
    <s v="New Jersey"/>
    <n v="8701"/>
    <x v="3"/>
    <x v="1028"/>
    <x v="1"/>
    <x v="13"/>
    <x v="1019"/>
    <x v="3612"/>
    <n v="4"/>
    <n v="0"/>
    <x v="4120"/>
  </r>
  <r>
    <n v="4845"/>
    <s v="US-2014-128685"/>
    <x v="527"/>
    <x v="729"/>
    <s v="First Class"/>
    <s v="MZ-17515"/>
    <s v="Mary Zewe"/>
    <s v="Corporate"/>
    <s v="United States"/>
    <s v="Los Angeles"/>
    <s v="California"/>
    <n v="90008"/>
    <x v="1"/>
    <x v="307"/>
    <x v="1"/>
    <x v="8"/>
    <x v="307"/>
    <x v="1600"/>
    <n v="2"/>
    <n v="0.2"/>
    <x v="1695"/>
  </r>
  <r>
    <n v="4846"/>
    <s v="CA-2015-124044"/>
    <x v="862"/>
    <x v="1093"/>
    <s v="Second Class"/>
    <s v="MS-17830"/>
    <s v="Melanie Seite"/>
    <s v="Consumer"/>
    <s v="United States"/>
    <s v="Rochester"/>
    <s v="New York"/>
    <n v="14609"/>
    <x v="3"/>
    <x v="236"/>
    <x v="1"/>
    <x v="8"/>
    <x v="237"/>
    <x v="3613"/>
    <n v="3"/>
    <n v="0.2"/>
    <x v="4121"/>
  </r>
  <r>
    <n v="4847"/>
    <s v="CA-2014-164469"/>
    <x v="402"/>
    <x v="1004"/>
    <s v="Second Class"/>
    <s v="GK-14620"/>
    <s v="Grace Kelly"/>
    <s v="Corporate"/>
    <s v="United States"/>
    <s v="Salem"/>
    <s v="Oregon"/>
    <n v="97301"/>
    <x v="1"/>
    <x v="803"/>
    <x v="2"/>
    <x v="7"/>
    <x v="801"/>
    <x v="1274"/>
    <n v="5"/>
    <n v="0.2"/>
    <x v="4122"/>
  </r>
  <r>
    <n v="4848"/>
    <s v="CA-2014-164469"/>
    <x v="402"/>
    <x v="1004"/>
    <s v="Second Class"/>
    <s v="GK-14620"/>
    <s v="Grace Kelly"/>
    <s v="Corporate"/>
    <s v="United States"/>
    <s v="Salem"/>
    <s v="Oregon"/>
    <n v="97301"/>
    <x v="1"/>
    <x v="359"/>
    <x v="1"/>
    <x v="6"/>
    <x v="359"/>
    <x v="3614"/>
    <n v="11"/>
    <n v="0.2"/>
    <x v="4123"/>
  </r>
  <r>
    <n v="4849"/>
    <s v="CA-2014-164469"/>
    <x v="402"/>
    <x v="1004"/>
    <s v="Second Class"/>
    <s v="GK-14620"/>
    <s v="Grace Kelly"/>
    <s v="Corporate"/>
    <s v="United States"/>
    <s v="Salem"/>
    <s v="Oregon"/>
    <n v="97301"/>
    <x v="1"/>
    <x v="1132"/>
    <x v="1"/>
    <x v="6"/>
    <x v="1120"/>
    <x v="1747"/>
    <n v="1"/>
    <n v="0.2"/>
    <x v="1856"/>
  </r>
  <r>
    <n v="4850"/>
    <s v="CA-2014-107818"/>
    <x v="78"/>
    <x v="931"/>
    <s v="Standard Class"/>
    <s v="MC-17275"/>
    <s v="Marc Crier"/>
    <s v="Consumer"/>
    <s v="United States"/>
    <s v="Pasco"/>
    <s v="Washington"/>
    <n v="99301"/>
    <x v="1"/>
    <x v="425"/>
    <x v="1"/>
    <x v="6"/>
    <x v="425"/>
    <x v="490"/>
    <n v="2"/>
    <n v="0"/>
    <x v="4124"/>
  </r>
  <r>
    <n v="4851"/>
    <s v="CA-2014-107818"/>
    <x v="78"/>
    <x v="931"/>
    <s v="Standard Class"/>
    <s v="MC-17275"/>
    <s v="Marc Crier"/>
    <s v="Consumer"/>
    <s v="United States"/>
    <s v="Pasco"/>
    <s v="Washington"/>
    <n v="99301"/>
    <x v="1"/>
    <x v="1"/>
    <x v="0"/>
    <x v="1"/>
    <x v="1"/>
    <x v="3615"/>
    <n v="5"/>
    <n v="0.2"/>
    <x v="4125"/>
  </r>
  <r>
    <n v="4852"/>
    <s v="CA-2014-107818"/>
    <x v="78"/>
    <x v="931"/>
    <s v="Standard Class"/>
    <s v="MC-17275"/>
    <s v="Marc Crier"/>
    <s v="Consumer"/>
    <s v="United States"/>
    <s v="Pasco"/>
    <s v="Washington"/>
    <n v="99301"/>
    <x v="1"/>
    <x v="108"/>
    <x v="1"/>
    <x v="6"/>
    <x v="108"/>
    <x v="3616"/>
    <n v="8"/>
    <n v="0"/>
    <x v="4126"/>
  </r>
  <r>
    <n v="4853"/>
    <s v="CA-2014-107818"/>
    <x v="78"/>
    <x v="931"/>
    <s v="Standard Class"/>
    <s v="MC-17275"/>
    <s v="Marc Crier"/>
    <s v="Consumer"/>
    <s v="United States"/>
    <s v="Pasco"/>
    <s v="Washington"/>
    <n v="99301"/>
    <x v="1"/>
    <x v="459"/>
    <x v="1"/>
    <x v="4"/>
    <x v="460"/>
    <x v="1065"/>
    <n v="6"/>
    <n v="0"/>
    <x v="4127"/>
  </r>
  <r>
    <n v="4854"/>
    <s v="CA-2014-113320"/>
    <x v="432"/>
    <x v="345"/>
    <s v="Second Class"/>
    <s v="LH-17155"/>
    <s v="Logan Haushalter"/>
    <s v="Consumer"/>
    <s v="United States"/>
    <s v="Oakland"/>
    <s v="California"/>
    <n v="94601"/>
    <x v="1"/>
    <x v="1006"/>
    <x v="0"/>
    <x v="5"/>
    <x v="998"/>
    <x v="3617"/>
    <n v="3"/>
    <n v="0"/>
    <x v="4128"/>
  </r>
  <r>
    <n v="4855"/>
    <s v="CA-2014-113320"/>
    <x v="432"/>
    <x v="345"/>
    <s v="Second Class"/>
    <s v="LH-17155"/>
    <s v="Logan Haushalter"/>
    <s v="Consumer"/>
    <s v="United States"/>
    <s v="Oakland"/>
    <s v="California"/>
    <n v="94601"/>
    <x v="1"/>
    <x v="383"/>
    <x v="1"/>
    <x v="4"/>
    <x v="384"/>
    <x v="3090"/>
    <n v="3"/>
    <n v="0"/>
    <x v="4129"/>
  </r>
  <r>
    <n v="4856"/>
    <s v="CA-2014-113320"/>
    <x v="432"/>
    <x v="345"/>
    <s v="Second Class"/>
    <s v="LH-17155"/>
    <s v="Logan Haushalter"/>
    <s v="Consumer"/>
    <s v="United States"/>
    <s v="Oakland"/>
    <s v="California"/>
    <n v="94601"/>
    <x v="1"/>
    <x v="50"/>
    <x v="0"/>
    <x v="5"/>
    <x v="50"/>
    <x v="357"/>
    <n v="3"/>
    <n v="0"/>
    <x v="3650"/>
  </r>
  <r>
    <n v="4857"/>
    <s v="CA-2015-137526"/>
    <x v="1004"/>
    <x v="1094"/>
    <s v="Standard Class"/>
    <s v="PB-19150"/>
    <s v="Philip Brown"/>
    <s v="Consumer"/>
    <s v="United States"/>
    <s v="Los Angeles"/>
    <s v="California"/>
    <n v="90004"/>
    <x v="1"/>
    <x v="705"/>
    <x v="1"/>
    <x v="8"/>
    <x v="705"/>
    <x v="823"/>
    <n v="3"/>
    <n v="0.2"/>
    <x v="853"/>
  </r>
  <r>
    <n v="4858"/>
    <s v="CA-2015-137526"/>
    <x v="1004"/>
    <x v="1094"/>
    <s v="Standard Class"/>
    <s v="PB-19150"/>
    <s v="Philip Brown"/>
    <s v="Consumer"/>
    <s v="United States"/>
    <s v="Los Angeles"/>
    <s v="California"/>
    <n v="90004"/>
    <x v="1"/>
    <x v="275"/>
    <x v="0"/>
    <x v="5"/>
    <x v="275"/>
    <x v="292"/>
    <n v="4"/>
    <n v="0"/>
    <x v="297"/>
  </r>
  <r>
    <n v="4859"/>
    <s v="CA-2015-137526"/>
    <x v="1004"/>
    <x v="1094"/>
    <s v="Standard Class"/>
    <s v="PB-19150"/>
    <s v="Philip Brown"/>
    <s v="Consumer"/>
    <s v="United States"/>
    <s v="Los Angeles"/>
    <s v="California"/>
    <n v="90004"/>
    <x v="1"/>
    <x v="1704"/>
    <x v="0"/>
    <x v="5"/>
    <x v="1693"/>
    <x v="3618"/>
    <n v="9"/>
    <n v="0"/>
    <x v="4130"/>
  </r>
  <r>
    <n v="4860"/>
    <s v="CA-2017-136063"/>
    <x v="934"/>
    <x v="857"/>
    <s v="Standard Class"/>
    <s v="SS-20140"/>
    <s v="Saphhira Shifley"/>
    <s v="Corporate"/>
    <s v="United States"/>
    <s v="Oak Park"/>
    <s v="Illinois"/>
    <n v="60302"/>
    <x v="2"/>
    <x v="1063"/>
    <x v="1"/>
    <x v="6"/>
    <x v="1052"/>
    <x v="1330"/>
    <n v="7"/>
    <n v="0.2"/>
    <x v="4131"/>
  </r>
  <r>
    <n v="4861"/>
    <s v="CA-2016-101546"/>
    <x v="122"/>
    <x v="746"/>
    <s v="Standard Class"/>
    <s v="GK-14620"/>
    <s v="Grace Kelly"/>
    <s v="Corporate"/>
    <s v="United States"/>
    <s v="Morristown"/>
    <s v="New Jersey"/>
    <n v="7960"/>
    <x v="3"/>
    <x v="1176"/>
    <x v="1"/>
    <x v="8"/>
    <x v="1162"/>
    <x v="1639"/>
    <n v="2"/>
    <n v="0"/>
    <x v="1736"/>
  </r>
  <r>
    <n v="4862"/>
    <s v="CA-2014-138940"/>
    <x v="909"/>
    <x v="1064"/>
    <s v="Second Class"/>
    <s v="GM-14455"/>
    <s v="Gary Mitchum"/>
    <s v="Home Office"/>
    <s v="United States"/>
    <s v="Austin"/>
    <s v="Texas"/>
    <n v="78745"/>
    <x v="2"/>
    <x v="1356"/>
    <x v="2"/>
    <x v="7"/>
    <x v="1342"/>
    <x v="3619"/>
    <n v="6"/>
    <n v="0.2"/>
    <x v="4132"/>
  </r>
  <r>
    <n v="4863"/>
    <s v="CA-2016-125164"/>
    <x v="338"/>
    <x v="954"/>
    <s v="Standard Class"/>
    <s v="SH-19975"/>
    <s v="Sally Hughsby"/>
    <s v="Corporate"/>
    <s v="United States"/>
    <s v="New York City"/>
    <s v="New York"/>
    <n v="10011"/>
    <x v="3"/>
    <x v="986"/>
    <x v="1"/>
    <x v="8"/>
    <x v="979"/>
    <x v="3620"/>
    <n v="1"/>
    <n v="0.2"/>
    <x v="4133"/>
  </r>
  <r>
    <n v="4864"/>
    <s v="CA-2016-125164"/>
    <x v="338"/>
    <x v="954"/>
    <s v="Standard Class"/>
    <s v="SH-19975"/>
    <s v="Sally Hughsby"/>
    <s v="Corporate"/>
    <s v="United States"/>
    <s v="New York City"/>
    <s v="New York"/>
    <n v="10011"/>
    <x v="3"/>
    <x v="350"/>
    <x v="1"/>
    <x v="8"/>
    <x v="350"/>
    <x v="3621"/>
    <n v="3"/>
    <n v="0.2"/>
    <x v="4134"/>
  </r>
  <r>
    <n v="4865"/>
    <s v="CA-2017-163531"/>
    <x v="335"/>
    <x v="569"/>
    <s v="Standard Class"/>
    <s v="SC-20725"/>
    <s v="Steven Cartwright"/>
    <s v="Consumer"/>
    <s v="United States"/>
    <s v="New York City"/>
    <s v="New York"/>
    <n v="10024"/>
    <x v="3"/>
    <x v="516"/>
    <x v="2"/>
    <x v="7"/>
    <x v="516"/>
    <x v="764"/>
    <n v="3"/>
    <n v="0"/>
    <x v="3395"/>
  </r>
  <r>
    <n v="4866"/>
    <s v="CA-2017-122490"/>
    <x v="38"/>
    <x v="551"/>
    <s v="Standard Class"/>
    <s v="TT-21070"/>
    <s v="Ted Trevino"/>
    <s v="Consumer"/>
    <s v="United States"/>
    <s v="Seattle"/>
    <s v="Washington"/>
    <n v="98103"/>
    <x v="1"/>
    <x v="445"/>
    <x v="0"/>
    <x v="1"/>
    <x v="445"/>
    <x v="3622"/>
    <n v="6"/>
    <n v="0.2"/>
    <x v="4135"/>
  </r>
  <r>
    <n v="4867"/>
    <s v="CA-2017-122490"/>
    <x v="38"/>
    <x v="551"/>
    <s v="Standard Class"/>
    <s v="TT-21070"/>
    <s v="Ted Trevino"/>
    <s v="Consumer"/>
    <s v="United States"/>
    <s v="Seattle"/>
    <s v="Washington"/>
    <n v="98103"/>
    <x v="1"/>
    <x v="1242"/>
    <x v="1"/>
    <x v="8"/>
    <x v="1225"/>
    <x v="3623"/>
    <n v="11"/>
    <n v="0.2"/>
    <x v="4136"/>
  </r>
  <r>
    <n v="4868"/>
    <s v="CA-2017-122490"/>
    <x v="38"/>
    <x v="551"/>
    <s v="Standard Class"/>
    <s v="TT-21070"/>
    <s v="Ted Trevino"/>
    <s v="Consumer"/>
    <s v="United States"/>
    <s v="Seattle"/>
    <s v="Washington"/>
    <n v="98103"/>
    <x v="1"/>
    <x v="156"/>
    <x v="1"/>
    <x v="4"/>
    <x v="157"/>
    <x v="3216"/>
    <n v="3"/>
    <n v="0"/>
    <x v="3624"/>
  </r>
  <r>
    <n v="4869"/>
    <s v="CA-2017-122490"/>
    <x v="38"/>
    <x v="551"/>
    <s v="Standard Class"/>
    <s v="TT-21070"/>
    <s v="Ted Trevino"/>
    <s v="Consumer"/>
    <s v="United States"/>
    <s v="Seattle"/>
    <s v="Washington"/>
    <n v="98103"/>
    <x v="1"/>
    <x v="745"/>
    <x v="1"/>
    <x v="2"/>
    <x v="743"/>
    <x v="880"/>
    <n v="3"/>
    <n v="0"/>
    <x v="913"/>
  </r>
  <r>
    <n v="4870"/>
    <s v="CA-2017-131366"/>
    <x v="221"/>
    <x v="364"/>
    <s v="Standard Class"/>
    <s v="SC-20440"/>
    <s v="Shaun Chance"/>
    <s v="Corporate"/>
    <s v="United States"/>
    <s v="Lancaster"/>
    <s v="Pennsylvania"/>
    <n v="17602"/>
    <x v="3"/>
    <x v="929"/>
    <x v="2"/>
    <x v="7"/>
    <x v="922"/>
    <x v="3624"/>
    <n v="2"/>
    <n v="0.4"/>
    <x v="4137"/>
  </r>
  <r>
    <n v="4871"/>
    <s v="CA-2017-131366"/>
    <x v="221"/>
    <x v="364"/>
    <s v="Standard Class"/>
    <s v="SC-20440"/>
    <s v="Shaun Chance"/>
    <s v="Corporate"/>
    <s v="United States"/>
    <s v="Lancaster"/>
    <s v="Pennsylvania"/>
    <n v="17602"/>
    <x v="3"/>
    <x v="1127"/>
    <x v="1"/>
    <x v="10"/>
    <x v="1115"/>
    <x v="2343"/>
    <n v="7"/>
    <n v="0.2"/>
    <x v="2543"/>
  </r>
  <r>
    <n v="4872"/>
    <s v="CA-2017-164042"/>
    <x v="979"/>
    <x v="1095"/>
    <s v="Standard Class"/>
    <s v="KL-16645"/>
    <s v="Ken Lonsdale"/>
    <s v="Consumer"/>
    <s v="United States"/>
    <s v="Houston"/>
    <s v="Texas"/>
    <n v="77095"/>
    <x v="2"/>
    <x v="1705"/>
    <x v="1"/>
    <x v="13"/>
    <x v="1694"/>
    <x v="3625"/>
    <n v="2"/>
    <n v="0.2"/>
    <x v="4138"/>
  </r>
  <r>
    <n v="4873"/>
    <s v="CA-2017-164042"/>
    <x v="979"/>
    <x v="1095"/>
    <s v="Standard Class"/>
    <s v="KL-16645"/>
    <s v="Ken Lonsdale"/>
    <s v="Consumer"/>
    <s v="United States"/>
    <s v="Houston"/>
    <s v="Texas"/>
    <n v="77095"/>
    <x v="2"/>
    <x v="1549"/>
    <x v="1"/>
    <x v="9"/>
    <x v="1537"/>
    <x v="3626"/>
    <n v="5"/>
    <n v="0.8"/>
    <x v="4139"/>
  </r>
  <r>
    <n v="4874"/>
    <s v="CA-2017-164042"/>
    <x v="979"/>
    <x v="1095"/>
    <s v="Standard Class"/>
    <s v="KL-16645"/>
    <s v="Ken Lonsdale"/>
    <s v="Consumer"/>
    <s v="United States"/>
    <s v="Houston"/>
    <s v="Texas"/>
    <n v="77095"/>
    <x v="2"/>
    <x v="1512"/>
    <x v="1"/>
    <x v="4"/>
    <x v="1499"/>
    <x v="3627"/>
    <n v="3"/>
    <n v="0.2"/>
    <x v="4140"/>
  </r>
  <r>
    <n v="4875"/>
    <s v="CA-2017-164042"/>
    <x v="979"/>
    <x v="1095"/>
    <s v="Standard Class"/>
    <s v="KL-16645"/>
    <s v="Ken Lonsdale"/>
    <s v="Consumer"/>
    <s v="United States"/>
    <s v="Houston"/>
    <s v="Texas"/>
    <n v="77095"/>
    <x v="2"/>
    <x v="305"/>
    <x v="1"/>
    <x v="8"/>
    <x v="305"/>
    <x v="3628"/>
    <n v="1"/>
    <n v="0.8"/>
    <x v="4141"/>
  </r>
  <r>
    <n v="4876"/>
    <s v="CA-2014-132864"/>
    <x v="266"/>
    <x v="899"/>
    <s v="Standard Class"/>
    <s v="KN-16390"/>
    <s v="Katherine Nockton"/>
    <s v="Corporate"/>
    <s v="United States"/>
    <s v="Columbus"/>
    <s v="Ohio"/>
    <n v="43229"/>
    <x v="3"/>
    <x v="538"/>
    <x v="2"/>
    <x v="11"/>
    <x v="538"/>
    <x v="600"/>
    <n v="5"/>
    <n v="0.2"/>
    <x v="610"/>
  </r>
  <r>
    <n v="4877"/>
    <s v="US-2014-155817"/>
    <x v="462"/>
    <x v="1096"/>
    <s v="Standard Class"/>
    <s v="SL-20155"/>
    <s v="Sara Luxemburg"/>
    <s v="Home Office"/>
    <s v="United States"/>
    <s v="Durham"/>
    <s v="North Carolina"/>
    <n v="27707"/>
    <x v="0"/>
    <x v="1424"/>
    <x v="1"/>
    <x v="4"/>
    <x v="1412"/>
    <x v="3629"/>
    <n v="2"/>
    <n v="0.2"/>
    <x v="4142"/>
  </r>
  <r>
    <n v="4878"/>
    <s v="US-2014-155817"/>
    <x v="462"/>
    <x v="1096"/>
    <s v="Standard Class"/>
    <s v="SL-20155"/>
    <s v="Sara Luxemburg"/>
    <s v="Home Office"/>
    <s v="United States"/>
    <s v="Durham"/>
    <s v="North Carolina"/>
    <n v="27707"/>
    <x v="0"/>
    <x v="679"/>
    <x v="1"/>
    <x v="6"/>
    <x v="679"/>
    <x v="3630"/>
    <n v="3"/>
    <n v="0.2"/>
    <x v="4143"/>
  </r>
  <r>
    <n v="4879"/>
    <s v="US-2016-131891"/>
    <x v="875"/>
    <x v="203"/>
    <s v="First Class"/>
    <s v="PW-19240"/>
    <s v="Pierre Wener"/>
    <s v="Consumer"/>
    <s v="United States"/>
    <s v="Pensacola"/>
    <s v="Florida"/>
    <n v="32503"/>
    <x v="0"/>
    <x v="1699"/>
    <x v="1"/>
    <x v="8"/>
    <x v="1687"/>
    <x v="3631"/>
    <n v="3"/>
    <n v="0.7"/>
    <x v="4144"/>
  </r>
  <r>
    <n v="4880"/>
    <s v="CA-2017-143567"/>
    <x v="808"/>
    <x v="133"/>
    <s v="Second Class"/>
    <s v="TB-21175"/>
    <s v="Thomas Boland"/>
    <s v="Corporate"/>
    <s v="United States"/>
    <s v="Henderson"/>
    <s v="Kentucky"/>
    <n v="42420"/>
    <x v="0"/>
    <x v="1510"/>
    <x v="1"/>
    <x v="12"/>
    <x v="1497"/>
    <x v="3632"/>
    <n v="2"/>
    <n v="0"/>
    <x v="4145"/>
  </r>
  <r>
    <n v="4881"/>
    <s v="CA-2017-143567"/>
    <x v="808"/>
    <x v="133"/>
    <s v="Second Class"/>
    <s v="TB-21175"/>
    <s v="Thomas Boland"/>
    <s v="Corporate"/>
    <s v="United States"/>
    <s v="Henderson"/>
    <s v="Kentucky"/>
    <n v="42420"/>
    <x v="0"/>
    <x v="1"/>
    <x v="0"/>
    <x v="1"/>
    <x v="1"/>
    <x v="3615"/>
    <n v="4"/>
    <n v="0"/>
    <x v="4146"/>
  </r>
  <r>
    <n v="4882"/>
    <s v="CA-2017-143567"/>
    <x v="808"/>
    <x v="133"/>
    <s v="Second Class"/>
    <s v="TB-21175"/>
    <s v="Thomas Boland"/>
    <s v="Corporate"/>
    <s v="United States"/>
    <s v="Henderson"/>
    <s v="Kentucky"/>
    <n v="42420"/>
    <x v="0"/>
    <x v="1287"/>
    <x v="2"/>
    <x v="11"/>
    <x v="1273"/>
    <x v="3633"/>
    <n v="9"/>
    <n v="0"/>
    <x v="4147"/>
  </r>
  <r>
    <n v="4883"/>
    <s v="CA-2017-143567"/>
    <x v="808"/>
    <x v="133"/>
    <s v="Second Class"/>
    <s v="TB-21175"/>
    <s v="Thomas Boland"/>
    <s v="Corporate"/>
    <s v="United States"/>
    <s v="Henderson"/>
    <s v="Kentucky"/>
    <n v="42420"/>
    <x v="0"/>
    <x v="355"/>
    <x v="1"/>
    <x v="4"/>
    <x v="355"/>
    <x v="3634"/>
    <n v="4"/>
    <n v="0"/>
    <x v="4148"/>
  </r>
  <r>
    <n v="4884"/>
    <s v="CA-2017-104080"/>
    <x v="144"/>
    <x v="1097"/>
    <s v="Standard Class"/>
    <s v="AH-10210"/>
    <s v="Alan Hwang"/>
    <s v="Consumer"/>
    <s v="United States"/>
    <s v="Anaheim"/>
    <s v="California"/>
    <n v="92804"/>
    <x v="1"/>
    <x v="1636"/>
    <x v="1"/>
    <x v="8"/>
    <x v="1626"/>
    <x v="3635"/>
    <n v="5"/>
    <n v="0.2"/>
    <x v="3648"/>
  </r>
  <r>
    <n v="4885"/>
    <s v="CA-2017-104080"/>
    <x v="144"/>
    <x v="1097"/>
    <s v="Standard Class"/>
    <s v="AH-10210"/>
    <s v="Alan Hwang"/>
    <s v="Consumer"/>
    <s v="United States"/>
    <s v="Anaheim"/>
    <s v="California"/>
    <n v="92804"/>
    <x v="1"/>
    <x v="1642"/>
    <x v="1"/>
    <x v="6"/>
    <x v="1632"/>
    <x v="3636"/>
    <n v="2"/>
    <n v="0"/>
    <x v="4149"/>
  </r>
  <r>
    <n v="4886"/>
    <s v="CA-2014-151379"/>
    <x v="757"/>
    <x v="966"/>
    <s v="Standard Class"/>
    <s v="SC-20695"/>
    <s v="Steve Chapman"/>
    <s v="Corporate"/>
    <s v="United States"/>
    <s v="Detroit"/>
    <s v="Michigan"/>
    <n v="48227"/>
    <x v="2"/>
    <x v="1138"/>
    <x v="1"/>
    <x v="10"/>
    <x v="1126"/>
    <x v="1159"/>
    <n v="5"/>
    <n v="0"/>
    <x v="1203"/>
  </r>
  <r>
    <n v="4887"/>
    <s v="CA-2016-163167"/>
    <x v="85"/>
    <x v="417"/>
    <s v="Second Class"/>
    <s v="RF-19345"/>
    <s v="Randy Ferguson"/>
    <s v="Corporate"/>
    <s v="United States"/>
    <s v="Marietta"/>
    <s v="Georgia"/>
    <n v="30062"/>
    <x v="0"/>
    <x v="212"/>
    <x v="0"/>
    <x v="1"/>
    <x v="213"/>
    <x v="3637"/>
    <n v="3"/>
    <n v="0"/>
    <x v="4150"/>
  </r>
  <r>
    <n v="4888"/>
    <s v="CA-2016-163167"/>
    <x v="85"/>
    <x v="417"/>
    <s v="Second Class"/>
    <s v="RF-19345"/>
    <s v="Randy Ferguson"/>
    <s v="Corporate"/>
    <s v="United States"/>
    <s v="Marietta"/>
    <s v="Georgia"/>
    <n v="30062"/>
    <x v="0"/>
    <x v="658"/>
    <x v="2"/>
    <x v="11"/>
    <x v="658"/>
    <x v="3638"/>
    <n v="6"/>
    <n v="0"/>
    <x v="4151"/>
  </r>
  <r>
    <n v="4889"/>
    <s v="CA-2016-163167"/>
    <x v="85"/>
    <x v="417"/>
    <s v="Second Class"/>
    <s v="RF-19345"/>
    <s v="Randy Ferguson"/>
    <s v="Corporate"/>
    <s v="United States"/>
    <s v="Marietta"/>
    <s v="Georgia"/>
    <n v="30062"/>
    <x v="0"/>
    <x v="458"/>
    <x v="1"/>
    <x v="4"/>
    <x v="459"/>
    <x v="494"/>
    <n v="3"/>
    <n v="0"/>
    <x v="505"/>
  </r>
  <r>
    <n v="4890"/>
    <s v="CA-2016-163167"/>
    <x v="85"/>
    <x v="417"/>
    <s v="Second Class"/>
    <s v="RF-19345"/>
    <s v="Randy Ferguson"/>
    <s v="Corporate"/>
    <s v="United States"/>
    <s v="Marietta"/>
    <s v="Georgia"/>
    <n v="30062"/>
    <x v="0"/>
    <x v="1672"/>
    <x v="1"/>
    <x v="4"/>
    <x v="1660"/>
    <x v="3639"/>
    <n v="6"/>
    <n v="0"/>
    <x v="4152"/>
  </r>
  <r>
    <n v="4891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454"/>
    <x v="1"/>
    <x v="6"/>
    <x v="455"/>
    <x v="138"/>
    <n v="3"/>
    <n v="0"/>
    <x v="4153"/>
  </r>
  <r>
    <n v="4892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1237"/>
    <x v="1"/>
    <x v="10"/>
    <x v="1220"/>
    <x v="2479"/>
    <n v="2"/>
    <n v="0"/>
    <x v="2714"/>
  </r>
  <r>
    <n v="4893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1706"/>
    <x v="1"/>
    <x v="6"/>
    <x v="1695"/>
    <x v="3640"/>
    <n v="2"/>
    <n v="0"/>
    <x v="4154"/>
  </r>
  <r>
    <n v="4894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418"/>
    <x v="1"/>
    <x v="4"/>
    <x v="418"/>
    <x v="3641"/>
    <n v="2"/>
    <n v="0"/>
    <x v="4155"/>
  </r>
  <r>
    <n v="4895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136"/>
    <x v="1"/>
    <x v="10"/>
    <x v="137"/>
    <x v="3642"/>
    <n v="1"/>
    <n v="0"/>
    <x v="4156"/>
  </r>
  <r>
    <n v="4896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1503"/>
    <x v="1"/>
    <x v="12"/>
    <x v="153"/>
    <x v="1168"/>
    <n v="2"/>
    <n v="0"/>
    <x v="4157"/>
  </r>
  <r>
    <n v="4897"/>
    <s v="CA-2016-135776"/>
    <x v="443"/>
    <x v="525"/>
    <s v="Standard Class"/>
    <s v="EH-13765"/>
    <s v="Edward Hooks"/>
    <s v="Corporate"/>
    <s v="United States"/>
    <s v="Seattle"/>
    <s v="Washington"/>
    <n v="98103"/>
    <x v="1"/>
    <x v="1362"/>
    <x v="1"/>
    <x v="4"/>
    <x v="1348"/>
    <x v="2105"/>
    <n v="4"/>
    <n v="0"/>
    <x v="2269"/>
  </r>
  <r>
    <n v="4898"/>
    <s v="US-2014-122021"/>
    <x v="771"/>
    <x v="1098"/>
    <s v="First Class"/>
    <s v="AC-10660"/>
    <s v="Anna Chung"/>
    <s v="Consumer"/>
    <s v="United States"/>
    <s v="Parma"/>
    <s v="Ohio"/>
    <n v="44134"/>
    <x v="3"/>
    <x v="1401"/>
    <x v="0"/>
    <x v="1"/>
    <x v="1388"/>
    <x v="1727"/>
    <n v="2"/>
    <n v="0.3"/>
    <x v="4158"/>
  </r>
  <r>
    <n v="4899"/>
    <s v="US-2014-122021"/>
    <x v="771"/>
    <x v="1098"/>
    <s v="First Class"/>
    <s v="AC-10660"/>
    <s v="Anna Chung"/>
    <s v="Consumer"/>
    <s v="United States"/>
    <s v="Parma"/>
    <s v="Ohio"/>
    <n v="44134"/>
    <x v="3"/>
    <x v="388"/>
    <x v="1"/>
    <x v="10"/>
    <x v="389"/>
    <x v="892"/>
    <n v="2"/>
    <n v="0.2"/>
    <x v="2282"/>
  </r>
  <r>
    <n v="4900"/>
    <s v="CA-2016-130484"/>
    <x v="250"/>
    <x v="395"/>
    <s v="Standard Class"/>
    <s v="SG-20470"/>
    <s v="Sheri Gordon"/>
    <s v="Consumer"/>
    <s v="United States"/>
    <s v="Gresham"/>
    <s v="Oregon"/>
    <n v="97030"/>
    <x v="1"/>
    <x v="1045"/>
    <x v="1"/>
    <x v="8"/>
    <x v="1034"/>
    <x v="3643"/>
    <n v="8"/>
    <n v="0.7"/>
    <x v="4159"/>
  </r>
  <r>
    <n v="4901"/>
    <s v="CA-2017-120936"/>
    <x v="94"/>
    <x v="91"/>
    <s v="Standard Class"/>
    <s v="CA-12310"/>
    <s v="Christine Abelman"/>
    <s v="Corporate"/>
    <s v="United States"/>
    <s v="Anaheim"/>
    <s v="California"/>
    <n v="92804"/>
    <x v="1"/>
    <x v="772"/>
    <x v="1"/>
    <x v="4"/>
    <x v="771"/>
    <x v="2289"/>
    <n v="4"/>
    <n v="0"/>
    <x v="2475"/>
  </r>
  <r>
    <n v="4902"/>
    <s v="CA-2017-120936"/>
    <x v="94"/>
    <x v="91"/>
    <s v="Standard Class"/>
    <s v="CA-12310"/>
    <s v="Christine Abelman"/>
    <s v="Corporate"/>
    <s v="United States"/>
    <s v="Anaheim"/>
    <s v="California"/>
    <n v="92804"/>
    <x v="1"/>
    <x v="1352"/>
    <x v="1"/>
    <x v="14"/>
    <x v="1338"/>
    <x v="62"/>
    <n v="1"/>
    <n v="0"/>
    <x v="4160"/>
  </r>
  <r>
    <n v="4903"/>
    <s v="CA-2017-110884"/>
    <x v="469"/>
    <x v="515"/>
    <s v="Standard Class"/>
    <s v="SH-20395"/>
    <s v="Shahid Hopkins"/>
    <s v="Consumer"/>
    <s v="United States"/>
    <s v="New York City"/>
    <s v="New York"/>
    <n v="10035"/>
    <x v="3"/>
    <x v="806"/>
    <x v="1"/>
    <x v="8"/>
    <x v="804"/>
    <x v="243"/>
    <n v="6"/>
    <n v="0.2"/>
    <x v="1446"/>
  </r>
  <r>
    <n v="4904"/>
    <s v="CA-2017-110884"/>
    <x v="469"/>
    <x v="515"/>
    <s v="Standard Class"/>
    <s v="SH-20395"/>
    <s v="Shahid Hopkins"/>
    <s v="Consumer"/>
    <s v="United States"/>
    <s v="New York City"/>
    <s v="New York"/>
    <n v="10035"/>
    <x v="3"/>
    <x v="580"/>
    <x v="1"/>
    <x v="2"/>
    <x v="580"/>
    <x v="3644"/>
    <n v="3"/>
    <n v="0"/>
    <x v="4161"/>
  </r>
  <r>
    <n v="4905"/>
    <s v="US-2014-161613"/>
    <x v="588"/>
    <x v="544"/>
    <s v="Second Class"/>
    <s v="MC-17605"/>
    <s v="Matt Connell"/>
    <s v="Corporate"/>
    <s v="United States"/>
    <s v="Houston"/>
    <s v="Texas"/>
    <n v="77070"/>
    <x v="2"/>
    <x v="623"/>
    <x v="0"/>
    <x v="1"/>
    <x v="623"/>
    <x v="3645"/>
    <n v="3"/>
    <n v="0.3"/>
    <x v="4162"/>
  </r>
  <r>
    <n v="4906"/>
    <s v="US-2014-146353"/>
    <x v="1005"/>
    <x v="36"/>
    <s v="Second Class"/>
    <s v="JE-15610"/>
    <s v="Jim Epp"/>
    <s v="Corporate"/>
    <s v="United States"/>
    <s v="Concord"/>
    <s v="New Hampshire"/>
    <n v="3301"/>
    <x v="3"/>
    <x v="1547"/>
    <x v="1"/>
    <x v="8"/>
    <x v="1535"/>
    <x v="3310"/>
    <n v="4"/>
    <n v="0"/>
    <x v="4163"/>
  </r>
  <r>
    <n v="4907"/>
    <s v="US-2014-146353"/>
    <x v="1005"/>
    <x v="36"/>
    <s v="Second Class"/>
    <s v="JE-15610"/>
    <s v="Jim Epp"/>
    <s v="Corporate"/>
    <s v="United States"/>
    <s v="Concord"/>
    <s v="New Hampshire"/>
    <n v="3301"/>
    <x v="3"/>
    <x v="398"/>
    <x v="1"/>
    <x v="4"/>
    <x v="399"/>
    <x v="3646"/>
    <n v="5"/>
    <n v="0"/>
    <x v="4164"/>
  </r>
  <r>
    <n v="4908"/>
    <s v="CA-2014-133809"/>
    <x v="728"/>
    <x v="788"/>
    <s v="Second Class"/>
    <s v="MS-17530"/>
    <s v="MaryBeth Skach"/>
    <s v="Consumer"/>
    <s v="United States"/>
    <s v="Fairfield"/>
    <s v="Ohio"/>
    <n v="45014"/>
    <x v="3"/>
    <x v="1181"/>
    <x v="1"/>
    <x v="8"/>
    <x v="1167"/>
    <x v="3647"/>
    <n v="8"/>
    <n v="0.7"/>
    <x v="4165"/>
  </r>
  <r>
    <n v="4909"/>
    <s v="CA-2014-133809"/>
    <x v="728"/>
    <x v="788"/>
    <s v="Second Class"/>
    <s v="MS-17530"/>
    <s v="MaryBeth Skach"/>
    <s v="Consumer"/>
    <s v="United States"/>
    <s v="Fairfield"/>
    <s v="Ohio"/>
    <n v="45014"/>
    <x v="3"/>
    <x v="1707"/>
    <x v="2"/>
    <x v="7"/>
    <x v="1696"/>
    <x v="3648"/>
    <n v="2"/>
    <n v="0.4"/>
    <x v="4166"/>
  </r>
  <r>
    <n v="4910"/>
    <s v="CA-2017-127306"/>
    <x v="424"/>
    <x v="827"/>
    <s v="Standard Class"/>
    <s v="BH-11710"/>
    <s v="Brosina Hoffman"/>
    <s v="Consumer"/>
    <s v="United States"/>
    <s v="Johnson City"/>
    <s v="Tennessee"/>
    <n v="37604"/>
    <x v="0"/>
    <x v="588"/>
    <x v="1"/>
    <x v="12"/>
    <x v="588"/>
    <x v="829"/>
    <n v="3"/>
    <n v="0.2"/>
    <x v="4167"/>
  </r>
  <r>
    <n v="4911"/>
    <s v="CA-2017-127306"/>
    <x v="424"/>
    <x v="827"/>
    <s v="Standard Class"/>
    <s v="BH-11710"/>
    <s v="Brosina Hoffman"/>
    <s v="Consumer"/>
    <s v="United States"/>
    <s v="Johnson City"/>
    <s v="Tennessee"/>
    <n v="37604"/>
    <x v="0"/>
    <x v="712"/>
    <x v="1"/>
    <x v="10"/>
    <x v="711"/>
    <x v="1590"/>
    <n v="7"/>
    <n v="0.2"/>
    <x v="1683"/>
  </r>
  <r>
    <n v="4912"/>
    <s v="CA-2017-127306"/>
    <x v="424"/>
    <x v="827"/>
    <s v="Standard Class"/>
    <s v="BH-11710"/>
    <s v="Brosina Hoffman"/>
    <s v="Consumer"/>
    <s v="United States"/>
    <s v="Johnson City"/>
    <s v="Tennessee"/>
    <n v="37604"/>
    <x v="0"/>
    <x v="431"/>
    <x v="2"/>
    <x v="7"/>
    <x v="431"/>
    <x v="1781"/>
    <n v="2"/>
    <n v="0.2"/>
    <x v="4168"/>
  </r>
  <r>
    <n v="4913"/>
    <s v="CA-2017-127306"/>
    <x v="424"/>
    <x v="827"/>
    <s v="Standard Class"/>
    <s v="BH-11710"/>
    <s v="Brosina Hoffman"/>
    <s v="Consumer"/>
    <s v="United States"/>
    <s v="Johnson City"/>
    <s v="Tennessee"/>
    <n v="37604"/>
    <x v="0"/>
    <x v="1406"/>
    <x v="1"/>
    <x v="8"/>
    <x v="1393"/>
    <x v="3649"/>
    <n v="5"/>
    <n v="0.7"/>
    <x v="4169"/>
  </r>
  <r>
    <n v="4914"/>
    <s v="CA-2017-127306"/>
    <x v="424"/>
    <x v="827"/>
    <s v="Standard Class"/>
    <s v="BH-11710"/>
    <s v="Brosina Hoffman"/>
    <s v="Consumer"/>
    <s v="United States"/>
    <s v="Johnson City"/>
    <s v="Tennessee"/>
    <n v="37604"/>
    <x v="0"/>
    <x v="807"/>
    <x v="1"/>
    <x v="8"/>
    <x v="805"/>
    <x v="3650"/>
    <n v="2"/>
    <n v="0.7"/>
    <x v="4170"/>
  </r>
  <r>
    <n v="4915"/>
    <s v="CA-2015-161830"/>
    <x v="496"/>
    <x v="1068"/>
    <s v="Second Class"/>
    <s v="ME-17725"/>
    <s v="Max Engle"/>
    <s v="Consumer"/>
    <s v="United States"/>
    <s v="Seattle"/>
    <s v="Washington"/>
    <n v="98105"/>
    <x v="1"/>
    <x v="30"/>
    <x v="1"/>
    <x v="6"/>
    <x v="30"/>
    <x v="3651"/>
    <n v="2"/>
    <n v="0"/>
    <x v="4171"/>
  </r>
  <r>
    <n v="4916"/>
    <s v="CA-2015-161830"/>
    <x v="496"/>
    <x v="1068"/>
    <s v="Second Class"/>
    <s v="ME-17725"/>
    <s v="Max Engle"/>
    <s v="Consumer"/>
    <s v="United States"/>
    <s v="Seattle"/>
    <s v="Washington"/>
    <n v="98105"/>
    <x v="1"/>
    <x v="799"/>
    <x v="1"/>
    <x v="8"/>
    <x v="797"/>
    <x v="3652"/>
    <n v="3"/>
    <n v="0.2"/>
    <x v="4172"/>
  </r>
  <r>
    <n v="4917"/>
    <s v="CA-2017-163125"/>
    <x v="449"/>
    <x v="768"/>
    <s v="Second Class"/>
    <s v="MB-17305"/>
    <s v="Maria Bertelson"/>
    <s v="Consumer"/>
    <s v="United States"/>
    <s v="League City"/>
    <s v="Texas"/>
    <n v="77573"/>
    <x v="2"/>
    <x v="369"/>
    <x v="1"/>
    <x v="6"/>
    <x v="370"/>
    <x v="3653"/>
    <n v="7"/>
    <n v="0.2"/>
    <x v="4173"/>
  </r>
  <r>
    <n v="4918"/>
    <s v="CA-2017-163125"/>
    <x v="449"/>
    <x v="768"/>
    <s v="Second Class"/>
    <s v="MB-17305"/>
    <s v="Maria Bertelson"/>
    <s v="Consumer"/>
    <s v="United States"/>
    <s v="League City"/>
    <s v="Texas"/>
    <n v="77573"/>
    <x v="2"/>
    <x v="1708"/>
    <x v="0"/>
    <x v="1"/>
    <x v="1697"/>
    <x v="3654"/>
    <n v="3"/>
    <n v="0.3"/>
    <x v="4174"/>
  </r>
  <r>
    <n v="4919"/>
    <s v="CA-2016-160304"/>
    <x v="1006"/>
    <x v="341"/>
    <s v="Standard Class"/>
    <s v="BM-11575"/>
    <s v="Brendan Murry"/>
    <s v="Corporate"/>
    <s v="United States"/>
    <s v="Gaithersburg"/>
    <s v="Maryland"/>
    <n v="20877"/>
    <x v="3"/>
    <x v="266"/>
    <x v="0"/>
    <x v="0"/>
    <x v="266"/>
    <x v="2131"/>
    <n v="3"/>
    <n v="0"/>
    <x v="4175"/>
  </r>
  <r>
    <n v="4920"/>
    <s v="CA-2016-160304"/>
    <x v="1006"/>
    <x v="341"/>
    <s v="Standard Class"/>
    <s v="BM-11575"/>
    <s v="Brendan Murry"/>
    <s v="Corporate"/>
    <s v="United States"/>
    <s v="Gaithersburg"/>
    <s v="Maryland"/>
    <n v="20877"/>
    <x v="3"/>
    <x v="1133"/>
    <x v="2"/>
    <x v="7"/>
    <x v="1121"/>
    <x v="3655"/>
    <n v="2"/>
    <n v="0"/>
    <x v="4176"/>
  </r>
  <r>
    <n v="4921"/>
    <s v="CA-2017-101728"/>
    <x v="971"/>
    <x v="176"/>
    <s v="Standard Class"/>
    <s v="SC-20575"/>
    <s v="Sonia Cooley"/>
    <s v="Consumer"/>
    <s v="United States"/>
    <s v="Chicago"/>
    <s v="Illinois"/>
    <n v="60653"/>
    <x v="2"/>
    <x v="1212"/>
    <x v="1"/>
    <x v="8"/>
    <x v="1197"/>
    <x v="3424"/>
    <n v="2"/>
    <n v="0.8"/>
    <x v="3882"/>
  </r>
  <r>
    <n v="4922"/>
    <s v="CA-2017-114055"/>
    <x v="53"/>
    <x v="168"/>
    <s v="Second Class"/>
    <s v="MH-18115"/>
    <s v="Mick Hernandez"/>
    <s v="Home Office"/>
    <s v="United States"/>
    <s v="Huntsville"/>
    <s v="Alabama"/>
    <n v="35810"/>
    <x v="0"/>
    <x v="1696"/>
    <x v="1"/>
    <x v="10"/>
    <x v="1684"/>
    <x v="3656"/>
    <n v="2"/>
    <n v="0"/>
    <x v="4177"/>
  </r>
  <r>
    <n v="4923"/>
    <s v="CA-2017-114055"/>
    <x v="53"/>
    <x v="168"/>
    <s v="Second Class"/>
    <s v="MH-18115"/>
    <s v="Mick Hernandez"/>
    <s v="Home Office"/>
    <s v="United States"/>
    <s v="Huntsville"/>
    <s v="Alabama"/>
    <n v="35810"/>
    <x v="0"/>
    <x v="804"/>
    <x v="1"/>
    <x v="13"/>
    <x v="802"/>
    <x v="3657"/>
    <n v="2"/>
    <n v="0"/>
    <x v="4178"/>
  </r>
  <r>
    <n v="4924"/>
    <s v="CA-2017-114055"/>
    <x v="53"/>
    <x v="168"/>
    <s v="Second Class"/>
    <s v="MH-18115"/>
    <s v="Mick Hernandez"/>
    <s v="Home Office"/>
    <s v="United States"/>
    <s v="Huntsville"/>
    <s v="Alabama"/>
    <n v="35810"/>
    <x v="0"/>
    <x v="921"/>
    <x v="1"/>
    <x v="10"/>
    <x v="913"/>
    <x v="2713"/>
    <n v="6"/>
    <n v="0"/>
    <x v="3005"/>
  </r>
  <r>
    <n v="4925"/>
    <s v="CA-2017-114055"/>
    <x v="53"/>
    <x v="168"/>
    <s v="Second Class"/>
    <s v="MH-18115"/>
    <s v="Mick Hernandez"/>
    <s v="Home Office"/>
    <s v="United States"/>
    <s v="Huntsville"/>
    <s v="Alabama"/>
    <n v="35810"/>
    <x v="0"/>
    <x v="1409"/>
    <x v="2"/>
    <x v="7"/>
    <x v="1396"/>
    <x v="3658"/>
    <n v="2"/>
    <n v="0"/>
    <x v="4179"/>
  </r>
  <r>
    <n v="4926"/>
    <s v="CA-2017-126438"/>
    <x v="18"/>
    <x v="462"/>
    <s v="First Class"/>
    <s v="AR-10345"/>
    <s v="Alex Russell"/>
    <s v="Corporate"/>
    <s v="United States"/>
    <s v="Lawrence"/>
    <s v="Massachusetts"/>
    <n v="1841"/>
    <x v="3"/>
    <x v="1453"/>
    <x v="1"/>
    <x v="6"/>
    <x v="1439"/>
    <x v="3659"/>
    <n v="2"/>
    <n v="0"/>
    <x v="4180"/>
  </r>
  <r>
    <n v="4927"/>
    <s v="CA-2017-117653"/>
    <x v="15"/>
    <x v="15"/>
    <s v="Standard Class"/>
    <s v="MO-17500"/>
    <s v="Mary O'Rourke"/>
    <s v="Consumer"/>
    <s v="United States"/>
    <s v="Chicago"/>
    <s v="Illinois"/>
    <n v="60623"/>
    <x v="2"/>
    <x v="962"/>
    <x v="0"/>
    <x v="3"/>
    <x v="955"/>
    <x v="3660"/>
    <n v="1"/>
    <n v="0.5"/>
    <x v="4181"/>
  </r>
  <r>
    <n v="4928"/>
    <s v="CA-2017-143245"/>
    <x v="96"/>
    <x v="792"/>
    <s v="Standard Class"/>
    <s v="AD-10180"/>
    <s v="Alan Dominguez"/>
    <s v="Home Office"/>
    <s v="United States"/>
    <s v="Fairfield"/>
    <s v="Connecticut"/>
    <n v="6824"/>
    <x v="3"/>
    <x v="1193"/>
    <x v="1"/>
    <x v="10"/>
    <x v="1178"/>
    <x v="541"/>
    <n v="3"/>
    <n v="0"/>
    <x v="551"/>
  </r>
  <r>
    <n v="4929"/>
    <s v="CA-2017-143245"/>
    <x v="96"/>
    <x v="792"/>
    <s v="Standard Class"/>
    <s v="AD-10180"/>
    <s v="Alan Dominguez"/>
    <s v="Home Office"/>
    <s v="United States"/>
    <s v="Fairfield"/>
    <s v="Connecticut"/>
    <n v="6824"/>
    <x v="3"/>
    <x v="1180"/>
    <x v="0"/>
    <x v="1"/>
    <x v="1166"/>
    <x v="3661"/>
    <n v="3"/>
    <n v="0"/>
    <x v="4182"/>
  </r>
  <r>
    <n v="4930"/>
    <s v="US-2014-138828"/>
    <x v="814"/>
    <x v="1099"/>
    <s v="First Class"/>
    <s v="KD-16345"/>
    <s v="Katherine Ducich"/>
    <s v="Consumer"/>
    <s v="United States"/>
    <s v="New York City"/>
    <s v="New York"/>
    <n v="10009"/>
    <x v="3"/>
    <x v="332"/>
    <x v="1"/>
    <x v="6"/>
    <x v="332"/>
    <x v="2495"/>
    <n v="5"/>
    <n v="0"/>
    <x v="4183"/>
  </r>
  <r>
    <n v="4931"/>
    <s v="US-2014-138828"/>
    <x v="814"/>
    <x v="1099"/>
    <s v="First Class"/>
    <s v="KD-16345"/>
    <s v="Katherine Ducich"/>
    <s v="Consumer"/>
    <s v="United States"/>
    <s v="New York City"/>
    <s v="New York"/>
    <n v="10009"/>
    <x v="3"/>
    <x v="811"/>
    <x v="1"/>
    <x v="10"/>
    <x v="33"/>
    <x v="1830"/>
    <n v="3"/>
    <n v="0"/>
    <x v="1961"/>
  </r>
  <r>
    <n v="4932"/>
    <s v="CA-2017-143651"/>
    <x v="613"/>
    <x v="922"/>
    <s v="Standard Class"/>
    <s v="FM-14215"/>
    <s v="Filia McAdams"/>
    <s v="Corporate"/>
    <s v="United States"/>
    <s v="Seattle"/>
    <s v="Washington"/>
    <n v="98103"/>
    <x v="1"/>
    <x v="1175"/>
    <x v="1"/>
    <x v="6"/>
    <x v="1161"/>
    <x v="795"/>
    <n v="2"/>
    <n v="0"/>
    <x v="4184"/>
  </r>
  <r>
    <n v="4933"/>
    <s v="CA-2015-106978"/>
    <x v="694"/>
    <x v="1100"/>
    <s v="Standard Class"/>
    <s v="ZC-21910"/>
    <s v="Zuschuss Carroll"/>
    <s v="Consumer"/>
    <s v="United States"/>
    <s v="Aurora"/>
    <s v="Colorado"/>
    <n v="80013"/>
    <x v="1"/>
    <x v="1358"/>
    <x v="1"/>
    <x v="12"/>
    <x v="1344"/>
    <x v="3662"/>
    <n v="1"/>
    <n v="0.2"/>
    <x v="4185"/>
  </r>
  <r>
    <n v="4934"/>
    <s v="CA-2015-106978"/>
    <x v="694"/>
    <x v="1100"/>
    <s v="Standard Class"/>
    <s v="ZC-21910"/>
    <s v="Zuschuss Carroll"/>
    <s v="Consumer"/>
    <s v="United States"/>
    <s v="Aurora"/>
    <s v="Colorado"/>
    <n v="80013"/>
    <x v="1"/>
    <x v="751"/>
    <x v="1"/>
    <x v="8"/>
    <x v="749"/>
    <x v="886"/>
    <n v="2"/>
    <n v="0.7"/>
    <x v="918"/>
  </r>
  <r>
    <n v="4935"/>
    <s v="CA-2015-106978"/>
    <x v="694"/>
    <x v="1100"/>
    <s v="Standard Class"/>
    <s v="ZC-21910"/>
    <s v="Zuschuss Carroll"/>
    <s v="Consumer"/>
    <s v="United States"/>
    <s v="Aurora"/>
    <s v="Colorado"/>
    <n v="80013"/>
    <x v="1"/>
    <x v="1014"/>
    <x v="1"/>
    <x v="13"/>
    <x v="128"/>
    <x v="3663"/>
    <n v="3"/>
    <n v="0.2"/>
    <x v="4186"/>
  </r>
  <r>
    <n v="4936"/>
    <s v="CA-2015-155124"/>
    <x v="1007"/>
    <x v="1101"/>
    <s v="Standard Class"/>
    <s v="KS-16300"/>
    <s v="Karen Seio"/>
    <s v="Corporate"/>
    <s v="United States"/>
    <s v="Lehi"/>
    <s v="Utah"/>
    <n v="84043"/>
    <x v="1"/>
    <x v="1709"/>
    <x v="2"/>
    <x v="7"/>
    <x v="1698"/>
    <x v="3664"/>
    <n v="3"/>
    <n v="0.2"/>
    <x v="4187"/>
  </r>
  <r>
    <n v="4937"/>
    <s v="CA-2017-150931"/>
    <x v="1008"/>
    <x v="705"/>
    <s v="Standard Class"/>
    <s v="DP-13390"/>
    <s v="Dennis Pardue"/>
    <s v="Home Office"/>
    <s v="United States"/>
    <s v="Tuscaloosa"/>
    <s v="Alabama"/>
    <n v="35401"/>
    <x v="0"/>
    <x v="544"/>
    <x v="1"/>
    <x v="8"/>
    <x v="544"/>
    <x v="3665"/>
    <n v="7"/>
    <n v="0"/>
    <x v="4188"/>
  </r>
  <r>
    <n v="4938"/>
    <s v="CA-2014-157147"/>
    <x v="286"/>
    <x v="385"/>
    <s v="Standard Class"/>
    <s v="BD-11605"/>
    <s v="Brian Dahlen"/>
    <s v="Consumer"/>
    <s v="United States"/>
    <s v="San Francisco"/>
    <s v="California"/>
    <n v="94109"/>
    <x v="1"/>
    <x v="1244"/>
    <x v="1"/>
    <x v="4"/>
    <x v="1227"/>
    <x v="2225"/>
    <n v="5"/>
    <n v="0"/>
    <x v="2400"/>
  </r>
  <r>
    <n v="4939"/>
    <s v="CA-2014-157147"/>
    <x v="286"/>
    <x v="385"/>
    <s v="Standard Class"/>
    <s v="BD-11605"/>
    <s v="Brian Dahlen"/>
    <s v="Consumer"/>
    <s v="United States"/>
    <s v="San Francisco"/>
    <s v="California"/>
    <n v="94109"/>
    <x v="1"/>
    <x v="1219"/>
    <x v="0"/>
    <x v="0"/>
    <x v="1203"/>
    <x v="3666"/>
    <n v="3"/>
    <n v="0.15"/>
    <x v="4189"/>
  </r>
  <r>
    <n v="4940"/>
    <s v="CA-2014-157147"/>
    <x v="286"/>
    <x v="385"/>
    <s v="Standard Class"/>
    <s v="BD-11605"/>
    <s v="Brian Dahlen"/>
    <s v="Consumer"/>
    <s v="United States"/>
    <s v="San Francisco"/>
    <s v="California"/>
    <n v="94109"/>
    <x v="1"/>
    <x v="181"/>
    <x v="1"/>
    <x v="6"/>
    <x v="182"/>
    <x v="189"/>
    <n v="5"/>
    <n v="0"/>
    <x v="191"/>
  </r>
  <r>
    <n v="4941"/>
    <s v="CA-2015-156482"/>
    <x v="525"/>
    <x v="95"/>
    <s v="Standard Class"/>
    <s v="IL-15100"/>
    <s v="Ivan Liston"/>
    <s v="Consumer"/>
    <s v="United States"/>
    <s v="Wilmington"/>
    <s v="Delaware"/>
    <n v="19805"/>
    <x v="3"/>
    <x v="901"/>
    <x v="0"/>
    <x v="1"/>
    <x v="893"/>
    <x v="3667"/>
    <n v="9"/>
    <n v="0"/>
    <x v="4190"/>
  </r>
  <r>
    <n v="4942"/>
    <s v="CA-2015-156482"/>
    <x v="525"/>
    <x v="95"/>
    <s v="Standard Class"/>
    <s v="IL-15100"/>
    <s v="Ivan Liston"/>
    <s v="Consumer"/>
    <s v="United States"/>
    <s v="Wilmington"/>
    <s v="Delaware"/>
    <n v="19805"/>
    <x v="3"/>
    <x v="1531"/>
    <x v="0"/>
    <x v="0"/>
    <x v="1518"/>
    <x v="514"/>
    <n v="4"/>
    <n v="0"/>
    <x v="4191"/>
  </r>
  <r>
    <n v="4943"/>
    <s v="CA-2015-156482"/>
    <x v="525"/>
    <x v="95"/>
    <s v="Standard Class"/>
    <s v="IL-15100"/>
    <s v="Ivan Liston"/>
    <s v="Consumer"/>
    <s v="United States"/>
    <s v="Wilmington"/>
    <s v="Delaware"/>
    <n v="19805"/>
    <x v="3"/>
    <x v="888"/>
    <x v="1"/>
    <x v="6"/>
    <x v="881"/>
    <x v="1103"/>
    <n v="2"/>
    <n v="0"/>
    <x v="1145"/>
  </r>
  <r>
    <n v="4944"/>
    <s v="CA-2017-106782"/>
    <x v="202"/>
    <x v="63"/>
    <s v="Standard Class"/>
    <s v="LP-17095"/>
    <s v="Liz Preis"/>
    <s v="Consumer"/>
    <s v="United States"/>
    <s v="Lafayette"/>
    <s v="Indiana"/>
    <n v="47905"/>
    <x v="2"/>
    <x v="458"/>
    <x v="1"/>
    <x v="4"/>
    <x v="459"/>
    <x v="2602"/>
    <n v="1"/>
    <n v="0"/>
    <x v="2864"/>
  </r>
  <r>
    <n v="4945"/>
    <s v="CA-2016-151372"/>
    <x v="64"/>
    <x v="479"/>
    <s v="First Class"/>
    <s v="JH-15985"/>
    <s v="Joseph Holt"/>
    <s v="Consumer"/>
    <s v="United States"/>
    <s v="Redondo Beach"/>
    <s v="California"/>
    <n v="90278"/>
    <x v="1"/>
    <x v="1696"/>
    <x v="1"/>
    <x v="10"/>
    <x v="1684"/>
    <x v="3656"/>
    <n v="2"/>
    <n v="0"/>
    <x v="4177"/>
  </r>
  <r>
    <n v="4946"/>
    <s v="CA-2016-151372"/>
    <x v="64"/>
    <x v="479"/>
    <s v="First Class"/>
    <s v="JH-15985"/>
    <s v="Joseph Holt"/>
    <s v="Consumer"/>
    <s v="United States"/>
    <s v="Redondo Beach"/>
    <s v="California"/>
    <n v="90278"/>
    <x v="1"/>
    <x v="347"/>
    <x v="1"/>
    <x v="8"/>
    <x v="347"/>
    <x v="2643"/>
    <n v="2"/>
    <n v="0.2"/>
    <x v="4192"/>
  </r>
  <r>
    <n v="4947"/>
    <s v="CA-2016-151372"/>
    <x v="64"/>
    <x v="479"/>
    <s v="First Class"/>
    <s v="JH-15985"/>
    <s v="Joseph Holt"/>
    <s v="Consumer"/>
    <s v="United States"/>
    <s v="Redondo Beach"/>
    <s v="California"/>
    <n v="90278"/>
    <x v="1"/>
    <x v="52"/>
    <x v="1"/>
    <x v="13"/>
    <x v="52"/>
    <x v="1009"/>
    <n v="2"/>
    <n v="0"/>
    <x v="4193"/>
  </r>
  <r>
    <n v="4948"/>
    <s v="CA-2014-102085"/>
    <x v="777"/>
    <x v="1096"/>
    <s v="Standard Class"/>
    <s v="JD-16015"/>
    <s v="Joy Daniels"/>
    <s v="Consumer"/>
    <s v="United States"/>
    <s v="Seattle"/>
    <s v="Washington"/>
    <n v="98115"/>
    <x v="1"/>
    <x v="148"/>
    <x v="1"/>
    <x v="2"/>
    <x v="149"/>
    <x v="3204"/>
    <n v="4"/>
    <n v="0"/>
    <x v="4194"/>
  </r>
  <r>
    <n v="4949"/>
    <s v="CA-2017-107125"/>
    <x v="344"/>
    <x v="348"/>
    <s v="Standard Class"/>
    <s v="BD-11320"/>
    <s v="Bill Donatelli"/>
    <s v="Consumer"/>
    <s v="United States"/>
    <s v="Los Angeles"/>
    <s v="California"/>
    <n v="90045"/>
    <x v="1"/>
    <x v="542"/>
    <x v="1"/>
    <x v="8"/>
    <x v="542"/>
    <x v="3668"/>
    <n v="7"/>
    <n v="0.2"/>
    <x v="4195"/>
  </r>
  <r>
    <n v="4950"/>
    <s v="CA-2017-107125"/>
    <x v="344"/>
    <x v="348"/>
    <s v="Standard Class"/>
    <s v="BD-11320"/>
    <s v="Bill Donatelli"/>
    <s v="Consumer"/>
    <s v="United States"/>
    <s v="Los Angeles"/>
    <s v="California"/>
    <n v="90045"/>
    <x v="1"/>
    <x v="545"/>
    <x v="0"/>
    <x v="5"/>
    <x v="545"/>
    <x v="609"/>
    <n v="3"/>
    <n v="0"/>
    <x v="619"/>
  </r>
  <r>
    <n v="4951"/>
    <s v="CA-2016-125815"/>
    <x v="99"/>
    <x v="97"/>
    <s v="Second Class"/>
    <s v="DL-13330"/>
    <s v="Denise Leinenbach"/>
    <s v="Consumer"/>
    <s v="United States"/>
    <s v="New York City"/>
    <s v="New York"/>
    <n v="10009"/>
    <x v="3"/>
    <x v="154"/>
    <x v="1"/>
    <x v="6"/>
    <x v="155"/>
    <x v="2162"/>
    <n v="3"/>
    <n v="0"/>
    <x v="1878"/>
  </r>
  <r>
    <n v="4952"/>
    <s v="CA-2015-144190"/>
    <x v="988"/>
    <x v="1102"/>
    <s v="Standard Class"/>
    <s v="NC-18415"/>
    <s v="Nathan Cano"/>
    <s v="Consumer"/>
    <s v="United States"/>
    <s v="Royal Oak"/>
    <s v="Michigan"/>
    <n v="48073"/>
    <x v="2"/>
    <x v="88"/>
    <x v="1"/>
    <x v="10"/>
    <x v="88"/>
    <x v="91"/>
    <n v="2"/>
    <n v="0"/>
    <x v="91"/>
  </r>
  <r>
    <n v="4953"/>
    <s v="CA-2017-117926"/>
    <x v="166"/>
    <x v="169"/>
    <s v="Second Class"/>
    <s v="AS-10225"/>
    <s v="Alan Schoenberger"/>
    <s v="Corporate"/>
    <s v="United States"/>
    <s v="San Francisco"/>
    <s v="California"/>
    <n v="94109"/>
    <x v="1"/>
    <x v="1710"/>
    <x v="1"/>
    <x v="9"/>
    <x v="1699"/>
    <x v="3669"/>
    <n v="1"/>
    <n v="0"/>
    <x v="4196"/>
  </r>
  <r>
    <n v="4954"/>
    <s v="CA-2015-153906"/>
    <x v="199"/>
    <x v="590"/>
    <s v="Standard Class"/>
    <s v="MS-17980"/>
    <s v="Michael Stewart"/>
    <s v="Corporate"/>
    <s v="United States"/>
    <s v="New York City"/>
    <s v="New York"/>
    <n v="10009"/>
    <x v="3"/>
    <x v="1300"/>
    <x v="2"/>
    <x v="7"/>
    <x v="1285"/>
    <x v="3670"/>
    <n v="2"/>
    <n v="0"/>
    <x v="4197"/>
  </r>
  <r>
    <n v="4955"/>
    <s v="CA-2014-160262"/>
    <x v="3"/>
    <x v="200"/>
    <s v="Second Class"/>
    <s v="TS-21205"/>
    <s v="Thomas Seio"/>
    <s v="Corporate"/>
    <s v="United States"/>
    <s v="North Las Vegas"/>
    <s v="Nevada"/>
    <n v="89031"/>
    <x v="1"/>
    <x v="679"/>
    <x v="1"/>
    <x v="6"/>
    <x v="679"/>
    <x v="3671"/>
    <n v="7"/>
    <n v="0"/>
    <x v="4198"/>
  </r>
  <r>
    <n v="4956"/>
    <s v="CA-2014-160262"/>
    <x v="3"/>
    <x v="200"/>
    <s v="Second Class"/>
    <s v="TS-21205"/>
    <s v="Thomas Seio"/>
    <s v="Corporate"/>
    <s v="United States"/>
    <s v="North Las Vegas"/>
    <s v="Nevada"/>
    <n v="89031"/>
    <x v="1"/>
    <x v="954"/>
    <x v="1"/>
    <x v="10"/>
    <x v="947"/>
    <x v="1219"/>
    <n v="3"/>
    <n v="0"/>
    <x v="1264"/>
  </r>
  <r>
    <n v="4957"/>
    <s v="CA-2014-160262"/>
    <x v="3"/>
    <x v="200"/>
    <s v="Second Class"/>
    <s v="TS-21205"/>
    <s v="Thomas Seio"/>
    <s v="Corporate"/>
    <s v="United States"/>
    <s v="North Las Vegas"/>
    <s v="Nevada"/>
    <n v="89031"/>
    <x v="1"/>
    <x v="1456"/>
    <x v="0"/>
    <x v="5"/>
    <x v="1442"/>
    <x v="3672"/>
    <n v="2"/>
    <n v="0"/>
    <x v="4199"/>
  </r>
  <r>
    <n v="4958"/>
    <s v="CA-2015-127607"/>
    <x v="305"/>
    <x v="211"/>
    <s v="Standard Class"/>
    <s v="JK-15730"/>
    <s v="Joe Kamberova"/>
    <s v="Consumer"/>
    <s v="United States"/>
    <s v="Carrollton"/>
    <s v="Texas"/>
    <n v="75007"/>
    <x v="2"/>
    <x v="1375"/>
    <x v="1"/>
    <x v="8"/>
    <x v="1360"/>
    <x v="3673"/>
    <n v="2"/>
    <n v="0.8"/>
    <x v="4200"/>
  </r>
  <r>
    <n v="4959"/>
    <s v="CA-2015-127607"/>
    <x v="305"/>
    <x v="211"/>
    <s v="Standard Class"/>
    <s v="JK-15730"/>
    <s v="Joe Kamberova"/>
    <s v="Consumer"/>
    <s v="United States"/>
    <s v="Carrollton"/>
    <s v="Texas"/>
    <n v="75007"/>
    <x v="2"/>
    <x v="1711"/>
    <x v="1"/>
    <x v="13"/>
    <x v="128"/>
    <x v="3674"/>
    <n v="9"/>
    <n v="0.2"/>
    <x v="4201"/>
  </r>
  <r>
    <n v="4960"/>
    <s v="CA-2016-166226"/>
    <x v="741"/>
    <x v="407"/>
    <s v="Standard Class"/>
    <s v="TC-21535"/>
    <s v="Tracy Collins"/>
    <s v="Home Office"/>
    <s v="United States"/>
    <s v="Los Angeles"/>
    <s v="California"/>
    <n v="90008"/>
    <x v="1"/>
    <x v="1081"/>
    <x v="2"/>
    <x v="7"/>
    <x v="1071"/>
    <x v="3675"/>
    <n v="1"/>
    <n v="0.2"/>
    <x v="4202"/>
  </r>
  <r>
    <n v="4961"/>
    <s v="CA-2016-166226"/>
    <x v="741"/>
    <x v="407"/>
    <s v="Standard Class"/>
    <s v="TC-21535"/>
    <s v="Tracy Collins"/>
    <s v="Home Office"/>
    <s v="United States"/>
    <s v="Los Angeles"/>
    <s v="California"/>
    <n v="90008"/>
    <x v="1"/>
    <x v="1527"/>
    <x v="1"/>
    <x v="9"/>
    <x v="1514"/>
    <x v="3676"/>
    <n v="1"/>
    <n v="0"/>
    <x v="4203"/>
  </r>
  <r>
    <n v="4962"/>
    <s v="CA-2014-156587"/>
    <x v="1009"/>
    <x v="448"/>
    <s v="First Class"/>
    <s v="AB-10015"/>
    <s v="Aaron Bergman"/>
    <s v="Consumer"/>
    <s v="United States"/>
    <s v="Seattle"/>
    <s v="Washington"/>
    <n v="98103"/>
    <x v="1"/>
    <x v="212"/>
    <x v="0"/>
    <x v="1"/>
    <x v="213"/>
    <x v="3677"/>
    <n v="1"/>
    <n v="0.2"/>
    <x v="4204"/>
  </r>
  <r>
    <n v="4963"/>
    <s v="CA-2014-156587"/>
    <x v="1009"/>
    <x v="448"/>
    <s v="First Class"/>
    <s v="AB-10015"/>
    <s v="Aaron Bergman"/>
    <s v="Consumer"/>
    <s v="United States"/>
    <s v="Seattle"/>
    <s v="Washington"/>
    <n v="98103"/>
    <x v="1"/>
    <x v="250"/>
    <x v="1"/>
    <x v="6"/>
    <x v="251"/>
    <x v="1465"/>
    <n v="3"/>
    <n v="0"/>
    <x v="4205"/>
  </r>
  <r>
    <n v="4964"/>
    <s v="CA-2014-156587"/>
    <x v="1009"/>
    <x v="448"/>
    <s v="First Class"/>
    <s v="AB-10015"/>
    <s v="Aaron Bergman"/>
    <s v="Consumer"/>
    <s v="United States"/>
    <s v="Seattle"/>
    <s v="Washington"/>
    <n v="98103"/>
    <x v="1"/>
    <x v="871"/>
    <x v="1"/>
    <x v="4"/>
    <x v="865"/>
    <x v="423"/>
    <n v="3"/>
    <n v="0"/>
    <x v="2763"/>
  </r>
  <r>
    <n v="4965"/>
    <s v="CA-2016-141180"/>
    <x v="666"/>
    <x v="1088"/>
    <s v="Second Class"/>
    <s v="DP-13000"/>
    <s v="Darren Powers"/>
    <s v="Consumer"/>
    <s v="United States"/>
    <s v="Fort Lauderdale"/>
    <s v="Florida"/>
    <n v="33311"/>
    <x v="0"/>
    <x v="625"/>
    <x v="1"/>
    <x v="8"/>
    <x v="625"/>
    <x v="3678"/>
    <n v="4"/>
    <n v="0.7"/>
    <x v="4206"/>
  </r>
  <r>
    <n v="4966"/>
    <s v="CA-2015-109708"/>
    <x v="442"/>
    <x v="311"/>
    <s v="Second Class"/>
    <s v="CY-12745"/>
    <s v="Craig Yedwab"/>
    <s v="Corporate"/>
    <s v="United States"/>
    <s v="Columbia"/>
    <s v="Tennessee"/>
    <n v="38401"/>
    <x v="0"/>
    <x v="1285"/>
    <x v="2"/>
    <x v="7"/>
    <x v="1271"/>
    <x v="3679"/>
    <n v="4"/>
    <n v="0.2"/>
    <x v="4207"/>
  </r>
  <r>
    <n v="4967"/>
    <s v="CA-2015-122406"/>
    <x v="991"/>
    <x v="1103"/>
    <s v="Second Class"/>
    <s v="BE-11455"/>
    <s v="Brad Eason"/>
    <s v="Home Office"/>
    <s v="United States"/>
    <s v="Providence"/>
    <s v="Rhode Island"/>
    <n v="2908"/>
    <x v="3"/>
    <x v="1300"/>
    <x v="2"/>
    <x v="7"/>
    <x v="1285"/>
    <x v="3680"/>
    <n v="3"/>
    <n v="0"/>
    <x v="4208"/>
  </r>
  <r>
    <n v="4968"/>
    <s v="CA-2015-122406"/>
    <x v="991"/>
    <x v="1103"/>
    <s v="Second Class"/>
    <s v="BE-11455"/>
    <s v="Brad Eason"/>
    <s v="Home Office"/>
    <s v="United States"/>
    <s v="Providence"/>
    <s v="Rhode Island"/>
    <n v="2908"/>
    <x v="3"/>
    <x v="794"/>
    <x v="1"/>
    <x v="10"/>
    <x v="792"/>
    <x v="3681"/>
    <n v="2"/>
    <n v="0"/>
    <x v="4209"/>
  </r>
  <r>
    <n v="4969"/>
    <s v="CA-2015-122406"/>
    <x v="991"/>
    <x v="1103"/>
    <s v="Second Class"/>
    <s v="BE-11455"/>
    <s v="Brad Eason"/>
    <s v="Home Office"/>
    <s v="United States"/>
    <s v="Providence"/>
    <s v="Rhode Island"/>
    <n v="2908"/>
    <x v="3"/>
    <x v="409"/>
    <x v="2"/>
    <x v="11"/>
    <x v="409"/>
    <x v="1664"/>
    <n v="2"/>
    <n v="0"/>
    <x v="4210"/>
  </r>
  <r>
    <n v="4970"/>
    <s v="CA-2015-122406"/>
    <x v="991"/>
    <x v="1103"/>
    <s v="Second Class"/>
    <s v="BE-11455"/>
    <s v="Brad Eason"/>
    <s v="Home Office"/>
    <s v="United States"/>
    <s v="Providence"/>
    <s v="Rhode Island"/>
    <n v="2908"/>
    <x v="3"/>
    <x v="913"/>
    <x v="0"/>
    <x v="1"/>
    <x v="905"/>
    <x v="3682"/>
    <n v="1"/>
    <n v="0"/>
    <x v="4211"/>
  </r>
  <r>
    <n v="4971"/>
    <s v="US-2016-153815"/>
    <x v="61"/>
    <x v="333"/>
    <s v="First Class"/>
    <s v="KL-16555"/>
    <s v="Kelly Lampkin"/>
    <s v="Corporate"/>
    <s v="United States"/>
    <s v="Jacksonville"/>
    <s v="Florida"/>
    <n v="32216"/>
    <x v="0"/>
    <x v="70"/>
    <x v="0"/>
    <x v="1"/>
    <x v="70"/>
    <x v="3683"/>
    <n v="2"/>
    <n v="0.2"/>
    <x v="4212"/>
  </r>
  <r>
    <n v="4972"/>
    <s v="US-2016-153815"/>
    <x v="61"/>
    <x v="333"/>
    <s v="First Class"/>
    <s v="KL-16555"/>
    <s v="Kelly Lampkin"/>
    <s v="Corporate"/>
    <s v="United States"/>
    <s v="Jacksonville"/>
    <s v="Florida"/>
    <n v="32216"/>
    <x v="0"/>
    <x v="1437"/>
    <x v="1"/>
    <x v="10"/>
    <x v="1425"/>
    <x v="3684"/>
    <n v="2"/>
    <n v="0.2"/>
    <x v="4213"/>
  </r>
  <r>
    <n v="4973"/>
    <s v="US-2016-153815"/>
    <x v="61"/>
    <x v="333"/>
    <s v="First Class"/>
    <s v="KL-16555"/>
    <s v="Kelly Lampkin"/>
    <s v="Corporate"/>
    <s v="United States"/>
    <s v="Jacksonville"/>
    <s v="Florida"/>
    <n v="32216"/>
    <x v="0"/>
    <x v="642"/>
    <x v="0"/>
    <x v="5"/>
    <x v="642"/>
    <x v="3685"/>
    <n v="2"/>
    <n v="0.2"/>
    <x v="4214"/>
  </r>
  <r>
    <n v="4974"/>
    <s v="US-2016-153815"/>
    <x v="61"/>
    <x v="333"/>
    <s v="First Class"/>
    <s v="KL-16555"/>
    <s v="Kelly Lampkin"/>
    <s v="Corporate"/>
    <s v="United States"/>
    <s v="Jacksonville"/>
    <s v="Florida"/>
    <n v="32216"/>
    <x v="0"/>
    <x v="417"/>
    <x v="1"/>
    <x v="10"/>
    <x v="417"/>
    <x v="1666"/>
    <n v="2"/>
    <n v="0.2"/>
    <x v="1764"/>
  </r>
  <r>
    <n v="4975"/>
    <s v="CA-2016-164896"/>
    <x v="77"/>
    <x v="357"/>
    <s v="Standard Class"/>
    <s v="PS-19045"/>
    <s v="Penelope Sewall"/>
    <s v="Home Office"/>
    <s v="United States"/>
    <s v="Oceanside"/>
    <s v="California"/>
    <n v="92054"/>
    <x v="1"/>
    <x v="1408"/>
    <x v="1"/>
    <x v="10"/>
    <x v="1395"/>
    <x v="3686"/>
    <n v="2"/>
    <n v="0"/>
    <x v="4215"/>
  </r>
  <r>
    <n v="4976"/>
    <s v="CA-2015-142202"/>
    <x v="227"/>
    <x v="832"/>
    <s v="Second Class"/>
    <s v="JR-16210"/>
    <s v="Justin Ritter"/>
    <s v="Corporate"/>
    <s v="United States"/>
    <s v="Jacksonville"/>
    <s v="Florida"/>
    <n v="32216"/>
    <x v="0"/>
    <x v="769"/>
    <x v="2"/>
    <x v="11"/>
    <x v="768"/>
    <x v="3687"/>
    <n v="9"/>
    <n v="0.2"/>
    <x v="4216"/>
  </r>
  <r>
    <n v="4977"/>
    <s v="CA-2015-165050"/>
    <x v="214"/>
    <x v="234"/>
    <s v="First Class"/>
    <s v="AH-10210"/>
    <s v="Alan Hwang"/>
    <s v="Consumer"/>
    <s v="United States"/>
    <s v="New York City"/>
    <s v="New York"/>
    <n v="10024"/>
    <x v="3"/>
    <x v="880"/>
    <x v="1"/>
    <x v="8"/>
    <x v="874"/>
    <x v="794"/>
    <n v="5"/>
    <n v="0.2"/>
    <x v="4217"/>
  </r>
  <r>
    <n v="4978"/>
    <s v="CA-2015-165050"/>
    <x v="214"/>
    <x v="234"/>
    <s v="First Class"/>
    <s v="AH-10210"/>
    <s v="Alan Hwang"/>
    <s v="Consumer"/>
    <s v="United States"/>
    <s v="New York City"/>
    <s v="New York"/>
    <n v="10024"/>
    <x v="3"/>
    <x v="807"/>
    <x v="1"/>
    <x v="8"/>
    <x v="805"/>
    <x v="1314"/>
    <n v="2"/>
    <n v="0.2"/>
    <x v="4218"/>
  </r>
  <r>
    <n v="4979"/>
    <s v="CA-2015-165050"/>
    <x v="214"/>
    <x v="234"/>
    <s v="First Class"/>
    <s v="AH-10210"/>
    <s v="Alan Hwang"/>
    <s v="Consumer"/>
    <s v="United States"/>
    <s v="New York City"/>
    <s v="New York"/>
    <n v="10024"/>
    <x v="3"/>
    <x v="957"/>
    <x v="2"/>
    <x v="7"/>
    <x v="950"/>
    <x v="3688"/>
    <n v="6"/>
    <n v="0"/>
    <x v="4219"/>
  </r>
  <r>
    <n v="4980"/>
    <s v="US-2016-131114"/>
    <x v="10"/>
    <x v="10"/>
    <s v="Second Class"/>
    <s v="RW-19630"/>
    <s v="Rob Williams"/>
    <s v="Corporate"/>
    <s v="United States"/>
    <s v="Chicago"/>
    <s v="Illinois"/>
    <n v="60610"/>
    <x v="2"/>
    <x v="1257"/>
    <x v="1"/>
    <x v="14"/>
    <x v="1241"/>
    <x v="3689"/>
    <n v="3"/>
    <n v="0.2"/>
    <x v="4220"/>
  </r>
  <r>
    <n v="4981"/>
    <s v="US-2016-131114"/>
    <x v="10"/>
    <x v="10"/>
    <s v="Second Class"/>
    <s v="RW-19630"/>
    <s v="Rob Williams"/>
    <s v="Corporate"/>
    <s v="United States"/>
    <s v="Chicago"/>
    <s v="Illinois"/>
    <n v="60610"/>
    <x v="2"/>
    <x v="930"/>
    <x v="1"/>
    <x v="9"/>
    <x v="923"/>
    <x v="3690"/>
    <n v="2"/>
    <n v="0.8"/>
    <x v="4221"/>
  </r>
  <r>
    <n v="4982"/>
    <s v="US-2016-131114"/>
    <x v="10"/>
    <x v="10"/>
    <s v="Second Class"/>
    <s v="RW-19630"/>
    <s v="Rob Williams"/>
    <s v="Corporate"/>
    <s v="United States"/>
    <s v="Chicago"/>
    <s v="Illinois"/>
    <n v="60610"/>
    <x v="2"/>
    <x v="1628"/>
    <x v="2"/>
    <x v="11"/>
    <x v="1618"/>
    <x v="3184"/>
    <n v="4"/>
    <n v="0.2"/>
    <x v="3586"/>
  </r>
  <r>
    <n v="4983"/>
    <s v="CA-2014-160066"/>
    <x v="912"/>
    <x v="794"/>
    <s v="Standard Class"/>
    <s v="AH-10075"/>
    <s v="Adam Hart"/>
    <s v="Corporate"/>
    <s v="United States"/>
    <s v="Huntington Beach"/>
    <s v="California"/>
    <n v="92646"/>
    <x v="1"/>
    <x v="709"/>
    <x v="1"/>
    <x v="2"/>
    <x v="708"/>
    <x v="3691"/>
    <n v="2"/>
    <n v="0"/>
    <x v="4222"/>
  </r>
  <r>
    <n v="4984"/>
    <s v="CA-2016-109925"/>
    <x v="61"/>
    <x v="54"/>
    <s v="Second Class"/>
    <s v="IM-15070"/>
    <s v="Irene Maddox"/>
    <s v="Consumer"/>
    <s v="United States"/>
    <s v="San Diego"/>
    <s v="California"/>
    <n v="92105"/>
    <x v="1"/>
    <x v="86"/>
    <x v="1"/>
    <x v="4"/>
    <x v="86"/>
    <x v="3692"/>
    <n v="3"/>
    <n v="0"/>
    <x v="4223"/>
  </r>
  <r>
    <n v="4985"/>
    <s v="CA-2015-160696"/>
    <x v="684"/>
    <x v="1104"/>
    <s v="Standard Class"/>
    <s v="CK-12760"/>
    <s v="Cyma Kinney"/>
    <s v="Corporate"/>
    <s v="United States"/>
    <s v="Nashville"/>
    <s v="Tennessee"/>
    <n v="37211"/>
    <x v="0"/>
    <x v="804"/>
    <x v="1"/>
    <x v="13"/>
    <x v="802"/>
    <x v="3693"/>
    <n v="5"/>
    <n v="0.2"/>
    <x v="4224"/>
  </r>
  <r>
    <n v="4986"/>
    <s v="CA-2014-125171"/>
    <x v="1010"/>
    <x v="1099"/>
    <s v="Same Day"/>
    <s v="AG-10390"/>
    <s v="Allen Goldenen"/>
    <s v="Consumer"/>
    <s v="United States"/>
    <s v="New York City"/>
    <s v="New York"/>
    <n v="10009"/>
    <x v="3"/>
    <x v="782"/>
    <x v="1"/>
    <x v="2"/>
    <x v="781"/>
    <x v="936"/>
    <n v="5"/>
    <n v="0"/>
    <x v="970"/>
  </r>
  <r>
    <n v="4987"/>
    <s v="CA-2016-149279"/>
    <x v="423"/>
    <x v="145"/>
    <s v="Standard Class"/>
    <s v="CL-12700"/>
    <s v="Craig Leslie"/>
    <s v="Home Office"/>
    <s v="United States"/>
    <s v="Colorado Springs"/>
    <s v="Colorado"/>
    <n v="80906"/>
    <x v="1"/>
    <x v="490"/>
    <x v="1"/>
    <x v="10"/>
    <x v="490"/>
    <x v="12"/>
    <n v="3"/>
    <n v="0.2"/>
    <x v="12"/>
  </r>
  <r>
    <n v="4988"/>
    <s v="CA-2016-149279"/>
    <x v="423"/>
    <x v="145"/>
    <s v="Standard Class"/>
    <s v="CL-12700"/>
    <s v="Craig Leslie"/>
    <s v="Home Office"/>
    <s v="United States"/>
    <s v="Colorado Springs"/>
    <s v="Colorado"/>
    <n v="80906"/>
    <x v="1"/>
    <x v="157"/>
    <x v="0"/>
    <x v="1"/>
    <x v="158"/>
    <x v="3694"/>
    <n v="6"/>
    <n v="0.2"/>
    <x v="4225"/>
  </r>
  <r>
    <n v="4989"/>
    <s v="CA-2016-149279"/>
    <x v="423"/>
    <x v="145"/>
    <s v="Standard Class"/>
    <s v="CL-12700"/>
    <s v="Craig Leslie"/>
    <s v="Home Office"/>
    <s v="United States"/>
    <s v="Colorado Springs"/>
    <s v="Colorado"/>
    <n v="80906"/>
    <x v="1"/>
    <x v="1499"/>
    <x v="1"/>
    <x v="8"/>
    <x v="1487"/>
    <x v="3695"/>
    <n v="2"/>
    <n v="0.7"/>
    <x v="4226"/>
  </r>
  <r>
    <n v="4990"/>
    <s v="CA-2017-107321"/>
    <x v="515"/>
    <x v="842"/>
    <s v="Standard Class"/>
    <s v="AW-10930"/>
    <s v="Arthur Wiediger"/>
    <s v="Home Office"/>
    <s v="United States"/>
    <s v="San Francisco"/>
    <s v="California"/>
    <n v="94110"/>
    <x v="1"/>
    <x v="757"/>
    <x v="1"/>
    <x v="8"/>
    <x v="755"/>
    <x v="408"/>
    <n v="3"/>
    <n v="0.2"/>
    <x v="495"/>
  </r>
  <r>
    <n v="4991"/>
    <s v="CA-2017-107321"/>
    <x v="515"/>
    <x v="842"/>
    <s v="Standard Class"/>
    <s v="AW-10930"/>
    <s v="Arthur Wiediger"/>
    <s v="Home Office"/>
    <s v="United States"/>
    <s v="San Francisco"/>
    <s v="California"/>
    <n v="94110"/>
    <x v="1"/>
    <x v="883"/>
    <x v="2"/>
    <x v="7"/>
    <x v="1480"/>
    <x v="3696"/>
    <n v="4"/>
    <n v="0.2"/>
    <x v="4227"/>
  </r>
  <r>
    <n v="4992"/>
    <s v="US-2017-122714"/>
    <x v="226"/>
    <x v="114"/>
    <s v="Standard Class"/>
    <s v="HG-14965"/>
    <s v="Henry Goldwyn"/>
    <s v="Corporate"/>
    <s v="United States"/>
    <s v="Chicago"/>
    <s v="Illinois"/>
    <n v="60653"/>
    <x v="2"/>
    <x v="1625"/>
    <x v="1"/>
    <x v="8"/>
    <x v="1615"/>
    <x v="3697"/>
    <n v="5"/>
    <n v="0.8"/>
    <x v="4228"/>
  </r>
  <r>
    <n v="4993"/>
    <s v="CA-2015-153038"/>
    <x v="217"/>
    <x v="603"/>
    <s v="Standard Class"/>
    <s v="RB-19645"/>
    <s v="Robert Barroso"/>
    <s v="Corporate"/>
    <s v="United States"/>
    <s v="Memphis"/>
    <s v="Tennessee"/>
    <n v="38109"/>
    <x v="0"/>
    <x v="755"/>
    <x v="1"/>
    <x v="12"/>
    <x v="753"/>
    <x v="3698"/>
    <n v="8"/>
    <n v="0.2"/>
    <x v="4229"/>
  </r>
  <r>
    <n v="4994"/>
    <s v="CA-2015-153038"/>
    <x v="217"/>
    <x v="603"/>
    <s v="Standard Class"/>
    <s v="RB-19645"/>
    <s v="Robert Barroso"/>
    <s v="Corporate"/>
    <s v="United States"/>
    <s v="Memphis"/>
    <s v="Tennessee"/>
    <n v="38109"/>
    <x v="0"/>
    <x v="1240"/>
    <x v="1"/>
    <x v="2"/>
    <x v="1223"/>
    <x v="3699"/>
    <n v="8"/>
    <n v="0.2"/>
    <x v="4230"/>
  </r>
  <r>
    <n v="4995"/>
    <s v="CA-2015-153038"/>
    <x v="217"/>
    <x v="603"/>
    <s v="Standard Class"/>
    <s v="RB-19645"/>
    <s v="Robert Barroso"/>
    <s v="Corporate"/>
    <s v="United States"/>
    <s v="Memphis"/>
    <s v="Tennessee"/>
    <n v="38109"/>
    <x v="0"/>
    <x v="534"/>
    <x v="0"/>
    <x v="5"/>
    <x v="534"/>
    <x v="2352"/>
    <n v="5"/>
    <n v="0.2"/>
    <x v="4231"/>
  </r>
  <r>
    <n v="4996"/>
    <s v="CA-2014-132227"/>
    <x v="130"/>
    <x v="1105"/>
    <s v="Standard Class"/>
    <s v="SZ-20035"/>
    <s v="Sam Zeldin"/>
    <s v="Home Office"/>
    <s v="United States"/>
    <s v="New York City"/>
    <s v="New York"/>
    <n v="10011"/>
    <x v="3"/>
    <x v="1526"/>
    <x v="1"/>
    <x v="8"/>
    <x v="1513"/>
    <x v="3700"/>
    <n v="4"/>
    <n v="0.2"/>
    <x v="4232"/>
  </r>
  <r>
    <n v="4997"/>
    <s v="CA-2017-155824"/>
    <x v="434"/>
    <x v="1097"/>
    <s v="Standard Class"/>
    <s v="KS-16300"/>
    <s v="Karen Seio"/>
    <s v="Corporate"/>
    <s v="United States"/>
    <s v="Raleigh"/>
    <s v="North Carolina"/>
    <n v="27604"/>
    <x v="0"/>
    <x v="1712"/>
    <x v="1"/>
    <x v="9"/>
    <x v="1700"/>
    <x v="3701"/>
    <n v="1"/>
    <n v="0.2"/>
    <x v="4233"/>
  </r>
  <r>
    <n v="4998"/>
    <s v="CA-2017-155824"/>
    <x v="434"/>
    <x v="1097"/>
    <s v="Standard Class"/>
    <s v="KS-16300"/>
    <s v="Karen Seio"/>
    <s v="Corporate"/>
    <s v="United States"/>
    <s v="Raleigh"/>
    <s v="North Carolina"/>
    <n v="27604"/>
    <x v="0"/>
    <x v="634"/>
    <x v="1"/>
    <x v="8"/>
    <x v="634"/>
    <x v="3702"/>
    <n v="4"/>
    <n v="0.7"/>
    <x v="4234"/>
  </r>
  <r>
    <n v="4999"/>
    <s v="CA-2016-129238"/>
    <x v="1011"/>
    <x v="1106"/>
    <s v="Standard Class"/>
    <s v="SC-20050"/>
    <s v="Sample Company A"/>
    <s v="Home Office"/>
    <s v="United States"/>
    <s v="Los Angeles"/>
    <s v="California"/>
    <n v="90045"/>
    <x v="1"/>
    <x v="1546"/>
    <x v="2"/>
    <x v="7"/>
    <x v="1534"/>
    <x v="3703"/>
    <n v="1"/>
    <n v="0.2"/>
    <x v="4235"/>
  </r>
  <r>
    <n v="5000"/>
    <s v="CA-2016-129238"/>
    <x v="1011"/>
    <x v="1106"/>
    <s v="Standard Class"/>
    <s v="SC-20050"/>
    <s v="Sample Company A"/>
    <s v="Home Office"/>
    <s v="United States"/>
    <s v="Los Angeles"/>
    <s v="California"/>
    <n v="90045"/>
    <x v="1"/>
    <x v="1713"/>
    <x v="1"/>
    <x v="10"/>
    <x v="33"/>
    <x v="3704"/>
    <n v="5"/>
    <n v="0"/>
    <x v="4236"/>
  </r>
  <r>
    <n v="5001"/>
    <s v="CA-2017-159688"/>
    <x v="917"/>
    <x v="582"/>
    <s v="Standard Class"/>
    <s v="AB-10060"/>
    <s v="Adam Bellavance"/>
    <s v="Home Office"/>
    <s v="United States"/>
    <s v="Los Angeles"/>
    <s v="California"/>
    <n v="90004"/>
    <x v="1"/>
    <x v="1105"/>
    <x v="2"/>
    <x v="11"/>
    <x v="1094"/>
    <x v="3705"/>
    <n v="1"/>
    <n v="0"/>
    <x v="4237"/>
  </r>
  <r>
    <n v="5002"/>
    <s v="CA-2016-136126"/>
    <x v="1012"/>
    <x v="308"/>
    <s v="Same Day"/>
    <s v="EH-14125"/>
    <s v="Eugene Hildebrand"/>
    <s v="Home Office"/>
    <s v="United States"/>
    <s v="Newport News"/>
    <s v="Virginia"/>
    <n v="23602"/>
    <x v="0"/>
    <x v="1205"/>
    <x v="1"/>
    <x v="14"/>
    <x v="1190"/>
    <x v="1695"/>
    <n v="5"/>
    <n v="0"/>
    <x v="1796"/>
  </r>
  <r>
    <n v="5003"/>
    <s v="CA-2016-136126"/>
    <x v="1012"/>
    <x v="308"/>
    <s v="Same Day"/>
    <s v="EH-14125"/>
    <s v="Eugene Hildebrand"/>
    <s v="Home Office"/>
    <s v="United States"/>
    <s v="Newport News"/>
    <s v="Virginia"/>
    <n v="23602"/>
    <x v="0"/>
    <x v="136"/>
    <x v="1"/>
    <x v="10"/>
    <x v="137"/>
    <x v="879"/>
    <n v="4"/>
    <n v="0"/>
    <x v="912"/>
  </r>
  <r>
    <n v="5004"/>
    <s v="CA-2016-155033"/>
    <x v="877"/>
    <x v="1107"/>
    <s v="Standard Class"/>
    <s v="CC-12475"/>
    <s v="Cindy Chapman"/>
    <s v="Consumer"/>
    <s v="United States"/>
    <s v="Los Angeles"/>
    <s v="California"/>
    <n v="90032"/>
    <x v="1"/>
    <x v="1714"/>
    <x v="1"/>
    <x v="10"/>
    <x v="1701"/>
    <x v="232"/>
    <n v="2"/>
    <n v="0"/>
    <x v="4238"/>
  </r>
  <r>
    <n v="5005"/>
    <s v="CA-2014-156006"/>
    <x v="1013"/>
    <x v="1108"/>
    <s v="Second Class"/>
    <s v="TM-21010"/>
    <s v="Tamara Manning"/>
    <s v="Consumer"/>
    <s v="United States"/>
    <s v="Jackson"/>
    <s v="Mississippi"/>
    <n v="39212"/>
    <x v="0"/>
    <x v="1365"/>
    <x v="2"/>
    <x v="11"/>
    <x v="1351"/>
    <x v="3706"/>
    <n v="3"/>
    <n v="0"/>
    <x v="4239"/>
  </r>
  <r>
    <n v="5006"/>
    <s v="CA-2015-158659"/>
    <x v="113"/>
    <x v="665"/>
    <s v="Second Class"/>
    <s v="SC-20695"/>
    <s v="Steve Chapman"/>
    <s v="Corporate"/>
    <s v="United States"/>
    <s v="Richmond"/>
    <s v="Indiana"/>
    <n v="47374"/>
    <x v="2"/>
    <x v="384"/>
    <x v="1"/>
    <x v="4"/>
    <x v="385"/>
    <x v="412"/>
    <n v="5"/>
    <n v="0"/>
    <x v="422"/>
  </r>
  <r>
    <n v="5007"/>
    <s v="CA-2015-169796"/>
    <x v="529"/>
    <x v="665"/>
    <s v="Standard Class"/>
    <s v="Dp-13240"/>
    <s v="Dean percer"/>
    <s v="Home Office"/>
    <s v="United States"/>
    <s v="New York City"/>
    <s v="New York"/>
    <n v="10035"/>
    <x v="3"/>
    <x v="1715"/>
    <x v="2"/>
    <x v="15"/>
    <x v="1702"/>
    <x v="3707"/>
    <n v="2"/>
    <n v="0"/>
    <x v="4240"/>
  </r>
  <r>
    <n v="5008"/>
    <s v="CA-2015-169796"/>
    <x v="529"/>
    <x v="665"/>
    <s v="Standard Class"/>
    <s v="Dp-13240"/>
    <s v="Dean percer"/>
    <s v="Home Office"/>
    <s v="United States"/>
    <s v="New York City"/>
    <s v="New York"/>
    <n v="10035"/>
    <x v="3"/>
    <x v="1198"/>
    <x v="1"/>
    <x v="4"/>
    <x v="1183"/>
    <x v="1465"/>
    <n v="3"/>
    <n v="0"/>
    <x v="4241"/>
  </r>
  <r>
    <n v="5009"/>
    <s v="CA-2015-102876"/>
    <x v="67"/>
    <x v="240"/>
    <s v="Standard Class"/>
    <s v="LR-17035"/>
    <s v="Lisa Ryan"/>
    <s v="Corporate"/>
    <s v="United States"/>
    <s v="Philadelphia"/>
    <s v="Pennsylvania"/>
    <n v="19134"/>
    <x v="3"/>
    <x v="132"/>
    <x v="1"/>
    <x v="8"/>
    <x v="133"/>
    <x v="3708"/>
    <n v="1"/>
    <n v="0.7"/>
    <x v="4242"/>
  </r>
  <r>
    <n v="5010"/>
    <s v="CA-2015-102876"/>
    <x v="67"/>
    <x v="240"/>
    <s v="Standard Class"/>
    <s v="LR-17035"/>
    <s v="Lisa Ryan"/>
    <s v="Corporate"/>
    <s v="United States"/>
    <s v="Philadelphia"/>
    <s v="Pennsylvania"/>
    <n v="19134"/>
    <x v="3"/>
    <x v="420"/>
    <x v="2"/>
    <x v="7"/>
    <x v="420"/>
    <x v="3709"/>
    <n v="6"/>
    <n v="0.4"/>
    <x v="4243"/>
  </r>
  <r>
    <n v="5011"/>
    <s v="CA-2015-102876"/>
    <x v="67"/>
    <x v="240"/>
    <s v="Standard Class"/>
    <s v="LR-17035"/>
    <s v="Lisa Ryan"/>
    <s v="Corporate"/>
    <s v="United States"/>
    <s v="Philadelphia"/>
    <s v="Pennsylvania"/>
    <n v="19134"/>
    <x v="3"/>
    <x v="520"/>
    <x v="1"/>
    <x v="8"/>
    <x v="520"/>
    <x v="3710"/>
    <n v="3"/>
    <n v="0.7"/>
    <x v="4244"/>
  </r>
  <r>
    <n v="5012"/>
    <s v="US-2017-139647"/>
    <x v="943"/>
    <x v="1109"/>
    <s v="First Class"/>
    <s v="TS-21370"/>
    <s v="Todd Sumrall"/>
    <s v="Corporate"/>
    <s v="United States"/>
    <s v="Phoenix"/>
    <s v="Arizona"/>
    <n v="85023"/>
    <x v="1"/>
    <x v="899"/>
    <x v="0"/>
    <x v="0"/>
    <x v="892"/>
    <x v="3711"/>
    <n v="7"/>
    <n v="0.7"/>
    <x v="4245"/>
  </r>
  <r>
    <n v="5013"/>
    <s v="US-2017-160465"/>
    <x v="246"/>
    <x v="239"/>
    <s v="Standard Class"/>
    <s v="SW-20350"/>
    <s v="Sean Wendt"/>
    <s v="Home Office"/>
    <s v="United States"/>
    <s v="Cleveland"/>
    <s v="Ohio"/>
    <n v="44105"/>
    <x v="3"/>
    <x v="443"/>
    <x v="1"/>
    <x v="8"/>
    <x v="443"/>
    <x v="3712"/>
    <n v="3"/>
    <n v="0.7"/>
    <x v="4246"/>
  </r>
  <r>
    <n v="5014"/>
    <s v="US-2017-160465"/>
    <x v="246"/>
    <x v="239"/>
    <s v="Standard Class"/>
    <s v="SW-20350"/>
    <s v="Sean Wendt"/>
    <s v="Home Office"/>
    <s v="United States"/>
    <s v="Cleveland"/>
    <s v="Ohio"/>
    <n v="44105"/>
    <x v="3"/>
    <x v="1716"/>
    <x v="1"/>
    <x v="4"/>
    <x v="1703"/>
    <x v="3713"/>
    <n v="7"/>
    <n v="0.2"/>
    <x v="4247"/>
  </r>
  <r>
    <n v="5015"/>
    <s v="US-2017-160465"/>
    <x v="246"/>
    <x v="239"/>
    <s v="Standard Class"/>
    <s v="SW-20350"/>
    <s v="Sean Wendt"/>
    <s v="Home Office"/>
    <s v="United States"/>
    <s v="Cleveland"/>
    <s v="Ohio"/>
    <n v="44105"/>
    <x v="3"/>
    <x v="1717"/>
    <x v="2"/>
    <x v="7"/>
    <x v="1704"/>
    <x v="3714"/>
    <n v="6"/>
    <n v="0.4"/>
    <x v="4248"/>
  </r>
  <r>
    <n v="5016"/>
    <s v="CA-2014-153850"/>
    <x v="156"/>
    <x v="695"/>
    <s v="Standard Class"/>
    <s v="TH-21100"/>
    <s v="Thea Hendricks"/>
    <s v="Consumer"/>
    <s v="United States"/>
    <s v="Toledo"/>
    <s v="Ohio"/>
    <n v="43615"/>
    <x v="3"/>
    <x v="191"/>
    <x v="0"/>
    <x v="5"/>
    <x v="192"/>
    <x v="200"/>
    <n v="7"/>
    <n v="0.2"/>
    <x v="202"/>
  </r>
  <r>
    <n v="5017"/>
    <s v="CA-2014-153850"/>
    <x v="156"/>
    <x v="695"/>
    <s v="Standard Class"/>
    <s v="TH-21100"/>
    <s v="Thea Hendricks"/>
    <s v="Consumer"/>
    <s v="United States"/>
    <s v="Toledo"/>
    <s v="Ohio"/>
    <n v="43615"/>
    <x v="3"/>
    <x v="1718"/>
    <x v="2"/>
    <x v="7"/>
    <x v="1705"/>
    <x v="3715"/>
    <n v="4"/>
    <n v="0.4"/>
    <x v="4249"/>
  </r>
  <r>
    <n v="5018"/>
    <s v="CA-2014-127558"/>
    <x v="647"/>
    <x v="7"/>
    <s v="First Class"/>
    <s v="SS-20410"/>
    <s v="Shahid Shariari"/>
    <s v="Consumer"/>
    <s v="United States"/>
    <s v="Los Angeles"/>
    <s v="California"/>
    <n v="90008"/>
    <x v="1"/>
    <x v="224"/>
    <x v="0"/>
    <x v="5"/>
    <x v="225"/>
    <x v="3716"/>
    <n v="3"/>
    <n v="0"/>
    <x v="4250"/>
  </r>
  <r>
    <n v="5019"/>
    <s v="CA-2014-127558"/>
    <x v="647"/>
    <x v="7"/>
    <s v="First Class"/>
    <s v="SS-20410"/>
    <s v="Shahid Shariari"/>
    <s v="Consumer"/>
    <s v="United States"/>
    <s v="Los Angeles"/>
    <s v="California"/>
    <n v="90008"/>
    <x v="1"/>
    <x v="217"/>
    <x v="2"/>
    <x v="11"/>
    <x v="218"/>
    <x v="3717"/>
    <n v="3"/>
    <n v="0"/>
    <x v="4251"/>
  </r>
  <r>
    <n v="5020"/>
    <s v="CA-2014-127558"/>
    <x v="647"/>
    <x v="7"/>
    <s v="First Class"/>
    <s v="SS-20410"/>
    <s v="Shahid Shariari"/>
    <s v="Consumer"/>
    <s v="United States"/>
    <s v="Los Angeles"/>
    <s v="California"/>
    <n v="90008"/>
    <x v="1"/>
    <x v="682"/>
    <x v="1"/>
    <x v="14"/>
    <x v="682"/>
    <x v="3718"/>
    <n v="2"/>
    <n v="0"/>
    <x v="4252"/>
  </r>
  <r>
    <n v="5021"/>
    <s v="CA-2017-136511"/>
    <x v="721"/>
    <x v="186"/>
    <s v="Second Class"/>
    <s v="MZ-17515"/>
    <s v="Mary Zewe"/>
    <s v="Corporate"/>
    <s v="United States"/>
    <s v="New York City"/>
    <s v="New York"/>
    <n v="10011"/>
    <x v="3"/>
    <x v="413"/>
    <x v="1"/>
    <x v="14"/>
    <x v="413"/>
    <x v="3719"/>
    <n v="3"/>
    <n v="0"/>
    <x v="4253"/>
  </r>
  <r>
    <n v="5022"/>
    <s v="CA-2016-133795"/>
    <x v="122"/>
    <x v="746"/>
    <s v="Standard Class"/>
    <s v="JE-15475"/>
    <s v="Jeremy Ellison"/>
    <s v="Consumer"/>
    <s v="United States"/>
    <s v="San Diego"/>
    <s v="California"/>
    <n v="92037"/>
    <x v="1"/>
    <x v="477"/>
    <x v="2"/>
    <x v="11"/>
    <x v="478"/>
    <x v="3720"/>
    <n v="2"/>
    <n v="0"/>
    <x v="4254"/>
  </r>
  <r>
    <n v="5023"/>
    <s v="CA-2016-133795"/>
    <x v="122"/>
    <x v="746"/>
    <s v="Standard Class"/>
    <s v="JE-15475"/>
    <s v="Jeremy Ellison"/>
    <s v="Consumer"/>
    <s v="United States"/>
    <s v="San Diego"/>
    <s v="California"/>
    <n v="92037"/>
    <x v="1"/>
    <x v="217"/>
    <x v="2"/>
    <x v="11"/>
    <x v="218"/>
    <x v="3717"/>
    <n v="3"/>
    <n v="0"/>
    <x v="4251"/>
  </r>
  <r>
    <n v="5024"/>
    <s v="CA-2016-133795"/>
    <x v="122"/>
    <x v="746"/>
    <s v="Standard Class"/>
    <s v="JE-15475"/>
    <s v="Jeremy Ellison"/>
    <s v="Consumer"/>
    <s v="United States"/>
    <s v="San Diego"/>
    <s v="California"/>
    <n v="92037"/>
    <x v="1"/>
    <x v="1611"/>
    <x v="0"/>
    <x v="5"/>
    <x v="1602"/>
    <x v="3089"/>
    <n v="4"/>
    <n v="0"/>
    <x v="3466"/>
  </r>
  <r>
    <n v="5025"/>
    <s v="US-2017-130953"/>
    <x v="570"/>
    <x v="260"/>
    <s v="Standard Class"/>
    <s v="RF-19735"/>
    <s v="Roland Fjeld"/>
    <s v="Consumer"/>
    <s v="United States"/>
    <s v="Oklahoma City"/>
    <s v="Oklahoma"/>
    <n v="73120"/>
    <x v="2"/>
    <x v="1595"/>
    <x v="1"/>
    <x v="8"/>
    <x v="1587"/>
    <x v="3446"/>
    <n v="2"/>
    <n v="0"/>
    <x v="4255"/>
  </r>
  <r>
    <n v="5026"/>
    <s v="US-2017-130953"/>
    <x v="570"/>
    <x v="260"/>
    <s v="Standard Class"/>
    <s v="RF-19735"/>
    <s v="Roland Fjeld"/>
    <s v="Consumer"/>
    <s v="United States"/>
    <s v="Oklahoma City"/>
    <s v="Oklahoma"/>
    <n v="73120"/>
    <x v="2"/>
    <x v="348"/>
    <x v="2"/>
    <x v="7"/>
    <x v="348"/>
    <x v="3721"/>
    <n v="3"/>
    <n v="0"/>
    <x v="4256"/>
  </r>
  <r>
    <n v="5027"/>
    <s v="US-2017-130953"/>
    <x v="570"/>
    <x v="260"/>
    <s v="Standard Class"/>
    <s v="RF-19735"/>
    <s v="Roland Fjeld"/>
    <s v="Consumer"/>
    <s v="United States"/>
    <s v="Oklahoma City"/>
    <s v="Oklahoma"/>
    <n v="73120"/>
    <x v="2"/>
    <x v="14"/>
    <x v="1"/>
    <x v="9"/>
    <x v="14"/>
    <x v="1609"/>
    <n v="2"/>
    <n v="0"/>
    <x v="1704"/>
  </r>
  <r>
    <n v="5028"/>
    <s v="US-2017-130953"/>
    <x v="570"/>
    <x v="260"/>
    <s v="Standard Class"/>
    <s v="RF-19735"/>
    <s v="Roland Fjeld"/>
    <s v="Consumer"/>
    <s v="United States"/>
    <s v="Oklahoma City"/>
    <s v="Oklahoma"/>
    <n v="73120"/>
    <x v="2"/>
    <x v="1719"/>
    <x v="0"/>
    <x v="1"/>
    <x v="1706"/>
    <x v="3722"/>
    <n v="3"/>
    <n v="0"/>
    <x v="4257"/>
  </r>
  <r>
    <n v="5029"/>
    <s v="CA-2014-151792"/>
    <x v="814"/>
    <x v="1110"/>
    <s v="Second Class"/>
    <s v="CV-12295"/>
    <s v="Christina VanderZanden"/>
    <s v="Consumer"/>
    <s v="United States"/>
    <s v="Chicago"/>
    <s v="Illinois"/>
    <n v="60653"/>
    <x v="2"/>
    <x v="590"/>
    <x v="2"/>
    <x v="11"/>
    <x v="590"/>
    <x v="1977"/>
    <n v="3"/>
    <n v="0.2"/>
    <x v="4258"/>
  </r>
  <r>
    <n v="5030"/>
    <s v="CA-2017-139304"/>
    <x v="926"/>
    <x v="985"/>
    <s v="Standard Class"/>
    <s v="VG-21790"/>
    <s v="Vivek Gonzalez"/>
    <s v="Consumer"/>
    <s v="United States"/>
    <s v="San Francisco"/>
    <s v="California"/>
    <n v="94109"/>
    <x v="1"/>
    <x v="1477"/>
    <x v="1"/>
    <x v="6"/>
    <x v="1464"/>
    <x v="484"/>
    <n v="3"/>
    <n v="0"/>
    <x v="495"/>
  </r>
  <r>
    <n v="5031"/>
    <s v="CA-2017-139304"/>
    <x v="926"/>
    <x v="985"/>
    <s v="Standard Class"/>
    <s v="VG-21790"/>
    <s v="Vivek Gonzalez"/>
    <s v="Consumer"/>
    <s v="United States"/>
    <s v="San Francisco"/>
    <s v="California"/>
    <n v="94109"/>
    <x v="1"/>
    <x v="1257"/>
    <x v="1"/>
    <x v="14"/>
    <x v="1241"/>
    <x v="3723"/>
    <n v="1"/>
    <n v="0"/>
    <x v="4259"/>
  </r>
  <r>
    <n v="5032"/>
    <s v="CA-2017-139304"/>
    <x v="926"/>
    <x v="985"/>
    <s v="Standard Class"/>
    <s v="VG-21790"/>
    <s v="Vivek Gonzalez"/>
    <s v="Consumer"/>
    <s v="United States"/>
    <s v="San Francisco"/>
    <s v="California"/>
    <n v="94109"/>
    <x v="1"/>
    <x v="440"/>
    <x v="1"/>
    <x v="8"/>
    <x v="440"/>
    <x v="473"/>
    <n v="8"/>
    <n v="0.2"/>
    <x v="484"/>
  </r>
  <r>
    <n v="5033"/>
    <s v="CA-2016-155166"/>
    <x v="482"/>
    <x v="771"/>
    <s v="Standard Class"/>
    <s v="BB-11545"/>
    <s v="Brenda Bowman"/>
    <s v="Corporate"/>
    <s v="United States"/>
    <s v="Vineland"/>
    <s v="New Jersey"/>
    <n v="8360"/>
    <x v="3"/>
    <x v="56"/>
    <x v="0"/>
    <x v="1"/>
    <x v="56"/>
    <x v="3724"/>
    <n v="3"/>
    <n v="0"/>
    <x v="4260"/>
  </r>
  <r>
    <n v="5034"/>
    <s v="CA-2016-155166"/>
    <x v="482"/>
    <x v="771"/>
    <s v="Standard Class"/>
    <s v="BB-11545"/>
    <s v="Brenda Bowman"/>
    <s v="Corporate"/>
    <s v="United States"/>
    <s v="Vineland"/>
    <s v="New Jersey"/>
    <n v="8360"/>
    <x v="3"/>
    <x v="1276"/>
    <x v="1"/>
    <x v="9"/>
    <x v="1261"/>
    <x v="3725"/>
    <n v="1"/>
    <n v="0"/>
    <x v="4261"/>
  </r>
  <r>
    <n v="5035"/>
    <s v="CA-2015-103954"/>
    <x v="101"/>
    <x v="1111"/>
    <s v="Second Class"/>
    <s v="HR-14770"/>
    <s v="Hallie Redmond"/>
    <s v="Home Office"/>
    <s v="United States"/>
    <s v="Milwaukee"/>
    <s v="Wisconsin"/>
    <n v="53209"/>
    <x v="2"/>
    <x v="1657"/>
    <x v="0"/>
    <x v="0"/>
    <x v="1645"/>
    <x v="3726"/>
    <n v="5"/>
    <n v="0"/>
    <x v="4262"/>
  </r>
  <r>
    <n v="5036"/>
    <s v="CA-2014-169803"/>
    <x v="322"/>
    <x v="1021"/>
    <s v="Standard Class"/>
    <s v="SC-20260"/>
    <s v="Scott Cohen"/>
    <s v="Corporate"/>
    <s v="United States"/>
    <s v="Seattle"/>
    <s v="Washington"/>
    <n v="98115"/>
    <x v="1"/>
    <x v="562"/>
    <x v="0"/>
    <x v="3"/>
    <x v="561"/>
    <x v="2327"/>
    <n v="3"/>
    <n v="0"/>
    <x v="2522"/>
  </r>
  <r>
    <n v="5037"/>
    <s v="CA-2014-169803"/>
    <x v="322"/>
    <x v="1021"/>
    <s v="Standard Class"/>
    <s v="SC-20260"/>
    <s v="Scott Cohen"/>
    <s v="Corporate"/>
    <s v="United States"/>
    <s v="Seattle"/>
    <s v="Washington"/>
    <n v="98115"/>
    <x v="1"/>
    <x v="658"/>
    <x v="2"/>
    <x v="11"/>
    <x v="658"/>
    <x v="1284"/>
    <n v="2"/>
    <n v="0"/>
    <x v="4263"/>
  </r>
  <r>
    <n v="5038"/>
    <s v="CA-2017-141719"/>
    <x v="701"/>
    <x v="410"/>
    <s v="Second Class"/>
    <s v="EG-13900"/>
    <s v="Emily Grady"/>
    <s v="Consumer"/>
    <s v="United States"/>
    <s v="Naperville"/>
    <s v="Illinois"/>
    <n v="60540"/>
    <x v="2"/>
    <x v="603"/>
    <x v="2"/>
    <x v="11"/>
    <x v="603"/>
    <x v="3727"/>
    <n v="5"/>
    <n v="0.2"/>
    <x v="4264"/>
  </r>
  <r>
    <n v="5039"/>
    <s v="CA-2015-136469"/>
    <x v="655"/>
    <x v="1112"/>
    <s v="First Class"/>
    <s v="TS-21370"/>
    <s v="Todd Sumrall"/>
    <s v="Corporate"/>
    <s v="United States"/>
    <s v="Wilmington"/>
    <s v="Delaware"/>
    <n v="19805"/>
    <x v="3"/>
    <x v="719"/>
    <x v="0"/>
    <x v="3"/>
    <x v="718"/>
    <x v="3728"/>
    <n v="4"/>
    <n v="0.3"/>
    <x v="4265"/>
  </r>
  <r>
    <n v="5040"/>
    <s v="CA-2015-136469"/>
    <x v="655"/>
    <x v="1112"/>
    <s v="First Class"/>
    <s v="TS-21370"/>
    <s v="Todd Sumrall"/>
    <s v="Corporate"/>
    <s v="United States"/>
    <s v="Wilmington"/>
    <s v="Delaware"/>
    <n v="19805"/>
    <x v="3"/>
    <x v="1118"/>
    <x v="2"/>
    <x v="7"/>
    <x v="1106"/>
    <x v="3729"/>
    <n v="2"/>
    <n v="0"/>
    <x v="4266"/>
  </r>
  <r>
    <n v="5041"/>
    <s v="CA-2015-136469"/>
    <x v="655"/>
    <x v="1112"/>
    <s v="First Class"/>
    <s v="TS-21370"/>
    <s v="Todd Sumrall"/>
    <s v="Corporate"/>
    <s v="United States"/>
    <s v="Wilmington"/>
    <s v="Delaware"/>
    <n v="19805"/>
    <x v="3"/>
    <x v="351"/>
    <x v="1"/>
    <x v="8"/>
    <x v="351"/>
    <x v="3730"/>
    <n v="7"/>
    <n v="0"/>
    <x v="4267"/>
  </r>
  <r>
    <n v="5042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1437"/>
    <x v="1"/>
    <x v="10"/>
    <x v="1425"/>
    <x v="3731"/>
    <n v="3"/>
    <n v="0"/>
    <x v="4268"/>
  </r>
  <r>
    <n v="5043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791"/>
    <x v="1"/>
    <x v="9"/>
    <x v="789"/>
    <x v="681"/>
    <n v="4"/>
    <n v="0"/>
    <x v="4269"/>
  </r>
  <r>
    <n v="5044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689"/>
    <x v="0"/>
    <x v="5"/>
    <x v="689"/>
    <x v="3732"/>
    <n v="9"/>
    <n v="0"/>
    <x v="4270"/>
  </r>
  <r>
    <n v="5045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1635"/>
    <x v="1"/>
    <x v="10"/>
    <x v="1625"/>
    <x v="3733"/>
    <n v="5"/>
    <n v="0"/>
    <x v="4271"/>
  </r>
  <r>
    <n v="5046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734"/>
    <x v="1"/>
    <x v="4"/>
    <x v="733"/>
    <x v="3734"/>
    <n v="4"/>
    <n v="0"/>
    <x v="4272"/>
  </r>
  <r>
    <n v="5047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870"/>
    <x v="1"/>
    <x v="8"/>
    <x v="864"/>
    <x v="1182"/>
    <n v="3"/>
    <n v="0.2"/>
    <x v="4273"/>
  </r>
  <r>
    <n v="5048"/>
    <s v="CA-2016-158694"/>
    <x v="338"/>
    <x v="1113"/>
    <s v="Second Class"/>
    <s v="AI-10855"/>
    <s v="Arianne Irving"/>
    <s v="Consumer"/>
    <s v="United States"/>
    <s v="Los Angeles"/>
    <s v="California"/>
    <n v="90036"/>
    <x v="1"/>
    <x v="1630"/>
    <x v="1"/>
    <x v="6"/>
    <x v="1620"/>
    <x v="456"/>
    <n v="5"/>
    <n v="0"/>
    <x v="4274"/>
  </r>
  <r>
    <n v="5049"/>
    <s v="US-2014-104759"/>
    <x v="691"/>
    <x v="1114"/>
    <s v="Standard Class"/>
    <s v="DD-13570"/>
    <s v="Dorothy Dickinson"/>
    <s v="Consumer"/>
    <s v="United States"/>
    <s v="Chicago"/>
    <s v="Illinois"/>
    <n v="60610"/>
    <x v="2"/>
    <x v="699"/>
    <x v="1"/>
    <x v="8"/>
    <x v="699"/>
    <x v="3735"/>
    <n v="7"/>
    <n v="0.8"/>
    <x v="4275"/>
  </r>
  <r>
    <n v="5050"/>
    <s v="US-2014-104759"/>
    <x v="691"/>
    <x v="1114"/>
    <s v="Standard Class"/>
    <s v="DD-13570"/>
    <s v="Dorothy Dickinson"/>
    <s v="Consumer"/>
    <s v="United States"/>
    <s v="Chicago"/>
    <s v="Illinois"/>
    <n v="60610"/>
    <x v="2"/>
    <x v="648"/>
    <x v="2"/>
    <x v="11"/>
    <x v="648"/>
    <x v="1566"/>
    <n v="2"/>
    <n v="0.2"/>
    <x v="4276"/>
  </r>
  <r>
    <n v="5051"/>
    <s v="CA-2015-150511"/>
    <x v="227"/>
    <x v="488"/>
    <s v="Standard Class"/>
    <s v="AB-10060"/>
    <s v="Adam Bellavance"/>
    <s v="Home Office"/>
    <s v="United States"/>
    <s v="Des Moines"/>
    <s v="Washington"/>
    <n v="98198"/>
    <x v="1"/>
    <x v="1286"/>
    <x v="1"/>
    <x v="10"/>
    <x v="1272"/>
    <x v="1909"/>
    <n v="2"/>
    <n v="0"/>
    <x v="2051"/>
  </r>
  <r>
    <n v="5052"/>
    <s v="CA-2015-134922"/>
    <x v="209"/>
    <x v="917"/>
    <s v="Standard Class"/>
    <s v="KB-16240"/>
    <s v="Karen Bern"/>
    <s v="Corporate"/>
    <s v="United States"/>
    <s v="Philadelphia"/>
    <s v="Pennsylvania"/>
    <n v="19140"/>
    <x v="3"/>
    <x v="373"/>
    <x v="1"/>
    <x v="12"/>
    <x v="374"/>
    <x v="3736"/>
    <n v="2"/>
    <n v="0.2"/>
    <x v="4277"/>
  </r>
  <r>
    <n v="5053"/>
    <s v="US-2017-120607"/>
    <x v="240"/>
    <x v="1049"/>
    <s v="Same Day"/>
    <s v="JC-15775"/>
    <s v="John Castell"/>
    <s v="Consumer"/>
    <s v="United States"/>
    <s v="Atlanta"/>
    <s v="Georgia"/>
    <n v="30318"/>
    <x v="0"/>
    <x v="1158"/>
    <x v="1"/>
    <x v="10"/>
    <x v="1146"/>
    <x v="3589"/>
    <n v="4"/>
    <n v="0"/>
    <x v="4092"/>
  </r>
  <r>
    <n v="5054"/>
    <s v="CA-2015-141243"/>
    <x v="928"/>
    <x v="987"/>
    <s v="Second Class"/>
    <s v="AH-10465"/>
    <s v="Amy Hunt"/>
    <s v="Consumer"/>
    <s v="United States"/>
    <s v="Dallas"/>
    <s v="Texas"/>
    <n v="75217"/>
    <x v="2"/>
    <x v="769"/>
    <x v="2"/>
    <x v="11"/>
    <x v="768"/>
    <x v="3737"/>
    <n v="5"/>
    <n v="0.2"/>
    <x v="4278"/>
  </r>
  <r>
    <n v="5055"/>
    <s v="CA-2015-141243"/>
    <x v="928"/>
    <x v="987"/>
    <s v="Second Class"/>
    <s v="AH-10465"/>
    <s v="Amy Hunt"/>
    <s v="Consumer"/>
    <s v="United States"/>
    <s v="Dallas"/>
    <s v="Texas"/>
    <n v="75217"/>
    <x v="2"/>
    <x v="454"/>
    <x v="1"/>
    <x v="6"/>
    <x v="455"/>
    <x v="2617"/>
    <n v="3"/>
    <n v="0.2"/>
    <x v="4279"/>
  </r>
  <r>
    <n v="5056"/>
    <s v="CA-2015-141243"/>
    <x v="928"/>
    <x v="987"/>
    <s v="Second Class"/>
    <s v="AH-10465"/>
    <s v="Amy Hunt"/>
    <s v="Consumer"/>
    <s v="United States"/>
    <s v="Dallas"/>
    <s v="Texas"/>
    <n v="75217"/>
    <x v="2"/>
    <x v="587"/>
    <x v="0"/>
    <x v="0"/>
    <x v="587"/>
    <x v="3738"/>
    <n v="9"/>
    <n v="0.32"/>
    <x v="4280"/>
  </r>
  <r>
    <n v="5057"/>
    <s v="CA-2015-162166"/>
    <x v="1014"/>
    <x v="835"/>
    <s v="First Class"/>
    <s v="NM-18520"/>
    <s v="Neoma Murray"/>
    <s v="Consumer"/>
    <s v="United States"/>
    <s v="Moreno Valley"/>
    <s v="California"/>
    <n v="92553"/>
    <x v="1"/>
    <x v="1610"/>
    <x v="1"/>
    <x v="10"/>
    <x v="1601"/>
    <x v="1603"/>
    <n v="5"/>
    <n v="0"/>
    <x v="1698"/>
  </r>
  <r>
    <n v="5058"/>
    <s v="CA-2015-162166"/>
    <x v="1014"/>
    <x v="835"/>
    <s v="First Class"/>
    <s v="NM-18520"/>
    <s v="Neoma Murray"/>
    <s v="Consumer"/>
    <s v="United States"/>
    <s v="Moreno Valley"/>
    <s v="California"/>
    <n v="92553"/>
    <x v="1"/>
    <x v="700"/>
    <x v="1"/>
    <x v="4"/>
    <x v="700"/>
    <x v="3739"/>
    <n v="6"/>
    <n v="0"/>
    <x v="4281"/>
  </r>
  <r>
    <n v="5059"/>
    <s v="CA-2016-120796"/>
    <x v="1015"/>
    <x v="1115"/>
    <s v="Standard Class"/>
    <s v="CS-11950"/>
    <s v="Carlos Soltero"/>
    <s v="Consumer"/>
    <s v="United States"/>
    <s v="Philadelphia"/>
    <s v="Pennsylvania"/>
    <n v="19140"/>
    <x v="3"/>
    <x v="805"/>
    <x v="1"/>
    <x v="8"/>
    <x v="803"/>
    <x v="3740"/>
    <n v="9"/>
    <n v="0.7"/>
    <x v="4282"/>
  </r>
  <r>
    <n v="5060"/>
    <s v="CA-2016-109722"/>
    <x v="5"/>
    <x v="439"/>
    <s v="Second Class"/>
    <s v="TP-21130"/>
    <s v="Theone Pippenger"/>
    <s v="Consumer"/>
    <s v="United States"/>
    <s v="Georgetown"/>
    <s v="Kentucky"/>
    <n v="40324"/>
    <x v="0"/>
    <x v="754"/>
    <x v="2"/>
    <x v="7"/>
    <x v="752"/>
    <x v="1551"/>
    <n v="2"/>
    <n v="0"/>
    <x v="1639"/>
  </r>
  <r>
    <n v="5061"/>
    <s v="CA-2016-109722"/>
    <x v="5"/>
    <x v="439"/>
    <s v="Second Class"/>
    <s v="TP-21130"/>
    <s v="Theone Pippenger"/>
    <s v="Consumer"/>
    <s v="United States"/>
    <s v="Georgetown"/>
    <s v="Kentucky"/>
    <n v="40324"/>
    <x v="0"/>
    <x v="391"/>
    <x v="1"/>
    <x v="4"/>
    <x v="392"/>
    <x v="3741"/>
    <n v="9"/>
    <n v="0"/>
    <x v="4283"/>
  </r>
  <r>
    <n v="5062"/>
    <s v="CA-2015-136798"/>
    <x v="412"/>
    <x v="678"/>
    <s v="Standard Class"/>
    <s v="DL-12925"/>
    <s v="Daniel Lacy"/>
    <s v="Consumer"/>
    <s v="United States"/>
    <s v="Minneapolis"/>
    <s v="Minnesota"/>
    <n v="55407"/>
    <x v="2"/>
    <x v="715"/>
    <x v="1"/>
    <x v="8"/>
    <x v="714"/>
    <x v="3742"/>
    <n v="2"/>
    <n v="0"/>
    <x v="4284"/>
  </r>
  <r>
    <n v="5063"/>
    <s v="CA-2015-136798"/>
    <x v="412"/>
    <x v="678"/>
    <s v="Standard Class"/>
    <s v="DL-12925"/>
    <s v="Daniel Lacy"/>
    <s v="Consumer"/>
    <s v="United States"/>
    <s v="Minneapolis"/>
    <s v="Minnesota"/>
    <n v="55407"/>
    <x v="2"/>
    <x v="1066"/>
    <x v="2"/>
    <x v="7"/>
    <x v="1055"/>
    <x v="2258"/>
    <n v="3"/>
    <n v="0"/>
    <x v="4285"/>
  </r>
  <r>
    <n v="5064"/>
    <s v="CA-2015-136798"/>
    <x v="412"/>
    <x v="678"/>
    <s v="Standard Class"/>
    <s v="DL-12925"/>
    <s v="Daniel Lacy"/>
    <s v="Consumer"/>
    <s v="United States"/>
    <s v="Minneapolis"/>
    <s v="Minnesota"/>
    <n v="55407"/>
    <x v="2"/>
    <x v="479"/>
    <x v="0"/>
    <x v="5"/>
    <x v="480"/>
    <x v="3484"/>
    <n v="3"/>
    <n v="0"/>
    <x v="3961"/>
  </r>
  <r>
    <n v="5065"/>
    <s v="CA-2017-122196"/>
    <x v="585"/>
    <x v="706"/>
    <s v="First Class"/>
    <s v="CA-12265"/>
    <s v="Christina Anderson"/>
    <s v="Consumer"/>
    <s v="United States"/>
    <s v="Wilmington"/>
    <s v="Delaware"/>
    <n v="19805"/>
    <x v="3"/>
    <x v="34"/>
    <x v="2"/>
    <x v="7"/>
    <x v="34"/>
    <x v="3743"/>
    <n v="2"/>
    <n v="0"/>
    <x v="4286"/>
  </r>
  <r>
    <n v="5066"/>
    <s v="CA-2017-142090"/>
    <x v="329"/>
    <x v="94"/>
    <s v="Standard Class"/>
    <s v="SC-20380"/>
    <s v="Shahid Collister"/>
    <s v="Consumer"/>
    <s v="United States"/>
    <s v="Burlington"/>
    <s v="North Carolina"/>
    <n v="27217"/>
    <x v="0"/>
    <x v="265"/>
    <x v="2"/>
    <x v="11"/>
    <x v="265"/>
    <x v="2961"/>
    <n v="3"/>
    <n v="0.2"/>
    <x v="3303"/>
  </r>
  <r>
    <n v="5067"/>
    <s v="CA-2017-142090"/>
    <x v="329"/>
    <x v="94"/>
    <s v="Standard Class"/>
    <s v="SC-20380"/>
    <s v="Shahid Collister"/>
    <s v="Consumer"/>
    <s v="United States"/>
    <s v="Burlington"/>
    <s v="North Carolina"/>
    <n v="27217"/>
    <x v="0"/>
    <x v="411"/>
    <x v="0"/>
    <x v="3"/>
    <x v="411"/>
    <x v="3744"/>
    <n v="7"/>
    <n v="0.4"/>
    <x v="4287"/>
  </r>
  <r>
    <n v="5068"/>
    <s v="CA-2017-160934"/>
    <x v="787"/>
    <x v="992"/>
    <s v="Standard Class"/>
    <s v="TT-21460"/>
    <s v="Tonja Turnell"/>
    <s v="Home Office"/>
    <s v="United States"/>
    <s v="Los Angeles"/>
    <s v="California"/>
    <n v="90008"/>
    <x v="1"/>
    <x v="1046"/>
    <x v="1"/>
    <x v="6"/>
    <x v="1035"/>
    <x v="1591"/>
    <n v="5"/>
    <n v="0"/>
    <x v="1684"/>
  </r>
  <r>
    <n v="5069"/>
    <s v="CA-2014-124478"/>
    <x v="233"/>
    <x v="1116"/>
    <s v="Standard Class"/>
    <s v="MA-17560"/>
    <s v="Matt Abelman"/>
    <s v="Home Office"/>
    <s v="United States"/>
    <s v="Trenton"/>
    <s v="Michigan"/>
    <n v="48183"/>
    <x v="2"/>
    <x v="1572"/>
    <x v="2"/>
    <x v="16"/>
    <x v="1563"/>
    <x v="3745"/>
    <n v="1"/>
    <n v="0"/>
    <x v="4288"/>
  </r>
  <r>
    <n v="5070"/>
    <s v="CA-2014-124478"/>
    <x v="233"/>
    <x v="1116"/>
    <s v="Standard Class"/>
    <s v="MA-17560"/>
    <s v="Matt Abelman"/>
    <s v="Home Office"/>
    <s v="United States"/>
    <s v="Trenton"/>
    <s v="Michigan"/>
    <n v="48183"/>
    <x v="2"/>
    <x v="1094"/>
    <x v="1"/>
    <x v="9"/>
    <x v="1084"/>
    <x v="3746"/>
    <n v="3"/>
    <n v="0.1"/>
    <x v="4289"/>
  </r>
  <r>
    <n v="5071"/>
    <s v="CA-2014-124478"/>
    <x v="233"/>
    <x v="1116"/>
    <s v="Standard Class"/>
    <s v="MA-17560"/>
    <s v="Matt Abelman"/>
    <s v="Home Office"/>
    <s v="United States"/>
    <s v="Trenton"/>
    <s v="Michigan"/>
    <n v="48183"/>
    <x v="2"/>
    <x v="118"/>
    <x v="1"/>
    <x v="12"/>
    <x v="118"/>
    <x v="3747"/>
    <n v="3"/>
    <n v="0"/>
    <x v="4290"/>
  </r>
  <r>
    <n v="5072"/>
    <s v="CA-2014-124478"/>
    <x v="233"/>
    <x v="1116"/>
    <s v="Standard Class"/>
    <s v="MA-17560"/>
    <s v="Matt Abelman"/>
    <s v="Home Office"/>
    <s v="United States"/>
    <s v="Trenton"/>
    <s v="Michigan"/>
    <n v="48183"/>
    <x v="2"/>
    <x v="1104"/>
    <x v="0"/>
    <x v="5"/>
    <x v="1093"/>
    <x v="3748"/>
    <n v="6"/>
    <n v="0"/>
    <x v="4291"/>
  </r>
  <r>
    <n v="5073"/>
    <s v="CA-2014-124478"/>
    <x v="233"/>
    <x v="1116"/>
    <s v="Standard Class"/>
    <s v="MA-17560"/>
    <s v="Matt Abelman"/>
    <s v="Home Office"/>
    <s v="United States"/>
    <s v="Trenton"/>
    <s v="Michigan"/>
    <n v="48183"/>
    <x v="2"/>
    <x v="1521"/>
    <x v="2"/>
    <x v="7"/>
    <x v="1508"/>
    <x v="3749"/>
    <n v="2"/>
    <n v="0"/>
    <x v="4292"/>
  </r>
  <r>
    <n v="5074"/>
    <s v="CA-2015-145485"/>
    <x v="599"/>
    <x v="745"/>
    <s v="Same Day"/>
    <s v="JM-16195"/>
    <s v="Justin MacKendrick"/>
    <s v="Consumer"/>
    <s v="United States"/>
    <s v="San Francisco"/>
    <s v="California"/>
    <n v="94109"/>
    <x v="1"/>
    <x v="953"/>
    <x v="1"/>
    <x v="4"/>
    <x v="946"/>
    <x v="3750"/>
    <n v="4"/>
    <n v="0"/>
    <x v="4293"/>
  </r>
  <r>
    <n v="5075"/>
    <s v="CA-2017-151071"/>
    <x v="1016"/>
    <x v="809"/>
    <s v="Second Class"/>
    <s v="MB-18085"/>
    <s v="Mick Brown"/>
    <s v="Consumer"/>
    <s v="United States"/>
    <s v="Los Angeles"/>
    <s v="California"/>
    <n v="90049"/>
    <x v="1"/>
    <x v="530"/>
    <x v="1"/>
    <x v="8"/>
    <x v="530"/>
    <x v="1162"/>
    <n v="2"/>
    <n v="0.2"/>
    <x v="1206"/>
  </r>
  <r>
    <n v="5076"/>
    <s v="CA-2014-134572"/>
    <x v="1017"/>
    <x v="1117"/>
    <s v="Second Class"/>
    <s v="SV-20365"/>
    <s v="Seth Vernon"/>
    <s v="Consumer"/>
    <s v="United States"/>
    <s v="Houston"/>
    <s v="Texas"/>
    <n v="77070"/>
    <x v="2"/>
    <x v="214"/>
    <x v="0"/>
    <x v="3"/>
    <x v="215"/>
    <x v="3751"/>
    <n v="5"/>
    <n v="0.3"/>
    <x v="4294"/>
  </r>
  <r>
    <n v="5077"/>
    <s v="CA-2014-134572"/>
    <x v="1017"/>
    <x v="1117"/>
    <s v="Second Class"/>
    <s v="SV-20365"/>
    <s v="Seth Vernon"/>
    <s v="Consumer"/>
    <s v="United States"/>
    <s v="Houston"/>
    <s v="Texas"/>
    <n v="77070"/>
    <x v="2"/>
    <x v="602"/>
    <x v="1"/>
    <x v="4"/>
    <x v="602"/>
    <x v="3752"/>
    <n v="5"/>
    <n v="0.2"/>
    <x v="4295"/>
  </r>
  <r>
    <n v="5078"/>
    <s v="CA-2014-134572"/>
    <x v="1017"/>
    <x v="1117"/>
    <s v="Second Class"/>
    <s v="SV-20365"/>
    <s v="Seth Vernon"/>
    <s v="Consumer"/>
    <s v="United States"/>
    <s v="Houston"/>
    <s v="Texas"/>
    <n v="77070"/>
    <x v="2"/>
    <x v="1666"/>
    <x v="0"/>
    <x v="3"/>
    <x v="1654"/>
    <x v="3753"/>
    <n v="2"/>
    <n v="0.3"/>
    <x v="4296"/>
  </r>
  <r>
    <n v="5079"/>
    <s v="CA-2017-143217"/>
    <x v="343"/>
    <x v="251"/>
    <s v="Standard Class"/>
    <s v="CG-12040"/>
    <s v="Catherine Glotzbach"/>
    <s v="Home Office"/>
    <s v="United States"/>
    <s v="Milwaukee"/>
    <s v="Wisconsin"/>
    <n v="53209"/>
    <x v="2"/>
    <x v="525"/>
    <x v="1"/>
    <x v="8"/>
    <x v="525"/>
    <x v="2614"/>
    <n v="3"/>
    <n v="0"/>
    <x v="4297"/>
  </r>
  <r>
    <n v="5080"/>
    <s v="US-2017-133312"/>
    <x v="920"/>
    <x v="364"/>
    <s v="Standard Class"/>
    <s v="BD-11500"/>
    <s v="Bradley Drucker"/>
    <s v="Consumer"/>
    <s v="United States"/>
    <s v="San Francisco"/>
    <s v="California"/>
    <n v="94122"/>
    <x v="1"/>
    <x v="1248"/>
    <x v="0"/>
    <x v="0"/>
    <x v="1334"/>
    <x v="3754"/>
    <n v="3"/>
    <n v="0.15"/>
    <x v="4298"/>
  </r>
  <r>
    <n v="5081"/>
    <s v="US-2017-133312"/>
    <x v="920"/>
    <x v="364"/>
    <s v="Standard Class"/>
    <s v="BD-11500"/>
    <s v="Bradley Drucker"/>
    <s v="Consumer"/>
    <s v="United States"/>
    <s v="San Francisco"/>
    <s v="California"/>
    <n v="94122"/>
    <x v="1"/>
    <x v="470"/>
    <x v="1"/>
    <x v="4"/>
    <x v="471"/>
    <x v="3755"/>
    <n v="1"/>
    <n v="0"/>
    <x v="4299"/>
  </r>
  <r>
    <n v="5082"/>
    <s v="US-2015-137533"/>
    <x v="217"/>
    <x v="735"/>
    <s v="Same Day"/>
    <s v="JK-15640"/>
    <s v="Jim Kriz"/>
    <s v="Home Office"/>
    <s v="United States"/>
    <s v="Cleveland"/>
    <s v="Ohio"/>
    <n v="44105"/>
    <x v="3"/>
    <x v="490"/>
    <x v="1"/>
    <x v="10"/>
    <x v="490"/>
    <x v="561"/>
    <n v="4"/>
    <n v="0.2"/>
    <x v="570"/>
  </r>
  <r>
    <n v="5083"/>
    <s v="CA-2016-155138"/>
    <x v="162"/>
    <x v="720"/>
    <s v="Standard Class"/>
    <s v="JM-15580"/>
    <s v="Jill Matthias"/>
    <s v="Consumer"/>
    <s v="United States"/>
    <s v="Monroe"/>
    <s v="North Carolina"/>
    <n v="28110"/>
    <x v="0"/>
    <x v="916"/>
    <x v="2"/>
    <x v="11"/>
    <x v="908"/>
    <x v="2083"/>
    <n v="4"/>
    <n v="0.2"/>
    <x v="4300"/>
  </r>
  <r>
    <n v="5084"/>
    <s v="CA-2016-155138"/>
    <x v="162"/>
    <x v="720"/>
    <s v="Standard Class"/>
    <s v="JM-15580"/>
    <s v="Jill Matthias"/>
    <s v="Consumer"/>
    <s v="United States"/>
    <s v="Monroe"/>
    <s v="North Carolina"/>
    <n v="28110"/>
    <x v="0"/>
    <x v="982"/>
    <x v="1"/>
    <x v="10"/>
    <x v="975"/>
    <x v="2851"/>
    <n v="3"/>
    <n v="0.2"/>
    <x v="4301"/>
  </r>
  <r>
    <n v="5085"/>
    <s v="CA-2016-108350"/>
    <x v="112"/>
    <x v="103"/>
    <s v="Second Class"/>
    <s v="SC-20230"/>
    <s v="Scot Coram"/>
    <s v="Corporate"/>
    <s v="United States"/>
    <s v="Lowell"/>
    <s v="Massachusetts"/>
    <n v="1852"/>
    <x v="3"/>
    <x v="779"/>
    <x v="1"/>
    <x v="10"/>
    <x v="778"/>
    <x v="151"/>
    <n v="4"/>
    <n v="0"/>
    <x v="153"/>
  </r>
  <r>
    <n v="5086"/>
    <s v="CA-2015-144302"/>
    <x v="974"/>
    <x v="687"/>
    <s v="Standard Class"/>
    <s v="ME-17320"/>
    <s v="Maria Etezadi"/>
    <s v="Home Office"/>
    <s v="United States"/>
    <s v="Dallas"/>
    <s v="Texas"/>
    <n v="75081"/>
    <x v="2"/>
    <x v="497"/>
    <x v="1"/>
    <x v="8"/>
    <x v="497"/>
    <x v="3756"/>
    <n v="2"/>
    <n v="0.8"/>
    <x v="4302"/>
  </r>
  <r>
    <n v="5087"/>
    <s v="CA-2015-109001"/>
    <x v="616"/>
    <x v="741"/>
    <s v="Standard Class"/>
    <s v="KN-16390"/>
    <s v="Katherine Nockton"/>
    <s v="Corporate"/>
    <s v="United States"/>
    <s v="Philadelphia"/>
    <s v="Pennsylvania"/>
    <n v="19120"/>
    <x v="3"/>
    <x v="1720"/>
    <x v="2"/>
    <x v="7"/>
    <x v="1707"/>
    <x v="3757"/>
    <n v="7"/>
    <n v="0.4"/>
    <x v="4303"/>
  </r>
  <r>
    <n v="5088"/>
    <s v="CA-2015-109001"/>
    <x v="616"/>
    <x v="741"/>
    <s v="Standard Class"/>
    <s v="KN-16390"/>
    <s v="Katherine Nockton"/>
    <s v="Corporate"/>
    <s v="United States"/>
    <s v="Philadelphia"/>
    <s v="Pennsylvania"/>
    <n v="19120"/>
    <x v="3"/>
    <x v="553"/>
    <x v="2"/>
    <x v="11"/>
    <x v="552"/>
    <x v="3758"/>
    <n v="1"/>
    <n v="0.2"/>
    <x v="4304"/>
  </r>
  <r>
    <n v="5089"/>
    <s v="CA-2015-109001"/>
    <x v="616"/>
    <x v="741"/>
    <s v="Standard Class"/>
    <s v="KN-16390"/>
    <s v="Katherine Nockton"/>
    <s v="Corporate"/>
    <s v="United States"/>
    <s v="Philadelphia"/>
    <s v="Pennsylvania"/>
    <n v="19120"/>
    <x v="3"/>
    <x v="798"/>
    <x v="1"/>
    <x v="8"/>
    <x v="796"/>
    <x v="3759"/>
    <n v="3"/>
    <n v="0.7"/>
    <x v="4305"/>
  </r>
  <r>
    <n v="5090"/>
    <s v="CA-2017-132738"/>
    <x v="1018"/>
    <x v="636"/>
    <s v="First Class"/>
    <s v="HM-14860"/>
    <s v="Harry Marie"/>
    <s v="Corporate"/>
    <s v="United States"/>
    <s v="Loveland"/>
    <s v="Colorado"/>
    <n v="80538"/>
    <x v="1"/>
    <x v="1383"/>
    <x v="1"/>
    <x v="10"/>
    <x v="1369"/>
    <x v="892"/>
    <n v="2"/>
    <n v="0.2"/>
    <x v="2282"/>
  </r>
  <r>
    <n v="5091"/>
    <s v="CA-2017-132738"/>
    <x v="1018"/>
    <x v="636"/>
    <s v="First Class"/>
    <s v="HM-14860"/>
    <s v="Harry Marie"/>
    <s v="Corporate"/>
    <s v="United States"/>
    <s v="Loveland"/>
    <s v="Colorado"/>
    <n v="80538"/>
    <x v="1"/>
    <x v="598"/>
    <x v="1"/>
    <x v="12"/>
    <x v="598"/>
    <x v="3760"/>
    <n v="1"/>
    <n v="0.2"/>
    <x v="4306"/>
  </r>
  <r>
    <n v="5092"/>
    <s v="CA-2017-156720"/>
    <x v="247"/>
    <x v="362"/>
    <s v="Standard Class"/>
    <s v="JM-15580"/>
    <s v="Jill Matthias"/>
    <s v="Consumer"/>
    <s v="United States"/>
    <s v="Loveland"/>
    <s v="Colorado"/>
    <n v="80538"/>
    <x v="1"/>
    <x v="242"/>
    <x v="1"/>
    <x v="13"/>
    <x v="243"/>
    <x v="3761"/>
    <n v="3"/>
    <n v="0.2"/>
    <x v="4307"/>
  </r>
  <r>
    <n v="5093"/>
    <s v="CA-2015-119102"/>
    <x v="293"/>
    <x v="673"/>
    <s v="Standard Class"/>
    <s v="KH-16690"/>
    <s v="Kristen Hastings"/>
    <s v="Corporate"/>
    <s v="United States"/>
    <s v="Woonsocket"/>
    <s v="Rhode Island"/>
    <n v="2895"/>
    <x v="3"/>
    <x v="456"/>
    <x v="1"/>
    <x v="4"/>
    <x v="457"/>
    <x v="492"/>
    <n v="3"/>
    <n v="0"/>
    <x v="503"/>
  </r>
  <r>
    <n v="5094"/>
    <s v="US-2014-140452"/>
    <x v="776"/>
    <x v="28"/>
    <s v="Standard Class"/>
    <s v="BK-11260"/>
    <s v="Berenike Kampe"/>
    <s v="Consumer"/>
    <s v="United States"/>
    <s v="Chicago"/>
    <s v="Illinois"/>
    <n v="60610"/>
    <x v="2"/>
    <x v="1297"/>
    <x v="1"/>
    <x v="9"/>
    <x v="1282"/>
    <x v="3762"/>
    <n v="4"/>
    <n v="0.8"/>
    <x v="4308"/>
  </r>
  <r>
    <n v="5095"/>
    <s v="US-2014-140452"/>
    <x v="776"/>
    <x v="28"/>
    <s v="Standard Class"/>
    <s v="BK-11260"/>
    <s v="Berenike Kampe"/>
    <s v="Consumer"/>
    <s v="United States"/>
    <s v="Chicago"/>
    <s v="Illinois"/>
    <n v="60610"/>
    <x v="2"/>
    <x v="838"/>
    <x v="0"/>
    <x v="3"/>
    <x v="832"/>
    <x v="2490"/>
    <n v="5"/>
    <n v="0.5"/>
    <x v="4309"/>
  </r>
  <r>
    <n v="5096"/>
    <s v="US-2014-140452"/>
    <x v="776"/>
    <x v="28"/>
    <s v="Standard Class"/>
    <s v="BK-11260"/>
    <s v="Berenike Kampe"/>
    <s v="Consumer"/>
    <s v="United States"/>
    <s v="Chicago"/>
    <s v="Illinois"/>
    <n v="60610"/>
    <x v="2"/>
    <x v="850"/>
    <x v="2"/>
    <x v="7"/>
    <x v="843"/>
    <x v="1927"/>
    <n v="4"/>
    <n v="0.2"/>
    <x v="4310"/>
  </r>
  <r>
    <n v="5097"/>
    <s v="US-2014-140452"/>
    <x v="776"/>
    <x v="28"/>
    <s v="Standard Class"/>
    <s v="BK-11260"/>
    <s v="Berenike Kampe"/>
    <s v="Consumer"/>
    <s v="United States"/>
    <s v="Chicago"/>
    <s v="Illinois"/>
    <n v="60610"/>
    <x v="2"/>
    <x v="1104"/>
    <x v="0"/>
    <x v="5"/>
    <x v="1093"/>
    <x v="2209"/>
    <n v="3"/>
    <n v="0.6"/>
    <x v="4311"/>
  </r>
  <r>
    <n v="5098"/>
    <s v="US-2014-140452"/>
    <x v="776"/>
    <x v="28"/>
    <s v="Standard Class"/>
    <s v="BK-11260"/>
    <s v="Berenike Kampe"/>
    <s v="Consumer"/>
    <s v="United States"/>
    <s v="Chicago"/>
    <s v="Illinois"/>
    <n v="60610"/>
    <x v="2"/>
    <x v="1023"/>
    <x v="1"/>
    <x v="8"/>
    <x v="1014"/>
    <x v="3763"/>
    <n v="2"/>
    <n v="0.8"/>
    <x v="4312"/>
  </r>
  <r>
    <n v="5099"/>
    <s v="US-2014-140452"/>
    <x v="776"/>
    <x v="28"/>
    <s v="Standard Class"/>
    <s v="BK-11260"/>
    <s v="Berenike Kampe"/>
    <s v="Consumer"/>
    <s v="United States"/>
    <s v="Chicago"/>
    <s v="Illinois"/>
    <n v="60610"/>
    <x v="2"/>
    <x v="210"/>
    <x v="1"/>
    <x v="4"/>
    <x v="211"/>
    <x v="2083"/>
    <n v="2"/>
    <n v="0.2"/>
    <x v="4313"/>
  </r>
  <r>
    <n v="5100"/>
    <s v="CA-2015-141936"/>
    <x v="976"/>
    <x v="576"/>
    <s v="Standard Class"/>
    <s v="PN-18775"/>
    <s v="Parhena Norris"/>
    <s v="Home Office"/>
    <s v="United States"/>
    <s v="Bakersfield"/>
    <s v="California"/>
    <n v="93309"/>
    <x v="1"/>
    <x v="416"/>
    <x v="1"/>
    <x v="8"/>
    <x v="416"/>
    <x v="3764"/>
    <n v="3"/>
    <n v="0.2"/>
    <x v="4314"/>
  </r>
  <r>
    <n v="5101"/>
    <s v="CA-2014-158442"/>
    <x v="461"/>
    <x v="700"/>
    <s v="Same Day"/>
    <s v="AZ-10750"/>
    <s v="Annie Zypern"/>
    <s v="Consumer"/>
    <s v="United States"/>
    <s v="Dallas"/>
    <s v="Texas"/>
    <n v="75217"/>
    <x v="2"/>
    <x v="324"/>
    <x v="1"/>
    <x v="6"/>
    <x v="324"/>
    <x v="3079"/>
    <n v="2"/>
    <n v="0.2"/>
    <x v="3450"/>
  </r>
  <r>
    <n v="5102"/>
    <s v="CA-2014-158442"/>
    <x v="461"/>
    <x v="700"/>
    <s v="Same Day"/>
    <s v="AZ-10750"/>
    <s v="Annie Zypern"/>
    <s v="Consumer"/>
    <s v="United States"/>
    <s v="Dallas"/>
    <s v="Texas"/>
    <n v="75217"/>
    <x v="2"/>
    <x v="727"/>
    <x v="1"/>
    <x v="10"/>
    <x v="1552"/>
    <x v="1182"/>
    <n v="1"/>
    <n v="0.2"/>
    <x v="3426"/>
  </r>
  <r>
    <n v="5103"/>
    <s v="CA-2014-158442"/>
    <x v="461"/>
    <x v="700"/>
    <s v="Same Day"/>
    <s v="AZ-10750"/>
    <s v="Annie Zypern"/>
    <s v="Consumer"/>
    <s v="United States"/>
    <s v="Dallas"/>
    <s v="Texas"/>
    <n v="75217"/>
    <x v="2"/>
    <x v="12"/>
    <x v="1"/>
    <x v="10"/>
    <x v="12"/>
    <x v="12"/>
    <n v="3"/>
    <n v="0.2"/>
    <x v="12"/>
  </r>
  <r>
    <n v="5104"/>
    <s v="CA-2015-167374"/>
    <x v="514"/>
    <x v="803"/>
    <s v="Second Class"/>
    <s v="GM-14500"/>
    <s v="Gene McClure"/>
    <s v="Consumer"/>
    <s v="United States"/>
    <s v="Philadelphia"/>
    <s v="Pennsylvania"/>
    <n v="19140"/>
    <x v="3"/>
    <x v="144"/>
    <x v="1"/>
    <x v="10"/>
    <x v="145"/>
    <x v="2710"/>
    <n v="6"/>
    <n v="0.2"/>
    <x v="4315"/>
  </r>
  <r>
    <n v="5105"/>
    <s v="CA-2015-167374"/>
    <x v="514"/>
    <x v="803"/>
    <s v="Second Class"/>
    <s v="GM-14500"/>
    <s v="Gene McClure"/>
    <s v="Consumer"/>
    <s v="United States"/>
    <s v="Philadelphia"/>
    <s v="Pennsylvania"/>
    <n v="19140"/>
    <x v="3"/>
    <x v="60"/>
    <x v="2"/>
    <x v="11"/>
    <x v="60"/>
    <x v="3664"/>
    <n v="3"/>
    <n v="0.2"/>
    <x v="4316"/>
  </r>
  <r>
    <n v="5106"/>
    <s v="CA-2014-116568"/>
    <x v="637"/>
    <x v="966"/>
    <s v="Standard Class"/>
    <s v="BM-11785"/>
    <s v="Bryan Mills"/>
    <s v="Consumer"/>
    <s v="United States"/>
    <s v="Deltona"/>
    <s v="Florida"/>
    <n v="32725"/>
    <x v="0"/>
    <x v="1340"/>
    <x v="0"/>
    <x v="1"/>
    <x v="1325"/>
    <x v="3765"/>
    <n v="4"/>
    <n v="0.2"/>
    <x v="4317"/>
  </r>
  <r>
    <n v="5107"/>
    <s v="CA-2015-147102"/>
    <x v="444"/>
    <x v="1068"/>
    <s v="Standard Class"/>
    <s v="NH-18610"/>
    <s v="Nicole Hansen"/>
    <s v="Corporate"/>
    <s v="United States"/>
    <s v="Columbus"/>
    <s v="Georgia"/>
    <n v="31907"/>
    <x v="0"/>
    <x v="1350"/>
    <x v="2"/>
    <x v="11"/>
    <x v="1336"/>
    <x v="3766"/>
    <n v="4"/>
    <n v="0"/>
    <x v="4318"/>
  </r>
  <r>
    <n v="5108"/>
    <s v="CA-2017-132213"/>
    <x v="1016"/>
    <x v="732"/>
    <s v="First Class"/>
    <s v="PN-18775"/>
    <s v="Parhena Norris"/>
    <s v="Home Office"/>
    <s v="United States"/>
    <s v="Nashville"/>
    <s v="Tennessee"/>
    <n v="37211"/>
    <x v="0"/>
    <x v="512"/>
    <x v="1"/>
    <x v="6"/>
    <x v="512"/>
    <x v="2115"/>
    <n v="9"/>
    <n v="0.2"/>
    <x v="2279"/>
  </r>
  <r>
    <n v="5109"/>
    <s v="CA-2017-132213"/>
    <x v="1016"/>
    <x v="732"/>
    <s v="First Class"/>
    <s v="PN-18775"/>
    <s v="Parhena Norris"/>
    <s v="Home Office"/>
    <s v="United States"/>
    <s v="Nashville"/>
    <s v="Tennessee"/>
    <n v="37211"/>
    <x v="0"/>
    <x v="207"/>
    <x v="1"/>
    <x v="6"/>
    <x v="208"/>
    <x v="3767"/>
    <n v="5"/>
    <n v="0.2"/>
    <x v="4319"/>
  </r>
  <r>
    <n v="5110"/>
    <s v="CA-2014-138450"/>
    <x v="638"/>
    <x v="657"/>
    <s v="Standard Class"/>
    <s v="EH-13765"/>
    <s v="Edward Hooks"/>
    <s v="Corporate"/>
    <s v="United States"/>
    <s v="Philadelphia"/>
    <s v="Pennsylvania"/>
    <n v="19134"/>
    <x v="3"/>
    <x v="466"/>
    <x v="1"/>
    <x v="12"/>
    <x v="467"/>
    <x v="505"/>
    <n v="6"/>
    <n v="0.2"/>
    <x v="517"/>
  </r>
  <r>
    <n v="5111"/>
    <s v="CA-2014-138450"/>
    <x v="638"/>
    <x v="657"/>
    <s v="Standard Class"/>
    <s v="EH-13765"/>
    <s v="Edward Hooks"/>
    <s v="Corporate"/>
    <s v="United States"/>
    <s v="Philadelphia"/>
    <s v="Pennsylvania"/>
    <n v="19134"/>
    <x v="3"/>
    <x v="41"/>
    <x v="1"/>
    <x v="4"/>
    <x v="41"/>
    <x v="3768"/>
    <n v="6"/>
    <n v="0.2"/>
    <x v="4320"/>
  </r>
  <r>
    <n v="5112"/>
    <s v="CA-2014-138450"/>
    <x v="638"/>
    <x v="657"/>
    <s v="Standard Class"/>
    <s v="EH-13765"/>
    <s v="Edward Hooks"/>
    <s v="Corporate"/>
    <s v="United States"/>
    <s v="Philadelphia"/>
    <s v="Pennsylvania"/>
    <n v="19134"/>
    <x v="3"/>
    <x v="1407"/>
    <x v="1"/>
    <x v="10"/>
    <x v="1394"/>
    <x v="3769"/>
    <n v="4"/>
    <n v="0.2"/>
    <x v="4321"/>
  </r>
  <r>
    <n v="5113"/>
    <s v="CA-2015-153073"/>
    <x v="50"/>
    <x v="681"/>
    <s v="Same Day"/>
    <s v="HA-14905"/>
    <s v="Helen Abelman"/>
    <s v="Consumer"/>
    <s v="United States"/>
    <s v="Chicago"/>
    <s v="Illinois"/>
    <n v="60610"/>
    <x v="2"/>
    <x v="1721"/>
    <x v="0"/>
    <x v="5"/>
    <x v="1708"/>
    <x v="3770"/>
    <n v="9"/>
    <n v="0.6"/>
    <x v="4322"/>
  </r>
  <r>
    <n v="5114"/>
    <s v="CA-2016-147970"/>
    <x v="1011"/>
    <x v="1118"/>
    <s v="Second Class"/>
    <s v="AB-10150"/>
    <s v="Aimee Bixby"/>
    <s v="Consumer"/>
    <s v="United States"/>
    <s v="Dallas"/>
    <s v="Texas"/>
    <n v="75220"/>
    <x v="2"/>
    <x v="1307"/>
    <x v="1"/>
    <x v="10"/>
    <x v="1292"/>
    <x v="12"/>
    <n v="3"/>
    <n v="0.2"/>
    <x v="12"/>
  </r>
  <r>
    <n v="5115"/>
    <s v="CA-2016-150658"/>
    <x v="1019"/>
    <x v="407"/>
    <s v="Standard Class"/>
    <s v="MS-17365"/>
    <s v="Maribeth Schnelling"/>
    <s v="Consumer"/>
    <s v="United States"/>
    <s v="Carlsbad"/>
    <s v="New Mexico"/>
    <n v="88220"/>
    <x v="1"/>
    <x v="307"/>
    <x v="1"/>
    <x v="8"/>
    <x v="307"/>
    <x v="2209"/>
    <n v="3"/>
    <n v="0.2"/>
    <x v="4323"/>
  </r>
  <r>
    <n v="5116"/>
    <s v="CA-2017-125640"/>
    <x v="800"/>
    <x v="1119"/>
    <s v="Standard Class"/>
    <s v="DD-13570"/>
    <s v="Dorothy Dickinson"/>
    <s v="Consumer"/>
    <s v="United States"/>
    <s v="Philadelphia"/>
    <s v="Pennsylvania"/>
    <n v="19134"/>
    <x v="3"/>
    <x v="1722"/>
    <x v="1"/>
    <x v="2"/>
    <x v="1709"/>
    <x v="106"/>
    <n v="1"/>
    <n v="0.2"/>
    <x v="107"/>
  </r>
  <r>
    <n v="5117"/>
    <s v="CA-2017-154137"/>
    <x v="343"/>
    <x v="251"/>
    <s v="Standard Class"/>
    <s v="MT-17815"/>
    <s v="Meg Tillman"/>
    <s v="Consumer"/>
    <s v="United States"/>
    <s v="New York City"/>
    <s v="New York"/>
    <n v="10009"/>
    <x v="3"/>
    <x v="1032"/>
    <x v="1"/>
    <x v="4"/>
    <x v="1023"/>
    <x v="3771"/>
    <n v="1"/>
    <n v="0"/>
    <x v="232"/>
  </r>
  <r>
    <n v="5118"/>
    <s v="CA-2015-127173"/>
    <x v="120"/>
    <x v="1120"/>
    <s v="Standard Class"/>
    <s v="GM-14500"/>
    <s v="Gene McClure"/>
    <s v="Consumer"/>
    <s v="United States"/>
    <s v="Oceanside"/>
    <s v="New York"/>
    <n v="11572"/>
    <x v="3"/>
    <x v="271"/>
    <x v="1"/>
    <x v="13"/>
    <x v="271"/>
    <x v="805"/>
    <n v="3"/>
    <n v="0"/>
    <x v="4324"/>
  </r>
  <r>
    <n v="5119"/>
    <s v="CA-2015-127173"/>
    <x v="120"/>
    <x v="1120"/>
    <s v="Standard Class"/>
    <s v="GM-14500"/>
    <s v="Gene McClure"/>
    <s v="Consumer"/>
    <s v="United States"/>
    <s v="Oceanside"/>
    <s v="New York"/>
    <n v="11572"/>
    <x v="3"/>
    <x v="1548"/>
    <x v="2"/>
    <x v="15"/>
    <x v="1536"/>
    <x v="3772"/>
    <n v="7"/>
    <n v="0"/>
    <x v="4325"/>
  </r>
  <r>
    <n v="5120"/>
    <s v="CA-2015-127173"/>
    <x v="120"/>
    <x v="1120"/>
    <s v="Standard Class"/>
    <s v="GM-14500"/>
    <s v="Gene McClure"/>
    <s v="Consumer"/>
    <s v="United States"/>
    <s v="Oceanside"/>
    <s v="New York"/>
    <n v="11572"/>
    <x v="3"/>
    <x v="1045"/>
    <x v="1"/>
    <x v="8"/>
    <x v="1034"/>
    <x v="3773"/>
    <n v="9"/>
    <n v="0.2"/>
    <x v="4326"/>
  </r>
  <r>
    <n v="5121"/>
    <s v="CA-2014-149538"/>
    <x v="527"/>
    <x v="521"/>
    <s v="Standard Class"/>
    <s v="KB-16585"/>
    <s v="Ken Black"/>
    <s v="Corporate"/>
    <s v="United States"/>
    <s v="Lafayette"/>
    <s v="Louisiana"/>
    <n v="70506"/>
    <x v="0"/>
    <x v="243"/>
    <x v="1"/>
    <x v="4"/>
    <x v="244"/>
    <x v="3774"/>
    <n v="5"/>
    <n v="0"/>
    <x v="4327"/>
  </r>
  <r>
    <n v="5122"/>
    <s v="CA-2014-149538"/>
    <x v="527"/>
    <x v="521"/>
    <s v="Standard Class"/>
    <s v="KB-16585"/>
    <s v="Ken Black"/>
    <s v="Corporate"/>
    <s v="United States"/>
    <s v="Lafayette"/>
    <s v="Louisiana"/>
    <n v="70506"/>
    <x v="0"/>
    <x v="1135"/>
    <x v="2"/>
    <x v="11"/>
    <x v="1123"/>
    <x v="2622"/>
    <n v="2"/>
    <n v="0"/>
    <x v="3067"/>
  </r>
  <r>
    <n v="5123"/>
    <s v="CA-2014-149538"/>
    <x v="527"/>
    <x v="521"/>
    <s v="Standard Class"/>
    <s v="KB-16585"/>
    <s v="Ken Black"/>
    <s v="Corporate"/>
    <s v="United States"/>
    <s v="Lafayette"/>
    <s v="Louisiana"/>
    <n v="70506"/>
    <x v="0"/>
    <x v="1723"/>
    <x v="1"/>
    <x v="10"/>
    <x v="1710"/>
    <x v="541"/>
    <n v="3"/>
    <n v="0"/>
    <x v="551"/>
  </r>
  <r>
    <n v="5124"/>
    <s v="CA-2014-149538"/>
    <x v="527"/>
    <x v="521"/>
    <s v="Standard Class"/>
    <s v="KB-16585"/>
    <s v="Ken Black"/>
    <s v="Corporate"/>
    <s v="United States"/>
    <s v="Lafayette"/>
    <s v="Louisiana"/>
    <n v="70506"/>
    <x v="0"/>
    <x v="727"/>
    <x v="1"/>
    <x v="10"/>
    <x v="1552"/>
    <x v="91"/>
    <n v="2"/>
    <n v="0"/>
    <x v="2056"/>
  </r>
  <r>
    <n v="5125"/>
    <s v="CA-2014-160766"/>
    <x v="80"/>
    <x v="931"/>
    <s v="Same Day"/>
    <s v="DM-13015"/>
    <s v="Darrin Martin"/>
    <s v="Consumer"/>
    <s v="United States"/>
    <s v="New York City"/>
    <s v="New York"/>
    <n v="10009"/>
    <x v="3"/>
    <x v="977"/>
    <x v="0"/>
    <x v="3"/>
    <x v="832"/>
    <x v="3775"/>
    <n v="9"/>
    <n v="0.4"/>
    <x v="4328"/>
  </r>
  <r>
    <n v="5126"/>
    <s v="CA-2014-160766"/>
    <x v="80"/>
    <x v="931"/>
    <s v="Same Day"/>
    <s v="DM-13015"/>
    <s v="Darrin Martin"/>
    <s v="Consumer"/>
    <s v="United States"/>
    <s v="New York City"/>
    <s v="New York"/>
    <n v="10009"/>
    <x v="3"/>
    <x v="706"/>
    <x v="1"/>
    <x v="12"/>
    <x v="153"/>
    <x v="3776"/>
    <n v="7"/>
    <n v="0"/>
    <x v="4329"/>
  </r>
  <r>
    <n v="5127"/>
    <s v="CA-2014-160766"/>
    <x v="80"/>
    <x v="931"/>
    <s v="Same Day"/>
    <s v="DM-13015"/>
    <s v="Darrin Martin"/>
    <s v="Consumer"/>
    <s v="United States"/>
    <s v="New York City"/>
    <s v="New York"/>
    <n v="10009"/>
    <x v="3"/>
    <x v="814"/>
    <x v="2"/>
    <x v="15"/>
    <x v="810"/>
    <x v="3777"/>
    <n v="4"/>
    <n v="0"/>
    <x v="4330"/>
  </r>
  <r>
    <n v="5128"/>
    <s v="CA-2014-160766"/>
    <x v="80"/>
    <x v="931"/>
    <s v="Same Day"/>
    <s v="DM-13015"/>
    <s v="Darrin Martin"/>
    <s v="Consumer"/>
    <s v="United States"/>
    <s v="New York City"/>
    <s v="New York"/>
    <n v="10009"/>
    <x v="3"/>
    <x v="227"/>
    <x v="1"/>
    <x v="9"/>
    <x v="228"/>
    <x v="3778"/>
    <n v="2"/>
    <n v="0"/>
    <x v="4331"/>
  </r>
  <r>
    <n v="5129"/>
    <s v="CA-2014-160766"/>
    <x v="80"/>
    <x v="931"/>
    <s v="Same Day"/>
    <s v="DM-13015"/>
    <s v="Darrin Martin"/>
    <s v="Consumer"/>
    <s v="United States"/>
    <s v="New York City"/>
    <s v="New York"/>
    <n v="10009"/>
    <x v="3"/>
    <x v="1259"/>
    <x v="2"/>
    <x v="7"/>
    <x v="1243"/>
    <x v="2181"/>
    <n v="1"/>
    <n v="0"/>
    <x v="4332"/>
  </r>
  <r>
    <n v="5130"/>
    <s v="CA-2014-160766"/>
    <x v="80"/>
    <x v="931"/>
    <s v="Same Day"/>
    <s v="DM-13015"/>
    <s v="Darrin Martin"/>
    <s v="Consumer"/>
    <s v="United States"/>
    <s v="New York City"/>
    <s v="New York"/>
    <n v="10009"/>
    <x v="3"/>
    <x v="1485"/>
    <x v="2"/>
    <x v="7"/>
    <x v="1472"/>
    <x v="1170"/>
    <n v="3"/>
    <n v="0"/>
    <x v="4333"/>
  </r>
  <r>
    <n v="5131"/>
    <s v="CA-2014-160766"/>
    <x v="80"/>
    <x v="931"/>
    <s v="Same Day"/>
    <s v="DM-13015"/>
    <s v="Darrin Martin"/>
    <s v="Consumer"/>
    <s v="United States"/>
    <s v="New York City"/>
    <s v="New York"/>
    <n v="10009"/>
    <x v="3"/>
    <x v="1463"/>
    <x v="1"/>
    <x v="10"/>
    <x v="1449"/>
    <x v="3779"/>
    <n v="9"/>
    <n v="0"/>
    <x v="4334"/>
  </r>
  <r>
    <n v="5132"/>
    <s v="CA-2017-146626"/>
    <x v="614"/>
    <x v="263"/>
    <s v="Standard Class"/>
    <s v="BP-11185"/>
    <s v="Ben Peterman"/>
    <s v="Corporate"/>
    <s v="United States"/>
    <s v="Anaheim"/>
    <s v="California"/>
    <n v="92804"/>
    <x v="1"/>
    <x v="1308"/>
    <x v="0"/>
    <x v="5"/>
    <x v="1293"/>
    <x v="3780"/>
    <n v="8"/>
    <n v="0"/>
    <x v="4335"/>
  </r>
  <r>
    <n v="5133"/>
    <s v="CA-2015-123330"/>
    <x v="1020"/>
    <x v="1121"/>
    <s v="Standard Class"/>
    <s v="EP-13915"/>
    <s v="Emily Phan"/>
    <s v="Consumer"/>
    <s v="United States"/>
    <s v="Deltona"/>
    <s v="Florida"/>
    <n v="32725"/>
    <x v="0"/>
    <x v="817"/>
    <x v="2"/>
    <x v="7"/>
    <x v="813"/>
    <x v="3781"/>
    <n v="3"/>
    <n v="0.2"/>
    <x v="4336"/>
  </r>
  <r>
    <n v="5134"/>
    <s v="CA-2017-155607"/>
    <x v="200"/>
    <x v="524"/>
    <s v="Standard Class"/>
    <s v="FG-14260"/>
    <s v="Frank Gastineau"/>
    <s v="Home Office"/>
    <s v="United States"/>
    <s v="New York City"/>
    <s v="New York"/>
    <n v="10009"/>
    <x v="3"/>
    <x v="1612"/>
    <x v="1"/>
    <x v="9"/>
    <x v="1603"/>
    <x v="3782"/>
    <n v="7"/>
    <n v="0"/>
    <x v="4337"/>
  </r>
  <r>
    <n v="5135"/>
    <s v="CA-2017-155607"/>
    <x v="200"/>
    <x v="524"/>
    <s v="Standard Class"/>
    <s v="FG-14260"/>
    <s v="Frank Gastineau"/>
    <s v="Home Office"/>
    <s v="United States"/>
    <s v="New York City"/>
    <s v="New York"/>
    <n v="10009"/>
    <x v="3"/>
    <x v="705"/>
    <x v="1"/>
    <x v="8"/>
    <x v="705"/>
    <x v="3783"/>
    <n v="4"/>
    <n v="0.2"/>
    <x v="4338"/>
  </r>
  <r>
    <n v="5136"/>
    <s v="CA-2016-151323"/>
    <x v="248"/>
    <x v="464"/>
    <s v="Standard Class"/>
    <s v="AB-10255"/>
    <s v="Alejandro Ballentine"/>
    <s v="Home Office"/>
    <s v="United States"/>
    <s v="Seattle"/>
    <s v="Washington"/>
    <n v="98103"/>
    <x v="1"/>
    <x v="263"/>
    <x v="1"/>
    <x v="13"/>
    <x v="263"/>
    <x v="3784"/>
    <n v="5"/>
    <n v="0"/>
    <x v="4339"/>
  </r>
  <r>
    <n v="5137"/>
    <s v="CA-2015-146696"/>
    <x v="639"/>
    <x v="79"/>
    <s v="Standard Class"/>
    <s v="RD-19480"/>
    <s v="Rick Duston"/>
    <s v="Consumer"/>
    <s v="United States"/>
    <s v="San Diego"/>
    <s v="California"/>
    <n v="92105"/>
    <x v="1"/>
    <x v="881"/>
    <x v="1"/>
    <x v="8"/>
    <x v="875"/>
    <x v="3785"/>
    <n v="2"/>
    <n v="0.2"/>
    <x v="4340"/>
  </r>
  <r>
    <n v="5138"/>
    <s v="CA-2016-128972"/>
    <x v="373"/>
    <x v="398"/>
    <s v="Standard Class"/>
    <s v="TS-21430"/>
    <s v="Tom Stivers"/>
    <s v="Corporate"/>
    <s v="United States"/>
    <s v="Oklahoma City"/>
    <s v="Oklahoma"/>
    <n v="73120"/>
    <x v="2"/>
    <x v="560"/>
    <x v="0"/>
    <x v="5"/>
    <x v="559"/>
    <x v="635"/>
    <n v="4"/>
    <n v="0"/>
    <x v="4341"/>
  </r>
  <r>
    <n v="5139"/>
    <s v="CA-2017-128335"/>
    <x v="365"/>
    <x v="391"/>
    <s v="Standard Class"/>
    <s v="JA-15970"/>
    <s v="Joseph Airdo"/>
    <s v="Consumer"/>
    <s v="United States"/>
    <s v="Mount Vernon"/>
    <s v="New York"/>
    <n v="10550"/>
    <x v="3"/>
    <x v="837"/>
    <x v="1"/>
    <x v="12"/>
    <x v="153"/>
    <x v="1013"/>
    <n v="3"/>
    <n v="0"/>
    <x v="1052"/>
  </r>
  <r>
    <n v="5140"/>
    <s v="CA-2017-128335"/>
    <x v="365"/>
    <x v="391"/>
    <s v="Standard Class"/>
    <s v="JA-15970"/>
    <s v="Joseph Airdo"/>
    <s v="Consumer"/>
    <s v="United States"/>
    <s v="Mount Vernon"/>
    <s v="New York"/>
    <n v="10550"/>
    <x v="3"/>
    <x v="1540"/>
    <x v="1"/>
    <x v="10"/>
    <x v="1528"/>
    <x v="3786"/>
    <n v="5"/>
    <n v="0"/>
    <x v="4342"/>
  </r>
  <r>
    <n v="5141"/>
    <s v="CA-2015-154886"/>
    <x v="627"/>
    <x v="1122"/>
    <s v="Standard Class"/>
    <s v="SW-20455"/>
    <s v="Shaun Weien"/>
    <s v="Consumer"/>
    <s v="United States"/>
    <s v="San Francisco"/>
    <s v="California"/>
    <n v="94109"/>
    <x v="1"/>
    <x v="259"/>
    <x v="2"/>
    <x v="11"/>
    <x v="259"/>
    <x v="3787"/>
    <n v="2"/>
    <n v="0"/>
    <x v="4343"/>
  </r>
  <r>
    <n v="5142"/>
    <s v="CA-2016-111213"/>
    <x v="178"/>
    <x v="1012"/>
    <s v="Standard Class"/>
    <s v="FP-14320"/>
    <s v="Frank Preis"/>
    <s v="Consumer"/>
    <s v="United States"/>
    <s v="New York City"/>
    <s v="New York"/>
    <n v="10009"/>
    <x v="3"/>
    <x v="1"/>
    <x v="0"/>
    <x v="1"/>
    <x v="1"/>
    <x v="3788"/>
    <n v="6"/>
    <n v="0.1"/>
    <x v="4146"/>
  </r>
  <r>
    <n v="5143"/>
    <s v="CA-2016-111213"/>
    <x v="178"/>
    <x v="1012"/>
    <s v="Standard Class"/>
    <s v="FP-14320"/>
    <s v="Frank Preis"/>
    <s v="Consumer"/>
    <s v="United States"/>
    <s v="New York City"/>
    <s v="New York"/>
    <n v="10009"/>
    <x v="3"/>
    <x v="1444"/>
    <x v="1"/>
    <x v="14"/>
    <x v="327"/>
    <x v="1558"/>
    <n v="8"/>
    <n v="0"/>
    <x v="4344"/>
  </r>
  <r>
    <n v="5144"/>
    <s v="CA-2016-111213"/>
    <x v="178"/>
    <x v="1012"/>
    <s v="Standard Class"/>
    <s v="FP-14320"/>
    <s v="Frank Preis"/>
    <s v="Consumer"/>
    <s v="United States"/>
    <s v="New York City"/>
    <s v="New York"/>
    <n v="10009"/>
    <x v="3"/>
    <x v="307"/>
    <x v="1"/>
    <x v="8"/>
    <x v="307"/>
    <x v="3273"/>
    <n v="1"/>
    <n v="0.2"/>
    <x v="3694"/>
  </r>
  <r>
    <n v="5145"/>
    <s v="CA-2017-161333"/>
    <x v="62"/>
    <x v="1123"/>
    <s v="Standard Class"/>
    <s v="JL-15835"/>
    <s v="John Lee"/>
    <s v="Consumer"/>
    <s v="United States"/>
    <s v="Los Angeles"/>
    <s v="California"/>
    <n v="90045"/>
    <x v="1"/>
    <x v="484"/>
    <x v="0"/>
    <x v="5"/>
    <x v="484"/>
    <x v="3789"/>
    <n v="2"/>
    <n v="0"/>
    <x v="4345"/>
  </r>
  <r>
    <n v="5146"/>
    <s v="CA-2017-161333"/>
    <x v="62"/>
    <x v="1123"/>
    <s v="Standard Class"/>
    <s v="JL-15835"/>
    <s v="John Lee"/>
    <s v="Consumer"/>
    <s v="United States"/>
    <s v="Los Angeles"/>
    <s v="California"/>
    <n v="90045"/>
    <x v="1"/>
    <x v="1156"/>
    <x v="1"/>
    <x v="4"/>
    <x v="1144"/>
    <x v="3790"/>
    <n v="4"/>
    <n v="0"/>
    <x v="4346"/>
  </r>
  <r>
    <n v="5147"/>
    <s v="CA-2017-161333"/>
    <x v="62"/>
    <x v="1123"/>
    <s v="Standard Class"/>
    <s v="JL-15835"/>
    <s v="John Lee"/>
    <s v="Consumer"/>
    <s v="United States"/>
    <s v="Los Angeles"/>
    <s v="California"/>
    <n v="90045"/>
    <x v="1"/>
    <x v="1267"/>
    <x v="1"/>
    <x v="9"/>
    <x v="1251"/>
    <x v="1047"/>
    <n v="4"/>
    <n v="0"/>
    <x v="4347"/>
  </r>
  <r>
    <n v="5148"/>
    <s v="CA-2017-128734"/>
    <x v="165"/>
    <x v="786"/>
    <s v="Standard Class"/>
    <s v="JL-15175"/>
    <s v="James Lanier"/>
    <s v="Home Office"/>
    <s v="United States"/>
    <s v="Chandler"/>
    <s v="Arizona"/>
    <n v="85224"/>
    <x v="1"/>
    <x v="1565"/>
    <x v="0"/>
    <x v="5"/>
    <x v="1556"/>
    <x v="1086"/>
    <n v="4"/>
    <n v="0.2"/>
    <x v="4348"/>
  </r>
  <r>
    <n v="5149"/>
    <s v="CA-2017-128734"/>
    <x v="165"/>
    <x v="786"/>
    <s v="Standard Class"/>
    <s v="JL-15175"/>
    <s v="James Lanier"/>
    <s v="Home Office"/>
    <s v="United States"/>
    <s v="Chandler"/>
    <s v="Arizona"/>
    <n v="85224"/>
    <x v="1"/>
    <x v="654"/>
    <x v="0"/>
    <x v="1"/>
    <x v="654"/>
    <x v="3791"/>
    <n v="3"/>
    <n v="0.2"/>
    <x v="4349"/>
  </r>
  <r>
    <n v="5150"/>
    <s v="CA-2014-141796"/>
    <x v="261"/>
    <x v="365"/>
    <s v="Same Day"/>
    <s v="JG-15160"/>
    <s v="James Galang"/>
    <s v="Consumer"/>
    <s v="United States"/>
    <s v="Long Beach"/>
    <s v="New York"/>
    <n v="11561"/>
    <x v="3"/>
    <x v="1246"/>
    <x v="2"/>
    <x v="7"/>
    <x v="1230"/>
    <x v="3792"/>
    <n v="3"/>
    <n v="0"/>
    <x v="4350"/>
  </r>
  <r>
    <n v="5151"/>
    <s v="CA-2017-125101"/>
    <x v="904"/>
    <x v="935"/>
    <s v="Second Class"/>
    <s v="SH-19975"/>
    <s v="Sally Hughsby"/>
    <s v="Corporate"/>
    <s v="United States"/>
    <s v="San Francisco"/>
    <s v="California"/>
    <n v="94109"/>
    <x v="1"/>
    <x v="298"/>
    <x v="1"/>
    <x v="4"/>
    <x v="298"/>
    <x v="3793"/>
    <n v="2"/>
    <n v="0"/>
    <x v="4351"/>
  </r>
  <r>
    <n v="5152"/>
    <s v="CA-2017-169929"/>
    <x v="145"/>
    <x v="938"/>
    <s v="First Class"/>
    <s v="LS-17200"/>
    <s v="Luke Schmidt"/>
    <s v="Corporate"/>
    <s v="United States"/>
    <s v="Helena"/>
    <s v="Montana"/>
    <n v="59601"/>
    <x v="1"/>
    <x v="861"/>
    <x v="1"/>
    <x v="4"/>
    <x v="855"/>
    <x v="1778"/>
    <n v="5"/>
    <n v="0"/>
    <x v="4352"/>
  </r>
  <r>
    <n v="5153"/>
    <s v="US-2014-121566"/>
    <x v="479"/>
    <x v="287"/>
    <s v="Standard Class"/>
    <s v="CS-11860"/>
    <s v="Cari Schnelling"/>
    <s v="Consumer"/>
    <s v="United States"/>
    <s v="New York City"/>
    <s v="New York"/>
    <n v="10011"/>
    <x v="3"/>
    <x v="472"/>
    <x v="1"/>
    <x v="8"/>
    <x v="473"/>
    <x v="3794"/>
    <n v="1"/>
    <n v="0.2"/>
    <x v="4353"/>
  </r>
  <r>
    <n v="5154"/>
    <s v="US-2014-121566"/>
    <x v="479"/>
    <x v="287"/>
    <s v="Standard Class"/>
    <s v="CS-11860"/>
    <s v="Cari Schnelling"/>
    <s v="Consumer"/>
    <s v="United States"/>
    <s v="New York City"/>
    <s v="New York"/>
    <n v="10011"/>
    <x v="3"/>
    <x v="208"/>
    <x v="1"/>
    <x v="6"/>
    <x v="209"/>
    <x v="3795"/>
    <n v="3"/>
    <n v="0"/>
    <x v="4354"/>
  </r>
  <r>
    <n v="5155"/>
    <s v="US-2015-124219"/>
    <x v="976"/>
    <x v="747"/>
    <s v="First Class"/>
    <s v="KW-16570"/>
    <s v="Kelly Williams"/>
    <s v="Consumer"/>
    <s v="United States"/>
    <s v="Kirkwood"/>
    <s v="Missouri"/>
    <n v="63122"/>
    <x v="2"/>
    <x v="20"/>
    <x v="1"/>
    <x v="8"/>
    <x v="20"/>
    <x v="158"/>
    <n v="4"/>
    <n v="0"/>
    <x v="4355"/>
  </r>
  <r>
    <n v="5156"/>
    <s v="US-2015-124219"/>
    <x v="976"/>
    <x v="747"/>
    <s v="First Class"/>
    <s v="KW-16570"/>
    <s v="Kelly Williams"/>
    <s v="Consumer"/>
    <s v="United States"/>
    <s v="Kirkwood"/>
    <s v="Missouri"/>
    <n v="63122"/>
    <x v="2"/>
    <x v="1460"/>
    <x v="0"/>
    <x v="5"/>
    <x v="1446"/>
    <x v="3724"/>
    <n v="3"/>
    <n v="0"/>
    <x v="4356"/>
  </r>
  <r>
    <n v="5157"/>
    <s v="CA-2017-163006"/>
    <x v="160"/>
    <x v="446"/>
    <s v="Second Class"/>
    <s v="GH-14410"/>
    <s v="Gary Hansen"/>
    <s v="Home Office"/>
    <s v="United States"/>
    <s v="Chicago"/>
    <s v="Illinois"/>
    <n v="60653"/>
    <x v="2"/>
    <x v="1718"/>
    <x v="2"/>
    <x v="7"/>
    <x v="1705"/>
    <x v="3796"/>
    <n v="2"/>
    <n v="0.2"/>
    <x v="4357"/>
  </r>
  <r>
    <n v="5158"/>
    <s v="CA-2017-163006"/>
    <x v="160"/>
    <x v="446"/>
    <s v="Second Class"/>
    <s v="GH-14410"/>
    <s v="Gary Hansen"/>
    <s v="Home Office"/>
    <s v="United States"/>
    <s v="Chicago"/>
    <s v="Illinois"/>
    <n v="60653"/>
    <x v="2"/>
    <x v="1631"/>
    <x v="0"/>
    <x v="1"/>
    <x v="1621"/>
    <x v="3797"/>
    <n v="3"/>
    <n v="0.3"/>
    <x v="4358"/>
  </r>
  <r>
    <n v="5159"/>
    <s v="CA-2017-163006"/>
    <x v="160"/>
    <x v="446"/>
    <s v="Second Class"/>
    <s v="GH-14410"/>
    <s v="Gary Hansen"/>
    <s v="Home Office"/>
    <s v="United States"/>
    <s v="Chicago"/>
    <s v="Illinois"/>
    <n v="60653"/>
    <x v="2"/>
    <x v="90"/>
    <x v="0"/>
    <x v="5"/>
    <x v="90"/>
    <x v="3798"/>
    <n v="2"/>
    <n v="0.6"/>
    <x v="4359"/>
  </r>
  <r>
    <n v="5160"/>
    <s v="CA-2015-156146"/>
    <x v="662"/>
    <x v="697"/>
    <s v="Second Class"/>
    <s v="AG-10495"/>
    <s v="Andrew Gjertsen"/>
    <s v="Corporate"/>
    <s v="United States"/>
    <s v="Peoria"/>
    <s v="Arizona"/>
    <n v="85345"/>
    <x v="1"/>
    <x v="194"/>
    <x v="2"/>
    <x v="7"/>
    <x v="195"/>
    <x v="554"/>
    <n v="2"/>
    <n v="0.2"/>
    <x v="563"/>
  </r>
  <r>
    <n v="5161"/>
    <s v="CA-2015-156146"/>
    <x v="662"/>
    <x v="697"/>
    <s v="Second Class"/>
    <s v="AG-10495"/>
    <s v="Andrew Gjertsen"/>
    <s v="Corporate"/>
    <s v="United States"/>
    <s v="Peoria"/>
    <s v="Arizona"/>
    <n v="85345"/>
    <x v="1"/>
    <x v="1300"/>
    <x v="2"/>
    <x v="7"/>
    <x v="1285"/>
    <x v="3799"/>
    <n v="2"/>
    <n v="0.2"/>
    <x v="4360"/>
  </r>
  <r>
    <n v="5162"/>
    <s v="CA-2014-111192"/>
    <x v="1021"/>
    <x v="90"/>
    <s v="Standard Class"/>
    <s v="TS-21430"/>
    <s v="Tom Stivers"/>
    <s v="Corporate"/>
    <s v="United States"/>
    <s v="Seattle"/>
    <s v="Washington"/>
    <n v="98103"/>
    <x v="1"/>
    <x v="1528"/>
    <x v="0"/>
    <x v="0"/>
    <x v="1515"/>
    <x v="3800"/>
    <n v="8"/>
    <n v="0"/>
    <x v="4361"/>
  </r>
  <r>
    <n v="5163"/>
    <s v="CA-2016-115378"/>
    <x v="741"/>
    <x v="791"/>
    <s v="Second Class"/>
    <s v="AJ-10945"/>
    <s v="Ashley Jarboe"/>
    <s v="Consumer"/>
    <s v="United States"/>
    <s v="Taylor"/>
    <s v="Michigan"/>
    <n v="48180"/>
    <x v="2"/>
    <x v="83"/>
    <x v="0"/>
    <x v="1"/>
    <x v="83"/>
    <x v="85"/>
    <n v="2"/>
    <n v="0"/>
    <x v="85"/>
  </r>
  <r>
    <n v="5164"/>
    <s v="CA-2015-161627"/>
    <x v="380"/>
    <x v="772"/>
    <s v="Standard Class"/>
    <s v="SJ-20215"/>
    <s v="Sarah Jordon"/>
    <s v="Consumer"/>
    <s v="United States"/>
    <s v="Pasadena"/>
    <s v="California"/>
    <n v="91104"/>
    <x v="1"/>
    <x v="56"/>
    <x v="0"/>
    <x v="1"/>
    <x v="56"/>
    <x v="3011"/>
    <n v="3"/>
    <n v="0.2"/>
    <x v="4362"/>
  </r>
  <r>
    <n v="5165"/>
    <s v="CA-2014-121006"/>
    <x v="849"/>
    <x v="723"/>
    <s v="Standard Class"/>
    <s v="SC-20020"/>
    <s v="Sam Craven"/>
    <s v="Consumer"/>
    <s v="United States"/>
    <s v="Midland"/>
    <s v="Michigan"/>
    <n v="48640"/>
    <x v="2"/>
    <x v="130"/>
    <x v="1"/>
    <x v="6"/>
    <x v="1544"/>
    <x v="2841"/>
    <n v="2"/>
    <n v="0"/>
    <x v="3158"/>
  </r>
  <r>
    <n v="5166"/>
    <s v="CA-2014-121006"/>
    <x v="849"/>
    <x v="723"/>
    <s v="Standard Class"/>
    <s v="SC-20020"/>
    <s v="Sam Craven"/>
    <s v="Consumer"/>
    <s v="United States"/>
    <s v="Midland"/>
    <s v="Michigan"/>
    <n v="48640"/>
    <x v="2"/>
    <x v="1012"/>
    <x v="1"/>
    <x v="10"/>
    <x v="1004"/>
    <x v="1387"/>
    <n v="3"/>
    <n v="0"/>
    <x v="2512"/>
  </r>
  <r>
    <n v="5167"/>
    <s v="CA-2014-121006"/>
    <x v="849"/>
    <x v="723"/>
    <s v="Standard Class"/>
    <s v="SC-20020"/>
    <s v="Sam Craven"/>
    <s v="Consumer"/>
    <s v="United States"/>
    <s v="Midland"/>
    <s v="Michigan"/>
    <n v="48640"/>
    <x v="2"/>
    <x v="218"/>
    <x v="1"/>
    <x v="10"/>
    <x v="219"/>
    <x v="3426"/>
    <n v="3"/>
    <n v="0"/>
    <x v="4363"/>
  </r>
  <r>
    <n v="5168"/>
    <s v="CA-2014-121006"/>
    <x v="849"/>
    <x v="723"/>
    <s v="Standard Class"/>
    <s v="SC-20020"/>
    <s v="Sam Craven"/>
    <s v="Consumer"/>
    <s v="United States"/>
    <s v="Midland"/>
    <s v="Michigan"/>
    <n v="48640"/>
    <x v="2"/>
    <x v="499"/>
    <x v="0"/>
    <x v="1"/>
    <x v="499"/>
    <x v="3801"/>
    <n v="3"/>
    <n v="0"/>
    <x v="4364"/>
  </r>
  <r>
    <n v="5169"/>
    <s v="CA-2014-121006"/>
    <x v="849"/>
    <x v="723"/>
    <s v="Standard Class"/>
    <s v="SC-20020"/>
    <s v="Sam Craven"/>
    <s v="Consumer"/>
    <s v="United States"/>
    <s v="Midland"/>
    <s v="Michigan"/>
    <n v="48640"/>
    <x v="2"/>
    <x v="1018"/>
    <x v="1"/>
    <x v="4"/>
    <x v="1009"/>
    <x v="2780"/>
    <n v="3"/>
    <n v="0"/>
    <x v="4365"/>
  </r>
  <r>
    <n v="5170"/>
    <s v="CA-2014-121006"/>
    <x v="849"/>
    <x v="723"/>
    <s v="Standard Class"/>
    <s v="SC-20020"/>
    <s v="Sam Craven"/>
    <s v="Consumer"/>
    <s v="United States"/>
    <s v="Midland"/>
    <s v="Michigan"/>
    <n v="48640"/>
    <x v="2"/>
    <x v="518"/>
    <x v="1"/>
    <x v="4"/>
    <x v="518"/>
    <x v="3469"/>
    <n v="3"/>
    <n v="0"/>
    <x v="3941"/>
  </r>
  <r>
    <n v="5171"/>
    <s v="CA-2016-122903"/>
    <x v="1022"/>
    <x v="1124"/>
    <s v="Second Class"/>
    <s v="LA-16780"/>
    <s v="Laura Armstrong"/>
    <s v="Corporate"/>
    <s v="United States"/>
    <s v="Detroit"/>
    <s v="Michigan"/>
    <n v="48205"/>
    <x v="2"/>
    <x v="483"/>
    <x v="0"/>
    <x v="1"/>
    <x v="483"/>
    <x v="3802"/>
    <n v="5"/>
    <n v="0"/>
    <x v="4366"/>
  </r>
  <r>
    <n v="5172"/>
    <s v="CA-2016-122903"/>
    <x v="1022"/>
    <x v="1124"/>
    <s v="Second Class"/>
    <s v="LA-16780"/>
    <s v="Laura Armstrong"/>
    <s v="Corporate"/>
    <s v="United States"/>
    <s v="Detroit"/>
    <s v="Michigan"/>
    <n v="48205"/>
    <x v="2"/>
    <x v="694"/>
    <x v="1"/>
    <x v="10"/>
    <x v="694"/>
    <x v="3803"/>
    <n v="3"/>
    <n v="0"/>
    <x v="4367"/>
  </r>
  <r>
    <n v="5173"/>
    <s v="CA-2016-122903"/>
    <x v="1022"/>
    <x v="1124"/>
    <s v="Second Class"/>
    <s v="LA-16780"/>
    <s v="Laura Armstrong"/>
    <s v="Corporate"/>
    <s v="United States"/>
    <s v="Detroit"/>
    <s v="Michigan"/>
    <n v="48205"/>
    <x v="2"/>
    <x v="921"/>
    <x v="1"/>
    <x v="10"/>
    <x v="913"/>
    <x v="1836"/>
    <n v="3"/>
    <n v="0"/>
    <x v="1969"/>
  </r>
  <r>
    <n v="5174"/>
    <s v="CA-2015-107741"/>
    <x v="936"/>
    <x v="392"/>
    <s v="First Class"/>
    <s v="FC-14335"/>
    <s v="Fred Chung"/>
    <s v="Corporate"/>
    <s v="United States"/>
    <s v="Pueblo"/>
    <s v="Colorado"/>
    <n v="81001"/>
    <x v="1"/>
    <x v="319"/>
    <x v="1"/>
    <x v="6"/>
    <x v="319"/>
    <x v="3804"/>
    <n v="1"/>
    <n v="0.2"/>
    <x v="4368"/>
  </r>
  <r>
    <n v="5175"/>
    <s v="CA-2017-106432"/>
    <x v="15"/>
    <x v="188"/>
    <s v="Standard Class"/>
    <s v="CA-12265"/>
    <s v="Christina Anderson"/>
    <s v="Consumer"/>
    <s v="United States"/>
    <s v="Waco"/>
    <s v="Texas"/>
    <n v="76706"/>
    <x v="2"/>
    <x v="1472"/>
    <x v="1"/>
    <x v="8"/>
    <x v="1459"/>
    <x v="3805"/>
    <n v="2"/>
    <n v="0.8"/>
    <x v="4369"/>
  </r>
  <r>
    <n v="5176"/>
    <s v="CA-2017-106432"/>
    <x v="15"/>
    <x v="188"/>
    <s v="Standard Class"/>
    <s v="CA-12265"/>
    <s v="Christina Anderson"/>
    <s v="Consumer"/>
    <s v="United States"/>
    <s v="Waco"/>
    <s v="Texas"/>
    <n v="76706"/>
    <x v="2"/>
    <x v="1627"/>
    <x v="0"/>
    <x v="0"/>
    <x v="1617"/>
    <x v="3806"/>
    <n v="3"/>
    <n v="0.32"/>
    <x v="4370"/>
  </r>
  <r>
    <n v="5177"/>
    <s v="CA-2016-148908"/>
    <x v="732"/>
    <x v="281"/>
    <s v="First Class"/>
    <s v="JH-15985"/>
    <s v="Joseph Holt"/>
    <s v="Consumer"/>
    <s v="United States"/>
    <s v="San Francisco"/>
    <s v="California"/>
    <n v="94109"/>
    <x v="1"/>
    <x v="1197"/>
    <x v="1"/>
    <x v="8"/>
    <x v="1182"/>
    <x v="3807"/>
    <n v="2"/>
    <n v="0.2"/>
    <x v="4371"/>
  </r>
  <r>
    <n v="5178"/>
    <s v="CA-2016-123015"/>
    <x v="482"/>
    <x v="525"/>
    <s v="Standard Class"/>
    <s v="AJ-10795"/>
    <s v="Anthony Johnson"/>
    <s v="Corporate"/>
    <s v="United States"/>
    <s v="New York City"/>
    <s v="New York"/>
    <n v="10024"/>
    <x v="3"/>
    <x v="255"/>
    <x v="1"/>
    <x v="8"/>
    <x v="256"/>
    <x v="3808"/>
    <n v="3"/>
    <n v="0.2"/>
    <x v="4372"/>
  </r>
  <r>
    <n v="5179"/>
    <s v="US-2015-120502"/>
    <x v="657"/>
    <x v="691"/>
    <s v="Standard Class"/>
    <s v="BT-11395"/>
    <s v="Bill Tyler"/>
    <s v="Corporate"/>
    <s v="United States"/>
    <s v="Los Angeles"/>
    <s v="California"/>
    <n v="90036"/>
    <x v="1"/>
    <x v="1155"/>
    <x v="0"/>
    <x v="5"/>
    <x v="1143"/>
    <x v="1023"/>
    <n v="2"/>
    <n v="0"/>
    <x v="1693"/>
  </r>
  <r>
    <n v="5180"/>
    <s v="US-2015-120502"/>
    <x v="657"/>
    <x v="691"/>
    <s v="Standard Class"/>
    <s v="BT-11395"/>
    <s v="Bill Tyler"/>
    <s v="Corporate"/>
    <s v="United States"/>
    <s v="Los Angeles"/>
    <s v="California"/>
    <n v="90036"/>
    <x v="1"/>
    <x v="297"/>
    <x v="2"/>
    <x v="7"/>
    <x v="297"/>
    <x v="3809"/>
    <n v="2"/>
    <n v="0.2"/>
    <x v="4373"/>
  </r>
  <r>
    <n v="5181"/>
    <s v="US-2015-120502"/>
    <x v="657"/>
    <x v="691"/>
    <s v="Standard Class"/>
    <s v="BT-11395"/>
    <s v="Bill Tyler"/>
    <s v="Corporate"/>
    <s v="United States"/>
    <s v="Los Angeles"/>
    <s v="California"/>
    <n v="90036"/>
    <x v="1"/>
    <x v="983"/>
    <x v="1"/>
    <x v="9"/>
    <x v="976"/>
    <x v="3810"/>
    <n v="2"/>
    <n v="0"/>
    <x v="4374"/>
  </r>
  <r>
    <n v="5182"/>
    <s v="CA-2017-108749"/>
    <x v="510"/>
    <x v="17"/>
    <s v="First Class"/>
    <s v="DJ-13510"/>
    <s v="Don Jones"/>
    <s v="Corporate"/>
    <s v="United States"/>
    <s v="Woonsocket"/>
    <s v="Rhode Island"/>
    <n v="2895"/>
    <x v="3"/>
    <x v="1723"/>
    <x v="1"/>
    <x v="10"/>
    <x v="1710"/>
    <x v="1568"/>
    <n v="7"/>
    <n v="0"/>
    <x v="1657"/>
  </r>
  <r>
    <n v="5183"/>
    <s v="CA-2017-108749"/>
    <x v="510"/>
    <x v="17"/>
    <s v="First Class"/>
    <s v="DJ-13510"/>
    <s v="Don Jones"/>
    <s v="Corporate"/>
    <s v="United States"/>
    <s v="Woonsocket"/>
    <s v="Rhode Island"/>
    <n v="2895"/>
    <x v="3"/>
    <x v="785"/>
    <x v="1"/>
    <x v="8"/>
    <x v="784"/>
    <x v="3811"/>
    <n v="3"/>
    <n v="0"/>
    <x v="4375"/>
  </r>
  <r>
    <n v="5184"/>
    <s v="CA-2017-163335"/>
    <x v="241"/>
    <x v="474"/>
    <s v="First Class"/>
    <s v="AG-10675"/>
    <s v="Anna Gayman"/>
    <s v="Consumer"/>
    <s v="United States"/>
    <s v="Columbus"/>
    <s v="Georgia"/>
    <n v="31907"/>
    <x v="0"/>
    <x v="1678"/>
    <x v="1"/>
    <x v="4"/>
    <x v="1666"/>
    <x v="2353"/>
    <n v="3"/>
    <n v="0"/>
    <x v="4376"/>
  </r>
  <r>
    <n v="5185"/>
    <s v="CA-2017-163335"/>
    <x v="241"/>
    <x v="474"/>
    <s v="First Class"/>
    <s v="AG-10675"/>
    <s v="Anna Gayman"/>
    <s v="Consumer"/>
    <s v="United States"/>
    <s v="Columbus"/>
    <s v="Georgia"/>
    <n v="31907"/>
    <x v="0"/>
    <x v="555"/>
    <x v="1"/>
    <x v="8"/>
    <x v="554"/>
    <x v="3812"/>
    <n v="7"/>
    <n v="0"/>
    <x v="4377"/>
  </r>
  <r>
    <n v="5186"/>
    <s v="CA-2015-134719"/>
    <x v="998"/>
    <x v="526"/>
    <s v="Standard Class"/>
    <s v="JD-15790"/>
    <s v="John Dryer"/>
    <s v="Consumer"/>
    <s v="United States"/>
    <s v="Jacksonville"/>
    <s v="Florida"/>
    <n v="32216"/>
    <x v="0"/>
    <x v="458"/>
    <x v="1"/>
    <x v="4"/>
    <x v="459"/>
    <x v="2122"/>
    <n v="6"/>
    <n v="0.2"/>
    <x v="2286"/>
  </r>
  <r>
    <n v="5187"/>
    <s v="US-2015-154389"/>
    <x v="154"/>
    <x v="253"/>
    <s v="Standard Class"/>
    <s v="EH-14125"/>
    <s v="Eugene Hildebrand"/>
    <s v="Home Office"/>
    <s v="United States"/>
    <s v="Philadelphia"/>
    <s v="Pennsylvania"/>
    <n v="19140"/>
    <x v="3"/>
    <x v="1594"/>
    <x v="2"/>
    <x v="7"/>
    <x v="1586"/>
    <x v="3813"/>
    <n v="8"/>
    <n v="0.4"/>
    <x v="4378"/>
  </r>
  <r>
    <n v="5188"/>
    <s v="CA-2015-115567"/>
    <x v="1023"/>
    <x v="629"/>
    <s v="Standard Class"/>
    <s v="ZC-21910"/>
    <s v="Zuschuss Carroll"/>
    <s v="Consumer"/>
    <s v="United States"/>
    <s v="Columbus"/>
    <s v="Indiana"/>
    <n v="47201"/>
    <x v="2"/>
    <x v="959"/>
    <x v="2"/>
    <x v="11"/>
    <x v="952"/>
    <x v="1772"/>
    <n v="4"/>
    <n v="0"/>
    <x v="4379"/>
  </r>
  <r>
    <n v="5189"/>
    <s v="CA-2015-115567"/>
    <x v="1023"/>
    <x v="629"/>
    <s v="Standard Class"/>
    <s v="ZC-21910"/>
    <s v="Zuschuss Carroll"/>
    <s v="Consumer"/>
    <s v="United States"/>
    <s v="Columbus"/>
    <s v="Indiana"/>
    <n v="47201"/>
    <x v="2"/>
    <x v="377"/>
    <x v="0"/>
    <x v="1"/>
    <x v="378"/>
    <x v="3814"/>
    <n v="7"/>
    <n v="0"/>
    <x v="4380"/>
  </r>
  <r>
    <n v="5190"/>
    <s v="US-2017-136679"/>
    <x v="237"/>
    <x v="551"/>
    <s v="Standard Class"/>
    <s v="XP-21865"/>
    <s v="Xylona Preis"/>
    <s v="Consumer"/>
    <s v="United States"/>
    <s v="Pasadena"/>
    <s v="Texas"/>
    <n v="77506"/>
    <x v="2"/>
    <x v="1067"/>
    <x v="2"/>
    <x v="11"/>
    <x v="1056"/>
    <x v="3815"/>
    <n v="6"/>
    <n v="0.2"/>
    <x v="4381"/>
  </r>
  <r>
    <n v="5191"/>
    <s v="US-2017-136679"/>
    <x v="237"/>
    <x v="551"/>
    <s v="Standard Class"/>
    <s v="XP-21865"/>
    <s v="Xylona Preis"/>
    <s v="Consumer"/>
    <s v="United States"/>
    <s v="Pasadena"/>
    <s v="Texas"/>
    <n v="77506"/>
    <x v="2"/>
    <x v="1473"/>
    <x v="1"/>
    <x v="6"/>
    <x v="1460"/>
    <x v="3816"/>
    <n v="2"/>
    <n v="0.2"/>
    <x v="4382"/>
  </r>
  <r>
    <n v="5192"/>
    <s v="US-2017-141943"/>
    <x v="1024"/>
    <x v="510"/>
    <s v="Standard Class"/>
    <s v="DK-12985"/>
    <s v="Darren Koutras"/>
    <s v="Consumer"/>
    <s v="United States"/>
    <s v="San Francisco"/>
    <s v="California"/>
    <n v="94122"/>
    <x v="1"/>
    <x v="1724"/>
    <x v="1"/>
    <x v="12"/>
    <x v="1711"/>
    <x v="3817"/>
    <n v="2"/>
    <n v="0"/>
    <x v="4383"/>
  </r>
  <r>
    <n v="5193"/>
    <s v="CA-2014-101560"/>
    <x v="683"/>
    <x v="34"/>
    <s v="Second Class"/>
    <s v="CS-12250"/>
    <s v="Chris Selesnick"/>
    <s v="Corporate"/>
    <s v="United States"/>
    <s v="Columbia"/>
    <s v="South Carolina"/>
    <n v="29203"/>
    <x v="0"/>
    <x v="124"/>
    <x v="0"/>
    <x v="5"/>
    <x v="125"/>
    <x v="3818"/>
    <n v="5"/>
    <n v="0"/>
    <x v="4384"/>
  </r>
  <r>
    <n v="5194"/>
    <s v="CA-2014-101560"/>
    <x v="683"/>
    <x v="34"/>
    <s v="Second Class"/>
    <s v="CS-12250"/>
    <s v="Chris Selesnick"/>
    <s v="Corporate"/>
    <s v="United States"/>
    <s v="Columbia"/>
    <s v="South Carolina"/>
    <n v="29203"/>
    <x v="0"/>
    <x v="1635"/>
    <x v="1"/>
    <x v="10"/>
    <x v="1625"/>
    <x v="3016"/>
    <n v="7"/>
    <n v="0"/>
    <x v="3365"/>
  </r>
  <r>
    <n v="5195"/>
    <s v="CA-2014-101560"/>
    <x v="683"/>
    <x v="34"/>
    <s v="Second Class"/>
    <s v="CS-12250"/>
    <s v="Chris Selesnick"/>
    <s v="Corporate"/>
    <s v="United States"/>
    <s v="Columbia"/>
    <s v="South Carolina"/>
    <n v="29203"/>
    <x v="0"/>
    <x v="346"/>
    <x v="1"/>
    <x v="6"/>
    <x v="346"/>
    <x v="2805"/>
    <n v="4"/>
    <n v="0"/>
    <x v="3887"/>
  </r>
  <r>
    <n v="5196"/>
    <s v="CA-2014-101560"/>
    <x v="683"/>
    <x v="34"/>
    <s v="Second Class"/>
    <s v="CS-12250"/>
    <s v="Chris Selesnick"/>
    <s v="Corporate"/>
    <s v="United States"/>
    <s v="Columbia"/>
    <s v="South Carolina"/>
    <n v="29203"/>
    <x v="0"/>
    <x v="338"/>
    <x v="1"/>
    <x v="8"/>
    <x v="338"/>
    <x v="3819"/>
    <n v="3"/>
    <n v="0"/>
    <x v="4385"/>
  </r>
  <r>
    <n v="5197"/>
    <s v="CA-2014-159709"/>
    <x v="1025"/>
    <x v="8"/>
    <s v="Standard Class"/>
    <s v="AI-10855"/>
    <s v="Arianne Irving"/>
    <s v="Consumer"/>
    <s v="United States"/>
    <s v="Kent"/>
    <s v="Washington"/>
    <n v="98031"/>
    <x v="1"/>
    <x v="439"/>
    <x v="1"/>
    <x v="12"/>
    <x v="439"/>
    <x v="3820"/>
    <n v="3"/>
    <n v="0"/>
    <x v="4386"/>
  </r>
  <r>
    <n v="5198"/>
    <s v="CA-2014-159709"/>
    <x v="1025"/>
    <x v="8"/>
    <s v="Standard Class"/>
    <s v="AI-10855"/>
    <s v="Arianne Irving"/>
    <s v="Consumer"/>
    <s v="United States"/>
    <s v="Kent"/>
    <s v="Washington"/>
    <n v="98031"/>
    <x v="1"/>
    <x v="47"/>
    <x v="2"/>
    <x v="7"/>
    <x v="47"/>
    <x v="3582"/>
    <n v="5"/>
    <n v="0.2"/>
    <x v="4084"/>
  </r>
  <r>
    <n v="5199"/>
    <s v="CA-2016-103982"/>
    <x v="840"/>
    <x v="599"/>
    <s v="Standard Class"/>
    <s v="AA-10315"/>
    <s v="Alex Avila"/>
    <s v="Consumer"/>
    <s v="United States"/>
    <s v="Round Rock"/>
    <s v="Texas"/>
    <n v="78664"/>
    <x v="2"/>
    <x v="1359"/>
    <x v="1"/>
    <x v="14"/>
    <x v="1345"/>
    <x v="3821"/>
    <n v="3"/>
    <n v="0.2"/>
    <x v="4387"/>
  </r>
  <r>
    <n v="5200"/>
    <s v="CA-2016-103982"/>
    <x v="840"/>
    <x v="599"/>
    <s v="Standard Class"/>
    <s v="AA-10315"/>
    <s v="Alex Avila"/>
    <s v="Consumer"/>
    <s v="United States"/>
    <s v="Round Rock"/>
    <s v="Texas"/>
    <n v="78664"/>
    <x v="2"/>
    <x v="1579"/>
    <x v="1"/>
    <x v="13"/>
    <x v="1570"/>
    <x v="2134"/>
    <n v="1"/>
    <n v="0.2"/>
    <x v="4388"/>
  </r>
  <r>
    <n v="5201"/>
    <s v="CA-2016-103982"/>
    <x v="840"/>
    <x v="599"/>
    <s v="Standard Class"/>
    <s v="AA-10315"/>
    <s v="Alex Avila"/>
    <s v="Consumer"/>
    <s v="United States"/>
    <s v="Round Rock"/>
    <s v="Texas"/>
    <n v="78664"/>
    <x v="2"/>
    <x v="1149"/>
    <x v="2"/>
    <x v="7"/>
    <x v="1137"/>
    <x v="2404"/>
    <n v="3"/>
    <n v="0.2"/>
    <x v="4389"/>
  </r>
  <r>
    <n v="5202"/>
    <s v="CA-2016-103982"/>
    <x v="840"/>
    <x v="599"/>
    <s v="Standard Class"/>
    <s v="AA-10315"/>
    <s v="Alex Avila"/>
    <s v="Consumer"/>
    <s v="United States"/>
    <s v="Round Rock"/>
    <s v="Texas"/>
    <n v="78664"/>
    <x v="2"/>
    <x v="540"/>
    <x v="2"/>
    <x v="11"/>
    <x v="540"/>
    <x v="3822"/>
    <n v="7"/>
    <n v="0.2"/>
    <x v="4390"/>
  </r>
  <r>
    <n v="5203"/>
    <s v="CA-2015-142454"/>
    <x v="762"/>
    <x v="811"/>
    <s v="Standard Class"/>
    <s v="RE-19450"/>
    <s v="Richard Eichhorn"/>
    <s v="Consumer"/>
    <s v="United States"/>
    <s v="Oakland"/>
    <s v="California"/>
    <n v="94601"/>
    <x v="1"/>
    <x v="943"/>
    <x v="0"/>
    <x v="5"/>
    <x v="936"/>
    <x v="3823"/>
    <n v="7"/>
    <n v="0"/>
    <x v="4391"/>
  </r>
  <r>
    <n v="5204"/>
    <s v="CA-2015-142454"/>
    <x v="762"/>
    <x v="811"/>
    <s v="Standard Class"/>
    <s v="RE-19450"/>
    <s v="Richard Eichhorn"/>
    <s v="Consumer"/>
    <s v="United States"/>
    <s v="Oakland"/>
    <s v="California"/>
    <n v="94601"/>
    <x v="1"/>
    <x v="1247"/>
    <x v="1"/>
    <x v="4"/>
    <x v="1231"/>
    <x v="3824"/>
    <n v="3"/>
    <n v="0"/>
    <x v="4392"/>
  </r>
  <r>
    <n v="5205"/>
    <s v="CA-2015-102015"/>
    <x v="811"/>
    <x v="629"/>
    <s v="Standard Class"/>
    <s v="TM-21010"/>
    <s v="Tamara Manning"/>
    <s v="Consumer"/>
    <s v="United States"/>
    <s v="Auburn"/>
    <s v="New York"/>
    <n v="13021"/>
    <x v="3"/>
    <x v="182"/>
    <x v="1"/>
    <x v="6"/>
    <x v="183"/>
    <x v="1577"/>
    <n v="2"/>
    <n v="0"/>
    <x v="1667"/>
  </r>
  <r>
    <n v="5206"/>
    <s v="CA-2015-102015"/>
    <x v="811"/>
    <x v="629"/>
    <s v="Standard Class"/>
    <s v="TM-21010"/>
    <s v="Tamara Manning"/>
    <s v="Consumer"/>
    <s v="United States"/>
    <s v="Auburn"/>
    <s v="New York"/>
    <n v="13021"/>
    <x v="3"/>
    <x v="45"/>
    <x v="1"/>
    <x v="4"/>
    <x v="45"/>
    <x v="2815"/>
    <n v="2"/>
    <n v="0"/>
    <x v="4393"/>
  </r>
  <r>
    <n v="5207"/>
    <s v="CA-2015-102015"/>
    <x v="811"/>
    <x v="629"/>
    <s v="Standard Class"/>
    <s v="TM-21010"/>
    <s v="Tamara Manning"/>
    <s v="Consumer"/>
    <s v="United States"/>
    <s v="Auburn"/>
    <s v="New York"/>
    <n v="13021"/>
    <x v="3"/>
    <x v="310"/>
    <x v="1"/>
    <x v="13"/>
    <x v="310"/>
    <x v="3825"/>
    <n v="1"/>
    <n v="0"/>
    <x v="4394"/>
  </r>
  <r>
    <n v="5208"/>
    <s v="CA-2015-102015"/>
    <x v="811"/>
    <x v="629"/>
    <s v="Standard Class"/>
    <s v="TM-21010"/>
    <s v="Tamara Manning"/>
    <s v="Consumer"/>
    <s v="United States"/>
    <s v="Auburn"/>
    <s v="New York"/>
    <n v="13021"/>
    <x v="3"/>
    <x v="254"/>
    <x v="1"/>
    <x v="2"/>
    <x v="255"/>
    <x v="346"/>
    <n v="2"/>
    <n v="0"/>
    <x v="354"/>
  </r>
  <r>
    <n v="5209"/>
    <s v="CA-2015-102015"/>
    <x v="811"/>
    <x v="629"/>
    <s v="Standard Class"/>
    <s v="TM-21010"/>
    <s v="Tamara Manning"/>
    <s v="Consumer"/>
    <s v="United States"/>
    <s v="Auburn"/>
    <s v="New York"/>
    <n v="13021"/>
    <x v="3"/>
    <x v="1010"/>
    <x v="1"/>
    <x v="10"/>
    <x v="1002"/>
    <x v="986"/>
    <n v="5"/>
    <n v="0"/>
    <x v="1024"/>
  </r>
  <r>
    <n v="5210"/>
    <s v="CA-2015-102015"/>
    <x v="811"/>
    <x v="629"/>
    <s v="Standard Class"/>
    <s v="TM-21010"/>
    <s v="Tamara Manning"/>
    <s v="Consumer"/>
    <s v="United States"/>
    <s v="Auburn"/>
    <s v="New York"/>
    <n v="13021"/>
    <x v="3"/>
    <x v="113"/>
    <x v="1"/>
    <x v="12"/>
    <x v="113"/>
    <x v="3370"/>
    <n v="1"/>
    <n v="0"/>
    <x v="4395"/>
  </r>
  <r>
    <n v="5211"/>
    <s v="CA-2015-156755"/>
    <x v="1026"/>
    <x v="1125"/>
    <s v="Standard Class"/>
    <s v="YS-21880"/>
    <s v="Yana Sorensen"/>
    <s v="Corporate"/>
    <s v="United States"/>
    <s v="Newark"/>
    <s v="Delaware"/>
    <n v="19711"/>
    <x v="3"/>
    <x v="1449"/>
    <x v="1"/>
    <x v="4"/>
    <x v="1436"/>
    <x v="2848"/>
    <n v="3"/>
    <n v="0"/>
    <x v="3165"/>
  </r>
  <r>
    <n v="5212"/>
    <s v="CA-2015-130876"/>
    <x v="793"/>
    <x v="537"/>
    <s v="Second Class"/>
    <s v="AZ-10750"/>
    <s v="Annie Zypern"/>
    <s v="Consumer"/>
    <s v="United States"/>
    <s v="New York City"/>
    <s v="New York"/>
    <n v="10024"/>
    <x v="3"/>
    <x v="762"/>
    <x v="1"/>
    <x v="4"/>
    <x v="761"/>
    <x v="905"/>
    <n v="3"/>
    <n v="0"/>
    <x v="938"/>
  </r>
  <r>
    <n v="5213"/>
    <s v="CA-2016-145898"/>
    <x v="182"/>
    <x v="750"/>
    <s v="Same Day"/>
    <s v="CM-12445"/>
    <s v="Chuck Magee"/>
    <s v="Consumer"/>
    <s v="United States"/>
    <s v="Redlands"/>
    <s v="California"/>
    <n v="92374"/>
    <x v="1"/>
    <x v="456"/>
    <x v="1"/>
    <x v="4"/>
    <x v="457"/>
    <x v="492"/>
    <n v="3"/>
    <n v="0"/>
    <x v="503"/>
  </r>
  <r>
    <n v="5214"/>
    <s v="CA-2016-145898"/>
    <x v="182"/>
    <x v="750"/>
    <s v="Same Day"/>
    <s v="CM-12445"/>
    <s v="Chuck Magee"/>
    <s v="Consumer"/>
    <s v="United States"/>
    <s v="Redlands"/>
    <s v="California"/>
    <n v="92374"/>
    <x v="1"/>
    <x v="948"/>
    <x v="1"/>
    <x v="2"/>
    <x v="941"/>
    <x v="1507"/>
    <n v="3"/>
    <n v="0"/>
    <x v="1589"/>
  </r>
  <r>
    <n v="5215"/>
    <s v="CA-2016-145898"/>
    <x v="182"/>
    <x v="750"/>
    <s v="Same Day"/>
    <s v="CM-12445"/>
    <s v="Chuck Magee"/>
    <s v="Consumer"/>
    <s v="United States"/>
    <s v="Redlands"/>
    <s v="California"/>
    <n v="92374"/>
    <x v="1"/>
    <x v="1658"/>
    <x v="1"/>
    <x v="6"/>
    <x v="1646"/>
    <x v="3826"/>
    <n v="5"/>
    <n v="0"/>
    <x v="4396"/>
  </r>
  <r>
    <n v="5216"/>
    <s v="CA-2016-145898"/>
    <x v="182"/>
    <x v="750"/>
    <s v="Same Day"/>
    <s v="CM-12445"/>
    <s v="Chuck Magee"/>
    <s v="Consumer"/>
    <s v="United States"/>
    <s v="Redlands"/>
    <s v="California"/>
    <n v="92374"/>
    <x v="1"/>
    <x v="457"/>
    <x v="1"/>
    <x v="10"/>
    <x v="458"/>
    <x v="2744"/>
    <n v="5"/>
    <n v="0"/>
    <x v="4397"/>
  </r>
  <r>
    <n v="5217"/>
    <s v="US-2017-159562"/>
    <x v="428"/>
    <x v="17"/>
    <s v="Standard Class"/>
    <s v="JB-16000"/>
    <s v="Joy Bell-"/>
    <s v="Consumer"/>
    <s v="United States"/>
    <s v="Roseville"/>
    <s v="Michigan"/>
    <n v="48066"/>
    <x v="2"/>
    <x v="755"/>
    <x v="1"/>
    <x v="12"/>
    <x v="753"/>
    <x v="2053"/>
    <n v="2"/>
    <n v="0"/>
    <x v="2211"/>
  </r>
  <r>
    <n v="5218"/>
    <s v="CA-2017-134635"/>
    <x v="4"/>
    <x v="125"/>
    <s v="Second Class"/>
    <s v="NS-18640"/>
    <s v="Noel Staavos"/>
    <s v="Corporate"/>
    <s v="United States"/>
    <s v="Los Angeles"/>
    <s v="California"/>
    <n v="90049"/>
    <x v="1"/>
    <x v="145"/>
    <x v="1"/>
    <x v="10"/>
    <x v="146"/>
    <x v="1219"/>
    <n v="3"/>
    <n v="0"/>
    <x v="1264"/>
  </r>
  <r>
    <n v="5219"/>
    <s v="CA-2017-167080"/>
    <x v="193"/>
    <x v="1055"/>
    <s v="Standard Class"/>
    <s v="LC-16930"/>
    <s v="Linda Cazamias"/>
    <s v="Corporate"/>
    <s v="United States"/>
    <s v="New York City"/>
    <s v="New York"/>
    <n v="10011"/>
    <x v="3"/>
    <x v="59"/>
    <x v="1"/>
    <x v="6"/>
    <x v="59"/>
    <x v="3681"/>
    <n v="5"/>
    <n v="0"/>
    <x v="4398"/>
  </r>
  <r>
    <n v="5220"/>
    <s v="CA-2017-145653"/>
    <x v="853"/>
    <x v="153"/>
    <s v="Same Day"/>
    <s v="CA-12775"/>
    <s v="Cynthia Arntzen"/>
    <s v="Consumer"/>
    <s v="United States"/>
    <s v="Detroit"/>
    <s v="Michigan"/>
    <n v="48205"/>
    <x v="2"/>
    <x v="1459"/>
    <x v="0"/>
    <x v="1"/>
    <x v="1445"/>
    <x v="3827"/>
    <n v="7"/>
    <n v="0"/>
    <x v="4399"/>
  </r>
  <r>
    <n v="5221"/>
    <s v="CA-2014-140487"/>
    <x v="1027"/>
    <x v="1126"/>
    <s v="Standard Class"/>
    <s v="SR-20425"/>
    <s v="Sharelle Roach"/>
    <s v="Home Office"/>
    <s v="United States"/>
    <s v="Detroit"/>
    <s v="Michigan"/>
    <n v="48234"/>
    <x v="2"/>
    <x v="1624"/>
    <x v="0"/>
    <x v="0"/>
    <x v="1614"/>
    <x v="3724"/>
    <n v="3"/>
    <n v="0"/>
    <x v="4400"/>
  </r>
  <r>
    <n v="5222"/>
    <s v="CA-2017-117401"/>
    <x v="796"/>
    <x v="843"/>
    <s v="Second Class"/>
    <s v="PP-18955"/>
    <s v="Paul Prost"/>
    <s v="Home Office"/>
    <s v="United States"/>
    <s v="Springfield"/>
    <s v="Missouri"/>
    <n v="65807"/>
    <x v="2"/>
    <x v="1725"/>
    <x v="1"/>
    <x v="9"/>
    <x v="1712"/>
    <x v="3828"/>
    <n v="7"/>
    <n v="0"/>
    <x v="4401"/>
  </r>
  <r>
    <n v="5223"/>
    <s v="CA-2017-117401"/>
    <x v="796"/>
    <x v="843"/>
    <s v="Second Class"/>
    <s v="PP-18955"/>
    <s v="Paul Prost"/>
    <s v="Home Office"/>
    <s v="United States"/>
    <s v="Springfield"/>
    <s v="Missouri"/>
    <n v="65807"/>
    <x v="2"/>
    <x v="461"/>
    <x v="2"/>
    <x v="7"/>
    <x v="462"/>
    <x v="1164"/>
    <n v="5"/>
    <n v="0"/>
    <x v="1208"/>
  </r>
  <r>
    <n v="5224"/>
    <s v="CA-2017-117401"/>
    <x v="796"/>
    <x v="843"/>
    <s v="Second Class"/>
    <s v="PP-18955"/>
    <s v="Paul Prost"/>
    <s v="Home Office"/>
    <s v="United States"/>
    <s v="Springfield"/>
    <s v="Missouri"/>
    <n v="65807"/>
    <x v="2"/>
    <x v="1488"/>
    <x v="1"/>
    <x v="8"/>
    <x v="1475"/>
    <x v="3829"/>
    <n v="7"/>
    <n v="0"/>
    <x v="4402"/>
  </r>
  <r>
    <n v="5225"/>
    <s v="US-2017-109582"/>
    <x v="510"/>
    <x v="31"/>
    <s v="Second Class"/>
    <s v="JM-15865"/>
    <s v="John Murray"/>
    <s v="Consumer"/>
    <s v="United States"/>
    <s v="Los Angeles"/>
    <s v="California"/>
    <n v="90036"/>
    <x v="1"/>
    <x v="417"/>
    <x v="1"/>
    <x v="10"/>
    <x v="417"/>
    <x v="1696"/>
    <n v="3"/>
    <n v="0"/>
    <x v="1797"/>
  </r>
  <r>
    <n v="5226"/>
    <s v="CA-2016-119865"/>
    <x v="1028"/>
    <x v="674"/>
    <s v="Standard Class"/>
    <s v="AS-10090"/>
    <s v="Adam Shillingsburg"/>
    <s v="Consumer"/>
    <s v="United States"/>
    <s v="New York City"/>
    <s v="New York"/>
    <n v="10011"/>
    <x v="3"/>
    <x v="1316"/>
    <x v="1"/>
    <x v="8"/>
    <x v="1302"/>
    <x v="3830"/>
    <n v="5"/>
    <n v="0.2"/>
    <x v="4403"/>
  </r>
  <r>
    <n v="5227"/>
    <s v="CA-2016-119865"/>
    <x v="1028"/>
    <x v="674"/>
    <s v="Standard Class"/>
    <s v="AS-10090"/>
    <s v="Adam Shillingsburg"/>
    <s v="Consumer"/>
    <s v="United States"/>
    <s v="New York City"/>
    <s v="New York"/>
    <n v="10011"/>
    <x v="3"/>
    <x v="1561"/>
    <x v="1"/>
    <x v="8"/>
    <x v="1551"/>
    <x v="3831"/>
    <n v="6"/>
    <n v="0.2"/>
    <x v="4404"/>
  </r>
  <r>
    <n v="5228"/>
    <s v="CA-2016-119865"/>
    <x v="1028"/>
    <x v="674"/>
    <s v="Standard Class"/>
    <s v="AS-10090"/>
    <s v="Adam Shillingsburg"/>
    <s v="Consumer"/>
    <s v="United States"/>
    <s v="New York City"/>
    <s v="New York"/>
    <n v="10011"/>
    <x v="3"/>
    <x v="587"/>
    <x v="0"/>
    <x v="0"/>
    <x v="587"/>
    <x v="3832"/>
    <n v="2"/>
    <n v="0.2"/>
    <x v="4405"/>
  </r>
  <r>
    <n v="5229"/>
    <s v="US-2014-147648"/>
    <x v="35"/>
    <x v="34"/>
    <s v="Standard Class"/>
    <s v="LS-16975"/>
    <s v="Lindsay Shagiari"/>
    <s v="Home Office"/>
    <s v="United States"/>
    <s v="San Francisco"/>
    <s v="California"/>
    <n v="94109"/>
    <x v="1"/>
    <x v="1522"/>
    <x v="1"/>
    <x v="10"/>
    <x v="1509"/>
    <x v="2658"/>
    <n v="2"/>
    <n v="0"/>
    <x v="2934"/>
  </r>
  <r>
    <n v="5230"/>
    <s v="CA-2017-124436"/>
    <x v="498"/>
    <x v="782"/>
    <s v="Second Class"/>
    <s v="SA-20830"/>
    <s v="Sue Ann Reed"/>
    <s v="Consumer"/>
    <s v="United States"/>
    <s v="Fresno"/>
    <s v="California"/>
    <n v="93727"/>
    <x v="1"/>
    <x v="1316"/>
    <x v="1"/>
    <x v="8"/>
    <x v="1302"/>
    <x v="899"/>
    <n v="2"/>
    <n v="0.2"/>
    <x v="2228"/>
  </r>
  <r>
    <n v="5231"/>
    <s v="CA-2017-124436"/>
    <x v="498"/>
    <x v="782"/>
    <s v="Second Class"/>
    <s v="SA-20830"/>
    <s v="Sue Ann Reed"/>
    <s v="Consumer"/>
    <s v="United States"/>
    <s v="Fresno"/>
    <s v="California"/>
    <n v="93727"/>
    <x v="1"/>
    <x v="616"/>
    <x v="0"/>
    <x v="3"/>
    <x v="616"/>
    <x v="944"/>
    <n v="5"/>
    <n v="0.2"/>
    <x v="4406"/>
  </r>
  <r>
    <n v="5232"/>
    <s v="CA-2017-124436"/>
    <x v="498"/>
    <x v="782"/>
    <s v="Second Class"/>
    <s v="SA-20830"/>
    <s v="Sue Ann Reed"/>
    <s v="Consumer"/>
    <s v="United States"/>
    <s v="Fresno"/>
    <s v="California"/>
    <n v="93727"/>
    <x v="1"/>
    <x v="1435"/>
    <x v="0"/>
    <x v="5"/>
    <x v="1423"/>
    <x v="3833"/>
    <n v="1"/>
    <n v="0"/>
    <x v="4407"/>
  </r>
  <r>
    <n v="5233"/>
    <s v="CA-2017-124436"/>
    <x v="498"/>
    <x v="782"/>
    <s v="Second Class"/>
    <s v="SA-20830"/>
    <s v="Sue Ann Reed"/>
    <s v="Consumer"/>
    <s v="United States"/>
    <s v="Fresno"/>
    <s v="California"/>
    <n v="93727"/>
    <x v="1"/>
    <x v="185"/>
    <x v="1"/>
    <x v="8"/>
    <x v="186"/>
    <x v="3834"/>
    <n v="7"/>
    <n v="0.2"/>
    <x v="4408"/>
  </r>
  <r>
    <n v="5234"/>
    <s v="CA-2014-115084"/>
    <x v="638"/>
    <x v="657"/>
    <s v="Standard Class"/>
    <s v="LS-17200"/>
    <s v="Luke Schmidt"/>
    <s v="Corporate"/>
    <s v="United States"/>
    <s v="Texarkana"/>
    <s v="Arkansas"/>
    <n v="71854"/>
    <x v="0"/>
    <x v="1719"/>
    <x v="0"/>
    <x v="1"/>
    <x v="1706"/>
    <x v="3835"/>
    <n v="6"/>
    <n v="0"/>
    <x v="4409"/>
  </r>
  <r>
    <n v="5235"/>
    <s v="CA-2017-131037"/>
    <x v="1029"/>
    <x v="176"/>
    <s v="First Class"/>
    <s v="TM-21490"/>
    <s v="Tony Molinari"/>
    <s v="Consumer"/>
    <s v="United States"/>
    <s v="San Francisco"/>
    <s v="California"/>
    <n v="94110"/>
    <x v="1"/>
    <x v="114"/>
    <x v="0"/>
    <x v="3"/>
    <x v="114"/>
    <x v="3836"/>
    <n v="1"/>
    <n v="0.2"/>
    <x v="4410"/>
  </r>
  <r>
    <n v="5236"/>
    <s v="CA-2016-111143"/>
    <x v="258"/>
    <x v="407"/>
    <s v="First Class"/>
    <s v="TT-21265"/>
    <s v="Tim Taslimi"/>
    <s v="Corporate"/>
    <s v="United States"/>
    <s v="Indianapolis"/>
    <s v="Indiana"/>
    <n v="46203"/>
    <x v="2"/>
    <x v="1549"/>
    <x v="1"/>
    <x v="9"/>
    <x v="1537"/>
    <x v="3837"/>
    <n v="3"/>
    <n v="0"/>
    <x v="4411"/>
  </r>
  <r>
    <n v="5237"/>
    <s v="CA-2014-166744"/>
    <x v="59"/>
    <x v="131"/>
    <s v="Standard Class"/>
    <s v="DN-13690"/>
    <s v="Duane Noonan"/>
    <s v="Consumer"/>
    <s v="United States"/>
    <s v="Columbia"/>
    <s v="Maryland"/>
    <n v="21044"/>
    <x v="3"/>
    <x v="859"/>
    <x v="0"/>
    <x v="5"/>
    <x v="853"/>
    <x v="3838"/>
    <n v="3"/>
    <n v="0"/>
    <x v="4412"/>
  </r>
  <r>
    <n v="5238"/>
    <s v="CA-2014-166744"/>
    <x v="59"/>
    <x v="131"/>
    <s v="Standard Class"/>
    <s v="DN-13690"/>
    <s v="Duane Noonan"/>
    <s v="Consumer"/>
    <s v="United States"/>
    <s v="Columbia"/>
    <s v="Maryland"/>
    <n v="21044"/>
    <x v="3"/>
    <x v="430"/>
    <x v="0"/>
    <x v="0"/>
    <x v="430"/>
    <x v="1041"/>
    <n v="3"/>
    <n v="0"/>
    <x v="4413"/>
  </r>
  <r>
    <n v="5239"/>
    <s v="CA-2014-166744"/>
    <x v="59"/>
    <x v="131"/>
    <s v="Standard Class"/>
    <s v="DN-13690"/>
    <s v="Duane Noonan"/>
    <s v="Consumer"/>
    <s v="United States"/>
    <s v="Columbia"/>
    <s v="Maryland"/>
    <n v="21044"/>
    <x v="3"/>
    <x v="246"/>
    <x v="2"/>
    <x v="11"/>
    <x v="247"/>
    <x v="2830"/>
    <n v="2"/>
    <n v="0"/>
    <x v="3145"/>
  </r>
  <r>
    <n v="5240"/>
    <s v="CA-2016-116561"/>
    <x v="108"/>
    <x v="106"/>
    <s v="Standard Class"/>
    <s v="EB-14110"/>
    <s v="Eugene Barchas"/>
    <s v="Consumer"/>
    <s v="United States"/>
    <s v="San Jose"/>
    <s v="California"/>
    <n v="95123"/>
    <x v="1"/>
    <x v="16"/>
    <x v="1"/>
    <x v="4"/>
    <x v="16"/>
    <x v="743"/>
    <n v="3"/>
    <n v="0"/>
    <x v="4414"/>
  </r>
  <r>
    <n v="5241"/>
    <s v="CA-2016-116561"/>
    <x v="108"/>
    <x v="106"/>
    <s v="Standard Class"/>
    <s v="EB-14110"/>
    <s v="Eugene Barchas"/>
    <s v="Consumer"/>
    <s v="United States"/>
    <s v="San Jose"/>
    <s v="California"/>
    <n v="95123"/>
    <x v="1"/>
    <x v="444"/>
    <x v="1"/>
    <x v="8"/>
    <x v="444"/>
    <x v="3839"/>
    <n v="2"/>
    <n v="0.2"/>
    <x v="4415"/>
  </r>
  <r>
    <n v="5242"/>
    <s v="CA-2016-110730"/>
    <x v="713"/>
    <x v="750"/>
    <s v="Second Class"/>
    <s v="CM-11815"/>
    <s v="Candace McMahon"/>
    <s v="Corporate"/>
    <s v="United States"/>
    <s v="Seattle"/>
    <s v="Washington"/>
    <n v="98115"/>
    <x v="1"/>
    <x v="1726"/>
    <x v="1"/>
    <x v="14"/>
    <x v="1713"/>
    <x v="3840"/>
    <n v="2"/>
    <n v="0"/>
    <x v="4416"/>
  </r>
  <r>
    <n v="5243"/>
    <s v="CA-2017-146367"/>
    <x v="1018"/>
    <x v="527"/>
    <s v="Standard Class"/>
    <s v="HM-14860"/>
    <s v="Harry Marie"/>
    <s v="Corporate"/>
    <s v="United States"/>
    <s v="Carrollton"/>
    <s v="Texas"/>
    <n v="75007"/>
    <x v="2"/>
    <x v="555"/>
    <x v="1"/>
    <x v="8"/>
    <x v="554"/>
    <x v="3841"/>
    <n v="3"/>
    <n v="0.8"/>
    <x v="4417"/>
  </r>
  <r>
    <n v="5244"/>
    <s v="CA-2016-149454"/>
    <x v="197"/>
    <x v="1050"/>
    <s v="First Class"/>
    <s v="KM-16375"/>
    <s v="Katherine Murray"/>
    <s v="Home Office"/>
    <s v="United States"/>
    <s v="Arlington"/>
    <s v="Virginia"/>
    <n v="22204"/>
    <x v="0"/>
    <x v="864"/>
    <x v="1"/>
    <x v="8"/>
    <x v="858"/>
    <x v="3842"/>
    <n v="1"/>
    <n v="0"/>
    <x v="4418"/>
  </r>
  <r>
    <n v="5245"/>
    <s v="CA-2016-156265"/>
    <x v="1030"/>
    <x v="716"/>
    <s v="Second Class"/>
    <s v="BF-11020"/>
    <s v="Barry Französisch"/>
    <s v="Corporate"/>
    <s v="United States"/>
    <s v="Los Angeles"/>
    <s v="California"/>
    <n v="90032"/>
    <x v="1"/>
    <x v="1727"/>
    <x v="0"/>
    <x v="3"/>
    <x v="1714"/>
    <x v="3843"/>
    <n v="2"/>
    <n v="0.2"/>
    <x v="4419"/>
  </r>
  <r>
    <n v="5246"/>
    <s v="CA-2016-156265"/>
    <x v="1030"/>
    <x v="716"/>
    <s v="Second Class"/>
    <s v="BF-11020"/>
    <s v="Barry Französisch"/>
    <s v="Corporate"/>
    <s v="United States"/>
    <s v="Los Angeles"/>
    <s v="California"/>
    <n v="90032"/>
    <x v="1"/>
    <x v="192"/>
    <x v="2"/>
    <x v="7"/>
    <x v="193"/>
    <x v="3844"/>
    <n v="3"/>
    <n v="0.2"/>
    <x v="4420"/>
  </r>
  <r>
    <n v="5247"/>
    <s v="CA-2016-156265"/>
    <x v="1030"/>
    <x v="716"/>
    <s v="Second Class"/>
    <s v="BF-11020"/>
    <s v="Barry Französisch"/>
    <s v="Corporate"/>
    <s v="United States"/>
    <s v="Los Angeles"/>
    <s v="California"/>
    <n v="90032"/>
    <x v="1"/>
    <x v="460"/>
    <x v="1"/>
    <x v="8"/>
    <x v="461"/>
    <x v="3845"/>
    <n v="2"/>
    <n v="0.2"/>
    <x v="4421"/>
  </r>
  <r>
    <n v="5248"/>
    <s v="US-2015-168914"/>
    <x v="1031"/>
    <x v="673"/>
    <s v="Standard Class"/>
    <s v="JE-15745"/>
    <s v="Joel Eaton"/>
    <s v="Consumer"/>
    <s v="United States"/>
    <s v="Frankfort"/>
    <s v="Illinois"/>
    <n v="60423"/>
    <x v="2"/>
    <x v="95"/>
    <x v="1"/>
    <x v="9"/>
    <x v="95"/>
    <x v="3846"/>
    <n v="8"/>
    <n v="0.8"/>
    <x v="4422"/>
  </r>
  <r>
    <n v="5249"/>
    <s v="US-2017-110989"/>
    <x v="132"/>
    <x v="133"/>
    <s v="Second Class"/>
    <s v="EJ-14155"/>
    <s v="Eva Jacobs"/>
    <s v="Consumer"/>
    <s v="United States"/>
    <s v="Seattle"/>
    <s v="Washington"/>
    <n v="98105"/>
    <x v="1"/>
    <x v="174"/>
    <x v="2"/>
    <x v="11"/>
    <x v="175"/>
    <x v="3847"/>
    <n v="3"/>
    <n v="0"/>
    <x v="4423"/>
  </r>
  <r>
    <n v="5250"/>
    <s v="CA-2015-106215"/>
    <x v="392"/>
    <x v="419"/>
    <s v="Standard Class"/>
    <s v="BN-11470"/>
    <s v="Brad Norvell"/>
    <s v="Corporate"/>
    <s v="United States"/>
    <s v="Philadelphia"/>
    <s v="Pennsylvania"/>
    <n v="19143"/>
    <x v="3"/>
    <x v="1328"/>
    <x v="1"/>
    <x v="13"/>
    <x v="128"/>
    <x v="3848"/>
    <n v="4"/>
    <n v="0.2"/>
    <x v="4424"/>
  </r>
  <r>
    <n v="5251"/>
    <s v="US-2016-169369"/>
    <x v="939"/>
    <x v="1063"/>
    <s v="Standard Class"/>
    <s v="EC-14050"/>
    <s v="Erin Creighton"/>
    <s v="Consumer"/>
    <s v="United States"/>
    <s v="Columbus"/>
    <s v="Georgia"/>
    <n v="31907"/>
    <x v="0"/>
    <x v="959"/>
    <x v="2"/>
    <x v="11"/>
    <x v="952"/>
    <x v="2932"/>
    <n v="5"/>
    <n v="0"/>
    <x v="4425"/>
  </r>
  <r>
    <n v="5252"/>
    <s v="US-2016-169369"/>
    <x v="939"/>
    <x v="1063"/>
    <s v="Standard Class"/>
    <s v="EC-14050"/>
    <s v="Erin Creighton"/>
    <s v="Consumer"/>
    <s v="United States"/>
    <s v="Columbus"/>
    <s v="Georgia"/>
    <n v="31907"/>
    <x v="0"/>
    <x v="1493"/>
    <x v="1"/>
    <x v="10"/>
    <x v="1481"/>
    <x v="338"/>
    <n v="4"/>
    <n v="0"/>
    <x v="346"/>
  </r>
  <r>
    <n v="5253"/>
    <s v="CA-2015-132318"/>
    <x v="628"/>
    <x v="450"/>
    <s v="First Class"/>
    <s v="TT-21220"/>
    <s v="Thomas Thornton"/>
    <s v="Consumer"/>
    <s v="United States"/>
    <s v="Virginia Beach"/>
    <s v="Virginia"/>
    <n v="23464"/>
    <x v="0"/>
    <x v="1306"/>
    <x v="1"/>
    <x v="9"/>
    <x v="1291"/>
    <x v="3849"/>
    <n v="3"/>
    <n v="0"/>
    <x v="4426"/>
  </r>
  <r>
    <n v="5254"/>
    <s v="US-2014-131982"/>
    <x v="1009"/>
    <x v="1127"/>
    <s v="Second Class"/>
    <s v="NP-18685"/>
    <s v="Nora Pelletier"/>
    <s v="Home Office"/>
    <s v="United States"/>
    <s v="Des Moines"/>
    <s v="Washington"/>
    <n v="98198"/>
    <x v="1"/>
    <x v="1080"/>
    <x v="1"/>
    <x v="8"/>
    <x v="1070"/>
    <x v="3850"/>
    <n v="2"/>
    <n v="0.2"/>
    <x v="4427"/>
  </r>
  <r>
    <n v="5255"/>
    <s v="CA-2015-125185"/>
    <x v="616"/>
    <x v="437"/>
    <s v="Second Class"/>
    <s v="AH-10195"/>
    <s v="Alan Haines"/>
    <s v="Corporate"/>
    <s v="United States"/>
    <s v="Bethlehem"/>
    <s v="Pennsylvania"/>
    <n v="18018"/>
    <x v="3"/>
    <x v="474"/>
    <x v="0"/>
    <x v="1"/>
    <x v="475"/>
    <x v="2811"/>
    <n v="2"/>
    <n v="0.3"/>
    <x v="3123"/>
  </r>
  <r>
    <n v="5256"/>
    <s v="CA-2015-125185"/>
    <x v="616"/>
    <x v="437"/>
    <s v="Second Class"/>
    <s v="AH-10195"/>
    <s v="Alan Haines"/>
    <s v="Corporate"/>
    <s v="United States"/>
    <s v="Bethlehem"/>
    <s v="Pennsylvania"/>
    <n v="18018"/>
    <x v="3"/>
    <x v="1478"/>
    <x v="0"/>
    <x v="5"/>
    <x v="1465"/>
    <x v="3295"/>
    <n v="2"/>
    <n v="0.2"/>
    <x v="4428"/>
  </r>
  <r>
    <n v="5257"/>
    <s v="CA-2016-130078"/>
    <x v="590"/>
    <x v="1128"/>
    <s v="Standard Class"/>
    <s v="CC-12145"/>
    <s v="Charles Crestani"/>
    <s v="Consumer"/>
    <s v="United States"/>
    <s v="Oklahoma City"/>
    <s v="Oklahoma"/>
    <n v="73120"/>
    <x v="2"/>
    <x v="1436"/>
    <x v="1"/>
    <x v="10"/>
    <x v="1424"/>
    <x v="232"/>
    <n v="2"/>
    <n v="0"/>
    <x v="234"/>
  </r>
  <r>
    <n v="5258"/>
    <s v="US-2017-114034"/>
    <x v="1032"/>
    <x v="1129"/>
    <s v="Standard Class"/>
    <s v="DL-13315"/>
    <s v="Delfina Latchford"/>
    <s v="Consumer"/>
    <s v="United States"/>
    <s v="Rancho Cucamonga"/>
    <s v="California"/>
    <n v="91730"/>
    <x v="1"/>
    <x v="832"/>
    <x v="1"/>
    <x v="10"/>
    <x v="827"/>
    <x v="789"/>
    <n v="6"/>
    <n v="0"/>
    <x v="814"/>
  </r>
  <r>
    <n v="5259"/>
    <s v="US-2017-115595"/>
    <x v="449"/>
    <x v="768"/>
    <s v="First Class"/>
    <s v="XP-21865"/>
    <s v="Xylona Preis"/>
    <s v="Consumer"/>
    <s v="United States"/>
    <s v="Los Angeles"/>
    <s v="California"/>
    <n v="90032"/>
    <x v="1"/>
    <x v="728"/>
    <x v="1"/>
    <x v="10"/>
    <x v="727"/>
    <x v="3851"/>
    <n v="5"/>
    <n v="0"/>
    <x v="4429"/>
  </r>
  <r>
    <n v="5260"/>
    <s v="CA-2017-158722"/>
    <x v="179"/>
    <x v="215"/>
    <s v="Standard Class"/>
    <s v="MA-17560"/>
    <s v="Matt Abelman"/>
    <s v="Home Office"/>
    <s v="United States"/>
    <s v="Philadelphia"/>
    <s v="Pennsylvania"/>
    <n v="19120"/>
    <x v="3"/>
    <x v="640"/>
    <x v="1"/>
    <x v="10"/>
    <x v="640"/>
    <x v="2817"/>
    <n v="3"/>
    <n v="0.2"/>
    <x v="3130"/>
  </r>
  <r>
    <n v="5261"/>
    <s v="CA-2014-105165"/>
    <x v="557"/>
    <x v="793"/>
    <s v="First Class"/>
    <s v="SZ-20035"/>
    <s v="Sam Zeldin"/>
    <s v="Home Office"/>
    <s v="United States"/>
    <s v="Houston"/>
    <s v="Texas"/>
    <n v="77036"/>
    <x v="2"/>
    <x v="1361"/>
    <x v="2"/>
    <x v="7"/>
    <x v="1347"/>
    <x v="2103"/>
    <n v="3"/>
    <n v="0.2"/>
    <x v="2267"/>
  </r>
  <r>
    <n v="5262"/>
    <s v="CA-2014-105165"/>
    <x v="557"/>
    <x v="793"/>
    <s v="First Class"/>
    <s v="SZ-20035"/>
    <s v="Sam Zeldin"/>
    <s v="Home Office"/>
    <s v="United States"/>
    <s v="Houston"/>
    <s v="Texas"/>
    <n v="77036"/>
    <x v="2"/>
    <x v="347"/>
    <x v="1"/>
    <x v="8"/>
    <x v="347"/>
    <x v="3852"/>
    <n v="2"/>
    <n v="0.8"/>
    <x v="4430"/>
  </r>
  <r>
    <n v="5263"/>
    <s v="CA-2014-105165"/>
    <x v="557"/>
    <x v="793"/>
    <s v="First Class"/>
    <s v="SZ-20035"/>
    <s v="Sam Zeldin"/>
    <s v="Home Office"/>
    <s v="United States"/>
    <s v="Houston"/>
    <s v="Texas"/>
    <n v="77036"/>
    <x v="2"/>
    <x v="738"/>
    <x v="0"/>
    <x v="3"/>
    <x v="737"/>
    <x v="3853"/>
    <n v="1"/>
    <n v="0.3"/>
    <x v="4431"/>
  </r>
  <r>
    <n v="5264"/>
    <s v="CA-2014-105165"/>
    <x v="557"/>
    <x v="793"/>
    <s v="First Class"/>
    <s v="SZ-20035"/>
    <s v="Sam Zeldin"/>
    <s v="Home Office"/>
    <s v="United States"/>
    <s v="Houston"/>
    <s v="Texas"/>
    <n v="77036"/>
    <x v="2"/>
    <x v="1207"/>
    <x v="2"/>
    <x v="11"/>
    <x v="1192"/>
    <x v="3854"/>
    <n v="4"/>
    <n v="0.2"/>
    <x v="4432"/>
  </r>
  <r>
    <n v="5265"/>
    <s v="CA-2014-105165"/>
    <x v="557"/>
    <x v="793"/>
    <s v="First Class"/>
    <s v="SZ-20035"/>
    <s v="Sam Zeldin"/>
    <s v="Home Office"/>
    <s v="United States"/>
    <s v="Houston"/>
    <s v="Texas"/>
    <n v="77036"/>
    <x v="2"/>
    <x v="1583"/>
    <x v="1"/>
    <x v="6"/>
    <x v="1574"/>
    <x v="3855"/>
    <n v="3"/>
    <n v="0.2"/>
    <x v="4433"/>
  </r>
  <r>
    <n v="5266"/>
    <s v="CA-2017-147452"/>
    <x v="1033"/>
    <x v="914"/>
    <s v="First Class"/>
    <s v="CS-11845"/>
    <s v="Cari Sayre"/>
    <s v="Corporate"/>
    <s v="United States"/>
    <s v="Seattle"/>
    <s v="Washington"/>
    <n v="98103"/>
    <x v="1"/>
    <x v="1017"/>
    <x v="1"/>
    <x v="10"/>
    <x v="1008"/>
    <x v="2722"/>
    <n v="2"/>
    <n v="0"/>
    <x v="3975"/>
  </r>
  <r>
    <n v="5267"/>
    <s v="CA-2017-147452"/>
    <x v="1033"/>
    <x v="914"/>
    <s v="First Class"/>
    <s v="CS-11845"/>
    <s v="Cari Sayre"/>
    <s v="Corporate"/>
    <s v="United States"/>
    <s v="Seattle"/>
    <s v="Washington"/>
    <n v="98103"/>
    <x v="1"/>
    <x v="1558"/>
    <x v="1"/>
    <x v="10"/>
    <x v="1547"/>
    <x v="3856"/>
    <n v="3"/>
    <n v="0"/>
    <x v="4434"/>
  </r>
  <r>
    <n v="5268"/>
    <s v="CA-2017-147452"/>
    <x v="1033"/>
    <x v="914"/>
    <s v="First Class"/>
    <s v="CS-11845"/>
    <s v="Cari Sayre"/>
    <s v="Corporate"/>
    <s v="United States"/>
    <s v="Seattle"/>
    <s v="Washington"/>
    <n v="98103"/>
    <x v="1"/>
    <x v="1034"/>
    <x v="1"/>
    <x v="9"/>
    <x v="1025"/>
    <x v="3857"/>
    <n v="1"/>
    <n v="0"/>
    <x v="4435"/>
  </r>
  <r>
    <n v="5269"/>
    <s v="US-2017-114657"/>
    <x v="673"/>
    <x v="410"/>
    <s v="Standard Class"/>
    <s v="MH-18115"/>
    <s v="Mick Hernandez"/>
    <s v="Home Office"/>
    <s v="United States"/>
    <s v="Yonkers"/>
    <s v="New York"/>
    <n v="10701"/>
    <x v="3"/>
    <x v="1728"/>
    <x v="2"/>
    <x v="15"/>
    <x v="1715"/>
    <x v="3858"/>
    <n v="4"/>
    <n v="0"/>
    <x v="4436"/>
  </r>
  <r>
    <n v="5270"/>
    <s v="CA-2017-144484"/>
    <x v="220"/>
    <x v="218"/>
    <s v="Same Day"/>
    <s v="CB-12025"/>
    <s v="Cassandra Brandow"/>
    <s v="Consumer"/>
    <s v="United States"/>
    <s v="San Francisco"/>
    <s v="California"/>
    <n v="94110"/>
    <x v="1"/>
    <x v="74"/>
    <x v="0"/>
    <x v="5"/>
    <x v="74"/>
    <x v="3859"/>
    <n v="4"/>
    <n v="0"/>
    <x v="4437"/>
  </r>
  <r>
    <n v="5271"/>
    <s v="CA-2017-144484"/>
    <x v="220"/>
    <x v="218"/>
    <s v="Same Day"/>
    <s v="CB-12025"/>
    <s v="Cassandra Brandow"/>
    <s v="Consumer"/>
    <s v="United States"/>
    <s v="San Francisco"/>
    <s v="California"/>
    <n v="94110"/>
    <x v="1"/>
    <x v="723"/>
    <x v="1"/>
    <x v="9"/>
    <x v="722"/>
    <x v="846"/>
    <n v="5"/>
    <n v="0"/>
    <x v="877"/>
  </r>
  <r>
    <n v="5272"/>
    <s v="CA-2017-125913"/>
    <x v="1034"/>
    <x v="1019"/>
    <s v="Same Day"/>
    <s v="JO-15145"/>
    <s v="Jack O'Briant"/>
    <s v="Corporate"/>
    <s v="United States"/>
    <s v="Los Angeles"/>
    <s v="California"/>
    <n v="90008"/>
    <x v="1"/>
    <x v="5"/>
    <x v="0"/>
    <x v="5"/>
    <x v="5"/>
    <x v="3386"/>
    <n v="4"/>
    <n v="0"/>
    <x v="4438"/>
  </r>
  <r>
    <n v="5273"/>
    <s v="CA-2017-125913"/>
    <x v="1034"/>
    <x v="1019"/>
    <s v="Same Day"/>
    <s v="JO-15145"/>
    <s v="Jack O'Briant"/>
    <s v="Corporate"/>
    <s v="United States"/>
    <s v="Los Angeles"/>
    <s v="California"/>
    <n v="90008"/>
    <x v="1"/>
    <x v="719"/>
    <x v="0"/>
    <x v="3"/>
    <x v="718"/>
    <x v="3860"/>
    <n v="7"/>
    <n v="0.2"/>
    <x v="4439"/>
  </r>
  <r>
    <n v="5274"/>
    <s v="US-2016-158309"/>
    <x v="491"/>
    <x v="533"/>
    <s v="First Class"/>
    <s v="PA-19060"/>
    <s v="Pete Armstrong"/>
    <s v="Home Office"/>
    <s v="United States"/>
    <s v="Miami"/>
    <s v="Florida"/>
    <n v="33142"/>
    <x v="0"/>
    <x v="744"/>
    <x v="1"/>
    <x v="8"/>
    <x v="742"/>
    <x v="3861"/>
    <n v="4"/>
    <n v="0.7"/>
    <x v="4440"/>
  </r>
  <r>
    <n v="5275"/>
    <s v="CA-2015-162887"/>
    <x v="209"/>
    <x v="217"/>
    <s v="Second Class"/>
    <s v="SV-20785"/>
    <s v="Stewart Visinsky"/>
    <s v="Consumer"/>
    <s v="United States"/>
    <s v="Burlington"/>
    <s v="Vermont"/>
    <s v="05408"/>
    <x v="3"/>
    <x v="467"/>
    <x v="0"/>
    <x v="1"/>
    <x v="468"/>
    <x v="3862"/>
    <n v="3"/>
    <n v="0"/>
    <x v="4441"/>
  </r>
  <r>
    <n v="5276"/>
    <s v="CA-2017-147333"/>
    <x v="817"/>
    <x v="404"/>
    <s v="Standard Class"/>
    <s v="KL-16555"/>
    <s v="Kelly Lampkin"/>
    <s v="Corporate"/>
    <s v="United States"/>
    <s v="Fayetteville"/>
    <s v="Arkansas"/>
    <n v="72701"/>
    <x v="0"/>
    <x v="240"/>
    <x v="2"/>
    <x v="11"/>
    <x v="241"/>
    <x v="3863"/>
    <n v="4"/>
    <n v="0"/>
    <x v="4442"/>
  </r>
  <r>
    <n v="5277"/>
    <s v="CA-2017-147333"/>
    <x v="817"/>
    <x v="404"/>
    <s v="Standard Class"/>
    <s v="KL-16555"/>
    <s v="Kelly Lampkin"/>
    <s v="Corporate"/>
    <s v="United States"/>
    <s v="Fayetteville"/>
    <s v="Arkansas"/>
    <n v="72701"/>
    <x v="0"/>
    <x v="1044"/>
    <x v="2"/>
    <x v="11"/>
    <x v="1033"/>
    <x v="915"/>
    <n v="5"/>
    <n v="0"/>
    <x v="1999"/>
  </r>
  <r>
    <n v="5278"/>
    <s v="CA-2014-113859"/>
    <x v="103"/>
    <x v="101"/>
    <s v="Standard Class"/>
    <s v="BC-11125"/>
    <s v="Becky Castell"/>
    <s v="Home Office"/>
    <s v="United States"/>
    <s v="Odessa"/>
    <s v="Texas"/>
    <n v="79762"/>
    <x v="2"/>
    <x v="167"/>
    <x v="0"/>
    <x v="1"/>
    <x v="168"/>
    <x v="3864"/>
    <n v="6"/>
    <n v="0.3"/>
    <x v="4443"/>
  </r>
  <r>
    <n v="5279"/>
    <s v="CA-2014-159681"/>
    <x v="1035"/>
    <x v="623"/>
    <s v="Standard Class"/>
    <s v="PO-18850"/>
    <s v="Patrick O'Brill"/>
    <s v="Consumer"/>
    <s v="United States"/>
    <s v="Virginia Beach"/>
    <s v="Virginia"/>
    <n v="23464"/>
    <x v="0"/>
    <x v="954"/>
    <x v="1"/>
    <x v="10"/>
    <x v="947"/>
    <x v="151"/>
    <n v="4"/>
    <n v="0"/>
    <x v="153"/>
  </r>
  <r>
    <n v="5280"/>
    <s v="US-2017-104094"/>
    <x v="210"/>
    <x v="218"/>
    <s v="Standard Class"/>
    <s v="AG-10675"/>
    <s v="Anna Gayman"/>
    <s v="Consumer"/>
    <s v="United States"/>
    <s v="Milwaukee"/>
    <s v="Wisconsin"/>
    <n v="53209"/>
    <x v="2"/>
    <x v="1556"/>
    <x v="2"/>
    <x v="11"/>
    <x v="1545"/>
    <x v="814"/>
    <n v="1"/>
    <n v="0"/>
    <x v="4444"/>
  </r>
  <r>
    <n v="5281"/>
    <s v="CA-2017-152709"/>
    <x v="566"/>
    <x v="737"/>
    <s v="Standard Class"/>
    <s v="DB-13210"/>
    <s v="Dean Braden"/>
    <s v="Consumer"/>
    <s v="United States"/>
    <s v="Detroit"/>
    <s v="Michigan"/>
    <n v="48234"/>
    <x v="2"/>
    <x v="1354"/>
    <x v="1"/>
    <x v="4"/>
    <x v="1340"/>
    <x v="2086"/>
    <n v="2"/>
    <n v="0"/>
    <x v="2247"/>
  </r>
  <r>
    <n v="5282"/>
    <s v="CA-2015-105158"/>
    <x v="577"/>
    <x v="1104"/>
    <s v="Standard Class"/>
    <s v="SP-20860"/>
    <s v="Sung Pak"/>
    <s v="Corporate"/>
    <s v="United States"/>
    <s v="Rochester"/>
    <s v="Minnesota"/>
    <n v="55901"/>
    <x v="2"/>
    <x v="50"/>
    <x v="0"/>
    <x v="5"/>
    <x v="50"/>
    <x v="51"/>
    <n v="2"/>
    <n v="0"/>
    <x v="51"/>
  </r>
  <r>
    <n v="5283"/>
    <s v="CA-2015-105158"/>
    <x v="577"/>
    <x v="1104"/>
    <s v="Standard Class"/>
    <s v="SP-20860"/>
    <s v="Sung Pak"/>
    <s v="Corporate"/>
    <s v="United States"/>
    <s v="Rochester"/>
    <s v="Minnesota"/>
    <n v="55901"/>
    <x v="2"/>
    <x v="314"/>
    <x v="1"/>
    <x v="10"/>
    <x v="314"/>
    <x v="655"/>
    <n v="3"/>
    <n v="0"/>
    <x v="4445"/>
  </r>
  <r>
    <n v="5284"/>
    <s v="CA-2014-133424"/>
    <x v="809"/>
    <x v="1114"/>
    <s v="Standard Class"/>
    <s v="Dl-13600"/>
    <s v="Dorris liebe"/>
    <s v="Corporate"/>
    <s v="United States"/>
    <s v="Seattle"/>
    <s v="Washington"/>
    <n v="98105"/>
    <x v="1"/>
    <x v="1505"/>
    <x v="1"/>
    <x v="4"/>
    <x v="1492"/>
    <x v="3426"/>
    <n v="3"/>
    <n v="0"/>
    <x v="232"/>
  </r>
  <r>
    <n v="5285"/>
    <s v="CA-2014-133424"/>
    <x v="809"/>
    <x v="1114"/>
    <s v="Standard Class"/>
    <s v="Dl-13600"/>
    <s v="Dorris liebe"/>
    <s v="Corporate"/>
    <s v="United States"/>
    <s v="Seattle"/>
    <s v="Washington"/>
    <n v="98105"/>
    <x v="1"/>
    <x v="579"/>
    <x v="1"/>
    <x v="2"/>
    <x v="579"/>
    <x v="1851"/>
    <n v="3"/>
    <n v="0"/>
    <x v="1986"/>
  </r>
  <r>
    <n v="5286"/>
    <s v="CA-2017-105991"/>
    <x v="1024"/>
    <x v="593"/>
    <s v="First Class"/>
    <s v="LH-17020"/>
    <s v="Lisa Hazard"/>
    <s v="Consumer"/>
    <s v="United States"/>
    <s v="Louisville"/>
    <s v="Colorado"/>
    <n v="80027"/>
    <x v="1"/>
    <x v="111"/>
    <x v="1"/>
    <x v="12"/>
    <x v="111"/>
    <x v="3355"/>
    <n v="9"/>
    <n v="0.2"/>
    <x v="4446"/>
  </r>
  <r>
    <n v="5287"/>
    <s v="CA-2017-105991"/>
    <x v="1024"/>
    <x v="593"/>
    <s v="First Class"/>
    <s v="LH-17020"/>
    <s v="Lisa Hazard"/>
    <s v="Consumer"/>
    <s v="United States"/>
    <s v="Louisville"/>
    <s v="Colorado"/>
    <n v="80027"/>
    <x v="1"/>
    <x v="122"/>
    <x v="1"/>
    <x v="8"/>
    <x v="122"/>
    <x v="3865"/>
    <n v="8"/>
    <n v="0.7"/>
    <x v="4447"/>
  </r>
  <r>
    <n v="5288"/>
    <s v="CA-2017-105991"/>
    <x v="1024"/>
    <x v="593"/>
    <s v="First Class"/>
    <s v="LH-17020"/>
    <s v="Lisa Hazard"/>
    <s v="Consumer"/>
    <s v="United States"/>
    <s v="Louisville"/>
    <s v="Colorado"/>
    <n v="80027"/>
    <x v="1"/>
    <x v="899"/>
    <x v="0"/>
    <x v="0"/>
    <x v="892"/>
    <x v="3866"/>
    <n v="3"/>
    <n v="0.7"/>
    <x v="4448"/>
  </r>
  <r>
    <n v="5289"/>
    <s v="US-2017-136784"/>
    <x v="504"/>
    <x v="547"/>
    <s v="Standard Class"/>
    <s v="AD-10180"/>
    <s v="Alan Dominguez"/>
    <s v="Home Office"/>
    <s v="United States"/>
    <s v="San Francisco"/>
    <s v="California"/>
    <n v="94122"/>
    <x v="1"/>
    <x v="1127"/>
    <x v="1"/>
    <x v="10"/>
    <x v="1115"/>
    <x v="2919"/>
    <n v="4"/>
    <n v="0"/>
    <x v="4449"/>
  </r>
  <r>
    <n v="5290"/>
    <s v="CA-2014-146283"/>
    <x v="78"/>
    <x v="359"/>
    <s v="Standard Class"/>
    <s v="KT-16465"/>
    <s v="Kean Takahito"/>
    <s v="Consumer"/>
    <s v="United States"/>
    <s v="Houston"/>
    <s v="Texas"/>
    <n v="77036"/>
    <x v="2"/>
    <x v="862"/>
    <x v="1"/>
    <x v="10"/>
    <x v="856"/>
    <x v="3867"/>
    <n v="2"/>
    <n v="0.2"/>
    <x v="4450"/>
  </r>
  <r>
    <n v="5291"/>
    <s v="CA-2014-146283"/>
    <x v="78"/>
    <x v="359"/>
    <s v="Standard Class"/>
    <s v="KT-16465"/>
    <s v="Kean Takahito"/>
    <s v="Consumer"/>
    <s v="United States"/>
    <s v="Houston"/>
    <s v="Texas"/>
    <n v="77036"/>
    <x v="2"/>
    <x v="157"/>
    <x v="0"/>
    <x v="1"/>
    <x v="158"/>
    <x v="3868"/>
    <n v="5"/>
    <n v="0.3"/>
    <x v="4451"/>
  </r>
  <r>
    <n v="5292"/>
    <s v="CA-2014-146283"/>
    <x v="78"/>
    <x v="359"/>
    <s v="Standard Class"/>
    <s v="KT-16465"/>
    <s v="Kean Takahito"/>
    <s v="Consumer"/>
    <s v="United States"/>
    <s v="Houston"/>
    <s v="Texas"/>
    <n v="77036"/>
    <x v="2"/>
    <x v="67"/>
    <x v="1"/>
    <x v="10"/>
    <x v="67"/>
    <x v="3869"/>
    <n v="6"/>
    <n v="0.2"/>
    <x v="4452"/>
  </r>
  <r>
    <n v="5293"/>
    <s v="CA-2017-151218"/>
    <x v="308"/>
    <x v="266"/>
    <s v="First Class"/>
    <s v="PJ-19015"/>
    <s v="Pauline Johnson"/>
    <s v="Consumer"/>
    <s v="United States"/>
    <s v="Miami"/>
    <s v="Florida"/>
    <n v="33180"/>
    <x v="0"/>
    <x v="1427"/>
    <x v="1"/>
    <x v="4"/>
    <x v="1415"/>
    <x v="3870"/>
    <n v="1"/>
    <n v="0.2"/>
    <x v="4453"/>
  </r>
  <r>
    <n v="5294"/>
    <s v="CA-2015-111073"/>
    <x v="207"/>
    <x v="1090"/>
    <s v="Standard Class"/>
    <s v="MC-18100"/>
    <s v="Mick Crebagga"/>
    <s v="Consumer"/>
    <s v="United States"/>
    <s v="Medina"/>
    <s v="Ohio"/>
    <n v="44256"/>
    <x v="3"/>
    <x v="838"/>
    <x v="0"/>
    <x v="3"/>
    <x v="832"/>
    <x v="3871"/>
    <n v="1"/>
    <n v="0.4"/>
    <x v="4454"/>
  </r>
  <r>
    <n v="5295"/>
    <s v="CA-2017-144883"/>
    <x v="733"/>
    <x v="667"/>
    <s v="Standard Class"/>
    <s v="BO-11350"/>
    <s v="Bill Overfelt"/>
    <s v="Corporate"/>
    <s v="United States"/>
    <s v="Roseville"/>
    <s v="Minnesota"/>
    <n v="55113"/>
    <x v="2"/>
    <x v="1729"/>
    <x v="1"/>
    <x v="2"/>
    <x v="1716"/>
    <x v="3872"/>
    <n v="8"/>
    <n v="0"/>
    <x v="4455"/>
  </r>
  <r>
    <n v="5296"/>
    <s v="CA-2017-142174"/>
    <x v="168"/>
    <x v="174"/>
    <s v="Standard Class"/>
    <s v="DP-13000"/>
    <s v="Darren Powers"/>
    <s v="Consumer"/>
    <s v="United States"/>
    <s v="Houston"/>
    <s v="Texas"/>
    <n v="77041"/>
    <x v="2"/>
    <x v="964"/>
    <x v="1"/>
    <x v="10"/>
    <x v="957"/>
    <x v="2879"/>
    <n v="2"/>
    <n v="0.2"/>
    <x v="3201"/>
  </r>
  <r>
    <n v="5297"/>
    <s v="CA-2017-108791"/>
    <x v="944"/>
    <x v="849"/>
    <s v="Standard Class"/>
    <s v="TM-21490"/>
    <s v="Tony Molinari"/>
    <s v="Consumer"/>
    <s v="United States"/>
    <s v="Yonkers"/>
    <s v="New York"/>
    <n v="10701"/>
    <x v="3"/>
    <x v="943"/>
    <x v="0"/>
    <x v="5"/>
    <x v="936"/>
    <x v="3873"/>
    <n v="1"/>
    <n v="0"/>
    <x v="4456"/>
  </r>
  <r>
    <n v="5298"/>
    <s v="CA-2017-108791"/>
    <x v="944"/>
    <x v="849"/>
    <s v="Standard Class"/>
    <s v="TM-21490"/>
    <s v="Tony Molinari"/>
    <s v="Consumer"/>
    <s v="United States"/>
    <s v="Yonkers"/>
    <s v="New York"/>
    <n v="10701"/>
    <x v="3"/>
    <x v="704"/>
    <x v="2"/>
    <x v="7"/>
    <x v="704"/>
    <x v="821"/>
    <n v="8"/>
    <n v="0"/>
    <x v="851"/>
  </r>
  <r>
    <n v="5299"/>
    <s v="CA-2016-106656"/>
    <x v="713"/>
    <x v="750"/>
    <s v="First Class"/>
    <s v="DV-13045"/>
    <s v="Darrin Van Huff"/>
    <s v="Corporate"/>
    <s v="United States"/>
    <s v="San Diego"/>
    <s v="California"/>
    <n v="92037"/>
    <x v="1"/>
    <x v="29"/>
    <x v="1"/>
    <x v="12"/>
    <x v="29"/>
    <x v="3874"/>
    <n v="2"/>
    <n v="0"/>
    <x v="4457"/>
  </r>
  <r>
    <n v="5300"/>
    <s v="CA-2016-106656"/>
    <x v="713"/>
    <x v="750"/>
    <s v="First Class"/>
    <s v="DV-13045"/>
    <s v="Darrin Van Huff"/>
    <s v="Corporate"/>
    <s v="United States"/>
    <s v="San Diego"/>
    <s v="California"/>
    <n v="92037"/>
    <x v="1"/>
    <x v="165"/>
    <x v="1"/>
    <x v="2"/>
    <x v="166"/>
    <x v="1381"/>
    <n v="3"/>
    <n v="0"/>
    <x v="3602"/>
  </r>
  <r>
    <n v="5301"/>
    <s v="CA-2016-113831"/>
    <x v="198"/>
    <x v="895"/>
    <s v="Standard Class"/>
    <s v="AH-10690"/>
    <s v="Anna Häberlin"/>
    <s v="Corporate"/>
    <s v="United States"/>
    <s v="Springfield"/>
    <s v="Virginia"/>
    <n v="22153"/>
    <x v="0"/>
    <x v="1337"/>
    <x v="0"/>
    <x v="3"/>
    <x v="1322"/>
    <x v="3875"/>
    <n v="10"/>
    <n v="0"/>
    <x v="4458"/>
  </r>
  <r>
    <n v="5302"/>
    <s v="CA-2016-113831"/>
    <x v="198"/>
    <x v="895"/>
    <s v="Standard Class"/>
    <s v="AH-10690"/>
    <s v="Anna Häberlin"/>
    <s v="Corporate"/>
    <s v="United States"/>
    <s v="Springfield"/>
    <s v="Virginia"/>
    <n v="22153"/>
    <x v="0"/>
    <x v="764"/>
    <x v="2"/>
    <x v="11"/>
    <x v="763"/>
    <x v="3876"/>
    <n v="6"/>
    <n v="0"/>
    <x v="4459"/>
  </r>
  <r>
    <n v="5303"/>
    <s v="CA-2016-113831"/>
    <x v="198"/>
    <x v="895"/>
    <s v="Standard Class"/>
    <s v="AH-10690"/>
    <s v="Anna Häberlin"/>
    <s v="Corporate"/>
    <s v="United States"/>
    <s v="Springfield"/>
    <s v="Virginia"/>
    <n v="22153"/>
    <x v="0"/>
    <x v="488"/>
    <x v="1"/>
    <x v="2"/>
    <x v="488"/>
    <x v="3877"/>
    <n v="6"/>
    <n v="0"/>
    <x v="4460"/>
  </r>
  <r>
    <n v="5304"/>
    <s v="US-2014-139500"/>
    <x v="912"/>
    <x v="779"/>
    <s v="Standard Class"/>
    <s v="AB-10165"/>
    <s v="Alan Barnes"/>
    <s v="Consumer"/>
    <s v="United States"/>
    <s v="Decatur"/>
    <s v="Illinois"/>
    <n v="62521"/>
    <x v="2"/>
    <x v="1391"/>
    <x v="0"/>
    <x v="1"/>
    <x v="1377"/>
    <x v="3878"/>
    <n v="2"/>
    <n v="0.3"/>
    <x v="4461"/>
  </r>
  <r>
    <n v="5305"/>
    <s v="US-2014-166310"/>
    <x v="158"/>
    <x v="160"/>
    <s v="First Class"/>
    <s v="JS-15940"/>
    <s v="Joni Sundaresam"/>
    <s v="Home Office"/>
    <s v="United States"/>
    <s v="Garland"/>
    <s v="Texas"/>
    <n v="75043"/>
    <x v="2"/>
    <x v="1445"/>
    <x v="0"/>
    <x v="5"/>
    <x v="1432"/>
    <x v="1086"/>
    <n v="2"/>
    <n v="0.6"/>
    <x v="4462"/>
  </r>
  <r>
    <n v="5306"/>
    <s v="US-2016-168410"/>
    <x v="823"/>
    <x v="874"/>
    <s v="Standard Class"/>
    <s v="BV-11245"/>
    <s v="Benjamin Venier"/>
    <s v="Corporate"/>
    <s v="United States"/>
    <s v="Oceanside"/>
    <s v="New York"/>
    <n v="11572"/>
    <x v="3"/>
    <x v="93"/>
    <x v="0"/>
    <x v="5"/>
    <x v="93"/>
    <x v="3879"/>
    <n v="5"/>
    <n v="0"/>
    <x v="4463"/>
  </r>
  <r>
    <n v="5307"/>
    <s v="US-2016-168410"/>
    <x v="823"/>
    <x v="874"/>
    <s v="Standard Class"/>
    <s v="BV-11245"/>
    <s v="Benjamin Venier"/>
    <s v="Corporate"/>
    <s v="United States"/>
    <s v="Oceanside"/>
    <s v="New York"/>
    <n v="11572"/>
    <x v="3"/>
    <x v="595"/>
    <x v="1"/>
    <x v="4"/>
    <x v="595"/>
    <x v="680"/>
    <n v="3"/>
    <n v="0"/>
    <x v="693"/>
  </r>
  <r>
    <n v="5308"/>
    <s v="US-2016-168410"/>
    <x v="823"/>
    <x v="874"/>
    <s v="Standard Class"/>
    <s v="BV-11245"/>
    <s v="Benjamin Venier"/>
    <s v="Corporate"/>
    <s v="United States"/>
    <s v="Oceanside"/>
    <s v="New York"/>
    <n v="11572"/>
    <x v="3"/>
    <x v="1730"/>
    <x v="2"/>
    <x v="7"/>
    <x v="1717"/>
    <x v="372"/>
    <n v="2"/>
    <n v="0"/>
    <x v="4464"/>
  </r>
  <r>
    <n v="5309"/>
    <s v="CA-2017-131254"/>
    <x v="123"/>
    <x v="410"/>
    <s v="First Class"/>
    <s v="NC-18415"/>
    <s v="Nathan Cano"/>
    <s v="Consumer"/>
    <s v="United States"/>
    <s v="Houston"/>
    <s v="Texas"/>
    <n v="77095"/>
    <x v="2"/>
    <x v="1209"/>
    <x v="0"/>
    <x v="1"/>
    <x v="1194"/>
    <x v="3880"/>
    <n v="3"/>
    <n v="0.3"/>
    <x v="4465"/>
  </r>
  <r>
    <n v="5310"/>
    <s v="CA-2017-131254"/>
    <x v="123"/>
    <x v="410"/>
    <s v="First Class"/>
    <s v="NC-18415"/>
    <s v="Nathan Cano"/>
    <s v="Consumer"/>
    <s v="United States"/>
    <s v="Houston"/>
    <s v="Texas"/>
    <n v="77095"/>
    <x v="2"/>
    <x v="1731"/>
    <x v="1"/>
    <x v="6"/>
    <x v="1718"/>
    <x v="3881"/>
    <n v="5"/>
    <n v="0.2"/>
    <x v="4466"/>
  </r>
  <r>
    <n v="5311"/>
    <s v="CA-2017-131254"/>
    <x v="123"/>
    <x v="410"/>
    <s v="First Class"/>
    <s v="NC-18415"/>
    <s v="Nathan Cano"/>
    <s v="Consumer"/>
    <s v="United States"/>
    <s v="Houston"/>
    <s v="Texas"/>
    <n v="77095"/>
    <x v="2"/>
    <x v="450"/>
    <x v="1"/>
    <x v="8"/>
    <x v="451"/>
    <x v="3882"/>
    <n v="6"/>
    <n v="0.8"/>
    <x v="4467"/>
  </r>
  <r>
    <n v="5312"/>
    <s v="CA-2016-123414"/>
    <x v="1036"/>
    <x v="395"/>
    <s v="Standard Class"/>
    <s v="SU-20665"/>
    <s v="Stephanie Ulpright"/>
    <s v="Home Office"/>
    <s v="United States"/>
    <s v="Greenville"/>
    <s v="North Carolina"/>
    <n v="27834"/>
    <x v="0"/>
    <x v="1363"/>
    <x v="1"/>
    <x v="2"/>
    <x v="1349"/>
    <x v="2145"/>
    <n v="4"/>
    <n v="0.2"/>
    <x v="2311"/>
  </r>
  <r>
    <n v="5313"/>
    <s v="CA-2016-123414"/>
    <x v="1036"/>
    <x v="395"/>
    <s v="Standard Class"/>
    <s v="SU-20665"/>
    <s v="Stephanie Ulpright"/>
    <s v="Home Office"/>
    <s v="United States"/>
    <s v="Greenville"/>
    <s v="North Carolina"/>
    <n v="27834"/>
    <x v="0"/>
    <x v="354"/>
    <x v="1"/>
    <x v="14"/>
    <x v="354"/>
    <x v="3883"/>
    <n v="2"/>
    <n v="0.2"/>
    <x v="4468"/>
  </r>
  <r>
    <n v="5314"/>
    <s v="CA-2017-137876"/>
    <x v="504"/>
    <x v="547"/>
    <s v="Standard Class"/>
    <s v="DJ-13510"/>
    <s v="Don Jones"/>
    <s v="Corporate"/>
    <s v="United States"/>
    <s v="San Francisco"/>
    <s v="California"/>
    <n v="94110"/>
    <x v="1"/>
    <x v="596"/>
    <x v="0"/>
    <x v="5"/>
    <x v="596"/>
    <x v="647"/>
    <n v="2"/>
    <n v="0"/>
    <x v="4469"/>
  </r>
  <r>
    <n v="5315"/>
    <s v="CA-2017-137876"/>
    <x v="504"/>
    <x v="547"/>
    <s v="Standard Class"/>
    <s v="DJ-13510"/>
    <s v="Don Jones"/>
    <s v="Corporate"/>
    <s v="United States"/>
    <s v="San Francisco"/>
    <s v="California"/>
    <n v="94110"/>
    <x v="1"/>
    <x v="588"/>
    <x v="1"/>
    <x v="12"/>
    <x v="588"/>
    <x v="2484"/>
    <n v="4"/>
    <n v="0"/>
    <x v="4470"/>
  </r>
  <r>
    <n v="5316"/>
    <s v="CA-2016-154060"/>
    <x v="440"/>
    <x v="588"/>
    <s v="Standard Class"/>
    <s v="DL-12865"/>
    <s v="Dan Lawera"/>
    <s v="Consumer"/>
    <s v="United States"/>
    <s v="Greensboro"/>
    <s v="North Carolina"/>
    <n v="27405"/>
    <x v="0"/>
    <x v="792"/>
    <x v="0"/>
    <x v="1"/>
    <x v="790"/>
    <x v="3884"/>
    <n v="9"/>
    <n v="0.2"/>
    <x v="4471"/>
  </r>
  <r>
    <n v="5317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1256"/>
    <x v="0"/>
    <x v="5"/>
    <x v="1240"/>
    <x v="929"/>
    <n v="2"/>
    <n v="0.2"/>
    <x v="4472"/>
  </r>
  <r>
    <n v="5318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441"/>
    <x v="0"/>
    <x v="5"/>
    <x v="1719"/>
    <x v="3885"/>
    <n v="1"/>
    <n v="0.2"/>
    <x v="4473"/>
  </r>
  <r>
    <n v="5319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860"/>
    <x v="1"/>
    <x v="10"/>
    <x v="854"/>
    <x v="561"/>
    <n v="4"/>
    <n v="0.2"/>
    <x v="570"/>
  </r>
  <r>
    <n v="5320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999"/>
    <x v="1"/>
    <x v="8"/>
    <x v="991"/>
    <x v="3347"/>
    <n v="3"/>
    <n v="0.7"/>
    <x v="3781"/>
  </r>
  <r>
    <n v="5321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594"/>
    <x v="0"/>
    <x v="3"/>
    <x v="594"/>
    <x v="3886"/>
    <n v="7"/>
    <n v="0.4"/>
    <x v="4474"/>
  </r>
  <r>
    <n v="5322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697"/>
    <x v="1"/>
    <x v="8"/>
    <x v="697"/>
    <x v="3887"/>
    <n v="4"/>
    <n v="0.7"/>
    <x v="4475"/>
  </r>
  <r>
    <n v="5323"/>
    <s v="US-2017-162558"/>
    <x v="280"/>
    <x v="391"/>
    <s v="First Class"/>
    <s v="Dp-13240"/>
    <s v="Dean percer"/>
    <s v="Home Office"/>
    <s v="United States"/>
    <s v="Knoxville"/>
    <s v="Tennessee"/>
    <n v="37918"/>
    <x v="0"/>
    <x v="893"/>
    <x v="0"/>
    <x v="5"/>
    <x v="886"/>
    <x v="2401"/>
    <n v="2"/>
    <n v="0.2"/>
    <x v="4476"/>
  </r>
  <r>
    <n v="5324"/>
    <s v="CA-2017-134439"/>
    <x v="65"/>
    <x v="19"/>
    <s v="Second Class"/>
    <s v="TM-21010"/>
    <s v="Tamara Manning"/>
    <s v="Consumer"/>
    <s v="United States"/>
    <s v="Grand Island"/>
    <s v="Nebraska"/>
    <n v="68801"/>
    <x v="2"/>
    <x v="226"/>
    <x v="1"/>
    <x v="10"/>
    <x v="227"/>
    <x v="3888"/>
    <n v="2"/>
    <n v="0"/>
    <x v="4477"/>
  </r>
  <r>
    <n v="5325"/>
    <s v="CA-2015-119508"/>
    <x v="784"/>
    <x v="234"/>
    <s v="Standard Class"/>
    <s v="TZ-21580"/>
    <s v="Tracy Zic"/>
    <s v="Consumer"/>
    <s v="United States"/>
    <s v="Lakewood"/>
    <s v="California"/>
    <n v="90712"/>
    <x v="1"/>
    <x v="1173"/>
    <x v="1"/>
    <x v="6"/>
    <x v="1159"/>
    <x v="2952"/>
    <n v="5"/>
    <n v="0"/>
    <x v="4478"/>
  </r>
  <r>
    <n v="5326"/>
    <s v="CA-2015-119508"/>
    <x v="784"/>
    <x v="234"/>
    <s v="Standard Class"/>
    <s v="TZ-21580"/>
    <s v="Tracy Zic"/>
    <s v="Consumer"/>
    <s v="United States"/>
    <s v="Lakewood"/>
    <s v="California"/>
    <n v="90712"/>
    <x v="1"/>
    <x v="1006"/>
    <x v="0"/>
    <x v="5"/>
    <x v="998"/>
    <x v="3889"/>
    <n v="6"/>
    <n v="0"/>
    <x v="4479"/>
  </r>
  <r>
    <n v="5327"/>
    <s v="CA-2015-152681"/>
    <x v="184"/>
    <x v="1130"/>
    <s v="Standard Class"/>
    <s v="SC-20260"/>
    <s v="Scott Cohen"/>
    <s v="Corporate"/>
    <s v="United States"/>
    <s v="Lawrence"/>
    <s v="Massachusetts"/>
    <n v="1841"/>
    <x v="3"/>
    <x v="1412"/>
    <x v="1"/>
    <x v="6"/>
    <x v="1399"/>
    <x v="3890"/>
    <n v="2"/>
    <n v="0"/>
    <x v="4480"/>
  </r>
  <r>
    <n v="5328"/>
    <s v="CA-2014-130813"/>
    <x v="1037"/>
    <x v="297"/>
    <s v="Second Class"/>
    <s v="LS-17230"/>
    <s v="Lycoris Saunders"/>
    <s v="Consumer"/>
    <s v="United States"/>
    <s v="Los Angeles"/>
    <s v="California"/>
    <n v="90049"/>
    <x v="1"/>
    <x v="510"/>
    <x v="1"/>
    <x v="10"/>
    <x v="510"/>
    <x v="541"/>
    <n v="3"/>
    <n v="0"/>
    <x v="551"/>
  </r>
  <r>
    <n v="5329"/>
    <s v="CA-2015-120320"/>
    <x v="616"/>
    <x v="741"/>
    <s v="Standard Class"/>
    <s v="MV-18190"/>
    <s v="Mike Vittorini"/>
    <s v="Consumer"/>
    <s v="United States"/>
    <s v="Houston"/>
    <s v="Texas"/>
    <n v="77036"/>
    <x v="2"/>
    <x v="424"/>
    <x v="2"/>
    <x v="7"/>
    <x v="424"/>
    <x v="1051"/>
    <n v="2"/>
    <n v="0.2"/>
    <x v="4481"/>
  </r>
  <r>
    <n v="5330"/>
    <s v="CA-2016-111941"/>
    <x v="591"/>
    <x v="470"/>
    <s v="Second Class"/>
    <s v="BD-11620"/>
    <s v="Brian DeCherney"/>
    <s v="Consumer"/>
    <s v="United States"/>
    <s v="New York City"/>
    <s v="New York"/>
    <n v="10035"/>
    <x v="3"/>
    <x v="301"/>
    <x v="1"/>
    <x v="8"/>
    <x v="301"/>
    <x v="3295"/>
    <n v="2"/>
    <n v="0.2"/>
    <x v="3718"/>
  </r>
  <r>
    <n v="5331"/>
    <s v="CA-2016-123120"/>
    <x v="913"/>
    <x v="1054"/>
    <s v="Standard Class"/>
    <s v="CV-12295"/>
    <s v="Christina VanderZanden"/>
    <s v="Consumer"/>
    <s v="United States"/>
    <s v="New York City"/>
    <s v="New York"/>
    <n v="10011"/>
    <x v="3"/>
    <x v="1268"/>
    <x v="0"/>
    <x v="5"/>
    <x v="1252"/>
    <x v="3891"/>
    <n v="1"/>
    <n v="0"/>
    <x v="4482"/>
  </r>
  <r>
    <n v="5332"/>
    <s v="CA-2016-123120"/>
    <x v="913"/>
    <x v="1054"/>
    <s v="Standard Class"/>
    <s v="CV-12295"/>
    <s v="Christina VanderZanden"/>
    <s v="Consumer"/>
    <s v="United States"/>
    <s v="New York City"/>
    <s v="New York"/>
    <n v="10011"/>
    <x v="3"/>
    <x v="58"/>
    <x v="1"/>
    <x v="8"/>
    <x v="58"/>
    <x v="3892"/>
    <n v="5"/>
    <n v="0.2"/>
    <x v="4483"/>
  </r>
  <r>
    <n v="5333"/>
    <s v="CA-2016-123120"/>
    <x v="913"/>
    <x v="1054"/>
    <s v="Standard Class"/>
    <s v="CV-12295"/>
    <s v="Christina VanderZanden"/>
    <s v="Consumer"/>
    <s v="United States"/>
    <s v="New York City"/>
    <s v="New York"/>
    <n v="10011"/>
    <x v="3"/>
    <x v="675"/>
    <x v="1"/>
    <x v="14"/>
    <x v="675"/>
    <x v="20"/>
    <n v="4"/>
    <n v="0"/>
    <x v="4484"/>
  </r>
  <r>
    <n v="5334"/>
    <s v="CA-2014-103331"/>
    <x v="86"/>
    <x v="9"/>
    <s v="Standard Class"/>
    <s v="KB-16315"/>
    <s v="Karl Braun"/>
    <s v="Consumer"/>
    <s v="United States"/>
    <s v="Newark"/>
    <s v="Delaware"/>
    <n v="19711"/>
    <x v="3"/>
    <x v="1565"/>
    <x v="0"/>
    <x v="5"/>
    <x v="1556"/>
    <x v="3893"/>
    <n v="4"/>
    <n v="0"/>
    <x v="4485"/>
  </r>
  <r>
    <n v="5335"/>
    <s v="CA-2014-103331"/>
    <x v="86"/>
    <x v="9"/>
    <s v="Standard Class"/>
    <s v="KB-16315"/>
    <s v="Karl Braun"/>
    <s v="Consumer"/>
    <s v="United States"/>
    <s v="Newark"/>
    <s v="Delaware"/>
    <n v="19711"/>
    <x v="3"/>
    <x v="1215"/>
    <x v="1"/>
    <x v="10"/>
    <x v="1199"/>
    <x v="1714"/>
    <n v="3"/>
    <n v="0"/>
    <x v="1817"/>
  </r>
  <r>
    <n v="5336"/>
    <s v="CA-2014-103331"/>
    <x v="86"/>
    <x v="9"/>
    <s v="Standard Class"/>
    <s v="KB-16315"/>
    <s v="Karl Braun"/>
    <s v="Consumer"/>
    <s v="United States"/>
    <s v="Newark"/>
    <s v="Delaware"/>
    <n v="19711"/>
    <x v="3"/>
    <x v="938"/>
    <x v="1"/>
    <x v="10"/>
    <x v="931"/>
    <x v="1634"/>
    <n v="1"/>
    <n v="0"/>
    <x v="3152"/>
  </r>
  <r>
    <n v="5337"/>
    <s v="CA-2015-169278"/>
    <x v="1031"/>
    <x v="1131"/>
    <s v="Standard Class"/>
    <s v="ME-18010"/>
    <s v="Michelle Ellison"/>
    <s v="Corporate"/>
    <s v="United States"/>
    <s v="Seattle"/>
    <s v="Washington"/>
    <n v="98105"/>
    <x v="1"/>
    <x v="674"/>
    <x v="1"/>
    <x v="8"/>
    <x v="674"/>
    <x v="783"/>
    <n v="4"/>
    <n v="0.2"/>
    <x v="807"/>
  </r>
  <r>
    <n v="5338"/>
    <s v="CA-2017-111577"/>
    <x v="524"/>
    <x v="565"/>
    <s v="Standard Class"/>
    <s v="AJ-10780"/>
    <s v="Anthony Jacobs"/>
    <s v="Corporate"/>
    <s v="United States"/>
    <s v="Scottsdale"/>
    <s v="Arizona"/>
    <n v="85254"/>
    <x v="1"/>
    <x v="1397"/>
    <x v="1"/>
    <x v="10"/>
    <x v="1384"/>
    <x v="3894"/>
    <n v="7"/>
    <n v="0.2"/>
    <x v="4486"/>
  </r>
  <r>
    <n v="5339"/>
    <s v="CA-2015-146486"/>
    <x v="529"/>
    <x v="665"/>
    <s v="Second Class"/>
    <s v="DV-13465"/>
    <s v="Dianna Vittorini"/>
    <s v="Consumer"/>
    <s v="United States"/>
    <s v="Oceanside"/>
    <s v="New York"/>
    <n v="11572"/>
    <x v="3"/>
    <x v="1166"/>
    <x v="1"/>
    <x v="4"/>
    <x v="1153"/>
    <x v="1672"/>
    <n v="5"/>
    <n v="0"/>
    <x v="4487"/>
  </r>
  <r>
    <n v="5340"/>
    <s v="CA-2015-146486"/>
    <x v="529"/>
    <x v="665"/>
    <s v="Second Class"/>
    <s v="DV-13465"/>
    <s v="Dianna Vittorini"/>
    <s v="Consumer"/>
    <s v="United States"/>
    <s v="Oceanside"/>
    <s v="New York"/>
    <n v="11572"/>
    <x v="3"/>
    <x v="29"/>
    <x v="1"/>
    <x v="12"/>
    <x v="29"/>
    <x v="3895"/>
    <n v="6"/>
    <n v="0"/>
    <x v="4488"/>
  </r>
  <r>
    <n v="5341"/>
    <s v="CA-2015-146486"/>
    <x v="529"/>
    <x v="665"/>
    <s v="Second Class"/>
    <s v="DV-13465"/>
    <s v="Dianna Vittorini"/>
    <s v="Consumer"/>
    <s v="United States"/>
    <s v="Oceanside"/>
    <s v="New York"/>
    <n v="11572"/>
    <x v="3"/>
    <x v="1695"/>
    <x v="2"/>
    <x v="11"/>
    <x v="1683"/>
    <x v="62"/>
    <n v="2"/>
    <n v="0"/>
    <x v="4489"/>
  </r>
  <r>
    <n v="5342"/>
    <s v="CA-2015-146486"/>
    <x v="529"/>
    <x v="665"/>
    <s v="Second Class"/>
    <s v="DV-13465"/>
    <s v="Dianna Vittorini"/>
    <s v="Consumer"/>
    <s v="United States"/>
    <s v="Oceanside"/>
    <s v="New York"/>
    <n v="11572"/>
    <x v="3"/>
    <x v="1332"/>
    <x v="2"/>
    <x v="11"/>
    <x v="1317"/>
    <x v="3896"/>
    <n v="5"/>
    <n v="0"/>
    <x v="4490"/>
  </r>
  <r>
    <n v="5343"/>
    <s v="US-2014-168501"/>
    <x v="871"/>
    <x v="680"/>
    <s v="Standard Class"/>
    <s v="JK-15325"/>
    <s v="Jason Klamczynski"/>
    <s v="Corporate"/>
    <s v="United States"/>
    <s v="Dallas"/>
    <s v="Texas"/>
    <n v="75220"/>
    <x v="2"/>
    <x v="29"/>
    <x v="1"/>
    <x v="12"/>
    <x v="29"/>
    <x v="3897"/>
    <n v="1"/>
    <n v="0.2"/>
    <x v="4491"/>
  </r>
  <r>
    <n v="5344"/>
    <s v="US-2014-168501"/>
    <x v="871"/>
    <x v="680"/>
    <s v="Standard Class"/>
    <s v="JK-15325"/>
    <s v="Jason Klamczynski"/>
    <s v="Corporate"/>
    <s v="United States"/>
    <s v="Dallas"/>
    <s v="Texas"/>
    <n v="75220"/>
    <x v="2"/>
    <x v="1086"/>
    <x v="2"/>
    <x v="7"/>
    <x v="1076"/>
    <x v="3898"/>
    <n v="5"/>
    <n v="0.2"/>
    <x v="4492"/>
  </r>
  <r>
    <n v="5345"/>
    <s v="CA-2015-112053"/>
    <x v="2"/>
    <x v="349"/>
    <s v="Second Class"/>
    <s v="SH-20395"/>
    <s v="Shahid Hopkins"/>
    <s v="Consumer"/>
    <s v="United States"/>
    <s v="Rochester"/>
    <s v="New York"/>
    <n v="14609"/>
    <x v="3"/>
    <x v="1365"/>
    <x v="2"/>
    <x v="11"/>
    <x v="1548"/>
    <x v="3899"/>
    <n v="1"/>
    <n v="0"/>
    <x v="4493"/>
  </r>
  <r>
    <n v="5346"/>
    <s v="CA-2017-108539"/>
    <x v="708"/>
    <x v="275"/>
    <s v="Second Class"/>
    <s v="SC-20725"/>
    <s v="Steven Cartwright"/>
    <s v="Consumer"/>
    <s v="United States"/>
    <s v="Los Angeles"/>
    <s v="California"/>
    <n v="90045"/>
    <x v="1"/>
    <x v="245"/>
    <x v="1"/>
    <x v="4"/>
    <x v="246"/>
    <x v="265"/>
    <n v="4"/>
    <n v="0"/>
    <x v="267"/>
  </r>
  <r>
    <n v="5347"/>
    <s v="CA-2017-108539"/>
    <x v="708"/>
    <x v="275"/>
    <s v="Second Class"/>
    <s v="SC-20725"/>
    <s v="Steven Cartwright"/>
    <s v="Consumer"/>
    <s v="United States"/>
    <s v="Los Angeles"/>
    <s v="California"/>
    <n v="90045"/>
    <x v="1"/>
    <x v="109"/>
    <x v="1"/>
    <x v="8"/>
    <x v="109"/>
    <x v="3023"/>
    <n v="3"/>
    <n v="0.2"/>
    <x v="3375"/>
  </r>
  <r>
    <n v="5348"/>
    <s v="CA-2017-108539"/>
    <x v="708"/>
    <x v="275"/>
    <s v="Second Class"/>
    <s v="SC-20725"/>
    <s v="Steven Cartwright"/>
    <s v="Consumer"/>
    <s v="United States"/>
    <s v="Los Angeles"/>
    <s v="California"/>
    <n v="90045"/>
    <x v="1"/>
    <x v="880"/>
    <x v="1"/>
    <x v="8"/>
    <x v="874"/>
    <x v="1086"/>
    <n v="2"/>
    <n v="0.2"/>
    <x v="1127"/>
  </r>
  <r>
    <n v="5349"/>
    <s v="CA-2015-149811"/>
    <x v="1038"/>
    <x v="1027"/>
    <s v="Standard Class"/>
    <s v="CS-12250"/>
    <s v="Chris Selesnick"/>
    <s v="Corporate"/>
    <s v="United States"/>
    <s v="Woodbury"/>
    <s v="Minnesota"/>
    <n v="55125"/>
    <x v="2"/>
    <x v="828"/>
    <x v="1"/>
    <x v="8"/>
    <x v="824"/>
    <x v="3900"/>
    <n v="3"/>
    <n v="0"/>
    <x v="4494"/>
  </r>
  <r>
    <n v="5350"/>
    <s v="CA-2015-149811"/>
    <x v="1038"/>
    <x v="1027"/>
    <s v="Standard Class"/>
    <s v="CS-12250"/>
    <s v="Chris Selesnick"/>
    <s v="Corporate"/>
    <s v="United States"/>
    <s v="Woodbury"/>
    <s v="Minnesota"/>
    <n v="55125"/>
    <x v="2"/>
    <x v="226"/>
    <x v="1"/>
    <x v="10"/>
    <x v="227"/>
    <x v="1778"/>
    <n v="5"/>
    <n v="0"/>
    <x v="1895"/>
  </r>
  <r>
    <n v="5351"/>
    <s v="US-2017-103814"/>
    <x v="34"/>
    <x v="1132"/>
    <s v="Standard Class"/>
    <s v="LH-16900"/>
    <s v="Lena Hernandez"/>
    <s v="Consumer"/>
    <s v="United States"/>
    <s v="Park Ridge"/>
    <s v="Illinois"/>
    <n v="60068"/>
    <x v="2"/>
    <x v="681"/>
    <x v="1"/>
    <x v="10"/>
    <x v="681"/>
    <x v="3901"/>
    <n v="9"/>
    <n v="0.2"/>
    <x v="4495"/>
  </r>
  <r>
    <n v="5352"/>
    <s v="CA-2016-123932"/>
    <x v="47"/>
    <x v="720"/>
    <s v="Standard Class"/>
    <s v="YC-21895"/>
    <s v="Yoseph Carroll"/>
    <s v="Corporate"/>
    <s v="United States"/>
    <s v="Dallas"/>
    <s v="Texas"/>
    <n v="75217"/>
    <x v="2"/>
    <x v="1402"/>
    <x v="1"/>
    <x v="10"/>
    <x v="1389"/>
    <x v="1454"/>
    <n v="4"/>
    <n v="0.2"/>
    <x v="4496"/>
  </r>
  <r>
    <n v="5353"/>
    <s v="CA-2016-123932"/>
    <x v="47"/>
    <x v="720"/>
    <s v="Standard Class"/>
    <s v="YC-21895"/>
    <s v="Yoseph Carroll"/>
    <s v="Corporate"/>
    <s v="United States"/>
    <s v="Dallas"/>
    <s v="Texas"/>
    <n v="75217"/>
    <x v="2"/>
    <x v="53"/>
    <x v="2"/>
    <x v="7"/>
    <x v="53"/>
    <x v="3902"/>
    <n v="2"/>
    <n v="0.2"/>
    <x v="4497"/>
  </r>
  <r>
    <n v="5354"/>
    <s v="US-2016-101616"/>
    <x v="323"/>
    <x v="479"/>
    <s v="First Class"/>
    <s v="CY-12745"/>
    <s v="Craig Yedwab"/>
    <s v="Corporate"/>
    <s v="United States"/>
    <s v="Monroe"/>
    <s v="Louisiana"/>
    <n v="71203"/>
    <x v="0"/>
    <x v="634"/>
    <x v="1"/>
    <x v="8"/>
    <x v="634"/>
    <x v="3903"/>
    <n v="8"/>
    <n v="0"/>
    <x v="4498"/>
  </r>
  <r>
    <n v="5355"/>
    <s v="CA-2014-113768"/>
    <x v="8"/>
    <x v="1133"/>
    <s v="Standard Class"/>
    <s v="AH-10030"/>
    <s v="Aaron Hawkins"/>
    <s v="Corporate"/>
    <s v="United States"/>
    <s v="Los Angeles"/>
    <s v="California"/>
    <n v="90004"/>
    <x v="1"/>
    <x v="1340"/>
    <x v="0"/>
    <x v="1"/>
    <x v="1325"/>
    <x v="3904"/>
    <n v="6"/>
    <n v="0.2"/>
    <x v="4499"/>
  </r>
  <r>
    <n v="5356"/>
    <s v="CA-2014-113768"/>
    <x v="8"/>
    <x v="1133"/>
    <s v="Standard Class"/>
    <s v="AH-10030"/>
    <s v="Aaron Hawkins"/>
    <s v="Corporate"/>
    <s v="United States"/>
    <s v="Los Angeles"/>
    <s v="California"/>
    <n v="90004"/>
    <x v="1"/>
    <x v="1732"/>
    <x v="1"/>
    <x v="10"/>
    <x v="1720"/>
    <x v="3905"/>
    <n v="2"/>
    <n v="0"/>
    <x v="4500"/>
  </r>
  <r>
    <n v="5357"/>
    <s v="CA-2016-138037"/>
    <x v="321"/>
    <x v="767"/>
    <s v="Standard Class"/>
    <s v="AR-10540"/>
    <s v="Andy Reiter"/>
    <s v="Consumer"/>
    <s v="United States"/>
    <s v="San Francisco"/>
    <s v="California"/>
    <n v="94109"/>
    <x v="1"/>
    <x v="1282"/>
    <x v="1"/>
    <x v="8"/>
    <x v="1267"/>
    <x v="77"/>
    <n v="5"/>
    <n v="0.2"/>
    <x v="4501"/>
  </r>
  <r>
    <n v="5358"/>
    <s v="CA-2014-150490"/>
    <x v="79"/>
    <x v="826"/>
    <s v="Standard Class"/>
    <s v="SS-20590"/>
    <s v="Sonia Sunley"/>
    <s v="Consumer"/>
    <s v="United States"/>
    <s v="San Francisco"/>
    <s v="California"/>
    <n v="94122"/>
    <x v="1"/>
    <x v="960"/>
    <x v="2"/>
    <x v="11"/>
    <x v="953"/>
    <x v="3906"/>
    <n v="1"/>
    <n v="0"/>
    <x v="4502"/>
  </r>
  <r>
    <n v="5359"/>
    <s v="CA-2014-150490"/>
    <x v="79"/>
    <x v="826"/>
    <s v="Standard Class"/>
    <s v="SS-20590"/>
    <s v="Sonia Sunley"/>
    <s v="Consumer"/>
    <s v="United States"/>
    <s v="San Francisco"/>
    <s v="California"/>
    <n v="94122"/>
    <x v="1"/>
    <x v="1555"/>
    <x v="1"/>
    <x v="4"/>
    <x v="1543"/>
    <x v="3907"/>
    <n v="2"/>
    <n v="0"/>
    <x v="4503"/>
  </r>
  <r>
    <n v="5360"/>
    <s v="CA-2014-150490"/>
    <x v="79"/>
    <x v="826"/>
    <s v="Standard Class"/>
    <s v="SS-20590"/>
    <s v="Sonia Sunley"/>
    <s v="Consumer"/>
    <s v="United States"/>
    <s v="San Francisco"/>
    <s v="California"/>
    <n v="94122"/>
    <x v="1"/>
    <x v="1243"/>
    <x v="1"/>
    <x v="6"/>
    <x v="1226"/>
    <x v="44"/>
    <n v="2"/>
    <n v="0"/>
    <x v="4504"/>
  </r>
  <r>
    <n v="5361"/>
    <s v="US-2017-126060"/>
    <x v="349"/>
    <x v="650"/>
    <s v="Standard Class"/>
    <s v="DW-13585"/>
    <s v="Dorothy Wardle"/>
    <s v="Corporate"/>
    <s v="United States"/>
    <s v="Fayetteville"/>
    <s v="North Carolina"/>
    <n v="28314"/>
    <x v="0"/>
    <x v="927"/>
    <x v="0"/>
    <x v="0"/>
    <x v="920"/>
    <x v="658"/>
    <n v="8"/>
    <n v="0.2"/>
    <x v="4505"/>
  </r>
  <r>
    <n v="5362"/>
    <s v="CA-2017-100951"/>
    <x v="255"/>
    <x v="272"/>
    <s v="First Class"/>
    <s v="NC-18625"/>
    <s v="Noah Childs"/>
    <s v="Corporate"/>
    <s v="United States"/>
    <s v="Dallas"/>
    <s v="Texas"/>
    <n v="75217"/>
    <x v="2"/>
    <x v="734"/>
    <x v="1"/>
    <x v="4"/>
    <x v="733"/>
    <x v="3908"/>
    <n v="5"/>
    <n v="0.2"/>
    <x v="4506"/>
  </r>
  <r>
    <n v="5363"/>
    <s v="CA-2016-122017"/>
    <x v="723"/>
    <x v="771"/>
    <s v="Standard Class"/>
    <s v="CD-11920"/>
    <s v="Carlos Daly"/>
    <s v="Consumer"/>
    <s v="United States"/>
    <s v="Wichita"/>
    <s v="Kansas"/>
    <n v="67212"/>
    <x v="2"/>
    <x v="1530"/>
    <x v="0"/>
    <x v="5"/>
    <x v="1517"/>
    <x v="3134"/>
    <n v="6"/>
    <n v="0"/>
    <x v="3522"/>
  </r>
  <r>
    <n v="5364"/>
    <s v="CA-2016-122017"/>
    <x v="723"/>
    <x v="771"/>
    <s v="Standard Class"/>
    <s v="CD-11920"/>
    <s v="Carlos Daly"/>
    <s v="Consumer"/>
    <s v="United States"/>
    <s v="Wichita"/>
    <s v="Kansas"/>
    <n v="67212"/>
    <x v="2"/>
    <x v="1360"/>
    <x v="1"/>
    <x v="9"/>
    <x v="1346"/>
    <x v="3411"/>
    <n v="2"/>
    <n v="0"/>
    <x v="4507"/>
  </r>
  <r>
    <n v="5365"/>
    <s v="CA-2014-123477"/>
    <x v="1039"/>
    <x v="1134"/>
    <s v="Second Class"/>
    <s v="DW-13195"/>
    <s v="David Wiener"/>
    <s v="Corporate"/>
    <s v="United States"/>
    <s v="Springfield"/>
    <s v="Oregon"/>
    <n v="97477"/>
    <x v="1"/>
    <x v="1266"/>
    <x v="1"/>
    <x v="9"/>
    <x v="1250"/>
    <x v="2074"/>
    <n v="4"/>
    <n v="0.2"/>
    <x v="2235"/>
  </r>
  <r>
    <n v="5366"/>
    <s v="CA-2016-107790"/>
    <x v="73"/>
    <x v="71"/>
    <s v="Standard Class"/>
    <s v="EH-13990"/>
    <s v="Erica Hackney"/>
    <s v="Consumer"/>
    <s v="United States"/>
    <s v="Houston"/>
    <s v="Texas"/>
    <n v="77041"/>
    <x v="2"/>
    <x v="867"/>
    <x v="2"/>
    <x v="7"/>
    <x v="861"/>
    <x v="3909"/>
    <n v="1"/>
    <n v="0.2"/>
    <x v="4508"/>
  </r>
  <r>
    <n v="5367"/>
    <s v="CA-2017-158071"/>
    <x v="193"/>
    <x v="261"/>
    <s v="Standard Class"/>
    <s v="BD-11320"/>
    <s v="Bill Donatelli"/>
    <s v="Consumer"/>
    <s v="United States"/>
    <s v="Seattle"/>
    <s v="Washington"/>
    <n v="98103"/>
    <x v="1"/>
    <x v="687"/>
    <x v="2"/>
    <x v="7"/>
    <x v="687"/>
    <x v="2550"/>
    <n v="3"/>
    <n v="0.2"/>
    <x v="2795"/>
  </r>
  <r>
    <n v="5368"/>
    <s v="CA-2017-158071"/>
    <x v="193"/>
    <x v="261"/>
    <s v="Standard Class"/>
    <s v="BD-11320"/>
    <s v="Bill Donatelli"/>
    <s v="Consumer"/>
    <s v="United States"/>
    <s v="Seattle"/>
    <s v="Washington"/>
    <n v="98103"/>
    <x v="1"/>
    <x v="264"/>
    <x v="1"/>
    <x v="2"/>
    <x v="264"/>
    <x v="1057"/>
    <n v="4"/>
    <n v="0"/>
    <x v="1097"/>
  </r>
  <r>
    <n v="5369"/>
    <s v="CA-2017-158071"/>
    <x v="193"/>
    <x v="261"/>
    <s v="Standard Class"/>
    <s v="BD-11320"/>
    <s v="Bill Donatelli"/>
    <s v="Consumer"/>
    <s v="United States"/>
    <s v="Seattle"/>
    <s v="Washington"/>
    <n v="98103"/>
    <x v="1"/>
    <x v="230"/>
    <x v="1"/>
    <x v="4"/>
    <x v="450"/>
    <x v="3910"/>
    <n v="1"/>
    <n v="0"/>
    <x v="4509"/>
  </r>
  <r>
    <n v="5370"/>
    <s v="CA-2017-147403"/>
    <x v="18"/>
    <x v="462"/>
    <s v="First Class"/>
    <s v="KH-16630"/>
    <s v="Ken Heidel"/>
    <s v="Corporate"/>
    <s v="United States"/>
    <s v="Akron"/>
    <s v="Ohio"/>
    <n v="44312"/>
    <x v="3"/>
    <x v="1733"/>
    <x v="1"/>
    <x v="10"/>
    <x v="1721"/>
    <x v="633"/>
    <n v="3"/>
    <n v="0.2"/>
    <x v="644"/>
  </r>
  <r>
    <n v="5371"/>
    <s v="US-2017-136721"/>
    <x v="798"/>
    <x v="102"/>
    <s v="Standard Class"/>
    <s v="NH-18610"/>
    <s v="Nicole Hansen"/>
    <s v="Corporate"/>
    <s v="United States"/>
    <s v="Oak Park"/>
    <s v="Michigan"/>
    <n v="48237"/>
    <x v="2"/>
    <x v="1369"/>
    <x v="0"/>
    <x v="5"/>
    <x v="1354"/>
    <x v="2963"/>
    <n v="2"/>
    <n v="0"/>
    <x v="4510"/>
  </r>
  <r>
    <n v="5372"/>
    <s v="US-2017-136721"/>
    <x v="798"/>
    <x v="102"/>
    <s v="Standard Class"/>
    <s v="NH-18610"/>
    <s v="Nicole Hansen"/>
    <s v="Corporate"/>
    <s v="United States"/>
    <s v="Oak Park"/>
    <s v="Michigan"/>
    <n v="48237"/>
    <x v="2"/>
    <x v="743"/>
    <x v="0"/>
    <x v="5"/>
    <x v="741"/>
    <x v="3911"/>
    <n v="3"/>
    <n v="0"/>
    <x v="4511"/>
  </r>
  <r>
    <n v="5373"/>
    <s v="CA-2015-118738"/>
    <x v="1040"/>
    <x v="697"/>
    <s v="Standard Class"/>
    <s v="AG-10495"/>
    <s v="Andrew Gjertsen"/>
    <s v="Corporate"/>
    <s v="United States"/>
    <s v="Houston"/>
    <s v="Texas"/>
    <n v="77041"/>
    <x v="2"/>
    <x v="89"/>
    <x v="1"/>
    <x v="10"/>
    <x v="89"/>
    <x v="12"/>
    <n v="3"/>
    <n v="0.2"/>
    <x v="12"/>
  </r>
  <r>
    <n v="5374"/>
    <s v="CA-2015-118738"/>
    <x v="1040"/>
    <x v="697"/>
    <s v="Standard Class"/>
    <s v="AG-10495"/>
    <s v="Andrew Gjertsen"/>
    <s v="Corporate"/>
    <s v="United States"/>
    <s v="Houston"/>
    <s v="Texas"/>
    <n v="77041"/>
    <x v="2"/>
    <x v="223"/>
    <x v="0"/>
    <x v="3"/>
    <x v="224"/>
    <x v="3912"/>
    <n v="7"/>
    <n v="0.3"/>
    <x v="4512"/>
  </r>
  <r>
    <n v="5375"/>
    <s v="CA-2015-118738"/>
    <x v="1040"/>
    <x v="697"/>
    <s v="Standard Class"/>
    <s v="AG-10495"/>
    <s v="Andrew Gjertsen"/>
    <s v="Corporate"/>
    <s v="United States"/>
    <s v="Houston"/>
    <s v="Texas"/>
    <n v="77041"/>
    <x v="2"/>
    <x v="778"/>
    <x v="1"/>
    <x v="10"/>
    <x v="777"/>
    <x v="563"/>
    <n v="2"/>
    <n v="0.2"/>
    <x v="572"/>
  </r>
  <r>
    <n v="5376"/>
    <s v="CA-2017-134152"/>
    <x v="837"/>
    <x v="1135"/>
    <s v="Standard Class"/>
    <s v="RP-19855"/>
    <s v="Roy Phan"/>
    <s v="Corporate"/>
    <s v="United States"/>
    <s v="Seattle"/>
    <s v="Washington"/>
    <n v="98103"/>
    <x v="1"/>
    <x v="960"/>
    <x v="2"/>
    <x v="11"/>
    <x v="953"/>
    <x v="1548"/>
    <n v="6"/>
    <n v="0"/>
    <x v="1635"/>
  </r>
  <r>
    <n v="5377"/>
    <s v="CA-2017-134152"/>
    <x v="837"/>
    <x v="1135"/>
    <s v="Standard Class"/>
    <s v="RP-19855"/>
    <s v="Roy Phan"/>
    <s v="Corporate"/>
    <s v="United States"/>
    <s v="Seattle"/>
    <s v="Washington"/>
    <n v="98103"/>
    <x v="1"/>
    <x v="1554"/>
    <x v="1"/>
    <x v="6"/>
    <x v="772"/>
    <x v="974"/>
    <n v="3"/>
    <n v="0"/>
    <x v="4513"/>
  </r>
  <r>
    <n v="5378"/>
    <s v="CA-2014-125542"/>
    <x v="29"/>
    <x v="899"/>
    <s v="First Class"/>
    <s v="NB-18655"/>
    <s v="Nona Balk"/>
    <s v="Corporate"/>
    <s v="United States"/>
    <s v="Philadelphia"/>
    <s v="Pennsylvania"/>
    <n v="19134"/>
    <x v="3"/>
    <x v="633"/>
    <x v="1"/>
    <x v="12"/>
    <x v="633"/>
    <x v="3913"/>
    <n v="7"/>
    <n v="0.2"/>
    <x v="4514"/>
  </r>
  <r>
    <n v="5379"/>
    <s v="CA-2014-125542"/>
    <x v="29"/>
    <x v="899"/>
    <s v="First Class"/>
    <s v="NB-18655"/>
    <s v="Nona Balk"/>
    <s v="Corporate"/>
    <s v="United States"/>
    <s v="Philadelphia"/>
    <s v="Pennsylvania"/>
    <n v="19134"/>
    <x v="3"/>
    <x v="398"/>
    <x v="1"/>
    <x v="4"/>
    <x v="399"/>
    <x v="3914"/>
    <n v="4"/>
    <n v="0.2"/>
    <x v="4515"/>
  </r>
  <r>
    <n v="5380"/>
    <s v="CA-2016-136021"/>
    <x v="1041"/>
    <x v="964"/>
    <s v="Standard Class"/>
    <s v="JM-15580"/>
    <s v="Jill Matthias"/>
    <s v="Consumer"/>
    <s v="United States"/>
    <s v="Los Angeles"/>
    <s v="California"/>
    <n v="90045"/>
    <x v="1"/>
    <x v="1262"/>
    <x v="1"/>
    <x v="10"/>
    <x v="1246"/>
    <x v="3915"/>
    <n v="3"/>
    <n v="0"/>
    <x v="4516"/>
  </r>
  <r>
    <n v="5381"/>
    <s v="CA-2016-136021"/>
    <x v="1041"/>
    <x v="964"/>
    <s v="Standard Class"/>
    <s v="JM-15580"/>
    <s v="Jill Matthias"/>
    <s v="Consumer"/>
    <s v="United States"/>
    <s v="Los Angeles"/>
    <s v="California"/>
    <n v="90045"/>
    <x v="1"/>
    <x v="1734"/>
    <x v="2"/>
    <x v="15"/>
    <x v="1722"/>
    <x v="3916"/>
    <n v="6"/>
    <n v="0.2"/>
    <x v="4517"/>
  </r>
  <r>
    <n v="5382"/>
    <s v="CA-2016-149195"/>
    <x v="64"/>
    <x v="62"/>
    <s v="Second Class"/>
    <s v="DM-13525"/>
    <s v="Don Miller"/>
    <s v="Corporate"/>
    <s v="United States"/>
    <s v="Houston"/>
    <s v="Texas"/>
    <n v="77070"/>
    <x v="2"/>
    <x v="680"/>
    <x v="1"/>
    <x v="10"/>
    <x v="680"/>
    <x v="233"/>
    <n v="5"/>
    <n v="0.2"/>
    <x v="1446"/>
  </r>
  <r>
    <n v="5383"/>
    <s v="CA-2016-149195"/>
    <x v="64"/>
    <x v="62"/>
    <s v="Second Class"/>
    <s v="DM-13525"/>
    <s v="Don Miller"/>
    <s v="Corporate"/>
    <s v="United States"/>
    <s v="Houston"/>
    <s v="Texas"/>
    <n v="77070"/>
    <x v="2"/>
    <x v="1099"/>
    <x v="1"/>
    <x v="13"/>
    <x v="128"/>
    <x v="3917"/>
    <n v="8"/>
    <n v="0.2"/>
    <x v="4518"/>
  </r>
  <r>
    <n v="5384"/>
    <s v="CA-2016-149195"/>
    <x v="64"/>
    <x v="62"/>
    <s v="Second Class"/>
    <s v="DM-13525"/>
    <s v="Don Miller"/>
    <s v="Corporate"/>
    <s v="United States"/>
    <s v="Houston"/>
    <s v="Texas"/>
    <n v="77070"/>
    <x v="2"/>
    <x v="329"/>
    <x v="1"/>
    <x v="10"/>
    <x v="329"/>
    <x v="563"/>
    <n v="2"/>
    <n v="0.2"/>
    <x v="4519"/>
  </r>
  <r>
    <n v="5385"/>
    <s v="CA-2017-161410"/>
    <x v="335"/>
    <x v="231"/>
    <s v="Standard Class"/>
    <s v="CC-12220"/>
    <s v="Chris Cortes"/>
    <s v="Consumer"/>
    <s v="United States"/>
    <s v="Philadelphia"/>
    <s v="Pennsylvania"/>
    <n v="19143"/>
    <x v="3"/>
    <x v="256"/>
    <x v="2"/>
    <x v="7"/>
    <x v="257"/>
    <x v="3918"/>
    <n v="3"/>
    <n v="0.4"/>
    <x v="4520"/>
  </r>
  <r>
    <n v="5386"/>
    <s v="CA-2017-161410"/>
    <x v="335"/>
    <x v="231"/>
    <s v="Standard Class"/>
    <s v="CC-12220"/>
    <s v="Chris Cortes"/>
    <s v="Consumer"/>
    <s v="United States"/>
    <s v="Philadelphia"/>
    <s v="Pennsylvania"/>
    <n v="19143"/>
    <x v="3"/>
    <x v="1417"/>
    <x v="2"/>
    <x v="7"/>
    <x v="1405"/>
    <x v="3919"/>
    <n v="14"/>
    <n v="0.4"/>
    <x v="4521"/>
  </r>
  <r>
    <n v="5387"/>
    <s v="CA-2017-152786"/>
    <x v="846"/>
    <x v="875"/>
    <s v="Standard Class"/>
    <s v="GA-14725"/>
    <s v="Guy Armstrong"/>
    <s v="Consumer"/>
    <s v="United States"/>
    <s v="Rogers"/>
    <s v="Arkansas"/>
    <n v="72756"/>
    <x v="0"/>
    <x v="1366"/>
    <x v="1"/>
    <x v="8"/>
    <x v="307"/>
    <x v="3920"/>
    <n v="9"/>
    <n v="0"/>
    <x v="4522"/>
  </r>
  <r>
    <n v="5388"/>
    <s v="CA-2017-164707"/>
    <x v="1042"/>
    <x v="638"/>
    <s v="Second Class"/>
    <s v="CV-12805"/>
    <s v="Cynthia Voltz"/>
    <s v="Corporate"/>
    <s v="United States"/>
    <s v="Los Angeles"/>
    <s v="California"/>
    <n v="90045"/>
    <x v="1"/>
    <x v="431"/>
    <x v="2"/>
    <x v="7"/>
    <x v="431"/>
    <x v="3921"/>
    <n v="3"/>
    <n v="0.2"/>
    <x v="4523"/>
  </r>
  <r>
    <n v="5389"/>
    <s v="CA-2017-164707"/>
    <x v="1042"/>
    <x v="638"/>
    <s v="Second Class"/>
    <s v="CV-12805"/>
    <s v="Cynthia Voltz"/>
    <s v="Corporate"/>
    <s v="United States"/>
    <s v="Los Angeles"/>
    <s v="California"/>
    <n v="90045"/>
    <x v="1"/>
    <x v="1312"/>
    <x v="2"/>
    <x v="11"/>
    <x v="1298"/>
    <x v="3922"/>
    <n v="3"/>
    <n v="0"/>
    <x v="4524"/>
  </r>
  <r>
    <n v="5390"/>
    <s v="CA-2017-164707"/>
    <x v="1042"/>
    <x v="638"/>
    <s v="Second Class"/>
    <s v="CV-12805"/>
    <s v="Cynthia Voltz"/>
    <s v="Corporate"/>
    <s v="United States"/>
    <s v="Los Angeles"/>
    <s v="California"/>
    <n v="90045"/>
    <x v="1"/>
    <x v="522"/>
    <x v="1"/>
    <x v="2"/>
    <x v="522"/>
    <x v="765"/>
    <n v="2"/>
    <n v="0"/>
    <x v="787"/>
  </r>
  <r>
    <n v="5391"/>
    <s v="CA-2017-163874"/>
    <x v="468"/>
    <x v="44"/>
    <s v="Second Class"/>
    <s v="NC-18535"/>
    <s v="Nick Crebassa"/>
    <s v="Corporate"/>
    <s v="United States"/>
    <s v="Seattle"/>
    <s v="Washington"/>
    <n v="98105"/>
    <x v="1"/>
    <x v="1045"/>
    <x v="1"/>
    <x v="8"/>
    <x v="1034"/>
    <x v="3643"/>
    <n v="3"/>
    <n v="0.2"/>
    <x v="4525"/>
  </r>
  <r>
    <n v="5392"/>
    <s v="US-2014-123183"/>
    <x v="84"/>
    <x v="573"/>
    <s v="Standard Class"/>
    <s v="GR-14560"/>
    <s v="Georgia Rosenberg"/>
    <s v="Corporate"/>
    <s v="United States"/>
    <s v="Wilmington"/>
    <s v="Delaware"/>
    <n v="19805"/>
    <x v="3"/>
    <x v="547"/>
    <x v="1"/>
    <x v="2"/>
    <x v="547"/>
    <x v="3923"/>
    <n v="6"/>
    <n v="0"/>
    <x v="4526"/>
  </r>
  <r>
    <n v="5393"/>
    <s v="US-2014-123183"/>
    <x v="84"/>
    <x v="573"/>
    <s v="Standard Class"/>
    <s v="GR-14560"/>
    <s v="Georgia Rosenberg"/>
    <s v="Corporate"/>
    <s v="United States"/>
    <s v="Wilmington"/>
    <s v="Delaware"/>
    <n v="19805"/>
    <x v="3"/>
    <x v="639"/>
    <x v="1"/>
    <x v="2"/>
    <x v="639"/>
    <x v="745"/>
    <n v="2"/>
    <n v="0"/>
    <x v="763"/>
  </r>
  <r>
    <n v="5394"/>
    <s v="US-2014-123183"/>
    <x v="84"/>
    <x v="573"/>
    <s v="Standard Class"/>
    <s v="GR-14560"/>
    <s v="Georgia Rosenberg"/>
    <s v="Corporate"/>
    <s v="United States"/>
    <s v="Wilmington"/>
    <s v="Delaware"/>
    <n v="19805"/>
    <x v="3"/>
    <x v="471"/>
    <x v="1"/>
    <x v="8"/>
    <x v="472"/>
    <x v="3924"/>
    <n v="7"/>
    <n v="0"/>
    <x v="4527"/>
  </r>
  <r>
    <n v="5395"/>
    <s v="US-2014-123183"/>
    <x v="84"/>
    <x v="573"/>
    <s v="Standard Class"/>
    <s v="GR-14560"/>
    <s v="Georgia Rosenberg"/>
    <s v="Corporate"/>
    <s v="United States"/>
    <s v="Wilmington"/>
    <s v="Delaware"/>
    <n v="19805"/>
    <x v="3"/>
    <x v="1057"/>
    <x v="0"/>
    <x v="0"/>
    <x v="1046"/>
    <x v="3925"/>
    <n v="6"/>
    <n v="0"/>
    <x v="4528"/>
  </r>
  <r>
    <n v="5396"/>
    <s v="CA-2014-104829"/>
    <x v="728"/>
    <x v="683"/>
    <s v="Second Class"/>
    <s v="JG-15805"/>
    <s v="John Grady"/>
    <s v="Corporate"/>
    <s v="United States"/>
    <s v="Provo"/>
    <s v="Utah"/>
    <n v="84604"/>
    <x v="1"/>
    <x v="1407"/>
    <x v="1"/>
    <x v="10"/>
    <x v="1394"/>
    <x v="223"/>
    <n v="7"/>
    <n v="0"/>
    <x v="4529"/>
  </r>
  <r>
    <n v="5397"/>
    <s v="US-2016-147340"/>
    <x v="446"/>
    <x v="926"/>
    <s v="Same Day"/>
    <s v="EB-13750"/>
    <s v="Edward Becker"/>
    <s v="Corporate"/>
    <s v="United States"/>
    <s v="San Francisco"/>
    <s v="California"/>
    <n v="94110"/>
    <x v="1"/>
    <x v="1308"/>
    <x v="0"/>
    <x v="5"/>
    <x v="1293"/>
    <x v="1964"/>
    <n v="5"/>
    <n v="0"/>
    <x v="2115"/>
  </r>
  <r>
    <n v="5398"/>
    <s v="CA-2016-145492"/>
    <x v="73"/>
    <x v="902"/>
    <s v="Standard Class"/>
    <s v="MC-17605"/>
    <s v="Matt Connell"/>
    <s v="Corporate"/>
    <s v="United States"/>
    <s v="Los Angeles"/>
    <s v="California"/>
    <n v="90004"/>
    <x v="1"/>
    <x v="189"/>
    <x v="1"/>
    <x v="9"/>
    <x v="190"/>
    <x v="3926"/>
    <n v="12"/>
    <n v="0"/>
    <x v="4530"/>
  </r>
  <r>
    <n v="5399"/>
    <s v="CA-2016-163202"/>
    <x v="720"/>
    <x v="342"/>
    <s v="Standard Class"/>
    <s v="BM-11650"/>
    <s v="Brian Moss"/>
    <s v="Corporate"/>
    <s v="United States"/>
    <s v="Lancaster"/>
    <s v="Ohio"/>
    <n v="43130"/>
    <x v="3"/>
    <x v="507"/>
    <x v="1"/>
    <x v="8"/>
    <x v="507"/>
    <x v="3927"/>
    <n v="3"/>
    <n v="0.7"/>
    <x v="4531"/>
  </r>
  <r>
    <n v="5400"/>
    <s v="CA-2016-117681"/>
    <x v="526"/>
    <x v="679"/>
    <s v="Standard Class"/>
    <s v="HF-14995"/>
    <s v="Herbert Flentye"/>
    <s v="Consumer"/>
    <s v="United States"/>
    <s v="Los Angeles"/>
    <s v="California"/>
    <n v="90004"/>
    <x v="1"/>
    <x v="0"/>
    <x v="0"/>
    <x v="0"/>
    <x v="0"/>
    <x v="3123"/>
    <n v="5"/>
    <n v="0.15"/>
    <x v="3504"/>
  </r>
  <r>
    <n v="5401"/>
    <s v="CA-2017-132262"/>
    <x v="296"/>
    <x v="19"/>
    <s v="First Class"/>
    <s v="ML-18265"/>
    <s v="Muhammed Lee"/>
    <s v="Consumer"/>
    <s v="United States"/>
    <s v="Seattle"/>
    <s v="Washington"/>
    <n v="98103"/>
    <x v="1"/>
    <x v="357"/>
    <x v="2"/>
    <x v="11"/>
    <x v="357"/>
    <x v="2257"/>
    <n v="2"/>
    <n v="0"/>
    <x v="2439"/>
  </r>
  <r>
    <n v="5402"/>
    <s v="CA-2017-132262"/>
    <x v="296"/>
    <x v="19"/>
    <s v="First Class"/>
    <s v="ML-18265"/>
    <s v="Muhammed Lee"/>
    <s v="Consumer"/>
    <s v="United States"/>
    <s v="Seattle"/>
    <s v="Washington"/>
    <n v="98103"/>
    <x v="1"/>
    <x v="434"/>
    <x v="2"/>
    <x v="11"/>
    <x v="434"/>
    <x v="3928"/>
    <n v="2"/>
    <n v="0"/>
    <x v="4532"/>
  </r>
  <r>
    <n v="5403"/>
    <s v="CA-2017-123043"/>
    <x v="1043"/>
    <x v="346"/>
    <s v="Standard Class"/>
    <s v="AH-10195"/>
    <s v="Alan Haines"/>
    <s v="Corporate"/>
    <s v="United States"/>
    <s v="New York City"/>
    <s v="New York"/>
    <n v="10024"/>
    <x v="3"/>
    <x v="8"/>
    <x v="1"/>
    <x v="8"/>
    <x v="8"/>
    <x v="1072"/>
    <n v="4"/>
    <n v="0.2"/>
    <x v="4533"/>
  </r>
  <r>
    <n v="5404"/>
    <s v="CA-2017-123043"/>
    <x v="1043"/>
    <x v="346"/>
    <s v="Standard Class"/>
    <s v="AH-10195"/>
    <s v="Alan Haines"/>
    <s v="Corporate"/>
    <s v="United States"/>
    <s v="New York City"/>
    <s v="New York"/>
    <n v="10024"/>
    <x v="3"/>
    <x v="605"/>
    <x v="1"/>
    <x v="8"/>
    <x v="605"/>
    <x v="3929"/>
    <n v="1"/>
    <n v="0.2"/>
    <x v="4534"/>
  </r>
  <r>
    <n v="5405"/>
    <s v="US-2016-143280"/>
    <x v="712"/>
    <x v="874"/>
    <s v="Standard Class"/>
    <s v="TZ-21580"/>
    <s v="Tracy Zic"/>
    <s v="Consumer"/>
    <s v="United States"/>
    <s v="Los Angeles"/>
    <s v="California"/>
    <n v="90045"/>
    <x v="1"/>
    <x v="288"/>
    <x v="2"/>
    <x v="7"/>
    <x v="288"/>
    <x v="567"/>
    <n v="5"/>
    <n v="0.2"/>
    <x v="576"/>
  </r>
  <r>
    <n v="5406"/>
    <s v="US-2016-143280"/>
    <x v="712"/>
    <x v="874"/>
    <s v="Standard Class"/>
    <s v="TZ-21580"/>
    <s v="Tracy Zic"/>
    <s v="Consumer"/>
    <s v="United States"/>
    <s v="Los Angeles"/>
    <s v="California"/>
    <n v="90045"/>
    <x v="1"/>
    <x v="1519"/>
    <x v="2"/>
    <x v="11"/>
    <x v="1506"/>
    <x v="2642"/>
    <n v="1"/>
    <n v="0"/>
    <x v="2914"/>
  </r>
  <r>
    <n v="5407"/>
    <s v="US-2016-143280"/>
    <x v="712"/>
    <x v="874"/>
    <s v="Standard Class"/>
    <s v="TZ-21580"/>
    <s v="Tracy Zic"/>
    <s v="Consumer"/>
    <s v="United States"/>
    <s v="Los Angeles"/>
    <s v="California"/>
    <n v="90045"/>
    <x v="1"/>
    <x v="1053"/>
    <x v="1"/>
    <x v="13"/>
    <x v="1042"/>
    <x v="1397"/>
    <n v="3"/>
    <n v="0"/>
    <x v="1466"/>
  </r>
  <r>
    <n v="5408"/>
    <s v="CA-2017-108854"/>
    <x v="166"/>
    <x v="93"/>
    <s v="Standard Class"/>
    <s v="DM-13345"/>
    <s v="Denise Monton"/>
    <s v="Corporate"/>
    <s v="United States"/>
    <s v="San Francisco"/>
    <s v="California"/>
    <n v="94109"/>
    <x v="1"/>
    <x v="1665"/>
    <x v="1"/>
    <x v="10"/>
    <x v="1723"/>
    <x v="1190"/>
    <n v="4"/>
    <n v="0"/>
    <x v="4535"/>
  </r>
  <r>
    <n v="5409"/>
    <s v="CA-2017-108854"/>
    <x v="166"/>
    <x v="93"/>
    <s v="Standard Class"/>
    <s v="DM-13345"/>
    <s v="Denise Monton"/>
    <s v="Corporate"/>
    <s v="United States"/>
    <s v="San Francisco"/>
    <s v="California"/>
    <n v="94109"/>
    <x v="1"/>
    <x v="912"/>
    <x v="1"/>
    <x v="8"/>
    <x v="904"/>
    <x v="3930"/>
    <n v="1"/>
    <n v="0.2"/>
    <x v="4536"/>
  </r>
  <r>
    <n v="5410"/>
    <s v="CA-2017-108854"/>
    <x v="166"/>
    <x v="93"/>
    <s v="Standard Class"/>
    <s v="DM-13345"/>
    <s v="Denise Monton"/>
    <s v="Corporate"/>
    <s v="United States"/>
    <s v="San Francisco"/>
    <s v="California"/>
    <n v="94109"/>
    <x v="1"/>
    <x v="443"/>
    <x v="1"/>
    <x v="8"/>
    <x v="443"/>
    <x v="3476"/>
    <n v="3"/>
    <n v="0.2"/>
    <x v="3951"/>
  </r>
  <r>
    <n v="5411"/>
    <s v="CA-2017-108854"/>
    <x v="166"/>
    <x v="93"/>
    <s v="Standard Class"/>
    <s v="DM-13345"/>
    <s v="Denise Monton"/>
    <s v="Corporate"/>
    <s v="United States"/>
    <s v="San Francisco"/>
    <s v="California"/>
    <n v="94109"/>
    <x v="1"/>
    <x v="1354"/>
    <x v="1"/>
    <x v="4"/>
    <x v="1340"/>
    <x v="3931"/>
    <n v="1"/>
    <n v="0"/>
    <x v="4537"/>
  </r>
  <r>
    <n v="5412"/>
    <s v="CA-2017-166856"/>
    <x v="65"/>
    <x v="304"/>
    <s v="Standard Class"/>
    <s v="TS-21505"/>
    <s v="Tony Sayre"/>
    <s v="Consumer"/>
    <s v="United States"/>
    <s v="Clovis"/>
    <s v="New Mexico"/>
    <n v="88101"/>
    <x v="1"/>
    <x v="751"/>
    <x v="1"/>
    <x v="8"/>
    <x v="749"/>
    <x v="3932"/>
    <n v="7"/>
    <n v="0.2"/>
    <x v="4538"/>
  </r>
  <r>
    <n v="5413"/>
    <s v="CA-2017-166856"/>
    <x v="65"/>
    <x v="304"/>
    <s v="Standard Class"/>
    <s v="TS-21505"/>
    <s v="Tony Sayre"/>
    <s v="Consumer"/>
    <s v="United States"/>
    <s v="Clovis"/>
    <s v="New Mexico"/>
    <n v="88101"/>
    <x v="1"/>
    <x v="1735"/>
    <x v="2"/>
    <x v="11"/>
    <x v="1724"/>
    <x v="3933"/>
    <n v="3"/>
    <n v="0"/>
    <x v="4539"/>
  </r>
  <r>
    <n v="5414"/>
    <s v="CA-2016-153157"/>
    <x v="108"/>
    <x v="126"/>
    <s v="First Class"/>
    <s v="TB-21625"/>
    <s v="Trudy Brown"/>
    <s v="Consumer"/>
    <s v="United States"/>
    <s v="Wichita"/>
    <s v="Kansas"/>
    <n v="67212"/>
    <x v="2"/>
    <x v="1517"/>
    <x v="2"/>
    <x v="7"/>
    <x v="1504"/>
    <x v="3934"/>
    <n v="5"/>
    <n v="0"/>
    <x v="4540"/>
  </r>
  <r>
    <n v="5415"/>
    <s v="US-2017-125647"/>
    <x v="397"/>
    <x v="938"/>
    <s v="Standard Class"/>
    <s v="LC-16870"/>
    <s v="Lena Cacioppo"/>
    <s v="Consumer"/>
    <s v="United States"/>
    <s v="Chicago"/>
    <s v="Illinois"/>
    <n v="60653"/>
    <x v="2"/>
    <x v="1712"/>
    <x v="1"/>
    <x v="9"/>
    <x v="1700"/>
    <x v="3935"/>
    <n v="6"/>
    <n v="0.8"/>
    <x v="4541"/>
  </r>
  <r>
    <n v="5416"/>
    <s v="US-2017-125647"/>
    <x v="397"/>
    <x v="938"/>
    <s v="Standard Class"/>
    <s v="LC-16870"/>
    <s v="Lena Cacioppo"/>
    <s v="Consumer"/>
    <s v="United States"/>
    <s v="Chicago"/>
    <s v="Illinois"/>
    <n v="60653"/>
    <x v="2"/>
    <x v="974"/>
    <x v="1"/>
    <x v="10"/>
    <x v="968"/>
    <x v="561"/>
    <n v="4"/>
    <n v="0.2"/>
    <x v="570"/>
  </r>
  <r>
    <n v="5417"/>
    <s v="US-2017-125647"/>
    <x v="397"/>
    <x v="938"/>
    <s v="Standard Class"/>
    <s v="LC-16870"/>
    <s v="Lena Cacioppo"/>
    <s v="Consumer"/>
    <s v="United States"/>
    <s v="Chicago"/>
    <s v="Illinois"/>
    <n v="60653"/>
    <x v="2"/>
    <x v="771"/>
    <x v="2"/>
    <x v="7"/>
    <x v="770"/>
    <x v="3936"/>
    <n v="2"/>
    <n v="0.2"/>
    <x v="4542"/>
  </r>
  <r>
    <n v="5418"/>
    <s v="CA-2014-132542"/>
    <x v="191"/>
    <x v="508"/>
    <s v="Second Class"/>
    <s v="AM-10360"/>
    <s v="Alice McCarthy"/>
    <s v="Corporate"/>
    <s v="United States"/>
    <s v="Omaha"/>
    <s v="Nebraska"/>
    <n v="68104"/>
    <x v="2"/>
    <x v="1736"/>
    <x v="1"/>
    <x v="8"/>
    <x v="1725"/>
    <x v="2601"/>
    <n v="2"/>
    <n v="0"/>
    <x v="4543"/>
  </r>
  <r>
    <n v="5419"/>
    <s v="CA-2015-110877"/>
    <x v="924"/>
    <x v="453"/>
    <s v="First Class"/>
    <s v="JE-15715"/>
    <s v="Joe Elijah"/>
    <s v="Consumer"/>
    <s v="United States"/>
    <s v="Houston"/>
    <s v="Texas"/>
    <n v="77041"/>
    <x v="2"/>
    <x v="747"/>
    <x v="1"/>
    <x v="10"/>
    <x v="745"/>
    <x v="1590"/>
    <n v="7"/>
    <n v="0.2"/>
    <x v="1683"/>
  </r>
  <r>
    <n v="5420"/>
    <s v="CA-2015-110877"/>
    <x v="924"/>
    <x v="453"/>
    <s v="First Class"/>
    <s v="JE-15715"/>
    <s v="Joe Elijah"/>
    <s v="Consumer"/>
    <s v="United States"/>
    <s v="Houston"/>
    <s v="Texas"/>
    <n v="77041"/>
    <x v="2"/>
    <x v="539"/>
    <x v="2"/>
    <x v="7"/>
    <x v="539"/>
    <x v="3937"/>
    <n v="2"/>
    <n v="0.2"/>
    <x v="4544"/>
  </r>
  <r>
    <n v="5421"/>
    <s v="US-2016-151827"/>
    <x v="1044"/>
    <x v="944"/>
    <s v="Second Class"/>
    <s v="CS-11950"/>
    <s v="Carlos Soltero"/>
    <s v="Consumer"/>
    <s v="United States"/>
    <s v="Philadelphia"/>
    <s v="Pennsylvania"/>
    <n v="19134"/>
    <x v="3"/>
    <x v="1594"/>
    <x v="2"/>
    <x v="7"/>
    <x v="1586"/>
    <x v="804"/>
    <n v="3"/>
    <n v="0.4"/>
    <x v="4545"/>
  </r>
  <r>
    <n v="5422"/>
    <s v="US-2016-151827"/>
    <x v="1044"/>
    <x v="944"/>
    <s v="Second Class"/>
    <s v="CS-11950"/>
    <s v="Carlos Soltero"/>
    <s v="Consumer"/>
    <s v="United States"/>
    <s v="Philadelphia"/>
    <s v="Pennsylvania"/>
    <n v="19134"/>
    <x v="3"/>
    <x v="1235"/>
    <x v="2"/>
    <x v="11"/>
    <x v="1218"/>
    <x v="236"/>
    <n v="2"/>
    <n v="0.2"/>
    <x v="4546"/>
  </r>
  <r>
    <n v="5423"/>
    <s v="US-2016-163258"/>
    <x v="723"/>
    <x v="771"/>
    <s v="Standard Class"/>
    <s v="PF-19225"/>
    <s v="Phillip Flathmann"/>
    <s v="Consumer"/>
    <s v="United States"/>
    <s v="Los Angeles"/>
    <s v="California"/>
    <n v="90045"/>
    <x v="1"/>
    <x v="605"/>
    <x v="1"/>
    <x v="8"/>
    <x v="605"/>
    <x v="3938"/>
    <n v="3"/>
    <n v="0.2"/>
    <x v="4547"/>
  </r>
  <r>
    <n v="5424"/>
    <s v="CA-2017-103009"/>
    <x v="132"/>
    <x v="133"/>
    <s v="Second Class"/>
    <s v="PJ-18835"/>
    <s v="Patrick Jones"/>
    <s v="Corporate"/>
    <s v="United States"/>
    <s v="Richmond"/>
    <s v="Kentucky"/>
    <n v="40475"/>
    <x v="0"/>
    <x v="1737"/>
    <x v="1"/>
    <x v="10"/>
    <x v="1726"/>
    <x v="1603"/>
    <n v="5"/>
    <n v="0"/>
    <x v="1698"/>
  </r>
  <r>
    <n v="5425"/>
    <s v="US-2017-120649"/>
    <x v="176"/>
    <x v="430"/>
    <s v="Standard Class"/>
    <s v="JF-15490"/>
    <s v="Jeremy Farry"/>
    <s v="Consumer"/>
    <s v="United States"/>
    <s v="Waterbury"/>
    <s v="Connecticut"/>
    <n v="6708"/>
    <x v="3"/>
    <x v="824"/>
    <x v="1"/>
    <x v="6"/>
    <x v="820"/>
    <x v="2872"/>
    <n v="2"/>
    <n v="0"/>
    <x v="3192"/>
  </r>
  <r>
    <n v="5426"/>
    <s v="CA-2016-153598"/>
    <x v="275"/>
    <x v="296"/>
    <s v="First Class"/>
    <s v="NM-18520"/>
    <s v="Neoma Murray"/>
    <s v="Consumer"/>
    <s v="United States"/>
    <s v="Los Angeles"/>
    <s v="California"/>
    <n v="90045"/>
    <x v="1"/>
    <x v="1738"/>
    <x v="2"/>
    <x v="11"/>
    <x v="1727"/>
    <x v="3939"/>
    <n v="5"/>
    <n v="0"/>
    <x v="4548"/>
  </r>
  <r>
    <n v="5427"/>
    <s v="CA-2016-153598"/>
    <x v="275"/>
    <x v="296"/>
    <s v="First Class"/>
    <s v="NM-18520"/>
    <s v="Neoma Murray"/>
    <s v="Consumer"/>
    <s v="United States"/>
    <s v="Los Angeles"/>
    <s v="California"/>
    <n v="90045"/>
    <x v="1"/>
    <x v="1608"/>
    <x v="0"/>
    <x v="5"/>
    <x v="1599"/>
    <x v="3940"/>
    <n v="6"/>
    <n v="0"/>
    <x v="4549"/>
  </r>
  <r>
    <n v="5428"/>
    <s v="US-2016-108497"/>
    <x v="403"/>
    <x v="183"/>
    <s v="Same Day"/>
    <s v="MH-17290"/>
    <s v="Marc Harrigan"/>
    <s v="Home Office"/>
    <s v="United States"/>
    <s v="Los Angeles"/>
    <s v="California"/>
    <n v="90036"/>
    <x v="1"/>
    <x v="1601"/>
    <x v="0"/>
    <x v="0"/>
    <x v="1593"/>
    <x v="3941"/>
    <n v="5"/>
    <n v="0.15"/>
    <x v="4550"/>
  </r>
  <r>
    <n v="5429"/>
    <s v="CA-2016-113096"/>
    <x v="476"/>
    <x v="383"/>
    <s v="First Class"/>
    <s v="SZ-20035"/>
    <s v="Sam Zeldin"/>
    <s v="Home Office"/>
    <s v="United States"/>
    <s v="San Francisco"/>
    <s v="California"/>
    <n v="94122"/>
    <x v="1"/>
    <x v="170"/>
    <x v="1"/>
    <x v="4"/>
    <x v="171"/>
    <x v="2063"/>
    <n v="3"/>
    <n v="0"/>
    <x v="2223"/>
  </r>
  <r>
    <n v="5430"/>
    <s v="CA-2014-136861"/>
    <x v="742"/>
    <x v="1110"/>
    <s v="First Class"/>
    <s v="PR-18880"/>
    <s v="Patrick Ryan"/>
    <s v="Consumer"/>
    <s v="United States"/>
    <s v="Saint Petersburg"/>
    <s v="Florida"/>
    <n v="33710"/>
    <x v="0"/>
    <x v="296"/>
    <x v="0"/>
    <x v="5"/>
    <x v="296"/>
    <x v="236"/>
    <n v="2"/>
    <n v="0.2"/>
    <x v="1008"/>
  </r>
  <r>
    <n v="5431"/>
    <s v="CA-2017-117422"/>
    <x v="208"/>
    <x v="512"/>
    <s v="Standard Class"/>
    <s v="FC-14245"/>
    <s v="Frank Carlisle"/>
    <s v="Home Office"/>
    <s v="United States"/>
    <s v="Lakewood"/>
    <s v="Ohio"/>
    <n v="44107"/>
    <x v="3"/>
    <x v="1725"/>
    <x v="1"/>
    <x v="9"/>
    <x v="1712"/>
    <x v="224"/>
    <n v="2"/>
    <n v="0.2"/>
    <x v="4551"/>
  </r>
  <r>
    <n v="5432"/>
    <s v="CA-2017-117422"/>
    <x v="208"/>
    <x v="512"/>
    <s v="Standard Class"/>
    <s v="FC-14245"/>
    <s v="Frank Carlisle"/>
    <s v="Home Office"/>
    <s v="United States"/>
    <s v="Lakewood"/>
    <s v="Ohio"/>
    <n v="44107"/>
    <x v="3"/>
    <x v="727"/>
    <x v="1"/>
    <x v="10"/>
    <x v="726"/>
    <x v="3942"/>
    <n v="1"/>
    <n v="0.2"/>
    <x v="4552"/>
  </r>
  <r>
    <n v="5433"/>
    <s v="CA-2017-117422"/>
    <x v="208"/>
    <x v="512"/>
    <s v="Standard Class"/>
    <s v="FC-14245"/>
    <s v="Frank Carlisle"/>
    <s v="Home Office"/>
    <s v="United States"/>
    <s v="Lakewood"/>
    <s v="Ohio"/>
    <n v="44107"/>
    <x v="3"/>
    <x v="1472"/>
    <x v="1"/>
    <x v="8"/>
    <x v="1459"/>
    <x v="3943"/>
    <n v="4"/>
    <n v="0.7"/>
    <x v="4553"/>
  </r>
  <r>
    <n v="5434"/>
    <s v="CA-2017-129707"/>
    <x v="1016"/>
    <x v="809"/>
    <s v="Standard Class"/>
    <s v="LH-16750"/>
    <s v="Larry Hughes"/>
    <s v="Consumer"/>
    <s v="United States"/>
    <s v="Chandler"/>
    <s v="Arizona"/>
    <n v="85224"/>
    <x v="1"/>
    <x v="21"/>
    <x v="1"/>
    <x v="6"/>
    <x v="21"/>
    <x v="3944"/>
    <n v="4"/>
    <n v="0.2"/>
    <x v="4554"/>
  </r>
  <r>
    <n v="5435"/>
    <s v="CA-2015-160171"/>
    <x v="324"/>
    <x v="994"/>
    <s v="Standard Class"/>
    <s v="RM-19675"/>
    <s v="Robert Marley"/>
    <s v="Home Office"/>
    <s v="United States"/>
    <s v="Los Angeles"/>
    <s v="California"/>
    <n v="90008"/>
    <x v="1"/>
    <x v="1739"/>
    <x v="1"/>
    <x v="9"/>
    <x v="1728"/>
    <x v="3945"/>
    <n v="5"/>
    <n v="0"/>
    <x v="4555"/>
  </r>
  <r>
    <n v="5436"/>
    <s v="CA-2015-160171"/>
    <x v="324"/>
    <x v="994"/>
    <s v="Standard Class"/>
    <s v="RM-19675"/>
    <s v="Robert Marley"/>
    <s v="Home Office"/>
    <s v="United States"/>
    <s v="Los Angeles"/>
    <s v="California"/>
    <n v="90008"/>
    <x v="1"/>
    <x v="293"/>
    <x v="2"/>
    <x v="11"/>
    <x v="293"/>
    <x v="3946"/>
    <n v="3"/>
    <n v="0"/>
    <x v="4556"/>
  </r>
  <r>
    <n v="5437"/>
    <s v="CA-2014-103317"/>
    <x v="260"/>
    <x v="277"/>
    <s v="First Class"/>
    <s v="DM-13525"/>
    <s v="Don Miller"/>
    <s v="Corporate"/>
    <s v="United States"/>
    <s v="Palm Coast"/>
    <s v="Florida"/>
    <n v="32137"/>
    <x v="0"/>
    <x v="1122"/>
    <x v="0"/>
    <x v="5"/>
    <x v="1110"/>
    <x v="3947"/>
    <n v="2"/>
    <n v="0.2"/>
    <x v="4557"/>
  </r>
  <r>
    <n v="5438"/>
    <s v="CA-2014-103317"/>
    <x v="260"/>
    <x v="277"/>
    <s v="First Class"/>
    <s v="DM-13525"/>
    <s v="Don Miller"/>
    <s v="Corporate"/>
    <s v="United States"/>
    <s v="Palm Coast"/>
    <s v="Florida"/>
    <n v="32137"/>
    <x v="0"/>
    <x v="1504"/>
    <x v="1"/>
    <x v="8"/>
    <x v="1491"/>
    <x v="3948"/>
    <n v="5"/>
    <n v="0.7"/>
    <x v="4558"/>
  </r>
  <r>
    <n v="5439"/>
    <s v="CA-2014-103317"/>
    <x v="260"/>
    <x v="277"/>
    <s v="First Class"/>
    <s v="DM-13525"/>
    <s v="Don Miller"/>
    <s v="Corporate"/>
    <s v="United States"/>
    <s v="Palm Coast"/>
    <s v="Florida"/>
    <n v="32137"/>
    <x v="0"/>
    <x v="1740"/>
    <x v="0"/>
    <x v="5"/>
    <x v="1729"/>
    <x v="3949"/>
    <n v="3"/>
    <n v="0.2"/>
    <x v="4559"/>
  </r>
  <r>
    <n v="5440"/>
    <s v="CA-2016-167115"/>
    <x v="958"/>
    <x v="300"/>
    <s v="Standard Class"/>
    <s v="EH-14185"/>
    <s v="Evan Henry"/>
    <s v="Consumer"/>
    <s v="United States"/>
    <s v="New York City"/>
    <s v="New York"/>
    <n v="10035"/>
    <x v="3"/>
    <x v="1498"/>
    <x v="1"/>
    <x v="8"/>
    <x v="1486"/>
    <x v="3950"/>
    <n v="2"/>
    <n v="0.2"/>
    <x v="4560"/>
  </r>
  <r>
    <n v="5441"/>
    <s v="US-2017-153633"/>
    <x v="38"/>
    <x v="551"/>
    <s v="Second Class"/>
    <s v="TC-21295"/>
    <s v="Toby Carlisle"/>
    <s v="Consumer"/>
    <s v="United States"/>
    <s v="Jupiter"/>
    <s v="Florida"/>
    <n v="33458"/>
    <x v="0"/>
    <x v="679"/>
    <x v="1"/>
    <x v="6"/>
    <x v="679"/>
    <x v="3951"/>
    <n v="1"/>
    <n v="0.2"/>
    <x v="4561"/>
  </r>
  <r>
    <n v="5442"/>
    <s v="CA-2017-155929"/>
    <x v="428"/>
    <x v="462"/>
    <s v="Standard Class"/>
    <s v="AI-10855"/>
    <s v="Arianne Irving"/>
    <s v="Consumer"/>
    <s v="United States"/>
    <s v="Glendale"/>
    <s v="Arizona"/>
    <n v="85301"/>
    <x v="1"/>
    <x v="1741"/>
    <x v="1"/>
    <x v="10"/>
    <x v="1730"/>
    <x v="2925"/>
    <n v="2"/>
    <n v="0.2"/>
    <x v="4562"/>
  </r>
  <r>
    <n v="5443"/>
    <s v="CA-2015-148712"/>
    <x v="786"/>
    <x v="1023"/>
    <s v="Standard Class"/>
    <s v="JM-15535"/>
    <s v="Jessica Myrick"/>
    <s v="Consumer"/>
    <s v="United States"/>
    <s v="New York City"/>
    <s v="New York"/>
    <n v="10035"/>
    <x v="3"/>
    <x v="769"/>
    <x v="2"/>
    <x v="11"/>
    <x v="768"/>
    <x v="921"/>
    <n v="1"/>
    <n v="0"/>
    <x v="954"/>
  </r>
  <r>
    <n v="5444"/>
    <s v="CA-2015-148712"/>
    <x v="786"/>
    <x v="1023"/>
    <s v="Standard Class"/>
    <s v="JM-15535"/>
    <s v="Jessica Myrick"/>
    <s v="Consumer"/>
    <s v="United States"/>
    <s v="New York City"/>
    <s v="New York"/>
    <n v="10035"/>
    <x v="3"/>
    <x v="1120"/>
    <x v="1"/>
    <x v="8"/>
    <x v="1108"/>
    <x v="3952"/>
    <n v="13"/>
    <n v="0.2"/>
    <x v="4563"/>
  </r>
  <r>
    <n v="5445"/>
    <s v="CA-2015-148712"/>
    <x v="786"/>
    <x v="1023"/>
    <s v="Standard Class"/>
    <s v="JM-15535"/>
    <s v="Jessica Myrick"/>
    <s v="Consumer"/>
    <s v="United States"/>
    <s v="New York City"/>
    <s v="New York"/>
    <n v="10035"/>
    <x v="3"/>
    <x v="1742"/>
    <x v="1"/>
    <x v="6"/>
    <x v="1731"/>
    <x v="3953"/>
    <n v="3"/>
    <n v="0"/>
    <x v="4564"/>
  </r>
  <r>
    <n v="5446"/>
    <s v="CA-2016-128307"/>
    <x v="197"/>
    <x v="879"/>
    <s v="Standard Class"/>
    <s v="BE-11335"/>
    <s v="Bill Eplett"/>
    <s v="Home Office"/>
    <s v="United States"/>
    <s v="Houston"/>
    <s v="Texas"/>
    <n v="77041"/>
    <x v="2"/>
    <x v="1249"/>
    <x v="1"/>
    <x v="12"/>
    <x v="1233"/>
    <x v="3954"/>
    <n v="1"/>
    <n v="0.2"/>
    <x v="4565"/>
  </r>
  <r>
    <n v="5447"/>
    <s v="US-2016-127425"/>
    <x v="370"/>
    <x v="1009"/>
    <s v="Standard Class"/>
    <s v="DR-12880"/>
    <s v="Dan Reichenbach"/>
    <s v="Corporate"/>
    <s v="United States"/>
    <s v="New York City"/>
    <s v="New York"/>
    <n v="10035"/>
    <x v="3"/>
    <x v="895"/>
    <x v="2"/>
    <x v="7"/>
    <x v="888"/>
    <x v="3955"/>
    <n v="6"/>
    <n v="0"/>
    <x v="4566"/>
  </r>
  <r>
    <n v="5448"/>
    <s v="US-2016-127425"/>
    <x v="370"/>
    <x v="1009"/>
    <s v="Standard Class"/>
    <s v="DR-12880"/>
    <s v="Dan Reichenbach"/>
    <s v="Corporate"/>
    <s v="United States"/>
    <s v="New York City"/>
    <s v="New York"/>
    <n v="10035"/>
    <x v="3"/>
    <x v="1233"/>
    <x v="2"/>
    <x v="11"/>
    <x v="1216"/>
    <x v="2932"/>
    <n v="5"/>
    <n v="0"/>
    <x v="4567"/>
  </r>
  <r>
    <n v="5449"/>
    <s v="US-2014-119081"/>
    <x v="171"/>
    <x v="76"/>
    <s v="Standard Class"/>
    <s v="TA-21385"/>
    <s v="Tom Ashbrook"/>
    <s v="Home Office"/>
    <s v="United States"/>
    <s v="Olathe"/>
    <s v="Kansas"/>
    <n v="66062"/>
    <x v="2"/>
    <x v="1420"/>
    <x v="1"/>
    <x v="14"/>
    <x v="1408"/>
    <x v="3956"/>
    <n v="3"/>
    <n v="0"/>
    <x v="4568"/>
  </r>
  <r>
    <n v="5450"/>
    <s v="US-2014-119081"/>
    <x v="171"/>
    <x v="76"/>
    <s v="Standard Class"/>
    <s v="TA-21385"/>
    <s v="Tom Ashbrook"/>
    <s v="Home Office"/>
    <s v="United States"/>
    <s v="Olathe"/>
    <s v="Kansas"/>
    <n v="66062"/>
    <x v="2"/>
    <x v="1690"/>
    <x v="2"/>
    <x v="11"/>
    <x v="1678"/>
    <x v="3957"/>
    <n v="5"/>
    <n v="0"/>
    <x v="4569"/>
  </r>
  <r>
    <n v="5451"/>
    <s v="US-2014-119081"/>
    <x v="171"/>
    <x v="76"/>
    <s v="Standard Class"/>
    <s v="TA-21385"/>
    <s v="Tom Ashbrook"/>
    <s v="Home Office"/>
    <s v="United States"/>
    <s v="Olathe"/>
    <s v="Kansas"/>
    <n v="66062"/>
    <x v="2"/>
    <x v="896"/>
    <x v="1"/>
    <x v="8"/>
    <x v="889"/>
    <x v="3958"/>
    <n v="2"/>
    <n v="0"/>
    <x v="4570"/>
  </r>
  <r>
    <n v="5452"/>
    <s v="US-2014-119081"/>
    <x v="171"/>
    <x v="76"/>
    <s v="Standard Class"/>
    <s v="TA-21385"/>
    <s v="Tom Ashbrook"/>
    <s v="Home Office"/>
    <s v="United States"/>
    <s v="Olathe"/>
    <s v="Kansas"/>
    <n v="66062"/>
    <x v="2"/>
    <x v="1492"/>
    <x v="0"/>
    <x v="5"/>
    <x v="1479"/>
    <x v="1100"/>
    <n v="2"/>
    <n v="0"/>
    <x v="4571"/>
  </r>
  <r>
    <n v="5453"/>
    <s v="CA-2016-140613"/>
    <x v="405"/>
    <x v="879"/>
    <s v="Standard Class"/>
    <s v="KN-16705"/>
    <s v="Kristina Nunn"/>
    <s v="Home Office"/>
    <s v="United States"/>
    <s v="Sparks"/>
    <s v="Nevada"/>
    <n v="89431"/>
    <x v="1"/>
    <x v="610"/>
    <x v="1"/>
    <x v="14"/>
    <x v="610"/>
    <x v="3959"/>
    <n v="5"/>
    <n v="0"/>
    <x v="4572"/>
  </r>
  <r>
    <n v="5454"/>
    <s v="US-2017-108700"/>
    <x v="240"/>
    <x v="254"/>
    <s v="Standard Class"/>
    <s v="PJ-18835"/>
    <s v="Patrick Jones"/>
    <s v="Corporate"/>
    <s v="United States"/>
    <s v="Rockford"/>
    <s v="Illinois"/>
    <n v="61107"/>
    <x v="2"/>
    <x v="1588"/>
    <x v="1"/>
    <x v="10"/>
    <x v="1580"/>
    <x v="3960"/>
    <n v="6"/>
    <n v="0.2"/>
    <x v="4573"/>
  </r>
  <r>
    <n v="5455"/>
    <s v="CA-2017-160962"/>
    <x v="1045"/>
    <x v="1060"/>
    <s v="Standard Class"/>
    <s v="MC-17605"/>
    <s v="Matt Connell"/>
    <s v="Corporate"/>
    <s v="United States"/>
    <s v="Philadelphia"/>
    <s v="Pennsylvania"/>
    <n v="19143"/>
    <x v="3"/>
    <x v="470"/>
    <x v="1"/>
    <x v="4"/>
    <x v="471"/>
    <x v="3961"/>
    <n v="1"/>
    <n v="0.2"/>
    <x v="4574"/>
  </r>
  <r>
    <n v="5456"/>
    <s v="CA-2017-160962"/>
    <x v="1045"/>
    <x v="1060"/>
    <s v="Standard Class"/>
    <s v="MC-17605"/>
    <s v="Matt Connell"/>
    <s v="Corporate"/>
    <s v="United States"/>
    <s v="Philadelphia"/>
    <s v="Pennsylvania"/>
    <n v="19143"/>
    <x v="3"/>
    <x v="18"/>
    <x v="1"/>
    <x v="6"/>
    <x v="18"/>
    <x v="1312"/>
    <n v="2"/>
    <n v="0.2"/>
    <x v="4575"/>
  </r>
  <r>
    <n v="5457"/>
    <s v="CA-2017-130631"/>
    <x v="614"/>
    <x v="115"/>
    <s v="Standard Class"/>
    <s v="BS-11755"/>
    <s v="Bruce Stewart"/>
    <s v="Consumer"/>
    <s v="United States"/>
    <s v="Edmonds"/>
    <s v="Washington"/>
    <n v="98026"/>
    <x v="1"/>
    <x v="1743"/>
    <x v="1"/>
    <x v="13"/>
    <x v="1732"/>
    <x v="3962"/>
    <n v="5"/>
    <n v="0"/>
    <x v="4576"/>
  </r>
  <r>
    <n v="5458"/>
    <s v="CA-2017-130631"/>
    <x v="614"/>
    <x v="115"/>
    <s v="Standard Class"/>
    <s v="BS-11755"/>
    <s v="Bruce Stewart"/>
    <s v="Consumer"/>
    <s v="United States"/>
    <s v="Edmonds"/>
    <s v="Washington"/>
    <n v="98026"/>
    <x v="1"/>
    <x v="1182"/>
    <x v="0"/>
    <x v="5"/>
    <x v="1168"/>
    <x v="3776"/>
    <n v="2"/>
    <n v="0"/>
    <x v="4577"/>
  </r>
  <r>
    <n v="5459"/>
    <s v="CA-2017-116680"/>
    <x v="507"/>
    <x v="371"/>
    <s v="Second Class"/>
    <s v="PK-19075"/>
    <s v="Pete Kriz"/>
    <s v="Consumer"/>
    <s v="United States"/>
    <s v="San Francisco"/>
    <s v="California"/>
    <n v="94122"/>
    <x v="1"/>
    <x v="757"/>
    <x v="1"/>
    <x v="8"/>
    <x v="755"/>
    <x v="3963"/>
    <n v="6"/>
    <n v="0.2"/>
    <x v="2168"/>
  </r>
  <r>
    <n v="5460"/>
    <s v="CA-2017-116680"/>
    <x v="507"/>
    <x v="371"/>
    <s v="Second Class"/>
    <s v="PK-19075"/>
    <s v="Pete Kriz"/>
    <s v="Consumer"/>
    <s v="United States"/>
    <s v="San Francisco"/>
    <s v="California"/>
    <n v="94122"/>
    <x v="1"/>
    <x v="1744"/>
    <x v="0"/>
    <x v="3"/>
    <x v="1733"/>
    <x v="3964"/>
    <n v="8"/>
    <n v="0.2"/>
    <x v="4578"/>
  </r>
  <r>
    <n v="5461"/>
    <s v="US-2014-107405"/>
    <x v="90"/>
    <x v="86"/>
    <s v="Standard Class"/>
    <s v="TS-21205"/>
    <s v="Thomas Seio"/>
    <s v="Corporate"/>
    <s v="United States"/>
    <s v="Asheville"/>
    <s v="North Carolina"/>
    <n v="28806"/>
    <x v="0"/>
    <x v="1512"/>
    <x v="1"/>
    <x v="4"/>
    <x v="1499"/>
    <x v="3965"/>
    <n v="1"/>
    <n v="0.2"/>
    <x v="4579"/>
  </r>
  <r>
    <n v="5462"/>
    <s v="CA-2017-101574"/>
    <x v="394"/>
    <x v="1092"/>
    <s v="Standard Class"/>
    <s v="BD-11725"/>
    <s v="Bruce Degenhardt"/>
    <s v="Consumer"/>
    <s v="United States"/>
    <s v="Los Angeles"/>
    <s v="California"/>
    <n v="90032"/>
    <x v="1"/>
    <x v="50"/>
    <x v="0"/>
    <x v="5"/>
    <x v="50"/>
    <x v="357"/>
    <n v="3"/>
    <n v="0"/>
    <x v="3650"/>
  </r>
  <r>
    <n v="5463"/>
    <s v="CA-2014-146591"/>
    <x v="1046"/>
    <x v="1136"/>
    <s v="First Class"/>
    <s v="TS-21340"/>
    <s v="Toby Swindell"/>
    <s v="Consumer"/>
    <s v="United States"/>
    <s v="Scottsdale"/>
    <s v="Arizona"/>
    <n v="85254"/>
    <x v="1"/>
    <x v="828"/>
    <x v="1"/>
    <x v="8"/>
    <x v="824"/>
    <x v="3966"/>
    <n v="10"/>
    <n v="0.7"/>
    <x v="4580"/>
  </r>
  <r>
    <n v="5464"/>
    <s v="CA-2014-146591"/>
    <x v="1046"/>
    <x v="1136"/>
    <s v="First Class"/>
    <s v="TS-21340"/>
    <s v="Toby Swindell"/>
    <s v="Consumer"/>
    <s v="United States"/>
    <s v="Scottsdale"/>
    <s v="Arizona"/>
    <n v="85254"/>
    <x v="1"/>
    <x v="161"/>
    <x v="1"/>
    <x v="10"/>
    <x v="1295"/>
    <x v="3967"/>
    <n v="4"/>
    <n v="0.2"/>
    <x v="4581"/>
  </r>
  <r>
    <n v="5465"/>
    <s v="CA-2014-146591"/>
    <x v="1046"/>
    <x v="1136"/>
    <s v="First Class"/>
    <s v="TS-21340"/>
    <s v="Toby Swindell"/>
    <s v="Consumer"/>
    <s v="United States"/>
    <s v="Scottsdale"/>
    <s v="Arizona"/>
    <n v="85254"/>
    <x v="1"/>
    <x v="113"/>
    <x v="1"/>
    <x v="12"/>
    <x v="113"/>
    <x v="3968"/>
    <n v="5"/>
    <n v="0.2"/>
    <x v="2960"/>
  </r>
  <r>
    <n v="5466"/>
    <s v="CA-2014-146591"/>
    <x v="1046"/>
    <x v="1136"/>
    <s v="First Class"/>
    <s v="TS-21340"/>
    <s v="Toby Swindell"/>
    <s v="Consumer"/>
    <s v="United States"/>
    <s v="Scottsdale"/>
    <s v="Arizona"/>
    <n v="85254"/>
    <x v="1"/>
    <x v="366"/>
    <x v="0"/>
    <x v="0"/>
    <x v="367"/>
    <x v="3969"/>
    <n v="5"/>
    <n v="0.7"/>
    <x v="4582"/>
  </r>
  <r>
    <n v="5467"/>
    <s v="CA-2014-107706"/>
    <x v="1047"/>
    <x v="1137"/>
    <s v="Second Class"/>
    <s v="ST-20530"/>
    <s v="Shui Tom"/>
    <s v="Consumer"/>
    <s v="United States"/>
    <s v="Houston"/>
    <s v="Texas"/>
    <n v="77095"/>
    <x v="2"/>
    <x v="949"/>
    <x v="1"/>
    <x v="10"/>
    <x v="942"/>
    <x v="3970"/>
    <n v="3"/>
    <n v="0.2"/>
    <x v="4583"/>
  </r>
  <r>
    <n v="5468"/>
    <s v="CA-2016-122448"/>
    <x v="632"/>
    <x v="183"/>
    <s v="Standard Class"/>
    <s v="DB-13210"/>
    <s v="Dean Braden"/>
    <s v="Consumer"/>
    <s v="United States"/>
    <s v="San Francisco"/>
    <s v="California"/>
    <n v="94109"/>
    <x v="1"/>
    <x v="23"/>
    <x v="0"/>
    <x v="1"/>
    <x v="23"/>
    <x v="1919"/>
    <n v="3"/>
    <n v="0.2"/>
    <x v="2063"/>
  </r>
  <r>
    <n v="5469"/>
    <s v="CA-2014-132451"/>
    <x v="467"/>
    <x v="1138"/>
    <s v="First Class"/>
    <s v="KF-16285"/>
    <s v="Karen Ferguson"/>
    <s v="Home Office"/>
    <s v="United States"/>
    <s v="San Diego"/>
    <s v="California"/>
    <n v="92105"/>
    <x v="1"/>
    <x v="1"/>
    <x v="0"/>
    <x v="1"/>
    <x v="1"/>
    <x v="2282"/>
    <n v="3"/>
    <n v="0.2"/>
    <x v="2467"/>
  </r>
  <r>
    <n v="5470"/>
    <s v="CA-2014-132451"/>
    <x v="467"/>
    <x v="1138"/>
    <s v="First Class"/>
    <s v="KF-16285"/>
    <s v="Karen Ferguson"/>
    <s v="Home Office"/>
    <s v="United States"/>
    <s v="San Diego"/>
    <s v="California"/>
    <n v="92105"/>
    <x v="1"/>
    <x v="974"/>
    <x v="1"/>
    <x v="10"/>
    <x v="968"/>
    <x v="541"/>
    <n v="3"/>
    <n v="0"/>
    <x v="551"/>
  </r>
  <r>
    <n v="5471"/>
    <s v="CA-2016-158547"/>
    <x v="198"/>
    <x v="204"/>
    <s v="Standard Class"/>
    <s v="JM-16195"/>
    <s v="Justin MacKendrick"/>
    <s v="Consumer"/>
    <s v="United States"/>
    <s v="Hamilton"/>
    <s v="Ohio"/>
    <n v="45011"/>
    <x v="3"/>
    <x v="1271"/>
    <x v="1"/>
    <x v="9"/>
    <x v="1256"/>
    <x v="3971"/>
    <n v="5"/>
    <n v="0.2"/>
    <x v="4584"/>
  </r>
  <r>
    <n v="5472"/>
    <s v="CA-2017-116946"/>
    <x v="484"/>
    <x v="350"/>
    <s v="Standard Class"/>
    <s v="TS-21505"/>
    <s v="Tony Sayre"/>
    <s v="Consumer"/>
    <s v="United States"/>
    <s v="Parker"/>
    <s v="Colorado"/>
    <n v="80134"/>
    <x v="1"/>
    <x v="1533"/>
    <x v="0"/>
    <x v="5"/>
    <x v="1521"/>
    <x v="3972"/>
    <n v="5"/>
    <n v="0.2"/>
    <x v="4585"/>
  </r>
  <r>
    <n v="5473"/>
    <s v="CA-2017-116946"/>
    <x v="484"/>
    <x v="350"/>
    <s v="Standard Class"/>
    <s v="TS-21505"/>
    <s v="Tony Sayre"/>
    <s v="Consumer"/>
    <s v="United States"/>
    <s v="Parker"/>
    <s v="Colorado"/>
    <n v="80134"/>
    <x v="1"/>
    <x v="1166"/>
    <x v="1"/>
    <x v="4"/>
    <x v="1153"/>
    <x v="1617"/>
    <n v="2"/>
    <n v="0.2"/>
    <x v="1712"/>
  </r>
  <r>
    <n v="5474"/>
    <s v="CA-2017-116946"/>
    <x v="484"/>
    <x v="350"/>
    <s v="Standard Class"/>
    <s v="TS-21505"/>
    <s v="Tony Sayre"/>
    <s v="Consumer"/>
    <s v="United States"/>
    <s v="Parker"/>
    <s v="Colorado"/>
    <n v="80134"/>
    <x v="1"/>
    <x v="1195"/>
    <x v="0"/>
    <x v="0"/>
    <x v="1180"/>
    <x v="3973"/>
    <n v="7"/>
    <n v="0.7"/>
    <x v="4586"/>
  </r>
  <r>
    <n v="5475"/>
    <s v="CA-2017-121741"/>
    <x v="377"/>
    <x v="738"/>
    <s v="Same Day"/>
    <s v="YC-21895"/>
    <s v="Yoseph Carroll"/>
    <s v="Corporate"/>
    <s v="United States"/>
    <s v="Fremont"/>
    <s v="Nebraska"/>
    <n v="68025"/>
    <x v="2"/>
    <x v="458"/>
    <x v="1"/>
    <x v="4"/>
    <x v="459"/>
    <x v="3974"/>
    <n v="2"/>
    <n v="0"/>
    <x v="4587"/>
  </r>
  <r>
    <n v="5476"/>
    <s v="CA-2017-169691"/>
    <x v="140"/>
    <x v="812"/>
    <s v="First Class"/>
    <s v="Dp-13240"/>
    <s v="Dean percer"/>
    <s v="Home Office"/>
    <s v="United States"/>
    <s v="Maple Grove"/>
    <s v="Minnesota"/>
    <n v="55369"/>
    <x v="2"/>
    <x v="579"/>
    <x v="1"/>
    <x v="2"/>
    <x v="579"/>
    <x v="1851"/>
    <n v="3"/>
    <n v="0"/>
    <x v="1986"/>
  </r>
  <r>
    <n v="5477"/>
    <s v="CA-2017-169691"/>
    <x v="140"/>
    <x v="812"/>
    <s v="First Class"/>
    <s v="Dp-13240"/>
    <s v="Dean percer"/>
    <s v="Home Office"/>
    <s v="United States"/>
    <s v="Maple Grove"/>
    <s v="Minnesota"/>
    <n v="55369"/>
    <x v="2"/>
    <x v="1036"/>
    <x v="1"/>
    <x v="4"/>
    <x v="1026"/>
    <x v="3975"/>
    <n v="5"/>
    <n v="0"/>
    <x v="4588"/>
  </r>
  <r>
    <n v="5478"/>
    <s v="CA-2017-169691"/>
    <x v="140"/>
    <x v="812"/>
    <s v="First Class"/>
    <s v="Dp-13240"/>
    <s v="Dean percer"/>
    <s v="Home Office"/>
    <s v="United States"/>
    <s v="Maple Grove"/>
    <s v="Minnesota"/>
    <n v="55369"/>
    <x v="2"/>
    <x v="1665"/>
    <x v="1"/>
    <x v="10"/>
    <x v="1653"/>
    <x v="1465"/>
    <n v="3"/>
    <n v="0"/>
    <x v="1544"/>
  </r>
  <r>
    <n v="5479"/>
    <s v="CA-2016-121356"/>
    <x v="73"/>
    <x v="71"/>
    <s v="Standard Class"/>
    <s v="SJ-20500"/>
    <s v="Shirley Jackson"/>
    <s v="Consumer"/>
    <s v="United States"/>
    <s v="Newark"/>
    <s v="Delaware"/>
    <n v="19711"/>
    <x v="3"/>
    <x v="1160"/>
    <x v="1"/>
    <x v="8"/>
    <x v="1147"/>
    <x v="3233"/>
    <n v="3"/>
    <n v="0"/>
    <x v="4589"/>
  </r>
  <r>
    <n v="5480"/>
    <s v="CA-2014-101770"/>
    <x v="691"/>
    <x v="1114"/>
    <s v="Standard Class"/>
    <s v="KB-16240"/>
    <s v="Karen Bern"/>
    <s v="Corporate"/>
    <s v="United States"/>
    <s v="Miami"/>
    <s v="Florida"/>
    <n v="33180"/>
    <x v="0"/>
    <x v="799"/>
    <x v="1"/>
    <x v="8"/>
    <x v="797"/>
    <x v="3976"/>
    <n v="1"/>
    <n v="0.7"/>
    <x v="4590"/>
  </r>
  <r>
    <n v="5481"/>
    <s v="CA-2017-105487"/>
    <x v="1048"/>
    <x v="518"/>
    <s v="Standard Class"/>
    <s v="CS-12250"/>
    <s v="Chris Selesnick"/>
    <s v="Corporate"/>
    <s v="United States"/>
    <s v="San Diego"/>
    <s v="California"/>
    <n v="92105"/>
    <x v="1"/>
    <x v="957"/>
    <x v="2"/>
    <x v="7"/>
    <x v="950"/>
    <x v="3977"/>
    <n v="1"/>
    <n v="0.2"/>
    <x v="4591"/>
  </r>
  <r>
    <n v="5482"/>
    <s v="CA-2017-105487"/>
    <x v="1048"/>
    <x v="518"/>
    <s v="Standard Class"/>
    <s v="CS-12250"/>
    <s v="Chris Selesnick"/>
    <s v="Corporate"/>
    <s v="United States"/>
    <s v="San Diego"/>
    <s v="California"/>
    <n v="92105"/>
    <x v="1"/>
    <x v="1542"/>
    <x v="2"/>
    <x v="11"/>
    <x v="1530"/>
    <x v="3978"/>
    <n v="2"/>
    <n v="0"/>
    <x v="4592"/>
  </r>
  <r>
    <n v="5483"/>
    <s v="CA-2017-105487"/>
    <x v="1048"/>
    <x v="518"/>
    <s v="Standard Class"/>
    <s v="CS-12250"/>
    <s v="Chris Selesnick"/>
    <s v="Corporate"/>
    <s v="United States"/>
    <s v="San Diego"/>
    <s v="California"/>
    <n v="92105"/>
    <x v="1"/>
    <x v="603"/>
    <x v="2"/>
    <x v="11"/>
    <x v="603"/>
    <x v="3979"/>
    <n v="4"/>
    <n v="0"/>
    <x v="4593"/>
  </r>
  <r>
    <n v="5484"/>
    <s v="CA-2017-105487"/>
    <x v="1048"/>
    <x v="518"/>
    <s v="Standard Class"/>
    <s v="CS-12250"/>
    <s v="Chris Selesnick"/>
    <s v="Corporate"/>
    <s v="United States"/>
    <s v="San Diego"/>
    <s v="California"/>
    <n v="92105"/>
    <x v="1"/>
    <x v="1512"/>
    <x v="1"/>
    <x v="4"/>
    <x v="1499"/>
    <x v="1390"/>
    <n v="2"/>
    <n v="0"/>
    <x v="4594"/>
  </r>
  <r>
    <n v="5485"/>
    <s v="CA-2017-148999"/>
    <x v="289"/>
    <x v="1139"/>
    <s v="Standard Class"/>
    <s v="EB-13870"/>
    <s v="Emily Burns"/>
    <s v="Consumer"/>
    <s v="United States"/>
    <s v="Miami"/>
    <s v="Florida"/>
    <n v="33142"/>
    <x v="0"/>
    <x v="1745"/>
    <x v="0"/>
    <x v="1"/>
    <x v="1734"/>
    <x v="3442"/>
    <n v="4"/>
    <n v="0.2"/>
    <x v="4595"/>
  </r>
  <r>
    <n v="5486"/>
    <s v="CA-2014-107573"/>
    <x v="432"/>
    <x v="709"/>
    <s v="Standard Class"/>
    <s v="PB-19150"/>
    <s v="Philip Brown"/>
    <s v="Consumer"/>
    <s v="United States"/>
    <s v="Miami"/>
    <s v="Florida"/>
    <n v="33178"/>
    <x v="0"/>
    <x v="706"/>
    <x v="1"/>
    <x v="12"/>
    <x v="153"/>
    <x v="3032"/>
    <n v="3"/>
    <n v="0.2"/>
    <x v="3384"/>
  </r>
  <r>
    <n v="5487"/>
    <s v="CA-2015-156608"/>
    <x v="1040"/>
    <x v="1140"/>
    <s v="Standard Class"/>
    <s v="MT-18070"/>
    <s v="Michelle Tran"/>
    <s v="Home Office"/>
    <s v="United States"/>
    <s v="San Antonio"/>
    <s v="Texas"/>
    <n v="78207"/>
    <x v="2"/>
    <x v="307"/>
    <x v="1"/>
    <x v="8"/>
    <x v="307"/>
    <x v="3980"/>
    <n v="4"/>
    <n v="0.8"/>
    <x v="4596"/>
  </r>
  <r>
    <n v="5488"/>
    <s v="CA-2017-134495"/>
    <x v="719"/>
    <x v="192"/>
    <s v="Second Class"/>
    <s v="BF-11020"/>
    <s v="Barry Französisch"/>
    <s v="Corporate"/>
    <s v="United States"/>
    <s v="Jacksonville"/>
    <s v="Florida"/>
    <n v="32216"/>
    <x v="0"/>
    <x v="1136"/>
    <x v="2"/>
    <x v="7"/>
    <x v="1124"/>
    <x v="112"/>
    <n v="3"/>
    <n v="0.2"/>
    <x v="3728"/>
  </r>
  <r>
    <n v="5489"/>
    <s v="CA-2017-134495"/>
    <x v="719"/>
    <x v="192"/>
    <s v="Second Class"/>
    <s v="BF-11020"/>
    <s v="Barry Französisch"/>
    <s v="Corporate"/>
    <s v="United States"/>
    <s v="Jacksonville"/>
    <s v="Florida"/>
    <n v="32216"/>
    <x v="0"/>
    <x v="948"/>
    <x v="1"/>
    <x v="2"/>
    <x v="941"/>
    <x v="303"/>
    <n v="3"/>
    <n v="0.2"/>
    <x v="308"/>
  </r>
  <r>
    <n v="5490"/>
    <s v="CA-2017-134495"/>
    <x v="719"/>
    <x v="192"/>
    <s v="Second Class"/>
    <s v="BF-11020"/>
    <s v="Barry Französisch"/>
    <s v="Corporate"/>
    <s v="United States"/>
    <s v="Jacksonville"/>
    <s v="Florida"/>
    <n v="32216"/>
    <x v="0"/>
    <x v="1295"/>
    <x v="1"/>
    <x v="9"/>
    <x v="360"/>
    <x v="3981"/>
    <n v="3"/>
    <n v="0.2"/>
    <x v="4597"/>
  </r>
  <r>
    <n v="5491"/>
    <s v="CA-2017-134495"/>
    <x v="719"/>
    <x v="192"/>
    <s v="Second Class"/>
    <s v="BF-11020"/>
    <s v="Barry Französisch"/>
    <s v="Corporate"/>
    <s v="United States"/>
    <s v="Jacksonville"/>
    <s v="Florida"/>
    <n v="32216"/>
    <x v="0"/>
    <x v="1209"/>
    <x v="0"/>
    <x v="1"/>
    <x v="1194"/>
    <x v="287"/>
    <n v="3"/>
    <n v="0.2"/>
    <x v="4598"/>
  </r>
  <r>
    <n v="5492"/>
    <s v="CA-2017-164098"/>
    <x v="795"/>
    <x v="210"/>
    <s v="First Class"/>
    <s v="CG-12520"/>
    <s v="Claire Gute"/>
    <s v="Consumer"/>
    <s v="United States"/>
    <s v="Houston"/>
    <s v="Texas"/>
    <n v="77070"/>
    <x v="2"/>
    <x v="75"/>
    <x v="1"/>
    <x v="4"/>
    <x v="75"/>
    <x v="1333"/>
    <n v="2"/>
    <n v="0.2"/>
    <x v="4599"/>
  </r>
  <r>
    <n v="5493"/>
    <s v="CA-2014-105249"/>
    <x v="683"/>
    <x v="986"/>
    <s v="Same Day"/>
    <s v="DH-13675"/>
    <s v="Duane Huffman"/>
    <s v="Home Office"/>
    <s v="United States"/>
    <s v="San Francisco"/>
    <s v="California"/>
    <n v="94122"/>
    <x v="1"/>
    <x v="327"/>
    <x v="1"/>
    <x v="14"/>
    <x v="327"/>
    <x v="351"/>
    <n v="2"/>
    <n v="0"/>
    <x v="359"/>
  </r>
  <r>
    <n v="5494"/>
    <s v="CA-2014-105249"/>
    <x v="683"/>
    <x v="986"/>
    <s v="Same Day"/>
    <s v="DH-13675"/>
    <s v="Duane Huffman"/>
    <s v="Home Office"/>
    <s v="United States"/>
    <s v="San Francisco"/>
    <s v="California"/>
    <n v="94122"/>
    <x v="1"/>
    <x v="254"/>
    <x v="1"/>
    <x v="2"/>
    <x v="255"/>
    <x v="1417"/>
    <n v="4"/>
    <n v="0"/>
    <x v="1492"/>
  </r>
  <r>
    <n v="5495"/>
    <s v="CA-2014-105249"/>
    <x v="683"/>
    <x v="986"/>
    <s v="Same Day"/>
    <s v="DH-13675"/>
    <s v="Duane Huffman"/>
    <s v="Home Office"/>
    <s v="United States"/>
    <s v="San Francisco"/>
    <s v="California"/>
    <n v="94122"/>
    <x v="1"/>
    <x v="1119"/>
    <x v="0"/>
    <x v="0"/>
    <x v="1107"/>
    <x v="1527"/>
    <n v="4"/>
    <n v="0.15"/>
    <x v="1614"/>
  </r>
  <r>
    <n v="5496"/>
    <s v="CA-2015-113523"/>
    <x v="406"/>
    <x v="37"/>
    <s v="Standard Class"/>
    <s v="SC-20440"/>
    <s v="Shaun Chance"/>
    <s v="Corporate"/>
    <s v="United States"/>
    <s v="Philadelphia"/>
    <s v="Pennsylvania"/>
    <n v="19140"/>
    <x v="3"/>
    <x v="1206"/>
    <x v="1"/>
    <x v="8"/>
    <x v="1191"/>
    <x v="3056"/>
    <n v="4"/>
    <n v="0.7"/>
    <x v="3417"/>
  </r>
  <r>
    <n v="5497"/>
    <s v="CA-2017-117821"/>
    <x v="492"/>
    <x v="529"/>
    <s v="Standard Class"/>
    <s v="HG-15025"/>
    <s v="Hunter Glantz"/>
    <s v="Consumer"/>
    <s v="United States"/>
    <s v="Marion"/>
    <s v="Ohio"/>
    <n v="43302"/>
    <x v="3"/>
    <x v="240"/>
    <x v="2"/>
    <x v="11"/>
    <x v="241"/>
    <x v="3982"/>
    <n v="2"/>
    <n v="0.2"/>
    <x v="4600"/>
  </r>
  <r>
    <n v="5498"/>
    <s v="CA-2017-164378"/>
    <x v="663"/>
    <x v="11"/>
    <s v="Second Class"/>
    <s v="MM-18055"/>
    <s v="Michelle Moray"/>
    <s v="Consumer"/>
    <s v="United States"/>
    <s v="New York City"/>
    <s v="New York"/>
    <n v="10024"/>
    <x v="3"/>
    <x v="1241"/>
    <x v="1"/>
    <x v="6"/>
    <x v="1224"/>
    <x v="2637"/>
    <n v="2"/>
    <n v="0"/>
    <x v="2909"/>
  </r>
  <r>
    <n v="5499"/>
    <s v="CA-2017-164378"/>
    <x v="663"/>
    <x v="11"/>
    <s v="Second Class"/>
    <s v="MM-18055"/>
    <s v="Michelle Moray"/>
    <s v="Consumer"/>
    <s v="United States"/>
    <s v="New York City"/>
    <s v="New York"/>
    <n v="10024"/>
    <x v="3"/>
    <x v="286"/>
    <x v="1"/>
    <x v="2"/>
    <x v="286"/>
    <x v="1507"/>
    <n v="3"/>
    <n v="0"/>
    <x v="1589"/>
  </r>
  <r>
    <n v="5500"/>
    <s v="CA-2017-164378"/>
    <x v="663"/>
    <x v="11"/>
    <s v="Second Class"/>
    <s v="MM-18055"/>
    <s v="Michelle Moray"/>
    <s v="Consumer"/>
    <s v="United States"/>
    <s v="New York City"/>
    <s v="New York"/>
    <n v="10024"/>
    <x v="3"/>
    <x v="341"/>
    <x v="2"/>
    <x v="11"/>
    <x v="341"/>
    <x v="365"/>
    <n v="2"/>
    <n v="0"/>
    <x v="374"/>
  </r>
  <r>
    <n v="5501"/>
    <s v="CA-2017-164378"/>
    <x v="663"/>
    <x v="11"/>
    <s v="Second Class"/>
    <s v="MM-18055"/>
    <s v="Michelle Moray"/>
    <s v="Consumer"/>
    <s v="United States"/>
    <s v="New York City"/>
    <s v="New York"/>
    <n v="10024"/>
    <x v="3"/>
    <x v="1265"/>
    <x v="0"/>
    <x v="1"/>
    <x v="1249"/>
    <x v="3983"/>
    <n v="6"/>
    <n v="0.1"/>
    <x v="4601"/>
  </r>
  <r>
    <n v="5502"/>
    <s v="CA-2017-164378"/>
    <x v="663"/>
    <x v="11"/>
    <s v="Second Class"/>
    <s v="MM-18055"/>
    <s v="Michelle Moray"/>
    <s v="Consumer"/>
    <s v="United States"/>
    <s v="New York City"/>
    <s v="New York"/>
    <n v="10024"/>
    <x v="3"/>
    <x v="1056"/>
    <x v="1"/>
    <x v="10"/>
    <x v="1045"/>
    <x v="2482"/>
    <n v="2"/>
    <n v="0"/>
    <x v="4602"/>
  </r>
  <r>
    <n v="5503"/>
    <s v="CA-2017-127782"/>
    <x v="808"/>
    <x v="373"/>
    <s v="Standard Class"/>
    <s v="TH-21115"/>
    <s v="Thea Hudgings"/>
    <s v="Corporate"/>
    <s v="United States"/>
    <s v="Philadelphia"/>
    <s v="Pennsylvania"/>
    <n v="19140"/>
    <x v="3"/>
    <x v="1379"/>
    <x v="0"/>
    <x v="5"/>
    <x v="1364"/>
    <x v="3984"/>
    <n v="1"/>
    <n v="0.2"/>
    <x v="4603"/>
  </r>
  <r>
    <n v="5504"/>
    <s v="CA-2017-127782"/>
    <x v="808"/>
    <x v="373"/>
    <s v="Standard Class"/>
    <s v="TH-21115"/>
    <s v="Thea Hudgings"/>
    <s v="Corporate"/>
    <s v="United States"/>
    <s v="Philadelphia"/>
    <s v="Pennsylvania"/>
    <n v="19140"/>
    <x v="3"/>
    <x v="1612"/>
    <x v="1"/>
    <x v="9"/>
    <x v="1603"/>
    <x v="3985"/>
    <n v="3"/>
    <n v="0.2"/>
    <x v="4604"/>
  </r>
  <r>
    <n v="5505"/>
    <s v="CA-2017-127782"/>
    <x v="808"/>
    <x v="373"/>
    <s v="Standard Class"/>
    <s v="TH-21115"/>
    <s v="Thea Hudgings"/>
    <s v="Corporate"/>
    <s v="United States"/>
    <s v="Philadelphia"/>
    <s v="Pennsylvania"/>
    <n v="19140"/>
    <x v="3"/>
    <x v="436"/>
    <x v="1"/>
    <x v="12"/>
    <x v="436"/>
    <x v="3179"/>
    <n v="3"/>
    <n v="0.2"/>
    <x v="4605"/>
  </r>
  <r>
    <n v="5506"/>
    <s v="CA-2017-127782"/>
    <x v="808"/>
    <x v="373"/>
    <s v="Standard Class"/>
    <s v="TH-21115"/>
    <s v="Thea Hudgings"/>
    <s v="Corporate"/>
    <s v="United States"/>
    <s v="Philadelphia"/>
    <s v="Pennsylvania"/>
    <n v="19140"/>
    <x v="3"/>
    <x v="1118"/>
    <x v="2"/>
    <x v="7"/>
    <x v="1106"/>
    <x v="3986"/>
    <n v="4"/>
    <n v="0.4"/>
    <x v="4606"/>
  </r>
  <r>
    <n v="5507"/>
    <s v="US-2016-162026"/>
    <x v="750"/>
    <x v="389"/>
    <s v="Same Day"/>
    <s v="JE-15745"/>
    <s v="Joel Eaton"/>
    <s v="Consumer"/>
    <s v="United States"/>
    <s v="Los Angeles"/>
    <s v="California"/>
    <n v="90036"/>
    <x v="1"/>
    <x v="1090"/>
    <x v="1"/>
    <x v="10"/>
    <x v="1080"/>
    <x v="1168"/>
    <n v="2"/>
    <n v="0"/>
    <x v="4027"/>
  </r>
  <r>
    <n v="5508"/>
    <s v="CA-2016-150000"/>
    <x v="143"/>
    <x v="679"/>
    <s v="Standard Class"/>
    <s v="PG-18820"/>
    <s v="Patrick Gardner"/>
    <s v="Consumer"/>
    <s v="United States"/>
    <s v="Smyrna"/>
    <s v="Georgia"/>
    <n v="30080"/>
    <x v="0"/>
    <x v="1343"/>
    <x v="1"/>
    <x v="12"/>
    <x v="1328"/>
    <x v="1429"/>
    <n v="4"/>
    <n v="0"/>
    <x v="4607"/>
  </r>
  <r>
    <n v="5509"/>
    <s v="CA-2015-168529"/>
    <x v="1049"/>
    <x v="1141"/>
    <s v="Standard Class"/>
    <s v="MB-17305"/>
    <s v="Maria Bertelson"/>
    <s v="Consumer"/>
    <s v="United States"/>
    <s v="San Francisco"/>
    <s v="California"/>
    <n v="94122"/>
    <x v="1"/>
    <x v="287"/>
    <x v="0"/>
    <x v="5"/>
    <x v="287"/>
    <x v="1228"/>
    <n v="5"/>
    <n v="0"/>
    <x v="1274"/>
  </r>
  <r>
    <n v="5510"/>
    <s v="US-2017-152569"/>
    <x v="356"/>
    <x v="775"/>
    <s v="Standard Class"/>
    <s v="JD-16015"/>
    <s v="Joy Daniels"/>
    <s v="Consumer"/>
    <s v="United States"/>
    <s v="Chicago"/>
    <s v="Illinois"/>
    <n v="60653"/>
    <x v="2"/>
    <x v="129"/>
    <x v="1"/>
    <x v="10"/>
    <x v="130"/>
    <x v="3987"/>
    <n v="2"/>
    <n v="0.2"/>
    <x v="4608"/>
  </r>
  <r>
    <n v="5511"/>
    <s v="US-2017-152569"/>
    <x v="356"/>
    <x v="775"/>
    <s v="Standard Class"/>
    <s v="JD-16015"/>
    <s v="Joy Daniels"/>
    <s v="Consumer"/>
    <s v="United States"/>
    <s v="Chicago"/>
    <s v="Illinois"/>
    <n v="60653"/>
    <x v="2"/>
    <x v="1091"/>
    <x v="2"/>
    <x v="7"/>
    <x v="1081"/>
    <x v="3988"/>
    <n v="2"/>
    <n v="0.2"/>
    <x v="4609"/>
  </r>
  <r>
    <n v="5512"/>
    <s v="US-2014-137680"/>
    <x v="1050"/>
    <x v="1142"/>
    <s v="Standard Class"/>
    <s v="JH-15430"/>
    <s v="Jennifer Halladay"/>
    <s v="Consumer"/>
    <s v="United States"/>
    <s v="Medford"/>
    <s v="Oregon"/>
    <n v="97504"/>
    <x v="1"/>
    <x v="1536"/>
    <x v="1"/>
    <x v="10"/>
    <x v="1524"/>
    <x v="2731"/>
    <n v="4"/>
    <n v="0.2"/>
    <x v="3024"/>
  </r>
  <r>
    <n v="5513"/>
    <s v="US-2014-137680"/>
    <x v="1050"/>
    <x v="1142"/>
    <s v="Standard Class"/>
    <s v="JH-15430"/>
    <s v="Jennifer Halladay"/>
    <s v="Consumer"/>
    <s v="United States"/>
    <s v="Medford"/>
    <s v="Oregon"/>
    <n v="97504"/>
    <x v="1"/>
    <x v="1587"/>
    <x v="1"/>
    <x v="10"/>
    <x v="1578"/>
    <x v="3989"/>
    <n v="3"/>
    <n v="0.2"/>
    <x v="4610"/>
  </r>
  <r>
    <n v="5514"/>
    <s v="CA-2015-103177"/>
    <x v="1051"/>
    <x v="506"/>
    <s v="First Class"/>
    <s v="EN-13780"/>
    <s v="Edward Nazzal"/>
    <s v="Consumer"/>
    <s v="United States"/>
    <s v="New York City"/>
    <s v="New York"/>
    <n v="10009"/>
    <x v="3"/>
    <x v="647"/>
    <x v="2"/>
    <x v="7"/>
    <x v="1735"/>
    <x v="764"/>
    <n v="3"/>
    <n v="0"/>
    <x v="4611"/>
  </r>
  <r>
    <n v="5515"/>
    <s v="CA-2015-103177"/>
    <x v="1051"/>
    <x v="506"/>
    <s v="First Class"/>
    <s v="EN-13780"/>
    <s v="Edward Nazzal"/>
    <s v="Consumer"/>
    <s v="United States"/>
    <s v="New York City"/>
    <s v="New York"/>
    <n v="10009"/>
    <x v="3"/>
    <x v="1317"/>
    <x v="1"/>
    <x v="9"/>
    <x v="1303"/>
    <x v="1985"/>
    <n v="2"/>
    <n v="0"/>
    <x v="2137"/>
  </r>
  <r>
    <n v="5516"/>
    <s v="CA-2015-103177"/>
    <x v="1051"/>
    <x v="506"/>
    <s v="First Class"/>
    <s v="EN-13780"/>
    <s v="Edward Nazzal"/>
    <s v="Consumer"/>
    <s v="United States"/>
    <s v="New York City"/>
    <s v="New York"/>
    <n v="10009"/>
    <x v="3"/>
    <x v="1300"/>
    <x v="2"/>
    <x v="7"/>
    <x v="1285"/>
    <x v="3680"/>
    <n v="3"/>
    <n v="0"/>
    <x v="4208"/>
  </r>
  <r>
    <n v="5517"/>
    <s v="US-2016-138408"/>
    <x v="741"/>
    <x v="1143"/>
    <s v="Second Class"/>
    <s v="KC-16255"/>
    <s v="Karen Carlisle"/>
    <s v="Corporate"/>
    <s v="United States"/>
    <s v="Huntsville"/>
    <s v="Alabama"/>
    <n v="35810"/>
    <x v="0"/>
    <x v="1738"/>
    <x v="2"/>
    <x v="11"/>
    <x v="1727"/>
    <x v="3990"/>
    <n v="4"/>
    <n v="0"/>
    <x v="4612"/>
  </r>
  <r>
    <n v="5518"/>
    <s v="CA-2017-117667"/>
    <x v="769"/>
    <x v="784"/>
    <s v="Standard Class"/>
    <s v="MS-17980"/>
    <s v="Michael Stewart"/>
    <s v="Corporate"/>
    <s v="United States"/>
    <s v="Philadelphia"/>
    <s v="Pennsylvania"/>
    <n v="19134"/>
    <x v="3"/>
    <x v="877"/>
    <x v="0"/>
    <x v="1"/>
    <x v="871"/>
    <x v="3991"/>
    <n v="10"/>
    <n v="0.3"/>
    <x v="4613"/>
  </r>
  <r>
    <n v="5519"/>
    <s v="CA-2017-117667"/>
    <x v="769"/>
    <x v="784"/>
    <s v="Standard Class"/>
    <s v="MS-17980"/>
    <s v="Michael Stewart"/>
    <s v="Corporate"/>
    <s v="United States"/>
    <s v="Philadelphia"/>
    <s v="Pennsylvania"/>
    <n v="19134"/>
    <x v="3"/>
    <x v="1182"/>
    <x v="0"/>
    <x v="5"/>
    <x v="1168"/>
    <x v="3992"/>
    <n v="2"/>
    <n v="0.2"/>
    <x v="4614"/>
  </r>
  <r>
    <n v="5520"/>
    <s v="CA-2017-117667"/>
    <x v="769"/>
    <x v="784"/>
    <s v="Standard Class"/>
    <s v="MS-17980"/>
    <s v="Michael Stewart"/>
    <s v="Corporate"/>
    <s v="United States"/>
    <s v="Philadelphia"/>
    <s v="Pennsylvania"/>
    <n v="19134"/>
    <x v="3"/>
    <x v="796"/>
    <x v="1"/>
    <x v="6"/>
    <x v="794"/>
    <x v="2569"/>
    <n v="3"/>
    <n v="0.2"/>
    <x v="4615"/>
  </r>
  <r>
    <n v="5521"/>
    <s v="CA-2017-117667"/>
    <x v="769"/>
    <x v="784"/>
    <s v="Standard Class"/>
    <s v="MS-17980"/>
    <s v="Michael Stewart"/>
    <s v="Corporate"/>
    <s v="United States"/>
    <s v="Philadelphia"/>
    <s v="Pennsylvania"/>
    <n v="19134"/>
    <x v="3"/>
    <x v="1679"/>
    <x v="1"/>
    <x v="10"/>
    <x v="1667"/>
    <x v="100"/>
    <n v="5"/>
    <n v="0.2"/>
    <x v="4616"/>
  </r>
  <r>
    <n v="5522"/>
    <s v="CA-2017-117667"/>
    <x v="769"/>
    <x v="784"/>
    <s v="Standard Class"/>
    <s v="MS-17980"/>
    <s v="Michael Stewart"/>
    <s v="Corporate"/>
    <s v="United States"/>
    <s v="Philadelphia"/>
    <s v="Pennsylvania"/>
    <n v="19134"/>
    <x v="3"/>
    <x v="914"/>
    <x v="2"/>
    <x v="11"/>
    <x v="906"/>
    <x v="1309"/>
    <n v="4"/>
    <n v="0.2"/>
    <x v="4617"/>
  </r>
  <r>
    <n v="5523"/>
    <s v="CA-2016-110982"/>
    <x v="410"/>
    <x v="181"/>
    <s v="First Class"/>
    <s v="CK-12205"/>
    <s v="Chloris Kastensmidt"/>
    <s v="Consumer"/>
    <s v="United States"/>
    <s v="Santa Clara"/>
    <s v="California"/>
    <n v="95051"/>
    <x v="1"/>
    <x v="1366"/>
    <x v="1"/>
    <x v="8"/>
    <x v="307"/>
    <x v="3993"/>
    <n v="6"/>
    <n v="0.2"/>
    <x v="4618"/>
  </r>
  <r>
    <n v="5524"/>
    <s v="CA-2016-110982"/>
    <x v="410"/>
    <x v="181"/>
    <s v="First Class"/>
    <s v="CK-12205"/>
    <s v="Chloris Kastensmidt"/>
    <s v="Consumer"/>
    <s v="United States"/>
    <s v="Santa Clara"/>
    <s v="California"/>
    <n v="95051"/>
    <x v="1"/>
    <x v="937"/>
    <x v="1"/>
    <x v="9"/>
    <x v="930"/>
    <x v="3994"/>
    <n v="4"/>
    <n v="0"/>
    <x v="4619"/>
  </r>
  <r>
    <n v="5525"/>
    <s v="CA-2016-147123"/>
    <x v="107"/>
    <x v="485"/>
    <s v="First Class"/>
    <s v="SJ-20125"/>
    <s v="Sanjit Jacobs"/>
    <s v="Home Office"/>
    <s v="United States"/>
    <s v="Long Beach"/>
    <s v="California"/>
    <n v="90805"/>
    <x v="1"/>
    <x v="1070"/>
    <x v="1"/>
    <x v="10"/>
    <x v="1059"/>
    <x v="3995"/>
    <n v="12"/>
    <n v="0"/>
    <x v="4620"/>
  </r>
  <r>
    <n v="5526"/>
    <s v="CA-2017-154501"/>
    <x v="504"/>
    <x v="547"/>
    <s v="Standard Class"/>
    <s v="EA-14035"/>
    <s v="Erin Ashbrook"/>
    <s v="Corporate"/>
    <s v="United States"/>
    <s v="Los Angeles"/>
    <s v="California"/>
    <n v="90008"/>
    <x v="1"/>
    <x v="282"/>
    <x v="1"/>
    <x v="6"/>
    <x v="282"/>
    <x v="3996"/>
    <n v="2"/>
    <n v="0"/>
    <x v="4621"/>
  </r>
  <r>
    <n v="5527"/>
    <s v="CA-2017-166933"/>
    <x v="558"/>
    <x v="1144"/>
    <s v="Standard Class"/>
    <s v="MG-17890"/>
    <s v="Michael Granlund"/>
    <s v="Home Office"/>
    <s v="United States"/>
    <s v="Santa Barbara"/>
    <s v="California"/>
    <n v="93101"/>
    <x v="1"/>
    <x v="1088"/>
    <x v="1"/>
    <x v="13"/>
    <x v="1078"/>
    <x v="2725"/>
    <n v="1"/>
    <n v="0"/>
    <x v="3016"/>
  </r>
  <r>
    <n v="5528"/>
    <s v="CA-2015-142055"/>
    <x v="412"/>
    <x v="1145"/>
    <s v="First Class"/>
    <s v="AB-10255"/>
    <s v="Alejandro Ballentine"/>
    <s v="Home Office"/>
    <s v="United States"/>
    <s v="New York City"/>
    <s v="New York"/>
    <n v="10009"/>
    <x v="3"/>
    <x v="423"/>
    <x v="1"/>
    <x v="10"/>
    <x v="423"/>
    <x v="2479"/>
    <n v="2"/>
    <n v="0"/>
    <x v="2714"/>
  </r>
  <r>
    <n v="5529"/>
    <s v="CA-2015-137106"/>
    <x v="1052"/>
    <x v="442"/>
    <s v="Standard Class"/>
    <s v="SC-20260"/>
    <s v="Scott Cohen"/>
    <s v="Corporate"/>
    <s v="United States"/>
    <s v="Jacksonville"/>
    <s v="Florida"/>
    <n v="32216"/>
    <x v="0"/>
    <x v="222"/>
    <x v="2"/>
    <x v="7"/>
    <x v="223"/>
    <x v="1105"/>
    <n v="5"/>
    <n v="0.2"/>
    <x v="4622"/>
  </r>
  <r>
    <n v="5530"/>
    <s v="CA-2017-136609"/>
    <x v="634"/>
    <x v="825"/>
    <s v="Standard Class"/>
    <s v="TB-21355"/>
    <s v="Todd Boyes"/>
    <s v="Corporate"/>
    <s v="United States"/>
    <s v="Cedar Hill"/>
    <s v="Texas"/>
    <n v="75104"/>
    <x v="2"/>
    <x v="1696"/>
    <x v="1"/>
    <x v="10"/>
    <x v="1684"/>
    <x v="912"/>
    <n v="3"/>
    <n v="0.2"/>
    <x v="945"/>
  </r>
  <r>
    <n v="5531"/>
    <s v="CA-2017-160885"/>
    <x v="574"/>
    <x v="792"/>
    <s v="Standard Class"/>
    <s v="JK-16090"/>
    <s v="Juliana Krohn"/>
    <s v="Consumer"/>
    <s v="United States"/>
    <s v="Omaha"/>
    <s v="Nebraska"/>
    <n v="68104"/>
    <x v="2"/>
    <x v="647"/>
    <x v="2"/>
    <x v="7"/>
    <x v="647"/>
    <x v="3997"/>
    <n v="4"/>
    <n v="0"/>
    <x v="4623"/>
  </r>
  <r>
    <n v="5532"/>
    <s v="US-2016-167472"/>
    <x v="112"/>
    <x v="181"/>
    <s v="First Class"/>
    <s v="CK-12595"/>
    <s v="Clytie Kelty"/>
    <s v="Consumer"/>
    <s v="United States"/>
    <s v="Little Rock"/>
    <s v="Arkansas"/>
    <n v="72209"/>
    <x v="0"/>
    <x v="1016"/>
    <x v="2"/>
    <x v="11"/>
    <x v="1007"/>
    <x v="3998"/>
    <n v="6"/>
    <n v="0"/>
    <x v="4624"/>
  </r>
  <r>
    <n v="5533"/>
    <s v="US-2016-167472"/>
    <x v="112"/>
    <x v="181"/>
    <s v="First Class"/>
    <s v="CK-12595"/>
    <s v="Clytie Kelty"/>
    <s v="Consumer"/>
    <s v="United States"/>
    <s v="Little Rock"/>
    <s v="Arkansas"/>
    <n v="72209"/>
    <x v="0"/>
    <x v="1044"/>
    <x v="2"/>
    <x v="11"/>
    <x v="1033"/>
    <x v="3999"/>
    <n v="3"/>
    <n v="0"/>
    <x v="4625"/>
  </r>
  <r>
    <n v="5534"/>
    <s v="US-2016-167472"/>
    <x v="112"/>
    <x v="181"/>
    <s v="First Class"/>
    <s v="CK-12595"/>
    <s v="Clytie Kelty"/>
    <s v="Consumer"/>
    <s v="United States"/>
    <s v="Little Rock"/>
    <s v="Arkansas"/>
    <n v="72209"/>
    <x v="0"/>
    <x v="619"/>
    <x v="2"/>
    <x v="11"/>
    <x v="619"/>
    <x v="2285"/>
    <n v="3"/>
    <n v="0"/>
    <x v="2471"/>
  </r>
  <r>
    <n v="5535"/>
    <s v="US-2016-167472"/>
    <x v="112"/>
    <x v="181"/>
    <s v="First Class"/>
    <s v="CK-12595"/>
    <s v="Clytie Kelty"/>
    <s v="Consumer"/>
    <s v="United States"/>
    <s v="Little Rock"/>
    <s v="Arkansas"/>
    <n v="72209"/>
    <x v="0"/>
    <x v="368"/>
    <x v="1"/>
    <x v="10"/>
    <x v="369"/>
    <x v="731"/>
    <n v="3"/>
    <n v="0"/>
    <x v="749"/>
  </r>
  <r>
    <n v="5536"/>
    <s v="US-2016-167472"/>
    <x v="112"/>
    <x v="181"/>
    <s v="First Class"/>
    <s v="CK-12595"/>
    <s v="Clytie Kelty"/>
    <s v="Consumer"/>
    <s v="United States"/>
    <s v="Little Rock"/>
    <s v="Arkansas"/>
    <n v="72209"/>
    <x v="0"/>
    <x v="94"/>
    <x v="1"/>
    <x v="8"/>
    <x v="94"/>
    <x v="2202"/>
    <n v="3"/>
    <n v="0"/>
    <x v="4626"/>
  </r>
  <r>
    <n v="5537"/>
    <s v="US-2016-167472"/>
    <x v="112"/>
    <x v="181"/>
    <s v="First Class"/>
    <s v="CK-12595"/>
    <s v="Clytie Kelty"/>
    <s v="Consumer"/>
    <s v="United States"/>
    <s v="Little Rock"/>
    <s v="Arkansas"/>
    <n v="72209"/>
    <x v="0"/>
    <x v="1065"/>
    <x v="1"/>
    <x v="8"/>
    <x v="1054"/>
    <x v="1361"/>
    <n v="3"/>
    <n v="0"/>
    <x v="4627"/>
  </r>
  <r>
    <n v="5538"/>
    <s v="US-2016-167472"/>
    <x v="112"/>
    <x v="181"/>
    <s v="First Class"/>
    <s v="CK-12595"/>
    <s v="Clytie Kelty"/>
    <s v="Consumer"/>
    <s v="United States"/>
    <s v="Little Rock"/>
    <s v="Arkansas"/>
    <n v="72209"/>
    <x v="0"/>
    <x v="1483"/>
    <x v="1"/>
    <x v="10"/>
    <x v="1470"/>
    <x v="91"/>
    <n v="2"/>
    <n v="0"/>
    <x v="91"/>
  </r>
  <r>
    <n v="5539"/>
    <s v="CA-2015-120551"/>
    <x v="657"/>
    <x v="1077"/>
    <s v="Standard Class"/>
    <s v="SS-20590"/>
    <s v="Sonia Sunley"/>
    <s v="Consumer"/>
    <s v="United States"/>
    <s v="Norfolk"/>
    <s v="Nebraska"/>
    <n v="68701"/>
    <x v="2"/>
    <x v="699"/>
    <x v="1"/>
    <x v="8"/>
    <x v="699"/>
    <x v="4000"/>
    <n v="3"/>
    <n v="0"/>
    <x v="4628"/>
  </r>
  <r>
    <n v="5540"/>
    <s v="US-2017-150595"/>
    <x v="1053"/>
    <x v="393"/>
    <s v="Standard Class"/>
    <s v="LE-16810"/>
    <s v="Laurel Elliston"/>
    <s v="Consumer"/>
    <s v="United States"/>
    <s v="Chicago"/>
    <s v="Illinois"/>
    <n v="60653"/>
    <x v="2"/>
    <x v="70"/>
    <x v="0"/>
    <x v="1"/>
    <x v="70"/>
    <x v="2124"/>
    <n v="2"/>
    <n v="0.3"/>
    <x v="2288"/>
  </r>
  <r>
    <n v="5541"/>
    <s v="US-2017-150595"/>
    <x v="1053"/>
    <x v="393"/>
    <s v="Standard Class"/>
    <s v="LE-16810"/>
    <s v="Laurel Elliston"/>
    <s v="Consumer"/>
    <s v="United States"/>
    <s v="Chicago"/>
    <s v="Illinois"/>
    <n v="60653"/>
    <x v="2"/>
    <x v="122"/>
    <x v="1"/>
    <x v="8"/>
    <x v="122"/>
    <x v="4001"/>
    <n v="2"/>
    <n v="0.8"/>
    <x v="4629"/>
  </r>
  <r>
    <n v="5542"/>
    <s v="US-2017-150595"/>
    <x v="1053"/>
    <x v="393"/>
    <s v="Standard Class"/>
    <s v="LE-16810"/>
    <s v="Laurel Elliston"/>
    <s v="Consumer"/>
    <s v="United States"/>
    <s v="Chicago"/>
    <s v="Illinois"/>
    <n v="60653"/>
    <x v="2"/>
    <x v="660"/>
    <x v="1"/>
    <x v="14"/>
    <x v="660"/>
    <x v="4002"/>
    <n v="3"/>
    <n v="0.2"/>
    <x v="4630"/>
  </r>
  <r>
    <n v="5543"/>
    <s v="CA-2016-134936"/>
    <x v="1054"/>
    <x v="487"/>
    <s v="Standard Class"/>
    <s v="ES-14080"/>
    <s v="Erin Smith"/>
    <s v="Corporate"/>
    <s v="United States"/>
    <s v="Tucson"/>
    <s v="Arizona"/>
    <n v="85705"/>
    <x v="1"/>
    <x v="1746"/>
    <x v="0"/>
    <x v="3"/>
    <x v="1736"/>
    <x v="4003"/>
    <n v="6"/>
    <n v="0.5"/>
    <x v="4631"/>
  </r>
  <r>
    <n v="5544"/>
    <s v="CA-2016-134936"/>
    <x v="1054"/>
    <x v="487"/>
    <s v="Standard Class"/>
    <s v="ES-14080"/>
    <s v="Erin Smith"/>
    <s v="Corporate"/>
    <s v="United States"/>
    <s v="Tucson"/>
    <s v="Arizona"/>
    <n v="85705"/>
    <x v="1"/>
    <x v="1458"/>
    <x v="1"/>
    <x v="8"/>
    <x v="1444"/>
    <x v="828"/>
    <n v="6"/>
    <n v="0.7"/>
    <x v="4632"/>
  </r>
  <r>
    <n v="5545"/>
    <s v="CA-2016-134936"/>
    <x v="1054"/>
    <x v="487"/>
    <s v="Standard Class"/>
    <s v="ES-14080"/>
    <s v="Erin Smith"/>
    <s v="Corporate"/>
    <s v="United States"/>
    <s v="Tucson"/>
    <s v="Arizona"/>
    <n v="85705"/>
    <x v="1"/>
    <x v="530"/>
    <x v="1"/>
    <x v="8"/>
    <x v="530"/>
    <x v="4004"/>
    <n v="2"/>
    <n v="0.7"/>
    <x v="4633"/>
  </r>
  <r>
    <n v="5546"/>
    <s v="CA-2017-102967"/>
    <x v="585"/>
    <x v="255"/>
    <s v="Standard Class"/>
    <s v="MG-17890"/>
    <s v="Michael Granlund"/>
    <s v="Home Office"/>
    <s v="United States"/>
    <s v="Concord"/>
    <s v="New Hampshire"/>
    <n v="3301"/>
    <x v="3"/>
    <x v="146"/>
    <x v="1"/>
    <x v="4"/>
    <x v="147"/>
    <x v="4005"/>
    <n v="5"/>
    <n v="0"/>
    <x v="4634"/>
  </r>
  <r>
    <n v="5547"/>
    <s v="CA-2017-151008"/>
    <x v="210"/>
    <x v="221"/>
    <s v="First Class"/>
    <s v="JM-16195"/>
    <s v="Justin MacKendrick"/>
    <s v="Consumer"/>
    <s v="United States"/>
    <s v="Draper"/>
    <s v="Utah"/>
    <n v="84020"/>
    <x v="1"/>
    <x v="1598"/>
    <x v="0"/>
    <x v="5"/>
    <x v="1590"/>
    <x v="2855"/>
    <n v="2"/>
    <n v="0"/>
    <x v="4635"/>
  </r>
  <r>
    <n v="5548"/>
    <s v="CA-2017-151008"/>
    <x v="210"/>
    <x v="221"/>
    <s v="First Class"/>
    <s v="JM-16195"/>
    <s v="Justin MacKendrick"/>
    <s v="Consumer"/>
    <s v="United States"/>
    <s v="Draper"/>
    <s v="Utah"/>
    <n v="84020"/>
    <x v="1"/>
    <x v="1255"/>
    <x v="2"/>
    <x v="7"/>
    <x v="1239"/>
    <x v="4006"/>
    <n v="4"/>
    <n v="0.2"/>
    <x v="4636"/>
  </r>
  <r>
    <n v="5549"/>
    <s v="CA-2014-159800"/>
    <x v="683"/>
    <x v="34"/>
    <s v="First Class"/>
    <s v="SG-20470"/>
    <s v="Sheri Gordon"/>
    <s v="Consumer"/>
    <s v="United States"/>
    <s v="San Francisco"/>
    <s v="California"/>
    <n v="94109"/>
    <x v="1"/>
    <x v="937"/>
    <x v="1"/>
    <x v="9"/>
    <x v="930"/>
    <x v="2908"/>
    <n v="3"/>
    <n v="0"/>
    <x v="4637"/>
  </r>
  <r>
    <n v="5550"/>
    <s v="CA-2014-159800"/>
    <x v="683"/>
    <x v="34"/>
    <s v="First Class"/>
    <s v="SG-20470"/>
    <s v="Sheri Gordon"/>
    <s v="Consumer"/>
    <s v="United States"/>
    <s v="San Francisco"/>
    <s v="California"/>
    <n v="94109"/>
    <x v="1"/>
    <x v="808"/>
    <x v="2"/>
    <x v="11"/>
    <x v="806"/>
    <x v="4007"/>
    <n v="7"/>
    <n v="0"/>
    <x v="4638"/>
  </r>
  <r>
    <n v="5551"/>
    <s v="US-2014-159618"/>
    <x v="607"/>
    <x v="723"/>
    <s v="Standard Class"/>
    <s v="DB-12970"/>
    <s v="Darren Budd"/>
    <s v="Corporate"/>
    <s v="United States"/>
    <s v="Houston"/>
    <s v="Texas"/>
    <n v="77036"/>
    <x v="2"/>
    <x v="1412"/>
    <x v="1"/>
    <x v="6"/>
    <x v="1399"/>
    <x v="2812"/>
    <n v="1"/>
    <n v="0.2"/>
    <x v="4639"/>
  </r>
  <r>
    <n v="5552"/>
    <s v="US-2014-159618"/>
    <x v="607"/>
    <x v="723"/>
    <s v="Standard Class"/>
    <s v="DB-12970"/>
    <s v="Darren Budd"/>
    <s v="Corporate"/>
    <s v="United States"/>
    <s v="Houston"/>
    <s v="Texas"/>
    <n v="77036"/>
    <x v="2"/>
    <x v="1567"/>
    <x v="1"/>
    <x v="14"/>
    <x v="1558"/>
    <x v="4008"/>
    <n v="6"/>
    <n v="0.2"/>
    <x v="4640"/>
  </r>
  <r>
    <n v="5553"/>
    <s v="US-2014-159618"/>
    <x v="607"/>
    <x v="723"/>
    <s v="Standard Class"/>
    <s v="DB-12970"/>
    <s v="Darren Budd"/>
    <s v="Corporate"/>
    <s v="United States"/>
    <s v="Houston"/>
    <s v="Texas"/>
    <n v="77036"/>
    <x v="2"/>
    <x v="217"/>
    <x v="2"/>
    <x v="11"/>
    <x v="463"/>
    <x v="2220"/>
    <n v="3"/>
    <n v="0.2"/>
    <x v="2394"/>
  </r>
  <r>
    <n v="5554"/>
    <s v="US-2014-159618"/>
    <x v="607"/>
    <x v="723"/>
    <s v="Standard Class"/>
    <s v="DB-12970"/>
    <s v="Darren Budd"/>
    <s v="Corporate"/>
    <s v="United States"/>
    <s v="Houston"/>
    <s v="Texas"/>
    <n v="77036"/>
    <x v="2"/>
    <x v="260"/>
    <x v="1"/>
    <x v="10"/>
    <x v="260"/>
    <x v="1590"/>
    <n v="7"/>
    <n v="0.2"/>
    <x v="1683"/>
  </r>
  <r>
    <n v="5555"/>
    <s v="US-2014-159618"/>
    <x v="607"/>
    <x v="723"/>
    <s v="Standard Class"/>
    <s v="DB-12970"/>
    <s v="Darren Budd"/>
    <s v="Corporate"/>
    <s v="United States"/>
    <s v="Houston"/>
    <s v="Texas"/>
    <n v="77036"/>
    <x v="2"/>
    <x v="899"/>
    <x v="0"/>
    <x v="0"/>
    <x v="892"/>
    <x v="4009"/>
    <n v="1"/>
    <n v="0.32"/>
    <x v="4641"/>
  </r>
  <r>
    <n v="5556"/>
    <s v="CA-2017-116113"/>
    <x v="280"/>
    <x v="299"/>
    <s v="Second Class"/>
    <s v="JW-15220"/>
    <s v="Jane Waco"/>
    <s v="Corporate"/>
    <s v="United States"/>
    <s v="Montgomery"/>
    <s v="Alabama"/>
    <n v="36116"/>
    <x v="0"/>
    <x v="1524"/>
    <x v="0"/>
    <x v="5"/>
    <x v="1511"/>
    <x v="1015"/>
    <n v="2"/>
    <n v="0"/>
    <x v="4642"/>
  </r>
  <r>
    <n v="5557"/>
    <s v="CA-2015-125066"/>
    <x v="639"/>
    <x v="735"/>
    <s v="Standard Class"/>
    <s v="KD-16495"/>
    <s v="Keith Dawkins"/>
    <s v="Corporate"/>
    <s v="United States"/>
    <s v="Jackson"/>
    <s v="Mississippi"/>
    <n v="39212"/>
    <x v="0"/>
    <x v="1392"/>
    <x v="0"/>
    <x v="5"/>
    <x v="1378"/>
    <x v="51"/>
    <n v="2"/>
    <n v="0"/>
    <x v="4643"/>
  </r>
  <r>
    <n v="5558"/>
    <s v="CA-2015-125066"/>
    <x v="639"/>
    <x v="735"/>
    <s v="Standard Class"/>
    <s v="KD-16495"/>
    <s v="Keith Dawkins"/>
    <s v="Corporate"/>
    <s v="United States"/>
    <s v="Jackson"/>
    <s v="Mississippi"/>
    <n v="39212"/>
    <x v="0"/>
    <x v="1473"/>
    <x v="1"/>
    <x v="6"/>
    <x v="1460"/>
    <x v="2471"/>
    <n v="2"/>
    <n v="0"/>
    <x v="2704"/>
  </r>
  <r>
    <n v="5559"/>
    <s v="US-2015-114741"/>
    <x v="401"/>
    <x v="763"/>
    <s v="Standard Class"/>
    <s v="IL-15100"/>
    <s v="Ivan Liston"/>
    <s v="Consumer"/>
    <s v="United States"/>
    <s v="North Las Vegas"/>
    <s v="Nevada"/>
    <n v="89031"/>
    <x v="1"/>
    <x v="1747"/>
    <x v="1"/>
    <x v="10"/>
    <x v="1737"/>
    <x v="90"/>
    <n v="1"/>
    <n v="0"/>
    <x v="90"/>
  </r>
  <r>
    <n v="5560"/>
    <s v="US-2015-114741"/>
    <x v="401"/>
    <x v="763"/>
    <s v="Standard Class"/>
    <s v="IL-15100"/>
    <s v="Ivan Liston"/>
    <s v="Consumer"/>
    <s v="United States"/>
    <s v="North Las Vegas"/>
    <s v="Nevada"/>
    <n v="89031"/>
    <x v="1"/>
    <x v="1244"/>
    <x v="1"/>
    <x v="4"/>
    <x v="1227"/>
    <x v="2225"/>
    <n v="5"/>
    <n v="0"/>
    <x v="2400"/>
  </r>
  <r>
    <n v="5561"/>
    <s v="US-2015-114741"/>
    <x v="401"/>
    <x v="763"/>
    <s v="Standard Class"/>
    <s v="IL-15100"/>
    <s v="Ivan Liston"/>
    <s v="Consumer"/>
    <s v="United States"/>
    <s v="North Las Vegas"/>
    <s v="Nevada"/>
    <n v="89031"/>
    <x v="1"/>
    <x v="690"/>
    <x v="1"/>
    <x v="2"/>
    <x v="690"/>
    <x v="1830"/>
    <n v="3"/>
    <n v="0"/>
    <x v="2595"/>
  </r>
  <r>
    <n v="5562"/>
    <s v="CA-2017-133263"/>
    <x v="185"/>
    <x v="504"/>
    <s v="Second Class"/>
    <s v="JE-15610"/>
    <s v="Jim Epp"/>
    <s v="Corporate"/>
    <s v="United States"/>
    <s v="Atlanta"/>
    <s v="Georgia"/>
    <n v="30318"/>
    <x v="0"/>
    <x v="303"/>
    <x v="1"/>
    <x v="8"/>
    <x v="303"/>
    <x v="4010"/>
    <n v="1"/>
    <n v="0"/>
    <x v="4644"/>
  </r>
  <r>
    <n v="5563"/>
    <s v="CA-2017-133263"/>
    <x v="185"/>
    <x v="504"/>
    <s v="Second Class"/>
    <s v="JE-15610"/>
    <s v="Jim Epp"/>
    <s v="Corporate"/>
    <s v="United States"/>
    <s v="Atlanta"/>
    <s v="Georgia"/>
    <n v="30318"/>
    <x v="0"/>
    <x v="306"/>
    <x v="2"/>
    <x v="16"/>
    <x v="306"/>
    <x v="491"/>
    <n v="5"/>
    <n v="0"/>
    <x v="4645"/>
  </r>
  <r>
    <n v="5564"/>
    <s v="CA-2017-133263"/>
    <x v="185"/>
    <x v="504"/>
    <s v="Second Class"/>
    <s v="JE-15610"/>
    <s v="Jim Epp"/>
    <s v="Corporate"/>
    <s v="United States"/>
    <s v="Atlanta"/>
    <s v="Georgia"/>
    <n v="30318"/>
    <x v="0"/>
    <x v="27"/>
    <x v="1"/>
    <x v="8"/>
    <x v="27"/>
    <x v="4011"/>
    <n v="4"/>
    <n v="0"/>
    <x v="4646"/>
  </r>
  <r>
    <n v="5565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1515"/>
    <x v="1"/>
    <x v="6"/>
    <x v="1502"/>
    <x v="530"/>
    <n v="4"/>
    <n v="0.2"/>
    <x v="4647"/>
  </r>
  <r>
    <n v="5566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1748"/>
    <x v="2"/>
    <x v="15"/>
    <x v="1738"/>
    <x v="4012"/>
    <n v="2"/>
    <n v="0.3"/>
    <x v="4648"/>
  </r>
  <r>
    <n v="5567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1453"/>
    <x v="1"/>
    <x v="6"/>
    <x v="1439"/>
    <x v="4013"/>
    <n v="5"/>
    <n v="0.2"/>
    <x v="4649"/>
  </r>
  <r>
    <n v="5568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1584"/>
    <x v="0"/>
    <x v="1"/>
    <x v="1575"/>
    <x v="4014"/>
    <n v="1"/>
    <n v="0.3"/>
    <x v="4650"/>
  </r>
  <r>
    <n v="5569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306"/>
    <x v="2"/>
    <x v="16"/>
    <x v="306"/>
    <x v="324"/>
    <n v="2"/>
    <n v="0.2"/>
    <x v="330"/>
  </r>
  <r>
    <n v="5570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548"/>
    <x v="1"/>
    <x v="10"/>
    <x v="548"/>
    <x v="12"/>
    <n v="3"/>
    <n v="0.2"/>
    <x v="906"/>
  </r>
  <r>
    <n v="5571"/>
    <s v="CA-2017-157966"/>
    <x v="677"/>
    <x v="669"/>
    <s v="Same Day"/>
    <s v="SU-20665"/>
    <s v="Stephanie Ulpright"/>
    <s v="Home Office"/>
    <s v="United States"/>
    <s v="Chicago"/>
    <s v="Illinois"/>
    <n v="60610"/>
    <x v="2"/>
    <x v="1300"/>
    <x v="2"/>
    <x v="7"/>
    <x v="1285"/>
    <x v="4015"/>
    <n v="1"/>
    <n v="0.2"/>
    <x v="4651"/>
  </r>
  <r>
    <n v="5572"/>
    <s v="CA-2014-151162"/>
    <x v="29"/>
    <x v="80"/>
    <s v="Standard Class"/>
    <s v="EA-14035"/>
    <s v="Erin Ashbrook"/>
    <s v="Corporate"/>
    <s v="United States"/>
    <s v="Columbus"/>
    <s v="Ohio"/>
    <n v="43229"/>
    <x v="3"/>
    <x v="1522"/>
    <x v="1"/>
    <x v="10"/>
    <x v="1509"/>
    <x v="4016"/>
    <n v="3"/>
    <n v="0.2"/>
    <x v="4652"/>
  </r>
  <r>
    <n v="5573"/>
    <s v="CA-2014-151162"/>
    <x v="29"/>
    <x v="80"/>
    <s v="Standard Class"/>
    <s v="EA-14035"/>
    <s v="Erin Ashbrook"/>
    <s v="Corporate"/>
    <s v="United States"/>
    <s v="Columbus"/>
    <s v="Ohio"/>
    <n v="43229"/>
    <x v="3"/>
    <x v="691"/>
    <x v="1"/>
    <x v="8"/>
    <x v="691"/>
    <x v="4017"/>
    <n v="4"/>
    <n v="0.7"/>
    <x v="4653"/>
  </r>
  <r>
    <n v="5574"/>
    <s v="CA-2014-151162"/>
    <x v="29"/>
    <x v="80"/>
    <s v="Standard Class"/>
    <s v="EA-14035"/>
    <s v="Erin Ashbrook"/>
    <s v="Corporate"/>
    <s v="United States"/>
    <s v="Columbus"/>
    <s v="Ohio"/>
    <n v="43229"/>
    <x v="3"/>
    <x v="1749"/>
    <x v="1"/>
    <x v="10"/>
    <x v="1739"/>
    <x v="1133"/>
    <n v="3"/>
    <n v="0.2"/>
    <x v="4654"/>
  </r>
  <r>
    <n v="5575"/>
    <s v="CA-2014-151162"/>
    <x v="29"/>
    <x v="80"/>
    <s v="Standard Class"/>
    <s v="EA-14035"/>
    <s v="Erin Ashbrook"/>
    <s v="Corporate"/>
    <s v="United States"/>
    <s v="Columbus"/>
    <s v="Ohio"/>
    <n v="43229"/>
    <x v="3"/>
    <x v="1750"/>
    <x v="2"/>
    <x v="7"/>
    <x v="1740"/>
    <x v="4018"/>
    <n v="1"/>
    <n v="0.4"/>
    <x v="4655"/>
  </r>
  <r>
    <n v="5576"/>
    <s v="CA-2014-151162"/>
    <x v="29"/>
    <x v="80"/>
    <s v="Standard Class"/>
    <s v="EA-14035"/>
    <s v="Erin Ashbrook"/>
    <s v="Corporate"/>
    <s v="United States"/>
    <s v="Columbus"/>
    <s v="Ohio"/>
    <n v="43229"/>
    <x v="3"/>
    <x v="1187"/>
    <x v="2"/>
    <x v="7"/>
    <x v="1173"/>
    <x v="4019"/>
    <n v="2"/>
    <n v="0.4"/>
    <x v="4656"/>
  </r>
  <r>
    <n v="5577"/>
    <s v="CA-2016-136686"/>
    <x v="939"/>
    <x v="265"/>
    <s v="Standard Class"/>
    <s v="RF-19840"/>
    <s v="Roy Französisch"/>
    <s v="Consumer"/>
    <s v="United States"/>
    <s v="Pasadena"/>
    <s v="California"/>
    <n v="91104"/>
    <x v="1"/>
    <x v="441"/>
    <x v="0"/>
    <x v="5"/>
    <x v="441"/>
    <x v="4020"/>
    <n v="6"/>
    <n v="0"/>
    <x v="4657"/>
  </r>
  <r>
    <n v="5578"/>
    <s v="CA-2016-136686"/>
    <x v="939"/>
    <x v="265"/>
    <s v="Standard Class"/>
    <s v="RF-19840"/>
    <s v="Roy Französisch"/>
    <s v="Consumer"/>
    <s v="United States"/>
    <s v="Pasadena"/>
    <s v="California"/>
    <n v="91104"/>
    <x v="1"/>
    <x v="551"/>
    <x v="1"/>
    <x v="9"/>
    <x v="550"/>
    <x v="3092"/>
    <n v="3"/>
    <n v="0"/>
    <x v="3469"/>
  </r>
  <r>
    <n v="5579"/>
    <s v="CA-2017-137498"/>
    <x v="428"/>
    <x v="947"/>
    <s v="Second Class"/>
    <s v="LC-17050"/>
    <s v="Liz Carlisle"/>
    <s v="Consumer"/>
    <s v="United States"/>
    <s v="Los Angeles"/>
    <s v="California"/>
    <n v="90004"/>
    <x v="1"/>
    <x v="950"/>
    <x v="1"/>
    <x v="6"/>
    <x v="943"/>
    <x v="2637"/>
    <n v="2"/>
    <n v="0"/>
    <x v="2909"/>
  </r>
  <r>
    <n v="5580"/>
    <s v="CA-2017-137498"/>
    <x v="428"/>
    <x v="947"/>
    <s v="Second Class"/>
    <s v="LC-17050"/>
    <s v="Liz Carlisle"/>
    <s v="Consumer"/>
    <s v="United States"/>
    <s v="Los Angeles"/>
    <s v="California"/>
    <n v="90004"/>
    <x v="1"/>
    <x v="1225"/>
    <x v="0"/>
    <x v="1"/>
    <x v="1209"/>
    <x v="3611"/>
    <n v="5"/>
    <n v="0.2"/>
    <x v="4658"/>
  </r>
  <r>
    <n v="5581"/>
    <s v="CA-2017-137498"/>
    <x v="428"/>
    <x v="947"/>
    <s v="Second Class"/>
    <s v="LC-17050"/>
    <s v="Liz Carlisle"/>
    <s v="Consumer"/>
    <s v="United States"/>
    <s v="Los Angeles"/>
    <s v="California"/>
    <n v="90004"/>
    <x v="1"/>
    <x v="1714"/>
    <x v="1"/>
    <x v="10"/>
    <x v="1701"/>
    <x v="4021"/>
    <n v="9"/>
    <n v="0"/>
    <x v="4659"/>
  </r>
  <r>
    <n v="5582"/>
    <s v="CA-2017-163818"/>
    <x v="1055"/>
    <x v="179"/>
    <s v="Standard Class"/>
    <s v="PS-18970"/>
    <s v="Paul Stevenson"/>
    <s v="Home Office"/>
    <s v="United States"/>
    <s v="Clinton"/>
    <s v="Maryland"/>
    <n v="20735"/>
    <x v="3"/>
    <x v="891"/>
    <x v="0"/>
    <x v="5"/>
    <x v="884"/>
    <x v="1024"/>
    <n v="1"/>
    <n v="0"/>
    <x v="4660"/>
  </r>
  <r>
    <n v="5583"/>
    <s v="CA-2016-161158"/>
    <x v="195"/>
    <x v="583"/>
    <s v="Standard Class"/>
    <s v="PS-18970"/>
    <s v="Paul Stevenson"/>
    <s v="Home Office"/>
    <s v="United States"/>
    <s v="New York City"/>
    <s v="New York"/>
    <n v="10024"/>
    <x v="3"/>
    <x v="902"/>
    <x v="1"/>
    <x v="6"/>
    <x v="894"/>
    <x v="3905"/>
    <n v="5"/>
    <n v="0"/>
    <x v="4661"/>
  </r>
  <r>
    <n v="5584"/>
    <s v="CA-2014-116673"/>
    <x v="534"/>
    <x v="549"/>
    <s v="Second Class"/>
    <s v="JO-15280"/>
    <s v="Jas O'Carroll"/>
    <s v="Consumer"/>
    <s v="United States"/>
    <s v="San Diego"/>
    <s v="California"/>
    <n v="92037"/>
    <x v="1"/>
    <x v="1392"/>
    <x v="0"/>
    <x v="5"/>
    <x v="1378"/>
    <x v="51"/>
    <n v="2"/>
    <n v="0"/>
    <x v="4643"/>
  </r>
  <r>
    <n v="5585"/>
    <s v="CA-2017-105333"/>
    <x v="329"/>
    <x v="379"/>
    <s v="Standard Class"/>
    <s v="VP-21730"/>
    <s v="Victor Preis"/>
    <s v="Home Office"/>
    <s v="United States"/>
    <s v="New York City"/>
    <s v="New York"/>
    <n v="10011"/>
    <x v="3"/>
    <x v="1751"/>
    <x v="1"/>
    <x v="4"/>
    <x v="1741"/>
    <x v="4022"/>
    <n v="4"/>
    <n v="0"/>
    <x v="4662"/>
  </r>
  <r>
    <n v="5586"/>
    <s v="CA-2017-105333"/>
    <x v="329"/>
    <x v="379"/>
    <s v="Standard Class"/>
    <s v="VP-21730"/>
    <s v="Victor Preis"/>
    <s v="Home Office"/>
    <s v="United States"/>
    <s v="New York City"/>
    <s v="New York"/>
    <n v="10011"/>
    <x v="3"/>
    <x v="1752"/>
    <x v="2"/>
    <x v="7"/>
    <x v="1742"/>
    <x v="4023"/>
    <n v="3"/>
    <n v="0"/>
    <x v="4663"/>
  </r>
  <r>
    <n v="5587"/>
    <s v="CA-2017-105333"/>
    <x v="329"/>
    <x v="379"/>
    <s v="Standard Class"/>
    <s v="VP-21730"/>
    <s v="Victor Preis"/>
    <s v="Home Office"/>
    <s v="United States"/>
    <s v="New York City"/>
    <s v="New York"/>
    <n v="10011"/>
    <x v="3"/>
    <x v="435"/>
    <x v="1"/>
    <x v="4"/>
    <x v="435"/>
    <x v="2055"/>
    <n v="3"/>
    <n v="0"/>
    <x v="2213"/>
  </r>
  <r>
    <n v="5588"/>
    <s v="CA-2015-149993"/>
    <x v="531"/>
    <x v="590"/>
    <s v="First Class"/>
    <s v="GA-14725"/>
    <s v="Guy Armstrong"/>
    <s v="Consumer"/>
    <s v="United States"/>
    <s v="Lancaster"/>
    <s v="California"/>
    <n v="93534"/>
    <x v="1"/>
    <x v="845"/>
    <x v="1"/>
    <x v="13"/>
    <x v="839"/>
    <x v="2943"/>
    <n v="5"/>
    <n v="0"/>
    <x v="4664"/>
  </r>
  <r>
    <n v="5589"/>
    <s v="CA-2014-168158"/>
    <x v="866"/>
    <x v="885"/>
    <s v="Standard Class"/>
    <s v="EM-14140"/>
    <s v="Eugene Moren"/>
    <s v="Home Office"/>
    <s v="United States"/>
    <s v="Great Falls"/>
    <s v="Montana"/>
    <n v="59405"/>
    <x v="1"/>
    <x v="733"/>
    <x v="1"/>
    <x v="8"/>
    <x v="732"/>
    <x v="861"/>
    <n v="2"/>
    <n v="0.2"/>
    <x v="892"/>
  </r>
  <r>
    <n v="5590"/>
    <s v="CA-2016-115224"/>
    <x v="16"/>
    <x v="440"/>
    <s v="Second Class"/>
    <s v="DB-13615"/>
    <s v="Doug Bickford"/>
    <s v="Consumer"/>
    <s v="United States"/>
    <s v="San Francisco"/>
    <s v="California"/>
    <n v="94110"/>
    <x v="1"/>
    <x v="75"/>
    <x v="1"/>
    <x v="4"/>
    <x v="75"/>
    <x v="4024"/>
    <n v="3"/>
    <n v="0"/>
    <x v="4665"/>
  </r>
  <r>
    <n v="5591"/>
    <s v="CA-2016-115224"/>
    <x v="16"/>
    <x v="440"/>
    <s v="Second Class"/>
    <s v="DB-13615"/>
    <s v="Doug Bickford"/>
    <s v="Consumer"/>
    <s v="United States"/>
    <s v="San Francisco"/>
    <s v="California"/>
    <n v="94110"/>
    <x v="1"/>
    <x v="718"/>
    <x v="1"/>
    <x v="4"/>
    <x v="717"/>
    <x v="836"/>
    <n v="2"/>
    <n v="0"/>
    <x v="866"/>
  </r>
  <r>
    <n v="5592"/>
    <s v="CA-2014-164742"/>
    <x v="303"/>
    <x v="1146"/>
    <s v="Second Class"/>
    <s v="ML-17395"/>
    <s v="Marina Lichtenstein"/>
    <s v="Corporate"/>
    <s v="United States"/>
    <s v="Lakewood"/>
    <s v="New Jersey"/>
    <n v="8701"/>
    <x v="3"/>
    <x v="812"/>
    <x v="0"/>
    <x v="1"/>
    <x v="809"/>
    <x v="4025"/>
    <n v="2"/>
    <n v="0"/>
    <x v="4666"/>
  </r>
  <r>
    <n v="5593"/>
    <s v="CA-2014-164742"/>
    <x v="303"/>
    <x v="1146"/>
    <s v="Second Class"/>
    <s v="ML-17395"/>
    <s v="Marina Lichtenstein"/>
    <s v="Corporate"/>
    <s v="United States"/>
    <s v="Lakewood"/>
    <s v="New Jersey"/>
    <n v="8701"/>
    <x v="3"/>
    <x v="92"/>
    <x v="1"/>
    <x v="8"/>
    <x v="92"/>
    <x v="4026"/>
    <n v="1"/>
    <n v="0"/>
    <x v="4667"/>
  </r>
  <r>
    <n v="5594"/>
    <s v="US-2017-108014"/>
    <x v="123"/>
    <x v="654"/>
    <s v="Standard Class"/>
    <s v="JH-15430"/>
    <s v="Jennifer Halladay"/>
    <s v="Consumer"/>
    <s v="United States"/>
    <s v="Cleveland"/>
    <s v="Ohio"/>
    <n v="44105"/>
    <x v="3"/>
    <x v="697"/>
    <x v="1"/>
    <x v="8"/>
    <x v="697"/>
    <x v="4027"/>
    <n v="7"/>
    <n v="0.7"/>
    <x v="4668"/>
  </r>
  <r>
    <n v="5595"/>
    <s v="CA-2017-160325"/>
    <x v="241"/>
    <x v="706"/>
    <s v="Same Day"/>
    <s v="BP-11095"/>
    <s v="Bart Pistole"/>
    <s v="Corporate"/>
    <s v="United States"/>
    <s v="Lawrence"/>
    <s v="Massachusetts"/>
    <n v="1841"/>
    <x v="3"/>
    <x v="469"/>
    <x v="2"/>
    <x v="7"/>
    <x v="470"/>
    <x v="3743"/>
    <n v="2"/>
    <n v="0"/>
    <x v="4669"/>
  </r>
  <r>
    <n v="5596"/>
    <s v="CA-2017-160325"/>
    <x v="241"/>
    <x v="706"/>
    <s v="Same Day"/>
    <s v="BP-11095"/>
    <s v="Bart Pistole"/>
    <s v="Corporate"/>
    <s v="United States"/>
    <s v="Lawrence"/>
    <s v="Massachusetts"/>
    <n v="1841"/>
    <x v="3"/>
    <x v="1285"/>
    <x v="2"/>
    <x v="7"/>
    <x v="1271"/>
    <x v="1907"/>
    <n v="3"/>
    <n v="0"/>
    <x v="2049"/>
  </r>
  <r>
    <n v="5597"/>
    <s v="CA-2015-159779"/>
    <x v="12"/>
    <x v="591"/>
    <s v="Standard Class"/>
    <s v="SB-20185"/>
    <s v="Sarah Brown"/>
    <s v="Consumer"/>
    <s v="United States"/>
    <s v="Concord"/>
    <s v="New Hampshire"/>
    <n v="3301"/>
    <x v="3"/>
    <x v="141"/>
    <x v="1"/>
    <x v="8"/>
    <x v="142"/>
    <x v="4028"/>
    <n v="2"/>
    <n v="0"/>
    <x v="4670"/>
  </r>
  <r>
    <n v="5598"/>
    <s v="CA-2017-151176"/>
    <x v="778"/>
    <x v="971"/>
    <s v="Standard Class"/>
    <s v="SV-20785"/>
    <s v="Stewart Visinsky"/>
    <s v="Consumer"/>
    <s v="United States"/>
    <s v="Baltimore"/>
    <s v="Maryland"/>
    <n v="21215"/>
    <x v="3"/>
    <x v="1059"/>
    <x v="1"/>
    <x v="14"/>
    <x v="1048"/>
    <x v="3456"/>
    <n v="3"/>
    <n v="0"/>
    <x v="4671"/>
  </r>
  <r>
    <n v="5599"/>
    <s v="CA-2017-151176"/>
    <x v="778"/>
    <x v="971"/>
    <s v="Standard Class"/>
    <s v="SV-20785"/>
    <s v="Stewart Visinsky"/>
    <s v="Consumer"/>
    <s v="United States"/>
    <s v="Baltimore"/>
    <s v="Maryland"/>
    <n v="21215"/>
    <x v="3"/>
    <x v="1742"/>
    <x v="1"/>
    <x v="6"/>
    <x v="1731"/>
    <x v="3953"/>
    <n v="3"/>
    <n v="0"/>
    <x v="4564"/>
  </r>
  <r>
    <n v="5600"/>
    <s v="CA-2014-108903"/>
    <x v="462"/>
    <x v="127"/>
    <s v="Same Day"/>
    <s v="DO-13435"/>
    <s v="Denny Ordway"/>
    <s v="Consumer"/>
    <s v="United States"/>
    <s v="Columbus"/>
    <s v="Ohio"/>
    <n v="43229"/>
    <x v="3"/>
    <x v="1753"/>
    <x v="1"/>
    <x v="6"/>
    <x v="1743"/>
    <x v="4029"/>
    <n v="2"/>
    <n v="0.2"/>
    <x v="4672"/>
  </r>
  <r>
    <n v="5601"/>
    <s v="CA-2014-108903"/>
    <x v="462"/>
    <x v="127"/>
    <s v="Same Day"/>
    <s v="DO-13435"/>
    <s v="Denny Ordway"/>
    <s v="Consumer"/>
    <s v="United States"/>
    <s v="Columbus"/>
    <s v="Ohio"/>
    <n v="43229"/>
    <x v="3"/>
    <x v="135"/>
    <x v="1"/>
    <x v="12"/>
    <x v="136"/>
    <x v="4030"/>
    <n v="5"/>
    <n v="0.2"/>
    <x v="4673"/>
  </r>
  <r>
    <n v="5602"/>
    <s v="CA-2014-108903"/>
    <x v="462"/>
    <x v="127"/>
    <s v="Same Day"/>
    <s v="DO-13435"/>
    <s v="Denny Ordway"/>
    <s v="Consumer"/>
    <s v="United States"/>
    <s v="Columbus"/>
    <s v="Ohio"/>
    <n v="43229"/>
    <x v="3"/>
    <x v="1089"/>
    <x v="2"/>
    <x v="11"/>
    <x v="1079"/>
    <x v="4031"/>
    <n v="3"/>
    <n v="0.2"/>
    <x v="4674"/>
  </r>
  <r>
    <n v="5603"/>
    <s v="CA-2016-117919"/>
    <x v="278"/>
    <x v="652"/>
    <s v="Second Class"/>
    <s v="TB-21355"/>
    <s v="Todd Boyes"/>
    <s v="Corporate"/>
    <s v="United States"/>
    <s v="Houston"/>
    <s v="Texas"/>
    <n v="77041"/>
    <x v="2"/>
    <x v="1754"/>
    <x v="1"/>
    <x v="4"/>
    <x v="1744"/>
    <x v="1831"/>
    <n v="1"/>
    <n v="0.2"/>
    <x v="4675"/>
  </r>
  <r>
    <n v="5604"/>
    <s v="CA-2016-117919"/>
    <x v="278"/>
    <x v="652"/>
    <s v="Second Class"/>
    <s v="TB-21355"/>
    <s v="Todd Boyes"/>
    <s v="Corporate"/>
    <s v="United States"/>
    <s v="Houston"/>
    <s v="Texas"/>
    <n v="77041"/>
    <x v="2"/>
    <x v="1673"/>
    <x v="1"/>
    <x v="10"/>
    <x v="1661"/>
    <x v="2020"/>
    <n v="5"/>
    <n v="0.2"/>
    <x v="4676"/>
  </r>
  <r>
    <n v="5605"/>
    <s v="CA-2015-142475"/>
    <x v="155"/>
    <x v="157"/>
    <s v="Standard Class"/>
    <s v="BS-11380"/>
    <s v="Bill Stewart"/>
    <s v="Corporate"/>
    <s v="United States"/>
    <s v="New York City"/>
    <s v="New York"/>
    <n v="10011"/>
    <x v="3"/>
    <x v="1681"/>
    <x v="1"/>
    <x v="8"/>
    <x v="1669"/>
    <x v="3455"/>
    <n v="6"/>
    <n v="0.2"/>
    <x v="3922"/>
  </r>
  <r>
    <n v="5606"/>
    <s v="CA-2016-134516"/>
    <x v="873"/>
    <x v="1043"/>
    <s v="Standard Class"/>
    <s v="FM-14215"/>
    <s v="Filia McAdams"/>
    <s v="Corporate"/>
    <s v="United States"/>
    <s v="Greensboro"/>
    <s v="North Carolina"/>
    <n v="27405"/>
    <x v="0"/>
    <x v="1445"/>
    <x v="0"/>
    <x v="5"/>
    <x v="1432"/>
    <x v="1232"/>
    <n v="2"/>
    <n v="0.2"/>
    <x v="2566"/>
  </r>
  <r>
    <n v="5607"/>
    <s v="CA-2016-134516"/>
    <x v="873"/>
    <x v="1043"/>
    <s v="Standard Class"/>
    <s v="FM-14215"/>
    <s v="Filia McAdams"/>
    <s v="Corporate"/>
    <s v="United States"/>
    <s v="Greensboro"/>
    <s v="North Carolina"/>
    <n v="27405"/>
    <x v="0"/>
    <x v="812"/>
    <x v="0"/>
    <x v="1"/>
    <x v="809"/>
    <x v="4032"/>
    <n v="1"/>
    <n v="0.2"/>
    <x v="4677"/>
  </r>
  <r>
    <n v="5608"/>
    <s v="CA-2017-105193"/>
    <x v="613"/>
    <x v="866"/>
    <s v="Standard Class"/>
    <s v="JL-15835"/>
    <s v="John Lee"/>
    <s v="Consumer"/>
    <s v="United States"/>
    <s v="New York City"/>
    <s v="New York"/>
    <n v="10024"/>
    <x v="3"/>
    <x v="147"/>
    <x v="1"/>
    <x v="6"/>
    <x v="148"/>
    <x v="4033"/>
    <n v="5"/>
    <n v="0"/>
    <x v="981"/>
  </r>
  <r>
    <n v="5609"/>
    <s v="CA-2015-168634"/>
    <x v="401"/>
    <x v="223"/>
    <s v="Standard Class"/>
    <s v="AF-10870"/>
    <s v="Art Ferguson"/>
    <s v="Consumer"/>
    <s v="United States"/>
    <s v="San Francisco"/>
    <s v="California"/>
    <n v="94109"/>
    <x v="1"/>
    <x v="1034"/>
    <x v="1"/>
    <x v="9"/>
    <x v="1025"/>
    <x v="4034"/>
    <n v="2"/>
    <n v="0"/>
    <x v="4678"/>
  </r>
  <r>
    <n v="5610"/>
    <s v="CA-2017-117198"/>
    <x v="515"/>
    <x v="559"/>
    <s v="Standard Class"/>
    <s v="BG-11035"/>
    <s v="Barry Gonzalez"/>
    <s v="Consumer"/>
    <s v="United States"/>
    <s v="Monroe"/>
    <s v="Louisiana"/>
    <n v="71203"/>
    <x v="0"/>
    <x v="764"/>
    <x v="2"/>
    <x v="11"/>
    <x v="763"/>
    <x v="3042"/>
    <n v="2"/>
    <n v="0"/>
    <x v="3397"/>
  </r>
  <r>
    <n v="5611"/>
    <s v="CA-2015-145828"/>
    <x v="348"/>
    <x v="486"/>
    <s v="First Class"/>
    <s v="MB-17305"/>
    <s v="Maria Bertelson"/>
    <s v="Consumer"/>
    <s v="United States"/>
    <s v="Cincinnati"/>
    <s v="Ohio"/>
    <n v="45231"/>
    <x v="3"/>
    <x v="176"/>
    <x v="2"/>
    <x v="11"/>
    <x v="177"/>
    <x v="4035"/>
    <n v="3"/>
    <n v="0.2"/>
    <x v="4679"/>
  </r>
  <r>
    <n v="5612"/>
    <s v="CA-2017-121027"/>
    <x v="238"/>
    <x v="554"/>
    <s v="Standard Class"/>
    <s v="HW-14935"/>
    <s v="Helen Wasserman"/>
    <s v="Corporate"/>
    <s v="United States"/>
    <s v="Seattle"/>
    <s v="Washington"/>
    <n v="98105"/>
    <x v="1"/>
    <x v="695"/>
    <x v="2"/>
    <x v="11"/>
    <x v="1062"/>
    <x v="4036"/>
    <n v="2"/>
    <n v="0"/>
    <x v="4680"/>
  </r>
  <r>
    <n v="5613"/>
    <s v="CA-2017-121027"/>
    <x v="238"/>
    <x v="554"/>
    <s v="Standard Class"/>
    <s v="HW-14935"/>
    <s v="Helen Wasserman"/>
    <s v="Corporate"/>
    <s v="United States"/>
    <s v="Seattle"/>
    <s v="Washington"/>
    <n v="98105"/>
    <x v="1"/>
    <x v="577"/>
    <x v="2"/>
    <x v="11"/>
    <x v="577"/>
    <x v="4037"/>
    <n v="9"/>
    <n v="0"/>
    <x v="4681"/>
  </r>
  <r>
    <n v="5614"/>
    <s v="CA-2016-147431"/>
    <x v="1056"/>
    <x v="606"/>
    <s v="Standard Class"/>
    <s v="AB-10105"/>
    <s v="Adrian Barton"/>
    <s v="Consumer"/>
    <s v="United States"/>
    <s v="New York City"/>
    <s v="New York"/>
    <n v="10011"/>
    <x v="3"/>
    <x v="1755"/>
    <x v="1"/>
    <x v="4"/>
    <x v="1745"/>
    <x v="4038"/>
    <n v="2"/>
    <n v="0"/>
    <x v="4682"/>
  </r>
  <r>
    <n v="5615"/>
    <s v="CA-2016-158001"/>
    <x v="828"/>
    <x v="395"/>
    <s v="Standard Class"/>
    <s v="JP-15460"/>
    <s v="Jennifer Patt"/>
    <s v="Corporate"/>
    <s v="United States"/>
    <s v="New York City"/>
    <s v="New York"/>
    <n v="10035"/>
    <x v="3"/>
    <x v="319"/>
    <x v="1"/>
    <x v="6"/>
    <x v="319"/>
    <x v="4039"/>
    <n v="5"/>
    <n v="0"/>
    <x v="4683"/>
  </r>
  <r>
    <n v="5616"/>
    <s v="CA-2016-158001"/>
    <x v="828"/>
    <x v="395"/>
    <s v="Standard Class"/>
    <s v="JP-15460"/>
    <s v="Jennifer Patt"/>
    <s v="Corporate"/>
    <s v="United States"/>
    <s v="New York City"/>
    <s v="New York"/>
    <n v="10035"/>
    <x v="3"/>
    <x v="77"/>
    <x v="1"/>
    <x v="9"/>
    <x v="77"/>
    <x v="4040"/>
    <n v="5"/>
    <n v="0"/>
    <x v="4684"/>
  </r>
  <r>
    <n v="5617"/>
    <s v="CA-2016-158001"/>
    <x v="828"/>
    <x v="395"/>
    <s v="Standard Class"/>
    <s v="JP-15460"/>
    <s v="Jennifer Patt"/>
    <s v="Corporate"/>
    <s v="United States"/>
    <s v="New York City"/>
    <s v="New York"/>
    <n v="10035"/>
    <x v="3"/>
    <x v="563"/>
    <x v="1"/>
    <x v="6"/>
    <x v="563"/>
    <x v="1624"/>
    <n v="6"/>
    <n v="0"/>
    <x v="4685"/>
  </r>
  <r>
    <n v="5618"/>
    <s v="CA-2017-125745"/>
    <x v="160"/>
    <x v="446"/>
    <s v="Standard Class"/>
    <s v="DV-13045"/>
    <s v="Darrin Van Huff"/>
    <s v="Corporate"/>
    <s v="United States"/>
    <s v="Memphis"/>
    <s v="Tennessee"/>
    <n v="38109"/>
    <x v="0"/>
    <x v="1122"/>
    <x v="0"/>
    <x v="5"/>
    <x v="1110"/>
    <x v="3947"/>
    <n v="2"/>
    <n v="0.2"/>
    <x v="4557"/>
  </r>
  <r>
    <n v="5619"/>
    <s v="CA-2015-101154"/>
    <x v="227"/>
    <x v="14"/>
    <s v="First Class"/>
    <s v="CM-12190"/>
    <s v="Charlotte Melton"/>
    <s v="Consumer"/>
    <s v="United States"/>
    <s v="San Diego"/>
    <s v="California"/>
    <n v="92105"/>
    <x v="1"/>
    <x v="16"/>
    <x v="1"/>
    <x v="4"/>
    <x v="16"/>
    <x v="2337"/>
    <n v="4"/>
    <n v="0"/>
    <x v="4686"/>
  </r>
  <r>
    <n v="5620"/>
    <s v="US-2016-124163"/>
    <x v="477"/>
    <x v="424"/>
    <s v="Standard Class"/>
    <s v="SC-20695"/>
    <s v="Steve Chapman"/>
    <s v="Corporate"/>
    <s v="United States"/>
    <s v="La Crosse"/>
    <s v="Wisconsin"/>
    <n v="54601"/>
    <x v="2"/>
    <x v="295"/>
    <x v="2"/>
    <x v="11"/>
    <x v="295"/>
    <x v="4041"/>
    <n v="5"/>
    <n v="0"/>
    <x v="4687"/>
  </r>
  <r>
    <n v="5621"/>
    <s v="US-2016-124163"/>
    <x v="477"/>
    <x v="424"/>
    <s v="Standard Class"/>
    <s v="SC-20695"/>
    <s v="Steve Chapman"/>
    <s v="Corporate"/>
    <s v="United States"/>
    <s v="La Crosse"/>
    <s v="Wisconsin"/>
    <n v="54601"/>
    <x v="2"/>
    <x v="1279"/>
    <x v="1"/>
    <x v="6"/>
    <x v="1264"/>
    <x v="4042"/>
    <n v="1"/>
    <n v="0"/>
    <x v="4688"/>
  </r>
  <r>
    <n v="5622"/>
    <s v="US-2016-124163"/>
    <x v="477"/>
    <x v="424"/>
    <s v="Standard Class"/>
    <s v="SC-20695"/>
    <s v="Steve Chapman"/>
    <s v="Corporate"/>
    <s v="United States"/>
    <s v="La Crosse"/>
    <s v="Wisconsin"/>
    <n v="54601"/>
    <x v="2"/>
    <x v="38"/>
    <x v="0"/>
    <x v="1"/>
    <x v="38"/>
    <x v="4043"/>
    <n v="2"/>
    <n v="0"/>
    <x v="4689"/>
  </r>
  <r>
    <n v="5623"/>
    <s v="US-2016-124163"/>
    <x v="477"/>
    <x v="424"/>
    <s v="Standard Class"/>
    <s v="SC-20695"/>
    <s v="Steve Chapman"/>
    <s v="Corporate"/>
    <s v="United States"/>
    <s v="La Crosse"/>
    <s v="Wisconsin"/>
    <n v="54601"/>
    <x v="2"/>
    <x v="1466"/>
    <x v="0"/>
    <x v="5"/>
    <x v="1452"/>
    <x v="4044"/>
    <n v="11"/>
    <n v="0"/>
    <x v="4690"/>
  </r>
  <r>
    <n v="5624"/>
    <s v="CA-2016-121748"/>
    <x v="1057"/>
    <x v="464"/>
    <s v="Second Class"/>
    <s v="VW-21775"/>
    <s v="Victoria Wilson"/>
    <s v="Corporate"/>
    <s v="United States"/>
    <s v="Los Angeles"/>
    <s v="California"/>
    <n v="90032"/>
    <x v="1"/>
    <x v="1072"/>
    <x v="2"/>
    <x v="11"/>
    <x v="1061"/>
    <x v="1506"/>
    <n v="4"/>
    <n v="0"/>
    <x v="1588"/>
  </r>
  <r>
    <n v="5625"/>
    <s v="CA-2016-121748"/>
    <x v="1057"/>
    <x v="464"/>
    <s v="Second Class"/>
    <s v="VW-21775"/>
    <s v="Victoria Wilson"/>
    <s v="Corporate"/>
    <s v="United States"/>
    <s v="Los Angeles"/>
    <s v="California"/>
    <n v="90032"/>
    <x v="1"/>
    <x v="1332"/>
    <x v="2"/>
    <x v="11"/>
    <x v="1317"/>
    <x v="2684"/>
    <n v="2"/>
    <n v="0"/>
    <x v="4691"/>
  </r>
  <r>
    <n v="5626"/>
    <s v="CA-2014-126683"/>
    <x v="411"/>
    <x v="511"/>
    <s v="Second Class"/>
    <s v="PP-18955"/>
    <s v="Paul Prost"/>
    <s v="Home Office"/>
    <s v="United States"/>
    <s v="Seattle"/>
    <s v="Washington"/>
    <n v="98115"/>
    <x v="1"/>
    <x v="50"/>
    <x v="0"/>
    <x v="5"/>
    <x v="50"/>
    <x v="51"/>
    <n v="2"/>
    <n v="0"/>
    <x v="51"/>
  </r>
  <r>
    <n v="5627"/>
    <s v="CA-2014-126683"/>
    <x v="411"/>
    <x v="511"/>
    <s v="Second Class"/>
    <s v="PP-18955"/>
    <s v="Paul Prost"/>
    <s v="Home Office"/>
    <s v="United States"/>
    <s v="Seattle"/>
    <s v="Washington"/>
    <n v="98115"/>
    <x v="1"/>
    <x v="971"/>
    <x v="0"/>
    <x v="3"/>
    <x v="965"/>
    <x v="4045"/>
    <n v="9"/>
    <n v="0"/>
    <x v="4692"/>
  </r>
  <r>
    <n v="5628"/>
    <s v="CA-2017-148810"/>
    <x v="335"/>
    <x v="553"/>
    <s v="Standard Class"/>
    <s v="DR-12880"/>
    <s v="Dan Reichenbach"/>
    <s v="Corporate"/>
    <s v="United States"/>
    <s v="Miami"/>
    <s v="Florida"/>
    <n v="33180"/>
    <x v="0"/>
    <x v="264"/>
    <x v="1"/>
    <x v="2"/>
    <x v="264"/>
    <x v="853"/>
    <n v="6"/>
    <n v="0.2"/>
    <x v="4693"/>
  </r>
  <r>
    <n v="5629"/>
    <s v="CA-2017-148810"/>
    <x v="335"/>
    <x v="553"/>
    <s v="Standard Class"/>
    <s v="DR-12880"/>
    <s v="Dan Reichenbach"/>
    <s v="Corporate"/>
    <s v="United States"/>
    <s v="Miami"/>
    <s v="Florida"/>
    <n v="33180"/>
    <x v="0"/>
    <x v="1756"/>
    <x v="0"/>
    <x v="1"/>
    <x v="1746"/>
    <x v="4046"/>
    <n v="3"/>
    <n v="0.2"/>
    <x v="4694"/>
  </r>
  <r>
    <n v="5630"/>
    <s v="US-2016-146066"/>
    <x v="1036"/>
    <x v="319"/>
    <s v="Second Class"/>
    <s v="RB-19465"/>
    <s v="Rick Bensley"/>
    <s v="Home Office"/>
    <s v="United States"/>
    <s v="Philadelphia"/>
    <s v="Pennsylvania"/>
    <n v="19143"/>
    <x v="3"/>
    <x v="1000"/>
    <x v="0"/>
    <x v="3"/>
    <x v="992"/>
    <x v="4047"/>
    <n v="9"/>
    <n v="0.4"/>
    <x v="4695"/>
  </r>
  <r>
    <n v="5631"/>
    <s v="CA-2014-127614"/>
    <x v="1058"/>
    <x v="1147"/>
    <s v="Standard Class"/>
    <s v="NF-18385"/>
    <s v="Natalie Fritzler"/>
    <s v="Consumer"/>
    <s v="United States"/>
    <s v="Chesapeake"/>
    <s v="Virginia"/>
    <n v="23320"/>
    <x v="0"/>
    <x v="475"/>
    <x v="2"/>
    <x v="11"/>
    <x v="476"/>
    <x v="4048"/>
    <n v="3"/>
    <n v="0"/>
    <x v="4696"/>
  </r>
  <r>
    <n v="5632"/>
    <s v="CA-2014-127614"/>
    <x v="1058"/>
    <x v="1147"/>
    <s v="Standard Class"/>
    <s v="NF-18385"/>
    <s v="Natalie Fritzler"/>
    <s v="Consumer"/>
    <s v="United States"/>
    <s v="Chesapeake"/>
    <s v="Virginia"/>
    <n v="23320"/>
    <x v="0"/>
    <x v="1021"/>
    <x v="0"/>
    <x v="3"/>
    <x v="1012"/>
    <x v="4049"/>
    <n v="6"/>
    <n v="0"/>
    <x v="4697"/>
  </r>
  <r>
    <n v="5633"/>
    <s v="CA-2014-127614"/>
    <x v="1058"/>
    <x v="1147"/>
    <s v="Standard Class"/>
    <s v="NF-18385"/>
    <s v="Natalie Fritzler"/>
    <s v="Consumer"/>
    <s v="United States"/>
    <s v="Chesapeake"/>
    <s v="Virginia"/>
    <n v="23320"/>
    <x v="0"/>
    <x v="44"/>
    <x v="1"/>
    <x v="8"/>
    <x v="44"/>
    <x v="45"/>
    <n v="2"/>
    <n v="0"/>
    <x v="45"/>
  </r>
  <r>
    <n v="5634"/>
    <s v="CA-2016-101742"/>
    <x v="713"/>
    <x v="961"/>
    <s v="Second Class"/>
    <s v="CR-12580"/>
    <s v="Clay Rozendal"/>
    <s v="Home Office"/>
    <s v="United States"/>
    <s v="New York City"/>
    <s v="New York"/>
    <n v="10009"/>
    <x v="3"/>
    <x v="620"/>
    <x v="1"/>
    <x v="8"/>
    <x v="620"/>
    <x v="3330"/>
    <n v="7"/>
    <n v="0.2"/>
    <x v="4698"/>
  </r>
  <r>
    <n v="5635"/>
    <s v="CA-2015-134943"/>
    <x v="901"/>
    <x v="726"/>
    <s v="First Class"/>
    <s v="SU-20665"/>
    <s v="Stephanie Ulpright"/>
    <s v="Home Office"/>
    <s v="United States"/>
    <s v="Ann Arbor"/>
    <s v="Michigan"/>
    <n v="48104"/>
    <x v="2"/>
    <x v="997"/>
    <x v="1"/>
    <x v="8"/>
    <x v="989"/>
    <x v="4050"/>
    <n v="5"/>
    <n v="0"/>
    <x v="4699"/>
  </r>
  <r>
    <n v="5636"/>
    <s v="CA-2017-123022"/>
    <x v="213"/>
    <x v="221"/>
    <s v="Standard Class"/>
    <s v="SC-20050"/>
    <s v="Sample Company A"/>
    <s v="Home Office"/>
    <s v="United States"/>
    <s v="La Mesa"/>
    <s v="California"/>
    <n v="91941"/>
    <x v="1"/>
    <x v="340"/>
    <x v="1"/>
    <x v="8"/>
    <x v="340"/>
    <x v="4051"/>
    <n v="5"/>
    <n v="0.2"/>
    <x v="4700"/>
  </r>
  <r>
    <n v="5637"/>
    <s v="CA-2017-123022"/>
    <x v="213"/>
    <x v="221"/>
    <s v="Standard Class"/>
    <s v="SC-20050"/>
    <s v="Sample Company A"/>
    <s v="Home Office"/>
    <s v="United States"/>
    <s v="La Mesa"/>
    <s v="California"/>
    <n v="91941"/>
    <x v="1"/>
    <x v="1523"/>
    <x v="2"/>
    <x v="11"/>
    <x v="1510"/>
    <x v="4052"/>
    <n v="3"/>
    <n v="0"/>
    <x v="4701"/>
  </r>
  <r>
    <n v="5638"/>
    <s v="CA-2017-113208"/>
    <x v="606"/>
    <x v="504"/>
    <s v="Standard Class"/>
    <s v="ML-18040"/>
    <s v="Michelle Lonsdale"/>
    <s v="Corporate"/>
    <s v="United States"/>
    <s v="Dearborn"/>
    <s v="Michigan"/>
    <n v="48126"/>
    <x v="2"/>
    <x v="1757"/>
    <x v="0"/>
    <x v="5"/>
    <x v="1747"/>
    <x v="4053"/>
    <n v="3"/>
    <n v="0"/>
    <x v="4702"/>
  </r>
  <r>
    <n v="5639"/>
    <s v="CA-2014-154893"/>
    <x v="1059"/>
    <x v="999"/>
    <s v="Standard Class"/>
    <s v="GM-14440"/>
    <s v="Gary McGarr"/>
    <s v="Consumer"/>
    <s v="United States"/>
    <s v="San Diego"/>
    <s v="California"/>
    <n v="92024"/>
    <x v="1"/>
    <x v="157"/>
    <x v="0"/>
    <x v="1"/>
    <x v="158"/>
    <x v="3694"/>
    <n v="6"/>
    <n v="0.2"/>
    <x v="4225"/>
  </r>
  <r>
    <n v="5640"/>
    <s v="CA-2014-154893"/>
    <x v="1059"/>
    <x v="999"/>
    <s v="Standard Class"/>
    <s v="GM-14440"/>
    <s v="Gary McGarr"/>
    <s v="Consumer"/>
    <s v="United States"/>
    <s v="San Diego"/>
    <s v="California"/>
    <n v="92024"/>
    <x v="1"/>
    <x v="467"/>
    <x v="0"/>
    <x v="1"/>
    <x v="468"/>
    <x v="3146"/>
    <n v="3"/>
    <n v="0.2"/>
    <x v="3537"/>
  </r>
  <r>
    <n v="5641"/>
    <s v="CA-2014-147900"/>
    <x v="865"/>
    <x v="919"/>
    <s v="Standard Class"/>
    <s v="JK-15640"/>
    <s v="Jim Kriz"/>
    <s v="Home Office"/>
    <s v="United States"/>
    <s v="Lakewood"/>
    <s v="Ohio"/>
    <n v="44107"/>
    <x v="3"/>
    <x v="1732"/>
    <x v="1"/>
    <x v="10"/>
    <x v="1720"/>
    <x v="4054"/>
    <n v="9"/>
    <n v="0.2"/>
    <x v="4703"/>
  </r>
  <r>
    <n v="5642"/>
    <s v="CA-2017-106355"/>
    <x v="459"/>
    <x v="710"/>
    <s v="First Class"/>
    <s v="AT-10435"/>
    <s v="Alyssa Tate"/>
    <s v="Home Office"/>
    <s v="United States"/>
    <s v="Meriden"/>
    <s v="Connecticut"/>
    <n v="6450"/>
    <x v="3"/>
    <x v="21"/>
    <x v="1"/>
    <x v="6"/>
    <x v="21"/>
    <x v="1760"/>
    <n v="4"/>
    <n v="0"/>
    <x v="4704"/>
  </r>
  <r>
    <n v="5643"/>
    <s v="CA-2016-127985"/>
    <x v="178"/>
    <x v="1012"/>
    <s v="Second Class"/>
    <s v="DB-12910"/>
    <s v="Daniel Byrd"/>
    <s v="Home Office"/>
    <s v="United States"/>
    <s v="Columbus"/>
    <s v="Georgia"/>
    <n v="31907"/>
    <x v="0"/>
    <x v="247"/>
    <x v="0"/>
    <x v="5"/>
    <x v="248"/>
    <x v="991"/>
    <n v="4"/>
    <n v="0"/>
    <x v="4705"/>
  </r>
  <r>
    <n v="5644"/>
    <s v="CA-2015-166604"/>
    <x v="1060"/>
    <x v="1148"/>
    <s v="Second Class"/>
    <s v="AH-10690"/>
    <s v="Anna Häberlin"/>
    <s v="Corporate"/>
    <s v="United States"/>
    <s v="Roswell"/>
    <s v="Georgia"/>
    <n v="30076"/>
    <x v="0"/>
    <x v="1303"/>
    <x v="1"/>
    <x v="12"/>
    <x v="1288"/>
    <x v="1465"/>
    <n v="3"/>
    <n v="0"/>
    <x v="1544"/>
  </r>
  <r>
    <n v="5645"/>
    <s v="CA-2017-120719"/>
    <x v="721"/>
    <x v="762"/>
    <s v="First Class"/>
    <s v="SJ-20125"/>
    <s v="Sanjit Jacobs"/>
    <s v="Home Office"/>
    <s v="United States"/>
    <s v="Seattle"/>
    <s v="Washington"/>
    <n v="98105"/>
    <x v="1"/>
    <x v="530"/>
    <x v="1"/>
    <x v="8"/>
    <x v="530"/>
    <x v="1601"/>
    <n v="5"/>
    <n v="0.2"/>
    <x v="4706"/>
  </r>
  <r>
    <n v="5646"/>
    <s v="CA-2017-127117"/>
    <x v="349"/>
    <x v="887"/>
    <s v="Standard Class"/>
    <s v="HM-14860"/>
    <s v="Harry Marie"/>
    <s v="Corporate"/>
    <s v="United States"/>
    <s v="Morristown"/>
    <s v="New Jersey"/>
    <n v="7960"/>
    <x v="3"/>
    <x v="943"/>
    <x v="0"/>
    <x v="5"/>
    <x v="936"/>
    <x v="4055"/>
    <n v="5"/>
    <n v="0"/>
    <x v="4707"/>
  </r>
  <r>
    <n v="5647"/>
    <s v="CA-2015-104241"/>
    <x v="1038"/>
    <x v="96"/>
    <s v="Standard Class"/>
    <s v="AG-10495"/>
    <s v="Andrew Gjertsen"/>
    <s v="Corporate"/>
    <s v="United States"/>
    <s v="Alexandria"/>
    <s v="Virginia"/>
    <n v="22304"/>
    <x v="0"/>
    <x v="1001"/>
    <x v="0"/>
    <x v="5"/>
    <x v="993"/>
    <x v="4056"/>
    <n v="14"/>
    <n v="0"/>
    <x v="4708"/>
  </r>
  <r>
    <n v="5648"/>
    <s v="CA-2017-168179"/>
    <x v="808"/>
    <x v="170"/>
    <s v="Standard Class"/>
    <s v="JB-16000"/>
    <s v="Joy Bell-"/>
    <s v="Consumer"/>
    <s v="United States"/>
    <s v="Salt Lake City"/>
    <s v="Utah"/>
    <n v="84106"/>
    <x v="1"/>
    <x v="585"/>
    <x v="1"/>
    <x v="10"/>
    <x v="585"/>
    <x v="541"/>
    <n v="3"/>
    <n v="0"/>
    <x v="551"/>
  </r>
  <r>
    <n v="5649"/>
    <s v="CA-2017-142342"/>
    <x v="729"/>
    <x v="698"/>
    <s v="Second Class"/>
    <s v="AJ-10795"/>
    <s v="Anthony Johnson"/>
    <s v="Corporate"/>
    <s v="United States"/>
    <s v="Apple Valley"/>
    <s v="California"/>
    <n v="92307"/>
    <x v="1"/>
    <x v="1516"/>
    <x v="1"/>
    <x v="10"/>
    <x v="1503"/>
    <x v="56"/>
    <n v="5"/>
    <n v="0"/>
    <x v="56"/>
  </r>
  <r>
    <n v="5650"/>
    <s v="CA-2017-142342"/>
    <x v="729"/>
    <x v="698"/>
    <s v="Second Class"/>
    <s v="AJ-10795"/>
    <s v="Anthony Johnson"/>
    <s v="Corporate"/>
    <s v="United States"/>
    <s v="Apple Valley"/>
    <s v="California"/>
    <n v="92307"/>
    <x v="1"/>
    <x v="1758"/>
    <x v="1"/>
    <x v="12"/>
    <x v="1711"/>
    <x v="4057"/>
    <n v="5"/>
    <n v="0"/>
    <x v="4709"/>
  </r>
  <r>
    <n v="5651"/>
    <s v="CA-2017-142342"/>
    <x v="729"/>
    <x v="698"/>
    <s v="Second Class"/>
    <s v="AJ-10795"/>
    <s v="Anthony Johnson"/>
    <s v="Corporate"/>
    <s v="United States"/>
    <s v="Apple Valley"/>
    <s v="California"/>
    <n v="92307"/>
    <x v="1"/>
    <x v="1505"/>
    <x v="1"/>
    <x v="4"/>
    <x v="1492"/>
    <x v="232"/>
    <n v="2"/>
    <n v="0"/>
    <x v="232"/>
  </r>
  <r>
    <n v="5652"/>
    <s v="CA-2017-142342"/>
    <x v="729"/>
    <x v="698"/>
    <s v="Second Class"/>
    <s v="AJ-10795"/>
    <s v="Anthony Johnson"/>
    <s v="Corporate"/>
    <s v="United States"/>
    <s v="Apple Valley"/>
    <s v="California"/>
    <n v="92307"/>
    <x v="1"/>
    <x v="178"/>
    <x v="0"/>
    <x v="0"/>
    <x v="179"/>
    <x v="4058"/>
    <n v="5"/>
    <n v="0.15"/>
    <x v="4710"/>
  </r>
  <r>
    <n v="5653"/>
    <s v="CA-2017-109099"/>
    <x v="833"/>
    <x v="768"/>
    <s v="Standard Class"/>
    <s v="MM-18280"/>
    <s v="Muhammed MacIntyre"/>
    <s v="Corporate"/>
    <s v="United States"/>
    <s v="New York City"/>
    <s v="New York"/>
    <n v="10009"/>
    <x v="3"/>
    <x v="1522"/>
    <x v="1"/>
    <x v="10"/>
    <x v="1509"/>
    <x v="1018"/>
    <n v="1"/>
    <n v="0"/>
    <x v="1057"/>
  </r>
  <r>
    <n v="5654"/>
    <s v="US-2014-134187"/>
    <x v="130"/>
    <x v="193"/>
    <s v="Standard Class"/>
    <s v="TH-21235"/>
    <s v="Tiffany House"/>
    <s v="Corporate"/>
    <s v="United States"/>
    <s v="Long Beach"/>
    <s v="California"/>
    <n v="90805"/>
    <x v="1"/>
    <x v="134"/>
    <x v="1"/>
    <x v="6"/>
    <x v="135"/>
    <x v="4059"/>
    <n v="1"/>
    <n v="0"/>
    <x v="4711"/>
  </r>
  <r>
    <n v="5655"/>
    <s v="CA-2016-145261"/>
    <x v="122"/>
    <x v="967"/>
    <s v="First Class"/>
    <s v="AH-10120"/>
    <s v="Adrian Hane"/>
    <s v="Home Office"/>
    <s v="United States"/>
    <s v="Salem"/>
    <s v="Oregon"/>
    <n v="97301"/>
    <x v="1"/>
    <x v="443"/>
    <x v="1"/>
    <x v="8"/>
    <x v="443"/>
    <x v="4060"/>
    <n v="4"/>
    <n v="0.7"/>
    <x v="4712"/>
  </r>
  <r>
    <n v="5656"/>
    <s v="CA-2016-145261"/>
    <x v="122"/>
    <x v="967"/>
    <s v="First Class"/>
    <s v="AH-10120"/>
    <s v="Adrian Hane"/>
    <s v="Home Office"/>
    <s v="United States"/>
    <s v="Salem"/>
    <s v="Oregon"/>
    <n v="97301"/>
    <x v="1"/>
    <x v="512"/>
    <x v="1"/>
    <x v="6"/>
    <x v="512"/>
    <x v="4061"/>
    <n v="4"/>
    <n v="0.2"/>
    <x v="4713"/>
  </r>
  <r>
    <n v="5657"/>
    <s v="CA-2016-145261"/>
    <x v="122"/>
    <x v="967"/>
    <s v="First Class"/>
    <s v="AH-10120"/>
    <s v="Adrian Hane"/>
    <s v="Home Office"/>
    <s v="United States"/>
    <s v="Salem"/>
    <s v="Oregon"/>
    <n v="97301"/>
    <x v="1"/>
    <x v="1749"/>
    <x v="1"/>
    <x v="10"/>
    <x v="1739"/>
    <x v="25"/>
    <n v="2"/>
    <n v="0.2"/>
    <x v="4714"/>
  </r>
  <r>
    <n v="5658"/>
    <s v="CA-2016-145261"/>
    <x v="122"/>
    <x v="967"/>
    <s v="First Class"/>
    <s v="AH-10120"/>
    <s v="Adrian Hane"/>
    <s v="Home Office"/>
    <s v="United States"/>
    <s v="Salem"/>
    <s v="Oregon"/>
    <n v="97301"/>
    <x v="1"/>
    <x v="437"/>
    <x v="2"/>
    <x v="11"/>
    <x v="437"/>
    <x v="4062"/>
    <n v="3"/>
    <n v="0.2"/>
    <x v="4715"/>
  </r>
  <r>
    <n v="5659"/>
    <s v="CA-2016-145261"/>
    <x v="122"/>
    <x v="967"/>
    <s v="First Class"/>
    <s v="AH-10120"/>
    <s v="Adrian Hane"/>
    <s v="Home Office"/>
    <s v="United States"/>
    <s v="Salem"/>
    <s v="Oregon"/>
    <n v="97301"/>
    <x v="1"/>
    <x v="1000"/>
    <x v="0"/>
    <x v="3"/>
    <x v="992"/>
    <x v="4063"/>
    <n v="5"/>
    <n v="0.5"/>
    <x v="4716"/>
  </r>
  <r>
    <n v="5660"/>
    <s v="CA-2016-145261"/>
    <x v="122"/>
    <x v="967"/>
    <s v="First Class"/>
    <s v="AH-10120"/>
    <s v="Adrian Hane"/>
    <s v="Home Office"/>
    <s v="United States"/>
    <s v="Salem"/>
    <s v="Oregon"/>
    <n v="97301"/>
    <x v="1"/>
    <x v="1508"/>
    <x v="1"/>
    <x v="2"/>
    <x v="1495"/>
    <x v="801"/>
    <n v="4"/>
    <n v="0.2"/>
    <x v="826"/>
  </r>
  <r>
    <n v="5661"/>
    <s v="CA-2016-145261"/>
    <x v="122"/>
    <x v="967"/>
    <s v="First Class"/>
    <s v="AH-10120"/>
    <s v="Adrian Hane"/>
    <s v="Home Office"/>
    <s v="United States"/>
    <s v="Salem"/>
    <s v="Oregon"/>
    <n v="97301"/>
    <x v="1"/>
    <x v="1378"/>
    <x v="2"/>
    <x v="7"/>
    <x v="1363"/>
    <x v="4064"/>
    <n v="3"/>
    <n v="0.2"/>
    <x v="4717"/>
  </r>
  <r>
    <n v="5662"/>
    <s v="CA-2016-108875"/>
    <x v="446"/>
    <x v="152"/>
    <s v="Standard Class"/>
    <s v="CL-12700"/>
    <s v="Craig Leslie"/>
    <s v="Home Office"/>
    <s v="United States"/>
    <s v="Aurora"/>
    <s v="Colorado"/>
    <n v="80013"/>
    <x v="1"/>
    <x v="278"/>
    <x v="0"/>
    <x v="5"/>
    <x v="278"/>
    <x v="4065"/>
    <n v="2"/>
    <n v="0.2"/>
    <x v="4718"/>
  </r>
  <r>
    <n v="5663"/>
    <s v="CA-2016-108875"/>
    <x v="446"/>
    <x v="152"/>
    <s v="Standard Class"/>
    <s v="CL-12700"/>
    <s v="Craig Leslie"/>
    <s v="Home Office"/>
    <s v="United States"/>
    <s v="Aurora"/>
    <s v="Colorado"/>
    <n v="80013"/>
    <x v="1"/>
    <x v="1043"/>
    <x v="1"/>
    <x v="4"/>
    <x v="1032"/>
    <x v="4066"/>
    <n v="9"/>
    <n v="0.2"/>
    <x v="4719"/>
  </r>
  <r>
    <n v="5664"/>
    <s v="CA-2016-141957"/>
    <x v="658"/>
    <x v="246"/>
    <s v="Same Day"/>
    <s v="JG-15310"/>
    <s v="Jason Gross"/>
    <s v="Corporate"/>
    <s v="United States"/>
    <s v="Newark"/>
    <s v="Ohio"/>
    <n v="43055"/>
    <x v="3"/>
    <x v="1759"/>
    <x v="1"/>
    <x v="6"/>
    <x v="1748"/>
    <x v="4067"/>
    <n v="2"/>
    <n v="0.2"/>
    <x v="4720"/>
  </r>
  <r>
    <n v="5665"/>
    <s v="CA-2016-141957"/>
    <x v="658"/>
    <x v="246"/>
    <s v="Same Day"/>
    <s v="JG-15310"/>
    <s v="Jason Gross"/>
    <s v="Corporate"/>
    <s v="United States"/>
    <s v="Newark"/>
    <s v="Ohio"/>
    <n v="43055"/>
    <x v="3"/>
    <x v="1085"/>
    <x v="1"/>
    <x v="8"/>
    <x v="1075"/>
    <x v="2227"/>
    <n v="7"/>
    <n v="0.7"/>
    <x v="2403"/>
  </r>
  <r>
    <n v="5666"/>
    <s v="CA-2016-141957"/>
    <x v="658"/>
    <x v="246"/>
    <s v="Same Day"/>
    <s v="JG-15310"/>
    <s v="Jason Gross"/>
    <s v="Corporate"/>
    <s v="United States"/>
    <s v="Newark"/>
    <s v="Ohio"/>
    <n v="43055"/>
    <x v="3"/>
    <x v="225"/>
    <x v="1"/>
    <x v="4"/>
    <x v="226"/>
    <x v="4068"/>
    <n v="1"/>
    <n v="0.2"/>
    <x v="4721"/>
  </r>
  <r>
    <n v="5667"/>
    <s v="CA-2016-141957"/>
    <x v="658"/>
    <x v="246"/>
    <s v="Same Day"/>
    <s v="JG-15310"/>
    <s v="Jason Gross"/>
    <s v="Corporate"/>
    <s v="United States"/>
    <s v="Newark"/>
    <s v="Ohio"/>
    <n v="43055"/>
    <x v="3"/>
    <x v="821"/>
    <x v="1"/>
    <x v="4"/>
    <x v="817"/>
    <x v="4069"/>
    <n v="2"/>
    <n v="0.2"/>
    <x v="4722"/>
  </r>
  <r>
    <n v="5668"/>
    <s v="CA-2016-142405"/>
    <x v="725"/>
    <x v="35"/>
    <s v="Standard Class"/>
    <s v="SE-20110"/>
    <s v="Sanjit Engle"/>
    <s v="Consumer"/>
    <s v="United States"/>
    <s v="Seattle"/>
    <s v="Washington"/>
    <n v="98103"/>
    <x v="1"/>
    <x v="676"/>
    <x v="1"/>
    <x v="2"/>
    <x v="676"/>
    <x v="2"/>
    <n v="2"/>
    <n v="0"/>
    <x v="2"/>
  </r>
  <r>
    <n v="5669"/>
    <s v="CA-2016-142405"/>
    <x v="725"/>
    <x v="35"/>
    <s v="Standard Class"/>
    <s v="SE-20110"/>
    <s v="Sanjit Engle"/>
    <s v="Consumer"/>
    <s v="United States"/>
    <s v="Seattle"/>
    <s v="Washington"/>
    <n v="98103"/>
    <x v="1"/>
    <x v="544"/>
    <x v="1"/>
    <x v="8"/>
    <x v="544"/>
    <x v="4070"/>
    <n v="14"/>
    <n v="0.2"/>
    <x v="4723"/>
  </r>
  <r>
    <n v="5670"/>
    <s v="CA-2016-142405"/>
    <x v="725"/>
    <x v="35"/>
    <s v="Standard Class"/>
    <s v="SE-20110"/>
    <s v="Sanjit Engle"/>
    <s v="Consumer"/>
    <s v="United States"/>
    <s v="Seattle"/>
    <s v="Washington"/>
    <n v="98103"/>
    <x v="1"/>
    <x v="1301"/>
    <x v="2"/>
    <x v="11"/>
    <x v="1286"/>
    <x v="1948"/>
    <n v="3"/>
    <n v="0"/>
    <x v="2099"/>
  </r>
  <r>
    <n v="5671"/>
    <s v="CA-2015-141012"/>
    <x v="988"/>
    <x v="1149"/>
    <s v="Second Class"/>
    <s v="TG-21640"/>
    <s v="Trudy Glocke"/>
    <s v="Consumer"/>
    <s v="United States"/>
    <s v="Pocatello"/>
    <s v="Idaho"/>
    <n v="83201"/>
    <x v="1"/>
    <x v="1740"/>
    <x v="0"/>
    <x v="5"/>
    <x v="1729"/>
    <x v="4071"/>
    <n v="4"/>
    <n v="0"/>
    <x v="4724"/>
  </r>
  <r>
    <n v="5672"/>
    <s v="CA-2015-141012"/>
    <x v="988"/>
    <x v="1149"/>
    <s v="Second Class"/>
    <s v="TG-21640"/>
    <s v="Trudy Glocke"/>
    <s v="Consumer"/>
    <s v="United States"/>
    <s v="Pocatello"/>
    <s v="Idaho"/>
    <n v="83201"/>
    <x v="1"/>
    <x v="1717"/>
    <x v="2"/>
    <x v="7"/>
    <x v="1704"/>
    <x v="4072"/>
    <n v="3"/>
    <n v="0.2"/>
    <x v="4725"/>
  </r>
  <r>
    <n v="5673"/>
    <s v="CA-2017-127922"/>
    <x v="855"/>
    <x v="548"/>
    <s v="Standard Class"/>
    <s v="SH-19975"/>
    <s v="Sally Hughsby"/>
    <s v="Corporate"/>
    <s v="United States"/>
    <s v="Dallas"/>
    <s v="Texas"/>
    <n v="75081"/>
    <x v="2"/>
    <x v="1652"/>
    <x v="1"/>
    <x v="12"/>
    <x v="1641"/>
    <x v="4073"/>
    <n v="2"/>
    <n v="0.2"/>
    <x v="4726"/>
  </r>
  <r>
    <n v="5674"/>
    <s v="CA-2017-127922"/>
    <x v="855"/>
    <x v="548"/>
    <s v="Standard Class"/>
    <s v="SH-19975"/>
    <s v="Sally Hughsby"/>
    <s v="Corporate"/>
    <s v="United States"/>
    <s v="Dallas"/>
    <s v="Texas"/>
    <n v="75081"/>
    <x v="2"/>
    <x v="523"/>
    <x v="1"/>
    <x v="10"/>
    <x v="523"/>
    <x v="582"/>
    <n v="2"/>
    <n v="0.2"/>
    <x v="591"/>
  </r>
  <r>
    <n v="5675"/>
    <s v="CA-2016-146318"/>
    <x v="115"/>
    <x v="1040"/>
    <s v="Standard Class"/>
    <s v="MC-17275"/>
    <s v="Marc Crier"/>
    <s v="Consumer"/>
    <s v="United States"/>
    <s v="Seattle"/>
    <s v="Washington"/>
    <n v="98105"/>
    <x v="1"/>
    <x v="644"/>
    <x v="1"/>
    <x v="10"/>
    <x v="644"/>
    <x v="91"/>
    <n v="2"/>
    <n v="0"/>
    <x v="91"/>
  </r>
  <r>
    <n v="5676"/>
    <s v="CA-2014-135993"/>
    <x v="1061"/>
    <x v="1150"/>
    <s v="Standard Class"/>
    <s v="PJ-18835"/>
    <s v="Patrick Jones"/>
    <s v="Corporate"/>
    <s v="United States"/>
    <s v="Seattle"/>
    <s v="Washington"/>
    <n v="98115"/>
    <x v="1"/>
    <x v="179"/>
    <x v="2"/>
    <x v="7"/>
    <x v="180"/>
    <x v="4074"/>
    <n v="6"/>
    <n v="0.2"/>
    <x v="4727"/>
  </r>
  <r>
    <n v="5677"/>
    <s v="CA-2014-135993"/>
    <x v="1061"/>
    <x v="1150"/>
    <s v="Standard Class"/>
    <s v="PJ-18835"/>
    <s v="Patrick Jones"/>
    <s v="Corporate"/>
    <s v="United States"/>
    <s v="Seattle"/>
    <s v="Washington"/>
    <n v="98115"/>
    <x v="1"/>
    <x v="1691"/>
    <x v="2"/>
    <x v="11"/>
    <x v="1679"/>
    <x v="4075"/>
    <n v="4"/>
    <n v="0"/>
    <x v="4728"/>
  </r>
  <r>
    <n v="5678"/>
    <s v="CA-2014-126802"/>
    <x v="282"/>
    <x v="1061"/>
    <s v="Standard Class"/>
    <s v="ZC-21910"/>
    <s v="Zuschuss Carroll"/>
    <s v="Consumer"/>
    <s v="United States"/>
    <s v="Chicago"/>
    <s v="Illinois"/>
    <n v="60610"/>
    <x v="2"/>
    <x v="1525"/>
    <x v="0"/>
    <x v="5"/>
    <x v="1512"/>
    <x v="2360"/>
    <n v="3"/>
    <n v="0.6"/>
    <x v="4729"/>
  </r>
  <r>
    <n v="5679"/>
    <s v="CA-2016-143924"/>
    <x v="1062"/>
    <x v="1151"/>
    <s v="Standard Class"/>
    <s v="SC-20680"/>
    <s v="Steve Carroll"/>
    <s v="Home Office"/>
    <s v="United States"/>
    <s v="Holland"/>
    <s v="Michigan"/>
    <n v="49423"/>
    <x v="2"/>
    <x v="848"/>
    <x v="1"/>
    <x v="13"/>
    <x v="128"/>
    <x v="4076"/>
    <n v="7"/>
    <n v="0"/>
    <x v="4730"/>
  </r>
  <r>
    <n v="5680"/>
    <s v="CA-2016-143924"/>
    <x v="1062"/>
    <x v="1151"/>
    <s v="Standard Class"/>
    <s v="SC-20680"/>
    <s v="Steve Carroll"/>
    <s v="Home Office"/>
    <s v="United States"/>
    <s v="Holland"/>
    <s v="Michigan"/>
    <n v="49423"/>
    <x v="2"/>
    <x v="519"/>
    <x v="1"/>
    <x v="10"/>
    <x v="519"/>
    <x v="1446"/>
    <n v="2"/>
    <n v="0"/>
    <x v="1522"/>
  </r>
  <r>
    <n v="5681"/>
    <s v="CA-2016-141551"/>
    <x v="446"/>
    <x v="424"/>
    <s v="Standard Class"/>
    <s v="BP-11230"/>
    <s v="Benjamin Patterson"/>
    <s v="Consumer"/>
    <s v="United States"/>
    <s v="Broken Arrow"/>
    <s v="Oklahoma"/>
    <n v="74012"/>
    <x v="2"/>
    <x v="1206"/>
    <x v="1"/>
    <x v="8"/>
    <x v="1191"/>
    <x v="4077"/>
    <n v="1"/>
    <n v="0"/>
    <x v="4731"/>
  </r>
  <r>
    <n v="5682"/>
    <s v="CA-2016-141551"/>
    <x v="446"/>
    <x v="424"/>
    <s v="Standard Class"/>
    <s v="BP-11230"/>
    <s v="Benjamin Patterson"/>
    <s v="Consumer"/>
    <s v="United States"/>
    <s v="Broken Arrow"/>
    <s v="Oklahoma"/>
    <n v="74012"/>
    <x v="2"/>
    <x v="55"/>
    <x v="1"/>
    <x v="10"/>
    <x v="55"/>
    <x v="90"/>
    <n v="1"/>
    <n v="0"/>
    <x v="90"/>
  </r>
  <r>
    <n v="5683"/>
    <s v="CA-2014-164315"/>
    <x v="1063"/>
    <x v="521"/>
    <s v="Standard Class"/>
    <s v="RD-19585"/>
    <s v="Rob Dowd"/>
    <s v="Consumer"/>
    <s v="United States"/>
    <s v="Athens"/>
    <s v="Georgia"/>
    <n v="30605"/>
    <x v="0"/>
    <x v="1634"/>
    <x v="1"/>
    <x v="10"/>
    <x v="1624"/>
    <x v="3426"/>
    <n v="3"/>
    <n v="0"/>
    <x v="4363"/>
  </r>
  <r>
    <n v="5684"/>
    <s v="CA-2014-164315"/>
    <x v="1063"/>
    <x v="521"/>
    <s v="Standard Class"/>
    <s v="RD-19585"/>
    <s v="Rob Dowd"/>
    <s v="Consumer"/>
    <s v="United States"/>
    <s v="Athens"/>
    <s v="Georgia"/>
    <n v="30605"/>
    <x v="0"/>
    <x v="1521"/>
    <x v="2"/>
    <x v="7"/>
    <x v="1508"/>
    <x v="4078"/>
    <n v="7"/>
    <n v="0"/>
    <x v="4732"/>
  </r>
  <r>
    <n v="5685"/>
    <s v="CA-2014-164315"/>
    <x v="1063"/>
    <x v="521"/>
    <s v="Standard Class"/>
    <s v="RD-19585"/>
    <s v="Rob Dowd"/>
    <s v="Consumer"/>
    <s v="United States"/>
    <s v="Athens"/>
    <s v="Georgia"/>
    <n v="30605"/>
    <x v="0"/>
    <x v="1271"/>
    <x v="1"/>
    <x v="9"/>
    <x v="1256"/>
    <x v="901"/>
    <n v="5"/>
    <n v="0"/>
    <x v="4733"/>
  </r>
  <r>
    <n v="5686"/>
    <s v="CA-2015-131072"/>
    <x v="599"/>
    <x v="745"/>
    <s v="Same Day"/>
    <s v="KL-16645"/>
    <s v="Ken Lonsdale"/>
    <s v="Consumer"/>
    <s v="United States"/>
    <s v="Seattle"/>
    <s v="Washington"/>
    <n v="98105"/>
    <x v="1"/>
    <x v="102"/>
    <x v="1"/>
    <x v="8"/>
    <x v="102"/>
    <x v="2066"/>
    <n v="3"/>
    <n v="0.2"/>
    <x v="4734"/>
  </r>
  <r>
    <n v="5687"/>
    <s v="CA-2014-131541"/>
    <x v="1064"/>
    <x v="1152"/>
    <s v="Same Day"/>
    <s v="CK-12205"/>
    <s v="Chloris Kastensmidt"/>
    <s v="Consumer"/>
    <s v="United States"/>
    <s v="Apopka"/>
    <s v="Florida"/>
    <n v="32712"/>
    <x v="0"/>
    <x v="110"/>
    <x v="1"/>
    <x v="13"/>
    <x v="110"/>
    <x v="4079"/>
    <n v="5"/>
    <n v="0.2"/>
    <x v="4735"/>
  </r>
  <r>
    <n v="5688"/>
    <s v="CA-2014-131541"/>
    <x v="1064"/>
    <x v="1152"/>
    <s v="Same Day"/>
    <s v="CK-12205"/>
    <s v="Chloris Kastensmidt"/>
    <s v="Consumer"/>
    <s v="United States"/>
    <s v="Apopka"/>
    <s v="Florida"/>
    <n v="32712"/>
    <x v="0"/>
    <x v="1251"/>
    <x v="0"/>
    <x v="5"/>
    <x v="1235"/>
    <x v="4080"/>
    <n v="6"/>
    <n v="0.2"/>
    <x v="4736"/>
  </r>
  <r>
    <n v="5689"/>
    <s v="CA-2014-131541"/>
    <x v="1064"/>
    <x v="1152"/>
    <s v="Same Day"/>
    <s v="CK-12205"/>
    <s v="Chloris Kastensmidt"/>
    <s v="Consumer"/>
    <s v="United States"/>
    <s v="Apopka"/>
    <s v="Florida"/>
    <n v="32712"/>
    <x v="0"/>
    <x v="1214"/>
    <x v="1"/>
    <x v="12"/>
    <x v="753"/>
    <x v="4081"/>
    <n v="7"/>
    <n v="0.2"/>
    <x v="4737"/>
  </r>
  <r>
    <n v="5690"/>
    <s v="CA-2015-119550"/>
    <x v="207"/>
    <x v="16"/>
    <s v="Standard Class"/>
    <s v="RB-19705"/>
    <s v="Roger Barcio"/>
    <s v="Home Office"/>
    <s v="United States"/>
    <s v="Houston"/>
    <s v="Texas"/>
    <n v="77070"/>
    <x v="2"/>
    <x v="1745"/>
    <x v="0"/>
    <x v="1"/>
    <x v="1734"/>
    <x v="4082"/>
    <n v="3"/>
    <n v="0.3"/>
    <x v="4738"/>
  </r>
  <r>
    <n v="5691"/>
    <s v="US-2015-138093"/>
    <x v="895"/>
    <x v="313"/>
    <s v="Standard Class"/>
    <s v="KM-16225"/>
    <s v="Kalyca Meade"/>
    <s v="Corporate"/>
    <s v="United States"/>
    <s v="Baltimore"/>
    <s v="Maryland"/>
    <n v="21215"/>
    <x v="3"/>
    <x v="1279"/>
    <x v="1"/>
    <x v="6"/>
    <x v="1264"/>
    <x v="4083"/>
    <n v="9"/>
    <n v="0"/>
    <x v="4739"/>
  </r>
  <r>
    <n v="5692"/>
    <s v="US-2015-138093"/>
    <x v="895"/>
    <x v="313"/>
    <s v="Standard Class"/>
    <s v="KM-16225"/>
    <s v="Kalyca Meade"/>
    <s v="Corporate"/>
    <s v="United States"/>
    <s v="Baltimore"/>
    <s v="Maryland"/>
    <n v="21215"/>
    <x v="3"/>
    <x v="422"/>
    <x v="1"/>
    <x v="10"/>
    <x v="422"/>
    <x v="915"/>
    <n v="5"/>
    <n v="0"/>
    <x v="948"/>
  </r>
  <r>
    <n v="5693"/>
    <s v="US-2015-138093"/>
    <x v="895"/>
    <x v="313"/>
    <s v="Standard Class"/>
    <s v="KM-16225"/>
    <s v="Kalyca Meade"/>
    <s v="Corporate"/>
    <s v="United States"/>
    <s v="Baltimore"/>
    <s v="Maryland"/>
    <n v="21215"/>
    <x v="3"/>
    <x v="524"/>
    <x v="2"/>
    <x v="7"/>
    <x v="524"/>
    <x v="4084"/>
    <n v="1"/>
    <n v="0"/>
    <x v="4740"/>
  </r>
  <r>
    <n v="5694"/>
    <s v="US-2015-138093"/>
    <x v="895"/>
    <x v="313"/>
    <s v="Standard Class"/>
    <s v="KM-16225"/>
    <s v="Kalyca Meade"/>
    <s v="Corporate"/>
    <s v="United States"/>
    <s v="Baltimore"/>
    <s v="Maryland"/>
    <n v="21215"/>
    <x v="3"/>
    <x v="1714"/>
    <x v="1"/>
    <x v="10"/>
    <x v="1701"/>
    <x v="1603"/>
    <n v="5"/>
    <n v="0"/>
    <x v="4741"/>
  </r>
  <r>
    <n v="5695"/>
    <s v="US-2015-138093"/>
    <x v="895"/>
    <x v="313"/>
    <s v="Standard Class"/>
    <s v="KM-16225"/>
    <s v="Kalyca Meade"/>
    <s v="Corporate"/>
    <s v="United States"/>
    <s v="Baltimore"/>
    <s v="Maryland"/>
    <n v="21215"/>
    <x v="3"/>
    <x v="323"/>
    <x v="0"/>
    <x v="1"/>
    <x v="323"/>
    <x v="3116"/>
    <n v="3"/>
    <n v="0"/>
    <x v="3949"/>
  </r>
  <r>
    <n v="5696"/>
    <s v="CA-2016-126165"/>
    <x v="465"/>
    <x v="477"/>
    <s v="Second Class"/>
    <s v="AH-10465"/>
    <s v="Amy Hunt"/>
    <s v="Consumer"/>
    <s v="United States"/>
    <s v="San Francisco"/>
    <s v="California"/>
    <n v="94109"/>
    <x v="1"/>
    <x v="972"/>
    <x v="0"/>
    <x v="3"/>
    <x v="966"/>
    <x v="4085"/>
    <n v="2"/>
    <n v="0.2"/>
    <x v="4742"/>
  </r>
  <r>
    <n v="5697"/>
    <s v="CA-2017-126123"/>
    <x v="336"/>
    <x v="499"/>
    <s v="Standard Class"/>
    <s v="AG-10765"/>
    <s v="Anthony Garverick"/>
    <s v="Home Office"/>
    <s v="United States"/>
    <s v="Chicago"/>
    <s v="Illinois"/>
    <n v="60623"/>
    <x v="2"/>
    <x v="338"/>
    <x v="1"/>
    <x v="8"/>
    <x v="338"/>
    <x v="4086"/>
    <n v="9"/>
    <n v="0.8"/>
    <x v="4743"/>
  </r>
  <r>
    <n v="5698"/>
    <s v="CA-2017-126123"/>
    <x v="336"/>
    <x v="499"/>
    <s v="Standard Class"/>
    <s v="AG-10765"/>
    <s v="Anthony Garverick"/>
    <s v="Home Office"/>
    <s v="United States"/>
    <s v="Chicago"/>
    <s v="Illinois"/>
    <n v="60623"/>
    <x v="2"/>
    <x v="1080"/>
    <x v="1"/>
    <x v="8"/>
    <x v="1070"/>
    <x v="4087"/>
    <n v="1"/>
    <n v="0.8"/>
    <x v="4744"/>
  </r>
  <r>
    <n v="5699"/>
    <s v="CA-2016-143441"/>
    <x v="732"/>
    <x v="519"/>
    <s v="Same Day"/>
    <s v="EB-14170"/>
    <s v="Evan Bailliet"/>
    <s v="Consumer"/>
    <s v="United States"/>
    <s v="Laredo"/>
    <s v="Texas"/>
    <n v="78041"/>
    <x v="2"/>
    <x v="579"/>
    <x v="1"/>
    <x v="2"/>
    <x v="579"/>
    <x v="1583"/>
    <n v="1"/>
    <n v="0.2"/>
    <x v="4745"/>
  </r>
  <r>
    <n v="5700"/>
    <s v="CA-2017-148320"/>
    <x v="132"/>
    <x v="834"/>
    <s v="Standard Class"/>
    <s v="PG-18895"/>
    <s v="Paul Gonzalez"/>
    <s v="Consumer"/>
    <s v="United States"/>
    <s v="San Francisco"/>
    <s v="California"/>
    <n v="94109"/>
    <x v="1"/>
    <x v="1665"/>
    <x v="1"/>
    <x v="10"/>
    <x v="1653"/>
    <x v="1211"/>
    <n v="6"/>
    <n v="0"/>
    <x v="4746"/>
  </r>
  <r>
    <n v="5701"/>
    <s v="CA-2016-125661"/>
    <x v="390"/>
    <x v="482"/>
    <s v="First Class"/>
    <s v="CA-12055"/>
    <s v="Cathy Armstrong"/>
    <s v="Home Office"/>
    <s v="United States"/>
    <s v="Cleveland"/>
    <s v="Ohio"/>
    <n v="44105"/>
    <x v="3"/>
    <x v="618"/>
    <x v="1"/>
    <x v="12"/>
    <x v="618"/>
    <x v="4088"/>
    <n v="3"/>
    <n v="0.2"/>
    <x v="4747"/>
  </r>
  <r>
    <n v="5702"/>
    <s v="CA-2016-125661"/>
    <x v="390"/>
    <x v="482"/>
    <s v="First Class"/>
    <s v="CA-12055"/>
    <s v="Cathy Armstrong"/>
    <s v="Home Office"/>
    <s v="United States"/>
    <s v="Cleveland"/>
    <s v="Ohio"/>
    <n v="44105"/>
    <x v="3"/>
    <x v="1067"/>
    <x v="2"/>
    <x v="11"/>
    <x v="1056"/>
    <x v="4089"/>
    <n v="5"/>
    <n v="0.2"/>
    <x v="4748"/>
  </r>
  <r>
    <n v="5703"/>
    <s v="US-2014-123519"/>
    <x v="637"/>
    <x v="444"/>
    <s v="Standard Class"/>
    <s v="SS-20875"/>
    <s v="Sung Shariari"/>
    <s v="Consumer"/>
    <s v="United States"/>
    <s v="Marion"/>
    <s v="Ohio"/>
    <n v="43302"/>
    <x v="3"/>
    <x v="950"/>
    <x v="1"/>
    <x v="6"/>
    <x v="943"/>
    <x v="370"/>
    <n v="1"/>
    <n v="0.2"/>
    <x v="4749"/>
  </r>
  <r>
    <n v="5704"/>
    <s v="US-2014-123519"/>
    <x v="637"/>
    <x v="444"/>
    <s v="Standard Class"/>
    <s v="SS-20875"/>
    <s v="Sung Shariari"/>
    <s v="Consumer"/>
    <s v="United States"/>
    <s v="Marion"/>
    <s v="Ohio"/>
    <n v="43302"/>
    <x v="3"/>
    <x v="1337"/>
    <x v="0"/>
    <x v="3"/>
    <x v="1322"/>
    <x v="4090"/>
    <n v="1"/>
    <n v="0.4"/>
    <x v="4750"/>
  </r>
  <r>
    <n v="5705"/>
    <s v="US-2014-123519"/>
    <x v="637"/>
    <x v="444"/>
    <s v="Standard Class"/>
    <s v="SS-20875"/>
    <s v="Sung Shariari"/>
    <s v="Consumer"/>
    <s v="United States"/>
    <s v="Marion"/>
    <s v="Ohio"/>
    <n v="43302"/>
    <x v="3"/>
    <x v="764"/>
    <x v="2"/>
    <x v="11"/>
    <x v="763"/>
    <x v="2392"/>
    <n v="1"/>
    <n v="0.2"/>
    <x v="4751"/>
  </r>
  <r>
    <n v="5706"/>
    <s v="CA-2014-155593"/>
    <x v="935"/>
    <x v="821"/>
    <s v="Standard Class"/>
    <s v="RP-19390"/>
    <s v="Resi Pölking"/>
    <s v="Consumer"/>
    <s v="United States"/>
    <s v="Fairfield"/>
    <s v="Connecticut"/>
    <n v="6824"/>
    <x v="3"/>
    <x v="1562"/>
    <x v="1"/>
    <x v="14"/>
    <x v="1553"/>
    <x v="4091"/>
    <n v="3"/>
    <n v="0"/>
    <x v="4752"/>
  </r>
  <r>
    <n v="5707"/>
    <s v="CA-2017-136000"/>
    <x v="585"/>
    <x v="425"/>
    <s v="Second Class"/>
    <s v="SC-20440"/>
    <s v="Shaun Chance"/>
    <s v="Corporate"/>
    <s v="United States"/>
    <s v="New York City"/>
    <s v="New York"/>
    <n v="10009"/>
    <x v="3"/>
    <x v="1595"/>
    <x v="1"/>
    <x v="8"/>
    <x v="1587"/>
    <x v="3022"/>
    <n v="3"/>
    <n v="0.2"/>
    <x v="3374"/>
  </r>
  <r>
    <n v="5708"/>
    <s v="US-2015-160857"/>
    <x v="412"/>
    <x v="1153"/>
    <s v="Standard Class"/>
    <s v="NW-18400"/>
    <s v="Natalie Webber"/>
    <s v="Consumer"/>
    <s v="United States"/>
    <s v="New York City"/>
    <s v="New York"/>
    <n v="10024"/>
    <x v="3"/>
    <x v="750"/>
    <x v="0"/>
    <x v="5"/>
    <x v="748"/>
    <x v="4092"/>
    <n v="3"/>
    <n v="0"/>
    <x v="4753"/>
  </r>
  <r>
    <n v="5709"/>
    <s v="US-2015-160857"/>
    <x v="412"/>
    <x v="1153"/>
    <s v="Standard Class"/>
    <s v="NW-18400"/>
    <s v="Natalie Webber"/>
    <s v="Consumer"/>
    <s v="United States"/>
    <s v="New York City"/>
    <s v="New York"/>
    <n v="10024"/>
    <x v="3"/>
    <x v="1420"/>
    <x v="1"/>
    <x v="14"/>
    <x v="1408"/>
    <x v="3956"/>
    <n v="3"/>
    <n v="0"/>
    <x v="4568"/>
  </r>
  <r>
    <n v="5710"/>
    <s v="US-2015-160857"/>
    <x v="412"/>
    <x v="1153"/>
    <s v="Standard Class"/>
    <s v="NW-18400"/>
    <s v="Natalie Webber"/>
    <s v="Consumer"/>
    <s v="United States"/>
    <s v="New York City"/>
    <s v="New York"/>
    <n v="10024"/>
    <x v="3"/>
    <x v="474"/>
    <x v="0"/>
    <x v="1"/>
    <x v="475"/>
    <x v="4093"/>
    <n v="2"/>
    <n v="0.1"/>
    <x v="4754"/>
  </r>
  <r>
    <n v="5711"/>
    <s v="US-2015-160857"/>
    <x v="412"/>
    <x v="1153"/>
    <s v="Standard Class"/>
    <s v="NW-18400"/>
    <s v="Natalie Webber"/>
    <s v="Consumer"/>
    <s v="United States"/>
    <s v="New York City"/>
    <s v="New York"/>
    <n v="10024"/>
    <x v="3"/>
    <x v="361"/>
    <x v="2"/>
    <x v="16"/>
    <x v="361"/>
    <x v="4094"/>
    <n v="7"/>
    <n v="0.2"/>
    <x v="4755"/>
  </r>
  <r>
    <n v="5712"/>
    <s v="US-2015-160857"/>
    <x v="412"/>
    <x v="1153"/>
    <s v="Standard Class"/>
    <s v="NW-18400"/>
    <s v="Natalie Webber"/>
    <s v="Consumer"/>
    <s v="United States"/>
    <s v="New York City"/>
    <s v="New York"/>
    <n v="10024"/>
    <x v="3"/>
    <x v="1541"/>
    <x v="1"/>
    <x v="10"/>
    <x v="1529"/>
    <x v="541"/>
    <n v="3"/>
    <n v="0"/>
    <x v="551"/>
  </r>
  <r>
    <n v="5713"/>
    <s v="CA-2017-115805"/>
    <x v="689"/>
    <x v="849"/>
    <s v="Same Day"/>
    <s v="KW-16435"/>
    <s v="Katrina Willman"/>
    <s v="Consumer"/>
    <s v="United States"/>
    <s v="Chicago"/>
    <s v="Illinois"/>
    <n v="60653"/>
    <x v="2"/>
    <x v="521"/>
    <x v="2"/>
    <x v="7"/>
    <x v="521"/>
    <x v="2204"/>
    <n v="1"/>
    <n v="0.2"/>
    <x v="2378"/>
  </r>
  <r>
    <n v="5714"/>
    <s v="US-2014-143707"/>
    <x v="72"/>
    <x v="1154"/>
    <s v="Standard Class"/>
    <s v="HR-14770"/>
    <s v="Hallie Redmond"/>
    <s v="Home Office"/>
    <s v="United States"/>
    <s v="New York City"/>
    <s v="New York"/>
    <n v="10035"/>
    <x v="3"/>
    <x v="869"/>
    <x v="2"/>
    <x v="7"/>
    <x v="863"/>
    <x v="4095"/>
    <n v="3"/>
    <n v="0"/>
    <x v="4756"/>
  </r>
  <r>
    <n v="5715"/>
    <s v="CA-2017-116939"/>
    <x v="145"/>
    <x v="289"/>
    <s v="Standard Class"/>
    <s v="AG-10900"/>
    <s v="Arthur Gainer"/>
    <s v="Consumer"/>
    <s v="United States"/>
    <s v="Richmond"/>
    <s v="Virginia"/>
    <n v="23223"/>
    <x v="0"/>
    <x v="841"/>
    <x v="1"/>
    <x v="4"/>
    <x v="835"/>
    <x v="4096"/>
    <n v="5"/>
    <n v="0"/>
    <x v="4757"/>
  </r>
  <r>
    <n v="5716"/>
    <s v="CA-2015-124107"/>
    <x v="330"/>
    <x v="1141"/>
    <s v="Second Class"/>
    <s v="BM-11650"/>
    <s v="Brian Moss"/>
    <s v="Corporate"/>
    <s v="United States"/>
    <s v="Ann Arbor"/>
    <s v="Michigan"/>
    <n v="48104"/>
    <x v="2"/>
    <x v="695"/>
    <x v="2"/>
    <x v="11"/>
    <x v="695"/>
    <x v="1008"/>
    <n v="5"/>
    <n v="0"/>
    <x v="1047"/>
  </r>
  <r>
    <n v="5717"/>
    <s v="CA-2015-124107"/>
    <x v="330"/>
    <x v="1141"/>
    <s v="Second Class"/>
    <s v="BM-11650"/>
    <s v="Brian Moss"/>
    <s v="Corporate"/>
    <s v="United States"/>
    <s v="Ann Arbor"/>
    <s v="Michigan"/>
    <n v="48104"/>
    <x v="2"/>
    <x v="119"/>
    <x v="2"/>
    <x v="7"/>
    <x v="119"/>
    <x v="3325"/>
    <n v="3"/>
    <n v="0"/>
    <x v="3757"/>
  </r>
  <r>
    <n v="5718"/>
    <s v="CA-2015-124107"/>
    <x v="330"/>
    <x v="1141"/>
    <s v="Second Class"/>
    <s v="BM-11650"/>
    <s v="Brian Moss"/>
    <s v="Corporate"/>
    <s v="United States"/>
    <s v="Ann Arbor"/>
    <s v="Michigan"/>
    <n v="48104"/>
    <x v="2"/>
    <x v="1451"/>
    <x v="1"/>
    <x v="12"/>
    <x v="153"/>
    <x v="4097"/>
    <n v="7"/>
    <n v="0"/>
    <x v="4758"/>
  </r>
  <r>
    <n v="5719"/>
    <s v="CA-2015-124107"/>
    <x v="330"/>
    <x v="1141"/>
    <s v="Second Class"/>
    <s v="BM-11650"/>
    <s v="Brian Moss"/>
    <s v="Corporate"/>
    <s v="United States"/>
    <s v="Ann Arbor"/>
    <s v="Michigan"/>
    <n v="48104"/>
    <x v="2"/>
    <x v="930"/>
    <x v="1"/>
    <x v="9"/>
    <x v="923"/>
    <x v="4098"/>
    <n v="3"/>
    <n v="0.1"/>
    <x v="4759"/>
  </r>
  <r>
    <n v="5720"/>
    <s v="CA-2017-126550"/>
    <x v="1065"/>
    <x v="504"/>
    <s v="Second Class"/>
    <s v="RD-19720"/>
    <s v="Roger Demir"/>
    <s v="Consumer"/>
    <s v="United States"/>
    <s v="Lafayette"/>
    <s v="Indiana"/>
    <n v="47905"/>
    <x v="2"/>
    <x v="1569"/>
    <x v="1"/>
    <x v="4"/>
    <x v="1560"/>
    <x v="4099"/>
    <n v="5"/>
    <n v="0"/>
    <x v="4760"/>
  </r>
  <r>
    <n v="5721"/>
    <s v="CA-2015-138674"/>
    <x v="717"/>
    <x v="50"/>
    <s v="First Class"/>
    <s v="KB-16585"/>
    <s v="Ken Black"/>
    <s v="Corporate"/>
    <s v="United States"/>
    <s v="Springfield"/>
    <s v="Oregon"/>
    <n v="97477"/>
    <x v="1"/>
    <x v="52"/>
    <x v="1"/>
    <x v="13"/>
    <x v="52"/>
    <x v="525"/>
    <n v="5"/>
    <n v="0.2"/>
    <x v="4761"/>
  </r>
  <r>
    <n v="5722"/>
    <s v="CA-2015-138674"/>
    <x v="717"/>
    <x v="50"/>
    <s v="First Class"/>
    <s v="KB-16585"/>
    <s v="Ken Black"/>
    <s v="Corporate"/>
    <s v="United States"/>
    <s v="Springfield"/>
    <s v="Oregon"/>
    <n v="97477"/>
    <x v="1"/>
    <x v="1302"/>
    <x v="2"/>
    <x v="11"/>
    <x v="1287"/>
    <x v="4100"/>
    <n v="3"/>
    <n v="0.2"/>
    <x v="4762"/>
  </r>
  <r>
    <n v="5723"/>
    <s v="CA-2015-138674"/>
    <x v="717"/>
    <x v="50"/>
    <s v="First Class"/>
    <s v="KB-16585"/>
    <s v="Ken Black"/>
    <s v="Corporate"/>
    <s v="United States"/>
    <s v="Springfield"/>
    <s v="Oregon"/>
    <n v="97477"/>
    <x v="1"/>
    <x v="1233"/>
    <x v="2"/>
    <x v="11"/>
    <x v="1216"/>
    <x v="4101"/>
    <n v="4"/>
    <n v="0.2"/>
    <x v="4763"/>
  </r>
  <r>
    <n v="5724"/>
    <s v="CA-2016-165820"/>
    <x v="182"/>
    <x v="424"/>
    <s v="Standard Class"/>
    <s v="DW-13585"/>
    <s v="Dorothy Wardle"/>
    <s v="Corporate"/>
    <s v="United States"/>
    <s v="San Francisco"/>
    <s v="California"/>
    <n v="94109"/>
    <x v="1"/>
    <x v="832"/>
    <x v="1"/>
    <x v="10"/>
    <x v="827"/>
    <x v="91"/>
    <n v="2"/>
    <n v="0"/>
    <x v="91"/>
  </r>
  <r>
    <n v="5725"/>
    <s v="CA-2014-103191"/>
    <x v="358"/>
    <x v="1138"/>
    <s v="Standard Class"/>
    <s v="VG-21805"/>
    <s v="Vivek Grady"/>
    <s v="Corporate"/>
    <s v="United States"/>
    <s v="Chicago"/>
    <s v="Illinois"/>
    <n v="60653"/>
    <x v="2"/>
    <x v="942"/>
    <x v="1"/>
    <x v="4"/>
    <x v="935"/>
    <x v="4102"/>
    <n v="3"/>
    <n v="0.2"/>
    <x v="4764"/>
  </r>
  <r>
    <n v="5726"/>
    <s v="CA-2015-103933"/>
    <x v="12"/>
    <x v="538"/>
    <s v="First Class"/>
    <s v="DR-12880"/>
    <s v="Dan Reichenbach"/>
    <s v="Corporate"/>
    <s v="United States"/>
    <s v="New York City"/>
    <s v="New York"/>
    <n v="10011"/>
    <x v="3"/>
    <x v="1336"/>
    <x v="2"/>
    <x v="11"/>
    <x v="1321"/>
    <x v="438"/>
    <n v="9"/>
    <n v="0"/>
    <x v="4765"/>
  </r>
  <r>
    <n v="5727"/>
    <s v="CA-2015-110548"/>
    <x v="124"/>
    <x v="970"/>
    <s v="Standard Class"/>
    <s v="AH-10690"/>
    <s v="Anna Häberlin"/>
    <s v="Corporate"/>
    <s v="United States"/>
    <s v="Houston"/>
    <s v="Texas"/>
    <n v="77095"/>
    <x v="2"/>
    <x v="981"/>
    <x v="2"/>
    <x v="7"/>
    <x v="974"/>
    <x v="1266"/>
    <n v="7"/>
    <n v="0.2"/>
    <x v="1317"/>
  </r>
  <r>
    <n v="5728"/>
    <s v="CA-2017-117324"/>
    <x v="166"/>
    <x v="114"/>
    <s v="Standard Class"/>
    <s v="JP-15520"/>
    <s v="Jeremy Pistek"/>
    <s v="Consumer"/>
    <s v="United States"/>
    <s v="Madison"/>
    <s v="Wisconsin"/>
    <n v="53711"/>
    <x v="2"/>
    <x v="1089"/>
    <x v="2"/>
    <x v="11"/>
    <x v="1079"/>
    <x v="4103"/>
    <n v="3"/>
    <n v="0"/>
    <x v="4766"/>
  </r>
  <r>
    <n v="5729"/>
    <s v="CA-2017-117324"/>
    <x v="166"/>
    <x v="114"/>
    <s v="Standard Class"/>
    <s v="JP-15520"/>
    <s v="Jeremy Pistek"/>
    <s v="Consumer"/>
    <s v="United States"/>
    <s v="Madison"/>
    <s v="Wisconsin"/>
    <n v="53711"/>
    <x v="2"/>
    <x v="963"/>
    <x v="1"/>
    <x v="9"/>
    <x v="956"/>
    <x v="1234"/>
    <n v="3"/>
    <n v="0"/>
    <x v="1280"/>
  </r>
  <r>
    <n v="5730"/>
    <s v="CA-2017-117324"/>
    <x v="166"/>
    <x v="114"/>
    <s v="Standard Class"/>
    <s v="JP-15520"/>
    <s v="Jeremy Pistek"/>
    <s v="Consumer"/>
    <s v="United States"/>
    <s v="Madison"/>
    <s v="Wisconsin"/>
    <n v="53711"/>
    <x v="2"/>
    <x v="580"/>
    <x v="1"/>
    <x v="2"/>
    <x v="580"/>
    <x v="3550"/>
    <n v="2"/>
    <n v="0"/>
    <x v="4043"/>
  </r>
  <r>
    <n v="5731"/>
    <s v="CA-2017-117324"/>
    <x v="166"/>
    <x v="114"/>
    <s v="Standard Class"/>
    <s v="JP-15520"/>
    <s v="Jeremy Pistek"/>
    <s v="Consumer"/>
    <s v="United States"/>
    <s v="Madison"/>
    <s v="Wisconsin"/>
    <n v="53711"/>
    <x v="2"/>
    <x v="1121"/>
    <x v="0"/>
    <x v="0"/>
    <x v="1109"/>
    <x v="4104"/>
    <n v="4"/>
    <n v="0"/>
    <x v="4767"/>
  </r>
  <r>
    <n v="5732"/>
    <s v="CA-2017-117324"/>
    <x v="166"/>
    <x v="114"/>
    <s v="Standard Class"/>
    <s v="JP-15520"/>
    <s v="Jeremy Pistek"/>
    <s v="Consumer"/>
    <s v="United States"/>
    <s v="Madison"/>
    <s v="Wisconsin"/>
    <n v="53711"/>
    <x v="2"/>
    <x v="320"/>
    <x v="1"/>
    <x v="10"/>
    <x v="320"/>
    <x v="4105"/>
    <n v="4"/>
    <n v="0"/>
    <x v="4768"/>
  </r>
  <r>
    <n v="5733"/>
    <s v="CA-2017-143574"/>
    <x v="222"/>
    <x v="354"/>
    <s v="First Class"/>
    <s v="DR-12880"/>
    <s v="Dan Reichenbach"/>
    <s v="Corporate"/>
    <s v="United States"/>
    <s v="Milford"/>
    <s v="Connecticut"/>
    <n v="6460"/>
    <x v="3"/>
    <x v="1531"/>
    <x v="0"/>
    <x v="0"/>
    <x v="1518"/>
    <x v="3166"/>
    <n v="9"/>
    <n v="0"/>
    <x v="4769"/>
  </r>
  <r>
    <n v="5734"/>
    <s v="CA-2017-143574"/>
    <x v="222"/>
    <x v="354"/>
    <s v="First Class"/>
    <s v="DR-12880"/>
    <s v="Dan Reichenbach"/>
    <s v="Corporate"/>
    <s v="United States"/>
    <s v="Milford"/>
    <s v="Connecticut"/>
    <n v="6460"/>
    <x v="3"/>
    <x v="682"/>
    <x v="1"/>
    <x v="14"/>
    <x v="682"/>
    <x v="4106"/>
    <n v="3"/>
    <n v="0"/>
    <x v="4770"/>
  </r>
  <r>
    <n v="5735"/>
    <s v="CA-2017-143574"/>
    <x v="222"/>
    <x v="354"/>
    <s v="First Class"/>
    <s v="DR-12880"/>
    <s v="Dan Reichenbach"/>
    <s v="Corporate"/>
    <s v="United States"/>
    <s v="Milford"/>
    <s v="Connecticut"/>
    <n v="6460"/>
    <x v="3"/>
    <x v="980"/>
    <x v="0"/>
    <x v="5"/>
    <x v="973"/>
    <x v="2855"/>
    <n v="2"/>
    <n v="0"/>
    <x v="3173"/>
  </r>
  <r>
    <n v="5736"/>
    <s v="CA-2014-111773"/>
    <x v="290"/>
    <x v="890"/>
    <s v="Standard Class"/>
    <s v="JK-15625"/>
    <s v="Jim Karlsson"/>
    <s v="Consumer"/>
    <s v="United States"/>
    <s v="New York City"/>
    <s v="New York"/>
    <n v="10024"/>
    <x v="3"/>
    <x v="1458"/>
    <x v="1"/>
    <x v="8"/>
    <x v="1444"/>
    <x v="4107"/>
    <n v="3"/>
    <n v="0.2"/>
    <x v="4771"/>
  </r>
  <r>
    <n v="5737"/>
    <s v="CA-2014-148614"/>
    <x v="407"/>
    <x v="1155"/>
    <s v="Standard Class"/>
    <s v="MV-17485"/>
    <s v="Mark Van Huff"/>
    <s v="Consumer"/>
    <s v="United States"/>
    <s v="Los Angeles"/>
    <s v="California"/>
    <n v="90049"/>
    <x v="1"/>
    <x v="364"/>
    <x v="1"/>
    <x v="10"/>
    <x v="364"/>
    <x v="2439"/>
    <n v="2"/>
    <n v="0"/>
    <x v="2664"/>
  </r>
  <r>
    <n v="5738"/>
    <s v="CA-2014-148614"/>
    <x v="407"/>
    <x v="1155"/>
    <s v="Standard Class"/>
    <s v="MV-17485"/>
    <s v="Mark Van Huff"/>
    <s v="Consumer"/>
    <s v="United States"/>
    <s v="Los Angeles"/>
    <s v="California"/>
    <n v="90049"/>
    <x v="1"/>
    <x v="76"/>
    <x v="0"/>
    <x v="5"/>
    <x v="76"/>
    <x v="78"/>
    <n v="2"/>
    <n v="0"/>
    <x v="4772"/>
  </r>
  <r>
    <n v="5739"/>
    <s v="CA-2017-156139"/>
    <x v="413"/>
    <x v="335"/>
    <s v="Standard Class"/>
    <s v="BP-11155"/>
    <s v="Becky Pak"/>
    <s v="Consumer"/>
    <s v="United States"/>
    <s v="San Francisco"/>
    <s v="California"/>
    <n v="94109"/>
    <x v="1"/>
    <x v="1399"/>
    <x v="1"/>
    <x v="8"/>
    <x v="1386"/>
    <x v="4108"/>
    <n v="3"/>
    <n v="0.2"/>
    <x v="4773"/>
  </r>
  <r>
    <n v="5740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1641"/>
    <x v="1"/>
    <x v="10"/>
    <x v="1631"/>
    <x v="91"/>
    <n v="2"/>
    <n v="0"/>
    <x v="2056"/>
  </r>
  <r>
    <n v="5741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750"/>
    <x v="0"/>
    <x v="5"/>
    <x v="748"/>
    <x v="4109"/>
    <n v="1"/>
    <n v="0"/>
    <x v="4774"/>
  </r>
  <r>
    <n v="5742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1093"/>
    <x v="2"/>
    <x v="15"/>
    <x v="1083"/>
    <x v="4110"/>
    <n v="2"/>
    <n v="0.2"/>
    <x v="4775"/>
  </r>
  <r>
    <n v="5743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652"/>
    <x v="1"/>
    <x v="10"/>
    <x v="652"/>
    <x v="4111"/>
    <n v="4"/>
    <n v="0"/>
    <x v="4776"/>
  </r>
  <r>
    <n v="5744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578"/>
    <x v="1"/>
    <x v="10"/>
    <x v="578"/>
    <x v="130"/>
    <n v="3"/>
    <n v="0"/>
    <x v="132"/>
  </r>
  <r>
    <n v="5745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418"/>
    <x v="1"/>
    <x v="4"/>
    <x v="418"/>
    <x v="4112"/>
    <n v="7"/>
    <n v="0"/>
    <x v="4777"/>
  </r>
  <r>
    <n v="5746"/>
    <s v="US-2017-147886"/>
    <x v="615"/>
    <x v="866"/>
    <s v="First Class"/>
    <s v="DH-13075"/>
    <s v="Dave Hallsten"/>
    <s v="Corporate"/>
    <s v="United States"/>
    <s v="Fairfield"/>
    <s v="California"/>
    <n v="94533"/>
    <x v="1"/>
    <x v="1392"/>
    <x v="0"/>
    <x v="5"/>
    <x v="1378"/>
    <x v="748"/>
    <n v="7"/>
    <n v="0"/>
    <x v="4778"/>
  </r>
  <r>
    <n v="5747"/>
    <s v="CA-2016-113733"/>
    <x v="16"/>
    <x v="485"/>
    <s v="Standard Class"/>
    <s v="LH-16900"/>
    <s v="Lena Hernandez"/>
    <s v="Consumer"/>
    <s v="United States"/>
    <s v="Greenville"/>
    <s v="North Carolina"/>
    <n v="27834"/>
    <x v="0"/>
    <x v="495"/>
    <x v="2"/>
    <x v="7"/>
    <x v="495"/>
    <x v="2528"/>
    <n v="2"/>
    <n v="0.2"/>
    <x v="2773"/>
  </r>
  <r>
    <n v="5748"/>
    <s v="CA-2016-113733"/>
    <x v="16"/>
    <x v="485"/>
    <s v="Standard Class"/>
    <s v="LH-16900"/>
    <s v="Lena Hernandez"/>
    <s v="Consumer"/>
    <s v="United States"/>
    <s v="Greenville"/>
    <s v="North Carolina"/>
    <n v="27834"/>
    <x v="0"/>
    <x v="721"/>
    <x v="2"/>
    <x v="11"/>
    <x v="720"/>
    <x v="3147"/>
    <n v="3"/>
    <n v="0.2"/>
    <x v="3538"/>
  </r>
  <r>
    <n v="5749"/>
    <s v="CA-2016-113733"/>
    <x v="16"/>
    <x v="485"/>
    <s v="Standard Class"/>
    <s v="LH-16900"/>
    <s v="Lena Hernandez"/>
    <s v="Consumer"/>
    <s v="United States"/>
    <s v="Greenville"/>
    <s v="North Carolina"/>
    <n v="27834"/>
    <x v="0"/>
    <x v="1691"/>
    <x v="2"/>
    <x v="11"/>
    <x v="1679"/>
    <x v="4113"/>
    <n v="3"/>
    <n v="0.2"/>
    <x v="4779"/>
  </r>
  <r>
    <n v="5750"/>
    <s v="CA-2017-104913"/>
    <x v="551"/>
    <x v="228"/>
    <s v="Standard Class"/>
    <s v="DK-13090"/>
    <s v="Dave Kipp"/>
    <s v="Consumer"/>
    <s v="United States"/>
    <s v="Long Beach"/>
    <s v="New York"/>
    <n v="11561"/>
    <x v="3"/>
    <x v="1250"/>
    <x v="2"/>
    <x v="7"/>
    <x v="1234"/>
    <x v="4114"/>
    <n v="5"/>
    <n v="0"/>
    <x v="4780"/>
  </r>
  <r>
    <n v="5751"/>
    <s v="CA-2014-145800"/>
    <x v="992"/>
    <x v="1071"/>
    <s v="Standard Class"/>
    <s v="SS-20410"/>
    <s v="Shahid Shariari"/>
    <s v="Consumer"/>
    <s v="United States"/>
    <s v="Buffalo Grove"/>
    <s v="Illinois"/>
    <n v="60089"/>
    <x v="2"/>
    <x v="10"/>
    <x v="0"/>
    <x v="3"/>
    <x v="10"/>
    <x v="4115"/>
    <n v="3"/>
    <n v="0.5"/>
    <x v="4781"/>
  </r>
  <r>
    <n v="5752"/>
    <s v="CA-2016-125850"/>
    <x v="115"/>
    <x v="113"/>
    <s v="Standard Class"/>
    <s v="FP-14320"/>
    <s v="Frank Preis"/>
    <s v="Consumer"/>
    <s v="United States"/>
    <s v="San Diego"/>
    <s v="California"/>
    <n v="92037"/>
    <x v="1"/>
    <x v="1760"/>
    <x v="1"/>
    <x v="2"/>
    <x v="1749"/>
    <x v="1851"/>
    <n v="3"/>
    <n v="0"/>
    <x v="1986"/>
  </r>
  <r>
    <n v="5753"/>
    <s v="CA-2016-125850"/>
    <x v="115"/>
    <x v="113"/>
    <s v="Standard Class"/>
    <s v="FP-14320"/>
    <s v="Frank Preis"/>
    <s v="Consumer"/>
    <s v="United States"/>
    <s v="San Diego"/>
    <s v="California"/>
    <n v="92037"/>
    <x v="1"/>
    <x v="617"/>
    <x v="1"/>
    <x v="2"/>
    <x v="617"/>
    <x v="2809"/>
    <n v="5"/>
    <n v="0"/>
    <x v="3121"/>
  </r>
  <r>
    <n v="5754"/>
    <s v="CA-2016-118514"/>
    <x v="1066"/>
    <x v="1156"/>
    <s v="Standard Class"/>
    <s v="LC-17050"/>
    <s v="Liz Carlisle"/>
    <s v="Consumer"/>
    <s v="United States"/>
    <s v="Richmond"/>
    <s v="Kentucky"/>
    <n v="40475"/>
    <x v="0"/>
    <x v="377"/>
    <x v="0"/>
    <x v="1"/>
    <x v="378"/>
    <x v="405"/>
    <n v="4"/>
    <n v="0"/>
    <x v="414"/>
  </r>
  <r>
    <n v="5755"/>
    <s v="CA-2015-150749"/>
    <x v="368"/>
    <x v="1157"/>
    <s v="Second Class"/>
    <s v="AS-10240"/>
    <s v="Alan Shonely"/>
    <s v="Consumer"/>
    <s v="United States"/>
    <s v="Springfield"/>
    <s v="Virginia"/>
    <n v="22153"/>
    <x v="0"/>
    <x v="324"/>
    <x v="1"/>
    <x v="6"/>
    <x v="324"/>
    <x v="348"/>
    <n v="2"/>
    <n v="0"/>
    <x v="356"/>
  </r>
  <r>
    <n v="5756"/>
    <s v="CA-2014-163748"/>
    <x v="1005"/>
    <x v="1146"/>
    <s v="Standard Class"/>
    <s v="HG-15025"/>
    <s v="Hunter Glantz"/>
    <s v="Consumer"/>
    <s v="United States"/>
    <s v="Fort Worth"/>
    <s v="Texas"/>
    <n v="76106"/>
    <x v="2"/>
    <x v="1683"/>
    <x v="1"/>
    <x v="9"/>
    <x v="1671"/>
    <x v="4116"/>
    <n v="4"/>
    <n v="0.8"/>
    <x v="4782"/>
  </r>
  <r>
    <n v="5757"/>
    <s v="CA-2014-163748"/>
    <x v="1005"/>
    <x v="1146"/>
    <s v="Standard Class"/>
    <s v="HG-15025"/>
    <s v="Hunter Glantz"/>
    <s v="Consumer"/>
    <s v="United States"/>
    <s v="Fort Worth"/>
    <s v="Texas"/>
    <n v="76106"/>
    <x v="2"/>
    <x v="615"/>
    <x v="2"/>
    <x v="16"/>
    <x v="615"/>
    <x v="4117"/>
    <n v="5"/>
    <n v="0.2"/>
    <x v="4783"/>
  </r>
  <r>
    <n v="5758"/>
    <s v="CA-2015-119634"/>
    <x v="1067"/>
    <x v="99"/>
    <s v="Standard Class"/>
    <s v="BW-11065"/>
    <s v="Barry Weirich"/>
    <s v="Consumer"/>
    <s v="United States"/>
    <s v="Raleigh"/>
    <s v="North Carolina"/>
    <n v="27604"/>
    <x v="0"/>
    <x v="1006"/>
    <x v="0"/>
    <x v="5"/>
    <x v="1381"/>
    <x v="4118"/>
    <n v="3"/>
    <n v="0.2"/>
    <x v="4784"/>
  </r>
  <r>
    <n v="5759"/>
    <s v="CA-2015-149300"/>
    <x v="6"/>
    <x v="78"/>
    <s v="First Class"/>
    <s v="BH-11710"/>
    <s v="Brosina Hoffman"/>
    <s v="Consumer"/>
    <s v="United States"/>
    <s v="Hialeah"/>
    <s v="Florida"/>
    <n v="33012"/>
    <x v="0"/>
    <x v="1734"/>
    <x v="2"/>
    <x v="15"/>
    <x v="1722"/>
    <x v="4119"/>
    <n v="3"/>
    <n v="0.5"/>
    <x v="4785"/>
  </r>
  <r>
    <n v="5760"/>
    <s v="US-2016-111528"/>
    <x v="945"/>
    <x v="525"/>
    <s v="Same Day"/>
    <s v="JP-16135"/>
    <s v="Julie Prescott"/>
    <s v="Home Office"/>
    <s v="United States"/>
    <s v="Los Angeles"/>
    <s v="California"/>
    <n v="90032"/>
    <x v="1"/>
    <x v="772"/>
    <x v="1"/>
    <x v="4"/>
    <x v="771"/>
    <x v="2289"/>
    <n v="4"/>
    <n v="0"/>
    <x v="2475"/>
  </r>
  <r>
    <n v="5761"/>
    <s v="US-2016-111528"/>
    <x v="945"/>
    <x v="525"/>
    <s v="Same Day"/>
    <s v="JP-16135"/>
    <s v="Julie Prescott"/>
    <s v="Home Office"/>
    <s v="United States"/>
    <s v="Los Angeles"/>
    <s v="California"/>
    <n v="90032"/>
    <x v="1"/>
    <x v="416"/>
    <x v="1"/>
    <x v="8"/>
    <x v="416"/>
    <x v="4120"/>
    <n v="1"/>
    <n v="0.2"/>
    <x v="4786"/>
  </r>
  <r>
    <n v="5762"/>
    <s v="CA-2017-158169"/>
    <x v="801"/>
    <x v="719"/>
    <s v="First Class"/>
    <s v="JM-16195"/>
    <s v="Justin MacKendrick"/>
    <s v="Consumer"/>
    <s v="United States"/>
    <s v="Lake Forest"/>
    <s v="California"/>
    <n v="92630"/>
    <x v="1"/>
    <x v="1107"/>
    <x v="1"/>
    <x v="9"/>
    <x v="1096"/>
    <x v="3116"/>
    <n v="3"/>
    <n v="0"/>
    <x v="3497"/>
  </r>
  <r>
    <n v="5763"/>
    <s v="CA-2017-158169"/>
    <x v="801"/>
    <x v="719"/>
    <s v="First Class"/>
    <s v="JM-16195"/>
    <s v="Justin MacKendrick"/>
    <s v="Consumer"/>
    <s v="United States"/>
    <s v="Lake Forest"/>
    <s v="California"/>
    <n v="92630"/>
    <x v="1"/>
    <x v="1001"/>
    <x v="0"/>
    <x v="5"/>
    <x v="993"/>
    <x v="4121"/>
    <n v="4"/>
    <n v="0"/>
    <x v="4787"/>
  </r>
  <r>
    <n v="5764"/>
    <s v="CA-2015-162047"/>
    <x v="502"/>
    <x v="745"/>
    <s v="First Class"/>
    <s v="FH-14365"/>
    <s v="Fred Hopkins"/>
    <s v="Corporate"/>
    <s v="United States"/>
    <s v="Long Beach"/>
    <s v="New York"/>
    <n v="11561"/>
    <x v="3"/>
    <x v="1578"/>
    <x v="0"/>
    <x v="1"/>
    <x v="1569"/>
    <x v="4122"/>
    <n v="10"/>
    <n v="0.1"/>
    <x v="4788"/>
  </r>
  <r>
    <n v="5765"/>
    <s v="CA-2015-117772"/>
    <x v="229"/>
    <x v="64"/>
    <s v="Second Class"/>
    <s v="MC-17575"/>
    <s v="Matt Collins"/>
    <s v="Consumer"/>
    <s v="United States"/>
    <s v="Seattle"/>
    <s v="Washington"/>
    <n v="98103"/>
    <x v="1"/>
    <x v="1755"/>
    <x v="1"/>
    <x v="4"/>
    <x v="1745"/>
    <x v="4123"/>
    <n v="6"/>
    <n v="0"/>
    <x v="4789"/>
  </r>
  <r>
    <n v="5766"/>
    <s v="US-2014-126340"/>
    <x v="1068"/>
    <x v="390"/>
    <s v="Standard Class"/>
    <s v="EB-13870"/>
    <s v="Emily Burns"/>
    <s v="Consumer"/>
    <s v="United States"/>
    <s v="Redding"/>
    <s v="California"/>
    <n v="96003"/>
    <x v="1"/>
    <x v="872"/>
    <x v="2"/>
    <x v="7"/>
    <x v="866"/>
    <x v="3844"/>
    <n v="3"/>
    <n v="0.2"/>
    <x v="4790"/>
  </r>
  <r>
    <n v="5767"/>
    <s v="CA-2016-149685"/>
    <x v="750"/>
    <x v="831"/>
    <s v="Standard Class"/>
    <s v="PM-19135"/>
    <s v="Peter McVee"/>
    <s v="Home Office"/>
    <s v="United States"/>
    <s v="San Antonio"/>
    <s v="Texas"/>
    <n v="78207"/>
    <x v="2"/>
    <x v="1351"/>
    <x v="1"/>
    <x v="2"/>
    <x v="1337"/>
    <x v="4124"/>
    <n v="6"/>
    <n v="0.2"/>
    <x v="4791"/>
  </r>
  <r>
    <n v="5768"/>
    <s v="CA-2017-126396"/>
    <x v="565"/>
    <x v="230"/>
    <s v="Second Class"/>
    <s v="AR-10345"/>
    <s v="Alex Russell"/>
    <s v="Corporate"/>
    <s v="United States"/>
    <s v="Houston"/>
    <s v="Texas"/>
    <n v="77070"/>
    <x v="2"/>
    <x v="936"/>
    <x v="2"/>
    <x v="11"/>
    <x v="929"/>
    <x v="4125"/>
    <n v="6"/>
    <n v="0.2"/>
    <x v="4792"/>
  </r>
  <r>
    <n v="5769"/>
    <s v="CA-2015-154900"/>
    <x v="1069"/>
    <x v="1158"/>
    <s v="Standard Class"/>
    <s v="SS-20875"/>
    <s v="Sung Shariari"/>
    <s v="Consumer"/>
    <s v="United States"/>
    <s v="Leominster"/>
    <s v="Massachusetts"/>
    <n v="1453"/>
    <x v="3"/>
    <x v="1042"/>
    <x v="1"/>
    <x v="2"/>
    <x v="1031"/>
    <x v="982"/>
    <n v="1"/>
    <n v="0"/>
    <x v="1020"/>
  </r>
  <r>
    <n v="5770"/>
    <s v="CA-2015-154900"/>
    <x v="1069"/>
    <x v="1158"/>
    <s v="Standard Class"/>
    <s v="SS-20875"/>
    <s v="Sung Shariari"/>
    <s v="Consumer"/>
    <s v="United States"/>
    <s v="Leominster"/>
    <s v="Massachusetts"/>
    <n v="1453"/>
    <x v="3"/>
    <x v="126"/>
    <x v="1"/>
    <x v="10"/>
    <x v="562"/>
    <x v="20"/>
    <n v="4"/>
    <n v="0"/>
    <x v="730"/>
  </r>
  <r>
    <n v="5771"/>
    <s v="CA-2015-103835"/>
    <x v="496"/>
    <x v="118"/>
    <s v="Standard Class"/>
    <s v="SC-20440"/>
    <s v="Shaun Chance"/>
    <s v="Corporate"/>
    <s v="United States"/>
    <s v="Los Angeles"/>
    <s v="California"/>
    <n v="90032"/>
    <x v="1"/>
    <x v="527"/>
    <x v="0"/>
    <x v="5"/>
    <x v="527"/>
    <x v="4126"/>
    <n v="3"/>
    <n v="0"/>
    <x v="4793"/>
  </r>
  <r>
    <n v="5772"/>
    <s v="CA-2015-103835"/>
    <x v="496"/>
    <x v="118"/>
    <s v="Standard Class"/>
    <s v="SC-20440"/>
    <s v="Shaun Chance"/>
    <s v="Corporate"/>
    <s v="United States"/>
    <s v="Los Angeles"/>
    <s v="California"/>
    <n v="90032"/>
    <x v="1"/>
    <x v="1364"/>
    <x v="1"/>
    <x v="9"/>
    <x v="1350"/>
    <x v="4127"/>
    <n v="4"/>
    <n v="0"/>
    <x v="4794"/>
  </r>
  <r>
    <n v="5773"/>
    <s v="CA-2015-158939"/>
    <x v="650"/>
    <x v="382"/>
    <s v="Standard Class"/>
    <s v="EA-14035"/>
    <s v="Erin Ashbrook"/>
    <s v="Corporate"/>
    <s v="United States"/>
    <s v="Springfield"/>
    <s v="Missouri"/>
    <n v="65807"/>
    <x v="2"/>
    <x v="349"/>
    <x v="2"/>
    <x v="16"/>
    <x v="349"/>
    <x v="4128"/>
    <n v="1"/>
    <n v="0"/>
    <x v="4795"/>
  </r>
  <r>
    <n v="5774"/>
    <s v="CA-2016-117408"/>
    <x v="1070"/>
    <x v="479"/>
    <s v="Standard Class"/>
    <s v="TP-21130"/>
    <s v="Theone Pippenger"/>
    <s v="Consumer"/>
    <s v="United States"/>
    <s v="Waco"/>
    <s v="Texas"/>
    <n v="76706"/>
    <x v="2"/>
    <x v="355"/>
    <x v="1"/>
    <x v="4"/>
    <x v="355"/>
    <x v="942"/>
    <n v="2"/>
    <n v="0.2"/>
    <x v="4796"/>
  </r>
  <r>
    <n v="5775"/>
    <s v="CA-2016-142398"/>
    <x v="408"/>
    <x v="438"/>
    <s v="Standard Class"/>
    <s v="BP-11290"/>
    <s v="Beth Paige"/>
    <s v="Consumer"/>
    <s v="United States"/>
    <s v="Los Angeles"/>
    <s v="California"/>
    <n v="90036"/>
    <x v="1"/>
    <x v="1756"/>
    <x v="0"/>
    <x v="1"/>
    <x v="1746"/>
    <x v="4129"/>
    <n v="7"/>
    <n v="0.2"/>
    <x v="4797"/>
  </r>
  <r>
    <n v="5776"/>
    <s v="CA-2016-142398"/>
    <x v="408"/>
    <x v="438"/>
    <s v="Standard Class"/>
    <s v="BP-11290"/>
    <s v="Beth Paige"/>
    <s v="Consumer"/>
    <s v="United States"/>
    <s v="Los Angeles"/>
    <s v="California"/>
    <n v="90036"/>
    <x v="1"/>
    <x v="729"/>
    <x v="1"/>
    <x v="8"/>
    <x v="728"/>
    <x v="4130"/>
    <n v="1"/>
    <n v="0.2"/>
    <x v="4798"/>
  </r>
  <r>
    <n v="5777"/>
    <s v="CA-2016-105277"/>
    <x v="429"/>
    <x v="542"/>
    <s v="Standard Class"/>
    <s v="LM-17065"/>
    <s v="Liz MacKendrick"/>
    <s v="Consumer"/>
    <s v="United States"/>
    <s v="Auburn"/>
    <s v="New York"/>
    <n v="13021"/>
    <x v="3"/>
    <x v="625"/>
    <x v="1"/>
    <x v="8"/>
    <x v="625"/>
    <x v="1654"/>
    <n v="3"/>
    <n v="0.2"/>
    <x v="4799"/>
  </r>
  <r>
    <n v="5778"/>
    <s v="CA-2016-112060"/>
    <x v="429"/>
    <x v="66"/>
    <s v="Standard Class"/>
    <s v="KT-16465"/>
    <s v="Kean Takahito"/>
    <s v="Consumer"/>
    <s v="United States"/>
    <s v="San Francisco"/>
    <s v="California"/>
    <n v="94109"/>
    <x v="1"/>
    <x v="921"/>
    <x v="1"/>
    <x v="10"/>
    <x v="913"/>
    <x v="2840"/>
    <n v="1"/>
    <n v="0"/>
    <x v="3157"/>
  </r>
  <r>
    <n v="5779"/>
    <s v="CA-2014-105270"/>
    <x v="7"/>
    <x v="7"/>
    <s v="Standard Class"/>
    <s v="AP-10915"/>
    <s v="Arthur Prichep"/>
    <s v="Consumer"/>
    <s v="United States"/>
    <s v="Los Angeles"/>
    <s v="California"/>
    <n v="90008"/>
    <x v="1"/>
    <x v="400"/>
    <x v="1"/>
    <x v="6"/>
    <x v="401"/>
    <x v="429"/>
    <n v="3"/>
    <n v="0"/>
    <x v="439"/>
  </r>
  <r>
    <n v="5780"/>
    <s v="CA-2014-105270"/>
    <x v="7"/>
    <x v="7"/>
    <s v="Standard Class"/>
    <s v="AP-10915"/>
    <s v="Arthur Prichep"/>
    <s v="Consumer"/>
    <s v="United States"/>
    <s v="Los Angeles"/>
    <s v="California"/>
    <n v="90008"/>
    <x v="1"/>
    <x v="1153"/>
    <x v="0"/>
    <x v="1"/>
    <x v="1141"/>
    <x v="4131"/>
    <n v="1"/>
    <n v="0.2"/>
    <x v="4800"/>
  </r>
  <r>
    <n v="5781"/>
    <s v="US-2015-159513"/>
    <x v="788"/>
    <x v="1159"/>
    <s v="Standard Class"/>
    <s v="JD-15790"/>
    <s v="John Dryer"/>
    <s v="Consumer"/>
    <s v="United States"/>
    <s v="Los Angeles"/>
    <s v="California"/>
    <n v="90049"/>
    <x v="1"/>
    <x v="1761"/>
    <x v="2"/>
    <x v="15"/>
    <x v="1750"/>
    <x v="981"/>
    <n v="3"/>
    <n v="0.2"/>
    <x v="4801"/>
  </r>
  <r>
    <n v="5782"/>
    <s v="CA-2015-155586"/>
    <x v="295"/>
    <x v="313"/>
    <s v="Second Class"/>
    <s v="XP-21865"/>
    <s v="Xylona Preis"/>
    <s v="Consumer"/>
    <s v="United States"/>
    <s v="Chico"/>
    <s v="California"/>
    <n v="95928"/>
    <x v="1"/>
    <x v="147"/>
    <x v="1"/>
    <x v="6"/>
    <x v="148"/>
    <x v="4132"/>
    <n v="1"/>
    <n v="0"/>
    <x v="4802"/>
  </r>
  <r>
    <n v="5783"/>
    <s v="CA-2015-155586"/>
    <x v="295"/>
    <x v="313"/>
    <s v="Second Class"/>
    <s v="XP-21865"/>
    <s v="Xylona Preis"/>
    <s v="Consumer"/>
    <s v="United States"/>
    <s v="Chico"/>
    <s v="California"/>
    <n v="95928"/>
    <x v="1"/>
    <x v="776"/>
    <x v="1"/>
    <x v="12"/>
    <x v="775"/>
    <x v="2887"/>
    <n v="4"/>
    <n v="0"/>
    <x v="4803"/>
  </r>
  <r>
    <n v="5784"/>
    <s v="CA-2015-155586"/>
    <x v="295"/>
    <x v="313"/>
    <s v="Second Class"/>
    <s v="XP-21865"/>
    <s v="Xylona Preis"/>
    <s v="Consumer"/>
    <s v="United States"/>
    <s v="Chico"/>
    <s v="California"/>
    <n v="95928"/>
    <x v="1"/>
    <x v="1346"/>
    <x v="1"/>
    <x v="10"/>
    <x v="1331"/>
    <x v="2978"/>
    <n v="4"/>
    <n v="0"/>
    <x v="4804"/>
  </r>
  <r>
    <n v="5785"/>
    <s v="CA-2017-141117"/>
    <x v="280"/>
    <x v="179"/>
    <s v="Standard Class"/>
    <s v="JK-16090"/>
    <s v="Juliana Krohn"/>
    <s v="Consumer"/>
    <s v="United States"/>
    <s v="Springfield"/>
    <s v="Oregon"/>
    <n v="97477"/>
    <x v="1"/>
    <x v="366"/>
    <x v="0"/>
    <x v="0"/>
    <x v="367"/>
    <x v="4133"/>
    <n v="6"/>
    <n v="0.7"/>
    <x v="4805"/>
  </r>
  <r>
    <n v="5786"/>
    <s v="CA-2017-141117"/>
    <x v="280"/>
    <x v="179"/>
    <s v="Standard Class"/>
    <s v="JK-16090"/>
    <s v="Juliana Krohn"/>
    <s v="Consumer"/>
    <s v="United States"/>
    <s v="Springfield"/>
    <s v="Oregon"/>
    <n v="97477"/>
    <x v="1"/>
    <x v="597"/>
    <x v="1"/>
    <x v="14"/>
    <x v="597"/>
    <x v="384"/>
    <n v="6"/>
    <n v="0.2"/>
    <x v="4806"/>
  </r>
  <r>
    <n v="5787"/>
    <s v="CA-2017-141117"/>
    <x v="280"/>
    <x v="179"/>
    <s v="Standard Class"/>
    <s v="JK-16090"/>
    <s v="Juliana Krohn"/>
    <s v="Consumer"/>
    <s v="United States"/>
    <s v="Springfield"/>
    <s v="Oregon"/>
    <n v="97477"/>
    <x v="1"/>
    <x v="828"/>
    <x v="1"/>
    <x v="8"/>
    <x v="824"/>
    <x v="4134"/>
    <n v="7"/>
    <n v="0.7"/>
    <x v="4807"/>
  </r>
  <r>
    <n v="5788"/>
    <s v="CA-2017-141117"/>
    <x v="280"/>
    <x v="179"/>
    <s v="Standard Class"/>
    <s v="JK-16090"/>
    <s v="Juliana Krohn"/>
    <s v="Consumer"/>
    <s v="United States"/>
    <s v="Springfield"/>
    <s v="Oregon"/>
    <n v="97477"/>
    <x v="1"/>
    <x v="1385"/>
    <x v="1"/>
    <x v="6"/>
    <x v="1371"/>
    <x v="4135"/>
    <n v="7"/>
    <n v="0.2"/>
    <x v="4808"/>
  </r>
  <r>
    <n v="5789"/>
    <s v="CA-2017-115070"/>
    <x v="318"/>
    <x v="1001"/>
    <s v="Second Class"/>
    <s v="MG-18205"/>
    <s v="Mitch Gastineau"/>
    <s v="Corporate"/>
    <s v="United States"/>
    <s v="Jacksonville"/>
    <s v="Florida"/>
    <n v="32216"/>
    <x v="0"/>
    <x v="1392"/>
    <x v="0"/>
    <x v="5"/>
    <x v="1378"/>
    <x v="4136"/>
    <n v="5"/>
    <n v="0.2"/>
    <x v="4809"/>
  </r>
  <r>
    <n v="5790"/>
    <s v="CA-2017-115070"/>
    <x v="318"/>
    <x v="1001"/>
    <s v="Second Class"/>
    <s v="MG-18205"/>
    <s v="Mitch Gastineau"/>
    <s v="Corporate"/>
    <s v="United States"/>
    <s v="Jacksonville"/>
    <s v="Florida"/>
    <n v="32216"/>
    <x v="0"/>
    <x v="696"/>
    <x v="1"/>
    <x v="8"/>
    <x v="696"/>
    <x v="2974"/>
    <n v="3"/>
    <n v="0.7"/>
    <x v="4810"/>
  </r>
  <r>
    <n v="5791"/>
    <s v="CA-2017-140186"/>
    <x v="365"/>
    <x v="725"/>
    <s v="First Class"/>
    <s v="PG-18820"/>
    <s v="Patrick Gardner"/>
    <s v="Consumer"/>
    <s v="United States"/>
    <s v="Bakersfield"/>
    <s v="California"/>
    <n v="93309"/>
    <x v="1"/>
    <x v="659"/>
    <x v="1"/>
    <x v="13"/>
    <x v="659"/>
    <x v="768"/>
    <n v="7"/>
    <n v="0"/>
    <x v="790"/>
  </r>
  <r>
    <n v="5792"/>
    <s v="CA-2017-140186"/>
    <x v="365"/>
    <x v="725"/>
    <s v="First Class"/>
    <s v="PG-18820"/>
    <s v="Patrick Gardner"/>
    <s v="Consumer"/>
    <s v="United States"/>
    <s v="Bakersfield"/>
    <s v="California"/>
    <n v="93309"/>
    <x v="1"/>
    <x v="955"/>
    <x v="0"/>
    <x v="1"/>
    <x v="948"/>
    <x v="74"/>
    <n v="1"/>
    <n v="0.2"/>
    <x v="232"/>
  </r>
  <r>
    <n v="5793"/>
    <s v="CA-2017-140186"/>
    <x v="365"/>
    <x v="725"/>
    <s v="First Class"/>
    <s v="PG-18820"/>
    <s v="Patrick Gardner"/>
    <s v="Consumer"/>
    <s v="United States"/>
    <s v="Bakersfield"/>
    <s v="California"/>
    <n v="93309"/>
    <x v="1"/>
    <x v="414"/>
    <x v="1"/>
    <x v="9"/>
    <x v="414"/>
    <x v="2064"/>
    <n v="2"/>
    <n v="0"/>
    <x v="2224"/>
  </r>
  <r>
    <n v="5794"/>
    <s v="CA-2017-140186"/>
    <x v="365"/>
    <x v="725"/>
    <s v="First Class"/>
    <s v="PG-18820"/>
    <s v="Patrick Gardner"/>
    <s v="Consumer"/>
    <s v="United States"/>
    <s v="Bakersfield"/>
    <s v="California"/>
    <n v="93309"/>
    <x v="1"/>
    <x v="28"/>
    <x v="0"/>
    <x v="5"/>
    <x v="28"/>
    <x v="2678"/>
    <n v="1"/>
    <n v="0"/>
    <x v="1398"/>
  </r>
  <r>
    <n v="5795"/>
    <s v="CA-2017-140186"/>
    <x v="365"/>
    <x v="725"/>
    <s v="First Class"/>
    <s v="PG-18820"/>
    <s v="Patrick Gardner"/>
    <s v="Consumer"/>
    <s v="United States"/>
    <s v="Bakersfield"/>
    <s v="California"/>
    <n v="93309"/>
    <x v="1"/>
    <x v="705"/>
    <x v="1"/>
    <x v="8"/>
    <x v="705"/>
    <x v="1004"/>
    <n v="2"/>
    <n v="0.2"/>
    <x v="1043"/>
  </r>
  <r>
    <n v="5796"/>
    <s v="CA-2014-124856"/>
    <x v="411"/>
    <x v="127"/>
    <s v="Second Class"/>
    <s v="LD-17005"/>
    <s v="Lisa DeCherney"/>
    <s v="Consumer"/>
    <s v="United States"/>
    <s v="New York City"/>
    <s v="New York"/>
    <n v="10011"/>
    <x v="3"/>
    <x v="1449"/>
    <x v="1"/>
    <x v="4"/>
    <x v="1436"/>
    <x v="4137"/>
    <n v="9"/>
    <n v="0"/>
    <x v="4811"/>
  </r>
  <r>
    <n v="5797"/>
    <s v="CA-2014-124856"/>
    <x v="411"/>
    <x v="127"/>
    <s v="Second Class"/>
    <s v="LD-17005"/>
    <s v="Lisa DeCherney"/>
    <s v="Consumer"/>
    <s v="United States"/>
    <s v="New York City"/>
    <s v="New York"/>
    <n v="10011"/>
    <x v="3"/>
    <x v="138"/>
    <x v="0"/>
    <x v="5"/>
    <x v="139"/>
    <x v="4138"/>
    <n v="4"/>
    <n v="0"/>
    <x v="4812"/>
  </r>
  <r>
    <n v="5798"/>
    <s v="CA-2014-124856"/>
    <x v="411"/>
    <x v="127"/>
    <s v="Second Class"/>
    <s v="LD-17005"/>
    <s v="Lisa DeCherney"/>
    <s v="Consumer"/>
    <s v="United States"/>
    <s v="New York City"/>
    <s v="New York"/>
    <n v="10011"/>
    <x v="3"/>
    <x v="919"/>
    <x v="1"/>
    <x v="2"/>
    <x v="911"/>
    <x v="1381"/>
    <n v="3"/>
    <n v="0"/>
    <x v="3602"/>
  </r>
  <r>
    <n v="5799"/>
    <s v="CA-2014-124856"/>
    <x v="411"/>
    <x v="127"/>
    <s v="Second Class"/>
    <s v="LD-17005"/>
    <s v="Lisa DeCherney"/>
    <s v="Consumer"/>
    <s v="United States"/>
    <s v="New York City"/>
    <s v="New York"/>
    <n v="10011"/>
    <x v="3"/>
    <x v="968"/>
    <x v="1"/>
    <x v="10"/>
    <x v="961"/>
    <x v="2723"/>
    <n v="2"/>
    <n v="0"/>
    <x v="3014"/>
  </r>
  <r>
    <n v="5800"/>
    <s v="CA-2014-166716"/>
    <x v="1071"/>
    <x v="1036"/>
    <s v="Second Class"/>
    <s v="CR-12730"/>
    <s v="Craig Reiter"/>
    <s v="Consumer"/>
    <s v="United States"/>
    <s v="Chicago"/>
    <s v="Illinois"/>
    <n v="60610"/>
    <x v="2"/>
    <x v="1496"/>
    <x v="0"/>
    <x v="1"/>
    <x v="1484"/>
    <x v="4139"/>
    <n v="2"/>
    <n v="0.3"/>
    <x v="4813"/>
  </r>
  <r>
    <n v="5801"/>
    <s v="CA-2014-123225"/>
    <x v="384"/>
    <x v="1160"/>
    <s v="First Class"/>
    <s v="MN-17935"/>
    <s v="Michael Nguyen"/>
    <s v="Consumer"/>
    <s v="United States"/>
    <s v="El Paso"/>
    <s v="Texas"/>
    <n v="79907"/>
    <x v="2"/>
    <x v="1149"/>
    <x v="2"/>
    <x v="7"/>
    <x v="1137"/>
    <x v="4140"/>
    <n v="4"/>
    <n v="0.2"/>
    <x v="4814"/>
  </r>
  <r>
    <n v="5802"/>
    <s v="CA-2014-123225"/>
    <x v="384"/>
    <x v="1160"/>
    <s v="First Class"/>
    <s v="MN-17935"/>
    <s v="Michael Nguyen"/>
    <s v="Consumer"/>
    <s v="United States"/>
    <s v="El Paso"/>
    <s v="Texas"/>
    <n v="79907"/>
    <x v="2"/>
    <x v="1553"/>
    <x v="1"/>
    <x v="10"/>
    <x v="1541"/>
    <x v="563"/>
    <n v="2"/>
    <n v="0.2"/>
    <x v="572"/>
  </r>
  <r>
    <n v="5803"/>
    <s v="CA-2015-163440"/>
    <x v="204"/>
    <x v="949"/>
    <s v="First Class"/>
    <s v="RD-19900"/>
    <s v="Ruben Dartt"/>
    <s v="Consumer"/>
    <s v="United States"/>
    <s v="Thousand Oaks"/>
    <s v="California"/>
    <n v="91360"/>
    <x v="1"/>
    <x v="433"/>
    <x v="2"/>
    <x v="7"/>
    <x v="433"/>
    <x v="2992"/>
    <n v="2"/>
    <n v="0.2"/>
    <x v="4815"/>
  </r>
  <r>
    <n v="5804"/>
    <s v="US-2017-106796"/>
    <x v="605"/>
    <x v="1049"/>
    <s v="Standard Class"/>
    <s v="JP-16135"/>
    <s v="Julie Prescott"/>
    <s v="Home Office"/>
    <s v="United States"/>
    <s v="Springfield"/>
    <s v="Ohio"/>
    <n v="45503"/>
    <x v="3"/>
    <x v="1046"/>
    <x v="1"/>
    <x v="6"/>
    <x v="1035"/>
    <x v="1518"/>
    <n v="3"/>
    <n v="0.2"/>
    <x v="4816"/>
  </r>
  <r>
    <n v="5805"/>
    <s v="CA-2017-113873"/>
    <x v="38"/>
    <x v="381"/>
    <s v="Standard Class"/>
    <s v="KE-16420"/>
    <s v="Katrina Edelman"/>
    <s v="Corporate"/>
    <s v="United States"/>
    <s v="Dallas"/>
    <s v="Texas"/>
    <n v="75220"/>
    <x v="2"/>
    <x v="1220"/>
    <x v="1"/>
    <x v="4"/>
    <x v="1204"/>
    <x v="1845"/>
    <n v="4"/>
    <n v="0.2"/>
    <x v="1980"/>
  </r>
  <r>
    <n v="5806"/>
    <s v="CA-2017-113873"/>
    <x v="38"/>
    <x v="381"/>
    <s v="Standard Class"/>
    <s v="KE-16420"/>
    <s v="Katrina Edelman"/>
    <s v="Corporate"/>
    <s v="United States"/>
    <s v="Dallas"/>
    <s v="Texas"/>
    <n v="75220"/>
    <x v="2"/>
    <x v="713"/>
    <x v="0"/>
    <x v="0"/>
    <x v="712"/>
    <x v="4141"/>
    <n v="3"/>
    <n v="0.32"/>
    <x v="4817"/>
  </r>
  <r>
    <n v="5807"/>
    <s v="CA-2016-149783"/>
    <x v="913"/>
    <x v="62"/>
    <s v="Second Class"/>
    <s v="DL-13315"/>
    <s v="Delfina Latchford"/>
    <s v="Consumer"/>
    <s v="United States"/>
    <s v="Knoxville"/>
    <s v="Tennessee"/>
    <n v="37918"/>
    <x v="0"/>
    <x v="727"/>
    <x v="1"/>
    <x v="10"/>
    <x v="726"/>
    <x v="854"/>
    <n v="3"/>
    <n v="0.2"/>
    <x v="885"/>
  </r>
  <r>
    <n v="5808"/>
    <s v="CA-2016-149783"/>
    <x v="913"/>
    <x v="62"/>
    <s v="Second Class"/>
    <s v="DL-13315"/>
    <s v="Delfina Latchford"/>
    <s v="Consumer"/>
    <s v="United States"/>
    <s v="Knoxville"/>
    <s v="Tennessee"/>
    <n v="37918"/>
    <x v="0"/>
    <x v="1309"/>
    <x v="1"/>
    <x v="9"/>
    <x v="1294"/>
    <x v="2802"/>
    <n v="2"/>
    <n v="0.2"/>
    <x v="4818"/>
  </r>
  <r>
    <n v="5809"/>
    <s v="CA-2016-149783"/>
    <x v="913"/>
    <x v="62"/>
    <s v="Second Class"/>
    <s v="DL-13315"/>
    <s v="Delfina Latchford"/>
    <s v="Consumer"/>
    <s v="United States"/>
    <s v="Knoxville"/>
    <s v="Tennessee"/>
    <n v="37918"/>
    <x v="0"/>
    <x v="1571"/>
    <x v="1"/>
    <x v="6"/>
    <x v="1562"/>
    <x v="4142"/>
    <n v="2"/>
    <n v="0.2"/>
    <x v="3291"/>
  </r>
  <r>
    <n v="5810"/>
    <s v="CA-2016-125017"/>
    <x v="1072"/>
    <x v="634"/>
    <s v="Standard Class"/>
    <s v="KB-16240"/>
    <s v="Karen Bern"/>
    <s v="Corporate"/>
    <s v="United States"/>
    <s v="Chattanooga"/>
    <s v="Tennessee"/>
    <n v="37421"/>
    <x v="0"/>
    <x v="479"/>
    <x v="0"/>
    <x v="5"/>
    <x v="480"/>
    <x v="4143"/>
    <n v="4"/>
    <n v="0.2"/>
    <x v="4819"/>
  </r>
  <r>
    <n v="5811"/>
    <s v="US-2015-163279"/>
    <x v="204"/>
    <x v="211"/>
    <s v="Standard Class"/>
    <s v="JD-16150"/>
    <s v="Justin Deggeller"/>
    <s v="Corporate"/>
    <s v="United States"/>
    <s v="San Diego"/>
    <s v="California"/>
    <n v="92037"/>
    <x v="1"/>
    <x v="813"/>
    <x v="1"/>
    <x v="10"/>
    <x v="33"/>
    <x v="151"/>
    <n v="4"/>
    <n v="0"/>
    <x v="153"/>
  </r>
  <r>
    <n v="5812"/>
    <s v="US-2015-163279"/>
    <x v="204"/>
    <x v="211"/>
    <s v="Standard Class"/>
    <s v="JD-16150"/>
    <s v="Justin Deggeller"/>
    <s v="Corporate"/>
    <s v="United States"/>
    <s v="San Diego"/>
    <s v="California"/>
    <n v="92037"/>
    <x v="1"/>
    <x v="1762"/>
    <x v="0"/>
    <x v="5"/>
    <x v="1751"/>
    <x v="1377"/>
    <n v="2"/>
    <n v="0"/>
    <x v="4820"/>
  </r>
  <r>
    <n v="5813"/>
    <s v="US-2015-163279"/>
    <x v="204"/>
    <x v="211"/>
    <s v="Standard Class"/>
    <s v="JD-16150"/>
    <s v="Justin Deggeller"/>
    <s v="Corporate"/>
    <s v="United States"/>
    <s v="San Diego"/>
    <s v="California"/>
    <n v="92037"/>
    <x v="1"/>
    <x v="647"/>
    <x v="2"/>
    <x v="7"/>
    <x v="647"/>
    <x v="4144"/>
    <n v="3"/>
    <n v="0.2"/>
    <x v="4821"/>
  </r>
  <r>
    <n v="5814"/>
    <s v="CA-2015-150196"/>
    <x v="740"/>
    <x v="1161"/>
    <s v="First Class"/>
    <s v="SR-20740"/>
    <s v="Steven Roelle"/>
    <s v="Home Office"/>
    <s v="United States"/>
    <s v="New York City"/>
    <s v="New York"/>
    <n v="10024"/>
    <x v="3"/>
    <x v="1723"/>
    <x v="1"/>
    <x v="10"/>
    <x v="1710"/>
    <x v="541"/>
    <n v="3"/>
    <n v="0"/>
    <x v="551"/>
  </r>
  <r>
    <n v="5815"/>
    <s v="US-2015-106495"/>
    <x v="925"/>
    <x v="871"/>
    <s v="First Class"/>
    <s v="AC-10450"/>
    <s v="Amy Cox"/>
    <s v="Consumer"/>
    <s v="United States"/>
    <s v="Tampa"/>
    <s v="Florida"/>
    <n v="33614"/>
    <x v="0"/>
    <x v="1207"/>
    <x v="2"/>
    <x v="11"/>
    <x v="1192"/>
    <x v="4145"/>
    <n v="1"/>
    <n v="0.2"/>
    <x v="4822"/>
  </r>
  <r>
    <n v="5816"/>
    <s v="CA-2014-124730"/>
    <x v="35"/>
    <x v="158"/>
    <s v="Same Day"/>
    <s v="LS-17245"/>
    <s v="Lynn Smith"/>
    <s v="Consumer"/>
    <s v="United States"/>
    <s v="Utica"/>
    <s v="New York"/>
    <n v="13501"/>
    <x v="3"/>
    <x v="599"/>
    <x v="2"/>
    <x v="7"/>
    <x v="599"/>
    <x v="463"/>
    <n v="4"/>
    <n v="0"/>
    <x v="4823"/>
  </r>
  <r>
    <n v="5817"/>
    <s v="CA-2014-124730"/>
    <x v="35"/>
    <x v="158"/>
    <s v="Same Day"/>
    <s v="LS-17245"/>
    <s v="Lynn Smith"/>
    <s v="Consumer"/>
    <s v="United States"/>
    <s v="Utica"/>
    <s v="New York"/>
    <n v="13501"/>
    <x v="3"/>
    <x v="61"/>
    <x v="1"/>
    <x v="8"/>
    <x v="61"/>
    <x v="4146"/>
    <n v="3"/>
    <n v="0.2"/>
    <x v="4824"/>
  </r>
  <r>
    <n v="5818"/>
    <s v="CA-2014-124730"/>
    <x v="35"/>
    <x v="158"/>
    <s v="Same Day"/>
    <s v="LS-17245"/>
    <s v="Lynn Smith"/>
    <s v="Consumer"/>
    <s v="United States"/>
    <s v="Utica"/>
    <s v="New York"/>
    <n v="13501"/>
    <x v="3"/>
    <x v="880"/>
    <x v="1"/>
    <x v="8"/>
    <x v="874"/>
    <x v="1232"/>
    <n v="4"/>
    <n v="0.2"/>
    <x v="4825"/>
  </r>
  <r>
    <n v="5819"/>
    <s v="CA-2014-124730"/>
    <x v="35"/>
    <x v="158"/>
    <s v="Same Day"/>
    <s v="LS-17245"/>
    <s v="Lynn Smith"/>
    <s v="Consumer"/>
    <s v="United States"/>
    <s v="Utica"/>
    <s v="New York"/>
    <n v="13501"/>
    <x v="3"/>
    <x v="322"/>
    <x v="1"/>
    <x v="2"/>
    <x v="322"/>
    <x v="4147"/>
    <n v="9"/>
    <n v="0"/>
    <x v="4826"/>
  </r>
  <r>
    <n v="5820"/>
    <s v="CA-2014-124730"/>
    <x v="35"/>
    <x v="158"/>
    <s v="Same Day"/>
    <s v="LS-17245"/>
    <s v="Lynn Smith"/>
    <s v="Consumer"/>
    <s v="United States"/>
    <s v="Utica"/>
    <s v="New York"/>
    <n v="13501"/>
    <x v="3"/>
    <x v="745"/>
    <x v="1"/>
    <x v="2"/>
    <x v="743"/>
    <x v="132"/>
    <n v="4"/>
    <n v="0"/>
    <x v="2084"/>
  </r>
  <r>
    <n v="5821"/>
    <s v="CA-2017-117632"/>
    <x v="605"/>
    <x v="380"/>
    <s v="Standard Class"/>
    <s v="CS-12175"/>
    <s v="Charles Sheldon"/>
    <s v="Corporate"/>
    <s v="United States"/>
    <s v="San Francisco"/>
    <s v="California"/>
    <n v="94122"/>
    <x v="1"/>
    <x v="1420"/>
    <x v="1"/>
    <x v="14"/>
    <x v="1408"/>
    <x v="4148"/>
    <n v="2"/>
    <n v="0"/>
    <x v="4827"/>
  </r>
  <r>
    <n v="5822"/>
    <s v="CA-2017-117632"/>
    <x v="605"/>
    <x v="380"/>
    <s v="Standard Class"/>
    <s v="CS-12175"/>
    <s v="Charles Sheldon"/>
    <s v="Corporate"/>
    <s v="United States"/>
    <s v="San Francisco"/>
    <s v="California"/>
    <n v="94122"/>
    <x v="1"/>
    <x v="1037"/>
    <x v="1"/>
    <x v="9"/>
    <x v="1027"/>
    <x v="4149"/>
    <n v="1"/>
    <n v="0"/>
    <x v="4828"/>
  </r>
  <r>
    <n v="5823"/>
    <s v="CA-2017-117632"/>
    <x v="605"/>
    <x v="380"/>
    <s v="Standard Class"/>
    <s v="CS-12175"/>
    <s v="Charles Sheldon"/>
    <s v="Corporate"/>
    <s v="United States"/>
    <s v="San Francisco"/>
    <s v="California"/>
    <n v="94122"/>
    <x v="1"/>
    <x v="719"/>
    <x v="0"/>
    <x v="3"/>
    <x v="718"/>
    <x v="4150"/>
    <n v="5"/>
    <n v="0.2"/>
    <x v="4829"/>
  </r>
  <r>
    <n v="5824"/>
    <s v="CA-2017-117632"/>
    <x v="605"/>
    <x v="380"/>
    <s v="Standard Class"/>
    <s v="CS-12175"/>
    <s v="Charles Sheldon"/>
    <s v="Corporate"/>
    <s v="United States"/>
    <s v="San Francisco"/>
    <s v="California"/>
    <n v="94122"/>
    <x v="1"/>
    <x v="1120"/>
    <x v="1"/>
    <x v="8"/>
    <x v="1108"/>
    <x v="4151"/>
    <n v="4"/>
    <n v="0.2"/>
    <x v="4830"/>
  </r>
  <r>
    <n v="5825"/>
    <s v="CA-2014-115056"/>
    <x v="1073"/>
    <x v="1108"/>
    <s v="Same Day"/>
    <s v="AR-10510"/>
    <s v="Andrew Roberts"/>
    <s v="Consumer"/>
    <s v="United States"/>
    <s v="Columbus"/>
    <s v="Ohio"/>
    <n v="43229"/>
    <x v="3"/>
    <x v="930"/>
    <x v="1"/>
    <x v="9"/>
    <x v="923"/>
    <x v="4152"/>
    <n v="3"/>
    <n v="0.2"/>
    <x v="4831"/>
  </r>
  <r>
    <n v="5826"/>
    <s v="CA-2017-161067"/>
    <x v="213"/>
    <x v="371"/>
    <s v="Second Class"/>
    <s v="KB-16405"/>
    <s v="Katrina Bavinger"/>
    <s v="Home Office"/>
    <s v="United States"/>
    <s v="New York City"/>
    <s v="New York"/>
    <n v="10035"/>
    <x v="3"/>
    <x v="976"/>
    <x v="1"/>
    <x v="10"/>
    <x v="970"/>
    <x v="1257"/>
    <n v="4"/>
    <n v="0"/>
    <x v="4832"/>
  </r>
  <r>
    <n v="5827"/>
    <s v="CA-2017-161067"/>
    <x v="213"/>
    <x v="371"/>
    <s v="Second Class"/>
    <s v="KB-16405"/>
    <s v="Katrina Bavinger"/>
    <s v="Home Office"/>
    <s v="United States"/>
    <s v="New York City"/>
    <s v="New York"/>
    <n v="10035"/>
    <x v="3"/>
    <x v="1719"/>
    <x v="0"/>
    <x v="1"/>
    <x v="1706"/>
    <x v="4153"/>
    <n v="1"/>
    <n v="0.1"/>
    <x v="4833"/>
  </r>
  <r>
    <n v="5828"/>
    <s v="CA-2017-161067"/>
    <x v="213"/>
    <x v="371"/>
    <s v="Second Class"/>
    <s v="KB-16405"/>
    <s v="Katrina Bavinger"/>
    <s v="Home Office"/>
    <s v="United States"/>
    <s v="New York City"/>
    <s v="New York"/>
    <n v="10035"/>
    <x v="3"/>
    <x v="211"/>
    <x v="0"/>
    <x v="1"/>
    <x v="212"/>
    <x v="4154"/>
    <n v="2"/>
    <n v="0.1"/>
    <x v="4834"/>
  </r>
  <r>
    <n v="5829"/>
    <s v="CA-2017-161067"/>
    <x v="213"/>
    <x v="371"/>
    <s v="Second Class"/>
    <s v="KB-16405"/>
    <s v="Katrina Bavinger"/>
    <s v="Home Office"/>
    <s v="United States"/>
    <s v="New York City"/>
    <s v="New York"/>
    <n v="10035"/>
    <x v="3"/>
    <x v="1061"/>
    <x v="1"/>
    <x v="6"/>
    <x v="1050"/>
    <x v="348"/>
    <n v="2"/>
    <n v="0"/>
    <x v="2470"/>
  </r>
  <r>
    <n v="5830"/>
    <s v="CA-2016-122063"/>
    <x v="275"/>
    <x v="439"/>
    <s v="Standard Class"/>
    <s v="MM-17920"/>
    <s v="Michael Moore"/>
    <s v="Consumer"/>
    <s v="United States"/>
    <s v="Richmond"/>
    <s v="Indiana"/>
    <n v="47374"/>
    <x v="2"/>
    <x v="309"/>
    <x v="0"/>
    <x v="3"/>
    <x v="309"/>
    <x v="4155"/>
    <n v="2"/>
    <n v="0"/>
    <x v="4835"/>
  </r>
  <r>
    <n v="5831"/>
    <s v="CA-2016-122063"/>
    <x v="275"/>
    <x v="439"/>
    <s v="Standard Class"/>
    <s v="MM-17920"/>
    <s v="Michael Moore"/>
    <s v="Consumer"/>
    <s v="United States"/>
    <s v="Richmond"/>
    <s v="Indiana"/>
    <n v="47374"/>
    <x v="2"/>
    <x v="1144"/>
    <x v="0"/>
    <x v="1"/>
    <x v="1132"/>
    <x v="4156"/>
    <n v="1"/>
    <n v="0"/>
    <x v="4836"/>
  </r>
  <r>
    <n v="5832"/>
    <s v="CA-2015-111206"/>
    <x v="1074"/>
    <x v="1162"/>
    <s v="Standard Class"/>
    <s v="RF-19735"/>
    <s v="Roland Fjeld"/>
    <s v="Consumer"/>
    <s v="United States"/>
    <s v="San Diego"/>
    <s v="California"/>
    <n v="92105"/>
    <x v="1"/>
    <x v="1301"/>
    <x v="2"/>
    <x v="11"/>
    <x v="1286"/>
    <x v="4157"/>
    <n v="4"/>
    <n v="0"/>
    <x v="4837"/>
  </r>
  <r>
    <n v="5833"/>
    <s v="CA-2016-142895"/>
    <x v="658"/>
    <x v="1050"/>
    <s v="Standard Class"/>
    <s v="BP-11290"/>
    <s v="Beth Paige"/>
    <s v="Consumer"/>
    <s v="United States"/>
    <s v="Concord"/>
    <s v="North Carolina"/>
    <n v="28027"/>
    <x v="0"/>
    <x v="948"/>
    <x v="1"/>
    <x v="2"/>
    <x v="941"/>
    <x v="303"/>
    <n v="3"/>
    <n v="0.2"/>
    <x v="308"/>
  </r>
  <r>
    <n v="5834"/>
    <s v="CA-2016-142895"/>
    <x v="658"/>
    <x v="1050"/>
    <s v="Standard Class"/>
    <s v="BP-11290"/>
    <s v="Beth Paige"/>
    <s v="Consumer"/>
    <s v="United States"/>
    <s v="Concord"/>
    <s v="North Carolina"/>
    <n v="28027"/>
    <x v="0"/>
    <x v="955"/>
    <x v="0"/>
    <x v="1"/>
    <x v="948"/>
    <x v="4158"/>
    <n v="5"/>
    <n v="0.2"/>
    <x v="232"/>
  </r>
  <r>
    <n v="5835"/>
    <s v="CA-2015-101868"/>
    <x v="988"/>
    <x v="883"/>
    <s v="Standard Class"/>
    <s v="MJ-17740"/>
    <s v="Max Jones"/>
    <s v="Consumer"/>
    <s v="United States"/>
    <s v="Miami"/>
    <s v="Florida"/>
    <n v="33178"/>
    <x v="0"/>
    <x v="1636"/>
    <x v="1"/>
    <x v="8"/>
    <x v="1626"/>
    <x v="4159"/>
    <n v="5"/>
    <n v="0.7"/>
    <x v="4838"/>
  </r>
  <r>
    <n v="5836"/>
    <s v="CA-2015-101868"/>
    <x v="988"/>
    <x v="883"/>
    <s v="Standard Class"/>
    <s v="MJ-17740"/>
    <s v="Max Jones"/>
    <s v="Consumer"/>
    <s v="United States"/>
    <s v="Miami"/>
    <s v="Florida"/>
    <n v="33178"/>
    <x v="0"/>
    <x v="1160"/>
    <x v="1"/>
    <x v="8"/>
    <x v="1147"/>
    <x v="1811"/>
    <n v="3"/>
    <n v="0.7"/>
    <x v="4839"/>
  </r>
  <r>
    <n v="5837"/>
    <s v="CA-2015-101868"/>
    <x v="988"/>
    <x v="883"/>
    <s v="Standard Class"/>
    <s v="MJ-17740"/>
    <s v="Max Jones"/>
    <s v="Consumer"/>
    <s v="United States"/>
    <s v="Miami"/>
    <s v="Florida"/>
    <n v="33178"/>
    <x v="0"/>
    <x v="1700"/>
    <x v="2"/>
    <x v="11"/>
    <x v="1688"/>
    <x v="4160"/>
    <n v="5"/>
    <n v="0.2"/>
    <x v="4840"/>
  </r>
  <r>
    <n v="5838"/>
    <s v="CA-2017-133207"/>
    <x v="344"/>
    <x v="108"/>
    <s v="Standard Class"/>
    <s v="DO-13645"/>
    <s v="Doug O'Connell"/>
    <s v="Consumer"/>
    <s v="United States"/>
    <s v="Los Angeles"/>
    <s v="California"/>
    <n v="90036"/>
    <x v="1"/>
    <x v="1763"/>
    <x v="2"/>
    <x v="7"/>
    <x v="1752"/>
    <x v="4161"/>
    <n v="4"/>
    <n v="0.2"/>
    <x v="4841"/>
  </r>
  <r>
    <n v="5839"/>
    <s v="CA-2015-132948"/>
    <x v="1075"/>
    <x v="1157"/>
    <s v="Standard Class"/>
    <s v="MV-17485"/>
    <s v="Mark Van Huff"/>
    <s v="Consumer"/>
    <s v="United States"/>
    <s v="Seattle"/>
    <s v="Washington"/>
    <n v="98115"/>
    <x v="1"/>
    <x v="1764"/>
    <x v="1"/>
    <x v="4"/>
    <x v="1753"/>
    <x v="4162"/>
    <n v="5"/>
    <n v="0"/>
    <x v="4842"/>
  </r>
  <r>
    <n v="5840"/>
    <s v="CA-2015-134992"/>
    <x v="357"/>
    <x v="1068"/>
    <s v="Second Class"/>
    <s v="MG-17875"/>
    <s v="Michael Grace"/>
    <s v="Home Office"/>
    <s v="United States"/>
    <s v="Arlington"/>
    <s v="Virginia"/>
    <n v="22204"/>
    <x v="0"/>
    <x v="1193"/>
    <x v="1"/>
    <x v="10"/>
    <x v="1178"/>
    <x v="56"/>
    <n v="5"/>
    <n v="0"/>
    <x v="56"/>
  </r>
  <r>
    <n v="5841"/>
    <s v="CA-2015-134992"/>
    <x v="357"/>
    <x v="1068"/>
    <s v="Second Class"/>
    <s v="MG-17875"/>
    <s v="Michael Grace"/>
    <s v="Home Office"/>
    <s v="United States"/>
    <s v="Arlington"/>
    <s v="Virginia"/>
    <n v="22204"/>
    <x v="0"/>
    <x v="928"/>
    <x v="0"/>
    <x v="5"/>
    <x v="921"/>
    <x v="3264"/>
    <n v="2"/>
    <n v="0"/>
    <x v="4843"/>
  </r>
  <r>
    <n v="5842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1765"/>
    <x v="2"/>
    <x v="7"/>
    <x v="1754"/>
    <x v="4163"/>
    <n v="4"/>
    <n v="0.2"/>
    <x v="4844"/>
  </r>
  <r>
    <n v="5843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886"/>
    <x v="1"/>
    <x v="4"/>
    <x v="879"/>
    <x v="4164"/>
    <n v="5"/>
    <n v="0"/>
    <x v="4845"/>
  </r>
  <r>
    <n v="5844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1702"/>
    <x v="0"/>
    <x v="5"/>
    <x v="1691"/>
    <x v="4165"/>
    <n v="4"/>
    <n v="0"/>
    <x v="4846"/>
  </r>
  <r>
    <n v="5845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1667"/>
    <x v="1"/>
    <x v="4"/>
    <x v="1655"/>
    <x v="4166"/>
    <n v="7"/>
    <n v="0"/>
    <x v="4847"/>
  </r>
  <r>
    <n v="5846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988"/>
    <x v="1"/>
    <x v="10"/>
    <x v="981"/>
    <x v="56"/>
    <n v="5"/>
    <n v="0"/>
    <x v="56"/>
  </r>
  <r>
    <n v="5847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901"/>
    <x v="0"/>
    <x v="1"/>
    <x v="893"/>
    <x v="4167"/>
    <n v="2"/>
    <n v="0.2"/>
    <x v="4848"/>
  </r>
  <r>
    <n v="5848"/>
    <s v="CA-2015-126725"/>
    <x v="972"/>
    <x v="958"/>
    <s v="Standard Class"/>
    <s v="BS-11665"/>
    <s v="Brian Stugart"/>
    <s v="Consumer"/>
    <s v="United States"/>
    <s v="San Diego"/>
    <s v="California"/>
    <n v="92105"/>
    <x v="1"/>
    <x v="1122"/>
    <x v="0"/>
    <x v="5"/>
    <x v="1110"/>
    <x v="4168"/>
    <n v="3"/>
    <n v="0"/>
    <x v="4849"/>
  </r>
  <r>
    <n v="5849"/>
    <s v="CA-2015-121783"/>
    <x v="113"/>
    <x v="665"/>
    <s v="Standard Class"/>
    <s v="PO-19180"/>
    <s v="Philisse Overcash"/>
    <s v="Home Office"/>
    <s v="United States"/>
    <s v="Roseville"/>
    <s v="Minnesota"/>
    <n v="55113"/>
    <x v="2"/>
    <x v="847"/>
    <x v="1"/>
    <x v="9"/>
    <x v="841"/>
    <x v="4169"/>
    <n v="2"/>
    <n v="0"/>
    <x v="4850"/>
  </r>
  <r>
    <n v="5850"/>
    <s v="CA-2015-121783"/>
    <x v="113"/>
    <x v="665"/>
    <s v="Standard Class"/>
    <s v="PO-19180"/>
    <s v="Philisse Overcash"/>
    <s v="Home Office"/>
    <s v="United States"/>
    <s v="Roseville"/>
    <s v="Minnesota"/>
    <n v="55113"/>
    <x v="2"/>
    <x v="1244"/>
    <x v="1"/>
    <x v="4"/>
    <x v="1227"/>
    <x v="4170"/>
    <n v="3"/>
    <n v="0"/>
    <x v="4851"/>
  </r>
  <r>
    <n v="5851"/>
    <s v="CA-2015-121783"/>
    <x v="113"/>
    <x v="665"/>
    <s v="Standard Class"/>
    <s v="PO-19180"/>
    <s v="Philisse Overcash"/>
    <s v="Home Office"/>
    <s v="United States"/>
    <s v="Roseville"/>
    <s v="Minnesota"/>
    <n v="55113"/>
    <x v="2"/>
    <x v="1572"/>
    <x v="2"/>
    <x v="16"/>
    <x v="1563"/>
    <x v="3745"/>
    <n v="1"/>
    <n v="0"/>
    <x v="4288"/>
  </r>
  <r>
    <n v="5852"/>
    <s v="CA-2015-121783"/>
    <x v="113"/>
    <x v="665"/>
    <s v="Standard Class"/>
    <s v="PO-19180"/>
    <s v="Philisse Overcash"/>
    <s v="Home Office"/>
    <s v="United States"/>
    <s v="Roseville"/>
    <s v="Minnesota"/>
    <n v="55113"/>
    <x v="2"/>
    <x v="444"/>
    <x v="1"/>
    <x v="8"/>
    <x v="444"/>
    <x v="4171"/>
    <n v="3"/>
    <n v="0"/>
    <x v="4852"/>
  </r>
  <r>
    <n v="5853"/>
    <s v="CA-2015-121783"/>
    <x v="113"/>
    <x v="665"/>
    <s v="Standard Class"/>
    <s v="PO-19180"/>
    <s v="Philisse Overcash"/>
    <s v="Home Office"/>
    <s v="United States"/>
    <s v="Roseville"/>
    <s v="Minnesota"/>
    <n v="55113"/>
    <x v="2"/>
    <x v="221"/>
    <x v="0"/>
    <x v="5"/>
    <x v="222"/>
    <x v="4172"/>
    <n v="3"/>
    <n v="0"/>
    <x v="4853"/>
  </r>
  <r>
    <n v="5854"/>
    <s v="US-2014-138835"/>
    <x v="1076"/>
    <x v="931"/>
    <s v="Standard Class"/>
    <s v="DA-13450"/>
    <s v="Dianna Arnett"/>
    <s v="Home Office"/>
    <s v="United States"/>
    <s v="Virginia Beach"/>
    <s v="Virginia"/>
    <n v="23464"/>
    <x v="0"/>
    <x v="308"/>
    <x v="1"/>
    <x v="8"/>
    <x v="308"/>
    <x v="1328"/>
    <n v="2"/>
    <n v="0"/>
    <x v="4854"/>
  </r>
  <r>
    <n v="5855"/>
    <s v="CA-2015-112214"/>
    <x v="1077"/>
    <x v="1052"/>
    <s v="Standard Class"/>
    <s v="AH-10690"/>
    <s v="Anna Häberlin"/>
    <s v="Corporate"/>
    <s v="United States"/>
    <s v="Dallas"/>
    <s v="Texas"/>
    <n v="75220"/>
    <x v="2"/>
    <x v="1198"/>
    <x v="1"/>
    <x v="4"/>
    <x v="1183"/>
    <x v="1399"/>
    <n v="7"/>
    <n v="0.2"/>
    <x v="1774"/>
  </r>
  <r>
    <n v="5856"/>
    <s v="CA-2015-112214"/>
    <x v="1077"/>
    <x v="1052"/>
    <s v="Standard Class"/>
    <s v="AH-10690"/>
    <s v="Anna Häberlin"/>
    <s v="Corporate"/>
    <s v="United States"/>
    <s v="Dallas"/>
    <s v="Texas"/>
    <n v="75220"/>
    <x v="2"/>
    <x v="1511"/>
    <x v="1"/>
    <x v="14"/>
    <x v="1498"/>
    <x v="4173"/>
    <n v="3"/>
    <n v="0.2"/>
    <x v="4855"/>
  </r>
  <r>
    <n v="5857"/>
    <s v="CA-2015-112214"/>
    <x v="1077"/>
    <x v="1052"/>
    <s v="Standard Class"/>
    <s v="AH-10690"/>
    <s v="Anna Häberlin"/>
    <s v="Corporate"/>
    <s v="United States"/>
    <s v="Dallas"/>
    <s v="Texas"/>
    <n v="75220"/>
    <x v="2"/>
    <x v="1282"/>
    <x v="1"/>
    <x v="8"/>
    <x v="1267"/>
    <x v="4174"/>
    <n v="1"/>
    <n v="0.8"/>
    <x v="4856"/>
  </r>
  <r>
    <n v="5858"/>
    <s v="CA-2015-112214"/>
    <x v="1077"/>
    <x v="1052"/>
    <s v="Standard Class"/>
    <s v="AH-10690"/>
    <s v="Anna Häberlin"/>
    <s v="Corporate"/>
    <s v="United States"/>
    <s v="Dallas"/>
    <s v="Texas"/>
    <n v="75220"/>
    <x v="2"/>
    <x v="1256"/>
    <x v="0"/>
    <x v="5"/>
    <x v="1240"/>
    <x v="1816"/>
    <n v="5"/>
    <n v="0.6"/>
    <x v="1946"/>
  </r>
  <r>
    <n v="5859"/>
    <s v="US-2017-153255"/>
    <x v="213"/>
    <x v="285"/>
    <s v="Second Class"/>
    <s v="JK-15730"/>
    <s v="Joe Kamberova"/>
    <s v="Consumer"/>
    <s v="United States"/>
    <s v="Concord"/>
    <s v="California"/>
    <n v="94521"/>
    <x v="1"/>
    <x v="1601"/>
    <x v="0"/>
    <x v="0"/>
    <x v="1593"/>
    <x v="4175"/>
    <n v="2"/>
    <n v="0.15"/>
    <x v="4857"/>
  </r>
  <r>
    <n v="5860"/>
    <s v="CA-2015-108119"/>
    <x v="549"/>
    <x v="1163"/>
    <s v="Standard Class"/>
    <s v="MS-17530"/>
    <s v="MaryBeth Skach"/>
    <s v="Consumer"/>
    <s v="United States"/>
    <s v="Conway"/>
    <s v="Arkansas"/>
    <n v="72032"/>
    <x v="0"/>
    <x v="1000"/>
    <x v="0"/>
    <x v="3"/>
    <x v="992"/>
    <x v="85"/>
    <n v="2"/>
    <n v="0"/>
    <x v="4858"/>
  </r>
  <r>
    <n v="5861"/>
    <s v="CA-2015-157434"/>
    <x v="1078"/>
    <x v="1164"/>
    <s v="Second Class"/>
    <s v="JK-15640"/>
    <s v="Jim Kriz"/>
    <s v="Home Office"/>
    <s v="United States"/>
    <s v="Philadelphia"/>
    <s v="Pennsylvania"/>
    <n v="19120"/>
    <x v="3"/>
    <x v="1050"/>
    <x v="1"/>
    <x v="10"/>
    <x v="1039"/>
    <x v="892"/>
    <n v="2"/>
    <n v="0.2"/>
    <x v="2282"/>
  </r>
  <r>
    <n v="5862"/>
    <s v="CA-2016-101525"/>
    <x v="766"/>
    <x v="602"/>
    <s v="Second Class"/>
    <s v="CM-12235"/>
    <s v="Chris McAfee"/>
    <s v="Consumer"/>
    <s v="United States"/>
    <s v="Little Rock"/>
    <s v="Arkansas"/>
    <n v="72209"/>
    <x v="0"/>
    <x v="1766"/>
    <x v="1"/>
    <x v="10"/>
    <x v="1755"/>
    <x v="1446"/>
    <n v="2"/>
    <n v="0"/>
    <x v="1522"/>
  </r>
  <r>
    <n v="5863"/>
    <s v="CA-2016-101525"/>
    <x v="766"/>
    <x v="602"/>
    <s v="Second Class"/>
    <s v="CM-12235"/>
    <s v="Chris McAfee"/>
    <s v="Consumer"/>
    <s v="United States"/>
    <s v="Little Rock"/>
    <s v="Arkansas"/>
    <n v="72209"/>
    <x v="0"/>
    <x v="1307"/>
    <x v="1"/>
    <x v="10"/>
    <x v="1292"/>
    <x v="541"/>
    <n v="3"/>
    <n v="0"/>
    <x v="551"/>
  </r>
  <r>
    <n v="5864"/>
    <s v="CA-2016-101525"/>
    <x v="766"/>
    <x v="602"/>
    <s v="Second Class"/>
    <s v="CM-12235"/>
    <s v="Chris McAfee"/>
    <s v="Consumer"/>
    <s v="United States"/>
    <s v="Little Rock"/>
    <s v="Arkansas"/>
    <n v="72209"/>
    <x v="0"/>
    <x v="796"/>
    <x v="1"/>
    <x v="6"/>
    <x v="794"/>
    <x v="954"/>
    <n v="2"/>
    <n v="0"/>
    <x v="989"/>
  </r>
  <r>
    <n v="5865"/>
    <s v="US-2014-117968"/>
    <x v="79"/>
    <x v="1165"/>
    <s v="Second Class"/>
    <s v="RS-19420"/>
    <s v="Ricardo Sperren"/>
    <s v="Corporate"/>
    <s v="United States"/>
    <s v="Meriden"/>
    <s v="Connecticut"/>
    <n v="6450"/>
    <x v="3"/>
    <x v="1276"/>
    <x v="1"/>
    <x v="9"/>
    <x v="1261"/>
    <x v="1972"/>
    <n v="3"/>
    <n v="0"/>
    <x v="2124"/>
  </r>
  <r>
    <n v="5866"/>
    <s v="US-2014-117968"/>
    <x v="79"/>
    <x v="1165"/>
    <s v="Second Class"/>
    <s v="RS-19420"/>
    <s v="Ricardo Sperren"/>
    <s v="Corporate"/>
    <s v="United States"/>
    <s v="Meriden"/>
    <s v="Connecticut"/>
    <n v="6450"/>
    <x v="3"/>
    <x v="1605"/>
    <x v="1"/>
    <x v="6"/>
    <x v="1597"/>
    <x v="4176"/>
    <n v="2"/>
    <n v="0"/>
    <x v="4859"/>
  </r>
  <r>
    <n v="5867"/>
    <s v="US-2014-117968"/>
    <x v="79"/>
    <x v="1165"/>
    <s v="Second Class"/>
    <s v="RS-19420"/>
    <s v="Ricardo Sperren"/>
    <s v="Corporate"/>
    <s v="United States"/>
    <s v="Meriden"/>
    <s v="Connecticut"/>
    <n v="6450"/>
    <x v="3"/>
    <x v="629"/>
    <x v="0"/>
    <x v="1"/>
    <x v="629"/>
    <x v="4177"/>
    <n v="5"/>
    <n v="0"/>
    <x v="4860"/>
  </r>
  <r>
    <n v="5868"/>
    <s v="CA-2016-158211"/>
    <x v="810"/>
    <x v="1166"/>
    <s v="Standard Class"/>
    <s v="BP-11185"/>
    <s v="Ben Peterman"/>
    <s v="Corporate"/>
    <s v="United States"/>
    <s v="Philadelphia"/>
    <s v="Pennsylvania"/>
    <n v="19143"/>
    <x v="3"/>
    <x v="512"/>
    <x v="1"/>
    <x v="6"/>
    <x v="512"/>
    <x v="1091"/>
    <n v="1"/>
    <n v="0.2"/>
    <x v="4861"/>
  </r>
  <r>
    <n v="5869"/>
    <s v="CA-2016-158211"/>
    <x v="810"/>
    <x v="1166"/>
    <s v="Standard Class"/>
    <s v="BP-11185"/>
    <s v="Ben Peterman"/>
    <s v="Corporate"/>
    <s v="United States"/>
    <s v="Philadelphia"/>
    <s v="Pennsylvania"/>
    <n v="19143"/>
    <x v="3"/>
    <x v="920"/>
    <x v="1"/>
    <x v="8"/>
    <x v="912"/>
    <x v="4178"/>
    <n v="6"/>
    <n v="0.7"/>
    <x v="4862"/>
  </r>
  <r>
    <n v="5870"/>
    <s v="CA-2016-152247"/>
    <x v="77"/>
    <x v="357"/>
    <s v="Standard Class"/>
    <s v="MA-17995"/>
    <s v="Michelle Arnett"/>
    <s v="Home Office"/>
    <s v="United States"/>
    <s v="Cheyenne"/>
    <s v="Wyoming"/>
    <n v="82001"/>
    <x v="1"/>
    <x v="445"/>
    <x v="0"/>
    <x v="1"/>
    <x v="445"/>
    <x v="2355"/>
    <n v="4"/>
    <n v="0.2"/>
    <x v="2558"/>
  </r>
  <r>
    <n v="5871"/>
    <s v="CA-2016-128223"/>
    <x v="403"/>
    <x v="183"/>
    <s v="Same Day"/>
    <s v="EB-13705"/>
    <s v="Ed Braxton"/>
    <s v="Corporate"/>
    <s v="United States"/>
    <s v="Anaheim"/>
    <s v="California"/>
    <n v="92804"/>
    <x v="1"/>
    <x v="1744"/>
    <x v="0"/>
    <x v="3"/>
    <x v="1733"/>
    <x v="4179"/>
    <n v="7"/>
    <n v="0.2"/>
    <x v="4863"/>
  </r>
  <r>
    <n v="5872"/>
    <s v="CA-2016-154235"/>
    <x v="446"/>
    <x v="961"/>
    <s v="Standard Class"/>
    <s v="RD-19900"/>
    <s v="Ruben Dartt"/>
    <s v="Consumer"/>
    <s v="United States"/>
    <s v="Bloomington"/>
    <s v="Indiana"/>
    <n v="47401"/>
    <x v="2"/>
    <x v="101"/>
    <x v="0"/>
    <x v="5"/>
    <x v="101"/>
    <x v="4180"/>
    <n v="3"/>
    <n v="0"/>
    <x v="4864"/>
  </r>
  <r>
    <n v="5873"/>
    <s v="CA-2017-129910"/>
    <x v="983"/>
    <x v="1026"/>
    <s v="Standard Class"/>
    <s v="ME-17320"/>
    <s v="Maria Etezadi"/>
    <s v="Home Office"/>
    <s v="United States"/>
    <s v="Columbus"/>
    <s v="Georgia"/>
    <n v="31907"/>
    <x v="0"/>
    <x v="42"/>
    <x v="1"/>
    <x v="4"/>
    <x v="42"/>
    <x v="4181"/>
    <n v="1"/>
    <n v="0"/>
    <x v="4865"/>
  </r>
  <r>
    <n v="5874"/>
    <s v="CA-2017-133095"/>
    <x v="400"/>
    <x v="150"/>
    <s v="Same Day"/>
    <s v="EH-14005"/>
    <s v="Erica Hernandez"/>
    <s v="Home Office"/>
    <s v="United States"/>
    <s v="Jonesboro"/>
    <s v="Arkansas"/>
    <n v="72401"/>
    <x v="0"/>
    <x v="1087"/>
    <x v="1"/>
    <x v="8"/>
    <x v="1077"/>
    <x v="4182"/>
    <n v="7"/>
    <n v="0"/>
    <x v="4866"/>
  </r>
  <r>
    <n v="5875"/>
    <s v="CA-2017-133095"/>
    <x v="400"/>
    <x v="150"/>
    <s v="Same Day"/>
    <s v="EH-14005"/>
    <s v="Erica Hernandez"/>
    <s v="Home Office"/>
    <s v="United States"/>
    <s v="Jonesboro"/>
    <s v="Arkansas"/>
    <n v="72401"/>
    <x v="0"/>
    <x v="1310"/>
    <x v="1"/>
    <x v="8"/>
    <x v="1296"/>
    <x v="4183"/>
    <n v="3"/>
    <n v="0"/>
    <x v="4867"/>
  </r>
  <r>
    <n v="5876"/>
    <s v="CA-2015-130554"/>
    <x v="1003"/>
    <x v="1159"/>
    <s v="First Class"/>
    <s v="FM-14290"/>
    <s v="Frank Merwin"/>
    <s v="Home Office"/>
    <s v="United States"/>
    <s v="Philadelphia"/>
    <s v="Pennsylvania"/>
    <n v="19140"/>
    <x v="3"/>
    <x v="563"/>
    <x v="1"/>
    <x v="6"/>
    <x v="563"/>
    <x v="4184"/>
    <n v="3"/>
    <n v="0.2"/>
    <x v="4868"/>
  </r>
  <r>
    <n v="5877"/>
    <s v="CA-2014-152443"/>
    <x v="371"/>
    <x v="1167"/>
    <s v="Standard Class"/>
    <s v="FG-14260"/>
    <s v="Frank Gastineau"/>
    <s v="Home Office"/>
    <s v="United States"/>
    <s v="Lawrence"/>
    <s v="Massachusetts"/>
    <n v="1841"/>
    <x v="3"/>
    <x v="669"/>
    <x v="1"/>
    <x v="8"/>
    <x v="669"/>
    <x v="2509"/>
    <n v="7"/>
    <n v="0"/>
    <x v="2750"/>
  </r>
  <r>
    <n v="5878"/>
    <s v="CA-2014-152443"/>
    <x v="371"/>
    <x v="1167"/>
    <s v="Standard Class"/>
    <s v="FG-14260"/>
    <s v="Frank Gastineau"/>
    <s v="Home Office"/>
    <s v="United States"/>
    <s v="Lawrence"/>
    <s v="Massachusetts"/>
    <n v="1841"/>
    <x v="3"/>
    <x v="1665"/>
    <x v="1"/>
    <x v="10"/>
    <x v="1653"/>
    <x v="1465"/>
    <n v="3"/>
    <n v="0"/>
    <x v="1544"/>
  </r>
  <r>
    <n v="5879"/>
    <s v="CA-2014-152443"/>
    <x v="371"/>
    <x v="1167"/>
    <s v="Standard Class"/>
    <s v="FG-14260"/>
    <s v="Frank Gastineau"/>
    <s v="Home Office"/>
    <s v="United States"/>
    <s v="Lawrence"/>
    <s v="Massachusetts"/>
    <n v="1841"/>
    <x v="3"/>
    <x v="1360"/>
    <x v="1"/>
    <x v="9"/>
    <x v="1346"/>
    <x v="3605"/>
    <n v="6"/>
    <n v="0"/>
    <x v="4111"/>
  </r>
  <r>
    <n v="5880"/>
    <s v="CA-2016-133319"/>
    <x v="64"/>
    <x v="47"/>
    <s v="Standard Class"/>
    <s v="MV-17485"/>
    <s v="Mark Van Huff"/>
    <s v="Consumer"/>
    <s v="United States"/>
    <s v="New York City"/>
    <s v="New York"/>
    <n v="10011"/>
    <x v="3"/>
    <x v="1415"/>
    <x v="1"/>
    <x v="10"/>
    <x v="1402"/>
    <x v="2250"/>
    <n v="4"/>
    <n v="0"/>
    <x v="2430"/>
  </r>
  <r>
    <n v="5881"/>
    <s v="CA-2016-133935"/>
    <x v="31"/>
    <x v="42"/>
    <s v="Standard Class"/>
    <s v="JW-15220"/>
    <s v="Jane Waco"/>
    <s v="Corporate"/>
    <s v="United States"/>
    <s v="San Diego"/>
    <s v="California"/>
    <n v="92105"/>
    <x v="1"/>
    <x v="445"/>
    <x v="0"/>
    <x v="1"/>
    <x v="445"/>
    <x v="479"/>
    <n v="2"/>
    <n v="0.2"/>
    <x v="490"/>
  </r>
  <r>
    <n v="5882"/>
    <s v="CA-2016-133935"/>
    <x v="31"/>
    <x v="42"/>
    <s v="Standard Class"/>
    <s v="JW-15220"/>
    <s v="Jane Waco"/>
    <s v="Corporate"/>
    <s v="United States"/>
    <s v="San Diego"/>
    <s v="California"/>
    <n v="92105"/>
    <x v="1"/>
    <x v="839"/>
    <x v="1"/>
    <x v="10"/>
    <x v="833"/>
    <x v="1542"/>
    <n v="9"/>
    <n v="0"/>
    <x v="1629"/>
  </r>
  <r>
    <n v="5883"/>
    <s v="CA-2016-133935"/>
    <x v="31"/>
    <x v="42"/>
    <s v="Standard Class"/>
    <s v="JW-15220"/>
    <s v="Jane Waco"/>
    <s v="Corporate"/>
    <s v="United States"/>
    <s v="San Diego"/>
    <s v="California"/>
    <n v="92105"/>
    <x v="1"/>
    <x v="812"/>
    <x v="0"/>
    <x v="1"/>
    <x v="809"/>
    <x v="4185"/>
    <n v="9"/>
    <n v="0.2"/>
    <x v="4869"/>
  </r>
  <r>
    <n v="5884"/>
    <s v="CA-2016-136301"/>
    <x v="69"/>
    <x v="535"/>
    <s v="Second Class"/>
    <s v="EH-13765"/>
    <s v="Edward Hooks"/>
    <s v="Corporate"/>
    <s v="United States"/>
    <s v="San Francisco"/>
    <s v="California"/>
    <n v="94109"/>
    <x v="1"/>
    <x v="375"/>
    <x v="0"/>
    <x v="5"/>
    <x v="376"/>
    <x v="4186"/>
    <n v="2"/>
    <n v="0"/>
    <x v="4870"/>
  </r>
  <r>
    <n v="5885"/>
    <s v="CA-2016-136301"/>
    <x v="69"/>
    <x v="535"/>
    <s v="Second Class"/>
    <s v="EH-13765"/>
    <s v="Edward Hooks"/>
    <s v="Corporate"/>
    <s v="United States"/>
    <s v="San Francisco"/>
    <s v="California"/>
    <n v="94109"/>
    <x v="1"/>
    <x v="1359"/>
    <x v="1"/>
    <x v="14"/>
    <x v="1345"/>
    <x v="4187"/>
    <n v="3"/>
    <n v="0"/>
    <x v="4871"/>
  </r>
  <r>
    <n v="5886"/>
    <s v="US-2014-109456"/>
    <x v="1079"/>
    <x v="1098"/>
    <s v="Same Day"/>
    <s v="LS-17245"/>
    <s v="Lynn Smith"/>
    <s v="Consumer"/>
    <s v="United States"/>
    <s v="San Francisco"/>
    <s v="California"/>
    <n v="94110"/>
    <x v="1"/>
    <x v="952"/>
    <x v="1"/>
    <x v="8"/>
    <x v="945"/>
    <x v="646"/>
    <n v="3"/>
    <n v="0.2"/>
    <x v="4872"/>
  </r>
  <r>
    <n v="5887"/>
    <s v="US-2014-109456"/>
    <x v="1079"/>
    <x v="1098"/>
    <s v="Same Day"/>
    <s v="LS-17245"/>
    <s v="Lynn Smith"/>
    <s v="Consumer"/>
    <s v="United States"/>
    <s v="San Francisco"/>
    <s v="California"/>
    <n v="94110"/>
    <x v="1"/>
    <x v="603"/>
    <x v="2"/>
    <x v="11"/>
    <x v="603"/>
    <x v="690"/>
    <n v="3"/>
    <n v="0"/>
    <x v="704"/>
  </r>
  <r>
    <n v="5888"/>
    <s v="CA-2017-151596"/>
    <x v="1048"/>
    <x v="768"/>
    <s v="First Class"/>
    <s v="BP-11050"/>
    <s v="Barry Pond"/>
    <s v="Corporate"/>
    <s v="United States"/>
    <s v="Cranston"/>
    <s v="Rhode Island"/>
    <n v="2920"/>
    <x v="3"/>
    <x v="1354"/>
    <x v="1"/>
    <x v="4"/>
    <x v="1340"/>
    <x v="3931"/>
    <n v="1"/>
    <n v="0"/>
    <x v="4537"/>
  </r>
  <r>
    <n v="5889"/>
    <s v="CA-2015-147879"/>
    <x v="820"/>
    <x v="678"/>
    <s v="Standard Class"/>
    <s v="CC-12220"/>
    <s v="Chris Cortes"/>
    <s v="Consumer"/>
    <s v="United States"/>
    <s v="Owensboro"/>
    <s v="Kentucky"/>
    <n v="42301"/>
    <x v="0"/>
    <x v="1767"/>
    <x v="1"/>
    <x v="10"/>
    <x v="1756"/>
    <x v="1846"/>
    <n v="2"/>
    <n v="0"/>
    <x v="1981"/>
  </r>
  <r>
    <n v="5890"/>
    <s v="CA-2016-166625"/>
    <x v="167"/>
    <x v="229"/>
    <s v="First Class"/>
    <s v="JM-15580"/>
    <s v="Jill Matthias"/>
    <s v="Consumer"/>
    <s v="United States"/>
    <s v="Baltimore"/>
    <s v="Maryland"/>
    <n v="21215"/>
    <x v="3"/>
    <x v="1095"/>
    <x v="1"/>
    <x v="8"/>
    <x v="1085"/>
    <x v="2989"/>
    <n v="2"/>
    <n v="0"/>
    <x v="3335"/>
  </r>
  <r>
    <n v="5891"/>
    <s v="CA-2016-146157"/>
    <x v="831"/>
    <x v="482"/>
    <s v="Standard Class"/>
    <s v="RD-19720"/>
    <s v="Roger Demir"/>
    <s v="Consumer"/>
    <s v="United States"/>
    <s v="Chicago"/>
    <s v="Illinois"/>
    <n v="60610"/>
    <x v="2"/>
    <x v="694"/>
    <x v="1"/>
    <x v="10"/>
    <x v="694"/>
    <x v="4188"/>
    <n v="1"/>
    <n v="0.2"/>
    <x v="4873"/>
  </r>
  <r>
    <n v="5892"/>
    <s v="CA-2016-146157"/>
    <x v="831"/>
    <x v="482"/>
    <s v="Standard Class"/>
    <s v="RD-19720"/>
    <s v="Roger Demir"/>
    <s v="Consumer"/>
    <s v="United States"/>
    <s v="Chicago"/>
    <s v="Illinois"/>
    <n v="60610"/>
    <x v="2"/>
    <x v="146"/>
    <x v="1"/>
    <x v="4"/>
    <x v="147"/>
    <x v="4189"/>
    <n v="2"/>
    <n v="0.2"/>
    <x v="4874"/>
  </r>
  <r>
    <n v="5893"/>
    <s v="CA-2016-146157"/>
    <x v="831"/>
    <x v="482"/>
    <s v="Standard Class"/>
    <s v="RD-19720"/>
    <s v="Roger Demir"/>
    <s v="Consumer"/>
    <s v="United States"/>
    <s v="Chicago"/>
    <s v="Illinois"/>
    <n v="60610"/>
    <x v="2"/>
    <x v="151"/>
    <x v="2"/>
    <x v="11"/>
    <x v="152"/>
    <x v="4190"/>
    <n v="3"/>
    <n v="0.2"/>
    <x v="4875"/>
  </r>
  <r>
    <n v="5894"/>
    <s v="CA-2017-159954"/>
    <x v="18"/>
    <x v="947"/>
    <s v="Standard Class"/>
    <s v="SS-20410"/>
    <s v="Shahid Shariari"/>
    <s v="Consumer"/>
    <s v="United States"/>
    <s v="Atlanta"/>
    <s v="Georgia"/>
    <n v="30318"/>
    <x v="0"/>
    <x v="994"/>
    <x v="1"/>
    <x v="8"/>
    <x v="986"/>
    <x v="1104"/>
    <n v="1"/>
    <n v="0"/>
    <x v="4876"/>
  </r>
  <r>
    <n v="5895"/>
    <s v="CA-2017-100825"/>
    <x v="428"/>
    <x v="947"/>
    <s v="Standard Class"/>
    <s v="KD-16495"/>
    <s v="Keith Dawkins"/>
    <s v="Corporate"/>
    <s v="United States"/>
    <s v="Los Angeles"/>
    <s v="California"/>
    <n v="90036"/>
    <x v="1"/>
    <x v="1291"/>
    <x v="1"/>
    <x v="4"/>
    <x v="1277"/>
    <x v="4191"/>
    <n v="3"/>
    <n v="0"/>
    <x v="4877"/>
  </r>
  <r>
    <n v="5896"/>
    <s v="CA-2014-168305"/>
    <x v="301"/>
    <x v="821"/>
    <s v="Standard Class"/>
    <s v="PL-18925"/>
    <s v="Paul Lucas"/>
    <s v="Home Office"/>
    <s v="United States"/>
    <s v="Los Angeles"/>
    <s v="California"/>
    <n v="90049"/>
    <x v="1"/>
    <x v="1760"/>
    <x v="1"/>
    <x v="2"/>
    <x v="1749"/>
    <x v="1851"/>
    <n v="3"/>
    <n v="0"/>
    <x v="1986"/>
  </r>
  <r>
    <n v="5897"/>
    <s v="CA-2014-168305"/>
    <x v="301"/>
    <x v="821"/>
    <s v="Standard Class"/>
    <s v="PL-18925"/>
    <s v="Paul Lucas"/>
    <s v="Home Office"/>
    <s v="United States"/>
    <s v="Los Angeles"/>
    <s v="California"/>
    <n v="90049"/>
    <x v="1"/>
    <x v="1115"/>
    <x v="1"/>
    <x v="10"/>
    <x v="33"/>
    <x v="1591"/>
    <n v="5"/>
    <n v="0"/>
    <x v="3499"/>
  </r>
  <r>
    <n v="5898"/>
    <s v="CA-2016-167682"/>
    <x v="1015"/>
    <x v="300"/>
    <s v="Standard Class"/>
    <s v="ZD-21925"/>
    <s v="Zuschuss Donatelli"/>
    <s v="Consumer"/>
    <s v="United States"/>
    <s v="Richmond"/>
    <s v="Indiana"/>
    <n v="47374"/>
    <x v="2"/>
    <x v="90"/>
    <x v="0"/>
    <x v="5"/>
    <x v="90"/>
    <x v="4192"/>
    <n v="4"/>
    <n v="0"/>
    <x v="4878"/>
  </r>
  <r>
    <n v="5899"/>
    <s v="CA-2016-167682"/>
    <x v="1015"/>
    <x v="300"/>
    <s v="Standard Class"/>
    <s v="ZD-21925"/>
    <s v="Zuschuss Donatelli"/>
    <s v="Consumer"/>
    <s v="United States"/>
    <s v="Richmond"/>
    <s v="Indiana"/>
    <n v="47374"/>
    <x v="2"/>
    <x v="1417"/>
    <x v="2"/>
    <x v="7"/>
    <x v="1405"/>
    <x v="4193"/>
    <n v="4"/>
    <n v="0"/>
    <x v="4879"/>
  </r>
  <r>
    <n v="5900"/>
    <s v="CA-2017-108000"/>
    <x v="602"/>
    <x v="1019"/>
    <s v="Standard Class"/>
    <s v="LS-16945"/>
    <s v="Linda Southworth"/>
    <s v="Corporate"/>
    <s v="United States"/>
    <s v="San Francisco"/>
    <s v="California"/>
    <n v="94110"/>
    <x v="1"/>
    <x v="1170"/>
    <x v="1"/>
    <x v="12"/>
    <x v="153"/>
    <x v="3996"/>
    <n v="1"/>
    <n v="0"/>
    <x v="4880"/>
  </r>
  <r>
    <n v="5901"/>
    <s v="CA-2015-146465"/>
    <x v="312"/>
    <x v="1005"/>
    <s v="Standard Class"/>
    <s v="PB-18805"/>
    <s v="Patrick Bzostek"/>
    <s v="Home Office"/>
    <s v="United States"/>
    <s v="San Francisco"/>
    <s v="California"/>
    <n v="94122"/>
    <x v="1"/>
    <x v="472"/>
    <x v="1"/>
    <x v="8"/>
    <x v="473"/>
    <x v="4194"/>
    <n v="9"/>
    <n v="0.2"/>
    <x v="4881"/>
  </r>
  <r>
    <n v="5902"/>
    <s v="CA-2016-159639"/>
    <x v="581"/>
    <x v="82"/>
    <s v="Standard Class"/>
    <s v="PC-18745"/>
    <s v="Pamela Coakley"/>
    <s v="Corporate"/>
    <s v="United States"/>
    <s v="Westfield"/>
    <s v="New Jersey"/>
    <n v="7090"/>
    <x v="3"/>
    <x v="1172"/>
    <x v="0"/>
    <x v="5"/>
    <x v="1158"/>
    <x v="1629"/>
    <n v="3"/>
    <n v="0"/>
    <x v="1726"/>
  </r>
  <r>
    <n v="5903"/>
    <s v="US-2017-153948"/>
    <x v="44"/>
    <x v="373"/>
    <s v="Same Day"/>
    <s v="FM-14290"/>
    <s v="Frank Merwin"/>
    <s v="Home Office"/>
    <s v="United States"/>
    <s v="San Francisco"/>
    <s v="California"/>
    <n v="94122"/>
    <x v="1"/>
    <x v="368"/>
    <x v="1"/>
    <x v="10"/>
    <x v="369"/>
    <x v="731"/>
    <n v="3"/>
    <n v="0"/>
    <x v="749"/>
  </r>
  <r>
    <n v="5904"/>
    <s v="US-2017-153948"/>
    <x v="44"/>
    <x v="373"/>
    <s v="Same Day"/>
    <s v="FM-14290"/>
    <s v="Frank Merwin"/>
    <s v="Home Office"/>
    <s v="United States"/>
    <s v="San Francisco"/>
    <s v="California"/>
    <n v="94122"/>
    <x v="1"/>
    <x v="1713"/>
    <x v="1"/>
    <x v="10"/>
    <x v="33"/>
    <x v="1568"/>
    <n v="4"/>
    <n v="0"/>
    <x v="4882"/>
  </r>
  <r>
    <n v="5905"/>
    <s v="US-2017-153948"/>
    <x v="44"/>
    <x v="373"/>
    <s v="Same Day"/>
    <s v="FM-14290"/>
    <s v="Frank Merwin"/>
    <s v="Home Office"/>
    <s v="United States"/>
    <s v="San Francisco"/>
    <s v="California"/>
    <n v="94122"/>
    <x v="1"/>
    <x v="1714"/>
    <x v="1"/>
    <x v="10"/>
    <x v="1701"/>
    <x v="1603"/>
    <n v="5"/>
    <n v="0"/>
    <x v="4741"/>
  </r>
  <r>
    <n v="5906"/>
    <s v="US-2017-153948"/>
    <x v="44"/>
    <x v="373"/>
    <s v="Same Day"/>
    <s v="FM-14290"/>
    <s v="Frank Merwin"/>
    <s v="Home Office"/>
    <s v="United States"/>
    <s v="San Francisco"/>
    <s v="California"/>
    <n v="94122"/>
    <x v="1"/>
    <x v="1655"/>
    <x v="1"/>
    <x v="2"/>
    <x v="1643"/>
    <x v="1417"/>
    <n v="4"/>
    <n v="0"/>
    <x v="1492"/>
  </r>
  <r>
    <n v="5907"/>
    <s v="US-2017-153948"/>
    <x v="44"/>
    <x v="373"/>
    <s v="Same Day"/>
    <s v="FM-14290"/>
    <s v="Frank Merwin"/>
    <s v="Home Office"/>
    <s v="United States"/>
    <s v="San Francisco"/>
    <s v="California"/>
    <n v="94122"/>
    <x v="1"/>
    <x v="658"/>
    <x v="2"/>
    <x v="11"/>
    <x v="658"/>
    <x v="4195"/>
    <n v="1"/>
    <n v="0"/>
    <x v="4883"/>
  </r>
  <r>
    <n v="5908"/>
    <s v="US-2016-113985"/>
    <x v="499"/>
    <x v="439"/>
    <s v="Standard Class"/>
    <s v="KD-16495"/>
    <s v="Keith Dawkins"/>
    <s v="Corporate"/>
    <s v="United States"/>
    <s v="San Jose"/>
    <s v="California"/>
    <n v="95123"/>
    <x v="1"/>
    <x v="1087"/>
    <x v="1"/>
    <x v="8"/>
    <x v="1077"/>
    <x v="4196"/>
    <n v="2"/>
    <n v="0.2"/>
    <x v="4884"/>
  </r>
  <r>
    <n v="5909"/>
    <s v="US-2016-113985"/>
    <x v="499"/>
    <x v="439"/>
    <s v="Standard Class"/>
    <s v="KD-16495"/>
    <s v="Keith Dawkins"/>
    <s v="Corporate"/>
    <s v="United States"/>
    <s v="San Jose"/>
    <s v="California"/>
    <n v="95123"/>
    <x v="1"/>
    <x v="941"/>
    <x v="1"/>
    <x v="9"/>
    <x v="934"/>
    <x v="3359"/>
    <n v="3"/>
    <n v="0"/>
    <x v="3795"/>
  </r>
  <r>
    <n v="5910"/>
    <s v="US-2016-113985"/>
    <x v="499"/>
    <x v="439"/>
    <s v="Standard Class"/>
    <s v="KD-16495"/>
    <s v="Keith Dawkins"/>
    <s v="Corporate"/>
    <s v="United States"/>
    <s v="San Jose"/>
    <s v="California"/>
    <n v="95123"/>
    <x v="1"/>
    <x v="1573"/>
    <x v="0"/>
    <x v="5"/>
    <x v="1564"/>
    <x v="1606"/>
    <n v="3"/>
    <n v="0"/>
    <x v="4885"/>
  </r>
  <r>
    <n v="5911"/>
    <s v="US-2016-113985"/>
    <x v="499"/>
    <x v="439"/>
    <s v="Standard Class"/>
    <s v="KD-16495"/>
    <s v="Keith Dawkins"/>
    <s v="Corporate"/>
    <s v="United States"/>
    <s v="San Jose"/>
    <s v="California"/>
    <n v="95123"/>
    <x v="1"/>
    <x v="1311"/>
    <x v="1"/>
    <x v="8"/>
    <x v="1297"/>
    <x v="4197"/>
    <n v="3"/>
    <n v="0.2"/>
    <x v="4886"/>
  </r>
  <r>
    <n v="5912"/>
    <s v="CA-2016-155383"/>
    <x v="907"/>
    <x v="259"/>
    <s v="Standard Class"/>
    <s v="SC-20680"/>
    <s v="Steve Carroll"/>
    <s v="Home Office"/>
    <s v="United States"/>
    <s v="Seattle"/>
    <s v="Washington"/>
    <n v="98115"/>
    <x v="1"/>
    <x v="177"/>
    <x v="1"/>
    <x v="4"/>
    <x v="178"/>
    <x v="2063"/>
    <n v="3"/>
    <n v="0"/>
    <x v="4887"/>
  </r>
  <r>
    <n v="5913"/>
    <s v="CA-2014-120432"/>
    <x v="829"/>
    <x v="889"/>
    <s v="Second Class"/>
    <s v="DW-13585"/>
    <s v="Dorothy Wardle"/>
    <s v="Corporate"/>
    <s v="United States"/>
    <s v="Owensboro"/>
    <s v="Kentucky"/>
    <n v="42301"/>
    <x v="0"/>
    <x v="1768"/>
    <x v="1"/>
    <x v="14"/>
    <x v="1757"/>
    <x v="4198"/>
    <n v="3"/>
    <n v="0"/>
    <x v="4888"/>
  </r>
  <r>
    <n v="5914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383"/>
    <x v="1"/>
    <x v="4"/>
    <x v="384"/>
    <x v="81"/>
    <n v="5"/>
    <n v="0"/>
    <x v="1196"/>
  </r>
  <r>
    <n v="5915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49"/>
    <x v="1"/>
    <x v="2"/>
    <x v="49"/>
    <x v="2077"/>
    <n v="7"/>
    <n v="0"/>
    <x v="2238"/>
  </r>
  <r>
    <n v="5916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913"/>
    <x v="0"/>
    <x v="1"/>
    <x v="905"/>
    <x v="4199"/>
    <n v="2"/>
    <n v="0.1"/>
    <x v="4889"/>
  </r>
  <r>
    <n v="5917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392"/>
    <x v="1"/>
    <x v="4"/>
    <x v="393"/>
    <x v="4200"/>
    <n v="4"/>
    <n v="0"/>
    <x v="4890"/>
  </r>
  <r>
    <n v="5918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26"/>
    <x v="0"/>
    <x v="0"/>
    <x v="26"/>
    <x v="4201"/>
    <n v="6"/>
    <n v="0.2"/>
    <x v="4891"/>
  </r>
  <r>
    <n v="5919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1248"/>
    <x v="0"/>
    <x v="0"/>
    <x v="1232"/>
    <x v="4202"/>
    <n v="5"/>
    <n v="0.2"/>
    <x v="4892"/>
  </r>
  <r>
    <n v="5920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599"/>
    <x v="2"/>
    <x v="7"/>
    <x v="599"/>
    <x v="2779"/>
    <n v="3"/>
    <n v="0"/>
    <x v="4893"/>
  </r>
  <r>
    <n v="5921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764"/>
    <x v="2"/>
    <x v="11"/>
    <x v="763"/>
    <x v="3042"/>
    <n v="2"/>
    <n v="0"/>
    <x v="3397"/>
  </r>
  <r>
    <n v="5922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417"/>
    <x v="1"/>
    <x v="10"/>
    <x v="417"/>
    <x v="168"/>
    <n v="2"/>
    <n v="0"/>
    <x v="170"/>
  </r>
  <r>
    <n v="5923"/>
    <s v="US-2015-126977"/>
    <x v="14"/>
    <x v="832"/>
    <s v="Standard Class"/>
    <s v="PF-19120"/>
    <s v="Peter Fuller"/>
    <s v="Consumer"/>
    <s v="United States"/>
    <s v="New York City"/>
    <s v="New York"/>
    <n v="10035"/>
    <x v="3"/>
    <x v="1049"/>
    <x v="2"/>
    <x v="7"/>
    <x v="1038"/>
    <x v="766"/>
    <n v="4"/>
    <n v="0"/>
    <x v="4894"/>
  </r>
  <r>
    <n v="5924"/>
    <s v="CA-2016-130288"/>
    <x v="491"/>
    <x v="724"/>
    <s v="Second Class"/>
    <s v="DK-13225"/>
    <s v="Dean Katz"/>
    <s v="Corporate"/>
    <s v="United States"/>
    <s v="New York City"/>
    <s v="New York"/>
    <n v="10011"/>
    <x v="3"/>
    <x v="971"/>
    <x v="0"/>
    <x v="3"/>
    <x v="965"/>
    <x v="4203"/>
    <n v="2"/>
    <n v="0.4"/>
    <x v="4895"/>
  </r>
  <r>
    <n v="5925"/>
    <s v="CA-2017-146458"/>
    <x v="123"/>
    <x v="228"/>
    <s v="Second Class"/>
    <s v="RB-19435"/>
    <s v="Richard Bierner"/>
    <s v="Consumer"/>
    <s v="United States"/>
    <s v="Springfield"/>
    <s v="Virginia"/>
    <n v="22153"/>
    <x v="0"/>
    <x v="1241"/>
    <x v="1"/>
    <x v="6"/>
    <x v="1224"/>
    <x v="1011"/>
    <n v="7"/>
    <n v="0"/>
    <x v="1050"/>
  </r>
  <r>
    <n v="5926"/>
    <s v="CA-2017-150420"/>
    <x v="95"/>
    <x v="475"/>
    <s v="Standard Class"/>
    <s v="GD-14590"/>
    <s v="Giulietta Dortch"/>
    <s v="Corporate"/>
    <s v="United States"/>
    <s v="Bellingham"/>
    <s v="Washington"/>
    <n v="98226"/>
    <x v="1"/>
    <x v="989"/>
    <x v="2"/>
    <x v="11"/>
    <x v="982"/>
    <x v="4204"/>
    <n v="10"/>
    <n v="0"/>
    <x v="4896"/>
  </r>
  <r>
    <n v="5927"/>
    <s v="US-2014-118997"/>
    <x v="918"/>
    <x v="1021"/>
    <s v="Standard Class"/>
    <s v="RA-19885"/>
    <s v="Ruben Ausman"/>
    <s v="Corporate"/>
    <s v="United States"/>
    <s v="Decatur"/>
    <s v="Alabama"/>
    <n v="35601"/>
    <x v="0"/>
    <x v="1746"/>
    <x v="0"/>
    <x v="3"/>
    <x v="1736"/>
    <x v="4205"/>
    <n v="8"/>
    <n v="0"/>
    <x v="4897"/>
  </r>
  <r>
    <n v="5928"/>
    <s v="CA-2014-114314"/>
    <x v="856"/>
    <x v="323"/>
    <s v="Standard Class"/>
    <s v="DB-13555"/>
    <s v="Dorothy Badders"/>
    <s v="Corporate"/>
    <s v="United States"/>
    <s v="Fayetteville"/>
    <s v="Arkansas"/>
    <n v="72701"/>
    <x v="0"/>
    <x v="2"/>
    <x v="1"/>
    <x v="2"/>
    <x v="2"/>
    <x v="2061"/>
    <n v="1"/>
    <n v="0"/>
    <x v="2221"/>
  </r>
  <r>
    <n v="5929"/>
    <s v="CA-2014-114314"/>
    <x v="856"/>
    <x v="323"/>
    <s v="Standard Class"/>
    <s v="DB-13555"/>
    <s v="Dorothy Badders"/>
    <s v="Corporate"/>
    <s v="United States"/>
    <s v="Fayetteville"/>
    <s v="Arkansas"/>
    <n v="72701"/>
    <x v="0"/>
    <x v="1348"/>
    <x v="0"/>
    <x v="5"/>
    <x v="1333"/>
    <x v="4206"/>
    <n v="4"/>
    <n v="0"/>
    <x v="4898"/>
  </r>
  <r>
    <n v="5930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672"/>
    <x v="0"/>
    <x v="0"/>
    <x v="672"/>
    <x v="4207"/>
    <n v="3"/>
    <n v="0.5"/>
    <x v="4899"/>
  </r>
  <r>
    <n v="5931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260"/>
    <x v="1"/>
    <x v="10"/>
    <x v="260"/>
    <x v="12"/>
    <n v="3"/>
    <n v="0.2"/>
    <x v="12"/>
  </r>
  <r>
    <n v="5932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432"/>
    <x v="2"/>
    <x v="7"/>
    <x v="432"/>
    <x v="4208"/>
    <n v="2"/>
    <n v="0.4"/>
    <x v="4900"/>
  </r>
  <r>
    <n v="5933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1427"/>
    <x v="1"/>
    <x v="4"/>
    <x v="1415"/>
    <x v="2569"/>
    <n v="3"/>
    <n v="0.2"/>
    <x v="4901"/>
  </r>
  <r>
    <n v="5934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1695"/>
    <x v="2"/>
    <x v="11"/>
    <x v="1683"/>
    <x v="3664"/>
    <n v="3"/>
    <n v="0.2"/>
    <x v="4902"/>
  </r>
  <r>
    <n v="5935"/>
    <s v="US-2017-169551"/>
    <x v="437"/>
    <x v="472"/>
    <s v="First Class"/>
    <s v="RL-19615"/>
    <s v="Rob Lucas"/>
    <s v="Consumer"/>
    <s v="United States"/>
    <s v="Philadelphia"/>
    <s v="Pennsylvania"/>
    <n v="19120"/>
    <x v="3"/>
    <x v="764"/>
    <x v="2"/>
    <x v="11"/>
    <x v="763"/>
    <x v="4209"/>
    <n v="2"/>
    <n v="0.2"/>
    <x v="4903"/>
  </r>
  <r>
    <n v="5936"/>
    <s v="CA-2016-103107"/>
    <x v="975"/>
    <x v="1168"/>
    <s v="Same Day"/>
    <s v="RB-19465"/>
    <s v="Rick Bensley"/>
    <s v="Home Office"/>
    <s v="United States"/>
    <s v="Seattle"/>
    <s v="Washington"/>
    <n v="98103"/>
    <x v="1"/>
    <x v="534"/>
    <x v="0"/>
    <x v="5"/>
    <x v="534"/>
    <x v="3383"/>
    <n v="5"/>
    <n v="0"/>
    <x v="3825"/>
  </r>
  <r>
    <n v="5937"/>
    <s v="CA-2016-103107"/>
    <x v="975"/>
    <x v="1168"/>
    <s v="Same Day"/>
    <s v="RB-19465"/>
    <s v="Rick Bensley"/>
    <s v="Home Office"/>
    <s v="United States"/>
    <s v="Seattle"/>
    <s v="Washington"/>
    <n v="98103"/>
    <x v="1"/>
    <x v="1192"/>
    <x v="2"/>
    <x v="7"/>
    <x v="1177"/>
    <x v="1665"/>
    <n v="3"/>
    <n v="0.2"/>
    <x v="1763"/>
  </r>
  <r>
    <n v="5938"/>
    <s v="CA-2016-103107"/>
    <x v="975"/>
    <x v="1168"/>
    <s v="Same Day"/>
    <s v="RB-19465"/>
    <s v="Rick Bensley"/>
    <s v="Home Office"/>
    <s v="United States"/>
    <s v="Seattle"/>
    <s v="Washington"/>
    <n v="98103"/>
    <x v="1"/>
    <x v="993"/>
    <x v="2"/>
    <x v="7"/>
    <x v="985"/>
    <x v="981"/>
    <n v="3"/>
    <n v="0.2"/>
    <x v="3306"/>
  </r>
  <r>
    <n v="5939"/>
    <s v="CA-2017-122077"/>
    <x v="240"/>
    <x v="1169"/>
    <s v="Standard Class"/>
    <s v="JF-15295"/>
    <s v="Jason Fortune-"/>
    <s v="Consumer"/>
    <s v="United States"/>
    <s v="Plano"/>
    <s v="Texas"/>
    <n v="75023"/>
    <x v="2"/>
    <x v="1211"/>
    <x v="2"/>
    <x v="7"/>
    <x v="1196"/>
    <x v="4210"/>
    <n v="1"/>
    <n v="0.2"/>
    <x v="4904"/>
  </r>
  <r>
    <n v="5940"/>
    <s v="CA-2017-122077"/>
    <x v="240"/>
    <x v="1169"/>
    <s v="Standard Class"/>
    <s v="JF-15295"/>
    <s v="Jason Fortune-"/>
    <s v="Consumer"/>
    <s v="United States"/>
    <s v="Plano"/>
    <s v="Texas"/>
    <n v="75023"/>
    <x v="2"/>
    <x v="1722"/>
    <x v="1"/>
    <x v="2"/>
    <x v="1709"/>
    <x v="1157"/>
    <n v="4"/>
    <n v="0.2"/>
    <x v="4905"/>
  </r>
  <r>
    <n v="5941"/>
    <s v="CA-2017-112431"/>
    <x v="386"/>
    <x v="518"/>
    <s v="Second Class"/>
    <s v="RW-19690"/>
    <s v="Robert Waldorf"/>
    <s v="Consumer"/>
    <s v="United States"/>
    <s v="Los Angeles"/>
    <s v="California"/>
    <n v="90049"/>
    <x v="1"/>
    <x v="477"/>
    <x v="2"/>
    <x v="11"/>
    <x v="478"/>
    <x v="4211"/>
    <n v="12"/>
    <n v="0"/>
    <x v="4906"/>
  </r>
  <r>
    <n v="5942"/>
    <s v="CA-2017-112431"/>
    <x v="386"/>
    <x v="518"/>
    <s v="Second Class"/>
    <s v="RW-19690"/>
    <s v="Robert Waldorf"/>
    <s v="Consumer"/>
    <s v="United States"/>
    <s v="Los Angeles"/>
    <s v="California"/>
    <n v="90049"/>
    <x v="1"/>
    <x v="134"/>
    <x v="1"/>
    <x v="6"/>
    <x v="135"/>
    <x v="490"/>
    <n v="2"/>
    <n v="0"/>
    <x v="4907"/>
  </r>
  <r>
    <n v="5943"/>
    <s v="CA-2016-151092"/>
    <x v="876"/>
    <x v="898"/>
    <s v="Standard Class"/>
    <s v="VG-21790"/>
    <s v="Vivek Gonzalez"/>
    <s v="Consumer"/>
    <s v="United States"/>
    <s v="Los Angeles"/>
    <s v="California"/>
    <n v="90032"/>
    <x v="1"/>
    <x v="194"/>
    <x v="2"/>
    <x v="7"/>
    <x v="195"/>
    <x v="2005"/>
    <n v="4"/>
    <n v="0.2"/>
    <x v="4908"/>
  </r>
  <r>
    <n v="5944"/>
    <s v="CA-2014-104178"/>
    <x v="55"/>
    <x v="592"/>
    <s v="Standard Class"/>
    <s v="JM-15265"/>
    <s v="Janet Molinari"/>
    <s v="Corporate"/>
    <s v="United States"/>
    <s v="Los Angeles"/>
    <s v="California"/>
    <n v="90036"/>
    <x v="1"/>
    <x v="1448"/>
    <x v="0"/>
    <x v="5"/>
    <x v="1435"/>
    <x v="3012"/>
    <n v="1"/>
    <n v="0"/>
    <x v="4909"/>
  </r>
  <r>
    <n v="5945"/>
    <s v="CA-2014-104178"/>
    <x v="55"/>
    <x v="592"/>
    <s v="Standard Class"/>
    <s v="JM-15265"/>
    <s v="Janet Molinari"/>
    <s v="Corporate"/>
    <s v="United States"/>
    <s v="Los Angeles"/>
    <s v="California"/>
    <n v="90036"/>
    <x v="1"/>
    <x v="452"/>
    <x v="2"/>
    <x v="11"/>
    <x v="453"/>
    <x v="2050"/>
    <n v="5"/>
    <n v="0"/>
    <x v="2208"/>
  </r>
  <r>
    <n v="5946"/>
    <s v="CA-2014-104178"/>
    <x v="55"/>
    <x v="592"/>
    <s v="Standard Class"/>
    <s v="JM-15265"/>
    <s v="Janet Molinari"/>
    <s v="Corporate"/>
    <s v="United States"/>
    <s v="Los Angeles"/>
    <s v="California"/>
    <n v="90036"/>
    <x v="1"/>
    <x v="1347"/>
    <x v="1"/>
    <x v="10"/>
    <x v="1332"/>
    <x v="243"/>
    <n v="4"/>
    <n v="0"/>
    <x v="245"/>
  </r>
  <r>
    <n v="5947"/>
    <s v="CA-2014-104178"/>
    <x v="55"/>
    <x v="592"/>
    <s v="Standard Class"/>
    <s v="JM-15265"/>
    <s v="Janet Molinari"/>
    <s v="Corporate"/>
    <s v="United States"/>
    <s v="Los Angeles"/>
    <s v="California"/>
    <n v="90036"/>
    <x v="1"/>
    <x v="762"/>
    <x v="1"/>
    <x v="4"/>
    <x v="761"/>
    <x v="4212"/>
    <n v="4"/>
    <n v="0"/>
    <x v="4910"/>
  </r>
  <r>
    <n v="5948"/>
    <s v="CA-2015-115924"/>
    <x v="471"/>
    <x v="629"/>
    <s v="Second Class"/>
    <s v="BE-11455"/>
    <s v="Brad Eason"/>
    <s v="Home Office"/>
    <s v="United States"/>
    <s v="Des Moines"/>
    <s v="Iowa"/>
    <n v="50315"/>
    <x v="2"/>
    <x v="1499"/>
    <x v="1"/>
    <x v="8"/>
    <x v="1487"/>
    <x v="4213"/>
    <n v="5"/>
    <n v="0"/>
    <x v="4911"/>
  </r>
  <r>
    <n v="5949"/>
    <s v="CA-2017-161046"/>
    <x v="916"/>
    <x v="974"/>
    <s v="Same Day"/>
    <s v="CB-12535"/>
    <s v="Claudia Bergmann"/>
    <s v="Corporate"/>
    <s v="United States"/>
    <s v="Southaven"/>
    <s v="Mississippi"/>
    <n v="38671"/>
    <x v="0"/>
    <x v="761"/>
    <x v="1"/>
    <x v="12"/>
    <x v="760"/>
    <x v="4214"/>
    <n v="4"/>
    <n v="0"/>
    <x v="4912"/>
  </r>
  <r>
    <n v="5950"/>
    <s v="CA-2017-161046"/>
    <x v="916"/>
    <x v="974"/>
    <s v="Same Day"/>
    <s v="CB-12535"/>
    <s v="Claudia Bergmann"/>
    <s v="Corporate"/>
    <s v="United States"/>
    <s v="Southaven"/>
    <s v="Mississippi"/>
    <n v="38671"/>
    <x v="0"/>
    <x v="409"/>
    <x v="2"/>
    <x v="11"/>
    <x v="409"/>
    <x v="674"/>
    <n v="3"/>
    <n v="0"/>
    <x v="4913"/>
  </r>
  <r>
    <n v="5951"/>
    <s v="CA-2017-161046"/>
    <x v="916"/>
    <x v="974"/>
    <s v="Same Day"/>
    <s v="CB-12535"/>
    <s v="Claudia Bergmann"/>
    <s v="Corporate"/>
    <s v="United States"/>
    <s v="Southaven"/>
    <s v="Mississippi"/>
    <n v="38671"/>
    <x v="0"/>
    <x v="164"/>
    <x v="1"/>
    <x v="9"/>
    <x v="165"/>
    <x v="2727"/>
    <n v="2"/>
    <n v="0"/>
    <x v="3019"/>
  </r>
  <r>
    <n v="5952"/>
    <s v="CA-2017-161046"/>
    <x v="916"/>
    <x v="974"/>
    <s v="Same Day"/>
    <s v="CB-12535"/>
    <s v="Claudia Bergmann"/>
    <s v="Corporate"/>
    <s v="United States"/>
    <s v="Southaven"/>
    <s v="Mississippi"/>
    <n v="38671"/>
    <x v="0"/>
    <x v="920"/>
    <x v="1"/>
    <x v="8"/>
    <x v="1758"/>
    <x v="4215"/>
    <n v="6"/>
    <n v="0"/>
    <x v="4914"/>
  </r>
  <r>
    <n v="5953"/>
    <s v="US-2017-141698"/>
    <x v="4"/>
    <x v="557"/>
    <s v="Standard Class"/>
    <s v="SD-20485"/>
    <s v="Shirley Daniels"/>
    <s v="Home Office"/>
    <s v="United States"/>
    <s v="Houston"/>
    <s v="Texas"/>
    <n v="77041"/>
    <x v="2"/>
    <x v="1769"/>
    <x v="1"/>
    <x v="10"/>
    <x v="1759"/>
    <x v="561"/>
    <n v="4"/>
    <n v="0.2"/>
    <x v="570"/>
  </r>
  <r>
    <n v="5954"/>
    <s v="US-2014-105151"/>
    <x v="809"/>
    <x v="1075"/>
    <s v="First Class"/>
    <s v="SG-20890"/>
    <s v="Susan Gilcrest"/>
    <s v="Corporate"/>
    <s v="United States"/>
    <s v="New York City"/>
    <s v="New York"/>
    <n v="10009"/>
    <x v="3"/>
    <x v="1706"/>
    <x v="1"/>
    <x v="6"/>
    <x v="1695"/>
    <x v="4216"/>
    <n v="5"/>
    <n v="0"/>
    <x v="4915"/>
  </r>
  <r>
    <n v="5955"/>
    <s v="CA-2014-155796"/>
    <x v="7"/>
    <x v="907"/>
    <s v="Second Class"/>
    <s v="TS-21430"/>
    <s v="Tom Stivers"/>
    <s v="Corporate"/>
    <s v="United States"/>
    <s v="Reading"/>
    <s v="Pennsylvania"/>
    <n v="19601"/>
    <x v="3"/>
    <x v="1442"/>
    <x v="0"/>
    <x v="5"/>
    <x v="1430"/>
    <x v="942"/>
    <n v="2"/>
    <n v="0.2"/>
    <x v="4916"/>
  </r>
  <r>
    <n v="5956"/>
    <s v="CA-2014-155796"/>
    <x v="7"/>
    <x v="907"/>
    <s v="Second Class"/>
    <s v="TS-21430"/>
    <s v="Tom Stivers"/>
    <s v="Corporate"/>
    <s v="United States"/>
    <s v="Reading"/>
    <s v="Pennsylvania"/>
    <n v="19601"/>
    <x v="3"/>
    <x v="37"/>
    <x v="0"/>
    <x v="0"/>
    <x v="37"/>
    <x v="3533"/>
    <n v="4"/>
    <n v="0.5"/>
    <x v="4917"/>
  </r>
  <r>
    <n v="5957"/>
    <s v="CA-2016-127138"/>
    <x v="299"/>
    <x v="535"/>
    <s v="Second Class"/>
    <s v="DK-13225"/>
    <s v="Dean Katz"/>
    <s v="Corporate"/>
    <s v="United States"/>
    <s v="San Francisco"/>
    <s v="California"/>
    <n v="94109"/>
    <x v="1"/>
    <x v="273"/>
    <x v="1"/>
    <x v="4"/>
    <x v="273"/>
    <x v="4217"/>
    <n v="5"/>
    <n v="0"/>
    <x v="4918"/>
  </r>
  <r>
    <n v="5958"/>
    <s v="CA-2016-127138"/>
    <x v="299"/>
    <x v="535"/>
    <s v="Second Class"/>
    <s v="DK-13225"/>
    <s v="Dean Katz"/>
    <s v="Corporate"/>
    <s v="United States"/>
    <s v="San Francisco"/>
    <s v="California"/>
    <n v="94109"/>
    <x v="1"/>
    <x v="1271"/>
    <x v="1"/>
    <x v="9"/>
    <x v="1256"/>
    <x v="901"/>
    <n v="5"/>
    <n v="0"/>
    <x v="4733"/>
  </r>
  <r>
    <n v="5959"/>
    <s v="CA-2016-127138"/>
    <x v="299"/>
    <x v="535"/>
    <s v="Second Class"/>
    <s v="DK-13225"/>
    <s v="Dean Katz"/>
    <s v="Corporate"/>
    <s v="United States"/>
    <s v="San Francisco"/>
    <s v="California"/>
    <n v="94109"/>
    <x v="1"/>
    <x v="661"/>
    <x v="1"/>
    <x v="12"/>
    <x v="661"/>
    <x v="2484"/>
    <n v="4"/>
    <n v="0"/>
    <x v="4470"/>
  </r>
  <r>
    <n v="5960"/>
    <s v="CA-2016-127138"/>
    <x v="299"/>
    <x v="535"/>
    <s v="Second Class"/>
    <s v="DK-13225"/>
    <s v="Dean Katz"/>
    <s v="Corporate"/>
    <s v="United States"/>
    <s v="San Francisco"/>
    <s v="California"/>
    <n v="94109"/>
    <x v="1"/>
    <x v="623"/>
    <x v="0"/>
    <x v="1"/>
    <x v="623"/>
    <x v="4218"/>
    <n v="3"/>
    <n v="0.2"/>
    <x v="4919"/>
  </r>
  <r>
    <n v="5961"/>
    <s v="CA-2017-150602"/>
    <x v="839"/>
    <x v="556"/>
    <s v="Second Class"/>
    <s v="ML-17395"/>
    <s v="Marina Lichtenstein"/>
    <s v="Corporate"/>
    <s v="United States"/>
    <s v="Los Angeles"/>
    <s v="California"/>
    <n v="90045"/>
    <x v="1"/>
    <x v="1226"/>
    <x v="0"/>
    <x v="5"/>
    <x v="1210"/>
    <x v="3131"/>
    <n v="4"/>
    <n v="0"/>
    <x v="4920"/>
  </r>
  <r>
    <n v="5962"/>
    <s v="CA-2014-140732"/>
    <x v="7"/>
    <x v="1170"/>
    <s v="Second Class"/>
    <s v="MA-17560"/>
    <s v="Matt Abelman"/>
    <s v="Home Office"/>
    <s v="United States"/>
    <s v="Los Angeles"/>
    <s v="California"/>
    <n v="90004"/>
    <x v="1"/>
    <x v="516"/>
    <x v="2"/>
    <x v="7"/>
    <x v="516"/>
    <x v="4219"/>
    <n v="9"/>
    <n v="0.2"/>
    <x v="4921"/>
  </r>
  <r>
    <n v="5963"/>
    <s v="CA-2014-140732"/>
    <x v="7"/>
    <x v="1170"/>
    <s v="Second Class"/>
    <s v="MA-17560"/>
    <s v="Matt Abelman"/>
    <s v="Home Office"/>
    <s v="United States"/>
    <s v="Los Angeles"/>
    <s v="California"/>
    <n v="90004"/>
    <x v="1"/>
    <x v="1034"/>
    <x v="1"/>
    <x v="9"/>
    <x v="1025"/>
    <x v="4034"/>
    <n v="2"/>
    <n v="0"/>
    <x v="4678"/>
  </r>
  <r>
    <n v="5964"/>
    <s v="CA-2014-140732"/>
    <x v="7"/>
    <x v="1170"/>
    <s v="Second Class"/>
    <s v="MA-17560"/>
    <s v="Matt Abelman"/>
    <s v="Home Office"/>
    <s v="United States"/>
    <s v="Los Angeles"/>
    <s v="California"/>
    <n v="90004"/>
    <x v="1"/>
    <x v="759"/>
    <x v="1"/>
    <x v="10"/>
    <x v="757"/>
    <x v="1862"/>
    <n v="4"/>
    <n v="0"/>
    <x v="1997"/>
  </r>
  <r>
    <n v="5965"/>
    <s v="CA-2017-119011"/>
    <x v="648"/>
    <x v="1171"/>
    <s v="Standard Class"/>
    <s v="LR-17035"/>
    <s v="Lisa Ryan"/>
    <s v="Corporate"/>
    <s v="United States"/>
    <s v="San Francisco"/>
    <s v="California"/>
    <n v="94109"/>
    <x v="1"/>
    <x v="1322"/>
    <x v="1"/>
    <x v="14"/>
    <x v="1308"/>
    <x v="1711"/>
    <n v="3"/>
    <n v="0"/>
    <x v="4922"/>
  </r>
  <r>
    <n v="5966"/>
    <s v="CA-2017-119011"/>
    <x v="648"/>
    <x v="1171"/>
    <s v="Standard Class"/>
    <s v="LR-17035"/>
    <s v="Lisa Ryan"/>
    <s v="Corporate"/>
    <s v="United States"/>
    <s v="San Francisco"/>
    <s v="California"/>
    <n v="94109"/>
    <x v="1"/>
    <x v="117"/>
    <x v="1"/>
    <x v="4"/>
    <x v="117"/>
    <x v="118"/>
    <n v="6"/>
    <n v="0"/>
    <x v="120"/>
  </r>
  <r>
    <n v="5967"/>
    <s v="CA-2017-119011"/>
    <x v="648"/>
    <x v="1171"/>
    <s v="Standard Class"/>
    <s v="LR-17035"/>
    <s v="Lisa Ryan"/>
    <s v="Corporate"/>
    <s v="United States"/>
    <s v="San Francisco"/>
    <s v="California"/>
    <n v="94109"/>
    <x v="1"/>
    <x v="1517"/>
    <x v="2"/>
    <x v="7"/>
    <x v="1504"/>
    <x v="4220"/>
    <n v="3"/>
    <n v="0.2"/>
    <x v="4923"/>
  </r>
  <r>
    <n v="5968"/>
    <s v="CA-2016-166912"/>
    <x v="804"/>
    <x v="1072"/>
    <s v="First Class"/>
    <s v="BE-11335"/>
    <s v="Bill Eplett"/>
    <s v="Home Office"/>
    <s v="United States"/>
    <s v="New York City"/>
    <s v="New York"/>
    <n v="10009"/>
    <x v="3"/>
    <x v="1522"/>
    <x v="1"/>
    <x v="10"/>
    <x v="1509"/>
    <x v="2658"/>
    <n v="2"/>
    <n v="0"/>
    <x v="2934"/>
  </r>
  <r>
    <n v="5969"/>
    <s v="CA-2014-141726"/>
    <x v="836"/>
    <x v="1172"/>
    <s v="First Class"/>
    <s v="CC-12145"/>
    <s v="Charles Crestani"/>
    <s v="Consumer"/>
    <s v="United States"/>
    <s v="San Diego"/>
    <s v="California"/>
    <n v="92105"/>
    <x v="1"/>
    <x v="976"/>
    <x v="1"/>
    <x v="10"/>
    <x v="970"/>
    <x v="2840"/>
    <n v="1"/>
    <n v="0"/>
    <x v="3157"/>
  </r>
  <r>
    <n v="5970"/>
    <s v="CA-2014-141726"/>
    <x v="836"/>
    <x v="1172"/>
    <s v="First Class"/>
    <s v="CC-12145"/>
    <s v="Charles Crestani"/>
    <s v="Consumer"/>
    <s v="United States"/>
    <s v="San Diego"/>
    <s v="California"/>
    <n v="92105"/>
    <x v="1"/>
    <x v="304"/>
    <x v="1"/>
    <x v="8"/>
    <x v="304"/>
    <x v="4221"/>
    <n v="2"/>
    <n v="0.2"/>
    <x v="4924"/>
  </r>
  <r>
    <n v="5971"/>
    <s v="CA-2014-141726"/>
    <x v="836"/>
    <x v="1172"/>
    <s v="First Class"/>
    <s v="CC-12145"/>
    <s v="Charles Crestani"/>
    <s v="Consumer"/>
    <s v="United States"/>
    <s v="San Diego"/>
    <s v="California"/>
    <n v="92105"/>
    <x v="1"/>
    <x v="388"/>
    <x v="1"/>
    <x v="10"/>
    <x v="389"/>
    <x v="548"/>
    <n v="4"/>
    <n v="0"/>
    <x v="557"/>
  </r>
  <r>
    <n v="5972"/>
    <s v="CA-2014-141726"/>
    <x v="836"/>
    <x v="1172"/>
    <s v="First Class"/>
    <s v="CC-12145"/>
    <s v="Charles Crestani"/>
    <s v="Consumer"/>
    <s v="United States"/>
    <s v="San Diego"/>
    <s v="California"/>
    <n v="92105"/>
    <x v="1"/>
    <x v="613"/>
    <x v="0"/>
    <x v="5"/>
    <x v="613"/>
    <x v="4222"/>
    <n v="3"/>
    <n v="0"/>
    <x v="4925"/>
  </r>
  <r>
    <n v="5973"/>
    <s v="CA-2017-115105"/>
    <x v="695"/>
    <x v="1173"/>
    <s v="Standard Class"/>
    <s v="BD-11770"/>
    <s v="Bryan Davis"/>
    <s v="Consumer"/>
    <s v="United States"/>
    <s v="New York City"/>
    <s v="New York"/>
    <n v="10024"/>
    <x v="3"/>
    <x v="789"/>
    <x v="0"/>
    <x v="0"/>
    <x v="787"/>
    <x v="3028"/>
    <n v="1"/>
    <n v="0.2"/>
    <x v="4926"/>
  </r>
  <r>
    <n v="5974"/>
    <s v="CA-2015-143980"/>
    <x v="707"/>
    <x v="693"/>
    <s v="Standard Class"/>
    <s v="JK-15640"/>
    <s v="Jim Kriz"/>
    <s v="Home Office"/>
    <s v="United States"/>
    <s v="New York City"/>
    <s v="New York"/>
    <n v="10011"/>
    <x v="3"/>
    <x v="1470"/>
    <x v="1"/>
    <x v="9"/>
    <x v="1457"/>
    <x v="4223"/>
    <n v="2"/>
    <n v="0"/>
    <x v="4927"/>
  </r>
  <r>
    <n v="5975"/>
    <s v="CA-2016-135636"/>
    <x v="750"/>
    <x v="930"/>
    <s v="Standard Class"/>
    <s v="DB-13615"/>
    <s v="Doug Bickford"/>
    <s v="Consumer"/>
    <s v="United States"/>
    <s v="Charlotte"/>
    <s v="North Carolina"/>
    <n v="28205"/>
    <x v="0"/>
    <x v="887"/>
    <x v="1"/>
    <x v="4"/>
    <x v="880"/>
    <x v="4224"/>
    <n v="5"/>
    <n v="0.2"/>
    <x v="4928"/>
  </r>
  <r>
    <n v="5976"/>
    <s v="CA-2017-102155"/>
    <x v="1002"/>
    <x v="1089"/>
    <s v="Standard Class"/>
    <s v="RR-19525"/>
    <s v="Rick Reed"/>
    <s v="Corporate"/>
    <s v="United States"/>
    <s v="Overland Park"/>
    <s v="Kansas"/>
    <n v="66212"/>
    <x v="2"/>
    <x v="734"/>
    <x v="1"/>
    <x v="4"/>
    <x v="733"/>
    <x v="2936"/>
    <n v="2"/>
    <n v="0"/>
    <x v="3272"/>
  </r>
  <r>
    <n v="5977"/>
    <s v="CA-2017-102155"/>
    <x v="1002"/>
    <x v="1089"/>
    <s v="Standard Class"/>
    <s v="RR-19525"/>
    <s v="Rick Reed"/>
    <s v="Corporate"/>
    <s v="United States"/>
    <s v="Overland Park"/>
    <s v="Kansas"/>
    <n v="66212"/>
    <x v="2"/>
    <x v="987"/>
    <x v="1"/>
    <x v="10"/>
    <x v="980"/>
    <x v="4225"/>
    <n v="2"/>
    <n v="0"/>
    <x v="4929"/>
  </r>
  <r>
    <n v="5978"/>
    <s v="CA-2017-116953"/>
    <x v="558"/>
    <x v="77"/>
    <s v="First Class"/>
    <s v="SV-20935"/>
    <s v="Susan Vittorini"/>
    <s v="Consumer"/>
    <s v="United States"/>
    <s v="Mesa"/>
    <s v="Arizona"/>
    <n v="85204"/>
    <x v="1"/>
    <x v="302"/>
    <x v="2"/>
    <x v="7"/>
    <x v="302"/>
    <x v="4226"/>
    <n v="10"/>
    <n v="0.2"/>
    <x v="4930"/>
  </r>
  <r>
    <n v="5979"/>
    <s v="CA-2014-117765"/>
    <x v="557"/>
    <x v="178"/>
    <s v="Standard Class"/>
    <s v="RB-19465"/>
    <s v="Rick Bensley"/>
    <s v="Home Office"/>
    <s v="United States"/>
    <s v="Tulsa"/>
    <s v="Oklahoma"/>
    <n v="74133"/>
    <x v="2"/>
    <x v="977"/>
    <x v="0"/>
    <x v="3"/>
    <x v="832"/>
    <x v="4227"/>
    <n v="5"/>
    <n v="0"/>
    <x v="4931"/>
  </r>
  <r>
    <n v="5980"/>
    <s v="CA-2014-117765"/>
    <x v="557"/>
    <x v="178"/>
    <s v="Standard Class"/>
    <s v="RB-19465"/>
    <s v="Rick Bensley"/>
    <s v="Home Office"/>
    <s v="United States"/>
    <s v="Tulsa"/>
    <s v="Oklahoma"/>
    <n v="74133"/>
    <x v="2"/>
    <x v="27"/>
    <x v="1"/>
    <x v="8"/>
    <x v="27"/>
    <x v="4228"/>
    <n v="2"/>
    <n v="0"/>
    <x v="4932"/>
  </r>
  <r>
    <n v="5981"/>
    <s v="CA-2014-117765"/>
    <x v="557"/>
    <x v="178"/>
    <s v="Standard Class"/>
    <s v="RB-19465"/>
    <s v="Rick Bensley"/>
    <s v="Home Office"/>
    <s v="United States"/>
    <s v="Tulsa"/>
    <s v="Oklahoma"/>
    <n v="74133"/>
    <x v="2"/>
    <x v="167"/>
    <x v="0"/>
    <x v="1"/>
    <x v="168"/>
    <x v="4229"/>
    <n v="2"/>
    <n v="0"/>
    <x v="4933"/>
  </r>
  <r>
    <n v="5982"/>
    <s v="CA-2014-117765"/>
    <x v="557"/>
    <x v="178"/>
    <s v="Standard Class"/>
    <s v="RB-19465"/>
    <s v="Rick Bensley"/>
    <s v="Home Office"/>
    <s v="United States"/>
    <s v="Tulsa"/>
    <s v="Oklahoma"/>
    <n v="74133"/>
    <x v="2"/>
    <x v="337"/>
    <x v="1"/>
    <x v="4"/>
    <x v="337"/>
    <x v="4230"/>
    <n v="2"/>
    <n v="0"/>
    <x v="4934"/>
  </r>
  <r>
    <n v="5983"/>
    <s v="CA-2016-114895"/>
    <x v="831"/>
    <x v="940"/>
    <s v="Standard Class"/>
    <s v="MV-18190"/>
    <s v="Mike Vittorini"/>
    <s v="Consumer"/>
    <s v="United States"/>
    <s v="New York City"/>
    <s v="New York"/>
    <n v="10035"/>
    <x v="3"/>
    <x v="1641"/>
    <x v="1"/>
    <x v="10"/>
    <x v="1631"/>
    <x v="91"/>
    <n v="2"/>
    <n v="0"/>
    <x v="2056"/>
  </r>
  <r>
    <n v="5984"/>
    <s v="CA-2017-112984"/>
    <x v="118"/>
    <x v="934"/>
    <s v="Second Class"/>
    <s v="EH-14185"/>
    <s v="Evan Henry"/>
    <s v="Consumer"/>
    <s v="United States"/>
    <s v="Philadelphia"/>
    <s v="Pennsylvania"/>
    <n v="19143"/>
    <x v="3"/>
    <x v="630"/>
    <x v="1"/>
    <x v="10"/>
    <x v="630"/>
    <x v="3331"/>
    <n v="6"/>
    <n v="0.2"/>
    <x v="3764"/>
  </r>
  <r>
    <n v="5985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1435"/>
    <x v="0"/>
    <x v="5"/>
    <x v="1423"/>
    <x v="2324"/>
    <n v="6"/>
    <n v="0"/>
    <x v="2519"/>
  </r>
  <r>
    <n v="5986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1561"/>
    <x v="1"/>
    <x v="8"/>
    <x v="1551"/>
    <x v="4231"/>
    <n v="2"/>
    <n v="0"/>
    <x v="4935"/>
  </r>
  <r>
    <n v="5987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210"/>
    <x v="1"/>
    <x v="4"/>
    <x v="211"/>
    <x v="1190"/>
    <n v="4"/>
    <n v="0"/>
    <x v="4936"/>
  </r>
  <r>
    <n v="5988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1522"/>
    <x v="1"/>
    <x v="10"/>
    <x v="1509"/>
    <x v="4232"/>
    <n v="6"/>
    <n v="0"/>
    <x v="4937"/>
  </r>
  <r>
    <n v="5989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480"/>
    <x v="1"/>
    <x v="8"/>
    <x v="481"/>
    <x v="4233"/>
    <n v="1"/>
    <n v="0"/>
    <x v="4938"/>
  </r>
  <r>
    <n v="5990"/>
    <s v="CA-2016-163776"/>
    <x v="1080"/>
    <x v="1174"/>
    <s v="Standard Class"/>
    <s v="JS-16030"/>
    <s v="Joy Smith"/>
    <s v="Consumer"/>
    <s v="United States"/>
    <s v="Hattiesburg"/>
    <s v="Mississippi"/>
    <n v="39401"/>
    <x v="0"/>
    <x v="1659"/>
    <x v="0"/>
    <x v="0"/>
    <x v="1647"/>
    <x v="2465"/>
    <n v="5"/>
    <n v="0"/>
    <x v="4939"/>
  </r>
  <r>
    <n v="5991"/>
    <s v="US-2017-163300"/>
    <x v="175"/>
    <x v="814"/>
    <s v="Standard Class"/>
    <s v="ES-14020"/>
    <s v="Erica Smith"/>
    <s v="Consumer"/>
    <s v="United States"/>
    <s v="Los Angeles"/>
    <s v="California"/>
    <n v="90049"/>
    <x v="1"/>
    <x v="1178"/>
    <x v="1"/>
    <x v="8"/>
    <x v="1164"/>
    <x v="4234"/>
    <n v="7"/>
    <n v="0.2"/>
    <x v="4940"/>
  </r>
  <r>
    <n v="5992"/>
    <s v="US-2017-163300"/>
    <x v="175"/>
    <x v="814"/>
    <s v="Standard Class"/>
    <s v="ES-14020"/>
    <s v="Erica Smith"/>
    <s v="Consumer"/>
    <s v="United States"/>
    <s v="Los Angeles"/>
    <s v="California"/>
    <n v="90049"/>
    <x v="1"/>
    <x v="194"/>
    <x v="2"/>
    <x v="7"/>
    <x v="195"/>
    <x v="4235"/>
    <n v="7"/>
    <n v="0.2"/>
    <x v="4941"/>
  </r>
  <r>
    <n v="5993"/>
    <s v="US-2017-163300"/>
    <x v="175"/>
    <x v="814"/>
    <s v="Standard Class"/>
    <s v="ES-14020"/>
    <s v="Erica Smith"/>
    <s v="Consumer"/>
    <s v="United States"/>
    <s v="Los Angeles"/>
    <s v="California"/>
    <n v="90049"/>
    <x v="1"/>
    <x v="389"/>
    <x v="0"/>
    <x v="1"/>
    <x v="390"/>
    <x v="4236"/>
    <n v="3"/>
    <n v="0.2"/>
    <x v="4942"/>
  </r>
  <r>
    <n v="5994"/>
    <s v="CA-2016-162187"/>
    <x v="25"/>
    <x v="440"/>
    <s v="Same Day"/>
    <s v="NS-18640"/>
    <s v="Noel Staavos"/>
    <s v="Corporate"/>
    <s v="United States"/>
    <s v="Columbus"/>
    <s v="Ohio"/>
    <n v="43229"/>
    <x v="3"/>
    <x v="720"/>
    <x v="1"/>
    <x v="4"/>
    <x v="719"/>
    <x v="647"/>
    <n v="5"/>
    <n v="0.2"/>
    <x v="4943"/>
  </r>
  <r>
    <n v="5995"/>
    <s v="CA-2016-162187"/>
    <x v="25"/>
    <x v="440"/>
    <s v="Same Day"/>
    <s v="NS-18640"/>
    <s v="Noel Staavos"/>
    <s v="Corporate"/>
    <s v="United States"/>
    <s v="Columbus"/>
    <s v="Ohio"/>
    <n v="43229"/>
    <x v="3"/>
    <x v="1566"/>
    <x v="1"/>
    <x v="14"/>
    <x v="1557"/>
    <x v="1933"/>
    <n v="2"/>
    <n v="0.2"/>
    <x v="4944"/>
  </r>
  <r>
    <n v="5996"/>
    <s v="CA-2016-162187"/>
    <x v="25"/>
    <x v="440"/>
    <s v="Same Day"/>
    <s v="NS-18640"/>
    <s v="Noel Staavos"/>
    <s v="Corporate"/>
    <s v="United States"/>
    <s v="Columbus"/>
    <s v="Ohio"/>
    <n v="43229"/>
    <x v="3"/>
    <x v="1585"/>
    <x v="0"/>
    <x v="1"/>
    <x v="1576"/>
    <x v="4237"/>
    <n v="5"/>
    <n v="0.3"/>
    <x v="4945"/>
  </r>
  <r>
    <n v="5997"/>
    <s v="CA-2016-162187"/>
    <x v="25"/>
    <x v="440"/>
    <s v="Same Day"/>
    <s v="NS-18640"/>
    <s v="Noel Staavos"/>
    <s v="Corporate"/>
    <s v="United States"/>
    <s v="Columbus"/>
    <s v="Ohio"/>
    <n v="43229"/>
    <x v="3"/>
    <x v="643"/>
    <x v="1"/>
    <x v="9"/>
    <x v="850"/>
    <x v="2388"/>
    <n v="4"/>
    <n v="0.2"/>
    <x v="2597"/>
  </r>
  <r>
    <n v="5998"/>
    <s v="CA-2016-162187"/>
    <x v="25"/>
    <x v="440"/>
    <s v="Same Day"/>
    <s v="NS-18640"/>
    <s v="Noel Staavos"/>
    <s v="Corporate"/>
    <s v="United States"/>
    <s v="Columbus"/>
    <s v="Ohio"/>
    <n v="43229"/>
    <x v="3"/>
    <x v="962"/>
    <x v="0"/>
    <x v="3"/>
    <x v="955"/>
    <x v="4238"/>
    <n v="3"/>
    <n v="0.4"/>
    <x v="4946"/>
  </r>
  <r>
    <n v="5999"/>
    <s v="US-2014-112991"/>
    <x v="325"/>
    <x v="467"/>
    <s v="Standard Class"/>
    <s v="SH-19975"/>
    <s v="Sally Hughsby"/>
    <s v="Corporate"/>
    <s v="United States"/>
    <s v="Caldwell"/>
    <s v="Idaho"/>
    <n v="83605"/>
    <x v="1"/>
    <x v="901"/>
    <x v="0"/>
    <x v="1"/>
    <x v="893"/>
    <x v="4239"/>
    <n v="3"/>
    <n v="0.2"/>
    <x v="4947"/>
  </r>
  <r>
    <n v="6000"/>
    <s v="US-2014-112991"/>
    <x v="325"/>
    <x v="467"/>
    <s v="Standard Class"/>
    <s v="SH-19975"/>
    <s v="Sally Hughsby"/>
    <s v="Corporate"/>
    <s v="United States"/>
    <s v="Caldwell"/>
    <s v="Idaho"/>
    <n v="83605"/>
    <x v="1"/>
    <x v="712"/>
    <x v="1"/>
    <x v="10"/>
    <x v="711"/>
    <x v="243"/>
    <n v="4"/>
    <n v="0"/>
    <x v="245"/>
  </r>
  <r>
    <n v="6001"/>
    <s v="US-2014-112991"/>
    <x v="325"/>
    <x v="467"/>
    <s v="Standard Class"/>
    <s v="SH-19975"/>
    <s v="Sally Hughsby"/>
    <s v="Corporate"/>
    <s v="United States"/>
    <s v="Caldwell"/>
    <s v="Idaho"/>
    <n v="83605"/>
    <x v="1"/>
    <x v="393"/>
    <x v="1"/>
    <x v="10"/>
    <x v="394"/>
    <x v="422"/>
    <n v="4"/>
    <n v="0"/>
    <x v="432"/>
  </r>
  <r>
    <n v="6002"/>
    <s v="CA-2014-124079"/>
    <x v="736"/>
    <x v="709"/>
    <s v="Standard Class"/>
    <s v="RF-19345"/>
    <s v="Randy Ferguson"/>
    <s v="Corporate"/>
    <s v="United States"/>
    <s v="Phoenix"/>
    <s v="Arizona"/>
    <n v="85023"/>
    <x v="1"/>
    <x v="1142"/>
    <x v="0"/>
    <x v="5"/>
    <x v="1130"/>
    <x v="4240"/>
    <n v="3"/>
    <n v="0.2"/>
    <x v="4948"/>
  </r>
  <r>
    <n v="6003"/>
    <s v="CA-2014-124079"/>
    <x v="736"/>
    <x v="709"/>
    <s v="Standard Class"/>
    <s v="RF-19345"/>
    <s v="Randy Ferguson"/>
    <s v="Corporate"/>
    <s v="United States"/>
    <s v="Phoenix"/>
    <s v="Arizona"/>
    <n v="85023"/>
    <x v="1"/>
    <x v="530"/>
    <x v="1"/>
    <x v="8"/>
    <x v="530"/>
    <x v="4004"/>
    <n v="2"/>
    <n v="0.7"/>
    <x v="4633"/>
  </r>
  <r>
    <n v="6004"/>
    <s v="US-2017-146878"/>
    <x v="296"/>
    <x v="474"/>
    <s v="Standard Class"/>
    <s v="DL-12865"/>
    <s v="Dan Lawera"/>
    <s v="Consumer"/>
    <s v="United States"/>
    <s v="Miami"/>
    <s v="Florida"/>
    <n v="33142"/>
    <x v="0"/>
    <x v="102"/>
    <x v="1"/>
    <x v="8"/>
    <x v="102"/>
    <x v="4241"/>
    <n v="1"/>
    <n v="0.7"/>
    <x v="4949"/>
  </r>
  <r>
    <n v="6005"/>
    <s v="CA-2017-107244"/>
    <x v="210"/>
    <x v="218"/>
    <s v="Standard Class"/>
    <s v="AG-10390"/>
    <s v="Allen Goldenen"/>
    <s v="Consumer"/>
    <s v="United States"/>
    <s v="Los Angeles"/>
    <s v="California"/>
    <n v="90004"/>
    <x v="1"/>
    <x v="627"/>
    <x v="0"/>
    <x v="5"/>
    <x v="627"/>
    <x v="2401"/>
    <n v="4"/>
    <n v="0"/>
    <x v="2615"/>
  </r>
  <r>
    <n v="6006"/>
    <s v="CA-2015-100657"/>
    <x v="121"/>
    <x v="545"/>
    <s v="Standard Class"/>
    <s v="SW-20245"/>
    <s v="Scot Wooten"/>
    <s v="Consumer"/>
    <s v="United States"/>
    <s v="Troy"/>
    <s v="New York"/>
    <n v="12180"/>
    <x v="3"/>
    <x v="1534"/>
    <x v="0"/>
    <x v="1"/>
    <x v="1522"/>
    <x v="4242"/>
    <n v="2"/>
    <n v="0.1"/>
    <x v="4950"/>
  </r>
  <r>
    <n v="6007"/>
    <s v="CA-2017-129581"/>
    <x v="157"/>
    <x v="867"/>
    <s v="Standard Class"/>
    <s v="KN-16390"/>
    <s v="Katherine Nockton"/>
    <s v="Corporate"/>
    <s v="United States"/>
    <s v="New Bedford"/>
    <s v="Massachusetts"/>
    <n v="2740"/>
    <x v="3"/>
    <x v="1300"/>
    <x v="2"/>
    <x v="7"/>
    <x v="1285"/>
    <x v="3680"/>
    <n v="3"/>
    <n v="0"/>
    <x v="4208"/>
  </r>
  <r>
    <n v="6008"/>
    <s v="CA-2017-129028"/>
    <x v="719"/>
    <x v="1026"/>
    <s v="First Class"/>
    <s v="GB-14530"/>
    <s v="George Bell"/>
    <s v="Corporate"/>
    <s v="United States"/>
    <s v="Florence"/>
    <s v="South Carolina"/>
    <n v="29501"/>
    <x v="0"/>
    <x v="101"/>
    <x v="0"/>
    <x v="5"/>
    <x v="101"/>
    <x v="4180"/>
    <n v="3"/>
    <n v="0"/>
    <x v="4864"/>
  </r>
  <r>
    <n v="6009"/>
    <s v="CA-2015-135580"/>
    <x v="1081"/>
    <x v="749"/>
    <s v="Standard Class"/>
    <s v="CL-12565"/>
    <s v="Clay Ludtke"/>
    <s v="Consumer"/>
    <s v="United States"/>
    <s v="Los Angeles"/>
    <s v="California"/>
    <n v="90049"/>
    <x v="1"/>
    <x v="1138"/>
    <x v="1"/>
    <x v="10"/>
    <x v="1126"/>
    <x v="4243"/>
    <n v="3"/>
    <n v="0"/>
    <x v="4951"/>
  </r>
  <r>
    <n v="6010"/>
    <s v="CA-2015-135580"/>
    <x v="1081"/>
    <x v="749"/>
    <s v="Standard Class"/>
    <s v="CL-12565"/>
    <s v="Clay Ludtke"/>
    <s v="Consumer"/>
    <s v="United States"/>
    <s v="Los Angeles"/>
    <s v="California"/>
    <n v="90049"/>
    <x v="1"/>
    <x v="352"/>
    <x v="1"/>
    <x v="4"/>
    <x v="352"/>
    <x v="4244"/>
    <n v="3"/>
    <n v="0"/>
    <x v="4952"/>
  </r>
  <r>
    <n v="6011"/>
    <s v="CA-2015-135580"/>
    <x v="1081"/>
    <x v="749"/>
    <s v="Standard Class"/>
    <s v="CL-12565"/>
    <s v="Clay Ludtke"/>
    <s v="Consumer"/>
    <s v="United States"/>
    <s v="Los Angeles"/>
    <s v="California"/>
    <n v="90049"/>
    <x v="1"/>
    <x v="668"/>
    <x v="2"/>
    <x v="15"/>
    <x v="668"/>
    <x v="4245"/>
    <n v="6"/>
    <n v="0.2"/>
    <x v="4953"/>
  </r>
  <r>
    <n v="6012"/>
    <s v="CA-2015-135580"/>
    <x v="1081"/>
    <x v="749"/>
    <s v="Standard Class"/>
    <s v="CL-12565"/>
    <s v="Clay Ludtke"/>
    <s v="Consumer"/>
    <s v="United States"/>
    <s v="Los Angeles"/>
    <s v="California"/>
    <n v="90049"/>
    <x v="1"/>
    <x v="231"/>
    <x v="1"/>
    <x v="12"/>
    <x v="232"/>
    <x v="3439"/>
    <n v="3"/>
    <n v="0"/>
    <x v="3903"/>
  </r>
  <r>
    <n v="6013"/>
    <s v="CA-2015-135580"/>
    <x v="1081"/>
    <x v="749"/>
    <s v="Standard Class"/>
    <s v="CL-12565"/>
    <s v="Clay Ludtke"/>
    <s v="Consumer"/>
    <s v="United States"/>
    <s v="Los Angeles"/>
    <s v="California"/>
    <n v="90049"/>
    <x v="1"/>
    <x v="1191"/>
    <x v="2"/>
    <x v="7"/>
    <x v="1176"/>
    <x v="4246"/>
    <n v="3"/>
    <n v="0.2"/>
    <x v="4954"/>
  </r>
  <r>
    <n v="6014"/>
    <s v="CA-2016-159016"/>
    <x v="612"/>
    <x v="366"/>
    <s v="First Class"/>
    <s v="KF-16285"/>
    <s v="Karen Ferguson"/>
    <s v="Home Office"/>
    <s v="United States"/>
    <s v="Los Angeles"/>
    <s v="California"/>
    <n v="90008"/>
    <x v="1"/>
    <x v="1102"/>
    <x v="1"/>
    <x v="10"/>
    <x v="1091"/>
    <x v="81"/>
    <n v="5"/>
    <n v="0"/>
    <x v="4955"/>
  </r>
  <r>
    <n v="6015"/>
    <s v="CA-2016-159016"/>
    <x v="612"/>
    <x v="366"/>
    <s v="First Class"/>
    <s v="KF-16285"/>
    <s v="Karen Ferguson"/>
    <s v="Home Office"/>
    <s v="United States"/>
    <s v="Los Angeles"/>
    <s v="California"/>
    <n v="90008"/>
    <x v="1"/>
    <x v="1148"/>
    <x v="2"/>
    <x v="7"/>
    <x v="1136"/>
    <x v="4247"/>
    <n v="8"/>
    <n v="0.2"/>
    <x v="4956"/>
  </r>
  <r>
    <n v="6016"/>
    <s v="CA-2014-102652"/>
    <x v="322"/>
    <x v="1021"/>
    <s v="Standard Class"/>
    <s v="AY-10555"/>
    <s v="Andy Yotov"/>
    <s v="Corporate"/>
    <s v="United States"/>
    <s v="Los Angeles"/>
    <s v="California"/>
    <n v="90049"/>
    <x v="1"/>
    <x v="1762"/>
    <x v="0"/>
    <x v="5"/>
    <x v="1751"/>
    <x v="1377"/>
    <n v="2"/>
    <n v="0"/>
    <x v="4820"/>
  </r>
  <r>
    <n v="6017"/>
    <s v="CA-2014-102652"/>
    <x v="322"/>
    <x v="1021"/>
    <s v="Standard Class"/>
    <s v="AY-10555"/>
    <s v="Andy Yotov"/>
    <s v="Corporate"/>
    <s v="United States"/>
    <s v="Los Angeles"/>
    <s v="California"/>
    <n v="90049"/>
    <x v="1"/>
    <x v="283"/>
    <x v="0"/>
    <x v="5"/>
    <x v="283"/>
    <x v="907"/>
    <n v="7"/>
    <n v="0"/>
    <x v="940"/>
  </r>
  <r>
    <n v="6018"/>
    <s v="CA-2014-102652"/>
    <x v="322"/>
    <x v="1021"/>
    <s v="Standard Class"/>
    <s v="AY-10555"/>
    <s v="Andy Yotov"/>
    <s v="Corporate"/>
    <s v="United States"/>
    <s v="Los Angeles"/>
    <s v="California"/>
    <n v="90049"/>
    <x v="1"/>
    <x v="1165"/>
    <x v="1"/>
    <x v="10"/>
    <x v="1152"/>
    <x v="541"/>
    <n v="3"/>
    <n v="0"/>
    <x v="551"/>
  </r>
  <r>
    <n v="6019"/>
    <s v="CA-2014-102652"/>
    <x v="322"/>
    <x v="1021"/>
    <s v="Standard Class"/>
    <s v="AY-10555"/>
    <s v="Andy Yotov"/>
    <s v="Corporate"/>
    <s v="United States"/>
    <s v="Los Angeles"/>
    <s v="California"/>
    <n v="90049"/>
    <x v="1"/>
    <x v="1486"/>
    <x v="1"/>
    <x v="10"/>
    <x v="1473"/>
    <x v="447"/>
    <n v="1"/>
    <n v="0"/>
    <x v="458"/>
  </r>
  <r>
    <n v="6020"/>
    <s v="CA-2014-152422"/>
    <x v="1082"/>
    <x v="197"/>
    <s v="Second Class"/>
    <s v="BD-11635"/>
    <s v="Brian Derr"/>
    <s v="Consumer"/>
    <s v="United States"/>
    <s v="Columbus"/>
    <s v="Ohio"/>
    <n v="43229"/>
    <x v="3"/>
    <x v="9"/>
    <x v="1"/>
    <x v="9"/>
    <x v="9"/>
    <x v="2856"/>
    <n v="5"/>
    <n v="0.2"/>
    <x v="4957"/>
  </r>
  <r>
    <n v="6021"/>
    <s v="US-2016-156692"/>
    <x v="572"/>
    <x v="898"/>
    <s v="Same Day"/>
    <s v="HG-15025"/>
    <s v="Hunter Glantz"/>
    <s v="Consumer"/>
    <s v="United States"/>
    <s v="Kenner"/>
    <s v="Louisiana"/>
    <n v="70065"/>
    <x v="0"/>
    <x v="1295"/>
    <x v="1"/>
    <x v="9"/>
    <x v="360"/>
    <x v="1714"/>
    <n v="2"/>
    <n v="0"/>
    <x v="4693"/>
  </r>
  <r>
    <n v="6022"/>
    <s v="US-2016-156692"/>
    <x v="572"/>
    <x v="898"/>
    <s v="Same Day"/>
    <s v="HG-15025"/>
    <s v="Hunter Glantz"/>
    <s v="Consumer"/>
    <s v="United States"/>
    <s v="Kenner"/>
    <s v="Louisiana"/>
    <n v="70065"/>
    <x v="0"/>
    <x v="357"/>
    <x v="2"/>
    <x v="11"/>
    <x v="357"/>
    <x v="2257"/>
    <n v="2"/>
    <n v="0"/>
    <x v="2439"/>
  </r>
  <r>
    <n v="6023"/>
    <s v="CA-2014-130869"/>
    <x v="664"/>
    <x v="683"/>
    <s v="Standard Class"/>
    <s v="CB-12025"/>
    <s v="Cassandra Brandow"/>
    <s v="Consumer"/>
    <s v="United States"/>
    <s v="Cedar Hill"/>
    <s v="Texas"/>
    <n v="75104"/>
    <x v="2"/>
    <x v="111"/>
    <x v="1"/>
    <x v="12"/>
    <x v="111"/>
    <x v="913"/>
    <n v="3"/>
    <n v="0.2"/>
    <x v="946"/>
  </r>
  <r>
    <n v="6024"/>
    <s v="US-2017-128832"/>
    <x v="558"/>
    <x v="433"/>
    <s v="First Class"/>
    <s v="LS-16945"/>
    <s v="Linda Southworth"/>
    <s v="Corporate"/>
    <s v="United States"/>
    <s v="Providence"/>
    <s v="Rhode Island"/>
    <n v="2908"/>
    <x v="3"/>
    <x v="1067"/>
    <x v="2"/>
    <x v="11"/>
    <x v="1056"/>
    <x v="3502"/>
    <n v="2"/>
    <n v="0"/>
    <x v="4958"/>
  </r>
  <r>
    <n v="6025"/>
    <s v="CA-2017-139717"/>
    <x v="1043"/>
    <x v="1035"/>
    <s v="Second Class"/>
    <s v="DM-13015"/>
    <s v="Darrin Martin"/>
    <s v="Consumer"/>
    <s v="United States"/>
    <s v="Lancaster"/>
    <s v="Ohio"/>
    <n v="43130"/>
    <x v="3"/>
    <x v="1725"/>
    <x v="1"/>
    <x v="9"/>
    <x v="1712"/>
    <x v="4248"/>
    <n v="8"/>
    <n v="0.2"/>
    <x v="4959"/>
  </r>
  <r>
    <n v="6026"/>
    <s v="CA-2017-139717"/>
    <x v="1043"/>
    <x v="1035"/>
    <s v="Second Class"/>
    <s v="DM-13015"/>
    <s v="Darrin Martin"/>
    <s v="Consumer"/>
    <s v="United States"/>
    <s v="Lancaster"/>
    <s v="Ohio"/>
    <n v="43130"/>
    <x v="3"/>
    <x v="727"/>
    <x v="1"/>
    <x v="10"/>
    <x v="1552"/>
    <x v="563"/>
    <n v="2"/>
    <n v="0.2"/>
    <x v="4519"/>
  </r>
  <r>
    <n v="6027"/>
    <s v="CA-2017-136007"/>
    <x v="660"/>
    <x v="965"/>
    <s v="Standard Class"/>
    <s v="AC-10615"/>
    <s v="Ann Chong"/>
    <s v="Corporate"/>
    <s v="United States"/>
    <s v="Seattle"/>
    <s v="Washington"/>
    <n v="98115"/>
    <x v="1"/>
    <x v="1471"/>
    <x v="1"/>
    <x v="13"/>
    <x v="1458"/>
    <x v="3681"/>
    <n v="5"/>
    <n v="0"/>
    <x v="4960"/>
  </r>
  <r>
    <n v="6028"/>
    <s v="CA-2017-136007"/>
    <x v="660"/>
    <x v="965"/>
    <s v="Standard Class"/>
    <s v="AC-10615"/>
    <s v="Ann Chong"/>
    <s v="Corporate"/>
    <s v="United States"/>
    <s v="Seattle"/>
    <s v="Washington"/>
    <n v="98115"/>
    <x v="1"/>
    <x v="831"/>
    <x v="2"/>
    <x v="7"/>
    <x v="826"/>
    <x v="1002"/>
    <n v="5"/>
    <n v="0.2"/>
    <x v="1041"/>
  </r>
  <r>
    <n v="6029"/>
    <s v="CA-2016-157364"/>
    <x v="258"/>
    <x v="1143"/>
    <s v="First Class"/>
    <s v="LT-17110"/>
    <s v="Liz Thompson"/>
    <s v="Consumer"/>
    <s v="United States"/>
    <s v="Jacksonville"/>
    <s v="North Carolina"/>
    <n v="28540"/>
    <x v="0"/>
    <x v="684"/>
    <x v="1"/>
    <x v="6"/>
    <x v="684"/>
    <x v="4249"/>
    <n v="2"/>
    <n v="0.2"/>
    <x v="4961"/>
  </r>
  <r>
    <n v="6030"/>
    <s v="US-2016-112970"/>
    <x v="696"/>
    <x v="441"/>
    <s v="First Class"/>
    <s v="TB-21250"/>
    <s v="Tim Brockman"/>
    <s v="Consumer"/>
    <s v="United States"/>
    <s v="Los Angeles"/>
    <s v="California"/>
    <n v="90049"/>
    <x v="1"/>
    <x v="950"/>
    <x v="1"/>
    <x v="6"/>
    <x v="943"/>
    <x v="296"/>
    <n v="3"/>
    <n v="0"/>
    <x v="301"/>
  </r>
  <r>
    <n v="6031"/>
    <s v="US-2017-152492"/>
    <x v="91"/>
    <x v="663"/>
    <s v="Same Day"/>
    <s v="AH-10585"/>
    <s v="Angele Hood"/>
    <s v="Consumer"/>
    <s v="United States"/>
    <s v="Miami"/>
    <s v="Florida"/>
    <n v="33142"/>
    <x v="0"/>
    <x v="1180"/>
    <x v="0"/>
    <x v="1"/>
    <x v="1166"/>
    <x v="4250"/>
    <n v="1"/>
    <n v="0.2"/>
    <x v="4962"/>
  </r>
  <r>
    <n v="6032"/>
    <s v="CA-2016-101168"/>
    <x v="591"/>
    <x v="1015"/>
    <s v="Standard Class"/>
    <s v="SS-20140"/>
    <s v="Saphhira Shifley"/>
    <s v="Corporate"/>
    <s v="United States"/>
    <s v="Nashua"/>
    <s v="New Hampshire"/>
    <n v="3060"/>
    <x v="3"/>
    <x v="1226"/>
    <x v="0"/>
    <x v="5"/>
    <x v="1210"/>
    <x v="3131"/>
    <n v="4"/>
    <n v="0"/>
    <x v="4920"/>
  </r>
  <r>
    <n v="6033"/>
    <s v="CA-2017-104010"/>
    <x v="756"/>
    <x v="77"/>
    <s v="First Class"/>
    <s v="TD-20995"/>
    <s v="Tamara Dahlen"/>
    <s v="Consumer"/>
    <s v="United States"/>
    <s v="New York City"/>
    <s v="New York"/>
    <n v="10011"/>
    <x v="3"/>
    <x v="133"/>
    <x v="1"/>
    <x v="14"/>
    <x v="134"/>
    <x v="2803"/>
    <n v="5"/>
    <n v="0"/>
    <x v="3114"/>
  </r>
  <r>
    <n v="6034"/>
    <s v="CA-2015-130253"/>
    <x v="639"/>
    <x v="735"/>
    <s v="Standard Class"/>
    <s v="PP-18955"/>
    <s v="Paul Prost"/>
    <s v="Home Office"/>
    <s v="United States"/>
    <s v="Los Angeles"/>
    <s v="California"/>
    <n v="90036"/>
    <x v="1"/>
    <x v="1524"/>
    <x v="0"/>
    <x v="5"/>
    <x v="1511"/>
    <x v="597"/>
    <n v="3"/>
    <n v="0"/>
    <x v="2907"/>
  </r>
  <r>
    <n v="6035"/>
    <s v="US-2015-155369"/>
    <x v="1083"/>
    <x v="744"/>
    <s v="Standard Class"/>
    <s v="PG-18820"/>
    <s v="Patrick Gardner"/>
    <s v="Consumer"/>
    <s v="United States"/>
    <s v="Carrollton"/>
    <s v="Texas"/>
    <n v="75007"/>
    <x v="2"/>
    <x v="414"/>
    <x v="1"/>
    <x v="9"/>
    <x v="414"/>
    <x v="4251"/>
    <n v="2"/>
    <n v="0.8"/>
    <x v="4963"/>
  </r>
  <r>
    <n v="6036"/>
    <s v="US-2015-155369"/>
    <x v="1083"/>
    <x v="744"/>
    <s v="Standard Class"/>
    <s v="PG-18820"/>
    <s v="Patrick Gardner"/>
    <s v="Consumer"/>
    <s v="United States"/>
    <s v="Carrollton"/>
    <s v="Texas"/>
    <n v="75007"/>
    <x v="2"/>
    <x v="760"/>
    <x v="1"/>
    <x v="8"/>
    <x v="758"/>
    <x v="4252"/>
    <n v="4"/>
    <n v="0.8"/>
    <x v="4964"/>
  </r>
  <r>
    <n v="6037"/>
    <s v="CA-2016-131205"/>
    <x v="913"/>
    <x v="1054"/>
    <s v="Standard Class"/>
    <s v="AA-10645"/>
    <s v="Anna Andreadi"/>
    <s v="Consumer"/>
    <s v="United States"/>
    <s v="Georgetown"/>
    <s v="Kentucky"/>
    <n v="40324"/>
    <x v="0"/>
    <x v="378"/>
    <x v="0"/>
    <x v="5"/>
    <x v="379"/>
    <x v="532"/>
    <n v="3"/>
    <n v="0"/>
    <x v="543"/>
  </r>
  <r>
    <n v="6038"/>
    <s v="CA-2016-131205"/>
    <x v="913"/>
    <x v="1054"/>
    <s v="Standard Class"/>
    <s v="AA-10645"/>
    <s v="Anna Andreadi"/>
    <s v="Consumer"/>
    <s v="United States"/>
    <s v="Georgetown"/>
    <s v="Kentucky"/>
    <n v="40324"/>
    <x v="0"/>
    <x v="412"/>
    <x v="1"/>
    <x v="8"/>
    <x v="412"/>
    <x v="3369"/>
    <n v="6"/>
    <n v="0"/>
    <x v="3806"/>
  </r>
  <r>
    <n v="6039"/>
    <s v="CA-2016-131205"/>
    <x v="913"/>
    <x v="1054"/>
    <s v="Standard Class"/>
    <s v="AA-10645"/>
    <s v="Anna Andreadi"/>
    <s v="Consumer"/>
    <s v="United States"/>
    <s v="Georgetown"/>
    <s v="Kentucky"/>
    <n v="40324"/>
    <x v="0"/>
    <x v="571"/>
    <x v="1"/>
    <x v="4"/>
    <x v="571"/>
    <x v="681"/>
    <n v="4"/>
    <n v="0"/>
    <x v="4965"/>
  </r>
  <r>
    <n v="6040"/>
    <s v="CA-2016-131205"/>
    <x v="913"/>
    <x v="1054"/>
    <s v="Standard Class"/>
    <s v="AA-10645"/>
    <s v="Anna Andreadi"/>
    <s v="Consumer"/>
    <s v="United States"/>
    <s v="Georgetown"/>
    <s v="Kentucky"/>
    <n v="40324"/>
    <x v="0"/>
    <x v="1273"/>
    <x v="1"/>
    <x v="6"/>
    <x v="1258"/>
    <x v="267"/>
    <n v="3"/>
    <n v="0"/>
    <x v="4966"/>
  </r>
  <r>
    <n v="6041"/>
    <s v="CA-2017-122364"/>
    <x v="241"/>
    <x v="289"/>
    <s v="Standard Class"/>
    <s v="FA-14230"/>
    <s v="Frank Atkinson"/>
    <s v="Corporate"/>
    <s v="United States"/>
    <s v="Los Angeles"/>
    <s v="California"/>
    <n v="90008"/>
    <x v="1"/>
    <x v="1118"/>
    <x v="2"/>
    <x v="7"/>
    <x v="1106"/>
    <x v="4253"/>
    <n v="3"/>
    <n v="0.2"/>
    <x v="4967"/>
  </r>
  <r>
    <n v="6042"/>
    <s v="CA-2017-122364"/>
    <x v="241"/>
    <x v="289"/>
    <s v="Standard Class"/>
    <s v="FA-14230"/>
    <s v="Frank Atkinson"/>
    <s v="Corporate"/>
    <s v="United States"/>
    <s v="Los Angeles"/>
    <s v="California"/>
    <n v="90008"/>
    <x v="1"/>
    <x v="1770"/>
    <x v="2"/>
    <x v="15"/>
    <x v="1760"/>
    <x v="4254"/>
    <n v="3"/>
    <n v="0.2"/>
    <x v="4968"/>
  </r>
  <r>
    <n v="6043"/>
    <s v="CA-2016-117912"/>
    <x v="1084"/>
    <x v="1175"/>
    <s v="Standard Class"/>
    <s v="TB-21520"/>
    <s v="Tracy Blumstein"/>
    <s v="Consumer"/>
    <s v="United States"/>
    <s v="Sierra Vista"/>
    <s v="Arizona"/>
    <n v="85635"/>
    <x v="1"/>
    <x v="1104"/>
    <x v="0"/>
    <x v="5"/>
    <x v="1093"/>
    <x v="325"/>
    <n v="2"/>
    <n v="0.2"/>
    <x v="2606"/>
  </r>
  <r>
    <n v="6044"/>
    <s v="CA-2017-145702"/>
    <x v="240"/>
    <x v="286"/>
    <s v="Second Class"/>
    <s v="AH-10075"/>
    <s v="Adam Hart"/>
    <s v="Corporate"/>
    <s v="United States"/>
    <s v="Knoxville"/>
    <s v="Tennessee"/>
    <n v="37918"/>
    <x v="0"/>
    <x v="541"/>
    <x v="0"/>
    <x v="1"/>
    <x v="541"/>
    <x v="2361"/>
    <n v="3"/>
    <n v="0.2"/>
    <x v="2567"/>
  </r>
  <r>
    <n v="6045"/>
    <s v="CA-2017-145702"/>
    <x v="240"/>
    <x v="286"/>
    <s v="Second Class"/>
    <s v="AH-10075"/>
    <s v="Adam Hart"/>
    <s v="Corporate"/>
    <s v="United States"/>
    <s v="Knoxville"/>
    <s v="Tennessee"/>
    <n v="37918"/>
    <x v="0"/>
    <x v="1050"/>
    <x v="1"/>
    <x v="10"/>
    <x v="1039"/>
    <x v="2898"/>
    <n v="7"/>
    <n v="0.2"/>
    <x v="4969"/>
  </r>
  <r>
    <n v="6046"/>
    <s v="CA-2015-113215"/>
    <x v="37"/>
    <x v="37"/>
    <s v="Standard Class"/>
    <s v="CP-12085"/>
    <s v="Cathy Prescott"/>
    <s v="Corporate"/>
    <s v="United States"/>
    <s v="Tucson"/>
    <s v="Arizona"/>
    <n v="85705"/>
    <x v="1"/>
    <x v="1071"/>
    <x v="0"/>
    <x v="5"/>
    <x v="1060"/>
    <x v="4255"/>
    <n v="3"/>
    <n v="0.2"/>
    <x v="4970"/>
  </r>
  <r>
    <n v="6047"/>
    <s v="CA-2016-154662"/>
    <x v="632"/>
    <x v="1"/>
    <s v="Standard Class"/>
    <s v="BF-11215"/>
    <s v="Benjamin Farhat"/>
    <s v="Home Office"/>
    <s v="United States"/>
    <s v="Minneapolis"/>
    <s v="Minnesota"/>
    <n v="55407"/>
    <x v="2"/>
    <x v="1744"/>
    <x v="0"/>
    <x v="3"/>
    <x v="1733"/>
    <x v="4256"/>
    <n v="3"/>
    <n v="0"/>
    <x v="4971"/>
  </r>
  <r>
    <n v="6048"/>
    <s v="CA-2015-105571"/>
    <x v="209"/>
    <x v="917"/>
    <s v="Standard Class"/>
    <s v="CP-12340"/>
    <s v="Christine Phan"/>
    <s v="Corporate"/>
    <s v="United States"/>
    <s v="Miami"/>
    <s v="Florida"/>
    <n v="33142"/>
    <x v="0"/>
    <x v="570"/>
    <x v="1"/>
    <x v="8"/>
    <x v="570"/>
    <x v="4257"/>
    <n v="9"/>
    <n v="0.7"/>
    <x v="4972"/>
  </r>
  <r>
    <n v="6049"/>
    <s v="CA-2015-105571"/>
    <x v="209"/>
    <x v="917"/>
    <s v="Standard Class"/>
    <s v="CP-12340"/>
    <s v="Christine Phan"/>
    <s v="Corporate"/>
    <s v="United States"/>
    <s v="Miami"/>
    <s v="Florida"/>
    <n v="33142"/>
    <x v="0"/>
    <x v="1176"/>
    <x v="1"/>
    <x v="8"/>
    <x v="1162"/>
    <x v="4258"/>
    <n v="5"/>
    <n v="0.7"/>
    <x v="4973"/>
  </r>
  <r>
    <n v="6050"/>
    <s v="CA-2016-152765"/>
    <x v="1085"/>
    <x v="25"/>
    <s v="First Class"/>
    <s v="LS-17245"/>
    <s v="Lynn Smith"/>
    <s v="Consumer"/>
    <s v="United States"/>
    <s v="Houston"/>
    <s v="Texas"/>
    <n v="77036"/>
    <x v="2"/>
    <x v="1693"/>
    <x v="1"/>
    <x v="10"/>
    <x v="1681"/>
    <x v="4259"/>
    <n v="7"/>
    <n v="0.2"/>
    <x v="4974"/>
  </r>
  <r>
    <n v="6051"/>
    <s v="CA-2015-153878"/>
    <x v="334"/>
    <x v="862"/>
    <s v="Standard Class"/>
    <s v="TS-21655"/>
    <s v="Trudy Schmidt"/>
    <s v="Consumer"/>
    <s v="United States"/>
    <s v="Milwaukee"/>
    <s v="Wisconsin"/>
    <n v="53209"/>
    <x v="2"/>
    <x v="332"/>
    <x v="1"/>
    <x v="6"/>
    <x v="332"/>
    <x v="2495"/>
    <n v="5"/>
    <n v="0"/>
    <x v="4183"/>
  </r>
  <r>
    <n v="6052"/>
    <s v="CA-2015-153878"/>
    <x v="334"/>
    <x v="862"/>
    <s v="Standard Class"/>
    <s v="TS-21655"/>
    <s v="Trudy Schmidt"/>
    <s v="Consumer"/>
    <s v="United States"/>
    <s v="Milwaukee"/>
    <s v="Wisconsin"/>
    <n v="53209"/>
    <x v="2"/>
    <x v="1309"/>
    <x v="1"/>
    <x v="9"/>
    <x v="1294"/>
    <x v="4260"/>
    <n v="5"/>
    <n v="0"/>
    <x v="4975"/>
  </r>
  <r>
    <n v="6053"/>
    <s v="CA-2016-124016"/>
    <x v="713"/>
    <x v="750"/>
    <s v="Second Class"/>
    <s v="JS-15940"/>
    <s v="Joni Sundaresam"/>
    <s v="Home Office"/>
    <s v="United States"/>
    <s v="Lancaster"/>
    <s v="Ohio"/>
    <n v="43130"/>
    <x v="3"/>
    <x v="1025"/>
    <x v="1"/>
    <x v="10"/>
    <x v="1016"/>
    <x v="1655"/>
    <n v="3"/>
    <n v="0.2"/>
    <x v="3595"/>
  </r>
  <r>
    <n v="6054"/>
    <s v="CA-2016-124016"/>
    <x v="713"/>
    <x v="750"/>
    <s v="Second Class"/>
    <s v="JS-15940"/>
    <s v="Joni Sundaresam"/>
    <s v="Home Office"/>
    <s v="United States"/>
    <s v="Lancaster"/>
    <s v="Ohio"/>
    <n v="43130"/>
    <x v="3"/>
    <x v="1457"/>
    <x v="0"/>
    <x v="5"/>
    <x v="1443"/>
    <x v="4261"/>
    <n v="4"/>
    <n v="0.2"/>
    <x v="4976"/>
  </r>
  <r>
    <n v="6055"/>
    <s v="CA-2016-124016"/>
    <x v="713"/>
    <x v="750"/>
    <s v="Second Class"/>
    <s v="JS-15940"/>
    <s v="Joni Sundaresam"/>
    <s v="Home Office"/>
    <s v="United States"/>
    <s v="Lancaster"/>
    <s v="Ohio"/>
    <n v="43130"/>
    <x v="3"/>
    <x v="699"/>
    <x v="1"/>
    <x v="8"/>
    <x v="699"/>
    <x v="4262"/>
    <n v="7"/>
    <n v="0.7"/>
    <x v="4977"/>
  </r>
  <r>
    <n v="6056"/>
    <s v="CA-2016-113551"/>
    <x v="298"/>
    <x v="428"/>
    <s v="First Class"/>
    <s v="NF-18385"/>
    <s v="Natalie Fritzler"/>
    <s v="Consumer"/>
    <s v="United States"/>
    <s v="Edinburg"/>
    <s v="Texas"/>
    <n v="78539"/>
    <x v="2"/>
    <x v="1339"/>
    <x v="1"/>
    <x v="8"/>
    <x v="1324"/>
    <x v="4263"/>
    <n v="1"/>
    <n v="0.8"/>
    <x v="4978"/>
  </r>
  <r>
    <n v="6057"/>
    <s v="CA-2016-113551"/>
    <x v="298"/>
    <x v="428"/>
    <s v="First Class"/>
    <s v="NF-18385"/>
    <s v="Natalie Fritzler"/>
    <s v="Consumer"/>
    <s v="United States"/>
    <s v="Edinburg"/>
    <s v="Texas"/>
    <n v="78539"/>
    <x v="2"/>
    <x v="1402"/>
    <x v="1"/>
    <x v="10"/>
    <x v="1389"/>
    <x v="1348"/>
    <n v="8"/>
    <n v="0.2"/>
    <x v="4979"/>
  </r>
  <r>
    <n v="6058"/>
    <s v="CA-2014-107524"/>
    <x v="1086"/>
    <x v="448"/>
    <s v="Standard Class"/>
    <s v="KN-16705"/>
    <s v="Kristina Nunn"/>
    <s v="Home Office"/>
    <s v="United States"/>
    <s v="New York City"/>
    <s v="New York"/>
    <n v="10009"/>
    <x v="3"/>
    <x v="152"/>
    <x v="1"/>
    <x v="12"/>
    <x v="153"/>
    <x v="716"/>
    <n v="2"/>
    <n v="0"/>
    <x v="734"/>
  </r>
  <r>
    <n v="6059"/>
    <s v="CA-2014-107524"/>
    <x v="1086"/>
    <x v="448"/>
    <s v="Standard Class"/>
    <s v="KN-16705"/>
    <s v="Kristina Nunn"/>
    <s v="Home Office"/>
    <s v="United States"/>
    <s v="New York City"/>
    <s v="New York"/>
    <n v="10009"/>
    <x v="3"/>
    <x v="57"/>
    <x v="1"/>
    <x v="10"/>
    <x v="57"/>
    <x v="3441"/>
    <n v="5"/>
    <n v="0"/>
    <x v="4980"/>
  </r>
  <r>
    <n v="6060"/>
    <s v="CA-2014-138072"/>
    <x v="125"/>
    <x v="752"/>
    <s v="Standard Class"/>
    <s v="GA-14725"/>
    <s v="Guy Armstrong"/>
    <s v="Consumer"/>
    <s v="United States"/>
    <s v="Philadelphia"/>
    <s v="Pennsylvania"/>
    <n v="19120"/>
    <x v="3"/>
    <x v="1563"/>
    <x v="2"/>
    <x v="11"/>
    <x v="1554"/>
    <x v="893"/>
    <n v="2"/>
    <n v="0.2"/>
    <x v="4981"/>
  </r>
  <r>
    <n v="6061"/>
    <s v="CA-2015-134201"/>
    <x v="889"/>
    <x v="1176"/>
    <s v="Standard Class"/>
    <s v="EH-14125"/>
    <s v="Eugene Hildebrand"/>
    <s v="Home Office"/>
    <s v="United States"/>
    <s v="Rochester"/>
    <s v="New York"/>
    <n v="14609"/>
    <x v="3"/>
    <x v="841"/>
    <x v="1"/>
    <x v="4"/>
    <x v="835"/>
    <x v="4264"/>
    <n v="4"/>
    <n v="0"/>
    <x v="4982"/>
  </r>
  <r>
    <n v="6062"/>
    <s v="CA-2015-134201"/>
    <x v="889"/>
    <x v="1176"/>
    <s v="Standard Class"/>
    <s v="EH-14125"/>
    <s v="Eugene Hildebrand"/>
    <s v="Home Office"/>
    <s v="United States"/>
    <s v="Rochester"/>
    <s v="New York"/>
    <n v="14609"/>
    <x v="3"/>
    <x v="282"/>
    <x v="1"/>
    <x v="6"/>
    <x v="282"/>
    <x v="1865"/>
    <n v="3"/>
    <n v="0"/>
    <x v="4983"/>
  </r>
  <r>
    <n v="6063"/>
    <s v="CA-2015-111780"/>
    <x v="707"/>
    <x v="1090"/>
    <s v="Second Class"/>
    <s v="RA-19285"/>
    <s v="Ralph Arnett"/>
    <s v="Consumer"/>
    <s v="United States"/>
    <s v="San Diego"/>
    <s v="California"/>
    <n v="92037"/>
    <x v="1"/>
    <x v="851"/>
    <x v="2"/>
    <x v="16"/>
    <x v="844"/>
    <x v="4265"/>
    <n v="5"/>
    <n v="0.2"/>
    <x v="4984"/>
  </r>
  <r>
    <n v="6064"/>
    <s v="CA-2015-111780"/>
    <x v="707"/>
    <x v="1090"/>
    <s v="Second Class"/>
    <s v="RA-19285"/>
    <s v="Ralph Arnett"/>
    <s v="Consumer"/>
    <s v="United States"/>
    <s v="San Diego"/>
    <s v="California"/>
    <n v="92037"/>
    <x v="1"/>
    <x v="794"/>
    <x v="1"/>
    <x v="10"/>
    <x v="792"/>
    <x v="4266"/>
    <n v="3"/>
    <n v="0"/>
    <x v="4985"/>
  </r>
  <r>
    <n v="6065"/>
    <s v="CA-2015-111780"/>
    <x v="707"/>
    <x v="1090"/>
    <s v="Second Class"/>
    <s v="RA-19285"/>
    <s v="Ralph Arnett"/>
    <s v="Consumer"/>
    <s v="United States"/>
    <s v="San Diego"/>
    <s v="California"/>
    <n v="92037"/>
    <x v="1"/>
    <x v="457"/>
    <x v="1"/>
    <x v="10"/>
    <x v="458"/>
    <x v="1465"/>
    <n v="3"/>
    <n v="0"/>
    <x v="2695"/>
  </r>
  <r>
    <n v="6066"/>
    <s v="CA-2015-119942"/>
    <x v="57"/>
    <x v="828"/>
    <s v="First Class"/>
    <s v="TT-21070"/>
    <s v="Ted Trevino"/>
    <s v="Consumer"/>
    <s v="United States"/>
    <s v="Philadelphia"/>
    <s v="Pennsylvania"/>
    <n v="19120"/>
    <x v="3"/>
    <x v="639"/>
    <x v="1"/>
    <x v="2"/>
    <x v="639"/>
    <x v="4267"/>
    <n v="6"/>
    <n v="0.2"/>
    <x v="4986"/>
  </r>
  <r>
    <n v="6067"/>
    <s v="CA-2015-151547"/>
    <x v="184"/>
    <x v="1177"/>
    <s v="Standard Class"/>
    <s v="AH-10465"/>
    <s v="Amy Hunt"/>
    <s v="Consumer"/>
    <s v="United States"/>
    <s v="Bartlett"/>
    <s v="Tennessee"/>
    <n v="38134"/>
    <x v="0"/>
    <x v="1205"/>
    <x v="1"/>
    <x v="14"/>
    <x v="1190"/>
    <x v="4268"/>
    <n v="8"/>
    <n v="0.2"/>
    <x v="4987"/>
  </r>
  <r>
    <n v="6068"/>
    <s v="CA-2017-166695"/>
    <x v="968"/>
    <x v="286"/>
    <s v="Standard Class"/>
    <s v="CC-12430"/>
    <s v="Chuck Clark"/>
    <s v="Home Office"/>
    <s v="United States"/>
    <s v="Lakewood"/>
    <s v="California"/>
    <n v="90712"/>
    <x v="1"/>
    <x v="405"/>
    <x v="0"/>
    <x v="1"/>
    <x v="406"/>
    <x v="4269"/>
    <n v="8"/>
    <n v="0.2"/>
    <x v="4988"/>
  </r>
  <r>
    <n v="6069"/>
    <s v="CA-2017-166695"/>
    <x v="968"/>
    <x v="286"/>
    <s v="Standard Class"/>
    <s v="CC-12430"/>
    <s v="Chuck Clark"/>
    <s v="Home Office"/>
    <s v="United States"/>
    <s v="Lakewood"/>
    <s v="California"/>
    <n v="90712"/>
    <x v="1"/>
    <x v="770"/>
    <x v="0"/>
    <x v="5"/>
    <x v="769"/>
    <x v="4270"/>
    <n v="1"/>
    <n v="0"/>
    <x v="4989"/>
  </r>
  <r>
    <n v="6070"/>
    <s v="CA-2017-166695"/>
    <x v="968"/>
    <x v="286"/>
    <s v="Standard Class"/>
    <s v="CC-12430"/>
    <s v="Chuck Clark"/>
    <s v="Home Office"/>
    <s v="United States"/>
    <s v="Lakewood"/>
    <s v="California"/>
    <n v="90712"/>
    <x v="1"/>
    <x v="1771"/>
    <x v="2"/>
    <x v="15"/>
    <x v="1761"/>
    <x v="4271"/>
    <n v="1"/>
    <n v="0.2"/>
    <x v="4990"/>
  </r>
  <r>
    <n v="6071"/>
    <s v="CA-2017-167542"/>
    <x v="802"/>
    <x v="848"/>
    <s v="Standard Class"/>
    <s v="KD-16495"/>
    <s v="Keith Dawkins"/>
    <s v="Corporate"/>
    <s v="United States"/>
    <s v="Philadelphia"/>
    <s v="Pennsylvania"/>
    <n v="19120"/>
    <x v="3"/>
    <x v="676"/>
    <x v="1"/>
    <x v="2"/>
    <x v="676"/>
    <x v="1593"/>
    <n v="3"/>
    <n v="0.2"/>
    <x v="1686"/>
  </r>
  <r>
    <n v="6072"/>
    <s v="CA-2015-120901"/>
    <x v="620"/>
    <x v="659"/>
    <s v="Standard Class"/>
    <s v="BG-11035"/>
    <s v="Barry Gonzalez"/>
    <s v="Consumer"/>
    <s v="United States"/>
    <s v="Austin"/>
    <s v="Texas"/>
    <n v="78745"/>
    <x v="2"/>
    <x v="621"/>
    <x v="1"/>
    <x v="4"/>
    <x v="621"/>
    <x v="4272"/>
    <n v="2"/>
    <n v="0.2"/>
    <x v="4991"/>
  </r>
  <r>
    <n v="6073"/>
    <s v="CA-2015-120901"/>
    <x v="620"/>
    <x v="659"/>
    <s v="Standard Class"/>
    <s v="BG-11035"/>
    <s v="Barry Gonzalez"/>
    <s v="Consumer"/>
    <s v="United States"/>
    <s v="Austin"/>
    <s v="Texas"/>
    <n v="78745"/>
    <x v="2"/>
    <x v="845"/>
    <x v="1"/>
    <x v="13"/>
    <x v="839"/>
    <x v="4273"/>
    <n v="2"/>
    <n v="0.2"/>
    <x v="4992"/>
  </r>
  <r>
    <n v="6074"/>
    <s v="CA-2015-120901"/>
    <x v="620"/>
    <x v="659"/>
    <s v="Standard Class"/>
    <s v="BG-11035"/>
    <s v="Barry Gonzalez"/>
    <s v="Consumer"/>
    <s v="United States"/>
    <s v="Austin"/>
    <s v="Texas"/>
    <n v="78745"/>
    <x v="2"/>
    <x v="327"/>
    <x v="1"/>
    <x v="14"/>
    <x v="327"/>
    <x v="4274"/>
    <n v="2"/>
    <n v="0.2"/>
    <x v="4993"/>
  </r>
  <r>
    <n v="6075"/>
    <s v="CA-2017-121398"/>
    <x v="53"/>
    <x v="168"/>
    <s v="Standard Class"/>
    <s v="FH-14365"/>
    <s v="Fred Hopkins"/>
    <s v="Corporate"/>
    <s v="United States"/>
    <s v="Los Angeles"/>
    <s v="California"/>
    <n v="90008"/>
    <x v="1"/>
    <x v="1242"/>
    <x v="1"/>
    <x v="8"/>
    <x v="1225"/>
    <x v="1860"/>
    <n v="3"/>
    <n v="0.2"/>
    <x v="1995"/>
  </r>
  <r>
    <n v="6076"/>
    <s v="CA-2017-121398"/>
    <x v="53"/>
    <x v="168"/>
    <s v="Standard Class"/>
    <s v="FH-14365"/>
    <s v="Fred Hopkins"/>
    <s v="Corporate"/>
    <s v="United States"/>
    <s v="Los Angeles"/>
    <s v="California"/>
    <n v="90008"/>
    <x v="1"/>
    <x v="273"/>
    <x v="1"/>
    <x v="4"/>
    <x v="273"/>
    <x v="4275"/>
    <n v="2"/>
    <n v="0"/>
    <x v="4994"/>
  </r>
  <r>
    <n v="6077"/>
    <s v="CA-2016-151561"/>
    <x v="142"/>
    <x v="62"/>
    <s v="Standard Class"/>
    <s v="PG-18820"/>
    <s v="Patrick Gardner"/>
    <s v="Consumer"/>
    <s v="United States"/>
    <s v="New York City"/>
    <s v="New York"/>
    <n v="10011"/>
    <x v="3"/>
    <x v="475"/>
    <x v="2"/>
    <x v="11"/>
    <x v="476"/>
    <x v="515"/>
    <n v="6"/>
    <n v="0"/>
    <x v="527"/>
  </r>
  <r>
    <n v="6078"/>
    <s v="CA-2016-151561"/>
    <x v="142"/>
    <x v="62"/>
    <s v="Standard Class"/>
    <s v="PG-18820"/>
    <s v="Patrick Gardner"/>
    <s v="Consumer"/>
    <s v="United States"/>
    <s v="New York City"/>
    <s v="New York"/>
    <n v="10011"/>
    <x v="3"/>
    <x v="1519"/>
    <x v="2"/>
    <x v="11"/>
    <x v="1506"/>
    <x v="4276"/>
    <n v="2"/>
    <n v="0"/>
    <x v="4995"/>
  </r>
  <r>
    <n v="6079"/>
    <s v="CA-2016-151561"/>
    <x v="142"/>
    <x v="62"/>
    <s v="Standard Class"/>
    <s v="PG-18820"/>
    <s v="Patrick Gardner"/>
    <s v="Consumer"/>
    <s v="United States"/>
    <s v="New York City"/>
    <s v="New York"/>
    <n v="10011"/>
    <x v="3"/>
    <x v="503"/>
    <x v="1"/>
    <x v="14"/>
    <x v="503"/>
    <x v="1031"/>
    <n v="3"/>
    <n v="0"/>
    <x v="3561"/>
  </r>
  <r>
    <n v="6080"/>
    <s v="CA-2016-151561"/>
    <x v="142"/>
    <x v="62"/>
    <s v="Standard Class"/>
    <s v="PG-18820"/>
    <s v="Patrick Gardner"/>
    <s v="Consumer"/>
    <s v="United States"/>
    <s v="New York City"/>
    <s v="New York"/>
    <n v="10011"/>
    <x v="3"/>
    <x v="441"/>
    <x v="0"/>
    <x v="5"/>
    <x v="441"/>
    <x v="1868"/>
    <n v="3"/>
    <n v="0"/>
    <x v="4996"/>
  </r>
  <r>
    <n v="6081"/>
    <s v="CA-2017-154676"/>
    <x v="485"/>
    <x v="527"/>
    <s v="First Class"/>
    <s v="NZ-18565"/>
    <s v="Nick Zandusky"/>
    <s v="Home Office"/>
    <s v="United States"/>
    <s v="Houston"/>
    <s v="Texas"/>
    <n v="77070"/>
    <x v="2"/>
    <x v="1222"/>
    <x v="1"/>
    <x v="4"/>
    <x v="1206"/>
    <x v="4277"/>
    <n v="9"/>
    <n v="0.2"/>
    <x v="4997"/>
  </r>
  <r>
    <n v="6082"/>
    <s v="US-2014-165589"/>
    <x v="1087"/>
    <x v="189"/>
    <s v="Same Day"/>
    <s v="TB-21595"/>
    <s v="Troy Blackwell"/>
    <s v="Consumer"/>
    <s v="United States"/>
    <s v="Lubbock"/>
    <s v="Texas"/>
    <n v="79424"/>
    <x v="2"/>
    <x v="1598"/>
    <x v="0"/>
    <x v="5"/>
    <x v="1590"/>
    <x v="2855"/>
    <n v="5"/>
    <n v="0.6"/>
    <x v="4998"/>
  </r>
  <r>
    <n v="6083"/>
    <s v="US-2016-132577"/>
    <x v="441"/>
    <x v="902"/>
    <s v="Standard Class"/>
    <s v="JE-15475"/>
    <s v="Jeremy Ellison"/>
    <s v="Consumer"/>
    <s v="United States"/>
    <s v="Houston"/>
    <s v="Texas"/>
    <n v="77095"/>
    <x v="2"/>
    <x v="1499"/>
    <x v="1"/>
    <x v="8"/>
    <x v="1487"/>
    <x v="4278"/>
    <n v="6"/>
    <n v="0.8"/>
    <x v="4999"/>
  </r>
  <r>
    <n v="6084"/>
    <s v="US-2016-132577"/>
    <x v="441"/>
    <x v="902"/>
    <s v="Standard Class"/>
    <s v="JE-15475"/>
    <s v="Jeremy Ellison"/>
    <s v="Consumer"/>
    <s v="United States"/>
    <s v="Houston"/>
    <s v="Texas"/>
    <n v="77095"/>
    <x v="2"/>
    <x v="1609"/>
    <x v="1"/>
    <x v="6"/>
    <x v="1600"/>
    <x v="3452"/>
    <n v="9"/>
    <n v="0.2"/>
    <x v="5000"/>
  </r>
  <r>
    <n v="6085"/>
    <s v="US-2016-132577"/>
    <x v="441"/>
    <x v="902"/>
    <s v="Standard Class"/>
    <s v="JE-15475"/>
    <s v="Jeremy Ellison"/>
    <s v="Consumer"/>
    <s v="United States"/>
    <s v="Houston"/>
    <s v="Texas"/>
    <n v="77095"/>
    <x v="2"/>
    <x v="1374"/>
    <x v="2"/>
    <x v="11"/>
    <x v="1359"/>
    <x v="4279"/>
    <n v="2"/>
    <n v="0.2"/>
    <x v="5001"/>
  </r>
  <r>
    <n v="6086"/>
    <s v="US-2016-132577"/>
    <x v="441"/>
    <x v="902"/>
    <s v="Standard Class"/>
    <s v="JE-15475"/>
    <s v="Jeremy Ellison"/>
    <s v="Consumer"/>
    <s v="United States"/>
    <s v="Houston"/>
    <s v="Texas"/>
    <n v="77095"/>
    <x v="2"/>
    <x v="948"/>
    <x v="1"/>
    <x v="2"/>
    <x v="941"/>
    <x v="4280"/>
    <n v="1"/>
    <n v="0.2"/>
    <x v="5002"/>
  </r>
  <r>
    <n v="6087"/>
    <s v="US-2016-132577"/>
    <x v="441"/>
    <x v="902"/>
    <s v="Standard Class"/>
    <s v="JE-15475"/>
    <s v="Jeremy Ellison"/>
    <s v="Consumer"/>
    <s v="United States"/>
    <s v="Houston"/>
    <s v="Texas"/>
    <n v="77095"/>
    <x v="2"/>
    <x v="1390"/>
    <x v="1"/>
    <x v="8"/>
    <x v="1376"/>
    <x v="4281"/>
    <n v="6"/>
    <n v="0.8"/>
    <x v="5003"/>
  </r>
  <r>
    <n v="6088"/>
    <s v="CA-2015-114048"/>
    <x v="639"/>
    <x v="735"/>
    <s v="Standard Class"/>
    <s v="EH-13945"/>
    <s v="Eric Hoffmann"/>
    <s v="Consumer"/>
    <s v="United States"/>
    <s v="Costa Mesa"/>
    <s v="California"/>
    <n v="92627"/>
    <x v="1"/>
    <x v="221"/>
    <x v="0"/>
    <x v="5"/>
    <x v="222"/>
    <x v="4172"/>
    <n v="3"/>
    <n v="0"/>
    <x v="4853"/>
  </r>
  <r>
    <n v="6089"/>
    <s v="CA-2015-137281"/>
    <x v="385"/>
    <x v="871"/>
    <s v="Standard Class"/>
    <s v="BF-10975"/>
    <s v="Barbara Fisher"/>
    <s v="Corporate"/>
    <s v="United States"/>
    <s v="Roswell"/>
    <s v="Georgia"/>
    <n v="30076"/>
    <x v="0"/>
    <x v="680"/>
    <x v="1"/>
    <x v="10"/>
    <x v="680"/>
    <x v="90"/>
    <n v="1"/>
    <n v="0"/>
    <x v="90"/>
  </r>
  <r>
    <n v="6090"/>
    <s v="US-2017-162068"/>
    <x v="116"/>
    <x v="786"/>
    <s v="Second Class"/>
    <s v="PC-18745"/>
    <s v="Pamela Coakley"/>
    <s v="Corporate"/>
    <s v="United States"/>
    <s v="Loveland"/>
    <s v="Colorado"/>
    <n v="80538"/>
    <x v="1"/>
    <x v="922"/>
    <x v="1"/>
    <x v="8"/>
    <x v="914"/>
    <x v="1473"/>
    <n v="2"/>
    <n v="0.7"/>
    <x v="1552"/>
  </r>
  <r>
    <n v="6091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931"/>
    <x v="0"/>
    <x v="1"/>
    <x v="924"/>
    <x v="4282"/>
    <n v="3"/>
    <n v="0.1"/>
    <x v="5004"/>
  </r>
  <r>
    <n v="6092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1772"/>
    <x v="2"/>
    <x v="11"/>
    <x v="1762"/>
    <x v="4283"/>
    <n v="2"/>
    <n v="0"/>
    <x v="5005"/>
  </r>
  <r>
    <n v="6093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1671"/>
    <x v="1"/>
    <x v="10"/>
    <x v="1659"/>
    <x v="1811"/>
    <n v="9"/>
    <n v="0"/>
    <x v="5006"/>
  </r>
  <r>
    <n v="6094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477"/>
    <x v="2"/>
    <x v="11"/>
    <x v="478"/>
    <x v="3720"/>
    <n v="2"/>
    <n v="0"/>
    <x v="4254"/>
  </r>
  <r>
    <n v="6095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75"/>
    <x v="1"/>
    <x v="4"/>
    <x v="75"/>
    <x v="4284"/>
    <n v="4"/>
    <n v="0"/>
    <x v="5007"/>
  </r>
  <r>
    <n v="6096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320"/>
    <x v="1"/>
    <x v="10"/>
    <x v="320"/>
    <x v="1288"/>
    <n v="2"/>
    <n v="0"/>
    <x v="1341"/>
  </r>
  <r>
    <n v="6097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51"/>
    <x v="0"/>
    <x v="1"/>
    <x v="51"/>
    <x v="4285"/>
    <n v="1"/>
    <n v="0.1"/>
    <x v="5008"/>
  </r>
  <r>
    <n v="6098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185"/>
    <x v="1"/>
    <x v="8"/>
    <x v="186"/>
    <x v="696"/>
    <n v="3"/>
    <n v="0.2"/>
    <x v="3559"/>
  </r>
  <r>
    <n v="6099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52"/>
    <x v="1"/>
    <x v="13"/>
    <x v="52"/>
    <x v="1009"/>
    <n v="2"/>
    <n v="0"/>
    <x v="4193"/>
  </r>
  <r>
    <n v="6100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284"/>
    <x v="0"/>
    <x v="1"/>
    <x v="284"/>
    <x v="4286"/>
    <n v="11"/>
    <n v="0.1"/>
    <x v="5009"/>
  </r>
  <r>
    <n v="6101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1148"/>
    <x v="2"/>
    <x v="7"/>
    <x v="1136"/>
    <x v="4287"/>
    <n v="2"/>
    <n v="0"/>
    <x v="5010"/>
  </r>
  <r>
    <n v="6102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445"/>
    <x v="0"/>
    <x v="1"/>
    <x v="445"/>
    <x v="4288"/>
    <n v="5"/>
    <n v="0.1"/>
    <x v="5011"/>
  </r>
  <r>
    <n v="6103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139"/>
    <x v="2"/>
    <x v="7"/>
    <x v="140"/>
    <x v="1245"/>
    <n v="3"/>
    <n v="0"/>
    <x v="1293"/>
  </r>
  <r>
    <n v="6104"/>
    <s v="CA-2017-100111"/>
    <x v="1088"/>
    <x v="255"/>
    <s v="Standard Class"/>
    <s v="SV-20365"/>
    <s v="Seth Vernon"/>
    <s v="Consumer"/>
    <s v="United States"/>
    <s v="New York City"/>
    <s v="New York"/>
    <n v="10035"/>
    <x v="3"/>
    <x v="84"/>
    <x v="2"/>
    <x v="11"/>
    <x v="84"/>
    <x v="1543"/>
    <n v="3"/>
    <n v="0"/>
    <x v="5012"/>
  </r>
  <r>
    <n v="6105"/>
    <s v="US-2017-132381"/>
    <x v="1029"/>
    <x v="1178"/>
    <s v="First Class"/>
    <s v="Dp-13240"/>
    <s v="Dean percer"/>
    <s v="Home Office"/>
    <s v="United States"/>
    <s v="Philadelphia"/>
    <s v="Pennsylvania"/>
    <n v="19143"/>
    <x v="3"/>
    <x v="736"/>
    <x v="0"/>
    <x v="3"/>
    <x v="735"/>
    <x v="4289"/>
    <n v="2"/>
    <n v="0.4"/>
    <x v="5013"/>
  </r>
  <r>
    <n v="6106"/>
    <s v="CA-2015-147011"/>
    <x v="652"/>
    <x v="1022"/>
    <s v="Standard Class"/>
    <s v="HR-14830"/>
    <s v="Harold Ryan"/>
    <s v="Corporate"/>
    <s v="United States"/>
    <s v="Miami"/>
    <s v="Florida"/>
    <n v="33178"/>
    <x v="0"/>
    <x v="319"/>
    <x v="1"/>
    <x v="6"/>
    <x v="319"/>
    <x v="4290"/>
    <n v="4"/>
    <n v="0.2"/>
    <x v="5014"/>
  </r>
  <r>
    <n v="6107"/>
    <s v="CA-2014-120852"/>
    <x v="414"/>
    <x v="182"/>
    <s v="Standard Class"/>
    <s v="WB-21850"/>
    <s v="William Brown"/>
    <s v="Consumer"/>
    <s v="United States"/>
    <s v="Grand Prairie"/>
    <s v="Texas"/>
    <n v="75051"/>
    <x v="2"/>
    <x v="535"/>
    <x v="1"/>
    <x v="9"/>
    <x v="535"/>
    <x v="4291"/>
    <n v="2"/>
    <n v="0.8"/>
    <x v="5015"/>
  </r>
  <r>
    <n v="6108"/>
    <s v="CA-2014-120852"/>
    <x v="414"/>
    <x v="182"/>
    <s v="Standard Class"/>
    <s v="WB-21850"/>
    <s v="William Brown"/>
    <s v="Consumer"/>
    <s v="United States"/>
    <s v="Grand Prairie"/>
    <s v="Texas"/>
    <n v="75051"/>
    <x v="2"/>
    <x v="960"/>
    <x v="2"/>
    <x v="11"/>
    <x v="953"/>
    <x v="4292"/>
    <n v="5"/>
    <n v="0.2"/>
    <x v="5016"/>
  </r>
  <r>
    <n v="6109"/>
    <s v="CA-2016-150007"/>
    <x v="108"/>
    <x v="1069"/>
    <s v="Standard Class"/>
    <s v="AS-10090"/>
    <s v="Adam Shillingsburg"/>
    <s v="Consumer"/>
    <s v="United States"/>
    <s v="Chicago"/>
    <s v="Illinois"/>
    <n v="60653"/>
    <x v="2"/>
    <x v="1550"/>
    <x v="1"/>
    <x v="2"/>
    <x v="1538"/>
    <x v="1628"/>
    <n v="2"/>
    <n v="0.2"/>
    <x v="1725"/>
  </r>
  <r>
    <n v="6110"/>
    <s v="CA-2016-150007"/>
    <x v="108"/>
    <x v="1069"/>
    <s v="Standard Class"/>
    <s v="AS-10090"/>
    <s v="Adam Shillingsburg"/>
    <s v="Consumer"/>
    <s v="United States"/>
    <s v="Chicago"/>
    <s v="Illinois"/>
    <n v="60653"/>
    <x v="2"/>
    <x v="1310"/>
    <x v="1"/>
    <x v="8"/>
    <x v="1296"/>
    <x v="4293"/>
    <n v="3"/>
    <n v="0.8"/>
    <x v="5017"/>
  </r>
  <r>
    <n v="6111"/>
    <s v="CA-2016-124590"/>
    <x v="396"/>
    <x v="619"/>
    <s v="Standard Class"/>
    <s v="SP-20920"/>
    <s v="Susan Pistek"/>
    <s v="Consumer"/>
    <s v="United States"/>
    <s v="Parma"/>
    <s v="Ohio"/>
    <n v="44134"/>
    <x v="3"/>
    <x v="1496"/>
    <x v="0"/>
    <x v="1"/>
    <x v="1484"/>
    <x v="4294"/>
    <n v="7"/>
    <n v="0.3"/>
    <x v="5018"/>
  </r>
  <r>
    <n v="6112"/>
    <s v="CA-2016-124590"/>
    <x v="396"/>
    <x v="619"/>
    <s v="Standard Class"/>
    <s v="SP-20920"/>
    <s v="Susan Pistek"/>
    <s v="Consumer"/>
    <s v="United States"/>
    <s v="Parma"/>
    <s v="Ohio"/>
    <n v="44134"/>
    <x v="3"/>
    <x v="14"/>
    <x v="1"/>
    <x v="9"/>
    <x v="14"/>
    <x v="4295"/>
    <n v="2"/>
    <n v="0.2"/>
    <x v="5019"/>
  </r>
  <r>
    <n v="6113"/>
    <s v="CA-2016-124590"/>
    <x v="396"/>
    <x v="619"/>
    <s v="Standard Class"/>
    <s v="SP-20920"/>
    <s v="Susan Pistek"/>
    <s v="Consumer"/>
    <s v="United States"/>
    <s v="Parma"/>
    <s v="Ohio"/>
    <n v="44134"/>
    <x v="3"/>
    <x v="203"/>
    <x v="1"/>
    <x v="13"/>
    <x v="204"/>
    <x v="4296"/>
    <n v="6"/>
    <n v="0.2"/>
    <x v="5020"/>
  </r>
  <r>
    <n v="6114"/>
    <s v="CA-2016-124590"/>
    <x v="396"/>
    <x v="619"/>
    <s v="Standard Class"/>
    <s v="SP-20920"/>
    <s v="Susan Pistek"/>
    <s v="Consumer"/>
    <s v="United States"/>
    <s v="Parma"/>
    <s v="Ohio"/>
    <n v="44134"/>
    <x v="3"/>
    <x v="1"/>
    <x v="0"/>
    <x v="1"/>
    <x v="1"/>
    <x v="4297"/>
    <n v="9"/>
    <n v="0.3"/>
    <x v="232"/>
  </r>
  <r>
    <n v="6115"/>
    <s v="CA-2016-124590"/>
    <x v="396"/>
    <x v="619"/>
    <s v="Standard Class"/>
    <s v="SP-20920"/>
    <s v="Susan Pistek"/>
    <s v="Consumer"/>
    <s v="United States"/>
    <s v="Parma"/>
    <s v="Ohio"/>
    <n v="44134"/>
    <x v="3"/>
    <x v="623"/>
    <x v="0"/>
    <x v="1"/>
    <x v="623"/>
    <x v="4298"/>
    <n v="2"/>
    <n v="0.3"/>
    <x v="5021"/>
  </r>
  <r>
    <n v="6116"/>
    <s v="CA-2016-133802"/>
    <x v="560"/>
    <x v="1179"/>
    <s v="Standard Class"/>
    <s v="SP-20650"/>
    <s v="Stephanie Phelps"/>
    <s v="Corporate"/>
    <s v="United States"/>
    <s v="Redwood City"/>
    <s v="California"/>
    <n v="94061"/>
    <x v="1"/>
    <x v="44"/>
    <x v="1"/>
    <x v="8"/>
    <x v="44"/>
    <x v="4299"/>
    <n v="6"/>
    <n v="0.2"/>
    <x v="5022"/>
  </r>
  <r>
    <n v="6117"/>
    <s v="US-2016-113677"/>
    <x v="373"/>
    <x v="423"/>
    <s v="Standard Class"/>
    <s v="CM-12655"/>
    <s v="Corinna Mitchell"/>
    <s v="Home Office"/>
    <s v="United States"/>
    <s v="New York City"/>
    <s v="New York"/>
    <n v="10011"/>
    <x v="3"/>
    <x v="1773"/>
    <x v="2"/>
    <x v="7"/>
    <x v="1763"/>
    <x v="4300"/>
    <n v="4"/>
    <n v="0"/>
    <x v="5023"/>
  </r>
  <r>
    <n v="6118"/>
    <s v="US-2016-113677"/>
    <x v="373"/>
    <x v="423"/>
    <s v="Standard Class"/>
    <s v="CM-12655"/>
    <s v="Corinna Mitchell"/>
    <s v="Home Office"/>
    <s v="United States"/>
    <s v="New York City"/>
    <s v="New York"/>
    <n v="10011"/>
    <x v="3"/>
    <x v="639"/>
    <x v="1"/>
    <x v="2"/>
    <x v="639"/>
    <x v="1830"/>
    <n v="3"/>
    <n v="0"/>
    <x v="2595"/>
  </r>
  <r>
    <n v="6119"/>
    <s v="CA-2017-143378"/>
    <x v="20"/>
    <x v="425"/>
    <s v="Standard Class"/>
    <s v="JR-16210"/>
    <s v="Justin Ritter"/>
    <s v="Corporate"/>
    <s v="United States"/>
    <s v="Springfield"/>
    <s v="Oregon"/>
    <n v="97477"/>
    <x v="1"/>
    <x v="516"/>
    <x v="2"/>
    <x v="7"/>
    <x v="516"/>
    <x v="1837"/>
    <n v="3"/>
    <n v="0.2"/>
    <x v="3520"/>
  </r>
  <r>
    <n v="6120"/>
    <s v="CA-2017-143378"/>
    <x v="20"/>
    <x v="425"/>
    <s v="Standard Class"/>
    <s v="JR-16210"/>
    <s v="Justin Ritter"/>
    <s v="Corporate"/>
    <s v="United States"/>
    <s v="Springfield"/>
    <s v="Oregon"/>
    <n v="97477"/>
    <x v="1"/>
    <x v="1068"/>
    <x v="1"/>
    <x v="6"/>
    <x v="1057"/>
    <x v="361"/>
    <n v="3"/>
    <n v="0.2"/>
    <x v="3256"/>
  </r>
  <r>
    <n v="6121"/>
    <s v="CA-2017-143378"/>
    <x v="20"/>
    <x v="425"/>
    <s v="Standard Class"/>
    <s v="JR-16210"/>
    <s v="Justin Ritter"/>
    <s v="Corporate"/>
    <s v="United States"/>
    <s v="Springfield"/>
    <s v="Oregon"/>
    <n v="97477"/>
    <x v="1"/>
    <x v="441"/>
    <x v="0"/>
    <x v="5"/>
    <x v="441"/>
    <x v="4301"/>
    <n v="8"/>
    <n v="0.2"/>
    <x v="5024"/>
  </r>
  <r>
    <n v="6122"/>
    <s v="CA-2017-143378"/>
    <x v="20"/>
    <x v="425"/>
    <s v="Standard Class"/>
    <s v="JR-16210"/>
    <s v="Justin Ritter"/>
    <s v="Corporate"/>
    <s v="United States"/>
    <s v="Springfield"/>
    <s v="Oregon"/>
    <n v="97477"/>
    <x v="1"/>
    <x v="366"/>
    <x v="0"/>
    <x v="0"/>
    <x v="367"/>
    <x v="1270"/>
    <n v="2"/>
    <n v="0.7"/>
    <x v="5025"/>
  </r>
  <r>
    <n v="6123"/>
    <s v="CA-2017-152660"/>
    <x v="769"/>
    <x v="784"/>
    <s v="Standard Class"/>
    <s v="CB-12415"/>
    <s v="Christy Brittain"/>
    <s v="Consumer"/>
    <s v="United States"/>
    <s v="Chicago"/>
    <s v="Illinois"/>
    <n v="60610"/>
    <x v="2"/>
    <x v="1424"/>
    <x v="1"/>
    <x v="4"/>
    <x v="1412"/>
    <x v="3629"/>
    <n v="2"/>
    <n v="0.2"/>
    <x v="4142"/>
  </r>
  <r>
    <n v="6124"/>
    <s v="CA-2015-142139"/>
    <x v="284"/>
    <x v="305"/>
    <s v="Standard Class"/>
    <s v="SD-20485"/>
    <s v="Shirley Daniels"/>
    <s v="Home Office"/>
    <s v="United States"/>
    <s v="Bedford"/>
    <s v="Texas"/>
    <n v="76021"/>
    <x v="2"/>
    <x v="1254"/>
    <x v="1"/>
    <x v="10"/>
    <x v="1238"/>
    <x v="3300"/>
    <n v="4"/>
    <n v="0.2"/>
    <x v="5026"/>
  </r>
  <r>
    <n v="6125"/>
    <s v="CA-2017-145772"/>
    <x v="95"/>
    <x v="92"/>
    <s v="Standard Class"/>
    <s v="SS-20140"/>
    <s v="Saphhira Shifley"/>
    <s v="Corporate"/>
    <s v="United States"/>
    <s v="Los Angeles"/>
    <s v="California"/>
    <n v="90036"/>
    <x v="1"/>
    <x v="1044"/>
    <x v="2"/>
    <x v="11"/>
    <x v="1033"/>
    <x v="915"/>
    <n v="5"/>
    <n v="0"/>
    <x v="1999"/>
  </r>
  <r>
    <n v="6126"/>
    <s v="CA-2017-145772"/>
    <x v="95"/>
    <x v="92"/>
    <s v="Standard Class"/>
    <s v="SS-20140"/>
    <s v="Saphhira Shifley"/>
    <s v="Corporate"/>
    <s v="United States"/>
    <s v="Los Angeles"/>
    <s v="California"/>
    <n v="90036"/>
    <x v="1"/>
    <x v="1774"/>
    <x v="1"/>
    <x v="10"/>
    <x v="1764"/>
    <x v="493"/>
    <n v="2"/>
    <n v="0"/>
    <x v="504"/>
  </r>
  <r>
    <n v="6127"/>
    <s v="CA-2017-145772"/>
    <x v="95"/>
    <x v="92"/>
    <s v="Standard Class"/>
    <s v="SS-20140"/>
    <s v="Saphhira Shifley"/>
    <s v="Corporate"/>
    <s v="United States"/>
    <s v="Los Angeles"/>
    <s v="California"/>
    <n v="90036"/>
    <x v="1"/>
    <x v="766"/>
    <x v="1"/>
    <x v="8"/>
    <x v="765"/>
    <x v="2970"/>
    <n v="1"/>
    <n v="0.2"/>
    <x v="5027"/>
  </r>
  <r>
    <n v="6128"/>
    <s v="CA-2016-124100"/>
    <x v="1044"/>
    <x v="996"/>
    <s v="Standard Class"/>
    <s v="EH-13990"/>
    <s v="Erica Hackney"/>
    <s v="Consumer"/>
    <s v="United States"/>
    <s v="New York City"/>
    <s v="New York"/>
    <n v="10009"/>
    <x v="3"/>
    <x v="163"/>
    <x v="0"/>
    <x v="1"/>
    <x v="164"/>
    <x v="4302"/>
    <n v="6"/>
    <n v="0.1"/>
    <x v="5028"/>
  </r>
  <r>
    <n v="6129"/>
    <s v="US-2014-158400"/>
    <x v="1089"/>
    <x v="65"/>
    <s v="First Class"/>
    <s v="AH-10030"/>
    <s v="Aaron Hawkins"/>
    <s v="Corporate"/>
    <s v="United States"/>
    <s v="San Francisco"/>
    <s v="California"/>
    <n v="94109"/>
    <x v="1"/>
    <x v="1087"/>
    <x v="1"/>
    <x v="8"/>
    <x v="1077"/>
    <x v="4303"/>
    <n v="4"/>
    <n v="0.2"/>
    <x v="5029"/>
  </r>
  <r>
    <n v="6130"/>
    <s v="CA-2017-162033"/>
    <x v="606"/>
    <x v="504"/>
    <s v="Standard Class"/>
    <s v="EM-14200"/>
    <s v="Evan Minnotte"/>
    <s v="Home Office"/>
    <s v="United States"/>
    <s v="Virginia Beach"/>
    <s v="Virginia"/>
    <n v="23464"/>
    <x v="0"/>
    <x v="936"/>
    <x v="2"/>
    <x v="11"/>
    <x v="929"/>
    <x v="3545"/>
    <n v="3"/>
    <n v="0"/>
    <x v="4038"/>
  </r>
  <r>
    <n v="6131"/>
    <s v="CA-2017-162033"/>
    <x v="606"/>
    <x v="504"/>
    <s v="Standard Class"/>
    <s v="EM-14200"/>
    <s v="Evan Minnotte"/>
    <s v="Home Office"/>
    <s v="United States"/>
    <s v="Virginia Beach"/>
    <s v="Virginia"/>
    <n v="23464"/>
    <x v="0"/>
    <x v="1014"/>
    <x v="1"/>
    <x v="13"/>
    <x v="128"/>
    <x v="1061"/>
    <n v="2"/>
    <n v="0"/>
    <x v="1379"/>
  </r>
  <r>
    <n v="6132"/>
    <s v="CA-2014-163447"/>
    <x v="422"/>
    <x v="252"/>
    <s v="Standard Class"/>
    <s v="TB-21190"/>
    <s v="Thomas Brumley"/>
    <s v="Home Office"/>
    <s v="United States"/>
    <s v="New York City"/>
    <s v="New York"/>
    <n v="10011"/>
    <x v="3"/>
    <x v="212"/>
    <x v="0"/>
    <x v="1"/>
    <x v="213"/>
    <x v="4304"/>
    <n v="14"/>
    <n v="0.1"/>
    <x v="5030"/>
  </r>
  <r>
    <n v="6133"/>
    <s v="CA-2017-145737"/>
    <x v="175"/>
    <x v="295"/>
    <s v="Standard Class"/>
    <s v="AB-10165"/>
    <s v="Alan Barnes"/>
    <s v="Consumer"/>
    <s v="United States"/>
    <s v="Lebanon"/>
    <s v="Tennessee"/>
    <n v="37087"/>
    <x v="0"/>
    <x v="1522"/>
    <x v="1"/>
    <x v="10"/>
    <x v="1509"/>
    <x v="2919"/>
    <n v="5"/>
    <n v="0.2"/>
    <x v="5031"/>
  </r>
  <r>
    <n v="6134"/>
    <s v="CA-2016-148096"/>
    <x v="765"/>
    <x v="1180"/>
    <s v="First Class"/>
    <s v="AO-10810"/>
    <s v="Anthony O'Donnell"/>
    <s v="Corporate"/>
    <s v="United States"/>
    <s v="Los Angeles"/>
    <s v="California"/>
    <n v="90045"/>
    <x v="1"/>
    <x v="1529"/>
    <x v="0"/>
    <x v="3"/>
    <x v="1516"/>
    <x v="4305"/>
    <n v="2"/>
    <n v="0.2"/>
    <x v="5032"/>
  </r>
  <r>
    <n v="6135"/>
    <s v="CA-2016-146766"/>
    <x v="254"/>
    <x v="271"/>
    <s v="Same Day"/>
    <s v="TT-21220"/>
    <s v="Thomas Thornton"/>
    <s v="Consumer"/>
    <s v="United States"/>
    <s v="Chula Vista"/>
    <s v="California"/>
    <n v="91911"/>
    <x v="1"/>
    <x v="281"/>
    <x v="1"/>
    <x v="6"/>
    <x v="281"/>
    <x v="4306"/>
    <n v="4"/>
    <n v="0"/>
    <x v="5033"/>
  </r>
  <r>
    <n v="6136"/>
    <s v="CA-2015-105613"/>
    <x v="1090"/>
    <x v="1181"/>
    <s v="Standard Class"/>
    <s v="KN-16705"/>
    <s v="Kristina Nunn"/>
    <s v="Home Office"/>
    <s v="United States"/>
    <s v="Mcallen"/>
    <s v="Texas"/>
    <n v="78501"/>
    <x v="2"/>
    <x v="1575"/>
    <x v="2"/>
    <x v="11"/>
    <x v="1566"/>
    <x v="3578"/>
    <n v="3"/>
    <n v="0.2"/>
    <x v="1780"/>
  </r>
  <r>
    <n v="6137"/>
    <s v="CA-2015-105613"/>
    <x v="1090"/>
    <x v="1181"/>
    <s v="Standard Class"/>
    <s v="KN-16705"/>
    <s v="Kristina Nunn"/>
    <s v="Home Office"/>
    <s v="United States"/>
    <s v="Mcallen"/>
    <s v="Texas"/>
    <n v="78501"/>
    <x v="2"/>
    <x v="1306"/>
    <x v="1"/>
    <x v="9"/>
    <x v="1291"/>
    <x v="4307"/>
    <n v="6"/>
    <n v="0.8"/>
    <x v="5034"/>
  </r>
  <r>
    <n v="6138"/>
    <s v="US-2016-142251"/>
    <x v="731"/>
    <x v="271"/>
    <s v="Second Class"/>
    <s v="FO-14305"/>
    <s v="Frank Olsen"/>
    <s v="Consumer"/>
    <s v="United States"/>
    <s v="Hollywood"/>
    <s v="Florida"/>
    <n v="33021"/>
    <x v="0"/>
    <x v="481"/>
    <x v="1"/>
    <x v="10"/>
    <x v="482"/>
    <x v="164"/>
    <n v="6"/>
    <n v="0.2"/>
    <x v="5035"/>
  </r>
  <r>
    <n v="6139"/>
    <s v="CA-2014-131247"/>
    <x v="809"/>
    <x v="1114"/>
    <s v="Standard Class"/>
    <s v="GA-14725"/>
    <s v="Guy Armstrong"/>
    <s v="Consumer"/>
    <s v="United States"/>
    <s v="San Francisco"/>
    <s v="California"/>
    <n v="94110"/>
    <x v="1"/>
    <x v="430"/>
    <x v="0"/>
    <x v="0"/>
    <x v="430"/>
    <x v="4308"/>
    <n v="2"/>
    <n v="0.15"/>
    <x v="5036"/>
  </r>
  <r>
    <n v="6140"/>
    <s v="US-2015-113593"/>
    <x v="24"/>
    <x v="1077"/>
    <s v="First Class"/>
    <s v="NC-18415"/>
    <s v="Nathan Cano"/>
    <s v="Consumer"/>
    <s v="United States"/>
    <s v="Santa Maria"/>
    <s v="California"/>
    <n v="93454"/>
    <x v="1"/>
    <x v="1424"/>
    <x v="1"/>
    <x v="4"/>
    <x v="1412"/>
    <x v="4309"/>
    <n v="3"/>
    <n v="0"/>
    <x v="5037"/>
  </r>
  <r>
    <n v="6141"/>
    <s v="CA-2017-121083"/>
    <x v="362"/>
    <x v="386"/>
    <s v="Standard Class"/>
    <s v="JF-15190"/>
    <s v="Jamie Frazer"/>
    <s v="Consumer"/>
    <s v="United States"/>
    <s v="Manchester"/>
    <s v="Connecticut"/>
    <n v="6040"/>
    <x v="3"/>
    <x v="1766"/>
    <x v="1"/>
    <x v="10"/>
    <x v="1755"/>
    <x v="4310"/>
    <n v="5"/>
    <n v="0"/>
    <x v="5038"/>
  </r>
  <r>
    <n v="6142"/>
    <s v="CA-2017-121083"/>
    <x v="362"/>
    <x v="386"/>
    <s v="Standard Class"/>
    <s v="JF-15190"/>
    <s v="Jamie Frazer"/>
    <s v="Consumer"/>
    <s v="United States"/>
    <s v="Manchester"/>
    <s v="Connecticut"/>
    <n v="6040"/>
    <x v="3"/>
    <x v="1166"/>
    <x v="1"/>
    <x v="4"/>
    <x v="1153"/>
    <x v="3589"/>
    <n v="4"/>
    <n v="0"/>
    <x v="5039"/>
  </r>
  <r>
    <n v="6143"/>
    <s v="CA-2017-121083"/>
    <x v="362"/>
    <x v="386"/>
    <s v="Standard Class"/>
    <s v="JF-15190"/>
    <s v="Jamie Frazer"/>
    <s v="Consumer"/>
    <s v="United States"/>
    <s v="Manchester"/>
    <s v="Connecticut"/>
    <n v="6040"/>
    <x v="3"/>
    <x v="957"/>
    <x v="2"/>
    <x v="7"/>
    <x v="950"/>
    <x v="2052"/>
    <n v="2"/>
    <n v="0"/>
    <x v="2210"/>
  </r>
  <r>
    <n v="6144"/>
    <s v="CA-2017-121083"/>
    <x v="362"/>
    <x v="386"/>
    <s v="Standard Class"/>
    <s v="JF-15190"/>
    <s v="Jamie Frazer"/>
    <s v="Consumer"/>
    <s v="United States"/>
    <s v="Manchester"/>
    <s v="Connecticut"/>
    <n v="6040"/>
    <x v="3"/>
    <x v="1571"/>
    <x v="1"/>
    <x v="6"/>
    <x v="1562"/>
    <x v="4311"/>
    <n v="6"/>
    <n v="0"/>
    <x v="5040"/>
  </r>
  <r>
    <n v="6145"/>
    <s v="CA-2017-151190"/>
    <x v="818"/>
    <x v="553"/>
    <s v="Standard Class"/>
    <s v="GT-14710"/>
    <s v="Greg Tran"/>
    <s v="Consumer"/>
    <s v="United States"/>
    <s v="Omaha"/>
    <s v="Nebraska"/>
    <n v="68104"/>
    <x v="2"/>
    <x v="1070"/>
    <x v="1"/>
    <x v="10"/>
    <x v="1059"/>
    <x v="4312"/>
    <n v="3"/>
    <n v="0"/>
    <x v="5041"/>
  </r>
  <r>
    <n v="6146"/>
    <s v="CA-2014-133543"/>
    <x v="1091"/>
    <x v="166"/>
    <s v="Standard Class"/>
    <s v="KM-16660"/>
    <s v="Khloe Miller"/>
    <s v="Consumer"/>
    <s v="United States"/>
    <s v="San Jose"/>
    <s v="California"/>
    <n v="95123"/>
    <x v="1"/>
    <x v="501"/>
    <x v="1"/>
    <x v="6"/>
    <x v="501"/>
    <x v="2722"/>
    <n v="4"/>
    <n v="0"/>
    <x v="623"/>
  </r>
  <r>
    <n v="6147"/>
    <s v="CA-2017-105130"/>
    <x v="610"/>
    <x v="654"/>
    <s v="Standard Class"/>
    <s v="PJ-18835"/>
    <s v="Patrick Jones"/>
    <s v="Corporate"/>
    <s v="United States"/>
    <s v="San Francisco"/>
    <s v="California"/>
    <n v="94122"/>
    <x v="1"/>
    <x v="501"/>
    <x v="1"/>
    <x v="6"/>
    <x v="501"/>
    <x v="2722"/>
    <n v="4"/>
    <n v="0"/>
    <x v="623"/>
  </r>
  <r>
    <n v="6148"/>
    <s v="CA-2017-105130"/>
    <x v="610"/>
    <x v="654"/>
    <s v="Standard Class"/>
    <s v="PJ-18835"/>
    <s v="Patrick Jones"/>
    <s v="Corporate"/>
    <s v="United States"/>
    <s v="San Francisco"/>
    <s v="California"/>
    <n v="94122"/>
    <x v="1"/>
    <x v="986"/>
    <x v="1"/>
    <x v="8"/>
    <x v="979"/>
    <x v="4313"/>
    <n v="2"/>
    <n v="0.2"/>
    <x v="5042"/>
  </r>
  <r>
    <n v="6149"/>
    <s v="CA-2016-161928"/>
    <x v="812"/>
    <x v="597"/>
    <s v="Second Class"/>
    <s v="AC-10660"/>
    <s v="Anna Chung"/>
    <s v="Consumer"/>
    <s v="United States"/>
    <s v="San Francisco"/>
    <s v="California"/>
    <n v="94109"/>
    <x v="1"/>
    <x v="1551"/>
    <x v="2"/>
    <x v="7"/>
    <x v="1539"/>
    <x v="1227"/>
    <n v="2"/>
    <n v="0.2"/>
    <x v="3431"/>
  </r>
  <r>
    <n v="6150"/>
    <s v="CA-2017-101322"/>
    <x v="116"/>
    <x v="786"/>
    <s v="First Class"/>
    <s v="JG-15310"/>
    <s v="Jason Gross"/>
    <s v="Corporate"/>
    <s v="United States"/>
    <s v="Long Beach"/>
    <s v="California"/>
    <n v="90805"/>
    <x v="1"/>
    <x v="56"/>
    <x v="0"/>
    <x v="1"/>
    <x v="56"/>
    <x v="4314"/>
    <n v="6"/>
    <n v="0.2"/>
    <x v="5043"/>
  </r>
  <r>
    <n v="6151"/>
    <s v="US-2016-106600"/>
    <x v="143"/>
    <x v="1182"/>
    <s v="First Class"/>
    <s v="RM-19375"/>
    <s v="Raymond Messe"/>
    <s v="Consumer"/>
    <s v="United States"/>
    <s v="Columbus"/>
    <s v="Georgia"/>
    <n v="31907"/>
    <x v="0"/>
    <x v="1544"/>
    <x v="0"/>
    <x v="0"/>
    <x v="1532"/>
    <x v="1383"/>
    <n v="5"/>
    <n v="0"/>
    <x v="5044"/>
  </r>
  <r>
    <n v="6152"/>
    <s v="CA-2014-111871"/>
    <x v="772"/>
    <x v="757"/>
    <s v="Second Class"/>
    <s v="EK-13795"/>
    <s v="Eileen Kiefer"/>
    <s v="Home Office"/>
    <s v="United States"/>
    <s v="San Francisco"/>
    <s v="California"/>
    <n v="94110"/>
    <x v="1"/>
    <x v="1601"/>
    <x v="0"/>
    <x v="0"/>
    <x v="1593"/>
    <x v="4315"/>
    <n v="10"/>
    <n v="0.15"/>
    <x v="5045"/>
  </r>
  <r>
    <n v="6153"/>
    <s v="CA-2017-139437"/>
    <x v="445"/>
    <x v="924"/>
    <s v="Standard Class"/>
    <s v="RD-19585"/>
    <s v="Rob Dowd"/>
    <s v="Consumer"/>
    <s v="United States"/>
    <s v="Los Angeles"/>
    <s v="California"/>
    <n v="90004"/>
    <x v="1"/>
    <x v="210"/>
    <x v="1"/>
    <x v="4"/>
    <x v="211"/>
    <x v="1190"/>
    <n v="4"/>
    <n v="0"/>
    <x v="4936"/>
  </r>
  <r>
    <n v="6154"/>
    <s v="CA-2017-151484"/>
    <x v="693"/>
    <x v="880"/>
    <s v="First Class"/>
    <s v="CV-12805"/>
    <s v="Cynthia Voltz"/>
    <s v="Corporate"/>
    <s v="United States"/>
    <s v="Philadelphia"/>
    <s v="Pennsylvania"/>
    <n v="19120"/>
    <x v="3"/>
    <x v="1416"/>
    <x v="0"/>
    <x v="5"/>
    <x v="1403"/>
    <x v="3518"/>
    <n v="2"/>
    <n v="0.2"/>
    <x v="4005"/>
  </r>
  <r>
    <n v="6155"/>
    <s v="CA-2017-151484"/>
    <x v="693"/>
    <x v="880"/>
    <s v="First Class"/>
    <s v="CV-12805"/>
    <s v="Cynthia Voltz"/>
    <s v="Corporate"/>
    <s v="United States"/>
    <s v="Philadelphia"/>
    <s v="Pennsylvania"/>
    <n v="19120"/>
    <x v="3"/>
    <x v="80"/>
    <x v="1"/>
    <x v="4"/>
    <x v="80"/>
    <x v="4316"/>
    <n v="3"/>
    <n v="0.2"/>
    <x v="5046"/>
  </r>
  <r>
    <n v="6156"/>
    <s v="CA-2017-151484"/>
    <x v="693"/>
    <x v="880"/>
    <s v="First Class"/>
    <s v="CV-12805"/>
    <s v="Cynthia Voltz"/>
    <s v="Corporate"/>
    <s v="United States"/>
    <s v="Philadelphia"/>
    <s v="Pennsylvania"/>
    <n v="19120"/>
    <x v="3"/>
    <x v="403"/>
    <x v="1"/>
    <x v="4"/>
    <x v="404"/>
    <x v="4317"/>
    <n v="1"/>
    <n v="0.2"/>
    <x v="5047"/>
  </r>
  <r>
    <n v="6157"/>
    <s v="CA-2017-151484"/>
    <x v="693"/>
    <x v="880"/>
    <s v="First Class"/>
    <s v="CV-12805"/>
    <s v="Cynthia Voltz"/>
    <s v="Corporate"/>
    <s v="United States"/>
    <s v="Philadelphia"/>
    <s v="Pennsylvania"/>
    <n v="19120"/>
    <x v="3"/>
    <x v="1381"/>
    <x v="0"/>
    <x v="5"/>
    <x v="1366"/>
    <x v="4318"/>
    <n v="3"/>
    <n v="0.2"/>
    <x v="5048"/>
  </r>
  <r>
    <n v="6158"/>
    <s v="CA-2016-104150"/>
    <x v="1092"/>
    <x v="816"/>
    <s v="Second Class"/>
    <s v="AG-10330"/>
    <s v="Alex Grayson"/>
    <s v="Consumer"/>
    <s v="United States"/>
    <s v="Tulsa"/>
    <s v="Oklahoma"/>
    <n v="74133"/>
    <x v="2"/>
    <x v="113"/>
    <x v="1"/>
    <x v="12"/>
    <x v="113"/>
    <x v="4319"/>
    <n v="3"/>
    <n v="0"/>
    <x v="5049"/>
  </r>
  <r>
    <n v="6159"/>
    <s v="CA-2016-104150"/>
    <x v="1092"/>
    <x v="816"/>
    <s v="Second Class"/>
    <s v="AG-10330"/>
    <s v="Alex Grayson"/>
    <s v="Consumer"/>
    <s v="United States"/>
    <s v="Tulsa"/>
    <s v="Oklahoma"/>
    <n v="74133"/>
    <x v="2"/>
    <x v="1775"/>
    <x v="2"/>
    <x v="11"/>
    <x v="1765"/>
    <x v="4320"/>
    <n v="12"/>
    <n v="0"/>
    <x v="5050"/>
  </r>
  <r>
    <n v="6160"/>
    <s v="CA-2016-161025"/>
    <x v="275"/>
    <x v="66"/>
    <s v="Standard Class"/>
    <s v="GM-14440"/>
    <s v="Gary McGarr"/>
    <s v="Consumer"/>
    <s v="United States"/>
    <s v="Los Angeles"/>
    <s v="California"/>
    <n v="90049"/>
    <x v="1"/>
    <x v="1662"/>
    <x v="1"/>
    <x v="4"/>
    <x v="1650"/>
    <x v="4321"/>
    <n v="4"/>
    <n v="0"/>
    <x v="5051"/>
  </r>
  <r>
    <n v="6161"/>
    <s v="CA-2014-103989"/>
    <x v="1093"/>
    <x v="757"/>
    <s v="First Class"/>
    <s v="MC-17605"/>
    <s v="Matt Connell"/>
    <s v="Corporate"/>
    <s v="United States"/>
    <s v="Lakeland"/>
    <s v="Florida"/>
    <n v="33801"/>
    <x v="0"/>
    <x v="524"/>
    <x v="2"/>
    <x v="7"/>
    <x v="524"/>
    <x v="830"/>
    <n v="3"/>
    <n v="0.2"/>
    <x v="5052"/>
  </r>
  <r>
    <n v="6162"/>
    <s v="CA-2014-103989"/>
    <x v="1093"/>
    <x v="757"/>
    <s v="First Class"/>
    <s v="MC-17605"/>
    <s v="Matt Connell"/>
    <s v="Corporate"/>
    <s v="United States"/>
    <s v="Lakeland"/>
    <s v="Florida"/>
    <n v="33801"/>
    <x v="0"/>
    <x v="1139"/>
    <x v="1"/>
    <x v="2"/>
    <x v="1127"/>
    <x v="929"/>
    <n v="4"/>
    <n v="0.2"/>
    <x v="5053"/>
  </r>
  <r>
    <n v="6163"/>
    <s v="CA-2014-103989"/>
    <x v="1093"/>
    <x v="757"/>
    <s v="First Class"/>
    <s v="MC-17605"/>
    <s v="Matt Connell"/>
    <s v="Corporate"/>
    <s v="United States"/>
    <s v="Lakeland"/>
    <s v="Florida"/>
    <n v="33801"/>
    <x v="0"/>
    <x v="376"/>
    <x v="1"/>
    <x v="4"/>
    <x v="377"/>
    <x v="4322"/>
    <n v="3"/>
    <n v="0.2"/>
    <x v="5054"/>
  </r>
  <r>
    <n v="6164"/>
    <s v="CA-2014-103989"/>
    <x v="1093"/>
    <x v="757"/>
    <s v="First Class"/>
    <s v="MC-17605"/>
    <s v="Matt Connell"/>
    <s v="Corporate"/>
    <s v="United States"/>
    <s v="Lakeland"/>
    <s v="Florida"/>
    <n v="33801"/>
    <x v="0"/>
    <x v="1403"/>
    <x v="1"/>
    <x v="8"/>
    <x v="1390"/>
    <x v="4323"/>
    <n v="5"/>
    <n v="0.7"/>
    <x v="5055"/>
  </r>
  <r>
    <n v="6165"/>
    <s v="CA-2014-103989"/>
    <x v="1093"/>
    <x v="757"/>
    <s v="First Class"/>
    <s v="MC-17605"/>
    <s v="Matt Connell"/>
    <s v="Corporate"/>
    <s v="United States"/>
    <s v="Lakeland"/>
    <s v="Florida"/>
    <n v="33801"/>
    <x v="0"/>
    <x v="1035"/>
    <x v="0"/>
    <x v="5"/>
    <x v="325"/>
    <x v="3808"/>
    <n v="3"/>
    <n v="0.2"/>
    <x v="5056"/>
  </r>
  <r>
    <n v="6166"/>
    <s v="CA-2014-103989"/>
    <x v="1093"/>
    <x v="757"/>
    <s v="First Class"/>
    <s v="MC-17605"/>
    <s v="Matt Connell"/>
    <s v="Corporate"/>
    <s v="United States"/>
    <s v="Lakeland"/>
    <s v="Florida"/>
    <n v="33801"/>
    <x v="0"/>
    <x v="1682"/>
    <x v="0"/>
    <x v="5"/>
    <x v="1670"/>
    <x v="184"/>
    <n v="3"/>
    <n v="0.2"/>
    <x v="5057"/>
  </r>
  <r>
    <n v="6167"/>
    <s v="CA-2014-103989"/>
    <x v="1093"/>
    <x v="757"/>
    <s v="First Class"/>
    <s v="MC-17605"/>
    <s v="Matt Connell"/>
    <s v="Corporate"/>
    <s v="United States"/>
    <s v="Lakeland"/>
    <s v="Florida"/>
    <n v="33801"/>
    <x v="0"/>
    <x v="1772"/>
    <x v="2"/>
    <x v="11"/>
    <x v="1762"/>
    <x v="4324"/>
    <n v="2"/>
    <n v="0.2"/>
    <x v="5058"/>
  </r>
  <r>
    <n v="6168"/>
    <s v="CA-2015-142433"/>
    <x v="704"/>
    <x v="744"/>
    <s v="Standard Class"/>
    <s v="ES-14020"/>
    <s v="Erica Smith"/>
    <s v="Consumer"/>
    <s v="United States"/>
    <s v="Houston"/>
    <s v="Texas"/>
    <n v="77036"/>
    <x v="2"/>
    <x v="126"/>
    <x v="1"/>
    <x v="10"/>
    <x v="127"/>
    <x v="4325"/>
    <n v="3"/>
    <n v="0.2"/>
    <x v="5059"/>
  </r>
  <r>
    <n v="6169"/>
    <s v="CA-2015-132815"/>
    <x v="444"/>
    <x v="238"/>
    <s v="Second Class"/>
    <s v="RW-19540"/>
    <s v="Rick Wilson"/>
    <s v="Corporate"/>
    <s v="United States"/>
    <s v="Los Angeles"/>
    <s v="California"/>
    <n v="90008"/>
    <x v="1"/>
    <x v="496"/>
    <x v="1"/>
    <x v="10"/>
    <x v="496"/>
    <x v="1113"/>
    <n v="2"/>
    <n v="0"/>
    <x v="5060"/>
  </r>
  <r>
    <n v="6170"/>
    <s v="CA-2014-101266"/>
    <x v="9"/>
    <x v="83"/>
    <s v="Second Class"/>
    <s v="MM-17920"/>
    <s v="Michael Moore"/>
    <s v="Consumer"/>
    <s v="United States"/>
    <s v="Springfield"/>
    <s v="Virginia"/>
    <n v="22153"/>
    <x v="0"/>
    <x v="481"/>
    <x v="1"/>
    <x v="10"/>
    <x v="482"/>
    <x v="522"/>
    <n v="2"/>
    <n v="0"/>
    <x v="534"/>
  </r>
  <r>
    <n v="6171"/>
    <s v="CA-2016-141523"/>
    <x v="1054"/>
    <x v="746"/>
    <s v="Second Class"/>
    <s v="MH-17440"/>
    <s v="Mark Haberlin"/>
    <s v="Corporate"/>
    <s v="United States"/>
    <s v="New York City"/>
    <s v="New York"/>
    <n v="10035"/>
    <x v="3"/>
    <x v="1395"/>
    <x v="1"/>
    <x v="8"/>
    <x v="1382"/>
    <x v="4326"/>
    <n v="3"/>
    <n v="0.2"/>
    <x v="5061"/>
  </r>
  <r>
    <n v="6172"/>
    <s v="CA-2016-141523"/>
    <x v="1054"/>
    <x v="746"/>
    <s v="Second Class"/>
    <s v="MH-17440"/>
    <s v="Mark Haberlin"/>
    <s v="Corporate"/>
    <s v="United States"/>
    <s v="New York City"/>
    <s v="New York"/>
    <n v="10035"/>
    <x v="3"/>
    <x v="824"/>
    <x v="1"/>
    <x v="6"/>
    <x v="820"/>
    <x v="2872"/>
    <n v="2"/>
    <n v="0"/>
    <x v="3192"/>
  </r>
  <r>
    <n v="6173"/>
    <s v="US-2014-106299"/>
    <x v="1094"/>
    <x v="338"/>
    <s v="Standard Class"/>
    <s v="NZ-18565"/>
    <s v="Nick Zandusky"/>
    <s v="Home Office"/>
    <s v="United States"/>
    <s v="Springfield"/>
    <s v="Missouri"/>
    <n v="65807"/>
    <x v="2"/>
    <x v="951"/>
    <x v="1"/>
    <x v="8"/>
    <x v="944"/>
    <x v="4327"/>
    <n v="5"/>
    <n v="0"/>
    <x v="5062"/>
  </r>
  <r>
    <n v="6174"/>
    <s v="US-2014-106299"/>
    <x v="1094"/>
    <x v="338"/>
    <s v="Standard Class"/>
    <s v="NZ-18565"/>
    <s v="Nick Zandusky"/>
    <s v="Home Office"/>
    <s v="United States"/>
    <s v="Springfield"/>
    <s v="Missouri"/>
    <n v="65807"/>
    <x v="2"/>
    <x v="1651"/>
    <x v="2"/>
    <x v="11"/>
    <x v="1640"/>
    <x v="4328"/>
    <n v="2"/>
    <n v="0"/>
    <x v="5063"/>
  </r>
  <r>
    <n v="6175"/>
    <s v="US-2014-106299"/>
    <x v="1094"/>
    <x v="338"/>
    <s v="Standard Class"/>
    <s v="NZ-18565"/>
    <s v="Nick Zandusky"/>
    <s v="Home Office"/>
    <s v="United States"/>
    <s v="Springfield"/>
    <s v="Missouri"/>
    <n v="65807"/>
    <x v="2"/>
    <x v="1074"/>
    <x v="1"/>
    <x v="4"/>
    <x v="1064"/>
    <x v="4329"/>
    <n v="2"/>
    <n v="0"/>
    <x v="5064"/>
  </r>
  <r>
    <n v="6176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774"/>
    <x v="0"/>
    <x v="1"/>
    <x v="773"/>
    <x v="4330"/>
    <n v="4"/>
    <n v="0"/>
    <x v="5065"/>
  </r>
  <r>
    <n v="6177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576"/>
    <x v="1"/>
    <x v="4"/>
    <x v="576"/>
    <x v="3016"/>
    <n v="7"/>
    <n v="0"/>
    <x v="5066"/>
  </r>
  <r>
    <n v="6178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1697"/>
    <x v="1"/>
    <x v="12"/>
    <x v="1685"/>
    <x v="4331"/>
    <n v="2"/>
    <n v="0"/>
    <x v="5067"/>
  </r>
  <r>
    <n v="6179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1776"/>
    <x v="1"/>
    <x v="10"/>
    <x v="1766"/>
    <x v="100"/>
    <n v="4"/>
    <n v="0"/>
    <x v="101"/>
  </r>
  <r>
    <n v="6180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911"/>
    <x v="1"/>
    <x v="4"/>
    <x v="903"/>
    <x v="1480"/>
    <n v="2"/>
    <n v="0"/>
    <x v="5068"/>
  </r>
  <r>
    <n v="6181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1370"/>
    <x v="2"/>
    <x v="7"/>
    <x v="1355"/>
    <x v="3211"/>
    <n v="5"/>
    <n v="0"/>
    <x v="5069"/>
  </r>
  <r>
    <n v="6182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529"/>
    <x v="2"/>
    <x v="7"/>
    <x v="529"/>
    <x v="4332"/>
    <n v="3"/>
    <n v="0"/>
    <x v="5070"/>
  </r>
  <r>
    <n v="6183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347"/>
    <x v="1"/>
    <x v="8"/>
    <x v="347"/>
    <x v="4333"/>
    <n v="2"/>
    <n v="0"/>
    <x v="5071"/>
  </r>
  <r>
    <n v="6184"/>
    <s v="CA-2015-158421"/>
    <x v="481"/>
    <x v="1068"/>
    <s v="Standard Class"/>
    <s v="GB-14575"/>
    <s v="Giulietta Baptist"/>
    <s v="Consumer"/>
    <s v="United States"/>
    <s v="Columbia"/>
    <s v="South Carolina"/>
    <n v="29203"/>
    <x v="0"/>
    <x v="16"/>
    <x v="1"/>
    <x v="4"/>
    <x v="16"/>
    <x v="4334"/>
    <n v="8"/>
    <n v="0"/>
    <x v="5072"/>
  </r>
  <r>
    <n v="6185"/>
    <s v="CA-2016-143609"/>
    <x v="25"/>
    <x v="10"/>
    <s v="First Class"/>
    <s v="DB-13270"/>
    <s v="Deborah Brumfield"/>
    <s v="Home Office"/>
    <s v="United States"/>
    <s v="Portland"/>
    <s v="Oregon"/>
    <n v="97206"/>
    <x v="1"/>
    <x v="38"/>
    <x v="0"/>
    <x v="1"/>
    <x v="38"/>
    <x v="4335"/>
    <n v="5"/>
    <n v="0.2"/>
    <x v="5073"/>
  </r>
  <r>
    <n v="6186"/>
    <s v="CA-2015-138331"/>
    <x v="976"/>
    <x v="576"/>
    <s v="Standard Class"/>
    <s v="JK-15625"/>
    <s v="Jim Karlsson"/>
    <s v="Consumer"/>
    <s v="United States"/>
    <s v="Philadelphia"/>
    <s v="Pennsylvania"/>
    <n v="19120"/>
    <x v="3"/>
    <x v="818"/>
    <x v="1"/>
    <x v="6"/>
    <x v="814"/>
    <x v="4336"/>
    <n v="10"/>
    <n v="0.2"/>
    <x v="5074"/>
  </r>
  <r>
    <n v="6187"/>
    <s v="CA-2015-138954"/>
    <x v="219"/>
    <x v="50"/>
    <s v="First Class"/>
    <s v="MH-17785"/>
    <s v="Maya Herman"/>
    <s v="Corporate"/>
    <s v="United States"/>
    <s v="New York City"/>
    <s v="New York"/>
    <n v="10035"/>
    <x v="3"/>
    <x v="392"/>
    <x v="1"/>
    <x v="4"/>
    <x v="393"/>
    <x v="421"/>
    <n v="3"/>
    <n v="0"/>
    <x v="431"/>
  </r>
  <r>
    <n v="6188"/>
    <s v="CA-2015-138954"/>
    <x v="219"/>
    <x v="50"/>
    <s v="First Class"/>
    <s v="MH-17785"/>
    <s v="Maya Herman"/>
    <s v="Corporate"/>
    <s v="United States"/>
    <s v="New York City"/>
    <s v="New York"/>
    <n v="10035"/>
    <x v="3"/>
    <x v="1344"/>
    <x v="1"/>
    <x v="8"/>
    <x v="1329"/>
    <x v="4337"/>
    <n v="6"/>
    <n v="0.2"/>
    <x v="5075"/>
  </r>
  <r>
    <n v="6189"/>
    <s v="CA-2015-138954"/>
    <x v="219"/>
    <x v="50"/>
    <s v="First Class"/>
    <s v="MH-17785"/>
    <s v="Maya Herman"/>
    <s v="Corporate"/>
    <s v="United States"/>
    <s v="New York City"/>
    <s v="New York"/>
    <n v="10035"/>
    <x v="3"/>
    <x v="1041"/>
    <x v="1"/>
    <x v="6"/>
    <x v="1030"/>
    <x v="4311"/>
    <n v="6"/>
    <n v="0"/>
    <x v="5076"/>
  </r>
  <r>
    <n v="6190"/>
    <s v="CA-2017-157903"/>
    <x v="1095"/>
    <x v="1183"/>
    <s v="Standard Class"/>
    <s v="AM-10705"/>
    <s v="Anne McFarland"/>
    <s v="Consumer"/>
    <s v="United States"/>
    <s v="Des Plaines"/>
    <s v="Illinois"/>
    <n v="60016"/>
    <x v="2"/>
    <x v="1191"/>
    <x v="2"/>
    <x v="7"/>
    <x v="1176"/>
    <x v="4338"/>
    <n v="4"/>
    <n v="0.2"/>
    <x v="5077"/>
  </r>
  <r>
    <n v="6191"/>
    <s v="CA-2016-157259"/>
    <x v="435"/>
    <x v="470"/>
    <s v="Standard Class"/>
    <s v="JM-15535"/>
    <s v="Jessica Myrick"/>
    <s v="Consumer"/>
    <s v="United States"/>
    <s v="New York City"/>
    <s v="New York"/>
    <n v="10035"/>
    <x v="3"/>
    <x v="1740"/>
    <x v="0"/>
    <x v="5"/>
    <x v="1729"/>
    <x v="4339"/>
    <n v="9"/>
    <n v="0"/>
    <x v="5078"/>
  </r>
  <r>
    <n v="6192"/>
    <s v="CA-2017-107986"/>
    <x v="1096"/>
    <x v="114"/>
    <s v="Same Day"/>
    <s v="MW-18220"/>
    <s v="Mitch Webber"/>
    <s v="Consumer"/>
    <s v="United States"/>
    <s v="Seattle"/>
    <s v="Washington"/>
    <n v="98103"/>
    <x v="1"/>
    <x v="470"/>
    <x v="1"/>
    <x v="4"/>
    <x v="471"/>
    <x v="974"/>
    <n v="3"/>
    <n v="0"/>
    <x v="1011"/>
  </r>
  <r>
    <n v="6193"/>
    <s v="CA-2017-104927"/>
    <x v="66"/>
    <x v="738"/>
    <s v="Standard Class"/>
    <s v="AG-10330"/>
    <s v="Alex Grayson"/>
    <s v="Consumer"/>
    <s v="United States"/>
    <s v="Houston"/>
    <s v="Texas"/>
    <n v="77095"/>
    <x v="2"/>
    <x v="712"/>
    <x v="1"/>
    <x v="10"/>
    <x v="711"/>
    <x v="233"/>
    <n v="5"/>
    <n v="0.2"/>
    <x v="1446"/>
  </r>
  <r>
    <n v="6194"/>
    <s v="CA-2017-104927"/>
    <x v="66"/>
    <x v="738"/>
    <s v="Standard Class"/>
    <s v="AG-10330"/>
    <s v="Alex Grayson"/>
    <s v="Consumer"/>
    <s v="United States"/>
    <s v="Houston"/>
    <s v="Texas"/>
    <n v="77095"/>
    <x v="2"/>
    <x v="858"/>
    <x v="1"/>
    <x v="8"/>
    <x v="852"/>
    <x v="4340"/>
    <n v="5"/>
    <n v="0.8"/>
    <x v="5079"/>
  </r>
  <r>
    <n v="6195"/>
    <s v="CA-2017-104927"/>
    <x v="66"/>
    <x v="738"/>
    <s v="Standard Class"/>
    <s v="AG-10330"/>
    <s v="Alex Grayson"/>
    <s v="Consumer"/>
    <s v="United States"/>
    <s v="Houston"/>
    <s v="Texas"/>
    <n v="77095"/>
    <x v="2"/>
    <x v="640"/>
    <x v="1"/>
    <x v="10"/>
    <x v="640"/>
    <x v="69"/>
    <n v="5"/>
    <n v="0.2"/>
    <x v="5080"/>
  </r>
  <r>
    <n v="6196"/>
    <s v="CA-2017-113453"/>
    <x v="208"/>
    <x v="980"/>
    <s v="Standard Class"/>
    <s v="CM-12160"/>
    <s v="Charles McCrossin"/>
    <s v="Consumer"/>
    <s v="United States"/>
    <s v="Philadelphia"/>
    <s v="Pennsylvania"/>
    <n v="19143"/>
    <x v="3"/>
    <x v="903"/>
    <x v="2"/>
    <x v="7"/>
    <x v="895"/>
    <x v="4341"/>
    <n v="2"/>
    <n v="0.4"/>
    <x v="5081"/>
  </r>
  <r>
    <n v="6197"/>
    <s v="CA-2017-113453"/>
    <x v="208"/>
    <x v="980"/>
    <s v="Standard Class"/>
    <s v="CM-12160"/>
    <s v="Charles McCrossin"/>
    <s v="Consumer"/>
    <s v="United States"/>
    <s v="Philadelphia"/>
    <s v="Pennsylvania"/>
    <n v="19143"/>
    <x v="3"/>
    <x v="1069"/>
    <x v="1"/>
    <x v="4"/>
    <x v="1058"/>
    <x v="4342"/>
    <n v="3"/>
    <n v="0.2"/>
    <x v="5082"/>
  </r>
  <r>
    <n v="6198"/>
    <s v="CA-2015-149909"/>
    <x v="50"/>
    <x v="50"/>
    <s v="Standard Class"/>
    <s v="RA-19915"/>
    <s v="Russell Applegate"/>
    <s v="Consumer"/>
    <s v="United States"/>
    <s v="Columbus"/>
    <s v="Indiana"/>
    <n v="47201"/>
    <x v="2"/>
    <x v="1346"/>
    <x v="1"/>
    <x v="10"/>
    <x v="1331"/>
    <x v="4343"/>
    <n v="7"/>
    <n v="0"/>
    <x v="5083"/>
  </r>
  <r>
    <n v="6199"/>
    <s v="CA-2015-149909"/>
    <x v="50"/>
    <x v="50"/>
    <s v="Standard Class"/>
    <s v="RA-19915"/>
    <s v="Russell Applegate"/>
    <s v="Consumer"/>
    <s v="United States"/>
    <s v="Columbus"/>
    <s v="Indiana"/>
    <n v="47201"/>
    <x v="2"/>
    <x v="1259"/>
    <x v="2"/>
    <x v="7"/>
    <x v="1243"/>
    <x v="4344"/>
    <n v="3"/>
    <n v="0"/>
    <x v="5084"/>
  </r>
  <r>
    <n v="6200"/>
    <s v="CA-2015-149909"/>
    <x v="50"/>
    <x v="50"/>
    <s v="Standard Class"/>
    <s v="RA-19915"/>
    <s v="Russell Applegate"/>
    <s v="Consumer"/>
    <s v="United States"/>
    <s v="Columbus"/>
    <s v="Indiana"/>
    <n v="47201"/>
    <x v="2"/>
    <x v="694"/>
    <x v="1"/>
    <x v="10"/>
    <x v="694"/>
    <x v="3656"/>
    <n v="2"/>
    <n v="0"/>
    <x v="4177"/>
  </r>
  <r>
    <n v="6201"/>
    <s v="CA-2015-146675"/>
    <x v="392"/>
    <x v="1077"/>
    <s v="Standard Class"/>
    <s v="SB-20185"/>
    <s v="Sarah Brown"/>
    <s v="Consumer"/>
    <s v="United States"/>
    <s v="Evanston"/>
    <s v="Illinois"/>
    <n v="60201"/>
    <x v="2"/>
    <x v="1077"/>
    <x v="2"/>
    <x v="16"/>
    <x v="1067"/>
    <x v="4345"/>
    <n v="4"/>
    <n v="0.2"/>
    <x v="5085"/>
  </r>
  <r>
    <n v="6202"/>
    <s v="CA-2015-146675"/>
    <x v="392"/>
    <x v="1077"/>
    <s v="Standard Class"/>
    <s v="SB-20185"/>
    <s v="Sarah Brown"/>
    <s v="Consumer"/>
    <s v="United States"/>
    <s v="Evanston"/>
    <s v="Illinois"/>
    <n v="60201"/>
    <x v="2"/>
    <x v="1700"/>
    <x v="2"/>
    <x v="11"/>
    <x v="1688"/>
    <x v="1906"/>
    <n v="3"/>
    <n v="0.2"/>
    <x v="5086"/>
  </r>
  <r>
    <n v="6203"/>
    <s v="CA-2016-118332"/>
    <x v="186"/>
    <x v="491"/>
    <s v="Standard Class"/>
    <s v="PK-19075"/>
    <s v="Pete Kriz"/>
    <s v="Consumer"/>
    <s v="United States"/>
    <s v="Apple Valley"/>
    <s v="California"/>
    <n v="92307"/>
    <x v="1"/>
    <x v="901"/>
    <x v="0"/>
    <x v="1"/>
    <x v="893"/>
    <x v="4346"/>
    <n v="5"/>
    <n v="0.2"/>
    <x v="5087"/>
  </r>
  <r>
    <n v="6204"/>
    <s v="CA-2016-133669"/>
    <x v="147"/>
    <x v="434"/>
    <s v="Standard Class"/>
    <s v="SV-20935"/>
    <s v="Susan Vittorini"/>
    <s v="Consumer"/>
    <s v="United States"/>
    <s v="Columbus"/>
    <s v="Ohio"/>
    <n v="43229"/>
    <x v="3"/>
    <x v="1692"/>
    <x v="2"/>
    <x v="7"/>
    <x v="1680"/>
    <x v="4347"/>
    <n v="8"/>
    <n v="0.4"/>
    <x v="5088"/>
  </r>
  <r>
    <n v="6205"/>
    <s v="CA-2017-145660"/>
    <x v="96"/>
    <x v="108"/>
    <s v="First Class"/>
    <s v="MG-17650"/>
    <s v="Matthew Grinstein"/>
    <s v="Home Office"/>
    <s v="United States"/>
    <s v="Marion"/>
    <s v="Ohio"/>
    <n v="43302"/>
    <x v="3"/>
    <x v="763"/>
    <x v="0"/>
    <x v="5"/>
    <x v="762"/>
    <x v="326"/>
    <n v="2"/>
    <n v="0.2"/>
    <x v="1899"/>
  </r>
  <r>
    <n v="6206"/>
    <s v="CA-2016-133697"/>
    <x v="201"/>
    <x v="351"/>
    <s v="Second Class"/>
    <s v="CM-12445"/>
    <s v="Chuck Magee"/>
    <s v="Consumer"/>
    <s v="United States"/>
    <s v="Houston"/>
    <s v="Texas"/>
    <n v="77095"/>
    <x v="2"/>
    <x v="1346"/>
    <x v="1"/>
    <x v="10"/>
    <x v="1331"/>
    <x v="4348"/>
    <n v="7"/>
    <n v="0.2"/>
    <x v="5089"/>
  </r>
  <r>
    <n v="6207"/>
    <s v="CA-2016-133697"/>
    <x v="201"/>
    <x v="351"/>
    <s v="Second Class"/>
    <s v="CM-12445"/>
    <s v="Chuck Magee"/>
    <s v="Consumer"/>
    <s v="United States"/>
    <s v="Houston"/>
    <s v="Texas"/>
    <n v="77095"/>
    <x v="2"/>
    <x v="550"/>
    <x v="1"/>
    <x v="13"/>
    <x v="128"/>
    <x v="4349"/>
    <n v="4"/>
    <n v="0.2"/>
    <x v="5090"/>
  </r>
  <r>
    <n v="6208"/>
    <s v="CA-2016-133697"/>
    <x v="201"/>
    <x v="351"/>
    <s v="Second Class"/>
    <s v="CM-12445"/>
    <s v="Chuck Magee"/>
    <s v="Consumer"/>
    <s v="United States"/>
    <s v="Houston"/>
    <s v="Texas"/>
    <n v="77095"/>
    <x v="2"/>
    <x v="394"/>
    <x v="0"/>
    <x v="1"/>
    <x v="395"/>
    <x v="4350"/>
    <n v="1"/>
    <n v="0.3"/>
    <x v="1545"/>
  </r>
  <r>
    <n v="6209"/>
    <s v="CA-2017-148138"/>
    <x v="365"/>
    <x v="914"/>
    <s v="Standard Class"/>
    <s v="ME-18010"/>
    <s v="Michelle Ellison"/>
    <s v="Corporate"/>
    <s v="United States"/>
    <s v="Marion"/>
    <s v="Ohio"/>
    <n v="43302"/>
    <x v="3"/>
    <x v="911"/>
    <x v="1"/>
    <x v="4"/>
    <x v="903"/>
    <x v="4351"/>
    <n v="2"/>
    <n v="0.2"/>
    <x v="5091"/>
  </r>
  <r>
    <n v="6210"/>
    <s v="CA-2017-119809"/>
    <x v="238"/>
    <x v="1171"/>
    <s v="Standard Class"/>
    <s v="YS-21880"/>
    <s v="Yana Sorensen"/>
    <s v="Corporate"/>
    <s v="United States"/>
    <s v="Seattle"/>
    <s v="Washington"/>
    <n v="98103"/>
    <x v="1"/>
    <x v="760"/>
    <x v="1"/>
    <x v="8"/>
    <x v="758"/>
    <x v="4352"/>
    <n v="9"/>
    <n v="0.2"/>
    <x v="5092"/>
  </r>
  <r>
    <n v="6211"/>
    <s v="CA-2017-119809"/>
    <x v="238"/>
    <x v="1171"/>
    <s v="Standard Class"/>
    <s v="YS-21880"/>
    <s v="Yana Sorensen"/>
    <s v="Corporate"/>
    <s v="United States"/>
    <s v="Seattle"/>
    <s v="Washington"/>
    <n v="98103"/>
    <x v="1"/>
    <x v="384"/>
    <x v="1"/>
    <x v="4"/>
    <x v="385"/>
    <x v="1415"/>
    <n v="7"/>
    <n v="0"/>
    <x v="1489"/>
  </r>
  <r>
    <n v="6212"/>
    <s v="CA-2017-119809"/>
    <x v="238"/>
    <x v="1171"/>
    <s v="Standard Class"/>
    <s v="YS-21880"/>
    <s v="Yana Sorensen"/>
    <s v="Corporate"/>
    <s v="United States"/>
    <s v="Seattle"/>
    <s v="Washington"/>
    <n v="98103"/>
    <x v="1"/>
    <x v="504"/>
    <x v="0"/>
    <x v="5"/>
    <x v="504"/>
    <x v="4353"/>
    <n v="3"/>
    <n v="0"/>
    <x v="5093"/>
  </r>
  <r>
    <n v="6213"/>
    <s v="CA-2017-149944"/>
    <x v="105"/>
    <x v="38"/>
    <s v="Second Class"/>
    <s v="MB-17305"/>
    <s v="Maria Bertelson"/>
    <s v="Consumer"/>
    <s v="United States"/>
    <s v="Longview"/>
    <s v="Washington"/>
    <n v="98632"/>
    <x v="1"/>
    <x v="829"/>
    <x v="1"/>
    <x v="13"/>
    <x v="128"/>
    <x v="2614"/>
    <n v="3"/>
    <n v="0"/>
    <x v="2901"/>
  </r>
  <r>
    <n v="6214"/>
    <s v="CA-2017-149944"/>
    <x v="105"/>
    <x v="38"/>
    <s v="Second Class"/>
    <s v="MB-17305"/>
    <s v="Maria Bertelson"/>
    <s v="Consumer"/>
    <s v="United States"/>
    <s v="Longview"/>
    <s v="Washington"/>
    <n v="98632"/>
    <x v="1"/>
    <x v="513"/>
    <x v="1"/>
    <x v="9"/>
    <x v="513"/>
    <x v="566"/>
    <n v="2"/>
    <n v="0"/>
    <x v="575"/>
  </r>
  <r>
    <n v="6215"/>
    <s v="CA-2014-128538"/>
    <x v="856"/>
    <x v="323"/>
    <s v="Standard Class"/>
    <s v="AS-10240"/>
    <s v="Alan Shonely"/>
    <s v="Consumer"/>
    <s v="United States"/>
    <s v="Redondo Beach"/>
    <s v="California"/>
    <n v="90278"/>
    <x v="1"/>
    <x v="588"/>
    <x v="1"/>
    <x v="12"/>
    <x v="588"/>
    <x v="2522"/>
    <n v="1"/>
    <n v="0"/>
    <x v="2764"/>
  </r>
  <r>
    <n v="6216"/>
    <s v="CA-2015-161711"/>
    <x v="109"/>
    <x v="253"/>
    <s v="Standard Class"/>
    <s v="MC-17425"/>
    <s v="Mark Cousins"/>
    <s v="Corporate"/>
    <s v="United States"/>
    <s v="New York City"/>
    <s v="New York"/>
    <n v="10035"/>
    <x v="3"/>
    <x v="205"/>
    <x v="0"/>
    <x v="5"/>
    <x v="206"/>
    <x v="4354"/>
    <n v="3"/>
    <n v="0"/>
    <x v="5094"/>
  </r>
  <r>
    <n v="6217"/>
    <s v="CA-2015-161711"/>
    <x v="109"/>
    <x v="253"/>
    <s v="Standard Class"/>
    <s v="MC-17425"/>
    <s v="Mark Cousins"/>
    <s v="Corporate"/>
    <s v="United States"/>
    <s v="New York City"/>
    <s v="New York"/>
    <n v="10035"/>
    <x v="3"/>
    <x v="837"/>
    <x v="1"/>
    <x v="12"/>
    <x v="153"/>
    <x v="2586"/>
    <n v="8"/>
    <n v="0"/>
    <x v="5095"/>
  </r>
  <r>
    <n v="6218"/>
    <s v="US-2015-129553"/>
    <x v="1097"/>
    <x v="1039"/>
    <s v="Standard Class"/>
    <s v="PG-18820"/>
    <s v="Patrick Gardner"/>
    <s v="Consumer"/>
    <s v="United States"/>
    <s v="Louisville"/>
    <s v="Kentucky"/>
    <n v="40214"/>
    <x v="0"/>
    <x v="1136"/>
    <x v="2"/>
    <x v="7"/>
    <x v="1124"/>
    <x v="2065"/>
    <n v="3"/>
    <n v="0"/>
    <x v="5096"/>
  </r>
  <r>
    <n v="6219"/>
    <s v="CA-2016-160220"/>
    <x v="201"/>
    <x v="936"/>
    <s v="Standard Class"/>
    <s v="JS-16030"/>
    <s v="Joy Smith"/>
    <s v="Consumer"/>
    <s v="United States"/>
    <s v="Trenton"/>
    <s v="Michigan"/>
    <n v="48183"/>
    <x v="2"/>
    <x v="1020"/>
    <x v="2"/>
    <x v="7"/>
    <x v="1011"/>
    <x v="4355"/>
    <n v="6"/>
    <n v="0"/>
    <x v="5097"/>
  </r>
  <r>
    <n v="6220"/>
    <s v="CA-2016-160220"/>
    <x v="201"/>
    <x v="936"/>
    <s v="Standard Class"/>
    <s v="JS-16030"/>
    <s v="Joy Smith"/>
    <s v="Consumer"/>
    <s v="United States"/>
    <s v="Trenton"/>
    <s v="Michigan"/>
    <n v="48183"/>
    <x v="2"/>
    <x v="664"/>
    <x v="2"/>
    <x v="7"/>
    <x v="664"/>
    <x v="772"/>
    <n v="2"/>
    <n v="0"/>
    <x v="795"/>
  </r>
  <r>
    <n v="6221"/>
    <s v="CA-2016-160220"/>
    <x v="201"/>
    <x v="936"/>
    <s v="Standard Class"/>
    <s v="JS-16030"/>
    <s v="Joy Smith"/>
    <s v="Consumer"/>
    <s v="United States"/>
    <s v="Trenton"/>
    <s v="Michigan"/>
    <n v="48183"/>
    <x v="2"/>
    <x v="383"/>
    <x v="1"/>
    <x v="4"/>
    <x v="384"/>
    <x v="1539"/>
    <n v="7"/>
    <n v="0"/>
    <x v="5098"/>
  </r>
  <r>
    <n v="6222"/>
    <s v="US-2017-157224"/>
    <x v="32"/>
    <x v="934"/>
    <s v="Second Class"/>
    <s v="JB-16000"/>
    <s v="Joy Bell-"/>
    <s v="Consumer"/>
    <s v="United States"/>
    <s v="Los Angeles"/>
    <s v="California"/>
    <n v="90045"/>
    <x v="1"/>
    <x v="919"/>
    <x v="1"/>
    <x v="2"/>
    <x v="911"/>
    <x v="4356"/>
    <n v="9"/>
    <n v="0"/>
    <x v="5099"/>
  </r>
  <r>
    <n v="6223"/>
    <s v="CA-2017-140627"/>
    <x v="331"/>
    <x v="63"/>
    <s v="Standard Class"/>
    <s v="DK-12985"/>
    <s v="Darren Koutras"/>
    <s v="Consumer"/>
    <s v="United States"/>
    <s v="Hendersonville"/>
    <s v="Tennessee"/>
    <n v="37075"/>
    <x v="0"/>
    <x v="205"/>
    <x v="0"/>
    <x v="5"/>
    <x v="206"/>
    <x v="218"/>
    <n v="4"/>
    <n v="0.2"/>
    <x v="220"/>
  </r>
  <r>
    <n v="6224"/>
    <s v="CA-2017-140627"/>
    <x v="331"/>
    <x v="63"/>
    <s v="Standard Class"/>
    <s v="DK-12985"/>
    <s v="Darren Koutras"/>
    <s v="Consumer"/>
    <s v="United States"/>
    <s v="Hendersonville"/>
    <s v="Tennessee"/>
    <n v="37075"/>
    <x v="0"/>
    <x v="909"/>
    <x v="1"/>
    <x v="6"/>
    <x v="901"/>
    <x v="4357"/>
    <n v="7"/>
    <n v="0.2"/>
    <x v="5100"/>
  </r>
  <r>
    <n v="6225"/>
    <s v="CA-2017-140627"/>
    <x v="331"/>
    <x v="63"/>
    <s v="Standard Class"/>
    <s v="DK-12985"/>
    <s v="Darren Koutras"/>
    <s v="Consumer"/>
    <s v="United States"/>
    <s v="Hendersonville"/>
    <s v="Tennessee"/>
    <n v="37075"/>
    <x v="0"/>
    <x v="72"/>
    <x v="1"/>
    <x v="4"/>
    <x v="72"/>
    <x v="287"/>
    <n v="3"/>
    <n v="0.2"/>
    <x v="5101"/>
  </r>
  <r>
    <n v="6226"/>
    <s v="CA-2015-133445"/>
    <x v="348"/>
    <x v="256"/>
    <s v="Standard Class"/>
    <s v="JF-15490"/>
    <s v="Jeremy Farry"/>
    <s v="Consumer"/>
    <s v="United States"/>
    <s v="Portland"/>
    <s v="Oregon"/>
    <n v="97206"/>
    <x v="1"/>
    <x v="1487"/>
    <x v="0"/>
    <x v="0"/>
    <x v="1474"/>
    <x v="4358"/>
    <n v="1"/>
    <n v="0.7"/>
    <x v="5102"/>
  </r>
  <r>
    <n v="6227"/>
    <s v="CA-2015-133445"/>
    <x v="348"/>
    <x v="256"/>
    <s v="Standard Class"/>
    <s v="JF-15490"/>
    <s v="Jeremy Farry"/>
    <s v="Consumer"/>
    <s v="United States"/>
    <s v="Portland"/>
    <s v="Oregon"/>
    <n v="97206"/>
    <x v="1"/>
    <x v="1455"/>
    <x v="0"/>
    <x v="1"/>
    <x v="1441"/>
    <x v="4359"/>
    <n v="4"/>
    <n v="0.2"/>
    <x v="5103"/>
  </r>
  <r>
    <n v="6228"/>
    <s v="CA-2014-148782"/>
    <x v="981"/>
    <x v="322"/>
    <s v="Standard Class"/>
    <s v="PO-18850"/>
    <s v="Patrick O'Brill"/>
    <s v="Consumer"/>
    <s v="United States"/>
    <s v="Irving"/>
    <s v="Texas"/>
    <n v="75061"/>
    <x v="2"/>
    <x v="687"/>
    <x v="2"/>
    <x v="7"/>
    <x v="687"/>
    <x v="2550"/>
    <n v="3"/>
    <n v="0.2"/>
    <x v="2795"/>
  </r>
  <r>
    <n v="6229"/>
    <s v="CA-2016-148208"/>
    <x v="115"/>
    <x v="1040"/>
    <s v="Standard Class"/>
    <s v="BT-11530"/>
    <s v="Bradley Talbott"/>
    <s v="Home Office"/>
    <s v="United States"/>
    <s v="Cleveland"/>
    <s v="Ohio"/>
    <n v="44105"/>
    <x v="3"/>
    <x v="40"/>
    <x v="2"/>
    <x v="7"/>
    <x v="40"/>
    <x v="4360"/>
    <n v="4"/>
    <n v="0.4"/>
    <x v="5104"/>
  </r>
  <r>
    <n v="6230"/>
    <s v="CA-2016-148208"/>
    <x v="115"/>
    <x v="1040"/>
    <s v="Standard Class"/>
    <s v="BT-11530"/>
    <s v="Bradley Talbott"/>
    <s v="Home Office"/>
    <s v="United States"/>
    <s v="Cleveland"/>
    <s v="Ohio"/>
    <n v="44105"/>
    <x v="3"/>
    <x v="43"/>
    <x v="2"/>
    <x v="11"/>
    <x v="43"/>
    <x v="498"/>
    <n v="3"/>
    <n v="0.2"/>
    <x v="5105"/>
  </r>
  <r>
    <n v="6231"/>
    <s v="CA-2017-127656"/>
    <x v="497"/>
    <x v="1089"/>
    <s v="Standard Class"/>
    <s v="NW-18400"/>
    <s v="Natalie Webber"/>
    <s v="Consumer"/>
    <s v="United States"/>
    <s v="Waterloo"/>
    <s v="Iowa"/>
    <n v="50701"/>
    <x v="2"/>
    <x v="773"/>
    <x v="1"/>
    <x v="6"/>
    <x v="772"/>
    <x v="4361"/>
    <n v="4"/>
    <n v="0"/>
    <x v="5106"/>
  </r>
  <r>
    <n v="6232"/>
    <s v="US-2017-142188"/>
    <x v="220"/>
    <x v="218"/>
    <s v="Same Day"/>
    <s v="JF-15415"/>
    <s v="Jennifer Ferguson"/>
    <s v="Consumer"/>
    <s v="United States"/>
    <s v="Seattle"/>
    <s v="Washington"/>
    <n v="98105"/>
    <x v="1"/>
    <x v="637"/>
    <x v="0"/>
    <x v="1"/>
    <x v="637"/>
    <x v="2859"/>
    <n v="2"/>
    <n v="0.2"/>
    <x v="5107"/>
  </r>
  <r>
    <n v="6233"/>
    <s v="US-2017-142188"/>
    <x v="220"/>
    <x v="218"/>
    <s v="Same Day"/>
    <s v="JF-15415"/>
    <s v="Jennifer Ferguson"/>
    <s v="Consumer"/>
    <s v="United States"/>
    <s v="Seattle"/>
    <s v="Washington"/>
    <n v="98105"/>
    <x v="1"/>
    <x v="510"/>
    <x v="1"/>
    <x v="10"/>
    <x v="510"/>
    <x v="541"/>
    <n v="3"/>
    <n v="0"/>
    <x v="551"/>
  </r>
  <r>
    <n v="6234"/>
    <s v="US-2017-142188"/>
    <x v="220"/>
    <x v="218"/>
    <s v="Same Day"/>
    <s v="JF-15415"/>
    <s v="Jennifer Ferguson"/>
    <s v="Consumer"/>
    <s v="United States"/>
    <s v="Seattle"/>
    <s v="Washington"/>
    <n v="98105"/>
    <x v="1"/>
    <x v="511"/>
    <x v="1"/>
    <x v="10"/>
    <x v="511"/>
    <x v="4362"/>
    <n v="11"/>
    <n v="0"/>
    <x v="5108"/>
  </r>
  <r>
    <n v="6235"/>
    <s v="US-2017-142188"/>
    <x v="220"/>
    <x v="218"/>
    <s v="Same Day"/>
    <s v="JF-15415"/>
    <s v="Jennifer Ferguson"/>
    <s v="Consumer"/>
    <s v="United States"/>
    <s v="Seattle"/>
    <s v="Washington"/>
    <n v="98105"/>
    <x v="1"/>
    <x v="1498"/>
    <x v="1"/>
    <x v="8"/>
    <x v="1486"/>
    <x v="4363"/>
    <n v="5"/>
    <n v="0.2"/>
    <x v="5109"/>
  </r>
  <r>
    <n v="6236"/>
    <s v="US-2017-142188"/>
    <x v="220"/>
    <x v="218"/>
    <s v="Same Day"/>
    <s v="JF-15415"/>
    <s v="Jennifer Ferguson"/>
    <s v="Consumer"/>
    <s v="United States"/>
    <s v="Seattle"/>
    <s v="Washington"/>
    <n v="98105"/>
    <x v="1"/>
    <x v="1777"/>
    <x v="2"/>
    <x v="7"/>
    <x v="1767"/>
    <x v="1105"/>
    <n v="5"/>
    <n v="0.2"/>
    <x v="5110"/>
  </r>
  <r>
    <n v="6237"/>
    <s v="CA-2016-144400"/>
    <x v="1098"/>
    <x v="824"/>
    <s v="Standard Class"/>
    <s v="AC-10420"/>
    <s v="Alyssa Crouse"/>
    <s v="Corporate"/>
    <s v="United States"/>
    <s v="Philadelphia"/>
    <s v="Pennsylvania"/>
    <n v="19120"/>
    <x v="3"/>
    <x v="244"/>
    <x v="1"/>
    <x v="12"/>
    <x v="245"/>
    <x v="264"/>
    <n v="3"/>
    <n v="0.2"/>
    <x v="266"/>
  </r>
  <r>
    <n v="6238"/>
    <s v="US-2016-155180"/>
    <x v="115"/>
    <x v="1184"/>
    <s v="Standard Class"/>
    <s v="TB-21280"/>
    <s v="Toby Braunhardt"/>
    <s v="Consumer"/>
    <s v="United States"/>
    <s v="New York City"/>
    <s v="New York"/>
    <n v="10009"/>
    <x v="3"/>
    <x v="1263"/>
    <x v="1"/>
    <x v="8"/>
    <x v="1247"/>
    <x v="4364"/>
    <n v="4"/>
    <n v="0.2"/>
    <x v="5111"/>
  </r>
  <r>
    <n v="6239"/>
    <s v="CA-2015-134075"/>
    <x v="295"/>
    <x v="313"/>
    <s v="Standard Class"/>
    <s v="HA-14905"/>
    <s v="Helen Abelman"/>
    <s v="Consumer"/>
    <s v="United States"/>
    <s v="San Jose"/>
    <s v="California"/>
    <n v="95123"/>
    <x v="1"/>
    <x v="1281"/>
    <x v="0"/>
    <x v="5"/>
    <x v="1266"/>
    <x v="4365"/>
    <n v="3"/>
    <n v="0"/>
    <x v="5112"/>
  </r>
  <r>
    <n v="6240"/>
    <s v="CA-2015-134075"/>
    <x v="295"/>
    <x v="313"/>
    <s v="Standard Class"/>
    <s v="HA-14905"/>
    <s v="Helen Abelman"/>
    <s v="Consumer"/>
    <s v="United States"/>
    <s v="San Jose"/>
    <s v="California"/>
    <n v="95123"/>
    <x v="1"/>
    <x v="734"/>
    <x v="1"/>
    <x v="4"/>
    <x v="733"/>
    <x v="2936"/>
    <n v="2"/>
    <n v="0"/>
    <x v="3272"/>
  </r>
  <r>
    <n v="6241"/>
    <s v="US-2016-131912"/>
    <x v="517"/>
    <x v="97"/>
    <s v="Second Class"/>
    <s v="LH-17155"/>
    <s v="Logan Haushalter"/>
    <s v="Consumer"/>
    <s v="United States"/>
    <s v="Los Angeles"/>
    <s v="California"/>
    <n v="90008"/>
    <x v="1"/>
    <x v="908"/>
    <x v="1"/>
    <x v="8"/>
    <x v="900"/>
    <x v="4366"/>
    <n v="1"/>
    <n v="0.2"/>
    <x v="5113"/>
  </r>
  <r>
    <n v="6242"/>
    <s v="CA-2017-141572"/>
    <x v="39"/>
    <x v="1135"/>
    <s v="Second Class"/>
    <s v="LO-17170"/>
    <s v="Lori Olson"/>
    <s v="Corporate"/>
    <s v="United States"/>
    <s v="Concord"/>
    <s v="New Hampshire"/>
    <n v="3301"/>
    <x v="3"/>
    <x v="1435"/>
    <x v="0"/>
    <x v="5"/>
    <x v="1423"/>
    <x v="4367"/>
    <n v="8"/>
    <n v="0"/>
    <x v="5114"/>
  </r>
  <r>
    <n v="6243"/>
    <s v="CA-2014-134621"/>
    <x v="1059"/>
    <x v="58"/>
    <s v="Standard Class"/>
    <s v="DP-13390"/>
    <s v="Dennis Pardue"/>
    <s v="Home Office"/>
    <s v="United States"/>
    <s v="Columbia"/>
    <s v="Tennessee"/>
    <n v="38401"/>
    <x v="0"/>
    <x v="999"/>
    <x v="1"/>
    <x v="8"/>
    <x v="991"/>
    <x v="2614"/>
    <n v="2"/>
    <n v="0.7"/>
    <x v="5115"/>
  </r>
  <r>
    <n v="6244"/>
    <s v="CA-2016-165561"/>
    <x v="390"/>
    <x v="940"/>
    <s v="Standard Class"/>
    <s v="CR-12580"/>
    <s v="Clay Rozendal"/>
    <s v="Home Office"/>
    <s v="United States"/>
    <s v="Bellevue"/>
    <s v="Washington"/>
    <n v="98006"/>
    <x v="1"/>
    <x v="1566"/>
    <x v="1"/>
    <x v="14"/>
    <x v="1557"/>
    <x v="3554"/>
    <n v="3"/>
    <n v="0"/>
    <x v="4048"/>
  </r>
  <r>
    <n v="6245"/>
    <s v="CA-2015-112305"/>
    <x v="312"/>
    <x v="332"/>
    <s v="Standard Class"/>
    <s v="KB-16405"/>
    <s v="Katrina Bavinger"/>
    <s v="Home Office"/>
    <s v="United States"/>
    <s v="Seattle"/>
    <s v="Washington"/>
    <n v="98105"/>
    <x v="1"/>
    <x v="1167"/>
    <x v="1"/>
    <x v="6"/>
    <x v="1154"/>
    <x v="4311"/>
    <n v="6"/>
    <n v="0"/>
    <x v="5116"/>
  </r>
  <r>
    <n v="6246"/>
    <s v="CA-2015-112305"/>
    <x v="312"/>
    <x v="332"/>
    <s v="Standard Class"/>
    <s v="KB-16405"/>
    <s v="Katrina Bavinger"/>
    <s v="Home Office"/>
    <s v="United States"/>
    <s v="Seattle"/>
    <s v="Washington"/>
    <n v="98105"/>
    <x v="1"/>
    <x v="1256"/>
    <x v="0"/>
    <x v="5"/>
    <x v="1240"/>
    <x v="3077"/>
    <n v="3"/>
    <n v="0"/>
    <x v="3448"/>
  </r>
  <r>
    <n v="6247"/>
    <s v="CA-2015-112305"/>
    <x v="312"/>
    <x v="332"/>
    <s v="Standard Class"/>
    <s v="KB-16405"/>
    <s v="Katrina Bavinger"/>
    <s v="Home Office"/>
    <s v="United States"/>
    <s v="Seattle"/>
    <s v="Washington"/>
    <n v="98105"/>
    <x v="1"/>
    <x v="1695"/>
    <x v="2"/>
    <x v="11"/>
    <x v="1683"/>
    <x v="62"/>
    <n v="2"/>
    <n v="0"/>
    <x v="4489"/>
  </r>
  <r>
    <n v="6248"/>
    <s v="CA-2017-121580"/>
    <x v="148"/>
    <x v="150"/>
    <s v="Standard Class"/>
    <s v="ML-17410"/>
    <s v="Maris LaWare"/>
    <s v="Consumer"/>
    <s v="United States"/>
    <s v="Columbus"/>
    <s v="Indiana"/>
    <n v="47201"/>
    <x v="2"/>
    <x v="1311"/>
    <x v="1"/>
    <x v="8"/>
    <x v="1297"/>
    <x v="4368"/>
    <n v="1"/>
    <n v="0"/>
    <x v="5117"/>
  </r>
  <r>
    <n v="6249"/>
    <s v="CA-2017-121580"/>
    <x v="148"/>
    <x v="150"/>
    <s v="Standard Class"/>
    <s v="ML-17410"/>
    <s v="Maris LaWare"/>
    <s v="Consumer"/>
    <s v="United States"/>
    <s v="Columbus"/>
    <s v="Indiana"/>
    <n v="47201"/>
    <x v="2"/>
    <x v="1035"/>
    <x v="0"/>
    <x v="5"/>
    <x v="325"/>
    <x v="875"/>
    <n v="3"/>
    <n v="0"/>
    <x v="5118"/>
  </r>
  <r>
    <n v="6250"/>
    <s v="CA-2017-121580"/>
    <x v="148"/>
    <x v="150"/>
    <s v="Standard Class"/>
    <s v="ML-17410"/>
    <s v="Maris LaWare"/>
    <s v="Consumer"/>
    <s v="United States"/>
    <s v="Columbus"/>
    <s v="Indiana"/>
    <n v="47201"/>
    <x v="2"/>
    <x v="1778"/>
    <x v="1"/>
    <x v="9"/>
    <x v="1768"/>
    <x v="4369"/>
    <n v="2"/>
    <n v="0"/>
    <x v="5119"/>
  </r>
  <r>
    <n v="6251"/>
    <s v="CA-2017-121580"/>
    <x v="148"/>
    <x v="150"/>
    <s v="Standard Class"/>
    <s v="ML-17410"/>
    <s v="Maris LaWare"/>
    <s v="Consumer"/>
    <s v="United States"/>
    <s v="Columbus"/>
    <s v="Indiana"/>
    <n v="47201"/>
    <x v="2"/>
    <x v="226"/>
    <x v="1"/>
    <x v="10"/>
    <x v="227"/>
    <x v="3373"/>
    <n v="1"/>
    <n v="0"/>
    <x v="5120"/>
  </r>
  <r>
    <n v="6252"/>
    <s v="CA-2014-101147"/>
    <x v="266"/>
    <x v="283"/>
    <s v="First Class"/>
    <s v="MC-17575"/>
    <s v="Matt Collins"/>
    <s v="Consumer"/>
    <s v="United States"/>
    <s v="Chicago"/>
    <s v="Illinois"/>
    <n v="60623"/>
    <x v="2"/>
    <x v="360"/>
    <x v="1"/>
    <x v="9"/>
    <x v="360"/>
    <x v="4370"/>
    <n v="1"/>
    <n v="0.8"/>
    <x v="5121"/>
  </r>
  <r>
    <n v="6253"/>
    <s v="CA-2014-165806"/>
    <x v="884"/>
    <x v="284"/>
    <s v="Same Day"/>
    <s v="VM-21685"/>
    <s v="Valerie Mitchum"/>
    <s v="Home Office"/>
    <s v="United States"/>
    <s v="Marietta"/>
    <s v="Georgia"/>
    <n v="30062"/>
    <x v="0"/>
    <x v="490"/>
    <x v="1"/>
    <x v="10"/>
    <x v="490"/>
    <x v="713"/>
    <n v="9"/>
    <n v="0"/>
    <x v="731"/>
  </r>
  <r>
    <n v="6254"/>
    <s v="CA-2014-165806"/>
    <x v="884"/>
    <x v="284"/>
    <s v="Same Day"/>
    <s v="VM-21685"/>
    <s v="Valerie Mitchum"/>
    <s v="Home Office"/>
    <s v="United States"/>
    <s v="Marietta"/>
    <s v="Georgia"/>
    <n v="30062"/>
    <x v="0"/>
    <x v="1086"/>
    <x v="2"/>
    <x v="7"/>
    <x v="1076"/>
    <x v="4371"/>
    <n v="3"/>
    <n v="0"/>
    <x v="5122"/>
  </r>
  <r>
    <n v="6255"/>
    <s v="CA-2015-151624"/>
    <x v="1014"/>
    <x v="240"/>
    <s v="Standard Class"/>
    <s v="VW-21775"/>
    <s v="Victoria Wilson"/>
    <s v="Corporate"/>
    <s v="United States"/>
    <s v="Montgomery"/>
    <s v="Alabama"/>
    <n v="36116"/>
    <x v="0"/>
    <x v="1565"/>
    <x v="0"/>
    <x v="5"/>
    <x v="1556"/>
    <x v="794"/>
    <n v="8"/>
    <n v="0"/>
    <x v="5123"/>
  </r>
  <r>
    <n v="6256"/>
    <s v="CA-2017-139444"/>
    <x v="428"/>
    <x v="17"/>
    <s v="Standard Class"/>
    <s v="GK-14620"/>
    <s v="Grace Kelly"/>
    <s v="Corporate"/>
    <s v="United States"/>
    <s v="Plano"/>
    <s v="Texas"/>
    <n v="75023"/>
    <x v="2"/>
    <x v="85"/>
    <x v="1"/>
    <x v="2"/>
    <x v="85"/>
    <x v="4372"/>
    <n v="4"/>
    <n v="0.2"/>
    <x v="5124"/>
  </r>
  <r>
    <n v="6257"/>
    <s v="CA-2015-133977"/>
    <x v="684"/>
    <x v="37"/>
    <s v="Second Class"/>
    <s v="AT-10435"/>
    <s v="Alyssa Tate"/>
    <s v="Home Office"/>
    <s v="United States"/>
    <s v="Tamarac"/>
    <s v="Florida"/>
    <n v="33319"/>
    <x v="0"/>
    <x v="1426"/>
    <x v="1"/>
    <x v="8"/>
    <x v="1414"/>
    <x v="2753"/>
    <n v="1"/>
    <n v="0.7"/>
    <x v="5125"/>
  </r>
  <r>
    <n v="6258"/>
    <s v="CA-2017-141425"/>
    <x v="808"/>
    <x v="373"/>
    <s v="Second Class"/>
    <s v="AR-10825"/>
    <s v="Anthony Rawles"/>
    <s v="Corporate"/>
    <s v="United States"/>
    <s v="Columbus"/>
    <s v="Ohio"/>
    <n v="43229"/>
    <x v="3"/>
    <x v="262"/>
    <x v="1"/>
    <x v="14"/>
    <x v="262"/>
    <x v="4373"/>
    <n v="2"/>
    <n v="0.2"/>
    <x v="5126"/>
  </r>
  <r>
    <n v="6259"/>
    <s v="CA-2015-133536"/>
    <x v="262"/>
    <x v="803"/>
    <s v="Second Class"/>
    <s v="JH-15820"/>
    <s v="John Huston"/>
    <s v="Consumer"/>
    <s v="United States"/>
    <s v="New York City"/>
    <s v="New York"/>
    <n v="10009"/>
    <x v="3"/>
    <x v="661"/>
    <x v="1"/>
    <x v="12"/>
    <x v="661"/>
    <x v="996"/>
    <n v="3"/>
    <n v="0"/>
    <x v="1035"/>
  </r>
  <r>
    <n v="6260"/>
    <s v="CA-2015-150441"/>
    <x v="863"/>
    <x v="1087"/>
    <s v="Second Class"/>
    <s v="RA-19285"/>
    <s v="Ralph Arnett"/>
    <s v="Consumer"/>
    <s v="United States"/>
    <s v="Richmond"/>
    <s v="Indiana"/>
    <n v="47374"/>
    <x v="2"/>
    <x v="798"/>
    <x v="1"/>
    <x v="8"/>
    <x v="796"/>
    <x v="716"/>
    <n v="4"/>
    <n v="0"/>
    <x v="5127"/>
  </r>
  <r>
    <n v="6261"/>
    <s v="CA-2015-162607"/>
    <x v="793"/>
    <x v="1185"/>
    <s v="Standard Class"/>
    <s v="RO-19780"/>
    <s v="Rose O'Brian"/>
    <s v="Consumer"/>
    <s v="United States"/>
    <s v="Seattle"/>
    <s v="Washington"/>
    <n v="98115"/>
    <x v="1"/>
    <x v="525"/>
    <x v="1"/>
    <x v="8"/>
    <x v="525"/>
    <x v="851"/>
    <n v="3"/>
    <n v="0.2"/>
    <x v="5128"/>
  </r>
  <r>
    <n v="6262"/>
    <s v="CA-2017-103506"/>
    <x v="283"/>
    <x v="1186"/>
    <s v="Standard Class"/>
    <s v="LR-17035"/>
    <s v="Lisa Ryan"/>
    <s v="Corporate"/>
    <s v="United States"/>
    <s v="Long Beach"/>
    <s v="New York"/>
    <n v="11561"/>
    <x v="3"/>
    <x v="322"/>
    <x v="1"/>
    <x v="2"/>
    <x v="322"/>
    <x v="1417"/>
    <n v="4"/>
    <n v="0"/>
    <x v="1492"/>
  </r>
  <r>
    <n v="6263"/>
    <s v="CA-2016-132479"/>
    <x v="446"/>
    <x v="750"/>
    <s v="First Class"/>
    <s v="MK-17905"/>
    <s v="Michael Kennedy"/>
    <s v="Corporate"/>
    <s v="United States"/>
    <s v="Rockford"/>
    <s v="Illinois"/>
    <n v="61107"/>
    <x v="2"/>
    <x v="382"/>
    <x v="1"/>
    <x v="8"/>
    <x v="383"/>
    <x v="4374"/>
    <n v="7"/>
    <n v="0.8"/>
    <x v="5129"/>
  </r>
  <r>
    <n v="6264"/>
    <s v="CA-2017-160724"/>
    <x v="1024"/>
    <x v="1187"/>
    <s v="Standard Class"/>
    <s v="YS-21880"/>
    <s v="Yana Sorensen"/>
    <s v="Corporate"/>
    <s v="United States"/>
    <s v="Columbus"/>
    <s v="Georgia"/>
    <n v="31907"/>
    <x v="0"/>
    <x v="1023"/>
    <x v="1"/>
    <x v="8"/>
    <x v="1014"/>
    <x v="1339"/>
    <n v="3"/>
    <n v="0"/>
    <x v="1398"/>
  </r>
  <r>
    <n v="6265"/>
    <s v="US-2016-115952"/>
    <x v="1099"/>
    <x v="358"/>
    <s v="Same Day"/>
    <s v="JH-15910"/>
    <s v="Jonathan Howell"/>
    <s v="Consumer"/>
    <s v="United States"/>
    <s v="Tulsa"/>
    <s v="Oklahoma"/>
    <n v="74133"/>
    <x v="2"/>
    <x v="68"/>
    <x v="1"/>
    <x v="8"/>
    <x v="68"/>
    <x v="4375"/>
    <n v="5"/>
    <n v="0"/>
    <x v="5130"/>
  </r>
  <r>
    <n v="6266"/>
    <s v="CA-2014-146731"/>
    <x v="935"/>
    <x v="821"/>
    <s v="Standard Class"/>
    <s v="AT-10735"/>
    <s v="Annie Thurman"/>
    <s v="Consumer"/>
    <s v="United States"/>
    <s v="Nashville"/>
    <s v="Tennessee"/>
    <n v="37211"/>
    <x v="0"/>
    <x v="834"/>
    <x v="1"/>
    <x v="10"/>
    <x v="829"/>
    <x v="4273"/>
    <n v="2"/>
    <n v="0.2"/>
    <x v="5131"/>
  </r>
  <r>
    <n v="6267"/>
    <s v="CA-2014-146731"/>
    <x v="935"/>
    <x v="821"/>
    <s v="Standard Class"/>
    <s v="AT-10735"/>
    <s v="Annie Thurman"/>
    <s v="Consumer"/>
    <s v="United States"/>
    <s v="Nashville"/>
    <s v="Tennessee"/>
    <n v="37211"/>
    <x v="0"/>
    <x v="681"/>
    <x v="1"/>
    <x v="10"/>
    <x v="681"/>
    <x v="3901"/>
    <n v="9"/>
    <n v="0.2"/>
    <x v="4495"/>
  </r>
  <r>
    <n v="6268"/>
    <s v="CA-2015-115392"/>
    <x v="486"/>
    <x v="1100"/>
    <s v="Second Class"/>
    <s v="RM-19675"/>
    <s v="Robert Marley"/>
    <s v="Home Office"/>
    <s v="United States"/>
    <s v="Cambridge"/>
    <s v="Massachusetts"/>
    <n v="2138"/>
    <x v="3"/>
    <x v="495"/>
    <x v="2"/>
    <x v="7"/>
    <x v="495"/>
    <x v="4376"/>
    <n v="2"/>
    <n v="0"/>
    <x v="5132"/>
  </r>
  <r>
    <n v="6269"/>
    <s v="CA-2015-115392"/>
    <x v="486"/>
    <x v="1100"/>
    <s v="Second Class"/>
    <s v="RM-19675"/>
    <s v="Robert Marley"/>
    <s v="Home Office"/>
    <s v="United States"/>
    <s v="Cambridge"/>
    <s v="Massachusetts"/>
    <n v="2138"/>
    <x v="3"/>
    <x v="1366"/>
    <x v="1"/>
    <x v="8"/>
    <x v="307"/>
    <x v="4377"/>
    <n v="5"/>
    <n v="0"/>
    <x v="5133"/>
  </r>
  <r>
    <n v="6270"/>
    <s v="CA-2017-102379"/>
    <x v="574"/>
    <x v="792"/>
    <s v="Standard Class"/>
    <s v="BB-11545"/>
    <s v="Brenda Bowman"/>
    <s v="Corporate"/>
    <s v="United States"/>
    <s v="Oakland"/>
    <s v="California"/>
    <n v="94601"/>
    <x v="1"/>
    <x v="140"/>
    <x v="2"/>
    <x v="7"/>
    <x v="141"/>
    <x v="3149"/>
    <n v="1"/>
    <n v="0.2"/>
    <x v="5134"/>
  </r>
  <r>
    <n v="6271"/>
    <s v="CA-2017-102379"/>
    <x v="574"/>
    <x v="792"/>
    <s v="Standard Class"/>
    <s v="BB-11545"/>
    <s v="Brenda Bowman"/>
    <s v="Corporate"/>
    <s v="United States"/>
    <s v="Oakland"/>
    <s v="California"/>
    <n v="94601"/>
    <x v="1"/>
    <x v="1578"/>
    <x v="0"/>
    <x v="1"/>
    <x v="1569"/>
    <x v="4378"/>
    <n v="9"/>
    <n v="0.2"/>
    <x v="5135"/>
  </r>
  <r>
    <n v="6272"/>
    <s v="CA-2017-102379"/>
    <x v="574"/>
    <x v="792"/>
    <s v="Standard Class"/>
    <s v="BB-11545"/>
    <s v="Brenda Bowman"/>
    <s v="Corporate"/>
    <s v="United States"/>
    <s v="Oakland"/>
    <s v="California"/>
    <n v="94601"/>
    <x v="1"/>
    <x v="915"/>
    <x v="1"/>
    <x v="6"/>
    <x v="907"/>
    <x v="4379"/>
    <n v="5"/>
    <n v="0"/>
    <x v="5136"/>
  </r>
  <r>
    <n v="6273"/>
    <s v="CA-2017-149706"/>
    <x v="157"/>
    <x v="169"/>
    <s v="First Class"/>
    <s v="AS-10285"/>
    <s v="Alejandro Savely"/>
    <s v="Corporate"/>
    <s v="United States"/>
    <s v="Palatine"/>
    <s v="Illinois"/>
    <n v="60067"/>
    <x v="2"/>
    <x v="1196"/>
    <x v="2"/>
    <x v="11"/>
    <x v="1181"/>
    <x v="4380"/>
    <n v="7"/>
    <n v="0.2"/>
    <x v="5137"/>
  </r>
  <r>
    <n v="6274"/>
    <s v="US-2016-139087"/>
    <x v="19"/>
    <x v="18"/>
    <s v="Second Class"/>
    <s v="DK-13375"/>
    <s v="Dennis Kane"/>
    <s v="Consumer"/>
    <s v="United States"/>
    <s v="Seattle"/>
    <s v="Washington"/>
    <n v="98105"/>
    <x v="1"/>
    <x v="1379"/>
    <x v="0"/>
    <x v="5"/>
    <x v="1364"/>
    <x v="2162"/>
    <n v="3"/>
    <n v="0"/>
    <x v="2327"/>
  </r>
  <r>
    <n v="6275"/>
    <s v="US-2016-139087"/>
    <x v="19"/>
    <x v="18"/>
    <s v="Second Class"/>
    <s v="DK-13375"/>
    <s v="Dennis Kane"/>
    <s v="Consumer"/>
    <s v="United States"/>
    <s v="Seattle"/>
    <s v="Washington"/>
    <n v="98105"/>
    <x v="1"/>
    <x v="1779"/>
    <x v="2"/>
    <x v="11"/>
    <x v="1769"/>
    <x v="4381"/>
    <n v="3"/>
    <n v="0"/>
    <x v="5138"/>
  </r>
  <r>
    <n v="6276"/>
    <s v="US-2016-139087"/>
    <x v="19"/>
    <x v="18"/>
    <s v="Second Class"/>
    <s v="DK-13375"/>
    <s v="Dennis Kane"/>
    <s v="Consumer"/>
    <s v="United States"/>
    <s v="Seattle"/>
    <s v="Washington"/>
    <n v="98105"/>
    <x v="1"/>
    <x v="1592"/>
    <x v="0"/>
    <x v="5"/>
    <x v="1584"/>
    <x v="4382"/>
    <n v="5"/>
    <n v="0"/>
    <x v="5139"/>
  </r>
  <r>
    <n v="6277"/>
    <s v="US-2016-139087"/>
    <x v="19"/>
    <x v="18"/>
    <s v="Second Class"/>
    <s v="DK-13375"/>
    <s v="Dennis Kane"/>
    <s v="Consumer"/>
    <s v="United States"/>
    <s v="Seattle"/>
    <s v="Washington"/>
    <n v="98105"/>
    <x v="1"/>
    <x v="300"/>
    <x v="1"/>
    <x v="2"/>
    <x v="300"/>
    <x v="2077"/>
    <n v="7"/>
    <n v="0"/>
    <x v="2238"/>
  </r>
  <r>
    <n v="6278"/>
    <s v="US-2016-139087"/>
    <x v="19"/>
    <x v="18"/>
    <s v="Second Class"/>
    <s v="DK-13375"/>
    <s v="Dennis Kane"/>
    <s v="Consumer"/>
    <s v="United States"/>
    <s v="Seattle"/>
    <s v="Washington"/>
    <n v="98105"/>
    <x v="1"/>
    <x v="54"/>
    <x v="1"/>
    <x v="4"/>
    <x v="54"/>
    <x v="2876"/>
    <n v="2"/>
    <n v="0"/>
    <x v="5140"/>
  </r>
  <r>
    <n v="6279"/>
    <s v="US-2016-139087"/>
    <x v="19"/>
    <x v="18"/>
    <s v="Second Class"/>
    <s v="DK-13375"/>
    <s v="Dennis Kane"/>
    <s v="Consumer"/>
    <s v="United States"/>
    <s v="Seattle"/>
    <s v="Washington"/>
    <n v="98105"/>
    <x v="1"/>
    <x v="780"/>
    <x v="2"/>
    <x v="7"/>
    <x v="779"/>
    <x v="4383"/>
    <n v="2"/>
    <n v="0.2"/>
    <x v="5141"/>
  </r>
  <r>
    <n v="6280"/>
    <s v="US-2016-139087"/>
    <x v="19"/>
    <x v="18"/>
    <s v="Second Class"/>
    <s v="DK-13375"/>
    <s v="Dennis Kane"/>
    <s v="Consumer"/>
    <s v="United States"/>
    <s v="Seattle"/>
    <s v="Washington"/>
    <n v="98105"/>
    <x v="1"/>
    <x v="961"/>
    <x v="1"/>
    <x v="8"/>
    <x v="954"/>
    <x v="2994"/>
    <n v="3"/>
    <n v="0.2"/>
    <x v="5142"/>
  </r>
  <r>
    <n v="6281"/>
    <s v="CA-2017-152226"/>
    <x v="605"/>
    <x v="1188"/>
    <s v="Standard Class"/>
    <s v="JH-15910"/>
    <s v="Jonathan Howell"/>
    <s v="Consumer"/>
    <s v="United States"/>
    <s v="Cincinnati"/>
    <s v="Ohio"/>
    <n v="45231"/>
    <x v="3"/>
    <x v="1139"/>
    <x v="1"/>
    <x v="2"/>
    <x v="1127"/>
    <x v="2184"/>
    <n v="2"/>
    <n v="0.2"/>
    <x v="2352"/>
  </r>
  <r>
    <n v="6282"/>
    <s v="CA-2015-116484"/>
    <x v="312"/>
    <x v="6"/>
    <s v="Standard Class"/>
    <s v="JK-15205"/>
    <s v="Jamie Kunitz"/>
    <s v="Consumer"/>
    <s v="United States"/>
    <s v="Marion"/>
    <s v="Ohio"/>
    <n v="43302"/>
    <x v="3"/>
    <x v="1780"/>
    <x v="0"/>
    <x v="5"/>
    <x v="1770"/>
    <x v="4384"/>
    <n v="2"/>
    <n v="0.2"/>
    <x v="5143"/>
  </r>
  <r>
    <n v="6283"/>
    <s v="CA-2015-116484"/>
    <x v="312"/>
    <x v="6"/>
    <s v="Standard Class"/>
    <s v="JK-15205"/>
    <s v="Jamie Kunitz"/>
    <s v="Consumer"/>
    <s v="United States"/>
    <s v="Marion"/>
    <s v="Ohio"/>
    <n v="43302"/>
    <x v="3"/>
    <x v="1755"/>
    <x v="1"/>
    <x v="4"/>
    <x v="1745"/>
    <x v="4385"/>
    <n v="3"/>
    <n v="0.2"/>
    <x v="5144"/>
  </r>
  <r>
    <n v="6284"/>
    <s v="CA-2016-100944"/>
    <x v="446"/>
    <x v="961"/>
    <s v="Standard Class"/>
    <s v="EH-13765"/>
    <s v="Edward Hooks"/>
    <s v="Corporate"/>
    <s v="United States"/>
    <s v="Los Angeles"/>
    <s v="California"/>
    <n v="90049"/>
    <x v="1"/>
    <x v="1697"/>
    <x v="1"/>
    <x v="12"/>
    <x v="1685"/>
    <x v="4164"/>
    <n v="5"/>
    <n v="0"/>
    <x v="5145"/>
  </r>
  <r>
    <n v="6285"/>
    <s v="CA-2016-100944"/>
    <x v="446"/>
    <x v="961"/>
    <s v="Standard Class"/>
    <s v="EH-13765"/>
    <s v="Edward Hooks"/>
    <s v="Corporate"/>
    <s v="United States"/>
    <s v="Los Angeles"/>
    <s v="California"/>
    <n v="90049"/>
    <x v="1"/>
    <x v="1153"/>
    <x v="0"/>
    <x v="1"/>
    <x v="1141"/>
    <x v="4386"/>
    <n v="5"/>
    <n v="0.2"/>
    <x v="5146"/>
  </r>
  <r>
    <n v="6286"/>
    <s v="CA-2016-125080"/>
    <x v="147"/>
    <x v="936"/>
    <s v="Standard Class"/>
    <s v="VW-21775"/>
    <s v="Victoria Wilson"/>
    <s v="Corporate"/>
    <s v="United States"/>
    <s v="Lakewood"/>
    <s v="Ohio"/>
    <n v="44107"/>
    <x v="3"/>
    <x v="1258"/>
    <x v="0"/>
    <x v="3"/>
    <x v="1242"/>
    <x v="4387"/>
    <n v="2"/>
    <n v="0.4"/>
    <x v="5147"/>
  </r>
  <r>
    <n v="6287"/>
    <s v="CA-2016-121020"/>
    <x v="1057"/>
    <x v="894"/>
    <s v="Standard Class"/>
    <s v="CG-12040"/>
    <s v="Catherine Glotzbach"/>
    <s v="Home Office"/>
    <s v="United States"/>
    <s v="Lebanon"/>
    <s v="Tennessee"/>
    <n v="37087"/>
    <x v="0"/>
    <x v="835"/>
    <x v="2"/>
    <x v="7"/>
    <x v="830"/>
    <x v="1977"/>
    <n v="3"/>
    <n v="0.2"/>
    <x v="5148"/>
  </r>
  <r>
    <n v="6288"/>
    <s v="CA-2014-100090"/>
    <x v="1001"/>
    <x v="984"/>
    <s v="Standard Class"/>
    <s v="EB-13705"/>
    <s v="Ed Braxton"/>
    <s v="Corporate"/>
    <s v="United States"/>
    <s v="San Francisco"/>
    <s v="California"/>
    <n v="94122"/>
    <x v="1"/>
    <x v="1021"/>
    <x v="0"/>
    <x v="3"/>
    <x v="1012"/>
    <x v="4388"/>
    <n v="3"/>
    <n v="0.2"/>
    <x v="5149"/>
  </r>
  <r>
    <n v="6289"/>
    <s v="CA-2014-100090"/>
    <x v="1001"/>
    <x v="984"/>
    <s v="Standard Class"/>
    <s v="EB-13705"/>
    <s v="Ed Braxton"/>
    <s v="Corporate"/>
    <s v="United States"/>
    <s v="San Francisco"/>
    <s v="California"/>
    <n v="94122"/>
    <x v="1"/>
    <x v="800"/>
    <x v="1"/>
    <x v="8"/>
    <x v="798"/>
    <x v="4389"/>
    <n v="6"/>
    <n v="0.2"/>
    <x v="5150"/>
  </r>
  <r>
    <n v="6290"/>
    <s v="US-2015-139675"/>
    <x v="649"/>
    <x v="567"/>
    <s v="Second Class"/>
    <s v="NF-18595"/>
    <s v="Nicole Fjeld"/>
    <s v="Home Office"/>
    <s v="United States"/>
    <s v="Chico"/>
    <s v="California"/>
    <n v="95928"/>
    <x v="1"/>
    <x v="120"/>
    <x v="0"/>
    <x v="1"/>
    <x v="120"/>
    <x v="4390"/>
    <n v="4"/>
    <n v="0.2"/>
    <x v="5151"/>
  </r>
  <r>
    <n v="6291"/>
    <s v="US-2015-139675"/>
    <x v="649"/>
    <x v="567"/>
    <s v="Second Class"/>
    <s v="NF-18595"/>
    <s v="Nicole Fjeld"/>
    <s v="Home Office"/>
    <s v="United States"/>
    <s v="Chico"/>
    <s v="California"/>
    <n v="95928"/>
    <x v="1"/>
    <x v="514"/>
    <x v="0"/>
    <x v="5"/>
    <x v="514"/>
    <x v="568"/>
    <n v="8"/>
    <n v="0"/>
    <x v="577"/>
  </r>
  <r>
    <n v="6292"/>
    <s v="CA-2017-143756"/>
    <x v="574"/>
    <x v="241"/>
    <s v="First Class"/>
    <s v="ME-17725"/>
    <s v="Max Engle"/>
    <s v="Consumer"/>
    <s v="United States"/>
    <s v="Salem"/>
    <s v="Virginia"/>
    <n v="24153"/>
    <x v="0"/>
    <x v="1131"/>
    <x v="0"/>
    <x v="1"/>
    <x v="1119"/>
    <x v="4391"/>
    <n v="2"/>
    <n v="0"/>
    <x v="5152"/>
  </r>
  <r>
    <n v="6293"/>
    <s v="CA-2015-151253"/>
    <x v="1100"/>
    <x v="1189"/>
    <s v="Standard Class"/>
    <s v="AZ-10750"/>
    <s v="Annie Zypern"/>
    <s v="Consumer"/>
    <s v="United States"/>
    <s v="Los Angeles"/>
    <s v="California"/>
    <n v="90008"/>
    <x v="1"/>
    <x v="687"/>
    <x v="2"/>
    <x v="7"/>
    <x v="687"/>
    <x v="2550"/>
    <n v="3"/>
    <n v="0.2"/>
    <x v="2795"/>
  </r>
  <r>
    <n v="6294"/>
    <s v="CA-2015-151253"/>
    <x v="1100"/>
    <x v="1189"/>
    <s v="Standard Class"/>
    <s v="AZ-10750"/>
    <s v="Annie Zypern"/>
    <s v="Consumer"/>
    <s v="United States"/>
    <s v="Los Angeles"/>
    <s v="California"/>
    <n v="90008"/>
    <x v="1"/>
    <x v="1394"/>
    <x v="1"/>
    <x v="6"/>
    <x v="1380"/>
    <x v="2202"/>
    <n v="3"/>
    <n v="0"/>
    <x v="2374"/>
  </r>
  <r>
    <n v="6295"/>
    <s v="CA-2014-141152"/>
    <x v="1101"/>
    <x v="76"/>
    <s v="First Class"/>
    <s v="RF-19345"/>
    <s v="Randy Ferguson"/>
    <s v="Corporate"/>
    <s v="United States"/>
    <s v="New York City"/>
    <s v="New York"/>
    <n v="10024"/>
    <x v="3"/>
    <x v="735"/>
    <x v="1"/>
    <x v="8"/>
    <x v="734"/>
    <x v="4392"/>
    <n v="1"/>
    <n v="0.2"/>
    <x v="5153"/>
  </r>
  <r>
    <n v="6296"/>
    <s v="CA-2014-141313"/>
    <x v="129"/>
    <x v="916"/>
    <s v="Standard Class"/>
    <s v="AJ-10780"/>
    <s v="Anthony Jacobs"/>
    <s v="Corporate"/>
    <s v="United States"/>
    <s v="Beverly"/>
    <s v="Massachusetts"/>
    <n v="1915"/>
    <x v="3"/>
    <x v="1364"/>
    <x v="1"/>
    <x v="9"/>
    <x v="1350"/>
    <x v="4393"/>
    <n v="6"/>
    <n v="0"/>
    <x v="5154"/>
  </r>
  <r>
    <n v="6297"/>
    <s v="CA-2014-141313"/>
    <x v="129"/>
    <x v="916"/>
    <s v="Standard Class"/>
    <s v="AJ-10780"/>
    <s v="Anthony Jacobs"/>
    <s v="Corporate"/>
    <s v="United States"/>
    <s v="Beverly"/>
    <s v="Massachusetts"/>
    <n v="1915"/>
    <x v="3"/>
    <x v="426"/>
    <x v="1"/>
    <x v="4"/>
    <x v="426"/>
    <x v="457"/>
    <n v="5"/>
    <n v="0"/>
    <x v="468"/>
  </r>
  <r>
    <n v="6298"/>
    <s v="CA-2014-141313"/>
    <x v="129"/>
    <x v="916"/>
    <s v="Standard Class"/>
    <s v="AJ-10780"/>
    <s v="Anthony Jacobs"/>
    <s v="Corporate"/>
    <s v="United States"/>
    <s v="Beverly"/>
    <s v="Massachusetts"/>
    <n v="1915"/>
    <x v="3"/>
    <x v="1733"/>
    <x v="1"/>
    <x v="10"/>
    <x v="1721"/>
    <x v="275"/>
    <n v="4"/>
    <n v="0"/>
    <x v="5155"/>
  </r>
  <r>
    <n v="6299"/>
    <s v="CA-2014-169852"/>
    <x v="618"/>
    <x v="1190"/>
    <s v="Standard Class"/>
    <s v="SF-20965"/>
    <s v="Sylvia Foulston"/>
    <s v="Corporate"/>
    <s v="United States"/>
    <s v="San Diego"/>
    <s v="California"/>
    <n v="92024"/>
    <x v="1"/>
    <x v="58"/>
    <x v="1"/>
    <x v="8"/>
    <x v="58"/>
    <x v="4394"/>
    <n v="3"/>
    <n v="0.2"/>
    <x v="5156"/>
  </r>
  <r>
    <n v="6300"/>
    <s v="CA-2017-107314"/>
    <x v="329"/>
    <x v="108"/>
    <s v="First Class"/>
    <s v="MZ-17335"/>
    <s v="Maria Zettner"/>
    <s v="Home Office"/>
    <s v="United States"/>
    <s v="San Francisco"/>
    <s v="California"/>
    <n v="94109"/>
    <x v="1"/>
    <x v="1781"/>
    <x v="0"/>
    <x v="5"/>
    <x v="1771"/>
    <x v="4395"/>
    <n v="3"/>
    <n v="0"/>
    <x v="5157"/>
  </r>
  <r>
    <n v="6301"/>
    <s v="US-2014-161305"/>
    <x v="571"/>
    <x v="979"/>
    <s v="Standard Class"/>
    <s v="SB-20170"/>
    <s v="Sarah Bern"/>
    <s v="Consumer"/>
    <s v="United States"/>
    <s v="Chicago"/>
    <s v="Illinois"/>
    <n v="60623"/>
    <x v="2"/>
    <x v="102"/>
    <x v="1"/>
    <x v="8"/>
    <x v="102"/>
    <x v="4396"/>
    <n v="3"/>
    <n v="0.8"/>
    <x v="5158"/>
  </r>
  <r>
    <n v="6302"/>
    <s v="US-2014-161305"/>
    <x v="571"/>
    <x v="979"/>
    <s v="Standard Class"/>
    <s v="SB-20170"/>
    <s v="Sarah Bern"/>
    <s v="Consumer"/>
    <s v="United States"/>
    <s v="Chicago"/>
    <s v="Illinois"/>
    <n v="60623"/>
    <x v="2"/>
    <x v="755"/>
    <x v="1"/>
    <x v="12"/>
    <x v="753"/>
    <x v="4397"/>
    <n v="2"/>
    <n v="0.2"/>
    <x v="5159"/>
  </r>
  <r>
    <n v="6303"/>
    <s v="CA-2017-166919"/>
    <x v="51"/>
    <x v="207"/>
    <s v="Standard Class"/>
    <s v="AH-10210"/>
    <s v="Alan Hwang"/>
    <s v="Consumer"/>
    <s v="United States"/>
    <s v="Dallas"/>
    <s v="Texas"/>
    <n v="75220"/>
    <x v="2"/>
    <x v="1692"/>
    <x v="2"/>
    <x v="7"/>
    <x v="1680"/>
    <x v="4398"/>
    <n v="5"/>
    <n v="0.2"/>
    <x v="5160"/>
  </r>
  <r>
    <n v="6304"/>
    <s v="CA-2017-162712"/>
    <x v="978"/>
    <x v="46"/>
    <s v="Second Class"/>
    <s v="NK-18490"/>
    <s v="Neil Knudson"/>
    <s v="Home Office"/>
    <s v="United States"/>
    <s v="Corpus Christi"/>
    <s v="Texas"/>
    <n v="78415"/>
    <x v="2"/>
    <x v="1090"/>
    <x v="1"/>
    <x v="10"/>
    <x v="1080"/>
    <x v="1355"/>
    <n v="3"/>
    <n v="0.2"/>
    <x v="1419"/>
  </r>
  <r>
    <n v="6305"/>
    <s v="CA-2017-107552"/>
    <x v="1024"/>
    <x v="547"/>
    <s v="Same Day"/>
    <s v="AI-10855"/>
    <s v="Arianne Irving"/>
    <s v="Consumer"/>
    <s v="United States"/>
    <s v="New York City"/>
    <s v="New York"/>
    <n v="10035"/>
    <x v="3"/>
    <x v="711"/>
    <x v="1"/>
    <x v="10"/>
    <x v="710"/>
    <x v="3890"/>
    <n v="1"/>
    <n v="0"/>
    <x v="5161"/>
  </r>
  <r>
    <n v="6306"/>
    <s v="CA-2016-163328"/>
    <x v="254"/>
    <x v="781"/>
    <s v="Second Class"/>
    <s v="TP-21565"/>
    <s v="Tracy Poddar"/>
    <s v="Corporate"/>
    <s v="United States"/>
    <s v="Eugene"/>
    <s v="Oregon"/>
    <n v="97405"/>
    <x v="1"/>
    <x v="1590"/>
    <x v="1"/>
    <x v="14"/>
    <x v="1582"/>
    <x v="4399"/>
    <n v="7"/>
    <n v="0.2"/>
    <x v="5162"/>
  </r>
  <r>
    <n v="6307"/>
    <s v="CA-2016-163328"/>
    <x v="254"/>
    <x v="781"/>
    <s v="Second Class"/>
    <s v="TP-21565"/>
    <s v="Tracy Poddar"/>
    <s v="Corporate"/>
    <s v="United States"/>
    <s v="Eugene"/>
    <s v="Oregon"/>
    <n v="97405"/>
    <x v="1"/>
    <x v="1585"/>
    <x v="0"/>
    <x v="1"/>
    <x v="1576"/>
    <x v="4400"/>
    <n v="1"/>
    <n v="0.2"/>
    <x v="5163"/>
  </r>
  <r>
    <n v="6308"/>
    <s v="CA-2016-163328"/>
    <x v="254"/>
    <x v="781"/>
    <s v="Second Class"/>
    <s v="TP-21565"/>
    <s v="Tracy Poddar"/>
    <s v="Corporate"/>
    <s v="United States"/>
    <s v="Eugene"/>
    <s v="Oregon"/>
    <n v="97405"/>
    <x v="1"/>
    <x v="1673"/>
    <x v="1"/>
    <x v="10"/>
    <x v="1661"/>
    <x v="1107"/>
    <n v="3"/>
    <n v="0.2"/>
    <x v="5164"/>
  </r>
  <r>
    <n v="6309"/>
    <s v="CA-2016-163328"/>
    <x v="254"/>
    <x v="781"/>
    <s v="Second Class"/>
    <s v="TP-21565"/>
    <s v="Tracy Poddar"/>
    <s v="Corporate"/>
    <s v="United States"/>
    <s v="Eugene"/>
    <s v="Oregon"/>
    <n v="97405"/>
    <x v="1"/>
    <x v="1631"/>
    <x v="0"/>
    <x v="1"/>
    <x v="1621"/>
    <x v="4401"/>
    <n v="3"/>
    <n v="0.2"/>
    <x v="5165"/>
  </r>
  <r>
    <n v="6310"/>
    <s v="CA-2016-163328"/>
    <x v="254"/>
    <x v="781"/>
    <s v="Second Class"/>
    <s v="TP-21565"/>
    <s v="Tracy Poddar"/>
    <s v="Corporate"/>
    <s v="United States"/>
    <s v="Eugene"/>
    <s v="Oregon"/>
    <n v="97405"/>
    <x v="1"/>
    <x v="508"/>
    <x v="1"/>
    <x v="2"/>
    <x v="508"/>
    <x v="4402"/>
    <n v="8"/>
    <n v="0.2"/>
    <x v="5166"/>
  </r>
  <r>
    <n v="6311"/>
    <s v="CA-2016-163328"/>
    <x v="254"/>
    <x v="781"/>
    <s v="Second Class"/>
    <s v="TP-21565"/>
    <s v="Tracy Poddar"/>
    <s v="Corporate"/>
    <s v="United States"/>
    <s v="Eugene"/>
    <s v="Oregon"/>
    <n v="97405"/>
    <x v="1"/>
    <x v="640"/>
    <x v="1"/>
    <x v="10"/>
    <x v="640"/>
    <x v="4403"/>
    <n v="1"/>
    <n v="0.2"/>
    <x v="5167"/>
  </r>
  <r>
    <n v="6312"/>
    <s v="CA-2014-112837"/>
    <x v="1102"/>
    <x v="370"/>
    <s v="Standard Class"/>
    <s v="LW-17125"/>
    <s v="Liz Willingham"/>
    <s v="Consumer"/>
    <s v="United States"/>
    <s v="Oxnard"/>
    <s v="California"/>
    <n v="93030"/>
    <x v="1"/>
    <x v="101"/>
    <x v="0"/>
    <x v="5"/>
    <x v="101"/>
    <x v="4180"/>
    <n v="3"/>
    <n v="0"/>
    <x v="4864"/>
  </r>
  <r>
    <n v="6313"/>
    <s v="CA-2017-120019"/>
    <x v="911"/>
    <x v="638"/>
    <s v="Standard Class"/>
    <s v="NG-18355"/>
    <s v="Nat Gilpin"/>
    <s v="Corporate"/>
    <s v="United States"/>
    <s v="Fairfield"/>
    <s v="Connecticut"/>
    <n v="6824"/>
    <x v="3"/>
    <x v="1662"/>
    <x v="1"/>
    <x v="4"/>
    <x v="1650"/>
    <x v="4404"/>
    <n v="3"/>
    <n v="0"/>
    <x v="5168"/>
  </r>
  <r>
    <n v="6314"/>
    <s v="CA-2017-120019"/>
    <x v="911"/>
    <x v="638"/>
    <s v="Standard Class"/>
    <s v="NG-18355"/>
    <s v="Nat Gilpin"/>
    <s v="Corporate"/>
    <s v="United States"/>
    <s v="Fairfield"/>
    <s v="Connecticut"/>
    <n v="6824"/>
    <x v="3"/>
    <x v="1250"/>
    <x v="2"/>
    <x v="7"/>
    <x v="1234"/>
    <x v="4405"/>
    <n v="1"/>
    <n v="0"/>
    <x v="5169"/>
  </r>
  <r>
    <n v="6315"/>
    <s v="CA-2014-100762"/>
    <x v="156"/>
    <x v="695"/>
    <s v="Standard Class"/>
    <s v="NG-18355"/>
    <s v="Nat Gilpin"/>
    <s v="Corporate"/>
    <s v="United States"/>
    <s v="Jackson"/>
    <s v="Michigan"/>
    <n v="49201"/>
    <x v="2"/>
    <x v="108"/>
    <x v="1"/>
    <x v="6"/>
    <x v="108"/>
    <x v="4406"/>
    <n v="4"/>
    <n v="0"/>
    <x v="5170"/>
  </r>
  <r>
    <n v="6316"/>
    <s v="CA-2014-100762"/>
    <x v="156"/>
    <x v="695"/>
    <s v="Standard Class"/>
    <s v="NG-18355"/>
    <s v="Nat Gilpin"/>
    <s v="Corporate"/>
    <s v="United States"/>
    <s v="Jackson"/>
    <s v="Michigan"/>
    <n v="49201"/>
    <x v="2"/>
    <x v="508"/>
    <x v="1"/>
    <x v="2"/>
    <x v="508"/>
    <x v="1461"/>
    <n v="2"/>
    <n v="0"/>
    <x v="1540"/>
  </r>
  <r>
    <n v="6317"/>
    <s v="CA-2014-100762"/>
    <x v="156"/>
    <x v="695"/>
    <s v="Standard Class"/>
    <s v="NG-18355"/>
    <s v="Nat Gilpin"/>
    <s v="Corporate"/>
    <s v="United States"/>
    <s v="Jackson"/>
    <s v="Michigan"/>
    <n v="49201"/>
    <x v="2"/>
    <x v="1415"/>
    <x v="1"/>
    <x v="10"/>
    <x v="1402"/>
    <x v="3803"/>
    <n v="3"/>
    <n v="0"/>
    <x v="4367"/>
  </r>
  <r>
    <n v="6318"/>
    <s v="CA-2014-100762"/>
    <x v="156"/>
    <x v="695"/>
    <s v="Standard Class"/>
    <s v="NG-18355"/>
    <s v="Nat Gilpin"/>
    <s v="Corporate"/>
    <s v="United States"/>
    <s v="Jackson"/>
    <s v="Michigan"/>
    <n v="49201"/>
    <x v="2"/>
    <x v="226"/>
    <x v="1"/>
    <x v="10"/>
    <x v="227"/>
    <x v="3888"/>
    <n v="2"/>
    <n v="0"/>
    <x v="4477"/>
  </r>
  <r>
    <n v="6319"/>
    <s v="CA-2017-161459"/>
    <x v="920"/>
    <x v="364"/>
    <s v="Second Class"/>
    <s v="EB-13750"/>
    <s v="Edward Becker"/>
    <s v="Corporate"/>
    <s v="United States"/>
    <s v="Laguna Niguel"/>
    <s v="California"/>
    <n v="92677"/>
    <x v="1"/>
    <x v="1557"/>
    <x v="2"/>
    <x v="7"/>
    <x v="1546"/>
    <x v="1409"/>
    <n v="5"/>
    <n v="0.2"/>
    <x v="5171"/>
  </r>
  <r>
    <n v="6320"/>
    <s v="CA-2017-161459"/>
    <x v="920"/>
    <x v="364"/>
    <s v="Second Class"/>
    <s v="EB-13750"/>
    <s v="Edward Becker"/>
    <s v="Corporate"/>
    <s v="United States"/>
    <s v="Laguna Niguel"/>
    <s v="California"/>
    <n v="92677"/>
    <x v="1"/>
    <x v="126"/>
    <x v="1"/>
    <x v="10"/>
    <x v="562"/>
    <x v="3229"/>
    <n v="6"/>
    <n v="0"/>
    <x v="5172"/>
  </r>
  <r>
    <n v="6321"/>
    <s v="CA-2017-160017"/>
    <x v="394"/>
    <x v="725"/>
    <s v="Standard Class"/>
    <s v="SP-20860"/>
    <s v="Sung Pak"/>
    <s v="Corporate"/>
    <s v="United States"/>
    <s v="Jacksonville"/>
    <s v="Florida"/>
    <n v="32216"/>
    <x v="0"/>
    <x v="585"/>
    <x v="1"/>
    <x v="10"/>
    <x v="585"/>
    <x v="563"/>
    <n v="2"/>
    <n v="0.2"/>
    <x v="572"/>
  </r>
  <r>
    <n v="6322"/>
    <s v="CA-2014-123316"/>
    <x v="303"/>
    <x v="1098"/>
    <s v="Standard Class"/>
    <s v="SP-20545"/>
    <s v="Sibella Parks"/>
    <s v="Corporate"/>
    <s v="United States"/>
    <s v="Mount Vernon"/>
    <s v="New York"/>
    <n v="10550"/>
    <x v="3"/>
    <x v="507"/>
    <x v="1"/>
    <x v="8"/>
    <x v="507"/>
    <x v="3294"/>
    <n v="3"/>
    <n v="0.2"/>
    <x v="3717"/>
  </r>
  <r>
    <n v="6323"/>
    <s v="CA-2014-141299"/>
    <x v="561"/>
    <x v="290"/>
    <s v="Second Class"/>
    <s v="RB-19795"/>
    <s v="Ross Baird"/>
    <s v="Home Office"/>
    <s v="United States"/>
    <s v="Midland"/>
    <s v="Michigan"/>
    <n v="48640"/>
    <x v="2"/>
    <x v="661"/>
    <x v="1"/>
    <x v="12"/>
    <x v="661"/>
    <x v="770"/>
    <n v="2"/>
    <n v="0"/>
    <x v="792"/>
  </r>
  <r>
    <n v="6324"/>
    <s v="CA-2014-104402"/>
    <x v="1103"/>
    <x v="278"/>
    <s v="Standard Class"/>
    <s v="DB-13660"/>
    <s v="Duane Benoit"/>
    <s v="Consumer"/>
    <s v="United States"/>
    <s v="Newark"/>
    <s v="Delaware"/>
    <n v="19711"/>
    <x v="3"/>
    <x v="1734"/>
    <x v="2"/>
    <x v="15"/>
    <x v="1722"/>
    <x v="4407"/>
    <n v="3"/>
    <n v="0"/>
    <x v="5173"/>
  </r>
  <r>
    <n v="6325"/>
    <s v="CA-2015-110289"/>
    <x v="1104"/>
    <x v="450"/>
    <s v="Standard Class"/>
    <s v="NB-18655"/>
    <s v="Nona Balk"/>
    <s v="Corporate"/>
    <s v="United States"/>
    <s v="San Francisco"/>
    <s v="California"/>
    <n v="94109"/>
    <x v="1"/>
    <x v="481"/>
    <x v="1"/>
    <x v="10"/>
    <x v="482"/>
    <x v="657"/>
    <n v="5"/>
    <n v="0"/>
    <x v="669"/>
  </r>
  <r>
    <n v="6326"/>
    <s v="CA-2015-110289"/>
    <x v="1104"/>
    <x v="450"/>
    <s v="Standard Class"/>
    <s v="NB-18655"/>
    <s v="Nona Balk"/>
    <s v="Corporate"/>
    <s v="United States"/>
    <s v="San Francisco"/>
    <s v="California"/>
    <n v="94109"/>
    <x v="1"/>
    <x v="439"/>
    <x v="1"/>
    <x v="12"/>
    <x v="439"/>
    <x v="4408"/>
    <n v="4"/>
    <n v="0"/>
    <x v="5174"/>
  </r>
  <r>
    <n v="6327"/>
    <s v="CA-2014-167927"/>
    <x v="407"/>
    <x v="436"/>
    <s v="Standard Class"/>
    <s v="XP-21865"/>
    <s v="Xylona Preis"/>
    <s v="Consumer"/>
    <s v="United States"/>
    <s v="Westland"/>
    <s v="Michigan"/>
    <n v="48185"/>
    <x v="2"/>
    <x v="4"/>
    <x v="1"/>
    <x v="4"/>
    <x v="4"/>
    <x v="62"/>
    <n v="1"/>
    <n v="0"/>
    <x v="5175"/>
  </r>
  <r>
    <n v="6328"/>
    <s v="CA-2014-167927"/>
    <x v="407"/>
    <x v="436"/>
    <s v="Standard Class"/>
    <s v="XP-21865"/>
    <s v="Xylona Preis"/>
    <s v="Consumer"/>
    <s v="United States"/>
    <s v="Westland"/>
    <s v="Michigan"/>
    <n v="48185"/>
    <x v="2"/>
    <x v="269"/>
    <x v="0"/>
    <x v="5"/>
    <x v="269"/>
    <x v="1050"/>
    <n v="3"/>
    <n v="0"/>
    <x v="3994"/>
  </r>
  <r>
    <n v="6329"/>
    <s v="CA-2014-167927"/>
    <x v="407"/>
    <x v="436"/>
    <s v="Standard Class"/>
    <s v="XP-21865"/>
    <s v="Xylona Preis"/>
    <s v="Consumer"/>
    <s v="United States"/>
    <s v="Westland"/>
    <s v="Michigan"/>
    <n v="48185"/>
    <x v="2"/>
    <x v="536"/>
    <x v="1"/>
    <x v="8"/>
    <x v="536"/>
    <x v="4409"/>
    <n v="5"/>
    <n v="0"/>
    <x v="5176"/>
  </r>
  <r>
    <n v="6330"/>
    <s v="CA-2014-167927"/>
    <x v="407"/>
    <x v="436"/>
    <s v="Standard Class"/>
    <s v="XP-21865"/>
    <s v="Xylona Preis"/>
    <s v="Consumer"/>
    <s v="United States"/>
    <s v="Westland"/>
    <s v="Michigan"/>
    <n v="48185"/>
    <x v="2"/>
    <x v="14"/>
    <x v="1"/>
    <x v="9"/>
    <x v="14"/>
    <x v="4410"/>
    <n v="4"/>
    <n v="0.1"/>
    <x v="5177"/>
  </r>
  <r>
    <n v="6331"/>
    <s v="CA-2014-167927"/>
    <x v="407"/>
    <x v="436"/>
    <s v="Standard Class"/>
    <s v="XP-21865"/>
    <s v="Xylona Preis"/>
    <s v="Consumer"/>
    <s v="United States"/>
    <s v="Westland"/>
    <s v="Michigan"/>
    <n v="48185"/>
    <x v="2"/>
    <x v="1291"/>
    <x v="1"/>
    <x v="4"/>
    <x v="1277"/>
    <x v="4411"/>
    <n v="2"/>
    <n v="0"/>
    <x v="5178"/>
  </r>
  <r>
    <n v="6332"/>
    <s v="CA-2014-167927"/>
    <x v="407"/>
    <x v="436"/>
    <s v="Standard Class"/>
    <s v="XP-21865"/>
    <s v="Xylona Preis"/>
    <s v="Consumer"/>
    <s v="United States"/>
    <s v="Westland"/>
    <s v="Michigan"/>
    <n v="48185"/>
    <x v="2"/>
    <x v="1064"/>
    <x v="1"/>
    <x v="6"/>
    <x v="1053"/>
    <x v="2911"/>
    <n v="3"/>
    <n v="0"/>
    <x v="5179"/>
  </r>
  <r>
    <n v="6333"/>
    <s v="CA-2014-167927"/>
    <x v="407"/>
    <x v="436"/>
    <s v="Standard Class"/>
    <s v="XP-21865"/>
    <s v="Xylona Preis"/>
    <s v="Consumer"/>
    <s v="United States"/>
    <s v="Westland"/>
    <s v="Michigan"/>
    <n v="48185"/>
    <x v="2"/>
    <x v="875"/>
    <x v="0"/>
    <x v="5"/>
    <x v="869"/>
    <x v="1674"/>
    <n v="3"/>
    <n v="0"/>
    <x v="1772"/>
  </r>
  <r>
    <n v="6334"/>
    <s v="CA-2014-167927"/>
    <x v="407"/>
    <x v="436"/>
    <s v="Standard Class"/>
    <s v="XP-21865"/>
    <s v="Xylona Preis"/>
    <s v="Consumer"/>
    <s v="United States"/>
    <s v="Westland"/>
    <s v="Michigan"/>
    <n v="48185"/>
    <x v="2"/>
    <x v="990"/>
    <x v="1"/>
    <x v="8"/>
    <x v="305"/>
    <x v="1286"/>
    <n v="5"/>
    <n v="0"/>
    <x v="1338"/>
  </r>
  <r>
    <n v="6335"/>
    <s v="CA-2014-133305"/>
    <x v="384"/>
    <x v="406"/>
    <s v="Standard Class"/>
    <s v="MH-17455"/>
    <s v="Mark Hamilton"/>
    <s v="Consumer"/>
    <s v="United States"/>
    <s v="New York City"/>
    <s v="New York"/>
    <n v="10011"/>
    <x v="3"/>
    <x v="314"/>
    <x v="1"/>
    <x v="10"/>
    <x v="314"/>
    <x v="338"/>
    <n v="4"/>
    <n v="0"/>
    <x v="346"/>
  </r>
  <r>
    <n v="6336"/>
    <s v="CA-2014-133305"/>
    <x v="384"/>
    <x v="406"/>
    <s v="Standard Class"/>
    <s v="MH-17455"/>
    <s v="Mark Hamilton"/>
    <s v="Consumer"/>
    <s v="United States"/>
    <s v="New York City"/>
    <s v="New York"/>
    <n v="10011"/>
    <x v="3"/>
    <x v="1203"/>
    <x v="1"/>
    <x v="8"/>
    <x v="1188"/>
    <x v="723"/>
    <n v="5"/>
    <n v="0.2"/>
    <x v="5180"/>
  </r>
  <r>
    <n v="6337"/>
    <s v="CA-2016-165995"/>
    <x v="133"/>
    <x v="479"/>
    <s v="Standard Class"/>
    <s v="BG-11740"/>
    <s v="Bruce Geld"/>
    <s v="Consumer"/>
    <s v="United States"/>
    <s v="Los Angeles"/>
    <s v="California"/>
    <n v="90008"/>
    <x v="1"/>
    <x v="1530"/>
    <x v="0"/>
    <x v="5"/>
    <x v="1517"/>
    <x v="116"/>
    <n v="4"/>
    <n v="0"/>
    <x v="5181"/>
  </r>
  <r>
    <n v="6338"/>
    <s v="CA-2016-165995"/>
    <x v="133"/>
    <x v="479"/>
    <s v="Standard Class"/>
    <s v="BG-11740"/>
    <s v="Bruce Geld"/>
    <s v="Consumer"/>
    <s v="United States"/>
    <s v="Los Angeles"/>
    <s v="California"/>
    <n v="90008"/>
    <x v="1"/>
    <x v="1495"/>
    <x v="2"/>
    <x v="7"/>
    <x v="1483"/>
    <x v="107"/>
    <n v="5"/>
    <n v="0.2"/>
    <x v="5182"/>
  </r>
  <r>
    <n v="6339"/>
    <s v="CA-2017-143112"/>
    <x v="361"/>
    <x v="1041"/>
    <s v="Standard Class"/>
    <s v="TS-21370"/>
    <s v="Todd Sumrall"/>
    <s v="Corporate"/>
    <s v="United States"/>
    <s v="New York City"/>
    <s v="New York"/>
    <n v="10035"/>
    <x v="3"/>
    <x v="1513"/>
    <x v="2"/>
    <x v="7"/>
    <x v="1500"/>
    <x v="4412"/>
    <n v="4"/>
    <n v="0"/>
    <x v="5183"/>
  </r>
  <r>
    <n v="6340"/>
    <s v="CA-2017-143112"/>
    <x v="361"/>
    <x v="1041"/>
    <s v="Standard Class"/>
    <s v="TS-21370"/>
    <s v="Todd Sumrall"/>
    <s v="Corporate"/>
    <s v="United States"/>
    <s v="New York City"/>
    <s v="New York"/>
    <n v="10035"/>
    <x v="3"/>
    <x v="812"/>
    <x v="0"/>
    <x v="1"/>
    <x v="809"/>
    <x v="4413"/>
    <n v="2"/>
    <n v="0.1"/>
    <x v="5184"/>
  </r>
  <r>
    <n v="6341"/>
    <s v="CA-2017-143112"/>
    <x v="361"/>
    <x v="1041"/>
    <s v="Standard Class"/>
    <s v="TS-21370"/>
    <s v="Todd Sumrall"/>
    <s v="Corporate"/>
    <s v="United States"/>
    <s v="New York City"/>
    <s v="New York"/>
    <n v="10035"/>
    <x v="3"/>
    <x v="1646"/>
    <x v="2"/>
    <x v="15"/>
    <x v="1635"/>
    <x v="4414"/>
    <n v="4"/>
    <n v="0"/>
    <x v="5185"/>
  </r>
  <r>
    <n v="6342"/>
    <s v="US-2017-105830"/>
    <x v="413"/>
    <x v="771"/>
    <s v="First Class"/>
    <s v="DB-13660"/>
    <s v="Duane Benoit"/>
    <s v="Consumer"/>
    <s v="United States"/>
    <s v="Lancaster"/>
    <s v="Ohio"/>
    <n v="43130"/>
    <x v="3"/>
    <x v="1166"/>
    <x v="1"/>
    <x v="4"/>
    <x v="1153"/>
    <x v="4415"/>
    <n v="4"/>
    <n v="0.2"/>
    <x v="5186"/>
  </r>
  <r>
    <n v="6343"/>
    <s v="CA-2015-146255"/>
    <x v="1105"/>
    <x v="392"/>
    <s v="First Class"/>
    <s v="EM-14140"/>
    <s v="Eugene Moren"/>
    <s v="Home Office"/>
    <s v="United States"/>
    <s v="Newark"/>
    <s v="Delaware"/>
    <n v="19711"/>
    <x v="3"/>
    <x v="240"/>
    <x v="2"/>
    <x v="11"/>
    <x v="241"/>
    <x v="4416"/>
    <n v="3"/>
    <n v="0"/>
    <x v="5187"/>
  </r>
  <r>
    <n v="6344"/>
    <s v="CA-2015-146255"/>
    <x v="1105"/>
    <x v="392"/>
    <s v="First Class"/>
    <s v="EM-14140"/>
    <s v="Eugene Moren"/>
    <s v="Home Office"/>
    <s v="United States"/>
    <s v="Newark"/>
    <s v="Delaware"/>
    <n v="19711"/>
    <x v="3"/>
    <x v="338"/>
    <x v="1"/>
    <x v="8"/>
    <x v="338"/>
    <x v="2690"/>
    <n v="2"/>
    <n v="0"/>
    <x v="5188"/>
  </r>
  <r>
    <n v="6345"/>
    <s v="CA-2015-146255"/>
    <x v="1105"/>
    <x v="392"/>
    <s v="First Class"/>
    <s v="EM-14140"/>
    <s v="Eugene Moren"/>
    <s v="Home Office"/>
    <s v="United States"/>
    <s v="Newark"/>
    <s v="Delaware"/>
    <n v="19711"/>
    <x v="3"/>
    <x v="1002"/>
    <x v="1"/>
    <x v="8"/>
    <x v="994"/>
    <x v="4417"/>
    <n v="2"/>
    <n v="0"/>
    <x v="5189"/>
  </r>
  <r>
    <n v="6346"/>
    <s v="CA-2015-146255"/>
    <x v="1105"/>
    <x v="392"/>
    <s v="First Class"/>
    <s v="EM-14140"/>
    <s v="Eugene Moren"/>
    <s v="Home Office"/>
    <s v="United States"/>
    <s v="Newark"/>
    <s v="Delaware"/>
    <n v="19711"/>
    <x v="3"/>
    <x v="1602"/>
    <x v="2"/>
    <x v="7"/>
    <x v="1594"/>
    <x v="2173"/>
    <n v="3"/>
    <n v="0"/>
    <x v="3565"/>
  </r>
  <r>
    <n v="6347"/>
    <s v="CA-2017-104822"/>
    <x v="179"/>
    <x v="1191"/>
    <s v="Same Day"/>
    <s v="RB-19465"/>
    <s v="Rick Bensley"/>
    <s v="Home Office"/>
    <s v="United States"/>
    <s v="New York City"/>
    <s v="New York"/>
    <n v="10024"/>
    <x v="3"/>
    <x v="1123"/>
    <x v="1"/>
    <x v="2"/>
    <x v="1111"/>
    <x v="4418"/>
    <n v="5"/>
    <n v="0"/>
    <x v="5190"/>
  </r>
  <r>
    <n v="6348"/>
    <s v="CA-2015-104486"/>
    <x v="489"/>
    <x v="1192"/>
    <s v="Standard Class"/>
    <s v="PO-18850"/>
    <s v="Patrick O'Brill"/>
    <s v="Consumer"/>
    <s v="United States"/>
    <s v="San Francisco"/>
    <s v="California"/>
    <n v="94109"/>
    <x v="1"/>
    <x v="338"/>
    <x v="1"/>
    <x v="8"/>
    <x v="338"/>
    <x v="4419"/>
    <n v="1"/>
    <n v="0.2"/>
    <x v="5191"/>
  </r>
  <r>
    <n v="6349"/>
    <s v="CA-2015-104486"/>
    <x v="489"/>
    <x v="1192"/>
    <s v="Standard Class"/>
    <s v="PO-18850"/>
    <s v="Patrick O'Brill"/>
    <s v="Consumer"/>
    <s v="United States"/>
    <s v="San Francisco"/>
    <s v="California"/>
    <n v="94109"/>
    <x v="1"/>
    <x v="253"/>
    <x v="1"/>
    <x v="4"/>
    <x v="254"/>
    <x v="2191"/>
    <n v="3"/>
    <n v="0"/>
    <x v="2361"/>
  </r>
  <r>
    <n v="6350"/>
    <s v="CA-2015-104486"/>
    <x v="489"/>
    <x v="1192"/>
    <s v="Standard Class"/>
    <s v="PO-18850"/>
    <s v="Patrick O'Brill"/>
    <s v="Consumer"/>
    <s v="United States"/>
    <s v="San Francisco"/>
    <s v="California"/>
    <n v="94109"/>
    <x v="1"/>
    <x v="354"/>
    <x v="1"/>
    <x v="14"/>
    <x v="354"/>
    <x v="1530"/>
    <n v="2"/>
    <n v="0"/>
    <x v="1617"/>
  </r>
  <r>
    <n v="6351"/>
    <s v="CA-2017-161557"/>
    <x v="213"/>
    <x v="221"/>
    <s v="Standard Class"/>
    <s v="AG-10900"/>
    <s v="Arthur Gainer"/>
    <s v="Consumer"/>
    <s v="United States"/>
    <s v="Dallas"/>
    <s v="Texas"/>
    <n v="75217"/>
    <x v="2"/>
    <x v="797"/>
    <x v="0"/>
    <x v="5"/>
    <x v="795"/>
    <x v="4420"/>
    <n v="5"/>
    <n v="0.6"/>
    <x v="5192"/>
  </r>
  <r>
    <n v="6352"/>
    <s v="CA-2017-161130"/>
    <x v="132"/>
    <x v="834"/>
    <s v="Standard Class"/>
    <s v="BF-11275"/>
    <s v="Beth Fritzler"/>
    <s v="Corporate"/>
    <s v="United States"/>
    <s v="Miami"/>
    <s v="Florida"/>
    <n v="33178"/>
    <x v="0"/>
    <x v="944"/>
    <x v="2"/>
    <x v="7"/>
    <x v="937"/>
    <x v="3348"/>
    <n v="2"/>
    <n v="0.2"/>
    <x v="3782"/>
  </r>
  <r>
    <n v="6353"/>
    <s v="US-2015-161347"/>
    <x v="1023"/>
    <x v="400"/>
    <s v="Standard Class"/>
    <s v="HG-14845"/>
    <s v="Harry Greene"/>
    <s v="Consumer"/>
    <s v="United States"/>
    <s v="Philadelphia"/>
    <s v="Pennsylvania"/>
    <n v="19120"/>
    <x v="3"/>
    <x v="1232"/>
    <x v="1"/>
    <x v="8"/>
    <x v="1215"/>
    <x v="4421"/>
    <n v="1"/>
    <n v="0.7"/>
    <x v="5193"/>
  </r>
  <r>
    <n v="6354"/>
    <s v="US-2015-109015"/>
    <x v="684"/>
    <x v="64"/>
    <s v="Standard Class"/>
    <s v="BS-11590"/>
    <s v="Brendan Sweed"/>
    <s v="Corporate"/>
    <s v="United States"/>
    <s v="New York City"/>
    <s v="New York"/>
    <n v="10011"/>
    <x v="3"/>
    <x v="1612"/>
    <x v="1"/>
    <x v="9"/>
    <x v="1603"/>
    <x v="4422"/>
    <n v="1"/>
    <n v="0"/>
    <x v="5194"/>
  </r>
  <r>
    <n v="6355"/>
    <s v="US-2015-109015"/>
    <x v="684"/>
    <x v="64"/>
    <s v="Standard Class"/>
    <s v="BS-11590"/>
    <s v="Brendan Sweed"/>
    <s v="Corporate"/>
    <s v="United States"/>
    <s v="New York City"/>
    <s v="New York"/>
    <n v="10011"/>
    <x v="3"/>
    <x v="981"/>
    <x v="2"/>
    <x v="7"/>
    <x v="974"/>
    <x v="4423"/>
    <n v="2"/>
    <n v="0"/>
    <x v="5195"/>
  </r>
  <r>
    <n v="6356"/>
    <s v="CA-2014-110611"/>
    <x v="191"/>
    <x v="293"/>
    <s v="Standard Class"/>
    <s v="JD-16015"/>
    <s v="Joy Daniels"/>
    <s v="Consumer"/>
    <s v="United States"/>
    <s v="Philadelphia"/>
    <s v="Pennsylvania"/>
    <n v="19120"/>
    <x v="3"/>
    <x v="193"/>
    <x v="1"/>
    <x v="4"/>
    <x v="194"/>
    <x v="2067"/>
    <n v="5"/>
    <n v="0.2"/>
    <x v="5196"/>
  </r>
  <r>
    <n v="6357"/>
    <s v="CA-2017-139080"/>
    <x v="205"/>
    <x v="1193"/>
    <s v="Standard Class"/>
    <s v="CS-12250"/>
    <s v="Chris Selesnick"/>
    <s v="Corporate"/>
    <s v="United States"/>
    <s v="Seattle"/>
    <s v="Washington"/>
    <n v="98103"/>
    <x v="1"/>
    <x v="1181"/>
    <x v="1"/>
    <x v="8"/>
    <x v="1167"/>
    <x v="1209"/>
    <n v="5"/>
    <n v="0.2"/>
    <x v="5197"/>
  </r>
  <r>
    <n v="6358"/>
    <s v="CA-2017-139080"/>
    <x v="205"/>
    <x v="1193"/>
    <s v="Standard Class"/>
    <s v="CS-12250"/>
    <s v="Chris Selesnick"/>
    <s v="Corporate"/>
    <s v="United States"/>
    <s v="Seattle"/>
    <s v="Washington"/>
    <n v="98103"/>
    <x v="1"/>
    <x v="747"/>
    <x v="1"/>
    <x v="10"/>
    <x v="745"/>
    <x v="243"/>
    <n v="4"/>
    <n v="0"/>
    <x v="245"/>
  </r>
  <r>
    <n v="6359"/>
    <s v="CA-2017-139080"/>
    <x v="205"/>
    <x v="1193"/>
    <s v="Standard Class"/>
    <s v="CS-12250"/>
    <s v="Chris Selesnick"/>
    <s v="Corporate"/>
    <s v="United States"/>
    <s v="Seattle"/>
    <s v="Washington"/>
    <n v="98103"/>
    <x v="1"/>
    <x v="1009"/>
    <x v="1"/>
    <x v="10"/>
    <x v="1001"/>
    <x v="90"/>
    <n v="1"/>
    <n v="0"/>
    <x v="90"/>
  </r>
  <r>
    <n v="6360"/>
    <s v="CA-2017-139080"/>
    <x v="205"/>
    <x v="1193"/>
    <s v="Standard Class"/>
    <s v="CS-12250"/>
    <s v="Chris Selesnick"/>
    <s v="Corporate"/>
    <s v="United States"/>
    <s v="Seattle"/>
    <s v="Washington"/>
    <n v="98103"/>
    <x v="1"/>
    <x v="1763"/>
    <x v="2"/>
    <x v="7"/>
    <x v="1752"/>
    <x v="1146"/>
    <n v="6"/>
    <n v="0.2"/>
    <x v="5198"/>
  </r>
  <r>
    <n v="6361"/>
    <s v="CA-2015-115693"/>
    <x v="895"/>
    <x v="631"/>
    <s v="Standard Class"/>
    <s v="FC-14245"/>
    <s v="Frank Carlisle"/>
    <s v="Home Office"/>
    <s v="United States"/>
    <s v="Los Angeles"/>
    <s v="California"/>
    <n v="90032"/>
    <x v="1"/>
    <x v="1473"/>
    <x v="1"/>
    <x v="6"/>
    <x v="1460"/>
    <x v="2471"/>
    <n v="2"/>
    <n v="0"/>
    <x v="2704"/>
  </r>
  <r>
    <n v="6362"/>
    <s v="US-2014-107993"/>
    <x v="641"/>
    <x v="457"/>
    <s v="Standard Class"/>
    <s v="SE-20110"/>
    <s v="Sanjit Engle"/>
    <s v="Consumer"/>
    <s v="United States"/>
    <s v="Springfield"/>
    <s v="Oregon"/>
    <n v="97477"/>
    <x v="1"/>
    <x v="1583"/>
    <x v="1"/>
    <x v="6"/>
    <x v="1574"/>
    <x v="4348"/>
    <n v="7"/>
    <n v="0.2"/>
    <x v="5199"/>
  </r>
  <r>
    <n v="6363"/>
    <s v="CA-2017-110443"/>
    <x v="610"/>
    <x v="654"/>
    <s v="Standard Class"/>
    <s v="CK-12205"/>
    <s v="Chloris Kastensmidt"/>
    <s v="Consumer"/>
    <s v="United States"/>
    <s v="Renton"/>
    <s v="Washington"/>
    <n v="98059"/>
    <x v="1"/>
    <x v="443"/>
    <x v="1"/>
    <x v="8"/>
    <x v="443"/>
    <x v="4424"/>
    <n v="5"/>
    <n v="0.2"/>
    <x v="5200"/>
  </r>
  <r>
    <n v="6364"/>
    <s v="CA-2017-110443"/>
    <x v="610"/>
    <x v="654"/>
    <s v="Standard Class"/>
    <s v="CK-12205"/>
    <s v="Chloris Kastensmidt"/>
    <s v="Consumer"/>
    <s v="United States"/>
    <s v="Renton"/>
    <s v="Washington"/>
    <n v="98059"/>
    <x v="1"/>
    <x v="1782"/>
    <x v="2"/>
    <x v="15"/>
    <x v="1772"/>
    <x v="4425"/>
    <n v="1"/>
    <n v="0.2"/>
    <x v="5201"/>
  </r>
  <r>
    <n v="6365"/>
    <s v="CA-2017-110443"/>
    <x v="610"/>
    <x v="654"/>
    <s v="Standard Class"/>
    <s v="CK-12205"/>
    <s v="Chloris Kastensmidt"/>
    <s v="Consumer"/>
    <s v="United States"/>
    <s v="Renton"/>
    <s v="Washington"/>
    <n v="98059"/>
    <x v="1"/>
    <x v="1723"/>
    <x v="1"/>
    <x v="10"/>
    <x v="1710"/>
    <x v="187"/>
    <n v="8"/>
    <n v="0"/>
    <x v="189"/>
  </r>
  <r>
    <n v="6366"/>
    <s v="CA-2017-144848"/>
    <x v="1095"/>
    <x v="710"/>
    <s v="First Class"/>
    <s v="DS-13030"/>
    <s v="Darrin Sayre"/>
    <s v="Home Office"/>
    <s v="United States"/>
    <s v="New York City"/>
    <s v="New York"/>
    <n v="10009"/>
    <x v="3"/>
    <x v="1783"/>
    <x v="2"/>
    <x v="7"/>
    <x v="1773"/>
    <x v="4426"/>
    <n v="1"/>
    <n v="0"/>
    <x v="5202"/>
  </r>
  <r>
    <n v="6367"/>
    <s v="CA-2017-144848"/>
    <x v="1095"/>
    <x v="710"/>
    <s v="First Class"/>
    <s v="DS-13030"/>
    <s v="Darrin Sayre"/>
    <s v="Home Office"/>
    <s v="United States"/>
    <s v="New York City"/>
    <s v="New York"/>
    <n v="10009"/>
    <x v="3"/>
    <x v="262"/>
    <x v="1"/>
    <x v="14"/>
    <x v="262"/>
    <x v="4427"/>
    <n v="1"/>
    <n v="0"/>
    <x v="5203"/>
  </r>
  <r>
    <n v="6368"/>
    <s v="CA-2017-144848"/>
    <x v="1095"/>
    <x v="710"/>
    <s v="First Class"/>
    <s v="DS-13030"/>
    <s v="Darrin Sayre"/>
    <s v="Home Office"/>
    <s v="United States"/>
    <s v="New York City"/>
    <s v="New York"/>
    <n v="10009"/>
    <x v="3"/>
    <x v="476"/>
    <x v="2"/>
    <x v="7"/>
    <x v="477"/>
    <x v="4428"/>
    <n v="2"/>
    <n v="0"/>
    <x v="5204"/>
  </r>
  <r>
    <n v="6369"/>
    <s v="US-2017-147998"/>
    <x v="240"/>
    <x v="286"/>
    <s v="Standard Class"/>
    <s v="SA-20830"/>
    <s v="Sue Ann Reed"/>
    <s v="Consumer"/>
    <s v="United States"/>
    <s v="San Jose"/>
    <s v="California"/>
    <n v="95123"/>
    <x v="1"/>
    <x v="1197"/>
    <x v="1"/>
    <x v="8"/>
    <x v="1182"/>
    <x v="4429"/>
    <n v="5"/>
    <n v="0.2"/>
    <x v="5205"/>
  </r>
  <r>
    <n v="6370"/>
    <s v="CA-2016-103919"/>
    <x v="339"/>
    <x v="1194"/>
    <s v="Standard Class"/>
    <s v="TP-21565"/>
    <s v="Tracy Poddar"/>
    <s v="Corporate"/>
    <s v="United States"/>
    <s v="Grand Prairie"/>
    <s v="Texas"/>
    <n v="75051"/>
    <x v="2"/>
    <x v="285"/>
    <x v="0"/>
    <x v="5"/>
    <x v="285"/>
    <x v="4430"/>
    <n v="5"/>
    <n v="0.6"/>
    <x v="5206"/>
  </r>
  <r>
    <n v="6371"/>
    <s v="CA-2016-113425"/>
    <x v="831"/>
    <x v="1143"/>
    <s v="Same Day"/>
    <s v="JK-16120"/>
    <s v="Julie Kriz"/>
    <s v="Home Office"/>
    <s v="United States"/>
    <s v="New York City"/>
    <s v="New York"/>
    <n v="10009"/>
    <x v="3"/>
    <x v="1531"/>
    <x v="0"/>
    <x v="0"/>
    <x v="1518"/>
    <x v="394"/>
    <n v="2"/>
    <n v="0.2"/>
    <x v="5207"/>
  </r>
  <r>
    <n v="6372"/>
    <s v="CA-2017-143035"/>
    <x v="621"/>
    <x v="391"/>
    <s v="Second Class"/>
    <s v="CC-12430"/>
    <s v="Chuck Clark"/>
    <s v="Home Office"/>
    <s v="United States"/>
    <s v="New York City"/>
    <s v="New York"/>
    <n v="10009"/>
    <x v="3"/>
    <x v="107"/>
    <x v="0"/>
    <x v="5"/>
    <x v="107"/>
    <x v="202"/>
    <n v="4"/>
    <n v="0"/>
    <x v="5208"/>
  </r>
  <r>
    <n v="6373"/>
    <s v="CA-2017-143035"/>
    <x v="621"/>
    <x v="391"/>
    <s v="Second Class"/>
    <s v="CC-12430"/>
    <s v="Chuck Clark"/>
    <s v="Home Office"/>
    <s v="United States"/>
    <s v="New York City"/>
    <s v="New York"/>
    <n v="10009"/>
    <x v="3"/>
    <x v="790"/>
    <x v="1"/>
    <x v="6"/>
    <x v="788"/>
    <x v="153"/>
    <n v="3"/>
    <n v="0"/>
    <x v="5209"/>
  </r>
  <r>
    <n v="6374"/>
    <s v="CA-2017-143035"/>
    <x v="621"/>
    <x v="391"/>
    <s v="Second Class"/>
    <s v="CC-12430"/>
    <s v="Chuck Clark"/>
    <s v="Home Office"/>
    <s v="United States"/>
    <s v="New York City"/>
    <s v="New York"/>
    <n v="10009"/>
    <x v="3"/>
    <x v="695"/>
    <x v="2"/>
    <x v="11"/>
    <x v="695"/>
    <x v="810"/>
    <n v="3"/>
    <n v="0"/>
    <x v="836"/>
  </r>
  <r>
    <n v="6375"/>
    <s v="CA-2014-107811"/>
    <x v="333"/>
    <x v="617"/>
    <s v="Standard Class"/>
    <s v="LA-16780"/>
    <s v="Laura Armstrong"/>
    <s v="Corporate"/>
    <s v="United States"/>
    <s v="Memphis"/>
    <s v="Tennessee"/>
    <n v="38109"/>
    <x v="0"/>
    <x v="654"/>
    <x v="0"/>
    <x v="1"/>
    <x v="654"/>
    <x v="4431"/>
    <n v="2"/>
    <n v="0.2"/>
    <x v="5210"/>
  </r>
  <r>
    <n v="6376"/>
    <s v="CA-2014-107811"/>
    <x v="333"/>
    <x v="617"/>
    <s v="Standard Class"/>
    <s v="LA-16780"/>
    <s v="Laura Armstrong"/>
    <s v="Corporate"/>
    <s v="United States"/>
    <s v="Memphis"/>
    <s v="Tennessee"/>
    <n v="38109"/>
    <x v="0"/>
    <x v="352"/>
    <x v="1"/>
    <x v="4"/>
    <x v="352"/>
    <x v="4432"/>
    <n v="5"/>
    <n v="0.2"/>
    <x v="5211"/>
  </r>
  <r>
    <n v="6377"/>
    <s v="CA-2016-163216"/>
    <x v="877"/>
    <x v="1195"/>
    <s v="First Class"/>
    <s v="AW-10930"/>
    <s v="Arthur Wiediger"/>
    <s v="Home Office"/>
    <s v="United States"/>
    <s v="Philadelphia"/>
    <s v="Pennsylvania"/>
    <n v="19143"/>
    <x v="3"/>
    <x v="85"/>
    <x v="1"/>
    <x v="2"/>
    <x v="85"/>
    <x v="1268"/>
    <n v="2"/>
    <n v="0.2"/>
    <x v="5212"/>
  </r>
  <r>
    <n v="6378"/>
    <s v="US-2016-116442"/>
    <x v="272"/>
    <x v="259"/>
    <s v="Standard Class"/>
    <s v="BP-11230"/>
    <s v="Benjamin Patterson"/>
    <s v="Consumer"/>
    <s v="United States"/>
    <s v="Los Angeles"/>
    <s v="California"/>
    <n v="90004"/>
    <x v="1"/>
    <x v="1256"/>
    <x v="0"/>
    <x v="5"/>
    <x v="1240"/>
    <x v="1816"/>
    <n v="2"/>
    <n v="0"/>
    <x v="3642"/>
  </r>
  <r>
    <n v="6379"/>
    <s v="CA-2017-150623"/>
    <x v="318"/>
    <x v="1001"/>
    <s v="Standard Class"/>
    <s v="DB-13360"/>
    <s v="Dennis Bolton"/>
    <s v="Home Office"/>
    <s v="United States"/>
    <s v="Waterbury"/>
    <s v="Connecticut"/>
    <n v="6708"/>
    <x v="3"/>
    <x v="409"/>
    <x v="2"/>
    <x v="11"/>
    <x v="409"/>
    <x v="313"/>
    <n v="1"/>
    <n v="0"/>
    <x v="5213"/>
  </r>
  <r>
    <n v="6380"/>
    <s v="CA-2017-150623"/>
    <x v="318"/>
    <x v="1001"/>
    <s v="Standard Class"/>
    <s v="DB-13360"/>
    <s v="Dennis Bolton"/>
    <s v="Home Office"/>
    <s v="United States"/>
    <s v="Waterbury"/>
    <s v="Connecticut"/>
    <n v="6708"/>
    <x v="3"/>
    <x v="1277"/>
    <x v="1"/>
    <x v="4"/>
    <x v="1262"/>
    <x v="4433"/>
    <n v="5"/>
    <n v="0"/>
    <x v="5214"/>
  </r>
  <r>
    <n v="6381"/>
    <s v="US-2014-163797"/>
    <x v="918"/>
    <x v="969"/>
    <s v="Standard Class"/>
    <s v="PC-19000"/>
    <s v="Pauline Chand"/>
    <s v="Home Office"/>
    <s v="United States"/>
    <s v="Chandler"/>
    <s v="Arizona"/>
    <n v="85224"/>
    <x v="1"/>
    <x v="1506"/>
    <x v="1"/>
    <x v="13"/>
    <x v="1493"/>
    <x v="4434"/>
    <n v="8"/>
    <n v="0.2"/>
    <x v="5215"/>
  </r>
  <r>
    <n v="6382"/>
    <s v="CA-2016-127236"/>
    <x v="892"/>
    <x v="944"/>
    <s v="Standard Class"/>
    <s v="TB-21595"/>
    <s v="Troy Blackwell"/>
    <s v="Consumer"/>
    <s v="United States"/>
    <s v="Springfield"/>
    <s v="Ohio"/>
    <n v="45503"/>
    <x v="3"/>
    <x v="574"/>
    <x v="0"/>
    <x v="0"/>
    <x v="574"/>
    <x v="4435"/>
    <n v="5"/>
    <n v="0.5"/>
    <x v="5216"/>
  </r>
  <r>
    <n v="6383"/>
    <s v="CA-2016-127236"/>
    <x v="892"/>
    <x v="944"/>
    <s v="Standard Class"/>
    <s v="TB-21595"/>
    <s v="Troy Blackwell"/>
    <s v="Consumer"/>
    <s v="United States"/>
    <s v="Springfield"/>
    <s v="Ohio"/>
    <n v="45503"/>
    <x v="3"/>
    <x v="1326"/>
    <x v="2"/>
    <x v="7"/>
    <x v="1312"/>
    <x v="3608"/>
    <n v="4"/>
    <n v="0.4"/>
    <x v="5217"/>
  </r>
  <r>
    <n v="6384"/>
    <s v="US-2017-104661"/>
    <x v="787"/>
    <x v="827"/>
    <s v="First Class"/>
    <s v="TB-21250"/>
    <s v="Tim Brockman"/>
    <s v="Consumer"/>
    <s v="United States"/>
    <s v="Austin"/>
    <s v="Texas"/>
    <n v="78745"/>
    <x v="2"/>
    <x v="800"/>
    <x v="1"/>
    <x v="8"/>
    <x v="798"/>
    <x v="2102"/>
    <n v="4"/>
    <n v="0.8"/>
    <x v="5218"/>
  </r>
  <r>
    <n v="6385"/>
    <s v="US-2017-104661"/>
    <x v="787"/>
    <x v="827"/>
    <s v="First Class"/>
    <s v="TB-21250"/>
    <s v="Tim Brockman"/>
    <s v="Consumer"/>
    <s v="United States"/>
    <s v="Austin"/>
    <s v="Texas"/>
    <n v="78745"/>
    <x v="2"/>
    <x v="246"/>
    <x v="2"/>
    <x v="11"/>
    <x v="247"/>
    <x v="736"/>
    <n v="2"/>
    <n v="0.2"/>
    <x v="2929"/>
  </r>
  <r>
    <n v="6386"/>
    <s v="US-2017-104661"/>
    <x v="787"/>
    <x v="827"/>
    <s v="First Class"/>
    <s v="TB-21250"/>
    <s v="Tim Brockman"/>
    <s v="Consumer"/>
    <s v="United States"/>
    <s v="Austin"/>
    <s v="Texas"/>
    <n v="78745"/>
    <x v="2"/>
    <x v="1599"/>
    <x v="2"/>
    <x v="11"/>
    <x v="1591"/>
    <x v="4436"/>
    <n v="8"/>
    <n v="0.2"/>
    <x v="5219"/>
  </r>
  <r>
    <n v="6387"/>
    <s v="US-2017-104661"/>
    <x v="787"/>
    <x v="827"/>
    <s v="First Class"/>
    <s v="TB-21250"/>
    <s v="Tim Brockman"/>
    <s v="Consumer"/>
    <s v="United States"/>
    <s v="Austin"/>
    <s v="Texas"/>
    <n v="78745"/>
    <x v="2"/>
    <x v="410"/>
    <x v="1"/>
    <x v="8"/>
    <x v="410"/>
    <x v="4437"/>
    <n v="1"/>
    <n v="0.8"/>
    <x v="5220"/>
  </r>
  <r>
    <n v="6388"/>
    <s v="CA-2014-134103"/>
    <x v="1106"/>
    <x v="1196"/>
    <s v="Standard Class"/>
    <s v="MV-18190"/>
    <s v="Mike Vittorini"/>
    <s v="Consumer"/>
    <s v="United States"/>
    <s v="Detroit"/>
    <s v="Michigan"/>
    <n v="48234"/>
    <x v="2"/>
    <x v="523"/>
    <x v="1"/>
    <x v="10"/>
    <x v="523"/>
    <x v="232"/>
    <n v="2"/>
    <n v="0"/>
    <x v="234"/>
  </r>
  <r>
    <n v="6389"/>
    <s v="CA-2014-134103"/>
    <x v="1106"/>
    <x v="1196"/>
    <s v="Standard Class"/>
    <s v="MV-18190"/>
    <s v="Mike Vittorini"/>
    <s v="Consumer"/>
    <s v="United States"/>
    <s v="Detroit"/>
    <s v="Michigan"/>
    <n v="48234"/>
    <x v="2"/>
    <x v="156"/>
    <x v="1"/>
    <x v="4"/>
    <x v="157"/>
    <x v="4438"/>
    <n v="2"/>
    <n v="0"/>
    <x v="5221"/>
  </r>
  <r>
    <n v="6390"/>
    <s v="CA-2015-147529"/>
    <x v="1107"/>
    <x v="640"/>
    <s v="Standard Class"/>
    <s v="DK-12835"/>
    <s v="Damala Kotsonis"/>
    <s v="Corporate"/>
    <s v="United States"/>
    <s v="Springfield"/>
    <s v="Virginia"/>
    <n v="22153"/>
    <x v="0"/>
    <x v="633"/>
    <x v="1"/>
    <x v="12"/>
    <x v="633"/>
    <x v="4439"/>
    <n v="5"/>
    <n v="0"/>
    <x v="5222"/>
  </r>
  <r>
    <n v="6391"/>
    <s v="CA-2015-147529"/>
    <x v="1107"/>
    <x v="640"/>
    <s v="Standard Class"/>
    <s v="DK-12835"/>
    <s v="Damala Kotsonis"/>
    <s v="Corporate"/>
    <s v="United States"/>
    <s v="Springfield"/>
    <s v="Virginia"/>
    <n v="22153"/>
    <x v="0"/>
    <x v="219"/>
    <x v="1"/>
    <x v="10"/>
    <x v="220"/>
    <x v="91"/>
    <n v="2"/>
    <n v="0"/>
    <x v="2056"/>
  </r>
  <r>
    <n v="6392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1490"/>
    <x v="1"/>
    <x v="10"/>
    <x v="1477"/>
    <x v="2"/>
    <n v="2"/>
    <n v="0"/>
    <x v="5223"/>
  </r>
  <r>
    <n v="6393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1186"/>
    <x v="1"/>
    <x v="2"/>
    <x v="1172"/>
    <x v="1784"/>
    <n v="2"/>
    <n v="0"/>
    <x v="2167"/>
  </r>
  <r>
    <n v="6394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110"/>
    <x v="1"/>
    <x v="13"/>
    <x v="110"/>
    <x v="1385"/>
    <n v="6"/>
    <n v="0"/>
    <x v="5224"/>
  </r>
  <r>
    <n v="6395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1071"/>
    <x v="0"/>
    <x v="5"/>
    <x v="1060"/>
    <x v="4440"/>
    <n v="4"/>
    <n v="0"/>
    <x v="5225"/>
  </r>
  <r>
    <n v="6396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456"/>
    <x v="1"/>
    <x v="4"/>
    <x v="457"/>
    <x v="4441"/>
    <n v="1"/>
    <n v="0"/>
    <x v="5226"/>
  </r>
  <r>
    <n v="6397"/>
    <s v="CA-2016-129126"/>
    <x v="882"/>
    <x v="292"/>
    <s v="Standard Class"/>
    <s v="PK-19075"/>
    <s v="Pete Kriz"/>
    <s v="Consumer"/>
    <s v="United States"/>
    <s v="New York City"/>
    <s v="New York"/>
    <n v="10011"/>
    <x v="3"/>
    <x v="1784"/>
    <x v="1"/>
    <x v="8"/>
    <x v="1774"/>
    <x v="1071"/>
    <n v="2"/>
    <n v="0.2"/>
    <x v="5227"/>
  </r>
  <r>
    <n v="6398"/>
    <s v="CA-2017-131632"/>
    <x v="1108"/>
    <x v="276"/>
    <s v="Standard Class"/>
    <s v="AH-10120"/>
    <s v="Adrian Hane"/>
    <s v="Home Office"/>
    <s v="United States"/>
    <s v="Dallas"/>
    <s v="Texas"/>
    <n v="75217"/>
    <x v="2"/>
    <x v="279"/>
    <x v="1"/>
    <x v="6"/>
    <x v="279"/>
    <x v="797"/>
    <n v="2"/>
    <n v="0.2"/>
    <x v="822"/>
  </r>
  <r>
    <n v="6399"/>
    <s v="CA-2017-151981"/>
    <x v="634"/>
    <x v="948"/>
    <s v="Standard Class"/>
    <s v="GM-14455"/>
    <s v="Gary Mitchum"/>
    <s v="Home Office"/>
    <s v="United States"/>
    <s v="Concord"/>
    <s v="New Hampshire"/>
    <n v="3301"/>
    <x v="3"/>
    <x v="1405"/>
    <x v="2"/>
    <x v="7"/>
    <x v="1392"/>
    <x v="4442"/>
    <n v="5"/>
    <n v="0"/>
    <x v="5228"/>
  </r>
  <r>
    <n v="6400"/>
    <s v="CA-2017-151981"/>
    <x v="634"/>
    <x v="948"/>
    <s v="Standard Class"/>
    <s v="GM-14455"/>
    <s v="Gary Mitchum"/>
    <s v="Home Office"/>
    <s v="United States"/>
    <s v="Concord"/>
    <s v="New Hampshire"/>
    <n v="3301"/>
    <x v="3"/>
    <x v="1038"/>
    <x v="1"/>
    <x v="2"/>
    <x v="1028"/>
    <x v="4443"/>
    <n v="8"/>
    <n v="0"/>
    <x v="5229"/>
  </r>
  <r>
    <n v="6401"/>
    <s v="CA-2017-151981"/>
    <x v="634"/>
    <x v="948"/>
    <s v="Standard Class"/>
    <s v="GM-14455"/>
    <s v="Gary Mitchum"/>
    <s v="Home Office"/>
    <s v="United States"/>
    <s v="Concord"/>
    <s v="New Hampshire"/>
    <n v="3301"/>
    <x v="3"/>
    <x v="108"/>
    <x v="1"/>
    <x v="6"/>
    <x v="108"/>
    <x v="4444"/>
    <n v="6"/>
    <n v="0"/>
    <x v="5230"/>
  </r>
  <r>
    <n v="6402"/>
    <s v="CA-2017-125472"/>
    <x v="1109"/>
    <x v="1135"/>
    <s v="First Class"/>
    <s v="BD-11725"/>
    <s v="Bruce Degenhardt"/>
    <s v="Consumer"/>
    <s v="United States"/>
    <s v="Lafayette"/>
    <s v="Louisiana"/>
    <n v="70506"/>
    <x v="0"/>
    <x v="1119"/>
    <x v="0"/>
    <x v="0"/>
    <x v="1107"/>
    <x v="1805"/>
    <n v="2"/>
    <n v="0"/>
    <x v="5231"/>
  </r>
  <r>
    <n v="6403"/>
    <s v="CA-2017-125472"/>
    <x v="1109"/>
    <x v="1135"/>
    <s v="First Class"/>
    <s v="BD-11725"/>
    <s v="Bruce Degenhardt"/>
    <s v="Consumer"/>
    <s v="United States"/>
    <s v="Lafayette"/>
    <s v="Louisiana"/>
    <n v="70506"/>
    <x v="0"/>
    <x v="1065"/>
    <x v="1"/>
    <x v="8"/>
    <x v="1054"/>
    <x v="3857"/>
    <n v="1"/>
    <n v="0"/>
    <x v="5232"/>
  </r>
  <r>
    <n v="6404"/>
    <s v="CA-2017-125472"/>
    <x v="1109"/>
    <x v="1135"/>
    <s v="First Class"/>
    <s v="BD-11725"/>
    <s v="Bruce Degenhardt"/>
    <s v="Consumer"/>
    <s v="United States"/>
    <s v="Lafayette"/>
    <s v="Louisiana"/>
    <n v="70506"/>
    <x v="0"/>
    <x v="1565"/>
    <x v="0"/>
    <x v="5"/>
    <x v="1556"/>
    <x v="4445"/>
    <n v="3"/>
    <n v="0"/>
    <x v="5233"/>
  </r>
  <r>
    <n v="6405"/>
    <s v="CA-2015-156328"/>
    <x v="672"/>
    <x v="1197"/>
    <s v="Standard Class"/>
    <s v="RM-19375"/>
    <s v="Raymond Messe"/>
    <s v="Consumer"/>
    <s v="United States"/>
    <s v="Raleigh"/>
    <s v="North Carolina"/>
    <n v="27604"/>
    <x v="0"/>
    <x v="1192"/>
    <x v="2"/>
    <x v="7"/>
    <x v="1177"/>
    <x v="1665"/>
    <n v="3"/>
    <n v="0.2"/>
    <x v="1763"/>
  </r>
  <r>
    <n v="6406"/>
    <s v="CA-2017-154074"/>
    <x v="515"/>
    <x v="1198"/>
    <s v="Second Class"/>
    <s v="BW-11110"/>
    <s v="Bart Watters"/>
    <s v="Corporate"/>
    <s v="United States"/>
    <s v="Spokane"/>
    <s v="Washington"/>
    <n v="99207"/>
    <x v="1"/>
    <x v="406"/>
    <x v="0"/>
    <x v="1"/>
    <x v="407"/>
    <x v="4446"/>
    <n v="2"/>
    <n v="0.2"/>
    <x v="5234"/>
  </r>
  <r>
    <n v="6407"/>
    <s v="CA-2017-154074"/>
    <x v="515"/>
    <x v="1198"/>
    <s v="Second Class"/>
    <s v="BW-11110"/>
    <s v="Bart Watters"/>
    <s v="Corporate"/>
    <s v="United States"/>
    <s v="Spokane"/>
    <s v="Washington"/>
    <n v="99207"/>
    <x v="1"/>
    <x v="80"/>
    <x v="1"/>
    <x v="4"/>
    <x v="80"/>
    <x v="4447"/>
    <n v="7"/>
    <n v="0"/>
    <x v="5235"/>
  </r>
  <r>
    <n v="6408"/>
    <s v="CA-2017-161774"/>
    <x v="304"/>
    <x v="646"/>
    <s v="First Class"/>
    <s v="GT-14710"/>
    <s v="Greg Tran"/>
    <s v="Consumer"/>
    <s v="United States"/>
    <s v="Houston"/>
    <s v="Texas"/>
    <n v="77041"/>
    <x v="2"/>
    <x v="1189"/>
    <x v="0"/>
    <x v="1"/>
    <x v="1175"/>
    <x v="4448"/>
    <n v="5"/>
    <n v="0.3"/>
    <x v="5236"/>
  </r>
  <r>
    <n v="6409"/>
    <s v="CA-2017-161774"/>
    <x v="304"/>
    <x v="646"/>
    <s v="First Class"/>
    <s v="GT-14710"/>
    <s v="Greg Tran"/>
    <s v="Consumer"/>
    <s v="United States"/>
    <s v="Houston"/>
    <s v="Texas"/>
    <n v="77041"/>
    <x v="2"/>
    <x v="1175"/>
    <x v="1"/>
    <x v="6"/>
    <x v="1161"/>
    <x v="849"/>
    <n v="5"/>
    <n v="0.2"/>
    <x v="5237"/>
  </r>
  <r>
    <n v="6410"/>
    <s v="CA-2017-161774"/>
    <x v="304"/>
    <x v="646"/>
    <s v="First Class"/>
    <s v="GT-14710"/>
    <s v="Greg Tran"/>
    <s v="Consumer"/>
    <s v="United States"/>
    <s v="Houston"/>
    <s v="Texas"/>
    <n v="77041"/>
    <x v="2"/>
    <x v="1785"/>
    <x v="1"/>
    <x v="10"/>
    <x v="1775"/>
    <x v="1107"/>
    <n v="3"/>
    <n v="0.2"/>
    <x v="3062"/>
  </r>
  <r>
    <n v="6411"/>
    <s v="CA-2017-161774"/>
    <x v="304"/>
    <x v="646"/>
    <s v="First Class"/>
    <s v="GT-14710"/>
    <s v="Greg Tran"/>
    <s v="Consumer"/>
    <s v="United States"/>
    <s v="Houston"/>
    <s v="Texas"/>
    <n v="77041"/>
    <x v="2"/>
    <x v="1557"/>
    <x v="2"/>
    <x v="7"/>
    <x v="1546"/>
    <x v="465"/>
    <n v="1"/>
    <n v="0.2"/>
    <x v="5238"/>
  </r>
  <r>
    <n v="6412"/>
    <s v="CA-2017-161774"/>
    <x v="304"/>
    <x v="646"/>
    <s v="First Class"/>
    <s v="GT-14710"/>
    <s v="Greg Tran"/>
    <s v="Consumer"/>
    <s v="United States"/>
    <s v="Houston"/>
    <s v="Texas"/>
    <n v="77041"/>
    <x v="2"/>
    <x v="1684"/>
    <x v="1"/>
    <x v="10"/>
    <x v="1672"/>
    <x v="4449"/>
    <n v="2"/>
    <n v="0.2"/>
    <x v="5239"/>
  </r>
  <r>
    <n v="6413"/>
    <s v="CA-2017-151211"/>
    <x v="629"/>
    <x v="176"/>
    <s v="Standard Class"/>
    <s v="AH-10120"/>
    <s v="Adrian Hane"/>
    <s v="Home Office"/>
    <s v="United States"/>
    <s v="Louisville"/>
    <s v="Kentucky"/>
    <n v="40214"/>
    <x v="0"/>
    <x v="141"/>
    <x v="1"/>
    <x v="8"/>
    <x v="142"/>
    <x v="4450"/>
    <n v="3"/>
    <n v="0"/>
    <x v="5240"/>
  </r>
  <r>
    <n v="6414"/>
    <s v="CA-2017-151211"/>
    <x v="629"/>
    <x v="176"/>
    <s v="Standard Class"/>
    <s v="AH-10120"/>
    <s v="Adrian Hane"/>
    <s v="Home Office"/>
    <s v="United States"/>
    <s v="Louisville"/>
    <s v="Kentucky"/>
    <n v="40214"/>
    <x v="0"/>
    <x v="960"/>
    <x v="2"/>
    <x v="11"/>
    <x v="953"/>
    <x v="1548"/>
    <n v="6"/>
    <n v="0"/>
    <x v="1635"/>
  </r>
  <r>
    <n v="6415"/>
    <s v="CA-2017-142671"/>
    <x v="468"/>
    <x v="773"/>
    <s v="Second Class"/>
    <s v="DR-12940"/>
    <s v="Daniel Raglin"/>
    <s v="Home Office"/>
    <s v="United States"/>
    <s v="Hollywood"/>
    <s v="Florida"/>
    <n v="33021"/>
    <x v="0"/>
    <x v="1736"/>
    <x v="1"/>
    <x v="8"/>
    <x v="1725"/>
    <x v="2828"/>
    <n v="5"/>
    <n v="0.7"/>
    <x v="5241"/>
  </r>
  <r>
    <n v="6416"/>
    <s v="CA-2017-144750"/>
    <x v="170"/>
    <x v="783"/>
    <s v="Same Day"/>
    <s v="DL-13495"/>
    <s v="Dionis Lloyd"/>
    <s v="Corporate"/>
    <s v="United States"/>
    <s v="Chandler"/>
    <s v="Arizona"/>
    <n v="85224"/>
    <x v="1"/>
    <x v="656"/>
    <x v="1"/>
    <x v="10"/>
    <x v="656"/>
    <x v="1148"/>
    <n v="1"/>
    <n v="0.2"/>
    <x v="5242"/>
  </r>
  <r>
    <n v="6417"/>
    <s v="CA-2016-111976"/>
    <x v="387"/>
    <x v="331"/>
    <s v="Standard Class"/>
    <s v="BD-11620"/>
    <s v="Brian DeCherney"/>
    <s v="Consumer"/>
    <s v="United States"/>
    <s v="Philadelphia"/>
    <s v="Pennsylvania"/>
    <n v="19120"/>
    <x v="3"/>
    <x v="1409"/>
    <x v="2"/>
    <x v="7"/>
    <x v="1396"/>
    <x v="4451"/>
    <n v="4"/>
    <n v="0.4"/>
    <x v="5243"/>
  </r>
  <r>
    <n v="6418"/>
    <s v="CA-2016-111976"/>
    <x v="387"/>
    <x v="331"/>
    <s v="Standard Class"/>
    <s v="BD-11620"/>
    <s v="Brian DeCherney"/>
    <s v="Consumer"/>
    <s v="United States"/>
    <s v="Philadelphia"/>
    <s v="Pennsylvania"/>
    <n v="19120"/>
    <x v="3"/>
    <x v="1028"/>
    <x v="1"/>
    <x v="13"/>
    <x v="1019"/>
    <x v="4452"/>
    <n v="2"/>
    <n v="0.2"/>
    <x v="5244"/>
  </r>
  <r>
    <n v="6419"/>
    <s v="CA-2016-140130"/>
    <x v="731"/>
    <x v="519"/>
    <s v="Standard Class"/>
    <s v="HW-14935"/>
    <s v="Helen Wasserman"/>
    <s v="Corporate"/>
    <s v="United States"/>
    <s v="Tulsa"/>
    <s v="Oklahoma"/>
    <n v="74133"/>
    <x v="2"/>
    <x v="133"/>
    <x v="1"/>
    <x v="14"/>
    <x v="134"/>
    <x v="2138"/>
    <n v="2"/>
    <n v="0"/>
    <x v="5245"/>
  </r>
  <r>
    <n v="6420"/>
    <s v="CA-2016-140130"/>
    <x v="731"/>
    <x v="519"/>
    <s v="Standard Class"/>
    <s v="HW-14935"/>
    <s v="Helen Wasserman"/>
    <s v="Corporate"/>
    <s v="United States"/>
    <s v="Tulsa"/>
    <s v="Oklahoma"/>
    <n v="74133"/>
    <x v="2"/>
    <x v="1265"/>
    <x v="0"/>
    <x v="1"/>
    <x v="1249"/>
    <x v="2411"/>
    <n v="3"/>
    <n v="0"/>
    <x v="3285"/>
  </r>
  <r>
    <n v="6421"/>
    <s v="CA-2016-140130"/>
    <x v="731"/>
    <x v="519"/>
    <s v="Standard Class"/>
    <s v="HW-14935"/>
    <s v="Helen Wasserman"/>
    <s v="Corporate"/>
    <s v="United States"/>
    <s v="Tulsa"/>
    <s v="Oklahoma"/>
    <n v="74133"/>
    <x v="2"/>
    <x v="1560"/>
    <x v="1"/>
    <x v="6"/>
    <x v="1550"/>
    <x v="714"/>
    <n v="3"/>
    <n v="0"/>
    <x v="5246"/>
  </r>
  <r>
    <n v="6422"/>
    <s v="CA-2016-140130"/>
    <x v="731"/>
    <x v="519"/>
    <s v="Standard Class"/>
    <s v="HW-14935"/>
    <s v="Helen Wasserman"/>
    <s v="Corporate"/>
    <s v="United States"/>
    <s v="Tulsa"/>
    <s v="Oklahoma"/>
    <n v="74133"/>
    <x v="2"/>
    <x v="1439"/>
    <x v="1"/>
    <x v="4"/>
    <x v="1427"/>
    <x v="743"/>
    <n v="3"/>
    <n v="0"/>
    <x v="5247"/>
  </r>
  <r>
    <n v="6423"/>
    <s v="CA-2014-159121"/>
    <x v="711"/>
    <x v="1199"/>
    <s v="Standard Class"/>
    <s v="JO-15145"/>
    <s v="Jack O'Briant"/>
    <s v="Corporate"/>
    <s v="United States"/>
    <s v="Draper"/>
    <s v="Utah"/>
    <n v="84020"/>
    <x v="1"/>
    <x v="1097"/>
    <x v="2"/>
    <x v="11"/>
    <x v="1087"/>
    <x v="4453"/>
    <n v="7"/>
    <n v="0"/>
    <x v="5248"/>
  </r>
  <r>
    <n v="6424"/>
    <s v="CA-2015-149650"/>
    <x v="1040"/>
    <x v="983"/>
    <s v="First Class"/>
    <s v="RD-19660"/>
    <s v="Robert Dilbeck"/>
    <s v="Home Office"/>
    <s v="United States"/>
    <s v="Oakland"/>
    <s v="California"/>
    <n v="94601"/>
    <x v="1"/>
    <x v="367"/>
    <x v="0"/>
    <x v="1"/>
    <x v="368"/>
    <x v="4454"/>
    <n v="8"/>
    <n v="0.2"/>
    <x v="5249"/>
  </r>
  <r>
    <n v="6425"/>
    <s v="CA-2017-115777"/>
    <x v="971"/>
    <x v="1178"/>
    <s v="Standard Class"/>
    <s v="DO-13645"/>
    <s v="Doug O'Connell"/>
    <s v="Consumer"/>
    <s v="United States"/>
    <s v="Lawrence"/>
    <s v="Massachusetts"/>
    <n v="1841"/>
    <x v="3"/>
    <x v="1553"/>
    <x v="1"/>
    <x v="10"/>
    <x v="1541"/>
    <x v="541"/>
    <n v="3"/>
    <n v="0"/>
    <x v="551"/>
  </r>
  <r>
    <n v="6426"/>
    <s v="CA-2016-143714"/>
    <x v="454"/>
    <x v="500"/>
    <s v="Standard Class"/>
    <s v="CC-12370"/>
    <s v="Christopher Conant"/>
    <s v="Consumer"/>
    <s v="United States"/>
    <s v="Philadelphia"/>
    <s v="Pennsylvania"/>
    <n v="19120"/>
    <x v="3"/>
    <x v="1388"/>
    <x v="2"/>
    <x v="16"/>
    <x v="1374"/>
    <x v="4455"/>
    <n v="4"/>
    <n v="0.4"/>
    <x v="5250"/>
  </r>
  <r>
    <n v="6427"/>
    <s v="CA-2016-143714"/>
    <x v="454"/>
    <x v="500"/>
    <s v="Standard Class"/>
    <s v="CC-12370"/>
    <s v="Christopher Conant"/>
    <s v="Consumer"/>
    <s v="United States"/>
    <s v="Philadelphia"/>
    <s v="Pennsylvania"/>
    <n v="19120"/>
    <x v="3"/>
    <x v="1786"/>
    <x v="1"/>
    <x v="8"/>
    <x v="1776"/>
    <x v="4456"/>
    <n v="1"/>
    <n v="0.7"/>
    <x v="5251"/>
  </r>
  <r>
    <n v="6428"/>
    <s v="CA-2016-143714"/>
    <x v="454"/>
    <x v="500"/>
    <s v="Standard Class"/>
    <s v="CC-12370"/>
    <s v="Christopher Conant"/>
    <s v="Consumer"/>
    <s v="United States"/>
    <s v="Philadelphia"/>
    <s v="Pennsylvania"/>
    <n v="19120"/>
    <x v="3"/>
    <x v="815"/>
    <x v="1"/>
    <x v="10"/>
    <x v="811"/>
    <x v="563"/>
    <n v="2"/>
    <n v="0.2"/>
    <x v="572"/>
  </r>
  <r>
    <n v="6429"/>
    <s v="CA-2016-143714"/>
    <x v="454"/>
    <x v="500"/>
    <s v="Standard Class"/>
    <s v="CC-12370"/>
    <s v="Christopher Conant"/>
    <s v="Consumer"/>
    <s v="United States"/>
    <s v="Philadelphia"/>
    <s v="Pennsylvania"/>
    <n v="19120"/>
    <x v="3"/>
    <x v="1787"/>
    <x v="2"/>
    <x v="7"/>
    <x v="1777"/>
    <x v="4457"/>
    <n v="3"/>
    <n v="0.4"/>
    <x v="5252"/>
  </r>
  <r>
    <n v="6430"/>
    <s v="CA-2014-165764"/>
    <x v="935"/>
    <x v="322"/>
    <s v="Standard Class"/>
    <s v="SH-20395"/>
    <s v="Shahid Hopkins"/>
    <s v="Consumer"/>
    <s v="United States"/>
    <s v="Jacksonville"/>
    <s v="North Carolina"/>
    <n v="28540"/>
    <x v="0"/>
    <x v="720"/>
    <x v="1"/>
    <x v="4"/>
    <x v="719"/>
    <x v="3346"/>
    <n v="2"/>
    <n v="0.2"/>
    <x v="5253"/>
  </r>
  <r>
    <n v="6431"/>
    <s v="CA-2014-165764"/>
    <x v="935"/>
    <x v="322"/>
    <s v="Standard Class"/>
    <s v="SH-20395"/>
    <s v="Shahid Hopkins"/>
    <s v="Consumer"/>
    <s v="United States"/>
    <s v="Jacksonville"/>
    <s v="North Carolina"/>
    <n v="28540"/>
    <x v="0"/>
    <x v="114"/>
    <x v="0"/>
    <x v="3"/>
    <x v="114"/>
    <x v="4458"/>
    <n v="6"/>
    <n v="0.4"/>
    <x v="5254"/>
  </r>
  <r>
    <n v="6432"/>
    <s v="CA-2014-165764"/>
    <x v="935"/>
    <x v="322"/>
    <s v="Standard Class"/>
    <s v="SH-20395"/>
    <s v="Shahid Hopkins"/>
    <s v="Consumer"/>
    <s v="United States"/>
    <s v="Jacksonville"/>
    <s v="North Carolina"/>
    <n v="28540"/>
    <x v="0"/>
    <x v="1282"/>
    <x v="1"/>
    <x v="8"/>
    <x v="1267"/>
    <x v="4459"/>
    <n v="7"/>
    <n v="0.7"/>
    <x v="5255"/>
  </r>
  <r>
    <n v="6433"/>
    <s v="CA-2014-165764"/>
    <x v="935"/>
    <x v="322"/>
    <s v="Standard Class"/>
    <s v="SH-20395"/>
    <s v="Shahid Hopkins"/>
    <s v="Consumer"/>
    <s v="United States"/>
    <s v="Jacksonville"/>
    <s v="North Carolina"/>
    <n v="28540"/>
    <x v="0"/>
    <x v="1304"/>
    <x v="0"/>
    <x v="5"/>
    <x v="1289"/>
    <x v="4460"/>
    <n v="3"/>
    <n v="0.2"/>
    <x v="5256"/>
  </r>
  <r>
    <n v="6434"/>
    <s v="CA-2015-121405"/>
    <x v="1110"/>
    <x v="442"/>
    <s v="Standard Class"/>
    <s v="FC-14335"/>
    <s v="Fred Chung"/>
    <s v="Corporate"/>
    <s v="United States"/>
    <s v="Chicago"/>
    <s v="Illinois"/>
    <n v="60610"/>
    <x v="2"/>
    <x v="1017"/>
    <x v="1"/>
    <x v="10"/>
    <x v="1008"/>
    <x v="4461"/>
    <n v="5"/>
    <n v="0.2"/>
    <x v="5257"/>
  </r>
  <r>
    <n v="6435"/>
    <s v="CA-2015-121405"/>
    <x v="1110"/>
    <x v="442"/>
    <s v="Standard Class"/>
    <s v="FC-14335"/>
    <s v="Fred Chung"/>
    <s v="Corporate"/>
    <s v="United States"/>
    <s v="Chicago"/>
    <s v="Illinois"/>
    <n v="60610"/>
    <x v="2"/>
    <x v="1409"/>
    <x v="2"/>
    <x v="7"/>
    <x v="1396"/>
    <x v="2171"/>
    <n v="5"/>
    <n v="0.2"/>
    <x v="5258"/>
  </r>
  <r>
    <n v="6436"/>
    <s v="US-2017-116897"/>
    <x v="837"/>
    <x v="990"/>
    <s v="First Class"/>
    <s v="JG-15160"/>
    <s v="James Galang"/>
    <s v="Consumer"/>
    <s v="United States"/>
    <s v="Pocatello"/>
    <s v="Idaho"/>
    <n v="83201"/>
    <x v="1"/>
    <x v="1457"/>
    <x v="0"/>
    <x v="5"/>
    <x v="1443"/>
    <x v="768"/>
    <n v="4"/>
    <n v="0"/>
    <x v="5259"/>
  </r>
  <r>
    <n v="6437"/>
    <s v="US-2017-116897"/>
    <x v="837"/>
    <x v="990"/>
    <s v="First Class"/>
    <s v="JG-15160"/>
    <s v="James Galang"/>
    <s v="Consumer"/>
    <s v="United States"/>
    <s v="Pocatello"/>
    <s v="Idaho"/>
    <n v="83201"/>
    <x v="1"/>
    <x v="621"/>
    <x v="1"/>
    <x v="4"/>
    <x v="621"/>
    <x v="4462"/>
    <n v="5"/>
    <n v="0"/>
    <x v="5260"/>
  </r>
  <r>
    <n v="6438"/>
    <s v="US-2017-116897"/>
    <x v="837"/>
    <x v="990"/>
    <s v="First Class"/>
    <s v="JG-15160"/>
    <s v="James Galang"/>
    <s v="Consumer"/>
    <s v="United States"/>
    <s v="Pocatello"/>
    <s v="Idaho"/>
    <n v="83201"/>
    <x v="1"/>
    <x v="1443"/>
    <x v="2"/>
    <x v="7"/>
    <x v="1431"/>
    <x v="214"/>
    <n v="3"/>
    <n v="0.2"/>
    <x v="216"/>
  </r>
  <r>
    <n v="6439"/>
    <s v="US-2017-113992"/>
    <x v="817"/>
    <x v="857"/>
    <s v="Standard Class"/>
    <s v="LC-16885"/>
    <s v="Lena Creighton"/>
    <s v="Consumer"/>
    <s v="United States"/>
    <s v="Plano"/>
    <s v="Texas"/>
    <n v="75023"/>
    <x v="2"/>
    <x v="3"/>
    <x v="0"/>
    <x v="3"/>
    <x v="3"/>
    <x v="4463"/>
    <n v="4"/>
    <n v="0.3"/>
    <x v="5261"/>
  </r>
  <r>
    <n v="6440"/>
    <s v="CA-2014-166891"/>
    <x v="777"/>
    <x v="911"/>
    <s v="First Class"/>
    <s v="CC-12220"/>
    <s v="Chris Cortes"/>
    <s v="Consumer"/>
    <s v="United States"/>
    <s v="New York City"/>
    <s v="New York"/>
    <n v="10024"/>
    <x v="3"/>
    <x v="1585"/>
    <x v="0"/>
    <x v="1"/>
    <x v="1576"/>
    <x v="4464"/>
    <n v="5"/>
    <n v="0.1"/>
    <x v="5262"/>
  </r>
  <r>
    <n v="6441"/>
    <s v="CA-2016-101161"/>
    <x v="63"/>
    <x v="550"/>
    <s v="Standard Class"/>
    <s v="BW-11110"/>
    <s v="Bart Watters"/>
    <s v="Corporate"/>
    <s v="United States"/>
    <s v="New York City"/>
    <s v="New York"/>
    <n v="10024"/>
    <x v="3"/>
    <x v="924"/>
    <x v="1"/>
    <x v="6"/>
    <x v="916"/>
    <x v="2890"/>
    <n v="5"/>
    <n v="0"/>
    <x v="3213"/>
  </r>
  <r>
    <n v="6442"/>
    <s v="CA-2016-101161"/>
    <x v="63"/>
    <x v="550"/>
    <s v="Standard Class"/>
    <s v="BW-11110"/>
    <s v="Bart Watters"/>
    <s v="Corporate"/>
    <s v="United States"/>
    <s v="New York City"/>
    <s v="New York"/>
    <n v="10024"/>
    <x v="3"/>
    <x v="1291"/>
    <x v="1"/>
    <x v="4"/>
    <x v="1277"/>
    <x v="4191"/>
    <n v="3"/>
    <n v="0"/>
    <x v="4877"/>
  </r>
  <r>
    <n v="6443"/>
    <s v="CA-2016-101161"/>
    <x v="63"/>
    <x v="550"/>
    <s v="Standard Class"/>
    <s v="BW-11110"/>
    <s v="Bart Watters"/>
    <s v="Corporate"/>
    <s v="United States"/>
    <s v="New York City"/>
    <s v="New York"/>
    <n v="10024"/>
    <x v="3"/>
    <x v="1237"/>
    <x v="1"/>
    <x v="10"/>
    <x v="1220"/>
    <x v="2479"/>
    <n v="2"/>
    <n v="0"/>
    <x v="2714"/>
  </r>
  <r>
    <n v="6444"/>
    <s v="CA-2016-101161"/>
    <x v="63"/>
    <x v="550"/>
    <s v="Standard Class"/>
    <s v="BW-11110"/>
    <s v="Bart Watters"/>
    <s v="Corporate"/>
    <s v="United States"/>
    <s v="New York City"/>
    <s v="New York"/>
    <n v="10024"/>
    <x v="3"/>
    <x v="1508"/>
    <x v="1"/>
    <x v="2"/>
    <x v="1495"/>
    <x v="1691"/>
    <n v="5"/>
    <n v="0"/>
    <x v="5263"/>
  </r>
  <r>
    <n v="6445"/>
    <s v="CA-2016-101161"/>
    <x v="63"/>
    <x v="550"/>
    <s v="Standard Class"/>
    <s v="BW-11110"/>
    <s v="Bart Watters"/>
    <s v="Corporate"/>
    <s v="United States"/>
    <s v="New York City"/>
    <s v="New York"/>
    <n v="10024"/>
    <x v="3"/>
    <x v="905"/>
    <x v="0"/>
    <x v="5"/>
    <x v="897"/>
    <x v="4465"/>
    <n v="3"/>
    <n v="0"/>
    <x v="5264"/>
  </r>
  <r>
    <n v="6446"/>
    <s v="CA-2015-151785"/>
    <x v="616"/>
    <x v="392"/>
    <s v="Standard Class"/>
    <s v="JJ-15445"/>
    <s v="Jennifer Jackson"/>
    <s v="Consumer"/>
    <s v="United States"/>
    <s v="Chicago"/>
    <s v="Illinois"/>
    <n v="60623"/>
    <x v="2"/>
    <x v="1084"/>
    <x v="1"/>
    <x v="13"/>
    <x v="1074"/>
    <x v="4466"/>
    <n v="6"/>
    <n v="0.2"/>
    <x v="5265"/>
  </r>
  <r>
    <n v="6447"/>
    <s v="US-2017-119816"/>
    <x v="168"/>
    <x v="1200"/>
    <s v="Second Class"/>
    <s v="TT-21460"/>
    <s v="Tonja Turnell"/>
    <s v="Home Office"/>
    <s v="United States"/>
    <s v="Houston"/>
    <s v="Texas"/>
    <n v="77095"/>
    <x v="2"/>
    <x v="28"/>
    <x v="0"/>
    <x v="5"/>
    <x v="28"/>
    <x v="4467"/>
    <n v="5"/>
    <n v="0.6"/>
    <x v="5266"/>
  </r>
  <r>
    <n v="6448"/>
    <s v="US-2017-119816"/>
    <x v="168"/>
    <x v="1200"/>
    <s v="Second Class"/>
    <s v="TT-21460"/>
    <s v="Tonja Turnell"/>
    <s v="Home Office"/>
    <s v="United States"/>
    <s v="Houston"/>
    <s v="Texas"/>
    <n v="77095"/>
    <x v="2"/>
    <x v="1098"/>
    <x v="1"/>
    <x v="2"/>
    <x v="1088"/>
    <x v="4468"/>
    <n v="1"/>
    <n v="0.2"/>
    <x v="5267"/>
  </r>
  <r>
    <n v="6449"/>
    <s v="US-2017-119816"/>
    <x v="168"/>
    <x v="1200"/>
    <s v="Second Class"/>
    <s v="TT-21460"/>
    <s v="Tonja Turnell"/>
    <s v="Home Office"/>
    <s v="United States"/>
    <s v="Houston"/>
    <s v="Texas"/>
    <n v="77095"/>
    <x v="2"/>
    <x v="376"/>
    <x v="1"/>
    <x v="4"/>
    <x v="377"/>
    <x v="525"/>
    <n v="1"/>
    <n v="0.2"/>
    <x v="5268"/>
  </r>
  <r>
    <n v="6450"/>
    <s v="CA-2015-156510"/>
    <x v="12"/>
    <x v="591"/>
    <s v="Standard Class"/>
    <s v="EH-13990"/>
    <s v="Erica Hackney"/>
    <s v="Consumer"/>
    <s v="United States"/>
    <s v="Meriden"/>
    <s v="Connecticut"/>
    <n v="6450"/>
    <x v="3"/>
    <x v="973"/>
    <x v="1"/>
    <x v="8"/>
    <x v="967"/>
    <x v="4469"/>
    <n v="2"/>
    <n v="0"/>
    <x v="5269"/>
  </r>
  <r>
    <n v="6451"/>
    <s v="CA-2015-156510"/>
    <x v="12"/>
    <x v="591"/>
    <s v="Standard Class"/>
    <s v="EH-13990"/>
    <s v="Erica Hackney"/>
    <s v="Consumer"/>
    <s v="United States"/>
    <s v="Meriden"/>
    <s v="Connecticut"/>
    <n v="6450"/>
    <x v="3"/>
    <x v="393"/>
    <x v="1"/>
    <x v="10"/>
    <x v="394"/>
    <x v="1846"/>
    <n v="2"/>
    <n v="0"/>
    <x v="1981"/>
  </r>
  <r>
    <n v="6452"/>
    <s v="CA-2015-156510"/>
    <x v="12"/>
    <x v="591"/>
    <s v="Standard Class"/>
    <s v="EH-13990"/>
    <s v="Erica Hackney"/>
    <s v="Consumer"/>
    <s v="United States"/>
    <s v="Meriden"/>
    <s v="Connecticut"/>
    <n v="6450"/>
    <x v="3"/>
    <x v="87"/>
    <x v="1"/>
    <x v="6"/>
    <x v="87"/>
    <x v="4470"/>
    <n v="1"/>
    <n v="0"/>
    <x v="5270"/>
  </r>
  <r>
    <n v="6453"/>
    <s v="US-2015-110261"/>
    <x v="546"/>
    <x v="226"/>
    <s v="Second Class"/>
    <s v="PR-18880"/>
    <s v="Patrick Ryan"/>
    <s v="Consumer"/>
    <s v="United States"/>
    <s v="Glenview"/>
    <s v="Illinois"/>
    <n v="60025"/>
    <x v="2"/>
    <x v="984"/>
    <x v="2"/>
    <x v="7"/>
    <x v="977"/>
    <x v="3180"/>
    <n v="3"/>
    <n v="0.2"/>
    <x v="3581"/>
  </r>
  <r>
    <n v="6454"/>
    <s v="CA-2015-125710"/>
    <x v="1049"/>
    <x v="349"/>
    <s v="Standard Class"/>
    <s v="BT-11680"/>
    <s v="Brian Thompson"/>
    <s v="Consumer"/>
    <s v="United States"/>
    <s v="Houston"/>
    <s v="Texas"/>
    <n v="77036"/>
    <x v="2"/>
    <x v="1539"/>
    <x v="1"/>
    <x v="6"/>
    <x v="1527"/>
    <x v="4471"/>
    <n v="2"/>
    <n v="0.2"/>
    <x v="5271"/>
  </r>
  <r>
    <n v="6455"/>
    <s v="CA-2017-161102"/>
    <x v="689"/>
    <x v="260"/>
    <s v="First Class"/>
    <s v="EC-14050"/>
    <s v="Erin Creighton"/>
    <s v="Consumer"/>
    <s v="United States"/>
    <s v="San Francisco"/>
    <s v="California"/>
    <n v="94110"/>
    <x v="1"/>
    <x v="86"/>
    <x v="1"/>
    <x v="4"/>
    <x v="86"/>
    <x v="403"/>
    <n v="2"/>
    <n v="0"/>
    <x v="2042"/>
  </r>
  <r>
    <n v="6456"/>
    <s v="CA-2017-161102"/>
    <x v="689"/>
    <x v="260"/>
    <s v="First Class"/>
    <s v="EC-14050"/>
    <s v="Erin Creighton"/>
    <s v="Consumer"/>
    <s v="United States"/>
    <s v="San Francisco"/>
    <s v="California"/>
    <n v="94110"/>
    <x v="1"/>
    <x v="1226"/>
    <x v="0"/>
    <x v="5"/>
    <x v="1210"/>
    <x v="3322"/>
    <n v="7"/>
    <n v="0"/>
    <x v="5272"/>
  </r>
  <r>
    <n v="6457"/>
    <s v="CA-2014-110065"/>
    <x v="79"/>
    <x v="826"/>
    <s v="Standard Class"/>
    <s v="SP-20650"/>
    <s v="Stephanie Phelps"/>
    <s v="Corporate"/>
    <s v="United States"/>
    <s v="New York City"/>
    <s v="New York"/>
    <n v="10009"/>
    <x v="3"/>
    <x v="1236"/>
    <x v="2"/>
    <x v="7"/>
    <x v="1219"/>
    <x v="4472"/>
    <n v="1"/>
    <n v="0"/>
    <x v="5273"/>
  </r>
  <r>
    <n v="6458"/>
    <s v="CA-2014-110065"/>
    <x v="79"/>
    <x v="826"/>
    <s v="Standard Class"/>
    <s v="SP-20650"/>
    <s v="Stephanie Phelps"/>
    <s v="Corporate"/>
    <s v="United States"/>
    <s v="New York City"/>
    <s v="New York"/>
    <n v="10009"/>
    <x v="3"/>
    <x v="1605"/>
    <x v="1"/>
    <x v="6"/>
    <x v="1597"/>
    <x v="4473"/>
    <n v="7"/>
    <n v="0"/>
    <x v="5274"/>
  </r>
  <r>
    <n v="6459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868"/>
    <x v="1"/>
    <x v="6"/>
    <x v="862"/>
    <x v="1061"/>
    <n v="2"/>
    <n v="0"/>
    <x v="1102"/>
  </r>
  <r>
    <n v="6460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425"/>
    <x v="1"/>
    <x v="6"/>
    <x v="425"/>
    <x v="456"/>
    <n v="5"/>
    <n v="0"/>
    <x v="467"/>
  </r>
  <r>
    <n v="6461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1453"/>
    <x v="1"/>
    <x v="6"/>
    <x v="1439"/>
    <x v="4474"/>
    <n v="5"/>
    <n v="0"/>
    <x v="5275"/>
  </r>
  <r>
    <n v="6462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1048"/>
    <x v="2"/>
    <x v="11"/>
    <x v="1037"/>
    <x v="1324"/>
    <n v="3"/>
    <n v="0"/>
    <x v="2965"/>
  </r>
  <r>
    <n v="6463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1585"/>
    <x v="0"/>
    <x v="1"/>
    <x v="1576"/>
    <x v="0"/>
    <n v="2"/>
    <n v="0"/>
    <x v="5276"/>
  </r>
  <r>
    <n v="6464"/>
    <s v="US-2017-133361"/>
    <x v="304"/>
    <x v="808"/>
    <s v="First Class"/>
    <s v="AJ-10780"/>
    <s v="Anthony Jacobs"/>
    <s v="Corporate"/>
    <s v="United States"/>
    <s v="Baltimore"/>
    <s v="Maryland"/>
    <n v="21215"/>
    <x v="3"/>
    <x v="198"/>
    <x v="1"/>
    <x v="2"/>
    <x v="199"/>
    <x v="3066"/>
    <n v="5"/>
    <n v="0"/>
    <x v="3430"/>
  </r>
  <r>
    <n v="6465"/>
    <s v="US-2016-155404"/>
    <x v="897"/>
    <x v="961"/>
    <s v="Standard Class"/>
    <s v="AS-10630"/>
    <s v="Ann Steele"/>
    <s v="Home Office"/>
    <s v="United States"/>
    <s v="Louisville"/>
    <s v="Kentucky"/>
    <n v="40214"/>
    <x v="0"/>
    <x v="1494"/>
    <x v="0"/>
    <x v="5"/>
    <x v="1482"/>
    <x v="2537"/>
    <n v="2"/>
    <n v="0"/>
    <x v="2782"/>
  </r>
  <r>
    <n v="6466"/>
    <s v="CA-2015-114503"/>
    <x v="50"/>
    <x v="50"/>
    <s v="Standard Class"/>
    <s v="AA-10375"/>
    <s v="Allen Armold"/>
    <s v="Consumer"/>
    <s v="United States"/>
    <s v="Lebanon"/>
    <s v="Tennessee"/>
    <n v="37087"/>
    <x v="0"/>
    <x v="1754"/>
    <x v="1"/>
    <x v="4"/>
    <x v="1744"/>
    <x v="4475"/>
    <n v="6"/>
    <n v="0.2"/>
    <x v="5277"/>
  </r>
  <r>
    <n v="6467"/>
    <s v="CA-2017-153080"/>
    <x v="1053"/>
    <x v="1169"/>
    <s v="Second Class"/>
    <s v="EH-13945"/>
    <s v="Eric Hoffmann"/>
    <s v="Consumer"/>
    <s v="United States"/>
    <s v="Los Angeles"/>
    <s v="California"/>
    <n v="90008"/>
    <x v="1"/>
    <x v="1599"/>
    <x v="2"/>
    <x v="11"/>
    <x v="1591"/>
    <x v="3776"/>
    <n v="7"/>
    <n v="0"/>
    <x v="5278"/>
  </r>
  <r>
    <n v="6468"/>
    <s v="CA-2016-163804"/>
    <x v="499"/>
    <x v="542"/>
    <s v="Standard Class"/>
    <s v="DB-13270"/>
    <s v="Deborah Brumfield"/>
    <s v="Home Office"/>
    <s v="United States"/>
    <s v="Providence"/>
    <s v="Rhode Island"/>
    <n v="2908"/>
    <x v="3"/>
    <x v="403"/>
    <x v="1"/>
    <x v="4"/>
    <x v="404"/>
    <x v="4476"/>
    <n v="5"/>
    <n v="0"/>
    <x v="5279"/>
  </r>
  <r>
    <n v="6469"/>
    <s v="CA-2016-163804"/>
    <x v="499"/>
    <x v="542"/>
    <s v="Standard Class"/>
    <s v="DB-13270"/>
    <s v="Deborah Brumfield"/>
    <s v="Home Office"/>
    <s v="United States"/>
    <s v="Providence"/>
    <s v="Rhode Island"/>
    <n v="2908"/>
    <x v="3"/>
    <x v="1066"/>
    <x v="2"/>
    <x v="7"/>
    <x v="1055"/>
    <x v="3211"/>
    <n v="5"/>
    <n v="0"/>
    <x v="5069"/>
  </r>
  <r>
    <n v="6470"/>
    <s v="CA-2016-163804"/>
    <x v="499"/>
    <x v="542"/>
    <s v="Standard Class"/>
    <s v="DB-13270"/>
    <s v="Deborah Brumfield"/>
    <s v="Home Office"/>
    <s v="United States"/>
    <s v="Providence"/>
    <s v="Rhode Island"/>
    <n v="2908"/>
    <x v="3"/>
    <x v="441"/>
    <x v="0"/>
    <x v="5"/>
    <x v="1719"/>
    <x v="4477"/>
    <n v="6"/>
    <n v="0"/>
    <x v="5280"/>
  </r>
  <r>
    <n v="6471"/>
    <s v="CA-2015-108532"/>
    <x v="1111"/>
    <x v="756"/>
    <s v="Standard Class"/>
    <s v="CC-12100"/>
    <s v="Chad Cunningham"/>
    <s v="Home Office"/>
    <s v="United States"/>
    <s v="Detroit"/>
    <s v="Michigan"/>
    <n v="48234"/>
    <x v="2"/>
    <x v="984"/>
    <x v="2"/>
    <x v="7"/>
    <x v="977"/>
    <x v="203"/>
    <n v="2"/>
    <n v="0"/>
    <x v="205"/>
  </r>
  <r>
    <n v="6472"/>
    <s v="CA-2015-108532"/>
    <x v="1111"/>
    <x v="756"/>
    <s v="Standard Class"/>
    <s v="CC-12100"/>
    <s v="Chad Cunningham"/>
    <s v="Home Office"/>
    <s v="United States"/>
    <s v="Detroit"/>
    <s v="Michigan"/>
    <n v="48234"/>
    <x v="2"/>
    <x v="960"/>
    <x v="2"/>
    <x v="11"/>
    <x v="953"/>
    <x v="4478"/>
    <n v="7"/>
    <n v="0"/>
    <x v="5281"/>
  </r>
  <r>
    <n v="6473"/>
    <s v="CA-2014-151897"/>
    <x v="571"/>
    <x v="161"/>
    <s v="Standard Class"/>
    <s v="VT-21700"/>
    <s v="Valerie Takahito"/>
    <s v="Home Office"/>
    <s v="United States"/>
    <s v="Houston"/>
    <s v="Texas"/>
    <n v="77070"/>
    <x v="2"/>
    <x v="300"/>
    <x v="1"/>
    <x v="2"/>
    <x v="300"/>
    <x v="318"/>
    <n v="10"/>
    <n v="0.2"/>
    <x v="324"/>
  </r>
  <r>
    <n v="6474"/>
    <s v="CA-2016-113292"/>
    <x v="196"/>
    <x v="1179"/>
    <s v="Second Class"/>
    <s v="DB-13060"/>
    <s v="Dave Brooks"/>
    <s v="Consumer"/>
    <s v="United States"/>
    <s v="Columbia"/>
    <s v="Tennessee"/>
    <n v="38401"/>
    <x v="0"/>
    <x v="963"/>
    <x v="1"/>
    <x v="9"/>
    <x v="956"/>
    <x v="4479"/>
    <n v="3"/>
    <n v="0.2"/>
    <x v="5282"/>
  </r>
  <r>
    <n v="6475"/>
    <s v="CA-2014-149524"/>
    <x v="1112"/>
    <x v="306"/>
    <s v="First Class"/>
    <s v="BS-11590"/>
    <s v="Brendan Sweed"/>
    <s v="Corporate"/>
    <s v="United States"/>
    <s v="Philadelphia"/>
    <s v="Pennsylvania"/>
    <n v="19140"/>
    <x v="3"/>
    <x v="927"/>
    <x v="0"/>
    <x v="0"/>
    <x v="920"/>
    <x v="1168"/>
    <n v="4"/>
    <n v="0.5"/>
    <x v="5283"/>
  </r>
  <r>
    <n v="6476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881"/>
    <x v="1"/>
    <x v="8"/>
    <x v="875"/>
    <x v="4480"/>
    <n v="3"/>
    <n v="0.7"/>
    <x v="5284"/>
  </r>
  <r>
    <n v="6477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189"/>
    <x v="1"/>
    <x v="9"/>
    <x v="190"/>
    <x v="4481"/>
    <n v="2"/>
    <n v="0.2"/>
    <x v="5285"/>
  </r>
  <r>
    <n v="6478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217"/>
    <x v="2"/>
    <x v="11"/>
    <x v="218"/>
    <x v="4482"/>
    <n v="1"/>
    <n v="0.2"/>
    <x v="5286"/>
  </r>
  <r>
    <n v="6479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1145"/>
    <x v="1"/>
    <x v="10"/>
    <x v="1133"/>
    <x v="12"/>
    <n v="3"/>
    <n v="0.2"/>
    <x v="12"/>
  </r>
  <r>
    <n v="6480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1066"/>
    <x v="2"/>
    <x v="7"/>
    <x v="1055"/>
    <x v="4483"/>
    <n v="5"/>
    <n v="0.2"/>
    <x v="5287"/>
  </r>
  <r>
    <n v="6481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1298"/>
    <x v="1"/>
    <x v="9"/>
    <x v="1283"/>
    <x v="4484"/>
    <n v="7"/>
    <n v="0.2"/>
    <x v="5288"/>
  </r>
  <r>
    <n v="6482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415"/>
    <x v="0"/>
    <x v="0"/>
    <x v="415"/>
    <x v="475"/>
    <n v="2"/>
    <n v="0.2"/>
    <x v="232"/>
  </r>
  <r>
    <n v="6483"/>
    <s v="CA-2017-140872"/>
    <x v="95"/>
    <x v="272"/>
    <s v="Standard Class"/>
    <s v="NR-18550"/>
    <s v="Nick Radford"/>
    <s v="Consumer"/>
    <s v="United States"/>
    <s v="Pembroke Pines"/>
    <s v="Florida"/>
    <n v="33024"/>
    <x v="0"/>
    <x v="1615"/>
    <x v="2"/>
    <x v="11"/>
    <x v="1606"/>
    <x v="4485"/>
    <n v="2"/>
    <n v="0.2"/>
    <x v="5289"/>
  </r>
  <r>
    <n v="6484"/>
    <s v="CA-2017-113908"/>
    <x v="95"/>
    <x v="1201"/>
    <s v="Standard Class"/>
    <s v="KN-16390"/>
    <s v="Katherine Nockton"/>
    <s v="Corporate"/>
    <s v="United States"/>
    <s v="New York City"/>
    <s v="New York"/>
    <n v="10011"/>
    <x v="3"/>
    <x v="855"/>
    <x v="0"/>
    <x v="3"/>
    <x v="848"/>
    <x v="4486"/>
    <n v="2"/>
    <n v="0.4"/>
    <x v="5290"/>
  </r>
  <r>
    <n v="6485"/>
    <s v="CA-2017-113908"/>
    <x v="95"/>
    <x v="1201"/>
    <s v="Standard Class"/>
    <s v="KN-16390"/>
    <s v="Katherine Nockton"/>
    <s v="Corporate"/>
    <s v="United States"/>
    <s v="New York City"/>
    <s v="New York"/>
    <n v="10011"/>
    <x v="3"/>
    <x v="1728"/>
    <x v="2"/>
    <x v="15"/>
    <x v="1715"/>
    <x v="4487"/>
    <n v="6"/>
    <n v="0"/>
    <x v="5291"/>
  </r>
  <r>
    <n v="6486"/>
    <s v="CA-2017-113908"/>
    <x v="95"/>
    <x v="1201"/>
    <s v="Standard Class"/>
    <s v="KN-16390"/>
    <s v="Katherine Nockton"/>
    <s v="Corporate"/>
    <s v="United States"/>
    <s v="New York City"/>
    <s v="New York"/>
    <n v="10011"/>
    <x v="3"/>
    <x v="752"/>
    <x v="1"/>
    <x v="10"/>
    <x v="750"/>
    <x v="1568"/>
    <n v="4"/>
    <n v="0"/>
    <x v="4882"/>
  </r>
  <r>
    <n v="6487"/>
    <s v="CA-2015-120621"/>
    <x v="1113"/>
    <x v="211"/>
    <s v="Standard Class"/>
    <s v="JW-16075"/>
    <s v="Julia West"/>
    <s v="Consumer"/>
    <s v="United States"/>
    <s v="Jacksonville"/>
    <s v="North Carolina"/>
    <n v="28540"/>
    <x v="0"/>
    <x v="227"/>
    <x v="1"/>
    <x v="9"/>
    <x v="228"/>
    <x v="4488"/>
    <n v="4"/>
    <n v="0.2"/>
    <x v="5292"/>
  </r>
  <r>
    <n v="6488"/>
    <s v="CA-2015-120621"/>
    <x v="1113"/>
    <x v="211"/>
    <s v="Standard Class"/>
    <s v="JW-16075"/>
    <s v="Julia West"/>
    <s v="Consumer"/>
    <s v="United States"/>
    <s v="Jacksonville"/>
    <s v="North Carolina"/>
    <n v="28540"/>
    <x v="0"/>
    <x v="1395"/>
    <x v="1"/>
    <x v="8"/>
    <x v="1382"/>
    <x v="4489"/>
    <n v="3"/>
    <n v="0.7"/>
    <x v="5293"/>
  </r>
  <r>
    <n v="6489"/>
    <s v="CA-2015-120621"/>
    <x v="1113"/>
    <x v="211"/>
    <s v="Standard Class"/>
    <s v="JW-16075"/>
    <s v="Julia West"/>
    <s v="Consumer"/>
    <s v="United States"/>
    <s v="Jacksonville"/>
    <s v="North Carolina"/>
    <n v="28540"/>
    <x v="0"/>
    <x v="145"/>
    <x v="1"/>
    <x v="10"/>
    <x v="146"/>
    <x v="4490"/>
    <n v="14"/>
    <n v="0.2"/>
    <x v="5294"/>
  </r>
  <r>
    <n v="6490"/>
    <s v="US-2017-148866"/>
    <x v="20"/>
    <x v="706"/>
    <s v="Standard Class"/>
    <s v="JM-15535"/>
    <s v="Jessica Myrick"/>
    <s v="Consumer"/>
    <s v="United States"/>
    <s v="New York City"/>
    <s v="New York"/>
    <n v="10011"/>
    <x v="3"/>
    <x v="1434"/>
    <x v="1"/>
    <x v="10"/>
    <x v="1422"/>
    <x v="56"/>
    <n v="5"/>
    <n v="0"/>
    <x v="56"/>
  </r>
  <r>
    <n v="6491"/>
    <s v="CA-2014-149594"/>
    <x v="1114"/>
    <x v="76"/>
    <s v="Standard Class"/>
    <s v="MF-18250"/>
    <s v="Monica Federle"/>
    <s v="Corporate"/>
    <s v="United States"/>
    <s v="Philadelphia"/>
    <s v="Pennsylvania"/>
    <n v="19120"/>
    <x v="3"/>
    <x v="596"/>
    <x v="0"/>
    <x v="5"/>
    <x v="596"/>
    <x v="4491"/>
    <n v="4"/>
    <n v="0.2"/>
    <x v="5295"/>
  </r>
  <r>
    <n v="6492"/>
    <s v="CA-2016-113845"/>
    <x v="73"/>
    <x v="539"/>
    <s v="Standard Class"/>
    <s v="FA-14230"/>
    <s v="Frank Atkinson"/>
    <s v="Corporate"/>
    <s v="United States"/>
    <s v="Orlando"/>
    <s v="Florida"/>
    <n v="32839"/>
    <x v="0"/>
    <x v="199"/>
    <x v="0"/>
    <x v="0"/>
    <x v="200"/>
    <x v="4492"/>
    <n v="2"/>
    <n v="0.2"/>
    <x v="5296"/>
  </r>
  <r>
    <n v="6493"/>
    <s v="CA-2016-113845"/>
    <x v="73"/>
    <x v="539"/>
    <s v="Standard Class"/>
    <s v="FA-14230"/>
    <s v="Frank Atkinson"/>
    <s v="Corporate"/>
    <s v="United States"/>
    <s v="Orlando"/>
    <s v="Florida"/>
    <n v="32839"/>
    <x v="0"/>
    <x v="337"/>
    <x v="1"/>
    <x v="4"/>
    <x v="337"/>
    <x v="4493"/>
    <n v="5"/>
    <n v="0.2"/>
    <x v="5297"/>
  </r>
  <r>
    <n v="6494"/>
    <s v="CA-2016-113845"/>
    <x v="73"/>
    <x v="539"/>
    <s v="Standard Class"/>
    <s v="FA-14230"/>
    <s v="Frank Atkinson"/>
    <s v="Corporate"/>
    <s v="United States"/>
    <s v="Orlando"/>
    <s v="Florida"/>
    <n v="32839"/>
    <x v="0"/>
    <x v="1081"/>
    <x v="2"/>
    <x v="7"/>
    <x v="1071"/>
    <x v="4494"/>
    <n v="4"/>
    <n v="0.2"/>
    <x v="5298"/>
  </r>
  <r>
    <n v="6495"/>
    <s v="CA-2017-111262"/>
    <x v="960"/>
    <x v="943"/>
    <s v="Second Class"/>
    <s v="KH-16510"/>
    <s v="Keith Herrera"/>
    <s v="Consumer"/>
    <s v="United States"/>
    <s v="Houston"/>
    <s v="Texas"/>
    <n v="77095"/>
    <x v="2"/>
    <x v="46"/>
    <x v="2"/>
    <x v="11"/>
    <x v="46"/>
    <x v="734"/>
    <n v="2"/>
    <n v="0.2"/>
    <x v="752"/>
  </r>
  <r>
    <n v="6496"/>
    <s v="CA-2017-111262"/>
    <x v="960"/>
    <x v="943"/>
    <s v="Second Class"/>
    <s v="KH-16510"/>
    <s v="Keith Herrera"/>
    <s v="Consumer"/>
    <s v="United States"/>
    <s v="Houston"/>
    <s v="Texas"/>
    <n v="77095"/>
    <x v="2"/>
    <x v="289"/>
    <x v="1"/>
    <x v="10"/>
    <x v="289"/>
    <x v="12"/>
    <n v="3"/>
    <n v="0.2"/>
    <x v="12"/>
  </r>
  <r>
    <n v="6497"/>
    <s v="CA-2017-111262"/>
    <x v="960"/>
    <x v="943"/>
    <s v="Second Class"/>
    <s v="KH-16510"/>
    <s v="Keith Herrera"/>
    <s v="Consumer"/>
    <s v="United States"/>
    <s v="Houston"/>
    <s v="Texas"/>
    <n v="77095"/>
    <x v="2"/>
    <x v="960"/>
    <x v="2"/>
    <x v="11"/>
    <x v="953"/>
    <x v="2689"/>
    <n v="2"/>
    <n v="0.2"/>
    <x v="2972"/>
  </r>
  <r>
    <n v="6498"/>
    <s v="CA-2015-103135"/>
    <x v="1115"/>
    <x v="376"/>
    <s v="Standard Class"/>
    <s v="SS-20515"/>
    <s v="Shirley Schmidt"/>
    <s v="Home Office"/>
    <s v="United States"/>
    <s v="Louisville"/>
    <s v="Kentucky"/>
    <n v="40214"/>
    <x v="0"/>
    <x v="5"/>
    <x v="0"/>
    <x v="5"/>
    <x v="5"/>
    <x v="167"/>
    <n v="3"/>
    <n v="0"/>
    <x v="2821"/>
  </r>
  <r>
    <n v="6499"/>
    <s v="CA-2015-103135"/>
    <x v="1115"/>
    <x v="376"/>
    <s v="Standard Class"/>
    <s v="SS-20515"/>
    <s v="Shirley Schmidt"/>
    <s v="Home Office"/>
    <s v="United States"/>
    <s v="Louisville"/>
    <s v="Kentucky"/>
    <n v="40214"/>
    <x v="0"/>
    <x v="491"/>
    <x v="1"/>
    <x v="8"/>
    <x v="491"/>
    <x v="4495"/>
    <n v="9"/>
    <n v="0"/>
    <x v="5299"/>
  </r>
  <r>
    <n v="6500"/>
    <s v="CA-2015-103135"/>
    <x v="1115"/>
    <x v="376"/>
    <s v="Standard Class"/>
    <s v="SS-20515"/>
    <s v="Shirley Schmidt"/>
    <s v="Home Office"/>
    <s v="United States"/>
    <s v="Louisville"/>
    <s v="Kentucky"/>
    <n v="40214"/>
    <x v="0"/>
    <x v="1235"/>
    <x v="2"/>
    <x v="11"/>
    <x v="1218"/>
    <x v="4496"/>
    <n v="14"/>
    <n v="0"/>
    <x v="5300"/>
  </r>
  <r>
    <n v="6501"/>
    <s v="CA-2015-103135"/>
    <x v="1115"/>
    <x v="376"/>
    <s v="Standard Class"/>
    <s v="SS-20515"/>
    <s v="Shirley Schmidt"/>
    <s v="Home Office"/>
    <s v="United States"/>
    <s v="Louisville"/>
    <s v="Kentucky"/>
    <n v="40214"/>
    <x v="0"/>
    <x v="491"/>
    <x v="1"/>
    <x v="8"/>
    <x v="491"/>
    <x v="4497"/>
    <n v="6"/>
    <n v="0"/>
    <x v="5301"/>
  </r>
  <r>
    <n v="6502"/>
    <s v="CA-2014-129147"/>
    <x v="981"/>
    <x v="1057"/>
    <s v="Standard Class"/>
    <s v="LC-17050"/>
    <s v="Liz Carlisle"/>
    <s v="Consumer"/>
    <s v="United States"/>
    <s v="Medina"/>
    <s v="Ohio"/>
    <n v="44256"/>
    <x v="3"/>
    <x v="1501"/>
    <x v="2"/>
    <x v="7"/>
    <x v="1489"/>
    <x v="2651"/>
    <n v="6"/>
    <n v="0.4"/>
    <x v="2923"/>
  </r>
  <r>
    <n v="6503"/>
    <s v="CA-2014-129147"/>
    <x v="981"/>
    <x v="1057"/>
    <s v="Standard Class"/>
    <s v="LC-17050"/>
    <s v="Liz Carlisle"/>
    <s v="Consumer"/>
    <s v="United States"/>
    <s v="Medina"/>
    <s v="Ohio"/>
    <n v="44256"/>
    <x v="3"/>
    <x v="179"/>
    <x v="2"/>
    <x v="7"/>
    <x v="180"/>
    <x v="4498"/>
    <n v="7"/>
    <n v="0.4"/>
    <x v="5302"/>
  </r>
  <r>
    <n v="6504"/>
    <s v="CA-2014-129147"/>
    <x v="981"/>
    <x v="1057"/>
    <s v="Standard Class"/>
    <s v="LC-17050"/>
    <s v="Liz Carlisle"/>
    <s v="Consumer"/>
    <s v="United States"/>
    <s v="Medina"/>
    <s v="Ohio"/>
    <n v="44256"/>
    <x v="3"/>
    <x v="410"/>
    <x v="1"/>
    <x v="8"/>
    <x v="410"/>
    <x v="4499"/>
    <n v="3"/>
    <n v="0.7"/>
    <x v="5303"/>
  </r>
  <r>
    <n v="6505"/>
    <s v="CA-2017-128265"/>
    <x v="701"/>
    <x v="228"/>
    <s v="Second Class"/>
    <s v="VW-21775"/>
    <s v="Victoria Wilson"/>
    <s v="Corporate"/>
    <s v="United States"/>
    <s v="New York City"/>
    <s v="New York"/>
    <n v="10011"/>
    <x v="3"/>
    <x v="403"/>
    <x v="1"/>
    <x v="4"/>
    <x v="404"/>
    <x v="1439"/>
    <n v="3"/>
    <n v="0"/>
    <x v="1515"/>
  </r>
  <r>
    <n v="6506"/>
    <s v="CA-2016-152331"/>
    <x v="190"/>
    <x v="991"/>
    <s v="Standard Class"/>
    <s v="LD-16855"/>
    <s v="Lela Donovan"/>
    <s v="Corporate"/>
    <s v="United States"/>
    <s v="Chicago"/>
    <s v="Illinois"/>
    <n v="60653"/>
    <x v="2"/>
    <x v="147"/>
    <x v="1"/>
    <x v="6"/>
    <x v="148"/>
    <x v="4500"/>
    <n v="3"/>
    <n v="0.2"/>
    <x v="5304"/>
  </r>
  <r>
    <n v="6507"/>
    <s v="US-2016-128909"/>
    <x v="790"/>
    <x v="1202"/>
    <s v="Second Class"/>
    <s v="SP-20545"/>
    <s v="Sibella Parks"/>
    <s v="Corporate"/>
    <s v="United States"/>
    <s v="Philadelphia"/>
    <s v="Pennsylvania"/>
    <n v="19143"/>
    <x v="3"/>
    <x v="1774"/>
    <x v="1"/>
    <x v="10"/>
    <x v="1764"/>
    <x v="4501"/>
    <n v="4"/>
    <n v="0.2"/>
    <x v="5305"/>
  </r>
  <r>
    <n v="6508"/>
    <s v="US-2016-128909"/>
    <x v="790"/>
    <x v="1202"/>
    <s v="Second Class"/>
    <s v="SP-20545"/>
    <s v="Sibella Parks"/>
    <s v="Corporate"/>
    <s v="United States"/>
    <s v="Philadelphia"/>
    <s v="Pennsylvania"/>
    <n v="19143"/>
    <x v="3"/>
    <x v="575"/>
    <x v="0"/>
    <x v="5"/>
    <x v="575"/>
    <x v="4502"/>
    <n v="4"/>
    <n v="0.2"/>
    <x v="5306"/>
  </r>
  <r>
    <n v="6509"/>
    <s v="CA-2017-102197"/>
    <x v="698"/>
    <x v="738"/>
    <s v="Standard Class"/>
    <s v="DK-13150"/>
    <s v="David Kendrick"/>
    <s v="Corporate"/>
    <s v="United States"/>
    <s v="New York City"/>
    <s v="New York"/>
    <n v="10009"/>
    <x v="3"/>
    <x v="314"/>
    <x v="1"/>
    <x v="10"/>
    <x v="366"/>
    <x v="1007"/>
    <n v="5"/>
    <n v="0"/>
    <x v="1046"/>
  </r>
  <r>
    <n v="6510"/>
    <s v="CA-2017-102197"/>
    <x v="698"/>
    <x v="738"/>
    <s v="Standard Class"/>
    <s v="DK-13150"/>
    <s v="David Kendrick"/>
    <s v="Corporate"/>
    <s v="United States"/>
    <s v="New York City"/>
    <s v="New York"/>
    <n v="10009"/>
    <x v="3"/>
    <x v="301"/>
    <x v="1"/>
    <x v="8"/>
    <x v="301"/>
    <x v="4503"/>
    <n v="3"/>
    <n v="0.2"/>
    <x v="5307"/>
  </r>
  <r>
    <n v="6511"/>
    <s v="CA-2017-102197"/>
    <x v="698"/>
    <x v="738"/>
    <s v="Standard Class"/>
    <s v="DK-13150"/>
    <s v="David Kendrick"/>
    <s v="Corporate"/>
    <s v="United States"/>
    <s v="New York City"/>
    <s v="New York"/>
    <n v="10009"/>
    <x v="3"/>
    <x v="752"/>
    <x v="1"/>
    <x v="10"/>
    <x v="750"/>
    <x v="887"/>
    <n v="3"/>
    <n v="0"/>
    <x v="920"/>
  </r>
  <r>
    <n v="6512"/>
    <s v="CA-2017-167640"/>
    <x v="904"/>
    <x v="935"/>
    <s v="Standard Class"/>
    <s v="FC-14245"/>
    <s v="Frank Carlisle"/>
    <s v="Home Office"/>
    <s v="United States"/>
    <s v="San Francisco"/>
    <s v="California"/>
    <n v="94109"/>
    <x v="1"/>
    <x v="703"/>
    <x v="1"/>
    <x v="6"/>
    <x v="703"/>
    <x v="1708"/>
    <n v="6"/>
    <n v="0"/>
    <x v="5308"/>
  </r>
  <r>
    <n v="6513"/>
    <s v="CA-2017-167640"/>
    <x v="904"/>
    <x v="935"/>
    <s v="Standard Class"/>
    <s v="FC-14245"/>
    <s v="Frank Carlisle"/>
    <s v="Home Office"/>
    <s v="United States"/>
    <s v="San Francisco"/>
    <s v="California"/>
    <n v="94109"/>
    <x v="1"/>
    <x v="1363"/>
    <x v="1"/>
    <x v="2"/>
    <x v="1349"/>
    <x v="132"/>
    <n v="4"/>
    <n v="0"/>
    <x v="2084"/>
  </r>
  <r>
    <n v="6514"/>
    <s v="CA-2017-167640"/>
    <x v="904"/>
    <x v="935"/>
    <s v="Standard Class"/>
    <s v="FC-14245"/>
    <s v="Frank Carlisle"/>
    <s v="Home Office"/>
    <s v="United States"/>
    <s v="San Francisco"/>
    <s v="California"/>
    <n v="94109"/>
    <x v="1"/>
    <x v="1522"/>
    <x v="1"/>
    <x v="10"/>
    <x v="1509"/>
    <x v="2357"/>
    <n v="7"/>
    <n v="0"/>
    <x v="2561"/>
  </r>
  <r>
    <n v="6515"/>
    <s v="CA-2017-167640"/>
    <x v="904"/>
    <x v="935"/>
    <s v="Standard Class"/>
    <s v="FC-14245"/>
    <s v="Frank Carlisle"/>
    <s v="Home Office"/>
    <s v="United States"/>
    <s v="San Francisco"/>
    <s v="California"/>
    <n v="94109"/>
    <x v="1"/>
    <x v="957"/>
    <x v="2"/>
    <x v="7"/>
    <x v="950"/>
    <x v="4504"/>
    <n v="2"/>
    <n v="0.2"/>
    <x v="5309"/>
  </r>
  <r>
    <n v="6516"/>
    <s v="US-2017-116652"/>
    <x v="175"/>
    <x v="184"/>
    <s v="Standard Class"/>
    <s v="RD-19480"/>
    <s v="Rick Duston"/>
    <s v="Consumer"/>
    <s v="United States"/>
    <s v="San Francisco"/>
    <s v="California"/>
    <n v="94122"/>
    <x v="1"/>
    <x v="955"/>
    <x v="0"/>
    <x v="1"/>
    <x v="948"/>
    <x v="287"/>
    <n v="3"/>
    <n v="0.2"/>
    <x v="232"/>
  </r>
  <r>
    <n v="6517"/>
    <s v="US-2017-116652"/>
    <x v="175"/>
    <x v="184"/>
    <s v="Standard Class"/>
    <s v="RD-19480"/>
    <s v="Rick Duston"/>
    <s v="Consumer"/>
    <s v="United States"/>
    <s v="San Francisco"/>
    <s v="California"/>
    <n v="94122"/>
    <x v="1"/>
    <x v="1060"/>
    <x v="0"/>
    <x v="5"/>
    <x v="1049"/>
    <x v="4505"/>
    <n v="5"/>
    <n v="0"/>
    <x v="5310"/>
  </r>
  <r>
    <n v="6518"/>
    <s v="US-2017-116652"/>
    <x v="175"/>
    <x v="184"/>
    <s v="Standard Class"/>
    <s v="RD-19480"/>
    <s v="Rick Duston"/>
    <s v="Consumer"/>
    <s v="United States"/>
    <s v="San Francisco"/>
    <s v="California"/>
    <n v="94122"/>
    <x v="1"/>
    <x v="1068"/>
    <x v="1"/>
    <x v="6"/>
    <x v="1057"/>
    <x v="4506"/>
    <n v="10"/>
    <n v="0"/>
    <x v="5311"/>
  </r>
  <r>
    <n v="6519"/>
    <s v="US-2017-116652"/>
    <x v="175"/>
    <x v="184"/>
    <s v="Standard Class"/>
    <s v="RD-19480"/>
    <s v="Rick Duston"/>
    <s v="Consumer"/>
    <s v="United States"/>
    <s v="San Francisco"/>
    <s v="California"/>
    <n v="94122"/>
    <x v="1"/>
    <x v="1309"/>
    <x v="1"/>
    <x v="9"/>
    <x v="1294"/>
    <x v="4507"/>
    <n v="2"/>
    <n v="0"/>
    <x v="5312"/>
  </r>
  <r>
    <n v="6520"/>
    <s v="US-2017-116652"/>
    <x v="175"/>
    <x v="184"/>
    <s v="Standard Class"/>
    <s v="RD-19480"/>
    <s v="Rick Duston"/>
    <s v="Consumer"/>
    <s v="United States"/>
    <s v="San Francisco"/>
    <s v="California"/>
    <n v="94122"/>
    <x v="1"/>
    <x v="472"/>
    <x v="1"/>
    <x v="8"/>
    <x v="473"/>
    <x v="3794"/>
    <n v="1"/>
    <n v="0.2"/>
    <x v="4353"/>
  </r>
  <r>
    <n v="6521"/>
    <s v="CA-2017-138289"/>
    <x v="1034"/>
    <x v="827"/>
    <s v="Second Class"/>
    <s v="AR-10540"/>
    <s v="Andy Reiter"/>
    <s v="Consumer"/>
    <s v="United States"/>
    <s v="Jackson"/>
    <s v="Michigan"/>
    <n v="49201"/>
    <x v="2"/>
    <x v="316"/>
    <x v="1"/>
    <x v="8"/>
    <x v="316"/>
    <x v="4508"/>
    <n v="4"/>
    <n v="0"/>
    <x v="5313"/>
  </r>
  <r>
    <n v="6522"/>
    <s v="CA-2017-138289"/>
    <x v="1034"/>
    <x v="827"/>
    <s v="Second Class"/>
    <s v="AR-10540"/>
    <s v="Andy Reiter"/>
    <s v="Consumer"/>
    <s v="United States"/>
    <s v="Jackson"/>
    <s v="Michigan"/>
    <n v="49201"/>
    <x v="2"/>
    <x v="1719"/>
    <x v="0"/>
    <x v="1"/>
    <x v="1706"/>
    <x v="3722"/>
    <n v="3"/>
    <n v="0"/>
    <x v="4257"/>
  </r>
  <r>
    <n v="6523"/>
    <s v="CA-2017-138289"/>
    <x v="1034"/>
    <x v="827"/>
    <s v="Second Class"/>
    <s v="AR-10540"/>
    <s v="Andy Reiter"/>
    <s v="Consumer"/>
    <s v="United States"/>
    <s v="Jackson"/>
    <s v="Michigan"/>
    <n v="49201"/>
    <x v="2"/>
    <x v="1788"/>
    <x v="1"/>
    <x v="10"/>
    <x v="1778"/>
    <x v="4509"/>
    <n v="7"/>
    <n v="0"/>
    <x v="5314"/>
  </r>
  <r>
    <n v="6524"/>
    <s v="CA-2016-129308"/>
    <x v="274"/>
    <x v="522"/>
    <s v="Standard Class"/>
    <s v="CC-12100"/>
    <s v="Chad Cunningham"/>
    <s v="Home Office"/>
    <s v="United States"/>
    <s v="Philadelphia"/>
    <s v="Pennsylvania"/>
    <n v="19120"/>
    <x v="3"/>
    <x v="1621"/>
    <x v="1"/>
    <x v="2"/>
    <x v="1612"/>
    <x v="1973"/>
    <n v="2"/>
    <n v="0.2"/>
    <x v="5315"/>
  </r>
  <r>
    <n v="6525"/>
    <s v="CA-2016-129308"/>
    <x v="274"/>
    <x v="522"/>
    <s v="Standard Class"/>
    <s v="CC-12100"/>
    <s v="Chad Cunningham"/>
    <s v="Home Office"/>
    <s v="United States"/>
    <s v="Philadelphia"/>
    <s v="Pennsylvania"/>
    <n v="19120"/>
    <x v="3"/>
    <x v="966"/>
    <x v="2"/>
    <x v="7"/>
    <x v="959"/>
    <x v="4510"/>
    <n v="1"/>
    <n v="0.4"/>
    <x v="4641"/>
  </r>
  <r>
    <n v="6526"/>
    <s v="CA-2016-129308"/>
    <x v="274"/>
    <x v="522"/>
    <s v="Standard Class"/>
    <s v="CC-12100"/>
    <s v="Chad Cunningham"/>
    <s v="Home Office"/>
    <s v="United States"/>
    <s v="Philadelphia"/>
    <s v="Pennsylvania"/>
    <n v="19120"/>
    <x v="3"/>
    <x v="31"/>
    <x v="1"/>
    <x v="8"/>
    <x v="31"/>
    <x v="3517"/>
    <n v="5"/>
    <n v="0.7"/>
    <x v="4004"/>
  </r>
  <r>
    <n v="6527"/>
    <s v="CA-2016-129308"/>
    <x v="274"/>
    <x v="522"/>
    <s v="Standard Class"/>
    <s v="CC-12100"/>
    <s v="Chad Cunningham"/>
    <s v="Home Office"/>
    <s v="United States"/>
    <s v="Philadelphia"/>
    <s v="Pennsylvania"/>
    <n v="19120"/>
    <x v="3"/>
    <x v="1375"/>
    <x v="1"/>
    <x v="8"/>
    <x v="1360"/>
    <x v="4511"/>
    <n v="5"/>
    <n v="0.7"/>
    <x v="5316"/>
  </r>
  <r>
    <n v="6528"/>
    <s v="CA-2016-157791"/>
    <x v="443"/>
    <x v="470"/>
    <s v="Second Class"/>
    <s v="CA-11965"/>
    <s v="Carol Adams"/>
    <s v="Corporate"/>
    <s v="United States"/>
    <s v="Warwick"/>
    <s v="Rhode Island"/>
    <n v="2886"/>
    <x v="3"/>
    <x v="615"/>
    <x v="2"/>
    <x v="16"/>
    <x v="615"/>
    <x v="4117"/>
    <n v="4"/>
    <n v="0"/>
    <x v="5317"/>
  </r>
  <r>
    <n v="6529"/>
    <s v="CA-2014-146864"/>
    <x v="1091"/>
    <x v="166"/>
    <s v="Standard Class"/>
    <s v="BT-11530"/>
    <s v="Bradley Talbott"/>
    <s v="Home Office"/>
    <s v="United States"/>
    <s v="New York City"/>
    <s v="New York"/>
    <n v="10024"/>
    <x v="3"/>
    <x v="1789"/>
    <x v="1"/>
    <x v="4"/>
    <x v="1779"/>
    <x v="4512"/>
    <n v="4"/>
    <n v="0"/>
    <x v="5318"/>
  </r>
  <r>
    <n v="6530"/>
    <s v="CA-2014-103744"/>
    <x v="1116"/>
    <x v="1203"/>
    <s v="Standard Class"/>
    <s v="MG-17875"/>
    <s v="Michael Grace"/>
    <s v="Home Office"/>
    <s v="United States"/>
    <s v="El Paso"/>
    <s v="Texas"/>
    <n v="79907"/>
    <x v="2"/>
    <x v="865"/>
    <x v="1"/>
    <x v="2"/>
    <x v="859"/>
    <x v="4513"/>
    <n v="3"/>
    <n v="0.2"/>
    <x v="5319"/>
  </r>
  <r>
    <n v="6531"/>
    <s v="CA-2014-103744"/>
    <x v="1116"/>
    <x v="1203"/>
    <s v="Standard Class"/>
    <s v="MG-17875"/>
    <s v="Michael Grace"/>
    <s v="Home Office"/>
    <s v="United States"/>
    <s v="El Paso"/>
    <s v="Texas"/>
    <n v="79907"/>
    <x v="2"/>
    <x v="777"/>
    <x v="1"/>
    <x v="8"/>
    <x v="776"/>
    <x v="4514"/>
    <n v="3"/>
    <n v="0.8"/>
    <x v="5320"/>
  </r>
  <r>
    <n v="6532"/>
    <s v="US-2017-107384"/>
    <x v="769"/>
    <x v="274"/>
    <s v="Standard Class"/>
    <s v="TP-21130"/>
    <s v="Theone Pippenger"/>
    <s v="Consumer"/>
    <s v="United States"/>
    <s v="Rochester"/>
    <s v="Minnesota"/>
    <n v="55901"/>
    <x v="2"/>
    <x v="1039"/>
    <x v="1"/>
    <x v="6"/>
    <x v="1029"/>
    <x v="3454"/>
    <n v="5"/>
    <n v="0"/>
    <x v="5321"/>
  </r>
  <r>
    <n v="6533"/>
    <s v="US-2017-107384"/>
    <x v="769"/>
    <x v="274"/>
    <s v="Standard Class"/>
    <s v="TP-21130"/>
    <s v="Theone Pippenger"/>
    <s v="Consumer"/>
    <s v="United States"/>
    <s v="Rochester"/>
    <s v="Minnesota"/>
    <n v="55901"/>
    <x v="2"/>
    <x v="1779"/>
    <x v="2"/>
    <x v="11"/>
    <x v="1769"/>
    <x v="4515"/>
    <n v="1"/>
    <n v="0"/>
    <x v="5322"/>
  </r>
  <r>
    <n v="6534"/>
    <s v="US-2017-107384"/>
    <x v="769"/>
    <x v="274"/>
    <s v="Standard Class"/>
    <s v="TP-21130"/>
    <s v="Theone Pippenger"/>
    <s v="Consumer"/>
    <s v="United States"/>
    <s v="Rochester"/>
    <s v="Minnesota"/>
    <n v="55901"/>
    <x v="2"/>
    <x v="1593"/>
    <x v="2"/>
    <x v="11"/>
    <x v="1585"/>
    <x v="4516"/>
    <n v="5"/>
    <n v="0"/>
    <x v="5323"/>
  </r>
  <r>
    <n v="6535"/>
    <s v="CA-2014-128209"/>
    <x v="664"/>
    <x v="794"/>
    <s v="Standard Class"/>
    <s v="GT-14710"/>
    <s v="Greg Tran"/>
    <s v="Consumer"/>
    <s v="United States"/>
    <s v="Buffalo"/>
    <s v="New York"/>
    <n v="14215"/>
    <x v="3"/>
    <x v="1176"/>
    <x v="1"/>
    <x v="8"/>
    <x v="1162"/>
    <x v="4517"/>
    <n v="3"/>
    <n v="0.2"/>
    <x v="5324"/>
  </r>
  <r>
    <n v="6536"/>
    <s v="CA-2014-128209"/>
    <x v="664"/>
    <x v="794"/>
    <s v="Standard Class"/>
    <s v="GT-14710"/>
    <s v="Greg Tran"/>
    <s v="Consumer"/>
    <s v="United States"/>
    <s v="Buffalo"/>
    <s v="New York"/>
    <n v="14215"/>
    <x v="3"/>
    <x v="1248"/>
    <x v="0"/>
    <x v="0"/>
    <x v="1232"/>
    <x v="4518"/>
    <n v="10"/>
    <n v="0.2"/>
    <x v="5325"/>
  </r>
  <r>
    <n v="6537"/>
    <s v="CA-2014-169684"/>
    <x v="22"/>
    <x v="1204"/>
    <s v="First Class"/>
    <s v="FH-14365"/>
    <s v="Fred Hopkins"/>
    <s v="Corporate"/>
    <s v="United States"/>
    <s v="Knoxville"/>
    <s v="Tennessee"/>
    <n v="37918"/>
    <x v="0"/>
    <x v="962"/>
    <x v="0"/>
    <x v="3"/>
    <x v="955"/>
    <x v="4238"/>
    <n v="3"/>
    <n v="0.4"/>
    <x v="4946"/>
  </r>
  <r>
    <n v="6538"/>
    <s v="CA-2014-169684"/>
    <x v="22"/>
    <x v="1204"/>
    <s v="First Class"/>
    <s v="FH-14365"/>
    <s v="Fred Hopkins"/>
    <s v="Corporate"/>
    <s v="United States"/>
    <s v="Knoxville"/>
    <s v="Tennessee"/>
    <n v="37918"/>
    <x v="0"/>
    <x v="356"/>
    <x v="1"/>
    <x v="4"/>
    <x v="356"/>
    <x v="2066"/>
    <n v="3"/>
    <n v="0.2"/>
    <x v="5326"/>
  </r>
  <r>
    <n v="6539"/>
    <s v="CA-2015-109862"/>
    <x v="969"/>
    <x v="697"/>
    <s v="Standard Class"/>
    <s v="HK-14890"/>
    <s v="Heather Kirkland"/>
    <s v="Corporate"/>
    <s v="United States"/>
    <s v="Newark"/>
    <s v="Delaware"/>
    <n v="19711"/>
    <x v="3"/>
    <x v="559"/>
    <x v="2"/>
    <x v="7"/>
    <x v="558"/>
    <x v="4519"/>
    <n v="1"/>
    <n v="0"/>
    <x v="5327"/>
  </r>
  <r>
    <n v="6540"/>
    <s v="CA-2015-109862"/>
    <x v="969"/>
    <x v="697"/>
    <s v="Standard Class"/>
    <s v="HK-14890"/>
    <s v="Heather Kirkland"/>
    <s v="Corporate"/>
    <s v="United States"/>
    <s v="Newark"/>
    <s v="Delaware"/>
    <n v="19711"/>
    <x v="3"/>
    <x v="1340"/>
    <x v="0"/>
    <x v="1"/>
    <x v="1325"/>
    <x v="4520"/>
    <n v="5"/>
    <n v="0"/>
    <x v="5328"/>
  </r>
  <r>
    <n v="6541"/>
    <s v="US-2017-107888"/>
    <x v="673"/>
    <x v="381"/>
    <s v="First Class"/>
    <s v="CC-12220"/>
    <s v="Chris Cortes"/>
    <s v="Consumer"/>
    <s v="United States"/>
    <s v="Seattle"/>
    <s v="Washington"/>
    <n v="98103"/>
    <x v="1"/>
    <x v="1635"/>
    <x v="1"/>
    <x v="10"/>
    <x v="1625"/>
    <x v="4521"/>
    <n v="6"/>
    <n v="0"/>
    <x v="5329"/>
  </r>
  <r>
    <n v="6542"/>
    <s v="US-2017-107888"/>
    <x v="673"/>
    <x v="381"/>
    <s v="First Class"/>
    <s v="CC-12220"/>
    <s v="Chris Cortes"/>
    <s v="Consumer"/>
    <s v="United States"/>
    <s v="Seattle"/>
    <s v="Washington"/>
    <n v="98103"/>
    <x v="1"/>
    <x v="583"/>
    <x v="0"/>
    <x v="5"/>
    <x v="583"/>
    <x v="1839"/>
    <n v="2"/>
    <n v="0"/>
    <x v="5330"/>
  </r>
  <r>
    <n v="6543"/>
    <s v="US-2017-107888"/>
    <x v="673"/>
    <x v="381"/>
    <s v="First Class"/>
    <s v="CC-12220"/>
    <s v="Chris Cortes"/>
    <s v="Consumer"/>
    <s v="United States"/>
    <s v="Seattle"/>
    <s v="Washington"/>
    <n v="98103"/>
    <x v="1"/>
    <x v="1517"/>
    <x v="2"/>
    <x v="7"/>
    <x v="1504"/>
    <x v="4220"/>
    <n v="3"/>
    <n v="0.2"/>
    <x v="4923"/>
  </r>
  <r>
    <n v="6544"/>
    <s v="US-2017-107888"/>
    <x v="673"/>
    <x v="381"/>
    <s v="First Class"/>
    <s v="CC-12220"/>
    <s v="Chris Cortes"/>
    <s v="Consumer"/>
    <s v="United States"/>
    <s v="Seattle"/>
    <s v="Washington"/>
    <n v="98103"/>
    <x v="1"/>
    <x v="1291"/>
    <x v="1"/>
    <x v="4"/>
    <x v="1277"/>
    <x v="3304"/>
    <n v="1"/>
    <n v="0"/>
    <x v="3729"/>
  </r>
  <r>
    <n v="6545"/>
    <s v="US-2017-154872"/>
    <x v="304"/>
    <x v="380"/>
    <s v="Standard Class"/>
    <s v="DP-13000"/>
    <s v="Darren Powers"/>
    <s v="Consumer"/>
    <s v="United States"/>
    <s v="Cleveland"/>
    <s v="Ohio"/>
    <n v="44105"/>
    <x v="3"/>
    <x v="1561"/>
    <x v="1"/>
    <x v="8"/>
    <x v="1551"/>
    <x v="4522"/>
    <n v="5"/>
    <n v="0.7"/>
    <x v="5331"/>
  </r>
  <r>
    <n v="6546"/>
    <s v="US-2017-154872"/>
    <x v="304"/>
    <x v="380"/>
    <s v="Standard Class"/>
    <s v="DP-13000"/>
    <s v="Darren Powers"/>
    <s v="Consumer"/>
    <s v="United States"/>
    <s v="Cleveland"/>
    <s v="Ohio"/>
    <n v="44105"/>
    <x v="3"/>
    <x v="840"/>
    <x v="1"/>
    <x v="2"/>
    <x v="834"/>
    <x v="1325"/>
    <n v="2"/>
    <n v="0.2"/>
    <x v="1382"/>
  </r>
  <r>
    <n v="6547"/>
    <s v="US-2017-154872"/>
    <x v="304"/>
    <x v="380"/>
    <s v="Standard Class"/>
    <s v="DP-13000"/>
    <s v="Darren Powers"/>
    <s v="Consumer"/>
    <s v="United States"/>
    <s v="Cleveland"/>
    <s v="Ohio"/>
    <n v="44105"/>
    <x v="3"/>
    <x v="1693"/>
    <x v="1"/>
    <x v="10"/>
    <x v="1681"/>
    <x v="1636"/>
    <n v="1"/>
    <n v="0.2"/>
    <x v="1733"/>
  </r>
  <r>
    <n v="6548"/>
    <s v="CA-2014-113880"/>
    <x v="72"/>
    <x v="1154"/>
    <s v="Standard Class"/>
    <s v="VF-21715"/>
    <s v="Vicky Freymann"/>
    <s v="Home Office"/>
    <s v="United States"/>
    <s v="Elmhurst"/>
    <s v="Illinois"/>
    <n v="60126"/>
    <x v="2"/>
    <x v="83"/>
    <x v="0"/>
    <x v="1"/>
    <x v="83"/>
    <x v="4523"/>
    <n v="6"/>
    <n v="0.3"/>
    <x v="5332"/>
  </r>
  <r>
    <n v="6549"/>
    <s v="CA-2014-113880"/>
    <x v="72"/>
    <x v="1154"/>
    <s v="Standard Class"/>
    <s v="VF-21715"/>
    <s v="Vicky Freymann"/>
    <s v="Home Office"/>
    <s v="United States"/>
    <s v="Elmhurst"/>
    <s v="Illinois"/>
    <n v="60126"/>
    <x v="2"/>
    <x v="1749"/>
    <x v="1"/>
    <x v="10"/>
    <x v="1739"/>
    <x v="1133"/>
    <n v="3"/>
    <n v="0.2"/>
    <x v="4654"/>
  </r>
  <r>
    <n v="6550"/>
    <s v="US-2015-164966"/>
    <x v="117"/>
    <x v="1205"/>
    <s v="First Class"/>
    <s v="GH-14410"/>
    <s v="Gary Hansen"/>
    <s v="Home Office"/>
    <s v="United States"/>
    <s v="Lakeville"/>
    <s v="Minnesota"/>
    <n v="55044"/>
    <x v="2"/>
    <x v="792"/>
    <x v="0"/>
    <x v="1"/>
    <x v="790"/>
    <x v="4524"/>
    <n v="6"/>
    <n v="0"/>
    <x v="5333"/>
  </r>
  <r>
    <n v="6551"/>
    <s v="CA-2015-126739"/>
    <x v="549"/>
    <x v="397"/>
    <s v="Second Class"/>
    <s v="JH-16180"/>
    <s v="Justin Hirsh"/>
    <s v="Consumer"/>
    <s v="United States"/>
    <s v="New York City"/>
    <s v="New York"/>
    <n v="10035"/>
    <x v="3"/>
    <x v="1455"/>
    <x v="0"/>
    <x v="1"/>
    <x v="1441"/>
    <x v="4525"/>
    <n v="4"/>
    <n v="0.1"/>
    <x v="5334"/>
  </r>
  <r>
    <n v="6552"/>
    <s v="CA-2017-161578"/>
    <x v="819"/>
    <x v="91"/>
    <s v="Second Class"/>
    <s v="RB-19465"/>
    <s v="Rick Bensley"/>
    <s v="Home Office"/>
    <s v="United States"/>
    <s v="Los Angeles"/>
    <s v="California"/>
    <n v="90036"/>
    <x v="1"/>
    <x v="481"/>
    <x v="1"/>
    <x v="10"/>
    <x v="482"/>
    <x v="522"/>
    <n v="2"/>
    <n v="0"/>
    <x v="534"/>
  </r>
  <r>
    <n v="6553"/>
    <s v="CA-2017-161578"/>
    <x v="819"/>
    <x v="91"/>
    <s v="Second Class"/>
    <s v="RB-19465"/>
    <s v="Rick Bensley"/>
    <s v="Home Office"/>
    <s v="United States"/>
    <s v="Los Angeles"/>
    <s v="California"/>
    <n v="90036"/>
    <x v="1"/>
    <x v="967"/>
    <x v="1"/>
    <x v="4"/>
    <x v="960"/>
    <x v="1237"/>
    <n v="5"/>
    <n v="0"/>
    <x v="1284"/>
  </r>
  <r>
    <n v="6554"/>
    <s v="CA-2014-137092"/>
    <x v="22"/>
    <x v="657"/>
    <s v="Second Class"/>
    <s v="LS-16975"/>
    <s v="Lindsay Shagiari"/>
    <s v="Home Office"/>
    <s v="United States"/>
    <s v="Chicago"/>
    <s v="Illinois"/>
    <n v="60653"/>
    <x v="2"/>
    <x v="590"/>
    <x v="2"/>
    <x v="11"/>
    <x v="590"/>
    <x v="1895"/>
    <n v="4"/>
    <n v="0.2"/>
    <x v="5335"/>
  </r>
  <r>
    <n v="6555"/>
    <s v="CA-2014-137092"/>
    <x v="22"/>
    <x v="657"/>
    <s v="Second Class"/>
    <s v="LS-16975"/>
    <s v="Lindsay Shagiari"/>
    <s v="Home Office"/>
    <s v="United States"/>
    <s v="Chicago"/>
    <s v="Illinois"/>
    <n v="60653"/>
    <x v="2"/>
    <x v="1672"/>
    <x v="1"/>
    <x v="4"/>
    <x v="1660"/>
    <x v="4526"/>
    <n v="3"/>
    <n v="0.2"/>
    <x v="5336"/>
  </r>
  <r>
    <n v="6556"/>
    <s v="CA-2014-137092"/>
    <x v="22"/>
    <x v="657"/>
    <s v="Second Class"/>
    <s v="LS-16975"/>
    <s v="Lindsay Shagiari"/>
    <s v="Home Office"/>
    <s v="United States"/>
    <s v="Chicago"/>
    <s v="Illinois"/>
    <n v="60653"/>
    <x v="2"/>
    <x v="1790"/>
    <x v="1"/>
    <x v="10"/>
    <x v="1780"/>
    <x v="4527"/>
    <n v="1"/>
    <n v="0.2"/>
    <x v="5337"/>
  </r>
  <r>
    <n v="6557"/>
    <s v="CA-2014-137092"/>
    <x v="22"/>
    <x v="657"/>
    <s v="Second Class"/>
    <s v="LS-16975"/>
    <s v="Lindsay Shagiari"/>
    <s v="Home Office"/>
    <s v="United States"/>
    <s v="Chicago"/>
    <s v="Illinois"/>
    <n v="60653"/>
    <x v="2"/>
    <x v="1311"/>
    <x v="1"/>
    <x v="8"/>
    <x v="1297"/>
    <x v="4528"/>
    <n v="1"/>
    <n v="0.8"/>
    <x v="5338"/>
  </r>
  <r>
    <n v="6558"/>
    <s v="CA-2014-137092"/>
    <x v="22"/>
    <x v="657"/>
    <s v="Second Class"/>
    <s v="LS-16975"/>
    <s v="Lindsay Shagiari"/>
    <s v="Home Office"/>
    <s v="United States"/>
    <s v="Chicago"/>
    <s v="Illinois"/>
    <n v="60653"/>
    <x v="2"/>
    <x v="580"/>
    <x v="1"/>
    <x v="2"/>
    <x v="580"/>
    <x v="4529"/>
    <n v="1"/>
    <n v="0.2"/>
    <x v="5339"/>
  </r>
  <r>
    <n v="6559"/>
    <s v="CA-2015-166947"/>
    <x v="1117"/>
    <x v="1206"/>
    <s v="Standard Class"/>
    <s v="EB-13750"/>
    <s v="Edward Becker"/>
    <s v="Corporate"/>
    <s v="United States"/>
    <s v="Buffalo"/>
    <s v="New York"/>
    <n v="14215"/>
    <x v="3"/>
    <x v="499"/>
    <x v="0"/>
    <x v="1"/>
    <x v="499"/>
    <x v="4530"/>
    <n v="9"/>
    <n v="0.1"/>
    <x v="5340"/>
  </r>
  <r>
    <n v="6560"/>
    <s v="CA-2016-160941"/>
    <x v="658"/>
    <x v="1050"/>
    <s v="Standard Class"/>
    <s v="DK-12835"/>
    <s v="Damala Kotsonis"/>
    <s v="Corporate"/>
    <s v="United States"/>
    <s v="Roseville"/>
    <s v="California"/>
    <n v="95661"/>
    <x v="1"/>
    <x v="970"/>
    <x v="1"/>
    <x v="12"/>
    <x v="964"/>
    <x v="4531"/>
    <n v="5"/>
    <n v="0"/>
    <x v="5341"/>
  </r>
  <r>
    <n v="6561"/>
    <s v="CA-2016-160941"/>
    <x v="658"/>
    <x v="1050"/>
    <s v="Standard Class"/>
    <s v="DK-12835"/>
    <s v="Damala Kotsonis"/>
    <s v="Corporate"/>
    <s v="United States"/>
    <s v="Roseville"/>
    <s v="California"/>
    <n v="95661"/>
    <x v="1"/>
    <x v="365"/>
    <x v="1"/>
    <x v="2"/>
    <x v="365"/>
    <x v="982"/>
    <n v="1"/>
    <n v="0"/>
    <x v="1020"/>
  </r>
  <r>
    <n v="6562"/>
    <s v="CA-2017-144680"/>
    <x v="185"/>
    <x v="504"/>
    <s v="First Class"/>
    <s v="SC-20260"/>
    <s v="Scott Cohen"/>
    <s v="Corporate"/>
    <s v="United States"/>
    <s v="Arlington"/>
    <s v="Texas"/>
    <n v="76017"/>
    <x v="2"/>
    <x v="731"/>
    <x v="1"/>
    <x v="9"/>
    <x v="730"/>
    <x v="4532"/>
    <n v="5"/>
    <n v="0.8"/>
    <x v="5342"/>
  </r>
  <r>
    <n v="6563"/>
    <s v="CA-2014-166086"/>
    <x v="1118"/>
    <x v="1207"/>
    <s v="Standard Class"/>
    <s v="CT-11995"/>
    <s v="Carol Triggs"/>
    <s v="Consumer"/>
    <s v="United States"/>
    <s v="Lawrence"/>
    <s v="Massachusetts"/>
    <n v="1841"/>
    <x v="3"/>
    <x v="61"/>
    <x v="1"/>
    <x v="8"/>
    <x v="61"/>
    <x v="4533"/>
    <n v="3"/>
    <n v="0"/>
    <x v="5343"/>
  </r>
  <r>
    <n v="6564"/>
    <s v="CA-2014-166086"/>
    <x v="1118"/>
    <x v="1207"/>
    <s v="Standard Class"/>
    <s v="CT-11995"/>
    <s v="Carol Triggs"/>
    <s v="Consumer"/>
    <s v="United States"/>
    <s v="Lawrence"/>
    <s v="Massachusetts"/>
    <n v="1841"/>
    <x v="3"/>
    <x v="1582"/>
    <x v="0"/>
    <x v="3"/>
    <x v="1573"/>
    <x v="4534"/>
    <n v="2"/>
    <n v="0.3"/>
    <x v="5344"/>
  </r>
  <r>
    <n v="6565"/>
    <s v="CA-2014-166086"/>
    <x v="1118"/>
    <x v="1207"/>
    <s v="Standard Class"/>
    <s v="CT-11995"/>
    <s v="Carol Triggs"/>
    <s v="Consumer"/>
    <s v="United States"/>
    <s v="Lawrence"/>
    <s v="Massachusetts"/>
    <n v="1841"/>
    <x v="3"/>
    <x v="671"/>
    <x v="1"/>
    <x v="6"/>
    <x v="671"/>
    <x v="880"/>
    <n v="3"/>
    <n v="0"/>
    <x v="1032"/>
  </r>
  <r>
    <n v="6566"/>
    <s v="CA-2014-166086"/>
    <x v="1118"/>
    <x v="1207"/>
    <s v="Standard Class"/>
    <s v="CT-11995"/>
    <s v="Carol Triggs"/>
    <s v="Consumer"/>
    <s v="United States"/>
    <s v="Lawrence"/>
    <s v="Massachusetts"/>
    <n v="1841"/>
    <x v="3"/>
    <x v="635"/>
    <x v="0"/>
    <x v="1"/>
    <x v="635"/>
    <x v="1739"/>
    <n v="4"/>
    <n v="0"/>
    <x v="1846"/>
  </r>
  <r>
    <n v="6567"/>
    <s v="CA-2017-131282"/>
    <x v="1119"/>
    <x v="493"/>
    <s v="Second Class"/>
    <s v="CB-12025"/>
    <s v="Cassandra Brandow"/>
    <s v="Consumer"/>
    <s v="United States"/>
    <s v="Waco"/>
    <s v="Texas"/>
    <n v="76706"/>
    <x v="2"/>
    <x v="569"/>
    <x v="1"/>
    <x v="8"/>
    <x v="569"/>
    <x v="4535"/>
    <n v="4"/>
    <n v="0.8"/>
    <x v="5345"/>
  </r>
  <r>
    <n v="6568"/>
    <s v="CA-2017-131282"/>
    <x v="1119"/>
    <x v="493"/>
    <s v="Second Class"/>
    <s v="CB-12025"/>
    <s v="Cassandra Brandow"/>
    <s v="Consumer"/>
    <s v="United States"/>
    <s v="Waco"/>
    <s v="Texas"/>
    <n v="76706"/>
    <x v="2"/>
    <x v="1325"/>
    <x v="1"/>
    <x v="6"/>
    <x v="772"/>
    <x v="4536"/>
    <n v="5"/>
    <n v="0.2"/>
    <x v="5346"/>
  </r>
  <r>
    <n v="6569"/>
    <s v="CA-2014-100678"/>
    <x v="891"/>
    <x v="1117"/>
    <s v="Standard Class"/>
    <s v="KM-16720"/>
    <s v="Kunst Miller"/>
    <s v="Consumer"/>
    <s v="United States"/>
    <s v="Houston"/>
    <s v="Texas"/>
    <n v="77095"/>
    <x v="2"/>
    <x v="59"/>
    <x v="1"/>
    <x v="6"/>
    <x v="59"/>
    <x v="3794"/>
    <n v="2"/>
    <n v="0.2"/>
    <x v="5347"/>
  </r>
  <r>
    <n v="6570"/>
    <s v="CA-2014-100678"/>
    <x v="891"/>
    <x v="1117"/>
    <s v="Standard Class"/>
    <s v="KM-16720"/>
    <s v="Kunst Miller"/>
    <s v="Consumer"/>
    <s v="United States"/>
    <s v="Houston"/>
    <s v="Texas"/>
    <n v="77095"/>
    <x v="2"/>
    <x v="291"/>
    <x v="0"/>
    <x v="1"/>
    <x v="291"/>
    <x v="2613"/>
    <n v="3"/>
    <n v="0.3"/>
    <x v="2877"/>
  </r>
  <r>
    <n v="6571"/>
    <s v="CA-2014-100678"/>
    <x v="891"/>
    <x v="1117"/>
    <s v="Standard Class"/>
    <s v="KM-16720"/>
    <s v="Kunst Miller"/>
    <s v="Consumer"/>
    <s v="United States"/>
    <s v="Houston"/>
    <s v="Texas"/>
    <n v="77095"/>
    <x v="2"/>
    <x v="633"/>
    <x v="1"/>
    <x v="12"/>
    <x v="633"/>
    <x v="842"/>
    <n v="3"/>
    <n v="0.2"/>
    <x v="873"/>
  </r>
  <r>
    <n v="6572"/>
    <s v="CA-2014-100678"/>
    <x v="891"/>
    <x v="1117"/>
    <s v="Standard Class"/>
    <s v="KM-16720"/>
    <s v="Kunst Miller"/>
    <s v="Consumer"/>
    <s v="United States"/>
    <s v="Houston"/>
    <s v="Texas"/>
    <n v="77095"/>
    <x v="2"/>
    <x v="1523"/>
    <x v="2"/>
    <x v="11"/>
    <x v="1510"/>
    <x v="2671"/>
    <n v="3"/>
    <n v="0.2"/>
    <x v="2948"/>
  </r>
  <r>
    <n v="6573"/>
    <s v="CA-2016-161543"/>
    <x v="1120"/>
    <x v="577"/>
    <s v="Standard Class"/>
    <s v="RD-19720"/>
    <s v="Roger Demir"/>
    <s v="Consumer"/>
    <s v="United States"/>
    <s v="Seattle"/>
    <s v="Washington"/>
    <n v="98105"/>
    <x v="1"/>
    <x v="1296"/>
    <x v="1"/>
    <x v="10"/>
    <x v="1281"/>
    <x v="493"/>
    <n v="2"/>
    <n v="0"/>
    <x v="2181"/>
  </r>
  <r>
    <n v="6574"/>
    <s v="CA-2016-160535"/>
    <x v="881"/>
    <x v="724"/>
    <s v="Standard Class"/>
    <s v="BP-11050"/>
    <s v="Barry Pond"/>
    <s v="Corporate"/>
    <s v="United States"/>
    <s v="Plainfield"/>
    <s v="New Jersey"/>
    <n v="7060"/>
    <x v="3"/>
    <x v="426"/>
    <x v="1"/>
    <x v="4"/>
    <x v="426"/>
    <x v="1626"/>
    <n v="4"/>
    <n v="0"/>
    <x v="1723"/>
  </r>
  <r>
    <n v="6575"/>
    <s v="CA-2016-160535"/>
    <x v="881"/>
    <x v="724"/>
    <s v="Standard Class"/>
    <s v="BP-11050"/>
    <s v="Barry Pond"/>
    <s v="Corporate"/>
    <s v="United States"/>
    <s v="Plainfield"/>
    <s v="New Jersey"/>
    <n v="7060"/>
    <x v="3"/>
    <x v="1791"/>
    <x v="2"/>
    <x v="15"/>
    <x v="1781"/>
    <x v="4537"/>
    <n v="8"/>
    <n v="0"/>
    <x v="5348"/>
  </r>
  <r>
    <n v="6576"/>
    <s v="CA-2017-123085"/>
    <x v="448"/>
    <x v="494"/>
    <s v="Standard Class"/>
    <s v="EJ-13720"/>
    <s v="Ed Jacobs"/>
    <s v="Consumer"/>
    <s v="United States"/>
    <s v="Los Angeles"/>
    <s v="California"/>
    <n v="90008"/>
    <x v="1"/>
    <x v="1543"/>
    <x v="2"/>
    <x v="11"/>
    <x v="1531"/>
    <x v="4538"/>
    <n v="8"/>
    <n v="0"/>
    <x v="5349"/>
  </r>
  <r>
    <n v="6577"/>
    <s v="CA-2017-123085"/>
    <x v="448"/>
    <x v="494"/>
    <s v="Standard Class"/>
    <s v="EJ-13720"/>
    <s v="Ed Jacobs"/>
    <s v="Consumer"/>
    <s v="United States"/>
    <s v="Los Angeles"/>
    <s v="California"/>
    <n v="90008"/>
    <x v="1"/>
    <x v="56"/>
    <x v="0"/>
    <x v="1"/>
    <x v="56"/>
    <x v="3011"/>
    <n v="3"/>
    <n v="0.2"/>
    <x v="4362"/>
  </r>
  <r>
    <n v="6578"/>
    <s v="CA-2015-153752"/>
    <x v="401"/>
    <x v="223"/>
    <s v="Second Class"/>
    <s v="RO-19780"/>
    <s v="Rose O'Brian"/>
    <s v="Consumer"/>
    <s v="United States"/>
    <s v="Arlington"/>
    <s v="Virginia"/>
    <n v="22204"/>
    <x v="0"/>
    <x v="1129"/>
    <x v="2"/>
    <x v="7"/>
    <x v="1117"/>
    <x v="2131"/>
    <n v="6"/>
    <n v="0"/>
    <x v="5350"/>
  </r>
  <r>
    <n v="6579"/>
    <s v="CA-2014-103660"/>
    <x v="55"/>
    <x v="83"/>
    <s v="Standard Class"/>
    <s v="MW-18220"/>
    <s v="Mitch Webber"/>
    <s v="Consumer"/>
    <s v="United States"/>
    <s v="Seattle"/>
    <s v="Washington"/>
    <n v="98103"/>
    <x v="1"/>
    <x v="1149"/>
    <x v="2"/>
    <x v="7"/>
    <x v="1137"/>
    <x v="4539"/>
    <n v="7"/>
    <n v="0.2"/>
    <x v="5351"/>
  </r>
  <r>
    <n v="6580"/>
    <s v="CA-2016-169887"/>
    <x v="332"/>
    <x v="856"/>
    <s v="Same Day"/>
    <s v="MS-17530"/>
    <s v="MaryBeth Skach"/>
    <s v="Consumer"/>
    <s v="United States"/>
    <s v="Seattle"/>
    <s v="Washington"/>
    <n v="98105"/>
    <x v="1"/>
    <x v="1083"/>
    <x v="1"/>
    <x v="10"/>
    <x v="1073"/>
    <x v="3890"/>
    <n v="1"/>
    <n v="0"/>
    <x v="5161"/>
  </r>
  <r>
    <n v="6581"/>
    <s v="CA-2016-169887"/>
    <x v="332"/>
    <x v="856"/>
    <s v="Same Day"/>
    <s v="MS-17530"/>
    <s v="MaryBeth Skach"/>
    <s v="Consumer"/>
    <s v="United States"/>
    <s v="Seattle"/>
    <s v="Washington"/>
    <n v="98105"/>
    <x v="1"/>
    <x v="1622"/>
    <x v="1"/>
    <x v="6"/>
    <x v="1050"/>
    <x v="484"/>
    <n v="3"/>
    <n v="0"/>
    <x v="5352"/>
  </r>
  <r>
    <n v="6582"/>
    <s v="CA-2016-169887"/>
    <x v="332"/>
    <x v="856"/>
    <s v="Same Day"/>
    <s v="MS-17530"/>
    <s v="MaryBeth Skach"/>
    <s v="Consumer"/>
    <s v="United States"/>
    <s v="Seattle"/>
    <s v="Washington"/>
    <n v="98105"/>
    <x v="1"/>
    <x v="1792"/>
    <x v="0"/>
    <x v="5"/>
    <x v="1782"/>
    <x v="3113"/>
    <n v="3"/>
    <n v="0"/>
    <x v="5353"/>
  </r>
  <r>
    <n v="6583"/>
    <s v="CA-2016-148516"/>
    <x v="1121"/>
    <x v="1208"/>
    <s v="Standard Class"/>
    <s v="DW-13585"/>
    <s v="Dorothy Wardle"/>
    <s v="Corporate"/>
    <s v="United States"/>
    <s v="Edmonds"/>
    <s v="Washington"/>
    <n v="98026"/>
    <x v="1"/>
    <x v="603"/>
    <x v="2"/>
    <x v="11"/>
    <x v="603"/>
    <x v="690"/>
    <n v="3"/>
    <n v="0"/>
    <x v="704"/>
  </r>
  <r>
    <n v="6584"/>
    <s v="CA-2017-104731"/>
    <x v="246"/>
    <x v="1186"/>
    <s v="Standard Class"/>
    <s v="AM-10705"/>
    <s v="Anne McFarland"/>
    <s v="Consumer"/>
    <s v="United States"/>
    <s v="Salem"/>
    <s v="Virginia"/>
    <n v="24153"/>
    <x v="0"/>
    <x v="1385"/>
    <x v="1"/>
    <x v="6"/>
    <x v="1371"/>
    <x v="3113"/>
    <n v="6"/>
    <n v="0"/>
    <x v="5354"/>
  </r>
  <r>
    <n v="6585"/>
    <s v="CA-2017-104731"/>
    <x v="246"/>
    <x v="1186"/>
    <s v="Standard Class"/>
    <s v="AM-10705"/>
    <s v="Anne McFarland"/>
    <s v="Consumer"/>
    <s v="United States"/>
    <s v="Salem"/>
    <s v="Virginia"/>
    <n v="24153"/>
    <x v="0"/>
    <x v="704"/>
    <x v="2"/>
    <x v="7"/>
    <x v="704"/>
    <x v="1081"/>
    <n v="4"/>
    <n v="0"/>
    <x v="5355"/>
  </r>
  <r>
    <n v="6586"/>
    <s v="CA-2017-104731"/>
    <x v="246"/>
    <x v="1186"/>
    <s v="Standard Class"/>
    <s v="AM-10705"/>
    <s v="Anne McFarland"/>
    <s v="Consumer"/>
    <s v="United States"/>
    <s v="Salem"/>
    <s v="Virginia"/>
    <n v="24153"/>
    <x v="0"/>
    <x v="247"/>
    <x v="0"/>
    <x v="5"/>
    <x v="248"/>
    <x v="3454"/>
    <n v="5"/>
    <n v="0"/>
    <x v="5356"/>
  </r>
  <r>
    <n v="6587"/>
    <s v="CA-2017-104731"/>
    <x v="246"/>
    <x v="1186"/>
    <s v="Standard Class"/>
    <s v="AM-10705"/>
    <s v="Anne McFarland"/>
    <s v="Consumer"/>
    <s v="United States"/>
    <s v="Salem"/>
    <s v="Virginia"/>
    <n v="24153"/>
    <x v="0"/>
    <x v="950"/>
    <x v="1"/>
    <x v="6"/>
    <x v="943"/>
    <x v="1209"/>
    <n v="6"/>
    <n v="0"/>
    <x v="1254"/>
  </r>
  <r>
    <n v="6588"/>
    <s v="CA-2017-104731"/>
    <x v="246"/>
    <x v="1186"/>
    <s v="Standard Class"/>
    <s v="AM-10705"/>
    <s v="Anne McFarland"/>
    <s v="Consumer"/>
    <s v="United States"/>
    <s v="Salem"/>
    <s v="Virginia"/>
    <n v="24153"/>
    <x v="0"/>
    <x v="713"/>
    <x v="0"/>
    <x v="0"/>
    <x v="712"/>
    <x v="3367"/>
    <n v="3"/>
    <n v="0"/>
    <x v="5357"/>
  </r>
  <r>
    <n v="6589"/>
    <s v="CA-2017-104731"/>
    <x v="246"/>
    <x v="1186"/>
    <s v="Standard Class"/>
    <s v="AM-10705"/>
    <s v="Anne McFarland"/>
    <s v="Consumer"/>
    <s v="United States"/>
    <s v="Salem"/>
    <s v="Virginia"/>
    <n v="24153"/>
    <x v="0"/>
    <x v="591"/>
    <x v="1"/>
    <x v="8"/>
    <x v="591"/>
    <x v="1830"/>
    <n v="3"/>
    <n v="0"/>
    <x v="5358"/>
  </r>
  <r>
    <n v="6590"/>
    <s v="CA-2017-104731"/>
    <x v="246"/>
    <x v="1186"/>
    <s v="Standard Class"/>
    <s v="AM-10705"/>
    <s v="Anne McFarland"/>
    <s v="Consumer"/>
    <s v="United States"/>
    <s v="Salem"/>
    <s v="Virginia"/>
    <n v="24153"/>
    <x v="0"/>
    <x v="413"/>
    <x v="1"/>
    <x v="14"/>
    <x v="413"/>
    <x v="4540"/>
    <n v="2"/>
    <n v="0"/>
    <x v="5359"/>
  </r>
  <r>
    <n v="6591"/>
    <s v="CA-2014-164749"/>
    <x v="893"/>
    <x v="616"/>
    <s v="First Class"/>
    <s v="BG-11740"/>
    <s v="Bruce Geld"/>
    <s v="Consumer"/>
    <s v="United States"/>
    <s v="Delray Beach"/>
    <s v="Florida"/>
    <n v="33445"/>
    <x v="0"/>
    <x v="617"/>
    <x v="1"/>
    <x v="2"/>
    <x v="617"/>
    <x v="4541"/>
    <n v="3"/>
    <n v="0.2"/>
    <x v="5360"/>
  </r>
  <r>
    <n v="6592"/>
    <s v="CA-2015-103716"/>
    <x v="28"/>
    <x v="1192"/>
    <s v="Standard Class"/>
    <s v="KB-16585"/>
    <s v="Ken Black"/>
    <s v="Corporate"/>
    <s v="United States"/>
    <s v="San Francisco"/>
    <s v="California"/>
    <n v="94110"/>
    <x v="1"/>
    <x v="332"/>
    <x v="1"/>
    <x v="6"/>
    <x v="332"/>
    <x v="1637"/>
    <n v="3"/>
    <n v="0"/>
    <x v="5361"/>
  </r>
  <r>
    <n v="6593"/>
    <s v="CA-2015-103716"/>
    <x v="28"/>
    <x v="1192"/>
    <s v="Standard Class"/>
    <s v="KB-16585"/>
    <s v="Ken Black"/>
    <s v="Corporate"/>
    <s v="United States"/>
    <s v="San Francisco"/>
    <s v="California"/>
    <n v="94110"/>
    <x v="1"/>
    <x v="500"/>
    <x v="2"/>
    <x v="7"/>
    <x v="500"/>
    <x v="4542"/>
    <n v="5"/>
    <n v="0.2"/>
    <x v="5362"/>
  </r>
  <r>
    <n v="6594"/>
    <s v="CA-2016-126795"/>
    <x v="900"/>
    <x v="1"/>
    <s v="Second Class"/>
    <s v="GT-14710"/>
    <s v="Greg Tran"/>
    <s v="Consumer"/>
    <s v="United States"/>
    <s v="New York City"/>
    <s v="New York"/>
    <n v="10024"/>
    <x v="3"/>
    <x v="542"/>
    <x v="1"/>
    <x v="8"/>
    <x v="542"/>
    <x v="3295"/>
    <n v="2"/>
    <n v="0.2"/>
    <x v="3718"/>
  </r>
  <r>
    <n v="6595"/>
    <s v="CA-2015-146290"/>
    <x v="124"/>
    <x v="1209"/>
    <s v="Standard Class"/>
    <s v="SV-20815"/>
    <s v="Stuart Van"/>
    <s v="Corporate"/>
    <s v="United States"/>
    <s v="Indianapolis"/>
    <s v="Indiana"/>
    <n v="46203"/>
    <x v="2"/>
    <x v="646"/>
    <x v="1"/>
    <x v="6"/>
    <x v="646"/>
    <x v="4543"/>
    <n v="7"/>
    <n v="0"/>
    <x v="5363"/>
  </r>
  <r>
    <n v="6596"/>
    <s v="CA-2017-157112"/>
    <x v="756"/>
    <x v="732"/>
    <s v="First Class"/>
    <s v="GG-14650"/>
    <s v="Greg Guthrie"/>
    <s v="Corporate"/>
    <s v="United States"/>
    <s v="Columbus"/>
    <s v="Ohio"/>
    <n v="43229"/>
    <x v="3"/>
    <x v="460"/>
    <x v="1"/>
    <x v="8"/>
    <x v="461"/>
    <x v="4544"/>
    <n v="5"/>
    <n v="0.7"/>
    <x v="5364"/>
  </r>
  <r>
    <n v="6597"/>
    <s v="CA-2017-157112"/>
    <x v="756"/>
    <x v="732"/>
    <s v="First Class"/>
    <s v="GG-14650"/>
    <s v="Greg Guthrie"/>
    <s v="Corporate"/>
    <s v="United States"/>
    <s v="Columbus"/>
    <s v="Ohio"/>
    <n v="43229"/>
    <x v="3"/>
    <x v="128"/>
    <x v="1"/>
    <x v="10"/>
    <x v="129"/>
    <x v="758"/>
    <n v="1"/>
    <n v="0.2"/>
    <x v="781"/>
  </r>
  <r>
    <n v="6598"/>
    <s v="CA-2014-169257"/>
    <x v="571"/>
    <x v="979"/>
    <s v="Standard Class"/>
    <s v="SV-20785"/>
    <s v="Stewart Visinsky"/>
    <s v="Consumer"/>
    <s v="United States"/>
    <s v="Jacksonville"/>
    <s v="Florida"/>
    <n v="32216"/>
    <x v="0"/>
    <x v="248"/>
    <x v="1"/>
    <x v="8"/>
    <x v="249"/>
    <x v="4545"/>
    <n v="1"/>
    <n v="0.7"/>
    <x v="5365"/>
  </r>
  <r>
    <n v="6599"/>
    <s v="CA-2014-169257"/>
    <x v="571"/>
    <x v="979"/>
    <s v="Standard Class"/>
    <s v="SV-20785"/>
    <s v="Stewart Visinsky"/>
    <s v="Consumer"/>
    <s v="United States"/>
    <s v="Jacksonville"/>
    <s v="Florida"/>
    <n v="32216"/>
    <x v="0"/>
    <x v="1413"/>
    <x v="1"/>
    <x v="10"/>
    <x v="1400"/>
    <x v="4546"/>
    <n v="2"/>
    <n v="0.2"/>
    <x v="5366"/>
  </r>
  <r>
    <n v="6600"/>
    <s v="CA-2014-154095"/>
    <x v="266"/>
    <x v="899"/>
    <s v="Standard Class"/>
    <s v="ON-18715"/>
    <s v="Odella Nelson"/>
    <s v="Corporate"/>
    <s v="United States"/>
    <s v="Clinton"/>
    <s v="Maryland"/>
    <n v="20735"/>
    <x v="3"/>
    <x v="526"/>
    <x v="0"/>
    <x v="5"/>
    <x v="526"/>
    <x v="3318"/>
    <n v="3"/>
    <n v="0"/>
    <x v="5367"/>
  </r>
  <r>
    <n v="6601"/>
    <s v="CA-2014-154095"/>
    <x v="266"/>
    <x v="899"/>
    <s v="Standard Class"/>
    <s v="ON-18715"/>
    <s v="Odella Nelson"/>
    <s v="Corporate"/>
    <s v="United States"/>
    <s v="Clinton"/>
    <s v="Maryland"/>
    <n v="20735"/>
    <x v="3"/>
    <x v="1438"/>
    <x v="1"/>
    <x v="10"/>
    <x v="1426"/>
    <x v="678"/>
    <n v="3"/>
    <n v="0"/>
    <x v="691"/>
  </r>
  <r>
    <n v="6602"/>
    <s v="CA-2014-154095"/>
    <x v="266"/>
    <x v="899"/>
    <s v="Standard Class"/>
    <s v="ON-18715"/>
    <s v="Odella Nelson"/>
    <s v="Corporate"/>
    <s v="United States"/>
    <s v="Clinton"/>
    <s v="Maryland"/>
    <n v="20735"/>
    <x v="3"/>
    <x v="1144"/>
    <x v="0"/>
    <x v="1"/>
    <x v="1132"/>
    <x v="4547"/>
    <n v="8"/>
    <n v="0"/>
    <x v="5368"/>
  </r>
  <r>
    <n v="6603"/>
    <s v="CA-2014-154095"/>
    <x v="266"/>
    <x v="899"/>
    <s v="Standard Class"/>
    <s v="ON-18715"/>
    <s v="Odella Nelson"/>
    <s v="Corporate"/>
    <s v="United States"/>
    <s v="Clinton"/>
    <s v="Maryland"/>
    <n v="20735"/>
    <x v="3"/>
    <x v="286"/>
    <x v="1"/>
    <x v="2"/>
    <x v="286"/>
    <x v="1203"/>
    <n v="6"/>
    <n v="0"/>
    <x v="5369"/>
  </r>
  <r>
    <n v="6604"/>
    <s v="CA-2017-146346"/>
    <x v="46"/>
    <x v="46"/>
    <s v="First Class"/>
    <s v="RA-19945"/>
    <s v="Ryan Akin"/>
    <s v="Consumer"/>
    <s v="United States"/>
    <s v="Commerce City"/>
    <s v="Colorado"/>
    <n v="80022"/>
    <x v="1"/>
    <x v="886"/>
    <x v="1"/>
    <x v="4"/>
    <x v="879"/>
    <x v="1770"/>
    <n v="3"/>
    <n v="0.2"/>
    <x v="5370"/>
  </r>
  <r>
    <n v="6605"/>
    <s v="CA-2016-148852"/>
    <x v="439"/>
    <x v="388"/>
    <s v="Standard Class"/>
    <s v="SV-20785"/>
    <s v="Stewart Visinsky"/>
    <s v="Consumer"/>
    <s v="United States"/>
    <s v="Santa Ana"/>
    <s v="California"/>
    <n v="92704"/>
    <x v="1"/>
    <x v="494"/>
    <x v="1"/>
    <x v="13"/>
    <x v="494"/>
    <x v="4095"/>
    <n v="3"/>
    <n v="0"/>
    <x v="232"/>
  </r>
  <r>
    <n v="6606"/>
    <s v="CA-2016-148852"/>
    <x v="439"/>
    <x v="388"/>
    <s v="Standard Class"/>
    <s v="SV-20785"/>
    <s v="Stewart Visinsky"/>
    <s v="Consumer"/>
    <s v="United States"/>
    <s v="Santa Ana"/>
    <s v="California"/>
    <n v="92704"/>
    <x v="1"/>
    <x v="1004"/>
    <x v="1"/>
    <x v="10"/>
    <x v="996"/>
    <x v="1568"/>
    <n v="7"/>
    <n v="0"/>
    <x v="1657"/>
  </r>
  <r>
    <n v="6607"/>
    <s v="CA-2016-148852"/>
    <x v="439"/>
    <x v="388"/>
    <s v="Standard Class"/>
    <s v="SV-20785"/>
    <s v="Stewart Visinsky"/>
    <s v="Consumer"/>
    <s v="United States"/>
    <s v="Santa Ana"/>
    <s v="California"/>
    <n v="92704"/>
    <x v="1"/>
    <x v="781"/>
    <x v="2"/>
    <x v="7"/>
    <x v="780"/>
    <x v="2005"/>
    <n v="4"/>
    <n v="0.2"/>
    <x v="5371"/>
  </r>
  <r>
    <n v="6608"/>
    <s v="CA-2016-148852"/>
    <x v="439"/>
    <x v="388"/>
    <s v="Standard Class"/>
    <s v="SV-20785"/>
    <s v="Stewart Visinsky"/>
    <s v="Consumer"/>
    <s v="United States"/>
    <s v="Santa Ana"/>
    <s v="California"/>
    <n v="92704"/>
    <x v="1"/>
    <x v="211"/>
    <x v="0"/>
    <x v="1"/>
    <x v="212"/>
    <x v="4548"/>
    <n v="6"/>
    <n v="0.2"/>
    <x v="5372"/>
  </r>
  <r>
    <n v="6609"/>
    <s v="CA-2016-148852"/>
    <x v="439"/>
    <x v="388"/>
    <s v="Standard Class"/>
    <s v="SV-20785"/>
    <s v="Stewart Visinsky"/>
    <s v="Consumer"/>
    <s v="United States"/>
    <s v="Santa Ana"/>
    <s v="California"/>
    <n v="92704"/>
    <x v="1"/>
    <x v="1520"/>
    <x v="2"/>
    <x v="15"/>
    <x v="1507"/>
    <x v="4549"/>
    <n v="3"/>
    <n v="0.2"/>
    <x v="5373"/>
  </r>
  <r>
    <n v="6610"/>
    <s v="US-2015-118906"/>
    <x v="366"/>
    <x v="392"/>
    <s v="Same Day"/>
    <s v="KB-16585"/>
    <s v="Ken Black"/>
    <s v="Corporate"/>
    <s v="United States"/>
    <s v="Clinton"/>
    <s v="Maryland"/>
    <n v="20735"/>
    <x v="3"/>
    <x v="328"/>
    <x v="1"/>
    <x v="4"/>
    <x v="328"/>
    <x v="4550"/>
    <n v="6"/>
    <n v="0"/>
    <x v="5374"/>
  </r>
  <r>
    <n v="6611"/>
    <s v="CA-2016-168921"/>
    <x v="201"/>
    <x v="856"/>
    <s v="First Class"/>
    <s v="AG-10495"/>
    <s v="Andrew Gjertsen"/>
    <s v="Corporate"/>
    <s v="United States"/>
    <s v="Los Angeles"/>
    <s v="California"/>
    <n v="90049"/>
    <x v="1"/>
    <x v="1232"/>
    <x v="1"/>
    <x v="8"/>
    <x v="1215"/>
    <x v="1768"/>
    <n v="3"/>
    <n v="0.2"/>
    <x v="1882"/>
  </r>
  <r>
    <n v="6612"/>
    <s v="CA-2015-107678"/>
    <x v="1122"/>
    <x v="353"/>
    <s v="Standard Class"/>
    <s v="JK-16090"/>
    <s v="Juliana Krohn"/>
    <s v="Consumer"/>
    <s v="United States"/>
    <s v="Louisville"/>
    <s v="Kentucky"/>
    <n v="40214"/>
    <x v="0"/>
    <x v="268"/>
    <x v="0"/>
    <x v="1"/>
    <x v="268"/>
    <x v="2843"/>
    <n v="2"/>
    <n v="0"/>
    <x v="5375"/>
  </r>
  <r>
    <n v="6613"/>
    <s v="CA-2015-107678"/>
    <x v="1122"/>
    <x v="353"/>
    <s v="Standard Class"/>
    <s v="JK-16090"/>
    <s v="Juliana Krohn"/>
    <s v="Consumer"/>
    <s v="United States"/>
    <s v="Louisville"/>
    <s v="Kentucky"/>
    <n v="40214"/>
    <x v="0"/>
    <x v="20"/>
    <x v="1"/>
    <x v="8"/>
    <x v="20"/>
    <x v="4039"/>
    <n v="3"/>
    <n v="0"/>
    <x v="5376"/>
  </r>
  <r>
    <n v="6614"/>
    <s v="CA-2015-107678"/>
    <x v="1122"/>
    <x v="353"/>
    <s v="Standard Class"/>
    <s v="JK-16090"/>
    <s v="Juliana Krohn"/>
    <s v="Consumer"/>
    <s v="United States"/>
    <s v="Louisville"/>
    <s v="Kentucky"/>
    <n v="40214"/>
    <x v="0"/>
    <x v="539"/>
    <x v="2"/>
    <x v="7"/>
    <x v="539"/>
    <x v="4551"/>
    <n v="5"/>
    <n v="0"/>
    <x v="5377"/>
  </r>
  <r>
    <n v="6615"/>
    <s v="CA-2015-107678"/>
    <x v="1122"/>
    <x v="353"/>
    <s v="Standard Class"/>
    <s v="JK-16090"/>
    <s v="Juliana Krohn"/>
    <s v="Consumer"/>
    <s v="United States"/>
    <s v="Louisville"/>
    <s v="Kentucky"/>
    <n v="40214"/>
    <x v="0"/>
    <x v="583"/>
    <x v="0"/>
    <x v="5"/>
    <x v="583"/>
    <x v="664"/>
    <n v="3"/>
    <n v="0"/>
    <x v="676"/>
  </r>
  <r>
    <n v="6616"/>
    <s v="CA-2016-123512"/>
    <x v="26"/>
    <x v="1210"/>
    <s v="First Class"/>
    <s v="MV-18190"/>
    <s v="Mike Vittorini"/>
    <s v="Consumer"/>
    <s v="United States"/>
    <s v="Los Angeles"/>
    <s v="California"/>
    <n v="90045"/>
    <x v="1"/>
    <x v="1601"/>
    <x v="0"/>
    <x v="0"/>
    <x v="1593"/>
    <x v="4175"/>
    <n v="2"/>
    <n v="0.15"/>
    <x v="4857"/>
  </r>
  <r>
    <n v="6617"/>
    <s v="CA-2016-123512"/>
    <x v="26"/>
    <x v="1210"/>
    <s v="First Class"/>
    <s v="MV-18190"/>
    <s v="Mike Vittorini"/>
    <s v="Consumer"/>
    <s v="United States"/>
    <s v="Los Angeles"/>
    <s v="California"/>
    <n v="90045"/>
    <x v="1"/>
    <x v="1345"/>
    <x v="1"/>
    <x v="2"/>
    <x v="1330"/>
    <x v="3923"/>
    <n v="6"/>
    <n v="0"/>
    <x v="4526"/>
  </r>
  <r>
    <n v="6618"/>
    <s v="CA-2016-123512"/>
    <x v="26"/>
    <x v="1210"/>
    <s v="First Class"/>
    <s v="MV-18190"/>
    <s v="Mike Vittorini"/>
    <s v="Consumer"/>
    <s v="United States"/>
    <s v="Los Angeles"/>
    <s v="California"/>
    <n v="90045"/>
    <x v="1"/>
    <x v="1766"/>
    <x v="1"/>
    <x v="10"/>
    <x v="1755"/>
    <x v="1547"/>
    <n v="4"/>
    <n v="0"/>
    <x v="1634"/>
  </r>
  <r>
    <n v="6619"/>
    <s v="US-2017-167402"/>
    <x v="1123"/>
    <x v="827"/>
    <s v="Second Class"/>
    <s v="CP-12085"/>
    <s v="Cathy Prescott"/>
    <s v="Corporate"/>
    <s v="United States"/>
    <s v="Springfield"/>
    <s v="Missouri"/>
    <n v="65807"/>
    <x v="2"/>
    <x v="1347"/>
    <x v="1"/>
    <x v="10"/>
    <x v="1332"/>
    <x v="56"/>
    <n v="5"/>
    <n v="0"/>
    <x v="56"/>
  </r>
  <r>
    <n v="6620"/>
    <s v="US-2017-167402"/>
    <x v="1123"/>
    <x v="827"/>
    <s v="Second Class"/>
    <s v="CP-12085"/>
    <s v="Cathy Prescott"/>
    <s v="Corporate"/>
    <s v="United States"/>
    <s v="Springfield"/>
    <s v="Missouri"/>
    <n v="65807"/>
    <x v="2"/>
    <x v="1753"/>
    <x v="1"/>
    <x v="6"/>
    <x v="1743"/>
    <x v="4552"/>
    <n v="6"/>
    <n v="0"/>
    <x v="5378"/>
  </r>
  <r>
    <n v="6621"/>
    <s v="US-2017-167402"/>
    <x v="1123"/>
    <x v="827"/>
    <s v="Second Class"/>
    <s v="CP-12085"/>
    <s v="Cathy Prescott"/>
    <s v="Corporate"/>
    <s v="United States"/>
    <s v="Springfield"/>
    <s v="Missouri"/>
    <n v="65807"/>
    <x v="2"/>
    <x v="465"/>
    <x v="1"/>
    <x v="14"/>
    <x v="466"/>
    <x v="2635"/>
    <n v="5"/>
    <n v="0"/>
    <x v="2905"/>
  </r>
  <r>
    <n v="6622"/>
    <s v="US-2017-167402"/>
    <x v="1123"/>
    <x v="827"/>
    <s v="Second Class"/>
    <s v="CP-12085"/>
    <s v="Cathy Prescott"/>
    <s v="Corporate"/>
    <s v="United States"/>
    <s v="Springfield"/>
    <s v="Missouri"/>
    <n v="65807"/>
    <x v="2"/>
    <x v="1544"/>
    <x v="0"/>
    <x v="0"/>
    <x v="1532"/>
    <x v="3724"/>
    <n v="3"/>
    <n v="0"/>
    <x v="5379"/>
  </r>
  <r>
    <n v="6623"/>
    <s v="CA-2014-130449"/>
    <x v="1124"/>
    <x v="1211"/>
    <s v="First Class"/>
    <s v="VP-21760"/>
    <s v="Victoria Pisteka"/>
    <s v="Corporate"/>
    <s v="United States"/>
    <s v="San Francisco"/>
    <s v="California"/>
    <n v="94109"/>
    <x v="1"/>
    <x v="5"/>
    <x v="0"/>
    <x v="5"/>
    <x v="5"/>
    <x v="3739"/>
    <n v="6"/>
    <n v="0"/>
    <x v="5380"/>
  </r>
  <r>
    <n v="6624"/>
    <s v="CA-2014-130449"/>
    <x v="1124"/>
    <x v="1211"/>
    <s v="First Class"/>
    <s v="VP-21760"/>
    <s v="Victoria Pisteka"/>
    <s v="Corporate"/>
    <s v="United States"/>
    <s v="San Francisco"/>
    <s v="California"/>
    <n v="94109"/>
    <x v="1"/>
    <x v="573"/>
    <x v="1"/>
    <x v="2"/>
    <x v="573"/>
    <x v="2037"/>
    <n v="8"/>
    <n v="0"/>
    <x v="2195"/>
  </r>
  <r>
    <n v="6625"/>
    <s v="CA-2015-141250"/>
    <x v="1125"/>
    <x v="1177"/>
    <s v="Standard Class"/>
    <s v="PM-18940"/>
    <s v="Paul MacIntyre"/>
    <s v="Consumer"/>
    <s v="United States"/>
    <s v="Texas City"/>
    <s v="Texas"/>
    <n v="77590"/>
    <x v="2"/>
    <x v="1213"/>
    <x v="0"/>
    <x v="3"/>
    <x v="1198"/>
    <x v="4553"/>
    <n v="1"/>
    <n v="0.3"/>
    <x v="5381"/>
  </r>
  <r>
    <n v="6626"/>
    <s v="CA-2015-141250"/>
    <x v="1125"/>
    <x v="1177"/>
    <s v="Standard Class"/>
    <s v="PM-18940"/>
    <s v="Paul MacIntyre"/>
    <s v="Consumer"/>
    <s v="United States"/>
    <s v="Texas City"/>
    <s v="Texas"/>
    <n v="77590"/>
    <x v="2"/>
    <x v="1459"/>
    <x v="0"/>
    <x v="1"/>
    <x v="1445"/>
    <x v="4554"/>
    <n v="4"/>
    <n v="0.3"/>
    <x v="5382"/>
  </r>
  <r>
    <n v="6627"/>
    <s v="CA-2014-145541"/>
    <x v="637"/>
    <x v="444"/>
    <s v="Standard Class"/>
    <s v="TB-21400"/>
    <s v="Tom Boeckenhauer"/>
    <s v="Consumer"/>
    <s v="United States"/>
    <s v="New York City"/>
    <s v="New York"/>
    <n v="10024"/>
    <x v="3"/>
    <x v="1629"/>
    <x v="2"/>
    <x v="15"/>
    <x v="1619"/>
    <x v="4555"/>
    <n v="4"/>
    <n v="0"/>
    <x v="5383"/>
  </r>
  <r>
    <n v="6628"/>
    <s v="CA-2014-138513"/>
    <x v="235"/>
    <x v="248"/>
    <s v="Standard Class"/>
    <s v="EH-13990"/>
    <s v="Erica Hackney"/>
    <s v="Consumer"/>
    <s v="United States"/>
    <s v="Bellevue"/>
    <s v="Washington"/>
    <n v="98006"/>
    <x v="1"/>
    <x v="89"/>
    <x v="1"/>
    <x v="10"/>
    <x v="89"/>
    <x v="91"/>
    <n v="2"/>
    <n v="0"/>
    <x v="91"/>
  </r>
  <r>
    <n v="6629"/>
    <s v="CA-2015-135489"/>
    <x v="444"/>
    <x v="238"/>
    <s v="Second Class"/>
    <s v="GW-14605"/>
    <s v="Giulietta Weimer"/>
    <s v="Consumer"/>
    <s v="United States"/>
    <s v="New York City"/>
    <s v="New York"/>
    <n v="10024"/>
    <x v="3"/>
    <x v="222"/>
    <x v="2"/>
    <x v="7"/>
    <x v="223"/>
    <x v="4496"/>
    <n v="14"/>
    <n v="0"/>
    <x v="5384"/>
  </r>
  <r>
    <n v="6630"/>
    <s v="CA-2015-125696"/>
    <x v="653"/>
    <x v="310"/>
    <s v="Standard Class"/>
    <s v="NP-18685"/>
    <s v="Nora Pelletier"/>
    <s v="Home Office"/>
    <s v="United States"/>
    <s v="Wilson"/>
    <s v="North Carolina"/>
    <n v="27893"/>
    <x v="0"/>
    <x v="1181"/>
    <x v="1"/>
    <x v="8"/>
    <x v="1167"/>
    <x v="4556"/>
    <n v="5"/>
    <n v="0.7"/>
    <x v="5385"/>
  </r>
  <r>
    <n v="6631"/>
    <s v="CA-2016-105081"/>
    <x v="591"/>
    <x v="525"/>
    <s v="Standard Class"/>
    <s v="JE-15715"/>
    <s v="Joe Elijah"/>
    <s v="Consumer"/>
    <s v="United States"/>
    <s v="Seattle"/>
    <s v="Washington"/>
    <n v="98115"/>
    <x v="1"/>
    <x v="1003"/>
    <x v="0"/>
    <x v="1"/>
    <x v="995"/>
    <x v="327"/>
    <n v="3"/>
    <n v="0.2"/>
    <x v="5386"/>
  </r>
  <r>
    <n v="6632"/>
    <s v="CA-2016-105081"/>
    <x v="591"/>
    <x v="525"/>
    <s v="Standard Class"/>
    <s v="JE-15715"/>
    <s v="Joe Elijah"/>
    <s v="Consumer"/>
    <s v="United States"/>
    <s v="Seattle"/>
    <s v="Washington"/>
    <n v="98115"/>
    <x v="1"/>
    <x v="1110"/>
    <x v="0"/>
    <x v="3"/>
    <x v="1099"/>
    <x v="4557"/>
    <n v="5"/>
    <n v="0"/>
    <x v="5387"/>
  </r>
  <r>
    <n v="6633"/>
    <s v="US-2016-146857"/>
    <x v="715"/>
    <x v="588"/>
    <s v="Second Class"/>
    <s v="BE-11455"/>
    <s v="Brad Eason"/>
    <s v="Home Office"/>
    <s v="United States"/>
    <s v="Springfield"/>
    <s v="Missouri"/>
    <n v="65807"/>
    <x v="2"/>
    <x v="1309"/>
    <x v="1"/>
    <x v="9"/>
    <x v="1294"/>
    <x v="4558"/>
    <n v="1"/>
    <n v="0"/>
    <x v="5388"/>
  </r>
  <r>
    <n v="6634"/>
    <s v="CA-2016-166275"/>
    <x v="1057"/>
    <x v="351"/>
    <s v="Same Day"/>
    <s v="SS-20590"/>
    <s v="Sonia Sunley"/>
    <s v="Consumer"/>
    <s v="United States"/>
    <s v="San Francisco"/>
    <s v="California"/>
    <n v="94109"/>
    <x v="1"/>
    <x v="651"/>
    <x v="2"/>
    <x v="11"/>
    <x v="651"/>
    <x v="4559"/>
    <n v="1"/>
    <n v="0"/>
    <x v="5389"/>
  </r>
  <r>
    <n v="6635"/>
    <s v="CA-2017-144498"/>
    <x v="636"/>
    <x v="593"/>
    <s v="Same Day"/>
    <s v="MB-18085"/>
    <s v="Mick Brown"/>
    <s v="Consumer"/>
    <s v="United States"/>
    <s v="Charlotte"/>
    <s v="North Carolina"/>
    <n v="28205"/>
    <x v="0"/>
    <x v="350"/>
    <x v="1"/>
    <x v="8"/>
    <x v="350"/>
    <x v="4560"/>
    <n v="11"/>
    <n v="0.7"/>
    <x v="5390"/>
  </r>
  <r>
    <n v="6636"/>
    <s v="CA-2017-144498"/>
    <x v="636"/>
    <x v="593"/>
    <s v="Same Day"/>
    <s v="MB-18085"/>
    <s v="Mick Brown"/>
    <s v="Consumer"/>
    <s v="United States"/>
    <s v="Charlotte"/>
    <s v="North Carolina"/>
    <n v="28205"/>
    <x v="0"/>
    <x v="34"/>
    <x v="2"/>
    <x v="7"/>
    <x v="34"/>
    <x v="2536"/>
    <n v="4"/>
    <n v="0.2"/>
    <x v="2781"/>
  </r>
  <r>
    <n v="6637"/>
    <s v="CA-2017-144498"/>
    <x v="636"/>
    <x v="593"/>
    <s v="Same Day"/>
    <s v="MB-18085"/>
    <s v="Mick Brown"/>
    <s v="Consumer"/>
    <s v="United States"/>
    <s v="Charlotte"/>
    <s v="North Carolina"/>
    <n v="28205"/>
    <x v="0"/>
    <x v="580"/>
    <x v="1"/>
    <x v="2"/>
    <x v="580"/>
    <x v="4561"/>
    <n v="5"/>
    <n v="0.2"/>
    <x v="5391"/>
  </r>
  <r>
    <n v="6638"/>
    <s v="CA-2017-103352"/>
    <x v="344"/>
    <x v="524"/>
    <s v="Second Class"/>
    <s v="RP-19390"/>
    <s v="Resi Pölking"/>
    <s v="Consumer"/>
    <s v="United States"/>
    <s v="New York City"/>
    <s v="New York"/>
    <n v="10011"/>
    <x v="3"/>
    <x v="372"/>
    <x v="1"/>
    <x v="6"/>
    <x v="373"/>
    <x v="4562"/>
    <n v="3"/>
    <n v="0"/>
    <x v="5392"/>
  </r>
  <r>
    <n v="6639"/>
    <s v="CA-2017-103352"/>
    <x v="344"/>
    <x v="524"/>
    <s v="Second Class"/>
    <s v="RP-19390"/>
    <s v="Resi Pölking"/>
    <s v="Consumer"/>
    <s v="United States"/>
    <s v="New York City"/>
    <s v="New York"/>
    <n v="10011"/>
    <x v="3"/>
    <x v="1403"/>
    <x v="1"/>
    <x v="8"/>
    <x v="1390"/>
    <x v="588"/>
    <n v="6"/>
    <n v="0.2"/>
    <x v="5393"/>
  </r>
  <r>
    <n v="6640"/>
    <s v="CA-2014-108609"/>
    <x v="656"/>
    <x v="1024"/>
    <s v="Second Class"/>
    <s v="AJ-10780"/>
    <s v="Anthony Jacobs"/>
    <s v="Corporate"/>
    <s v="United States"/>
    <s v="Lorain"/>
    <s v="Ohio"/>
    <n v="44052"/>
    <x v="3"/>
    <x v="1234"/>
    <x v="0"/>
    <x v="3"/>
    <x v="1217"/>
    <x v="4563"/>
    <n v="8"/>
    <n v="0.4"/>
    <x v="5394"/>
  </r>
  <r>
    <n v="6641"/>
    <s v="CA-2017-128328"/>
    <x v="485"/>
    <x v="1212"/>
    <s v="Standard Class"/>
    <s v="PO-18865"/>
    <s v="Patrick O'Donnell"/>
    <s v="Consumer"/>
    <s v="United States"/>
    <s v="Indianapolis"/>
    <s v="Indiana"/>
    <n v="46203"/>
    <x v="2"/>
    <x v="542"/>
    <x v="1"/>
    <x v="8"/>
    <x v="542"/>
    <x v="4564"/>
    <n v="6"/>
    <n v="0"/>
    <x v="5395"/>
  </r>
  <r>
    <n v="6642"/>
    <s v="CA-2017-128328"/>
    <x v="485"/>
    <x v="1212"/>
    <s v="Standard Class"/>
    <s v="PO-18865"/>
    <s v="Patrick O'Donnell"/>
    <s v="Consumer"/>
    <s v="United States"/>
    <s v="Indianapolis"/>
    <s v="Indiana"/>
    <n v="46203"/>
    <x v="2"/>
    <x v="685"/>
    <x v="2"/>
    <x v="11"/>
    <x v="685"/>
    <x v="4565"/>
    <n v="2"/>
    <n v="0"/>
    <x v="5396"/>
  </r>
  <r>
    <n v="6643"/>
    <s v="CA-2017-128328"/>
    <x v="485"/>
    <x v="1212"/>
    <s v="Standard Class"/>
    <s v="PO-18865"/>
    <s v="Patrick O'Donnell"/>
    <s v="Consumer"/>
    <s v="United States"/>
    <s v="Indianapolis"/>
    <s v="Indiana"/>
    <n v="46203"/>
    <x v="2"/>
    <x v="1760"/>
    <x v="1"/>
    <x v="2"/>
    <x v="1749"/>
    <x v="4566"/>
    <n v="9"/>
    <n v="0"/>
    <x v="5397"/>
  </r>
  <r>
    <n v="6644"/>
    <s v="US-2015-156496"/>
    <x v="544"/>
    <x v="99"/>
    <s v="Standard Class"/>
    <s v="WB-21850"/>
    <s v="William Brown"/>
    <s v="Consumer"/>
    <s v="United States"/>
    <s v="Redmond"/>
    <s v="Oregon"/>
    <n v="97756"/>
    <x v="1"/>
    <x v="819"/>
    <x v="2"/>
    <x v="7"/>
    <x v="815"/>
    <x v="2313"/>
    <n v="4"/>
    <n v="0.2"/>
    <x v="2505"/>
  </r>
  <r>
    <n v="6645"/>
    <s v="US-2015-156496"/>
    <x v="544"/>
    <x v="99"/>
    <s v="Standard Class"/>
    <s v="WB-21850"/>
    <s v="William Brown"/>
    <s v="Consumer"/>
    <s v="United States"/>
    <s v="Redmond"/>
    <s v="Oregon"/>
    <n v="97756"/>
    <x v="1"/>
    <x v="771"/>
    <x v="2"/>
    <x v="7"/>
    <x v="770"/>
    <x v="4567"/>
    <n v="7"/>
    <n v="0.2"/>
    <x v="5398"/>
  </r>
  <r>
    <n v="6646"/>
    <s v="US-2015-156496"/>
    <x v="544"/>
    <x v="99"/>
    <s v="Standard Class"/>
    <s v="WB-21850"/>
    <s v="William Brown"/>
    <s v="Consumer"/>
    <s v="United States"/>
    <s v="Redmond"/>
    <s v="Oregon"/>
    <n v="97756"/>
    <x v="1"/>
    <x v="586"/>
    <x v="1"/>
    <x v="9"/>
    <x v="586"/>
    <x v="4568"/>
    <n v="4"/>
    <n v="0.2"/>
    <x v="5399"/>
  </r>
  <r>
    <n v="6647"/>
    <s v="US-2016-127334"/>
    <x v="272"/>
    <x v="967"/>
    <s v="Standard Class"/>
    <s v="MP-18175"/>
    <s v="Mike Pelletier"/>
    <s v="Home Office"/>
    <s v="United States"/>
    <s v="Springfield"/>
    <s v="Oregon"/>
    <n v="97477"/>
    <x v="1"/>
    <x v="215"/>
    <x v="0"/>
    <x v="3"/>
    <x v="216"/>
    <x v="4569"/>
    <n v="3"/>
    <n v="0.5"/>
    <x v="5400"/>
  </r>
  <r>
    <n v="6648"/>
    <s v="US-2016-127334"/>
    <x v="272"/>
    <x v="967"/>
    <s v="Standard Class"/>
    <s v="MP-18175"/>
    <s v="Mike Pelletier"/>
    <s v="Home Office"/>
    <s v="United States"/>
    <s v="Springfield"/>
    <s v="Oregon"/>
    <n v="97477"/>
    <x v="1"/>
    <x v="1309"/>
    <x v="1"/>
    <x v="9"/>
    <x v="1294"/>
    <x v="2802"/>
    <n v="2"/>
    <n v="0.2"/>
    <x v="4818"/>
  </r>
  <r>
    <n v="6649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471"/>
    <x v="1"/>
    <x v="8"/>
    <x v="472"/>
    <x v="511"/>
    <n v="7"/>
    <n v="0.8"/>
    <x v="523"/>
  </r>
  <r>
    <n v="6650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1687"/>
    <x v="2"/>
    <x v="16"/>
    <x v="1675"/>
    <x v="4570"/>
    <n v="2"/>
    <n v="0.2"/>
    <x v="5401"/>
  </r>
  <r>
    <n v="6651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271"/>
    <x v="1"/>
    <x v="13"/>
    <x v="271"/>
    <x v="1962"/>
    <n v="5"/>
    <n v="0.2"/>
    <x v="5402"/>
  </r>
  <r>
    <n v="6652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750"/>
    <x v="0"/>
    <x v="5"/>
    <x v="748"/>
    <x v="4571"/>
    <n v="2"/>
    <n v="0.6"/>
    <x v="5403"/>
  </r>
  <r>
    <n v="6653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180"/>
    <x v="1"/>
    <x v="10"/>
    <x v="181"/>
    <x v="561"/>
    <n v="4"/>
    <n v="0.2"/>
    <x v="570"/>
  </r>
  <r>
    <n v="6654"/>
    <s v="US-2017-124779"/>
    <x v="565"/>
    <x v="218"/>
    <s v="First Class"/>
    <s v="BF-11020"/>
    <s v="Barry Französisch"/>
    <s v="Corporate"/>
    <s v="United States"/>
    <s v="Arlington"/>
    <s v="Texas"/>
    <n v="76017"/>
    <x v="2"/>
    <x v="1534"/>
    <x v="0"/>
    <x v="1"/>
    <x v="1522"/>
    <x v="4572"/>
    <n v="5"/>
    <n v="0.3"/>
    <x v="5404"/>
  </r>
  <r>
    <n v="6655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872"/>
    <x v="2"/>
    <x v="7"/>
    <x v="866"/>
    <x v="3844"/>
    <n v="3"/>
    <n v="0.2"/>
    <x v="4790"/>
  </r>
  <r>
    <n v="6656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1227"/>
    <x v="2"/>
    <x v="11"/>
    <x v="1211"/>
    <x v="4573"/>
    <n v="1"/>
    <n v="0.2"/>
    <x v="5405"/>
  </r>
  <r>
    <n v="6657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911"/>
    <x v="1"/>
    <x v="4"/>
    <x v="903"/>
    <x v="4351"/>
    <n v="2"/>
    <n v="0.2"/>
    <x v="5091"/>
  </r>
  <r>
    <n v="6658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1510"/>
    <x v="1"/>
    <x v="12"/>
    <x v="1497"/>
    <x v="3024"/>
    <n v="5"/>
    <n v="0.2"/>
    <x v="5406"/>
  </r>
  <r>
    <n v="6659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592"/>
    <x v="0"/>
    <x v="5"/>
    <x v="592"/>
    <x v="4574"/>
    <n v="2"/>
    <n v="0.2"/>
    <x v="5407"/>
  </r>
  <r>
    <n v="6660"/>
    <s v="CA-2017-135937"/>
    <x v="297"/>
    <x v="1213"/>
    <s v="Standard Class"/>
    <s v="KM-16375"/>
    <s v="Katherine Murray"/>
    <s v="Home Office"/>
    <s v="United States"/>
    <s v="Gilbert"/>
    <s v="Arizona"/>
    <n v="85234"/>
    <x v="1"/>
    <x v="977"/>
    <x v="0"/>
    <x v="3"/>
    <x v="832"/>
    <x v="4575"/>
    <n v="9"/>
    <n v="0.5"/>
    <x v="5408"/>
  </r>
  <r>
    <n v="6661"/>
    <s v="CA-2015-129322"/>
    <x v="816"/>
    <x v="1214"/>
    <s v="Second Class"/>
    <s v="DB-13405"/>
    <s v="Denny Blanton"/>
    <s v="Consumer"/>
    <s v="United States"/>
    <s v="Lawrence"/>
    <s v="Massachusetts"/>
    <n v="1841"/>
    <x v="3"/>
    <x v="1643"/>
    <x v="1"/>
    <x v="6"/>
    <x v="1633"/>
    <x v="4576"/>
    <n v="2"/>
    <n v="0"/>
    <x v="5409"/>
  </r>
  <r>
    <n v="6662"/>
    <s v="CA-2015-129322"/>
    <x v="816"/>
    <x v="1214"/>
    <s v="Second Class"/>
    <s v="DB-13405"/>
    <s v="Denny Blanton"/>
    <s v="Consumer"/>
    <s v="United States"/>
    <s v="Lawrence"/>
    <s v="Massachusetts"/>
    <n v="1841"/>
    <x v="3"/>
    <x v="1051"/>
    <x v="1"/>
    <x v="9"/>
    <x v="1040"/>
    <x v="2009"/>
    <n v="2"/>
    <n v="0"/>
    <x v="5410"/>
  </r>
  <r>
    <n v="6663"/>
    <s v="CA-2015-129322"/>
    <x v="816"/>
    <x v="1214"/>
    <s v="Second Class"/>
    <s v="DB-13405"/>
    <s v="Denny Blanton"/>
    <s v="Consumer"/>
    <s v="United States"/>
    <s v="Lawrence"/>
    <s v="Massachusetts"/>
    <n v="1841"/>
    <x v="3"/>
    <x v="1242"/>
    <x v="1"/>
    <x v="8"/>
    <x v="1225"/>
    <x v="2509"/>
    <n v="7"/>
    <n v="0"/>
    <x v="5411"/>
  </r>
  <r>
    <n v="6664"/>
    <s v="CA-2017-162173"/>
    <x v="40"/>
    <x v="943"/>
    <s v="Standard Class"/>
    <s v="OT-18730"/>
    <s v="Olvera Toch"/>
    <s v="Consumer"/>
    <s v="United States"/>
    <s v="Virginia Beach"/>
    <s v="Virginia"/>
    <n v="23464"/>
    <x v="0"/>
    <x v="719"/>
    <x v="0"/>
    <x v="3"/>
    <x v="718"/>
    <x v="4577"/>
    <n v="5"/>
    <n v="0"/>
    <x v="5412"/>
  </r>
  <r>
    <n v="6665"/>
    <s v="CA-2017-162173"/>
    <x v="40"/>
    <x v="943"/>
    <s v="Standard Class"/>
    <s v="OT-18730"/>
    <s v="Olvera Toch"/>
    <s v="Consumer"/>
    <s v="United States"/>
    <s v="Virginia Beach"/>
    <s v="Virginia"/>
    <n v="23464"/>
    <x v="0"/>
    <x v="842"/>
    <x v="1"/>
    <x v="12"/>
    <x v="836"/>
    <x v="4578"/>
    <n v="7"/>
    <n v="0"/>
    <x v="5413"/>
  </r>
  <r>
    <n v="6666"/>
    <s v="CA-2016-115483"/>
    <x v="216"/>
    <x v="461"/>
    <s v="Second Class"/>
    <s v="JS-15880"/>
    <s v="John Stevenson"/>
    <s v="Consumer"/>
    <s v="United States"/>
    <s v="Irving"/>
    <s v="Texas"/>
    <n v="75061"/>
    <x v="2"/>
    <x v="1766"/>
    <x v="1"/>
    <x v="10"/>
    <x v="1755"/>
    <x v="4579"/>
    <n v="5"/>
    <n v="0.2"/>
    <x v="5414"/>
  </r>
  <r>
    <n v="6667"/>
    <s v="CA-2017-122175"/>
    <x v="605"/>
    <x v="324"/>
    <s v="Second Class"/>
    <s v="CA-12775"/>
    <s v="Cynthia Arntzen"/>
    <s v="Consumer"/>
    <s v="United States"/>
    <s v="Vineland"/>
    <s v="New Jersey"/>
    <n v="8360"/>
    <x v="3"/>
    <x v="1685"/>
    <x v="0"/>
    <x v="5"/>
    <x v="1673"/>
    <x v="4580"/>
    <n v="5"/>
    <n v="0"/>
    <x v="5415"/>
  </r>
  <r>
    <n v="6668"/>
    <s v="CA-2017-122175"/>
    <x v="605"/>
    <x v="324"/>
    <s v="Second Class"/>
    <s v="CA-12775"/>
    <s v="Cynthia Arntzen"/>
    <s v="Consumer"/>
    <s v="United States"/>
    <s v="Vineland"/>
    <s v="New Jersey"/>
    <n v="8360"/>
    <x v="3"/>
    <x v="641"/>
    <x v="1"/>
    <x v="2"/>
    <x v="641"/>
    <x v="51"/>
    <n v="2"/>
    <n v="0"/>
    <x v="51"/>
  </r>
  <r>
    <n v="6669"/>
    <s v="CA-2017-122175"/>
    <x v="605"/>
    <x v="324"/>
    <s v="Second Class"/>
    <s v="CA-12775"/>
    <s v="Cynthia Arntzen"/>
    <s v="Consumer"/>
    <s v="United States"/>
    <s v="Vineland"/>
    <s v="New Jersey"/>
    <n v="8360"/>
    <x v="3"/>
    <x v="1768"/>
    <x v="1"/>
    <x v="14"/>
    <x v="1757"/>
    <x v="4581"/>
    <n v="2"/>
    <n v="0"/>
    <x v="5416"/>
  </r>
  <r>
    <n v="6670"/>
    <s v="CA-2017-122175"/>
    <x v="605"/>
    <x v="324"/>
    <s v="Second Class"/>
    <s v="CA-12775"/>
    <s v="Cynthia Arntzen"/>
    <s v="Consumer"/>
    <s v="United States"/>
    <s v="Vineland"/>
    <s v="New Jersey"/>
    <n v="8360"/>
    <x v="3"/>
    <x v="1563"/>
    <x v="2"/>
    <x v="11"/>
    <x v="1554"/>
    <x v="4582"/>
    <n v="5"/>
    <n v="0"/>
    <x v="5417"/>
  </r>
  <r>
    <n v="6671"/>
    <s v="CA-2017-161088"/>
    <x v="1126"/>
    <x v="990"/>
    <s v="Standard Class"/>
    <s v="MH-18115"/>
    <s v="Mick Hernandez"/>
    <s v="Home Office"/>
    <s v="United States"/>
    <s v="Columbus"/>
    <s v="Georgia"/>
    <n v="31907"/>
    <x v="0"/>
    <x v="528"/>
    <x v="1"/>
    <x v="8"/>
    <x v="528"/>
    <x v="3548"/>
    <n v="2"/>
    <n v="0"/>
    <x v="4041"/>
  </r>
  <r>
    <n v="6672"/>
    <s v="CA-2014-154837"/>
    <x v="709"/>
    <x v="55"/>
    <s v="Second Class"/>
    <s v="RB-19645"/>
    <s v="Robert Barroso"/>
    <s v="Corporate"/>
    <s v="United States"/>
    <s v="Los Angeles"/>
    <s v="California"/>
    <n v="90032"/>
    <x v="1"/>
    <x v="582"/>
    <x v="1"/>
    <x v="8"/>
    <x v="582"/>
    <x v="2000"/>
    <n v="2"/>
    <n v="0.2"/>
    <x v="5418"/>
  </r>
  <r>
    <n v="6673"/>
    <s v="CA-2015-153794"/>
    <x v="861"/>
    <x v="1215"/>
    <s v="Standard Class"/>
    <s v="SB-20290"/>
    <s v="Sean Braxton"/>
    <s v="Corporate"/>
    <s v="United States"/>
    <s v="San Diego"/>
    <s v="California"/>
    <n v="92024"/>
    <x v="1"/>
    <x v="108"/>
    <x v="1"/>
    <x v="6"/>
    <x v="108"/>
    <x v="4583"/>
    <n v="7"/>
    <n v="0"/>
    <x v="5419"/>
  </r>
  <r>
    <n v="6674"/>
    <s v="CA-2015-135510"/>
    <x v="577"/>
    <x v="64"/>
    <s v="Standard Class"/>
    <s v="TW-21025"/>
    <s v="Tamara Willingham"/>
    <s v="Home Office"/>
    <s v="United States"/>
    <s v="Charlottesville"/>
    <s v="Virginia"/>
    <n v="22901"/>
    <x v="0"/>
    <x v="1793"/>
    <x v="0"/>
    <x v="5"/>
    <x v="1783"/>
    <x v="4584"/>
    <n v="4"/>
    <n v="0"/>
    <x v="616"/>
  </r>
  <r>
    <n v="6675"/>
    <s v="CA-2015-109337"/>
    <x v="82"/>
    <x v="78"/>
    <s v="Second Class"/>
    <s v="DL-13330"/>
    <s v="Denise Leinenbach"/>
    <s v="Consumer"/>
    <s v="United States"/>
    <s v="Lawrence"/>
    <s v="Indiana"/>
    <n v="46226"/>
    <x v="2"/>
    <x v="853"/>
    <x v="1"/>
    <x v="6"/>
    <x v="846"/>
    <x v="268"/>
    <n v="6"/>
    <n v="0"/>
    <x v="5420"/>
  </r>
  <r>
    <n v="6676"/>
    <s v="CA-2015-109337"/>
    <x v="82"/>
    <x v="78"/>
    <s v="Second Class"/>
    <s v="DL-13330"/>
    <s v="Denise Leinenbach"/>
    <s v="Consumer"/>
    <s v="United States"/>
    <s v="Lawrence"/>
    <s v="Indiana"/>
    <n v="46226"/>
    <x v="2"/>
    <x v="1794"/>
    <x v="2"/>
    <x v="15"/>
    <x v="1784"/>
    <x v="4585"/>
    <n v="2"/>
    <n v="0"/>
    <x v="5421"/>
  </r>
  <r>
    <n v="6677"/>
    <s v="CA-2015-109337"/>
    <x v="82"/>
    <x v="78"/>
    <s v="Second Class"/>
    <s v="DL-13330"/>
    <s v="Denise Leinenbach"/>
    <s v="Consumer"/>
    <s v="United States"/>
    <s v="Lawrence"/>
    <s v="Indiana"/>
    <n v="46226"/>
    <x v="2"/>
    <x v="1683"/>
    <x v="1"/>
    <x v="9"/>
    <x v="1671"/>
    <x v="4586"/>
    <n v="5"/>
    <n v="0"/>
    <x v="5422"/>
  </r>
  <r>
    <n v="6678"/>
    <s v="CA-2015-109337"/>
    <x v="82"/>
    <x v="78"/>
    <s v="Second Class"/>
    <s v="DL-13330"/>
    <s v="Denise Leinenbach"/>
    <s v="Consumer"/>
    <s v="United States"/>
    <s v="Lawrence"/>
    <s v="Indiana"/>
    <n v="46226"/>
    <x v="2"/>
    <x v="1543"/>
    <x v="2"/>
    <x v="11"/>
    <x v="1531"/>
    <x v="4587"/>
    <n v="3"/>
    <n v="0"/>
    <x v="5423"/>
  </r>
  <r>
    <n v="6679"/>
    <s v="CA-2014-150329"/>
    <x v="982"/>
    <x v="1216"/>
    <s v="Standard Class"/>
    <s v="SD-20485"/>
    <s v="Shirley Daniels"/>
    <s v="Home Office"/>
    <s v="United States"/>
    <s v="Phoenix"/>
    <s v="Arizona"/>
    <n v="85023"/>
    <x v="1"/>
    <x v="904"/>
    <x v="0"/>
    <x v="5"/>
    <x v="896"/>
    <x v="4588"/>
    <n v="7"/>
    <n v="0.2"/>
    <x v="5424"/>
  </r>
  <r>
    <n v="6680"/>
    <s v="CA-2017-145037"/>
    <x v="264"/>
    <x v="285"/>
    <s v="Second Class"/>
    <s v="TB-21055"/>
    <s v="Ted Butterfield"/>
    <s v="Consumer"/>
    <s v="United States"/>
    <s v="Meriden"/>
    <s v="Connecticut"/>
    <n v="6450"/>
    <x v="3"/>
    <x v="376"/>
    <x v="1"/>
    <x v="4"/>
    <x v="377"/>
    <x v="2943"/>
    <n v="1"/>
    <n v="0"/>
    <x v="5425"/>
  </r>
  <r>
    <n v="6681"/>
    <s v="CA-2017-145037"/>
    <x v="264"/>
    <x v="285"/>
    <s v="Second Class"/>
    <s v="TB-21055"/>
    <s v="Ted Butterfield"/>
    <s v="Consumer"/>
    <s v="United States"/>
    <s v="Meriden"/>
    <s v="Connecticut"/>
    <n v="6450"/>
    <x v="3"/>
    <x v="368"/>
    <x v="1"/>
    <x v="10"/>
    <x v="369"/>
    <x v="710"/>
    <n v="4"/>
    <n v="0"/>
    <x v="5426"/>
  </r>
  <r>
    <n v="6682"/>
    <s v="CA-2017-145037"/>
    <x v="264"/>
    <x v="285"/>
    <s v="Second Class"/>
    <s v="TB-21055"/>
    <s v="Ted Butterfield"/>
    <s v="Consumer"/>
    <s v="United States"/>
    <s v="Meriden"/>
    <s v="Connecticut"/>
    <n v="6450"/>
    <x v="3"/>
    <x v="1619"/>
    <x v="1"/>
    <x v="10"/>
    <x v="1610"/>
    <x v="678"/>
    <n v="3"/>
    <n v="0"/>
    <x v="691"/>
  </r>
  <r>
    <n v="6683"/>
    <s v="CA-2017-154466"/>
    <x v="314"/>
    <x v="771"/>
    <s v="First Class"/>
    <s v="DP-13390"/>
    <s v="Dennis Pardue"/>
    <s v="Home Office"/>
    <s v="United States"/>
    <s v="Franklin"/>
    <s v="Wisconsin"/>
    <n v="53132"/>
    <x v="2"/>
    <x v="751"/>
    <x v="1"/>
    <x v="8"/>
    <x v="749"/>
    <x v="4589"/>
    <n v="2"/>
    <n v="0"/>
    <x v="5427"/>
  </r>
  <r>
    <n v="6684"/>
    <s v="CA-2014-109134"/>
    <x v="1127"/>
    <x v="1105"/>
    <s v="Standard Class"/>
    <s v="DE-13255"/>
    <s v="Deanra Eno"/>
    <s v="Home Office"/>
    <s v="United States"/>
    <s v="Los Angeles"/>
    <s v="California"/>
    <n v="90008"/>
    <x v="1"/>
    <x v="1533"/>
    <x v="0"/>
    <x v="5"/>
    <x v="1521"/>
    <x v="130"/>
    <n v="6"/>
    <n v="0"/>
    <x v="5428"/>
  </r>
  <r>
    <n v="6685"/>
    <s v="US-2015-129637"/>
    <x v="997"/>
    <x v="190"/>
    <s v="Standard Class"/>
    <s v="MC-18100"/>
    <s v="Mick Crebagga"/>
    <s v="Consumer"/>
    <s v="United States"/>
    <s v="Bloomington"/>
    <s v="Illinois"/>
    <n v="61701"/>
    <x v="2"/>
    <x v="906"/>
    <x v="1"/>
    <x v="4"/>
    <x v="898"/>
    <x v="4590"/>
    <n v="1"/>
    <n v="0.2"/>
    <x v="5429"/>
  </r>
  <r>
    <n v="6686"/>
    <s v="US-2015-129637"/>
    <x v="997"/>
    <x v="190"/>
    <s v="Standard Class"/>
    <s v="MC-18100"/>
    <s v="Mick Crebagga"/>
    <s v="Consumer"/>
    <s v="United States"/>
    <s v="Bloomington"/>
    <s v="Illinois"/>
    <n v="61701"/>
    <x v="2"/>
    <x v="689"/>
    <x v="0"/>
    <x v="5"/>
    <x v="689"/>
    <x v="4591"/>
    <n v="2"/>
    <n v="0.6"/>
    <x v="5430"/>
  </r>
  <r>
    <n v="6687"/>
    <s v="US-2015-129637"/>
    <x v="997"/>
    <x v="190"/>
    <s v="Standard Class"/>
    <s v="MC-18100"/>
    <s v="Mick Crebagga"/>
    <s v="Consumer"/>
    <s v="United States"/>
    <s v="Bloomington"/>
    <s v="Illinois"/>
    <n v="61701"/>
    <x v="2"/>
    <x v="950"/>
    <x v="1"/>
    <x v="6"/>
    <x v="943"/>
    <x v="1332"/>
    <n v="5"/>
    <n v="0.2"/>
    <x v="1909"/>
  </r>
  <r>
    <n v="6688"/>
    <s v="CA-2015-165162"/>
    <x v="263"/>
    <x v="1033"/>
    <s v="Standard Class"/>
    <s v="HG-15025"/>
    <s v="Hunter Glantz"/>
    <s v="Consumer"/>
    <s v="United States"/>
    <s v="Los Angeles"/>
    <s v="California"/>
    <n v="90032"/>
    <x v="1"/>
    <x v="1362"/>
    <x v="1"/>
    <x v="4"/>
    <x v="1348"/>
    <x v="2105"/>
    <n v="4"/>
    <n v="0"/>
    <x v="2269"/>
  </r>
  <r>
    <n v="6689"/>
    <s v="CA-2017-140494"/>
    <x v="434"/>
    <x v="1097"/>
    <s v="Second Class"/>
    <s v="CM-11815"/>
    <s v="Candace McMahon"/>
    <s v="Corporate"/>
    <s v="United States"/>
    <s v="San Francisco"/>
    <s v="California"/>
    <n v="94109"/>
    <x v="1"/>
    <x v="1130"/>
    <x v="2"/>
    <x v="11"/>
    <x v="1118"/>
    <x v="1375"/>
    <n v="4"/>
    <n v="0"/>
    <x v="5431"/>
  </r>
  <r>
    <n v="6690"/>
    <s v="CA-2017-104108"/>
    <x v="574"/>
    <x v="784"/>
    <s v="Standard Class"/>
    <s v="RP-19855"/>
    <s v="Roy Phan"/>
    <s v="Corporate"/>
    <s v="United States"/>
    <s v="Houston"/>
    <s v="Texas"/>
    <n v="77095"/>
    <x v="2"/>
    <x v="1279"/>
    <x v="1"/>
    <x v="6"/>
    <x v="1264"/>
    <x v="4592"/>
    <n v="5"/>
    <n v="0.2"/>
    <x v="5432"/>
  </r>
  <r>
    <n v="6691"/>
    <s v="US-2017-165869"/>
    <x v="689"/>
    <x v="727"/>
    <s v="Standard Class"/>
    <s v="LS-17200"/>
    <s v="Luke Schmidt"/>
    <s v="Corporate"/>
    <s v="United States"/>
    <s v="Milwaukee"/>
    <s v="Wisconsin"/>
    <n v="53209"/>
    <x v="2"/>
    <x v="236"/>
    <x v="1"/>
    <x v="8"/>
    <x v="237"/>
    <x v="255"/>
    <n v="4"/>
    <n v="0"/>
    <x v="5433"/>
  </r>
  <r>
    <n v="6692"/>
    <s v="US-2017-165869"/>
    <x v="689"/>
    <x v="727"/>
    <s v="Standard Class"/>
    <s v="LS-17200"/>
    <s v="Luke Schmidt"/>
    <s v="Corporate"/>
    <s v="United States"/>
    <s v="Milwaukee"/>
    <s v="Wisconsin"/>
    <n v="53209"/>
    <x v="2"/>
    <x v="408"/>
    <x v="1"/>
    <x v="9"/>
    <x v="408"/>
    <x v="4524"/>
    <n v="6"/>
    <n v="0"/>
    <x v="5434"/>
  </r>
  <r>
    <n v="6693"/>
    <s v="CA-2017-160899"/>
    <x v="938"/>
    <x v="851"/>
    <s v="Second Class"/>
    <s v="DR-12940"/>
    <s v="Daniel Raglin"/>
    <s v="Home Office"/>
    <s v="United States"/>
    <s v="Lake Charles"/>
    <s v="Louisiana"/>
    <n v="70601"/>
    <x v="0"/>
    <x v="1311"/>
    <x v="1"/>
    <x v="8"/>
    <x v="1297"/>
    <x v="4593"/>
    <n v="11"/>
    <n v="0"/>
    <x v="5435"/>
  </r>
  <r>
    <n v="6694"/>
    <s v="CA-2017-144225"/>
    <x v="1033"/>
    <x v="725"/>
    <s v="Second Class"/>
    <s v="CC-12475"/>
    <s v="Cindy Chapman"/>
    <s v="Consumer"/>
    <s v="United States"/>
    <s v="Baltimore"/>
    <s v="Maryland"/>
    <n v="21215"/>
    <x v="3"/>
    <x v="1397"/>
    <x v="1"/>
    <x v="10"/>
    <x v="1384"/>
    <x v="2210"/>
    <n v="3"/>
    <n v="0"/>
    <x v="2384"/>
  </r>
  <r>
    <n v="6695"/>
    <s v="US-2016-163538"/>
    <x v="370"/>
    <x v="881"/>
    <s v="Standard Class"/>
    <s v="SS-20515"/>
    <s v="Shirley Schmidt"/>
    <s v="Home Office"/>
    <s v="United States"/>
    <s v="Franklin"/>
    <s v="Wisconsin"/>
    <n v="53132"/>
    <x v="2"/>
    <x v="1097"/>
    <x v="2"/>
    <x v="11"/>
    <x v="1087"/>
    <x v="4594"/>
    <n v="3"/>
    <n v="0"/>
    <x v="5436"/>
  </r>
  <r>
    <n v="6696"/>
    <s v="US-2016-155103"/>
    <x v="499"/>
    <x v="439"/>
    <s v="Standard Class"/>
    <s v="JF-15190"/>
    <s v="Jamie Frazer"/>
    <s v="Consumer"/>
    <s v="United States"/>
    <s v="New York City"/>
    <s v="New York"/>
    <n v="10024"/>
    <x v="3"/>
    <x v="1591"/>
    <x v="1"/>
    <x v="8"/>
    <x v="1583"/>
    <x v="4595"/>
    <n v="3"/>
    <n v="0.2"/>
    <x v="5437"/>
  </r>
  <r>
    <n v="6697"/>
    <s v="US-2016-155103"/>
    <x v="499"/>
    <x v="439"/>
    <s v="Standard Class"/>
    <s v="JF-15190"/>
    <s v="Jamie Frazer"/>
    <s v="Consumer"/>
    <s v="United States"/>
    <s v="New York City"/>
    <s v="New York"/>
    <n v="10024"/>
    <x v="3"/>
    <x v="908"/>
    <x v="1"/>
    <x v="8"/>
    <x v="900"/>
    <x v="4596"/>
    <n v="3"/>
    <n v="0.2"/>
    <x v="5438"/>
  </r>
  <r>
    <n v="6698"/>
    <s v="US-2016-155103"/>
    <x v="499"/>
    <x v="439"/>
    <s v="Standard Class"/>
    <s v="JF-15190"/>
    <s v="Jamie Frazer"/>
    <s v="Consumer"/>
    <s v="United States"/>
    <s v="New York City"/>
    <s v="New York"/>
    <n v="10024"/>
    <x v="3"/>
    <x v="1397"/>
    <x v="1"/>
    <x v="10"/>
    <x v="1384"/>
    <x v="3837"/>
    <n v="1"/>
    <n v="0"/>
    <x v="5439"/>
  </r>
  <r>
    <n v="6699"/>
    <s v="CA-2017-145429"/>
    <x v="246"/>
    <x v="262"/>
    <s v="Standard Class"/>
    <s v="SW-20455"/>
    <s v="Shaun Weien"/>
    <s v="Consumer"/>
    <s v="United States"/>
    <s v="San Diego"/>
    <s v="California"/>
    <n v="92024"/>
    <x v="1"/>
    <x v="1795"/>
    <x v="1"/>
    <x v="10"/>
    <x v="1785"/>
    <x v="4597"/>
    <n v="2"/>
    <n v="0"/>
    <x v="5440"/>
  </r>
  <r>
    <n v="6700"/>
    <s v="CA-2017-145429"/>
    <x v="246"/>
    <x v="262"/>
    <s v="Standard Class"/>
    <s v="SW-20455"/>
    <s v="Shaun Weien"/>
    <s v="Consumer"/>
    <s v="United States"/>
    <s v="San Diego"/>
    <s v="California"/>
    <n v="92024"/>
    <x v="1"/>
    <x v="1153"/>
    <x v="0"/>
    <x v="1"/>
    <x v="1141"/>
    <x v="2284"/>
    <n v="2"/>
    <n v="0.2"/>
    <x v="2469"/>
  </r>
  <r>
    <n v="6701"/>
    <s v="CA-2017-145429"/>
    <x v="246"/>
    <x v="262"/>
    <s v="Standard Class"/>
    <s v="SW-20455"/>
    <s v="Shaun Weien"/>
    <s v="Consumer"/>
    <s v="United States"/>
    <s v="San Diego"/>
    <s v="California"/>
    <n v="92024"/>
    <x v="1"/>
    <x v="301"/>
    <x v="1"/>
    <x v="8"/>
    <x v="301"/>
    <x v="4503"/>
    <n v="3"/>
    <n v="0.2"/>
    <x v="5307"/>
  </r>
  <r>
    <n v="6702"/>
    <s v="CA-2015-153535"/>
    <x v="1128"/>
    <x v="1217"/>
    <s v="Standard Class"/>
    <s v="SG-20470"/>
    <s v="Sheri Gordon"/>
    <s v="Consumer"/>
    <s v="United States"/>
    <s v="Wilson"/>
    <s v="North Carolina"/>
    <n v="27893"/>
    <x v="0"/>
    <x v="1154"/>
    <x v="0"/>
    <x v="5"/>
    <x v="1142"/>
    <x v="4598"/>
    <n v="4"/>
    <n v="0.2"/>
    <x v="5441"/>
  </r>
  <r>
    <n v="6703"/>
    <s v="CA-2015-153535"/>
    <x v="1128"/>
    <x v="1217"/>
    <s v="Standard Class"/>
    <s v="SG-20470"/>
    <s v="Sheri Gordon"/>
    <s v="Consumer"/>
    <s v="United States"/>
    <s v="Wilson"/>
    <s v="North Carolina"/>
    <n v="27893"/>
    <x v="0"/>
    <x v="880"/>
    <x v="1"/>
    <x v="8"/>
    <x v="874"/>
    <x v="1697"/>
    <n v="4"/>
    <n v="0.7"/>
    <x v="5442"/>
  </r>
  <r>
    <n v="6704"/>
    <s v="CA-2015-139164"/>
    <x v="537"/>
    <x v="1218"/>
    <s v="Standard Class"/>
    <s v="CS-12355"/>
    <s v="Christine Sundaresam"/>
    <s v="Consumer"/>
    <s v="United States"/>
    <s v="Long Beach"/>
    <s v="California"/>
    <n v="90805"/>
    <x v="1"/>
    <x v="1236"/>
    <x v="2"/>
    <x v="7"/>
    <x v="1219"/>
    <x v="2075"/>
    <n v="2"/>
    <n v="0.2"/>
    <x v="2926"/>
  </r>
  <r>
    <n v="6705"/>
    <s v="CA-2015-139164"/>
    <x v="537"/>
    <x v="1218"/>
    <s v="Standard Class"/>
    <s v="CS-12355"/>
    <s v="Christine Sundaresam"/>
    <s v="Consumer"/>
    <s v="United States"/>
    <s v="Long Beach"/>
    <s v="California"/>
    <n v="90805"/>
    <x v="1"/>
    <x v="804"/>
    <x v="1"/>
    <x v="13"/>
    <x v="802"/>
    <x v="4599"/>
    <n v="3"/>
    <n v="0"/>
    <x v="5443"/>
  </r>
  <r>
    <n v="6706"/>
    <s v="CA-2015-139164"/>
    <x v="537"/>
    <x v="1218"/>
    <s v="Standard Class"/>
    <s v="CS-12355"/>
    <s v="Christine Sundaresam"/>
    <s v="Consumer"/>
    <s v="United States"/>
    <s v="Long Beach"/>
    <s v="California"/>
    <n v="90805"/>
    <x v="1"/>
    <x v="160"/>
    <x v="2"/>
    <x v="7"/>
    <x v="161"/>
    <x v="166"/>
    <n v="3"/>
    <n v="0.2"/>
    <x v="168"/>
  </r>
  <r>
    <n v="6707"/>
    <s v="CA-2016-112277"/>
    <x v="545"/>
    <x v="1219"/>
    <s v="Standard Class"/>
    <s v="SC-20695"/>
    <s v="Steve Chapman"/>
    <s v="Corporate"/>
    <s v="United States"/>
    <s v="Fort Lauderdale"/>
    <s v="Florida"/>
    <n v="33311"/>
    <x v="0"/>
    <x v="918"/>
    <x v="2"/>
    <x v="7"/>
    <x v="910"/>
    <x v="4600"/>
    <n v="7"/>
    <n v="0.2"/>
    <x v="5444"/>
  </r>
  <r>
    <n v="6708"/>
    <s v="CA-2014-167724"/>
    <x v="138"/>
    <x v="1220"/>
    <s v="Standard Class"/>
    <s v="BF-11170"/>
    <s v="Ben Ferrer"/>
    <s v="Home Office"/>
    <s v="United States"/>
    <s v="Baltimore"/>
    <s v="Maryland"/>
    <n v="21215"/>
    <x v="3"/>
    <x v="1796"/>
    <x v="1"/>
    <x v="2"/>
    <x v="1786"/>
    <x v="1507"/>
    <n v="3"/>
    <n v="0"/>
    <x v="1589"/>
  </r>
  <r>
    <n v="6709"/>
    <s v="CA-2015-123141"/>
    <x v="717"/>
    <x v="765"/>
    <s v="Standard Class"/>
    <s v="GZ-14470"/>
    <s v="Gary Zandusky"/>
    <s v="Consumer"/>
    <s v="United States"/>
    <s v="Rio Rancho"/>
    <s v="New Mexico"/>
    <n v="87124"/>
    <x v="1"/>
    <x v="157"/>
    <x v="0"/>
    <x v="1"/>
    <x v="158"/>
    <x v="2214"/>
    <n v="4"/>
    <n v="0.2"/>
    <x v="2388"/>
  </r>
  <r>
    <n v="6710"/>
    <s v="CA-2015-123141"/>
    <x v="717"/>
    <x v="765"/>
    <s v="Standard Class"/>
    <s v="GZ-14470"/>
    <s v="Gary Zandusky"/>
    <s v="Consumer"/>
    <s v="United States"/>
    <s v="Rio Rancho"/>
    <s v="New Mexico"/>
    <n v="87124"/>
    <x v="1"/>
    <x v="268"/>
    <x v="0"/>
    <x v="1"/>
    <x v="268"/>
    <x v="286"/>
    <n v="3"/>
    <n v="0.2"/>
    <x v="291"/>
  </r>
  <r>
    <n v="6711"/>
    <s v="CA-2016-149503"/>
    <x v="10"/>
    <x v="485"/>
    <s v="First Class"/>
    <s v="SP-20650"/>
    <s v="Stephanie Phelps"/>
    <s v="Corporate"/>
    <s v="United States"/>
    <s v="Stockton"/>
    <s v="California"/>
    <n v="95207"/>
    <x v="1"/>
    <x v="1160"/>
    <x v="1"/>
    <x v="8"/>
    <x v="1147"/>
    <x v="4601"/>
    <n v="8"/>
    <n v="0.2"/>
    <x v="5445"/>
  </r>
  <r>
    <n v="6712"/>
    <s v="CA-2017-163069"/>
    <x v="238"/>
    <x v="783"/>
    <s v="Second Class"/>
    <s v="PJ-19015"/>
    <s v="Pauline Johnson"/>
    <s v="Consumer"/>
    <s v="United States"/>
    <s v="Columbus"/>
    <s v="Ohio"/>
    <n v="43229"/>
    <x v="3"/>
    <x v="1024"/>
    <x v="1"/>
    <x v="6"/>
    <x v="1015"/>
    <x v="4541"/>
    <n v="3"/>
    <n v="0.2"/>
    <x v="5446"/>
  </r>
  <r>
    <n v="6713"/>
    <s v="CA-2017-107629"/>
    <x v="817"/>
    <x v="93"/>
    <s v="Same Day"/>
    <s v="DB-13060"/>
    <s v="Dave Brooks"/>
    <s v="Consumer"/>
    <s v="United States"/>
    <s v="Skokie"/>
    <s v="Illinois"/>
    <n v="60076"/>
    <x v="2"/>
    <x v="1319"/>
    <x v="0"/>
    <x v="5"/>
    <x v="1305"/>
    <x v="4602"/>
    <n v="6"/>
    <n v="0.6"/>
    <x v="5447"/>
  </r>
  <r>
    <n v="6714"/>
    <s v="CA-2017-107629"/>
    <x v="817"/>
    <x v="93"/>
    <s v="Same Day"/>
    <s v="DB-13060"/>
    <s v="Dave Brooks"/>
    <s v="Consumer"/>
    <s v="United States"/>
    <s v="Skokie"/>
    <s v="Illinois"/>
    <n v="60076"/>
    <x v="2"/>
    <x v="267"/>
    <x v="0"/>
    <x v="5"/>
    <x v="267"/>
    <x v="4603"/>
    <n v="3"/>
    <n v="0.6"/>
    <x v="5448"/>
  </r>
  <r>
    <n v="6715"/>
    <s v="CA-2017-107629"/>
    <x v="817"/>
    <x v="93"/>
    <s v="Same Day"/>
    <s v="DB-13060"/>
    <s v="Dave Brooks"/>
    <s v="Consumer"/>
    <s v="United States"/>
    <s v="Skokie"/>
    <s v="Illinois"/>
    <n v="60076"/>
    <x v="2"/>
    <x v="960"/>
    <x v="2"/>
    <x v="11"/>
    <x v="953"/>
    <x v="4604"/>
    <n v="3"/>
    <n v="0.2"/>
    <x v="5449"/>
  </r>
  <r>
    <n v="6716"/>
    <s v="CA-2017-107629"/>
    <x v="817"/>
    <x v="93"/>
    <s v="Same Day"/>
    <s v="DB-13060"/>
    <s v="Dave Brooks"/>
    <s v="Consumer"/>
    <s v="United States"/>
    <s v="Skokie"/>
    <s v="Illinois"/>
    <n v="60076"/>
    <x v="2"/>
    <x v="1571"/>
    <x v="1"/>
    <x v="6"/>
    <x v="1562"/>
    <x v="4605"/>
    <n v="6"/>
    <n v="0.2"/>
    <x v="5450"/>
  </r>
  <r>
    <n v="6717"/>
    <s v="CA-2016-134789"/>
    <x v="143"/>
    <x v="1221"/>
    <s v="Standard Class"/>
    <s v="CK-12325"/>
    <s v="Christine Kargatis"/>
    <s v="Home Office"/>
    <s v="United States"/>
    <s v="Hot Springs"/>
    <s v="Arkansas"/>
    <n v="71901"/>
    <x v="0"/>
    <x v="659"/>
    <x v="1"/>
    <x v="13"/>
    <x v="659"/>
    <x v="59"/>
    <n v="6"/>
    <n v="0"/>
    <x v="3129"/>
  </r>
  <r>
    <n v="6718"/>
    <s v="CA-2016-134789"/>
    <x v="143"/>
    <x v="1221"/>
    <s v="Standard Class"/>
    <s v="CK-12325"/>
    <s v="Christine Kargatis"/>
    <s v="Home Office"/>
    <s v="United States"/>
    <s v="Hot Springs"/>
    <s v="Arkansas"/>
    <n v="71901"/>
    <x v="0"/>
    <x v="548"/>
    <x v="1"/>
    <x v="10"/>
    <x v="548"/>
    <x v="243"/>
    <n v="4"/>
    <n v="0"/>
    <x v="1683"/>
  </r>
  <r>
    <n v="6719"/>
    <s v="CA-2016-134789"/>
    <x v="143"/>
    <x v="1221"/>
    <s v="Standard Class"/>
    <s v="CK-12325"/>
    <s v="Christine Kargatis"/>
    <s v="Home Office"/>
    <s v="United States"/>
    <s v="Hot Springs"/>
    <s v="Arkansas"/>
    <n v="71901"/>
    <x v="0"/>
    <x v="892"/>
    <x v="0"/>
    <x v="5"/>
    <x v="885"/>
    <x v="4606"/>
    <n v="4"/>
    <n v="0"/>
    <x v="5451"/>
  </r>
  <r>
    <n v="6720"/>
    <s v="CA-2016-130442"/>
    <x v="186"/>
    <x v="292"/>
    <s v="First Class"/>
    <s v="SF-20065"/>
    <s v="Sandra Flanagan"/>
    <s v="Consumer"/>
    <s v="United States"/>
    <s v="Goldsboro"/>
    <s v="North Carolina"/>
    <n v="27534"/>
    <x v="0"/>
    <x v="937"/>
    <x v="1"/>
    <x v="9"/>
    <x v="930"/>
    <x v="4337"/>
    <n v="3"/>
    <n v="0.2"/>
    <x v="5452"/>
  </r>
  <r>
    <n v="6721"/>
    <s v="CA-2017-102974"/>
    <x v="20"/>
    <x v="706"/>
    <s v="Standard Class"/>
    <s v="DP-13105"/>
    <s v="Dave Poirier"/>
    <s v="Corporate"/>
    <s v="United States"/>
    <s v="Los Angeles"/>
    <s v="California"/>
    <n v="90032"/>
    <x v="1"/>
    <x v="632"/>
    <x v="2"/>
    <x v="11"/>
    <x v="632"/>
    <x v="179"/>
    <n v="5"/>
    <n v="0"/>
    <x v="5453"/>
  </r>
  <r>
    <n v="6722"/>
    <s v="CA-2017-102974"/>
    <x v="20"/>
    <x v="706"/>
    <s v="Standard Class"/>
    <s v="DP-13105"/>
    <s v="Dave Poirier"/>
    <s v="Corporate"/>
    <s v="United States"/>
    <s v="Los Angeles"/>
    <s v="California"/>
    <n v="90032"/>
    <x v="1"/>
    <x v="1759"/>
    <x v="1"/>
    <x v="6"/>
    <x v="1748"/>
    <x v="4607"/>
    <n v="2"/>
    <n v="0"/>
    <x v="5454"/>
  </r>
  <r>
    <n v="6723"/>
    <s v="CA-2017-102974"/>
    <x v="20"/>
    <x v="706"/>
    <s v="Standard Class"/>
    <s v="DP-13105"/>
    <s v="Dave Poirier"/>
    <s v="Corporate"/>
    <s v="United States"/>
    <s v="Los Angeles"/>
    <s v="California"/>
    <n v="90032"/>
    <x v="1"/>
    <x v="1260"/>
    <x v="1"/>
    <x v="6"/>
    <x v="1244"/>
    <x v="80"/>
    <n v="3"/>
    <n v="0"/>
    <x v="5455"/>
  </r>
  <r>
    <n v="6724"/>
    <s v="US-2017-166394"/>
    <x v="507"/>
    <x v="371"/>
    <s v="Second Class"/>
    <s v="VM-21835"/>
    <s v="Vivian Mathis"/>
    <s v="Consumer"/>
    <s v="United States"/>
    <s v="Nashua"/>
    <s v="New Hampshire"/>
    <n v="3060"/>
    <x v="3"/>
    <x v="1099"/>
    <x v="1"/>
    <x v="13"/>
    <x v="128"/>
    <x v="1471"/>
    <n v="6"/>
    <n v="0"/>
    <x v="5456"/>
  </r>
  <r>
    <n v="6725"/>
    <s v="CA-2016-128811"/>
    <x v="126"/>
    <x v="1069"/>
    <s v="Standard Class"/>
    <s v="SF-20200"/>
    <s v="Sarah Foster"/>
    <s v="Consumer"/>
    <s v="United States"/>
    <s v="Seattle"/>
    <s v="Washington"/>
    <n v="98103"/>
    <x v="1"/>
    <x v="203"/>
    <x v="1"/>
    <x v="13"/>
    <x v="204"/>
    <x v="4608"/>
    <n v="3"/>
    <n v="0"/>
    <x v="5457"/>
  </r>
  <r>
    <n v="6726"/>
    <s v="CA-2016-128811"/>
    <x v="126"/>
    <x v="1069"/>
    <s v="Standard Class"/>
    <s v="SF-20200"/>
    <s v="Sarah Foster"/>
    <s v="Consumer"/>
    <s v="United States"/>
    <s v="Seattle"/>
    <s v="Washington"/>
    <n v="98103"/>
    <x v="1"/>
    <x v="1647"/>
    <x v="1"/>
    <x v="2"/>
    <x v="1636"/>
    <x v="469"/>
    <n v="3"/>
    <n v="0"/>
    <x v="5458"/>
  </r>
  <r>
    <n v="6727"/>
    <s v="CA-2016-128811"/>
    <x v="126"/>
    <x v="1069"/>
    <s v="Standard Class"/>
    <s v="SF-20200"/>
    <s v="Sarah Foster"/>
    <s v="Consumer"/>
    <s v="United States"/>
    <s v="Seattle"/>
    <s v="Washington"/>
    <n v="98103"/>
    <x v="1"/>
    <x v="625"/>
    <x v="1"/>
    <x v="8"/>
    <x v="625"/>
    <x v="4609"/>
    <n v="4"/>
    <n v="0.2"/>
    <x v="5459"/>
  </r>
  <r>
    <n v="6728"/>
    <s v="CA-2017-145443"/>
    <x v="682"/>
    <x v="719"/>
    <s v="Second Class"/>
    <s v="SC-20695"/>
    <s v="Steve Chapman"/>
    <s v="Corporate"/>
    <s v="United States"/>
    <s v="Richmond"/>
    <s v="Indiana"/>
    <n v="47374"/>
    <x v="2"/>
    <x v="1733"/>
    <x v="1"/>
    <x v="10"/>
    <x v="1721"/>
    <x v="932"/>
    <n v="5"/>
    <n v="0"/>
    <x v="966"/>
  </r>
  <r>
    <n v="6729"/>
    <s v="CA-2016-165827"/>
    <x v="254"/>
    <x v="333"/>
    <s v="Standard Class"/>
    <s v="MF-17665"/>
    <s v="Maureen Fritzler"/>
    <s v="Corporate"/>
    <s v="United States"/>
    <s v="Miami"/>
    <s v="Florida"/>
    <n v="33180"/>
    <x v="0"/>
    <x v="1172"/>
    <x v="0"/>
    <x v="5"/>
    <x v="1158"/>
    <x v="4610"/>
    <n v="6"/>
    <n v="0.2"/>
    <x v="5460"/>
  </r>
  <r>
    <n v="6730"/>
    <s v="CA-2015-156734"/>
    <x v="652"/>
    <x v="403"/>
    <s v="First Class"/>
    <s v="BV-11245"/>
    <s v="Benjamin Venier"/>
    <s v="Corporate"/>
    <s v="United States"/>
    <s v="Smyrna"/>
    <s v="Tennessee"/>
    <n v="37167"/>
    <x v="0"/>
    <x v="1282"/>
    <x v="1"/>
    <x v="8"/>
    <x v="1267"/>
    <x v="4611"/>
    <n v="3"/>
    <n v="0.7"/>
    <x v="5461"/>
  </r>
  <r>
    <n v="6731"/>
    <s v="CA-2015-156734"/>
    <x v="652"/>
    <x v="403"/>
    <s v="First Class"/>
    <s v="BV-11245"/>
    <s v="Benjamin Venier"/>
    <s v="Corporate"/>
    <s v="United States"/>
    <s v="Smyrna"/>
    <s v="Tennessee"/>
    <n v="37167"/>
    <x v="0"/>
    <x v="228"/>
    <x v="0"/>
    <x v="1"/>
    <x v="229"/>
    <x v="4612"/>
    <n v="4"/>
    <n v="0.2"/>
    <x v="5462"/>
  </r>
  <r>
    <n v="6732"/>
    <s v="CA-2015-156734"/>
    <x v="652"/>
    <x v="403"/>
    <s v="First Class"/>
    <s v="BV-11245"/>
    <s v="Benjamin Venier"/>
    <s v="Corporate"/>
    <s v="United States"/>
    <s v="Smyrna"/>
    <s v="Tennessee"/>
    <n v="37167"/>
    <x v="0"/>
    <x v="289"/>
    <x v="1"/>
    <x v="10"/>
    <x v="289"/>
    <x v="561"/>
    <n v="4"/>
    <n v="0.2"/>
    <x v="570"/>
  </r>
  <r>
    <n v="6733"/>
    <s v="CA-2014-120096"/>
    <x v="1129"/>
    <x v="1222"/>
    <s v="First Class"/>
    <s v="KE-16420"/>
    <s v="Katrina Edelman"/>
    <s v="Corporate"/>
    <s v="United States"/>
    <s v="Aurora"/>
    <s v="Colorado"/>
    <n v="80013"/>
    <x v="1"/>
    <x v="1486"/>
    <x v="1"/>
    <x v="10"/>
    <x v="1473"/>
    <x v="3479"/>
    <n v="4"/>
    <n v="0.2"/>
    <x v="3954"/>
  </r>
  <r>
    <n v="6734"/>
    <s v="CA-2014-120096"/>
    <x v="1129"/>
    <x v="1222"/>
    <s v="First Class"/>
    <s v="KE-16420"/>
    <s v="Katrina Edelman"/>
    <s v="Corporate"/>
    <s v="United States"/>
    <s v="Aurora"/>
    <s v="Colorado"/>
    <n v="80013"/>
    <x v="1"/>
    <x v="1266"/>
    <x v="1"/>
    <x v="9"/>
    <x v="1250"/>
    <x v="4613"/>
    <n v="2"/>
    <n v="0.2"/>
    <x v="5463"/>
  </r>
  <r>
    <n v="6735"/>
    <s v="CA-2015-141754"/>
    <x v="139"/>
    <x v="603"/>
    <s v="Standard Class"/>
    <s v="EM-14200"/>
    <s v="Evan Minnotte"/>
    <s v="Home Office"/>
    <s v="United States"/>
    <s v="Miami"/>
    <s v="Florida"/>
    <n v="33142"/>
    <x v="0"/>
    <x v="676"/>
    <x v="1"/>
    <x v="2"/>
    <x v="676"/>
    <x v="3280"/>
    <n v="2"/>
    <n v="0.2"/>
    <x v="3702"/>
  </r>
  <r>
    <n v="6736"/>
    <s v="CA-2016-123358"/>
    <x v="342"/>
    <x v="229"/>
    <s v="Standard Class"/>
    <s v="BT-11680"/>
    <s v="Brian Thompson"/>
    <s v="Consumer"/>
    <s v="United States"/>
    <s v="San Francisco"/>
    <s v="California"/>
    <n v="94122"/>
    <x v="1"/>
    <x v="983"/>
    <x v="1"/>
    <x v="9"/>
    <x v="976"/>
    <x v="4614"/>
    <n v="3"/>
    <n v="0"/>
    <x v="5464"/>
  </r>
  <r>
    <n v="6737"/>
    <s v="CA-2016-123358"/>
    <x v="342"/>
    <x v="229"/>
    <s v="Standard Class"/>
    <s v="BT-11680"/>
    <s v="Brian Thompson"/>
    <s v="Consumer"/>
    <s v="United States"/>
    <s v="San Francisco"/>
    <s v="California"/>
    <n v="94122"/>
    <x v="1"/>
    <x v="1662"/>
    <x v="1"/>
    <x v="4"/>
    <x v="1650"/>
    <x v="4404"/>
    <n v="3"/>
    <n v="0"/>
    <x v="5168"/>
  </r>
  <r>
    <n v="6738"/>
    <s v="CA-2016-123358"/>
    <x v="342"/>
    <x v="229"/>
    <s v="Standard Class"/>
    <s v="BT-11680"/>
    <s v="Brian Thompson"/>
    <s v="Consumer"/>
    <s v="United States"/>
    <s v="San Francisco"/>
    <s v="California"/>
    <n v="94122"/>
    <x v="1"/>
    <x v="1764"/>
    <x v="1"/>
    <x v="4"/>
    <x v="1753"/>
    <x v="4615"/>
    <n v="9"/>
    <n v="0"/>
    <x v="5465"/>
  </r>
  <r>
    <n v="6739"/>
    <s v="CA-2016-123358"/>
    <x v="342"/>
    <x v="229"/>
    <s v="Standard Class"/>
    <s v="BT-11680"/>
    <s v="Brian Thompson"/>
    <s v="Consumer"/>
    <s v="United States"/>
    <s v="San Francisco"/>
    <s v="California"/>
    <n v="94122"/>
    <x v="1"/>
    <x v="491"/>
    <x v="1"/>
    <x v="8"/>
    <x v="491"/>
    <x v="4616"/>
    <n v="4"/>
    <n v="0.2"/>
    <x v="5466"/>
  </r>
  <r>
    <n v="6740"/>
    <s v="CA-2014-144029"/>
    <x v="542"/>
    <x v="1223"/>
    <s v="Standard Class"/>
    <s v="MM-18055"/>
    <s v="Michelle Moray"/>
    <s v="Consumer"/>
    <s v="United States"/>
    <s v="Chicago"/>
    <s v="Illinois"/>
    <n v="60623"/>
    <x v="2"/>
    <x v="1354"/>
    <x v="1"/>
    <x v="4"/>
    <x v="1340"/>
    <x v="4617"/>
    <n v="3"/>
    <n v="0.2"/>
    <x v="5467"/>
  </r>
  <r>
    <n v="6741"/>
    <s v="CA-2014-144029"/>
    <x v="542"/>
    <x v="1223"/>
    <s v="Standard Class"/>
    <s v="MM-18055"/>
    <s v="Michelle Moray"/>
    <s v="Consumer"/>
    <s v="United States"/>
    <s v="Chicago"/>
    <s v="Illinois"/>
    <n v="60623"/>
    <x v="2"/>
    <x v="1189"/>
    <x v="0"/>
    <x v="1"/>
    <x v="1175"/>
    <x v="4618"/>
    <n v="2"/>
    <n v="0.3"/>
    <x v="5468"/>
  </r>
  <r>
    <n v="6742"/>
    <s v="CA-2014-144029"/>
    <x v="542"/>
    <x v="1223"/>
    <s v="Standard Class"/>
    <s v="MM-18055"/>
    <s v="Michelle Moray"/>
    <s v="Consumer"/>
    <s v="United States"/>
    <s v="Chicago"/>
    <s v="Illinois"/>
    <n v="60623"/>
    <x v="2"/>
    <x v="796"/>
    <x v="1"/>
    <x v="6"/>
    <x v="794"/>
    <x v="2569"/>
    <n v="3"/>
    <n v="0.2"/>
    <x v="4615"/>
  </r>
  <r>
    <n v="6743"/>
    <s v="US-2017-101784"/>
    <x v="91"/>
    <x v="513"/>
    <s v="Standard Class"/>
    <s v="PO-18850"/>
    <s v="Patrick O'Brill"/>
    <s v="Consumer"/>
    <s v="United States"/>
    <s v="Los Angeles"/>
    <s v="California"/>
    <n v="90008"/>
    <x v="1"/>
    <x v="64"/>
    <x v="0"/>
    <x v="1"/>
    <x v="124"/>
    <x v="4619"/>
    <n v="3"/>
    <n v="0.2"/>
    <x v="5469"/>
  </r>
  <r>
    <n v="6744"/>
    <s v="CA-2015-156923"/>
    <x v="1130"/>
    <x v="1224"/>
    <s v="Standard Class"/>
    <s v="SP-20860"/>
    <s v="Sung Pak"/>
    <s v="Corporate"/>
    <s v="United States"/>
    <s v="Dover"/>
    <s v="New Hampshire"/>
    <n v="3820"/>
    <x v="3"/>
    <x v="150"/>
    <x v="1"/>
    <x v="10"/>
    <x v="151"/>
    <x v="1211"/>
    <n v="6"/>
    <n v="0"/>
    <x v="5470"/>
  </r>
  <r>
    <n v="6745"/>
    <s v="CA-2017-111269"/>
    <x v="114"/>
    <x v="812"/>
    <s v="Second Class"/>
    <s v="CS-12355"/>
    <s v="Christine Sundaresam"/>
    <s v="Consumer"/>
    <s v="United States"/>
    <s v="Dublin"/>
    <s v="Ohio"/>
    <n v="43017"/>
    <x v="3"/>
    <x v="590"/>
    <x v="2"/>
    <x v="11"/>
    <x v="590"/>
    <x v="4620"/>
    <n v="6"/>
    <n v="0.2"/>
    <x v="5471"/>
  </r>
  <r>
    <n v="6746"/>
    <s v="CA-2017-111269"/>
    <x v="114"/>
    <x v="812"/>
    <s v="Second Class"/>
    <s v="CS-12355"/>
    <s v="Christine Sundaresam"/>
    <s v="Consumer"/>
    <s v="United States"/>
    <s v="Dublin"/>
    <s v="Ohio"/>
    <n v="43017"/>
    <x v="3"/>
    <x v="250"/>
    <x v="1"/>
    <x v="6"/>
    <x v="251"/>
    <x v="100"/>
    <n v="5"/>
    <n v="0.2"/>
    <x v="5472"/>
  </r>
  <r>
    <n v="6747"/>
    <s v="CA-2017-159156"/>
    <x v="38"/>
    <x v="38"/>
    <s v="First Class"/>
    <s v="KB-16600"/>
    <s v="Ken Brennan"/>
    <s v="Corporate"/>
    <s v="United States"/>
    <s v="New York City"/>
    <s v="New York"/>
    <n v="10009"/>
    <x v="3"/>
    <x v="1443"/>
    <x v="2"/>
    <x v="7"/>
    <x v="1431"/>
    <x v="3211"/>
    <n v="5"/>
    <n v="0"/>
    <x v="3619"/>
  </r>
  <r>
    <n v="6748"/>
    <s v="CA-2017-100230"/>
    <x v="157"/>
    <x v="159"/>
    <s v="Standard Class"/>
    <s v="AA-10375"/>
    <s v="Allen Armold"/>
    <s v="Consumer"/>
    <s v="United States"/>
    <s v="New York City"/>
    <s v="New York"/>
    <n v="10035"/>
    <x v="3"/>
    <x v="440"/>
    <x v="1"/>
    <x v="8"/>
    <x v="440"/>
    <x v="3652"/>
    <n v="1"/>
    <n v="0.2"/>
    <x v="5473"/>
  </r>
  <r>
    <n v="6749"/>
    <s v="CA-2017-100230"/>
    <x v="157"/>
    <x v="159"/>
    <s v="Standard Class"/>
    <s v="AA-10375"/>
    <s v="Allen Armold"/>
    <s v="Consumer"/>
    <s v="United States"/>
    <s v="New York City"/>
    <s v="New York"/>
    <n v="10035"/>
    <x v="3"/>
    <x v="1357"/>
    <x v="1"/>
    <x v="10"/>
    <x v="1343"/>
    <x v="1465"/>
    <n v="3"/>
    <n v="0"/>
    <x v="2695"/>
  </r>
  <r>
    <n v="6750"/>
    <s v="CA-2017-100230"/>
    <x v="157"/>
    <x v="159"/>
    <s v="Standard Class"/>
    <s v="AA-10375"/>
    <s v="Allen Armold"/>
    <s v="Consumer"/>
    <s v="United States"/>
    <s v="New York City"/>
    <s v="New York"/>
    <n v="10035"/>
    <x v="3"/>
    <x v="1717"/>
    <x v="2"/>
    <x v="7"/>
    <x v="1704"/>
    <x v="4621"/>
    <n v="2"/>
    <n v="0"/>
    <x v="5474"/>
  </r>
  <r>
    <n v="6751"/>
    <s v="CA-2016-154767"/>
    <x v="931"/>
    <x v="991"/>
    <s v="Second Class"/>
    <s v="BP-11155"/>
    <s v="Becky Pak"/>
    <s v="Consumer"/>
    <s v="United States"/>
    <s v="Paterson"/>
    <s v="New Jersey"/>
    <n v="7501"/>
    <x v="3"/>
    <x v="1534"/>
    <x v="0"/>
    <x v="1"/>
    <x v="1522"/>
    <x v="4331"/>
    <n v="2"/>
    <n v="0"/>
    <x v="5475"/>
  </r>
  <r>
    <n v="6752"/>
    <s v="CA-2016-154767"/>
    <x v="931"/>
    <x v="991"/>
    <s v="Second Class"/>
    <s v="BP-11155"/>
    <s v="Becky Pak"/>
    <s v="Consumer"/>
    <s v="United States"/>
    <s v="Paterson"/>
    <s v="New Jersey"/>
    <n v="7501"/>
    <x v="3"/>
    <x v="1518"/>
    <x v="1"/>
    <x v="9"/>
    <x v="1505"/>
    <x v="4622"/>
    <n v="2"/>
    <n v="0"/>
    <x v="5476"/>
  </r>
  <r>
    <n v="6753"/>
    <s v="CA-2016-154767"/>
    <x v="931"/>
    <x v="991"/>
    <s v="Second Class"/>
    <s v="BP-11155"/>
    <s v="Becky Pak"/>
    <s v="Consumer"/>
    <s v="United States"/>
    <s v="Paterson"/>
    <s v="New Jersey"/>
    <n v="7501"/>
    <x v="3"/>
    <x v="334"/>
    <x v="1"/>
    <x v="10"/>
    <x v="334"/>
    <x v="1168"/>
    <n v="2"/>
    <n v="0"/>
    <x v="4027"/>
  </r>
  <r>
    <n v="6754"/>
    <s v="CA-2016-154767"/>
    <x v="931"/>
    <x v="991"/>
    <s v="Second Class"/>
    <s v="BP-11155"/>
    <s v="Becky Pak"/>
    <s v="Consumer"/>
    <s v="United States"/>
    <s v="Paterson"/>
    <s v="New Jersey"/>
    <n v="7501"/>
    <x v="3"/>
    <x v="1406"/>
    <x v="1"/>
    <x v="8"/>
    <x v="1393"/>
    <x v="4623"/>
    <n v="2"/>
    <n v="0"/>
    <x v="5477"/>
  </r>
  <r>
    <n v="6755"/>
    <s v="CA-2016-154767"/>
    <x v="931"/>
    <x v="991"/>
    <s v="Second Class"/>
    <s v="BP-11155"/>
    <s v="Becky Pak"/>
    <s v="Consumer"/>
    <s v="United States"/>
    <s v="Paterson"/>
    <s v="New Jersey"/>
    <n v="7501"/>
    <x v="3"/>
    <x v="14"/>
    <x v="1"/>
    <x v="9"/>
    <x v="14"/>
    <x v="4624"/>
    <n v="4"/>
    <n v="0"/>
    <x v="5478"/>
  </r>
  <r>
    <n v="6756"/>
    <s v="CA-2017-124205"/>
    <x v="175"/>
    <x v="184"/>
    <s v="Standard Class"/>
    <s v="TC-21145"/>
    <s v="Theresa Coyne"/>
    <s v="Corporate"/>
    <s v="United States"/>
    <s v="Lakewood"/>
    <s v="New Jersey"/>
    <n v="8701"/>
    <x v="3"/>
    <x v="1462"/>
    <x v="0"/>
    <x v="5"/>
    <x v="1448"/>
    <x v="4625"/>
    <n v="5"/>
    <n v="0"/>
    <x v="5479"/>
  </r>
  <r>
    <n v="6757"/>
    <s v="CA-2017-124205"/>
    <x v="175"/>
    <x v="184"/>
    <s v="Standard Class"/>
    <s v="TC-21145"/>
    <s v="Theresa Coyne"/>
    <s v="Corporate"/>
    <s v="United States"/>
    <s v="Lakewood"/>
    <s v="New Jersey"/>
    <n v="8701"/>
    <x v="3"/>
    <x v="1584"/>
    <x v="0"/>
    <x v="1"/>
    <x v="1575"/>
    <x v="4626"/>
    <n v="4"/>
    <n v="0"/>
    <x v="5480"/>
  </r>
  <r>
    <n v="6758"/>
    <s v="CA-2017-124205"/>
    <x v="175"/>
    <x v="184"/>
    <s v="Standard Class"/>
    <s v="TC-21145"/>
    <s v="Theresa Coyne"/>
    <s v="Corporate"/>
    <s v="United States"/>
    <s v="Lakewood"/>
    <s v="New Jersey"/>
    <n v="8701"/>
    <x v="3"/>
    <x v="803"/>
    <x v="2"/>
    <x v="7"/>
    <x v="801"/>
    <x v="4627"/>
    <n v="6"/>
    <n v="0"/>
    <x v="5481"/>
  </r>
  <r>
    <n v="6759"/>
    <s v="CA-2017-124205"/>
    <x v="175"/>
    <x v="184"/>
    <s v="Standard Class"/>
    <s v="TC-21145"/>
    <s v="Theresa Coyne"/>
    <s v="Corporate"/>
    <s v="United States"/>
    <s v="Lakewood"/>
    <s v="New Jersey"/>
    <n v="8701"/>
    <x v="3"/>
    <x v="356"/>
    <x v="1"/>
    <x v="4"/>
    <x v="356"/>
    <x v="3411"/>
    <n v="2"/>
    <n v="0"/>
    <x v="232"/>
  </r>
  <r>
    <n v="6760"/>
    <s v="CA-2017-165715"/>
    <x v="574"/>
    <x v="274"/>
    <s v="Standard Class"/>
    <s v="BG-11035"/>
    <s v="Barry Gonzalez"/>
    <s v="Consumer"/>
    <s v="United States"/>
    <s v="Greensboro"/>
    <s v="North Carolina"/>
    <n v="27405"/>
    <x v="0"/>
    <x v="894"/>
    <x v="1"/>
    <x v="6"/>
    <x v="887"/>
    <x v="3388"/>
    <n v="1"/>
    <n v="0.2"/>
    <x v="5482"/>
  </r>
  <r>
    <n v="6761"/>
    <s v="CA-2017-100636"/>
    <x v="335"/>
    <x v="569"/>
    <s v="Standard Class"/>
    <s v="DO-13435"/>
    <s v="Denny Ordway"/>
    <s v="Consumer"/>
    <s v="United States"/>
    <s v="New York City"/>
    <s v="New York"/>
    <n v="10035"/>
    <x v="3"/>
    <x v="72"/>
    <x v="1"/>
    <x v="4"/>
    <x v="72"/>
    <x v="1050"/>
    <n v="3"/>
    <n v="0"/>
    <x v="232"/>
  </r>
  <r>
    <n v="6762"/>
    <s v="CA-2016-162943"/>
    <x v="1131"/>
    <x v="1050"/>
    <s v="Second Class"/>
    <s v="DB-12970"/>
    <s v="Darren Budd"/>
    <s v="Corporate"/>
    <s v="United States"/>
    <s v="New York City"/>
    <s v="New York"/>
    <n v="10035"/>
    <x v="3"/>
    <x v="901"/>
    <x v="0"/>
    <x v="1"/>
    <x v="893"/>
    <x v="4628"/>
    <n v="2"/>
    <n v="0.1"/>
    <x v="5483"/>
  </r>
  <r>
    <n v="6763"/>
    <s v="CA-2016-144764"/>
    <x v="476"/>
    <x v="1054"/>
    <s v="Standard Class"/>
    <s v="RL-19615"/>
    <s v="Rob Lucas"/>
    <s v="Consumer"/>
    <s v="United States"/>
    <s v="Chicago"/>
    <s v="Illinois"/>
    <n v="60623"/>
    <x v="2"/>
    <x v="2"/>
    <x v="1"/>
    <x v="2"/>
    <x v="2"/>
    <x v="3204"/>
    <n v="5"/>
    <n v="0.2"/>
    <x v="3610"/>
  </r>
  <r>
    <n v="6764"/>
    <s v="CA-2016-144764"/>
    <x v="476"/>
    <x v="1054"/>
    <s v="Standard Class"/>
    <s v="RL-19615"/>
    <s v="Rob Lucas"/>
    <s v="Consumer"/>
    <s v="United States"/>
    <s v="Chicago"/>
    <s v="Illinois"/>
    <n v="60623"/>
    <x v="2"/>
    <x v="210"/>
    <x v="1"/>
    <x v="4"/>
    <x v="211"/>
    <x v="2083"/>
    <n v="2"/>
    <n v="0.2"/>
    <x v="4313"/>
  </r>
  <r>
    <n v="6765"/>
    <s v="CA-2016-144764"/>
    <x v="476"/>
    <x v="1054"/>
    <s v="Standard Class"/>
    <s v="RL-19615"/>
    <s v="Rob Lucas"/>
    <s v="Consumer"/>
    <s v="United States"/>
    <s v="Chicago"/>
    <s v="Illinois"/>
    <n v="60623"/>
    <x v="2"/>
    <x v="1797"/>
    <x v="2"/>
    <x v="15"/>
    <x v="1787"/>
    <x v="4629"/>
    <n v="3"/>
    <n v="0.3"/>
    <x v="5484"/>
  </r>
  <r>
    <n v="6766"/>
    <s v="CA-2017-100615"/>
    <x v="693"/>
    <x v="321"/>
    <s v="Standard Class"/>
    <s v="SJ-20215"/>
    <s v="Sarah Jordon"/>
    <s v="Consumer"/>
    <s v="United States"/>
    <s v="Chicago"/>
    <s v="Illinois"/>
    <n v="60653"/>
    <x v="2"/>
    <x v="291"/>
    <x v="0"/>
    <x v="1"/>
    <x v="291"/>
    <x v="2613"/>
    <n v="3"/>
    <n v="0.3"/>
    <x v="2877"/>
  </r>
  <r>
    <n v="6767"/>
    <s v="CA-2017-100615"/>
    <x v="693"/>
    <x v="321"/>
    <s v="Standard Class"/>
    <s v="SJ-20215"/>
    <s v="Sarah Jordon"/>
    <s v="Consumer"/>
    <s v="United States"/>
    <s v="Chicago"/>
    <s v="Illinois"/>
    <n v="60653"/>
    <x v="2"/>
    <x v="32"/>
    <x v="1"/>
    <x v="6"/>
    <x v="32"/>
    <x v="33"/>
    <n v="2"/>
    <n v="0.2"/>
    <x v="33"/>
  </r>
  <r>
    <n v="6768"/>
    <s v="CA-2017-100615"/>
    <x v="693"/>
    <x v="321"/>
    <s v="Standard Class"/>
    <s v="SJ-20215"/>
    <s v="Sarah Jordon"/>
    <s v="Consumer"/>
    <s v="United States"/>
    <s v="Chicago"/>
    <s v="Illinois"/>
    <n v="60653"/>
    <x v="2"/>
    <x v="1027"/>
    <x v="0"/>
    <x v="5"/>
    <x v="1018"/>
    <x v="4630"/>
    <n v="5"/>
    <n v="0.6"/>
    <x v="5485"/>
  </r>
  <r>
    <n v="6769"/>
    <s v="CA-2014-109302"/>
    <x v="1132"/>
    <x v="128"/>
    <s v="Standard Class"/>
    <s v="CS-12175"/>
    <s v="Charles Sheldon"/>
    <s v="Corporate"/>
    <s v="United States"/>
    <s v="Lakewood"/>
    <s v="New Jersey"/>
    <n v="8701"/>
    <x v="3"/>
    <x v="912"/>
    <x v="1"/>
    <x v="8"/>
    <x v="904"/>
    <x v="4631"/>
    <n v="7"/>
    <n v="0"/>
    <x v="5486"/>
  </r>
  <r>
    <n v="6770"/>
    <s v="CA-2017-139787"/>
    <x v="20"/>
    <x v="19"/>
    <s v="Standard Class"/>
    <s v="JP-16135"/>
    <s v="Julie Prescott"/>
    <s v="Home Office"/>
    <s v="United States"/>
    <s v="Columbus"/>
    <s v="Georgia"/>
    <n v="31907"/>
    <x v="0"/>
    <x v="1658"/>
    <x v="1"/>
    <x v="6"/>
    <x v="1646"/>
    <x v="3826"/>
    <n v="5"/>
    <n v="0"/>
    <x v="4396"/>
  </r>
  <r>
    <n v="6771"/>
    <s v="CA-2017-139402"/>
    <x v="34"/>
    <x v="114"/>
    <s v="Standard Class"/>
    <s v="NC-18535"/>
    <s v="Nick Crebassa"/>
    <s v="Corporate"/>
    <s v="United States"/>
    <s v="Phoenix"/>
    <s v="Arizona"/>
    <n v="85023"/>
    <x v="1"/>
    <x v="1078"/>
    <x v="1"/>
    <x v="10"/>
    <x v="1068"/>
    <x v="1257"/>
    <n v="5"/>
    <n v="0.2"/>
    <x v="1306"/>
  </r>
  <r>
    <n v="6772"/>
    <s v="CA-2017-139402"/>
    <x v="34"/>
    <x v="114"/>
    <s v="Standard Class"/>
    <s v="NC-18535"/>
    <s v="Nick Crebassa"/>
    <s v="Corporate"/>
    <s v="United States"/>
    <s v="Phoenix"/>
    <s v="Arizona"/>
    <n v="85023"/>
    <x v="1"/>
    <x v="1784"/>
    <x v="1"/>
    <x v="8"/>
    <x v="1774"/>
    <x v="4632"/>
    <n v="3"/>
    <n v="0.7"/>
    <x v="5487"/>
  </r>
  <r>
    <n v="6773"/>
    <s v="CA-2016-119018"/>
    <x v="254"/>
    <x v="281"/>
    <s v="Standard Class"/>
    <s v="CW-11905"/>
    <s v="Carl Weiss"/>
    <s v="Home Office"/>
    <s v="United States"/>
    <s v="Los Angeles"/>
    <s v="California"/>
    <n v="90004"/>
    <x v="1"/>
    <x v="308"/>
    <x v="1"/>
    <x v="8"/>
    <x v="308"/>
    <x v="326"/>
    <n v="2"/>
    <n v="0.2"/>
    <x v="332"/>
  </r>
  <r>
    <n v="6774"/>
    <s v="CA-2016-119018"/>
    <x v="254"/>
    <x v="281"/>
    <s v="Standard Class"/>
    <s v="CW-11905"/>
    <s v="Carl Weiss"/>
    <s v="Home Office"/>
    <s v="United States"/>
    <s v="Los Angeles"/>
    <s v="California"/>
    <n v="90004"/>
    <x v="1"/>
    <x v="1581"/>
    <x v="1"/>
    <x v="8"/>
    <x v="1572"/>
    <x v="4633"/>
    <n v="1"/>
    <n v="0.2"/>
    <x v="5488"/>
  </r>
  <r>
    <n v="6775"/>
    <s v="CA-2016-119018"/>
    <x v="254"/>
    <x v="281"/>
    <s v="Standard Class"/>
    <s v="CW-11905"/>
    <s v="Carl Weiss"/>
    <s v="Home Office"/>
    <s v="United States"/>
    <s v="Los Angeles"/>
    <s v="California"/>
    <n v="90004"/>
    <x v="1"/>
    <x v="1798"/>
    <x v="1"/>
    <x v="10"/>
    <x v="1788"/>
    <x v="789"/>
    <n v="6"/>
    <n v="0"/>
    <x v="814"/>
  </r>
  <r>
    <n v="6776"/>
    <s v="CA-2015-105361"/>
    <x v="368"/>
    <x v="442"/>
    <s v="Standard Class"/>
    <s v="CM-12115"/>
    <s v="Chad McGuire"/>
    <s v="Consumer"/>
    <s v="United States"/>
    <s v="New York City"/>
    <s v="New York"/>
    <n v="10024"/>
    <x v="3"/>
    <x v="249"/>
    <x v="1"/>
    <x v="10"/>
    <x v="250"/>
    <x v="4634"/>
    <n v="4"/>
    <n v="0"/>
    <x v="5489"/>
  </r>
  <r>
    <n v="6777"/>
    <s v="US-2016-152373"/>
    <x v="64"/>
    <x v="47"/>
    <s v="Standard Class"/>
    <s v="PT-19090"/>
    <s v="Pete Takahito"/>
    <s v="Consumer"/>
    <s v="United States"/>
    <s v="San Antonio"/>
    <s v="Texas"/>
    <n v="78207"/>
    <x v="2"/>
    <x v="41"/>
    <x v="1"/>
    <x v="4"/>
    <x v="41"/>
    <x v="4635"/>
    <n v="3"/>
    <n v="0.2"/>
    <x v="5490"/>
  </r>
  <r>
    <n v="6778"/>
    <s v="US-2017-166037"/>
    <x v="480"/>
    <x v="1085"/>
    <s v="Standard Class"/>
    <s v="CL-12700"/>
    <s v="Craig Leslie"/>
    <s v="Home Office"/>
    <s v="United States"/>
    <s v="New York City"/>
    <s v="New York"/>
    <n v="10009"/>
    <x v="3"/>
    <x v="1233"/>
    <x v="2"/>
    <x v="11"/>
    <x v="1216"/>
    <x v="4636"/>
    <n v="9"/>
    <n v="0"/>
    <x v="5491"/>
  </r>
  <r>
    <n v="6779"/>
    <s v="US-2016-147711"/>
    <x v="323"/>
    <x v="1054"/>
    <s v="Second Class"/>
    <s v="HF-14995"/>
    <s v="Herbert Flentye"/>
    <s v="Consumer"/>
    <s v="United States"/>
    <s v="Baltimore"/>
    <s v="Maryland"/>
    <n v="21215"/>
    <x v="3"/>
    <x v="1121"/>
    <x v="0"/>
    <x v="0"/>
    <x v="1109"/>
    <x v="4637"/>
    <n v="3"/>
    <n v="0"/>
    <x v="5492"/>
  </r>
  <r>
    <n v="6780"/>
    <s v="US-2016-147711"/>
    <x v="323"/>
    <x v="1054"/>
    <s v="Second Class"/>
    <s v="HF-14995"/>
    <s v="Herbert Flentye"/>
    <s v="Consumer"/>
    <s v="United States"/>
    <s v="Baltimore"/>
    <s v="Maryland"/>
    <n v="21215"/>
    <x v="3"/>
    <x v="1256"/>
    <x v="0"/>
    <x v="5"/>
    <x v="1240"/>
    <x v="1816"/>
    <n v="2"/>
    <n v="0"/>
    <x v="3642"/>
  </r>
  <r>
    <n v="6781"/>
    <s v="US-2016-147711"/>
    <x v="323"/>
    <x v="1054"/>
    <s v="Second Class"/>
    <s v="HF-14995"/>
    <s v="Herbert Flentye"/>
    <s v="Consumer"/>
    <s v="United States"/>
    <s v="Baltimore"/>
    <s v="Maryland"/>
    <n v="21215"/>
    <x v="3"/>
    <x v="849"/>
    <x v="1"/>
    <x v="8"/>
    <x v="842"/>
    <x v="1030"/>
    <n v="2"/>
    <n v="0"/>
    <x v="1072"/>
  </r>
  <r>
    <n v="6782"/>
    <s v="US-2016-147711"/>
    <x v="323"/>
    <x v="1054"/>
    <s v="Second Class"/>
    <s v="HF-14995"/>
    <s v="Herbert Flentye"/>
    <s v="Consumer"/>
    <s v="United States"/>
    <s v="Baltimore"/>
    <s v="Maryland"/>
    <n v="21215"/>
    <x v="3"/>
    <x v="676"/>
    <x v="1"/>
    <x v="2"/>
    <x v="676"/>
    <x v="2037"/>
    <n v="8"/>
    <n v="0"/>
    <x v="2195"/>
  </r>
  <r>
    <n v="6783"/>
    <s v="CA-2017-121293"/>
    <x v="800"/>
    <x v="303"/>
    <s v="Second Class"/>
    <s v="JC-15775"/>
    <s v="John Castell"/>
    <s v="Consumer"/>
    <s v="United States"/>
    <s v="Philadelphia"/>
    <s v="Pennsylvania"/>
    <n v="19143"/>
    <x v="3"/>
    <x v="545"/>
    <x v="0"/>
    <x v="5"/>
    <x v="545"/>
    <x v="4638"/>
    <n v="4"/>
    <n v="0.2"/>
    <x v="5493"/>
  </r>
  <r>
    <n v="6784"/>
    <s v="CA-2017-121293"/>
    <x v="800"/>
    <x v="303"/>
    <s v="Second Class"/>
    <s v="JC-15775"/>
    <s v="John Castell"/>
    <s v="Consumer"/>
    <s v="United States"/>
    <s v="Philadelphia"/>
    <s v="Pennsylvania"/>
    <n v="19143"/>
    <x v="3"/>
    <x v="1799"/>
    <x v="1"/>
    <x v="14"/>
    <x v="1789"/>
    <x v="4639"/>
    <n v="3"/>
    <n v="0.2"/>
    <x v="5494"/>
  </r>
  <r>
    <n v="6785"/>
    <s v="CA-2017-121293"/>
    <x v="800"/>
    <x v="303"/>
    <s v="Second Class"/>
    <s v="JC-15775"/>
    <s v="John Castell"/>
    <s v="Consumer"/>
    <s v="United States"/>
    <s v="Philadelphia"/>
    <s v="Pennsylvania"/>
    <n v="19143"/>
    <x v="3"/>
    <x v="1744"/>
    <x v="0"/>
    <x v="3"/>
    <x v="1733"/>
    <x v="4640"/>
    <n v="1"/>
    <n v="0.4"/>
    <x v="5495"/>
  </r>
  <r>
    <n v="6786"/>
    <s v="CA-2017-121293"/>
    <x v="800"/>
    <x v="303"/>
    <s v="Second Class"/>
    <s v="JC-15775"/>
    <s v="John Castell"/>
    <s v="Consumer"/>
    <s v="United States"/>
    <s v="Philadelphia"/>
    <s v="Pennsylvania"/>
    <n v="19143"/>
    <x v="3"/>
    <x v="391"/>
    <x v="1"/>
    <x v="4"/>
    <x v="392"/>
    <x v="4641"/>
    <n v="5"/>
    <n v="0.2"/>
    <x v="5496"/>
  </r>
  <r>
    <n v="6787"/>
    <s v="CA-2017-121293"/>
    <x v="800"/>
    <x v="303"/>
    <s v="Second Class"/>
    <s v="JC-15775"/>
    <s v="John Castell"/>
    <s v="Consumer"/>
    <s v="United States"/>
    <s v="Philadelphia"/>
    <s v="Pennsylvania"/>
    <n v="19143"/>
    <x v="3"/>
    <x v="260"/>
    <x v="1"/>
    <x v="10"/>
    <x v="260"/>
    <x v="561"/>
    <n v="4"/>
    <n v="0.2"/>
    <x v="570"/>
  </r>
  <r>
    <n v="6788"/>
    <s v="CA-2015-118843"/>
    <x v="1023"/>
    <x v="1006"/>
    <s v="Standard Class"/>
    <s v="JH-15910"/>
    <s v="Jonathan Howell"/>
    <s v="Consumer"/>
    <s v="United States"/>
    <s v="Atlanta"/>
    <s v="Georgia"/>
    <n v="30318"/>
    <x v="0"/>
    <x v="784"/>
    <x v="0"/>
    <x v="5"/>
    <x v="783"/>
    <x v="2110"/>
    <n v="3"/>
    <n v="0"/>
    <x v="2275"/>
  </r>
  <r>
    <n v="6789"/>
    <s v="CA-2015-118843"/>
    <x v="1023"/>
    <x v="1006"/>
    <s v="Standard Class"/>
    <s v="JH-15910"/>
    <s v="Jonathan Howell"/>
    <s v="Consumer"/>
    <s v="United States"/>
    <s v="Atlanta"/>
    <s v="Georgia"/>
    <n v="30318"/>
    <x v="0"/>
    <x v="991"/>
    <x v="1"/>
    <x v="10"/>
    <x v="983"/>
    <x v="1570"/>
    <n v="7"/>
    <n v="0"/>
    <x v="5497"/>
  </r>
  <r>
    <n v="6790"/>
    <s v="CA-2015-161445"/>
    <x v="67"/>
    <x v="609"/>
    <s v="Second Class"/>
    <s v="CC-12610"/>
    <s v="Corey Catlett"/>
    <s v="Corporate"/>
    <s v="United States"/>
    <s v="Durham"/>
    <s v="North Carolina"/>
    <n v="27707"/>
    <x v="0"/>
    <x v="399"/>
    <x v="1"/>
    <x v="6"/>
    <x v="400"/>
    <x v="1196"/>
    <n v="4"/>
    <n v="0.2"/>
    <x v="5498"/>
  </r>
  <r>
    <n v="6791"/>
    <s v="CA-2016-124527"/>
    <x v="76"/>
    <x v="398"/>
    <s v="First Class"/>
    <s v="IM-15055"/>
    <s v="Ionia McGrath"/>
    <s v="Consumer"/>
    <s v="United States"/>
    <s v="Roseville"/>
    <s v="California"/>
    <n v="95661"/>
    <x v="1"/>
    <x v="255"/>
    <x v="1"/>
    <x v="8"/>
    <x v="256"/>
    <x v="1366"/>
    <n v="5"/>
    <n v="0.2"/>
    <x v="5499"/>
  </r>
  <r>
    <n v="6792"/>
    <s v="CA-2016-162348"/>
    <x v="338"/>
    <x v="441"/>
    <s v="Standard Class"/>
    <s v="BF-11170"/>
    <s v="Ben Ferrer"/>
    <s v="Home Office"/>
    <s v="United States"/>
    <s v="Sacramento"/>
    <s v="California"/>
    <n v="95823"/>
    <x v="1"/>
    <x v="1611"/>
    <x v="0"/>
    <x v="5"/>
    <x v="1602"/>
    <x v="4642"/>
    <n v="1"/>
    <n v="0"/>
    <x v="5500"/>
  </r>
  <r>
    <n v="6793"/>
    <s v="CA-2014-141005"/>
    <x v="860"/>
    <x v="913"/>
    <s v="First Class"/>
    <s v="CS-12355"/>
    <s v="Christine Sundaresam"/>
    <s v="Consumer"/>
    <s v="United States"/>
    <s v="Fairfield"/>
    <s v="Connecticut"/>
    <n v="6824"/>
    <x v="3"/>
    <x v="542"/>
    <x v="1"/>
    <x v="8"/>
    <x v="542"/>
    <x v="2780"/>
    <n v="3"/>
    <n v="0"/>
    <x v="3090"/>
  </r>
  <r>
    <n v="6794"/>
    <s v="CA-2015-145394"/>
    <x v="547"/>
    <x v="988"/>
    <s v="Standard Class"/>
    <s v="MC-17605"/>
    <s v="Matt Connell"/>
    <s v="Corporate"/>
    <s v="United States"/>
    <s v="Chicago"/>
    <s v="Illinois"/>
    <n v="60610"/>
    <x v="2"/>
    <x v="1031"/>
    <x v="1"/>
    <x v="4"/>
    <x v="1022"/>
    <x v="4643"/>
    <n v="2"/>
    <n v="0.2"/>
    <x v="5501"/>
  </r>
  <r>
    <n v="6795"/>
    <s v="CA-2015-145394"/>
    <x v="547"/>
    <x v="988"/>
    <s v="Standard Class"/>
    <s v="MC-17605"/>
    <s v="Matt Connell"/>
    <s v="Corporate"/>
    <s v="United States"/>
    <s v="Chicago"/>
    <s v="Illinois"/>
    <n v="60610"/>
    <x v="2"/>
    <x v="1278"/>
    <x v="2"/>
    <x v="7"/>
    <x v="1263"/>
    <x v="1977"/>
    <n v="3"/>
    <n v="0.2"/>
    <x v="5502"/>
  </r>
  <r>
    <n v="6796"/>
    <s v="CA-2015-145394"/>
    <x v="547"/>
    <x v="988"/>
    <s v="Standard Class"/>
    <s v="MC-17605"/>
    <s v="Matt Connell"/>
    <s v="Corporate"/>
    <s v="United States"/>
    <s v="Chicago"/>
    <s v="Illinois"/>
    <n v="60610"/>
    <x v="2"/>
    <x v="1618"/>
    <x v="0"/>
    <x v="5"/>
    <x v="1609"/>
    <x v="527"/>
    <n v="2"/>
    <n v="0.6"/>
    <x v="5503"/>
  </r>
  <r>
    <n v="6797"/>
    <s v="CA-2015-168809"/>
    <x v="767"/>
    <x v="454"/>
    <s v="Same Day"/>
    <s v="MC-18100"/>
    <s v="Mick Crebagga"/>
    <s v="Consumer"/>
    <s v="United States"/>
    <s v="Houston"/>
    <s v="Texas"/>
    <n v="77041"/>
    <x v="2"/>
    <x v="1001"/>
    <x v="0"/>
    <x v="5"/>
    <x v="1253"/>
    <x v="1869"/>
    <n v="2"/>
    <n v="0.6"/>
    <x v="5504"/>
  </r>
  <r>
    <n v="6798"/>
    <s v="CA-2015-168809"/>
    <x v="767"/>
    <x v="454"/>
    <s v="Same Day"/>
    <s v="MC-18100"/>
    <s v="Mick Crebagga"/>
    <s v="Consumer"/>
    <s v="United States"/>
    <s v="Houston"/>
    <s v="Texas"/>
    <n v="77041"/>
    <x v="2"/>
    <x v="412"/>
    <x v="1"/>
    <x v="8"/>
    <x v="412"/>
    <x v="4644"/>
    <n v="1"/>
    <n v="0.8"/>
    <x v="5505"/>
  </r>
  <r>
    <n v="6799"/>
    <s v="CA-2015-168809"/>
    <x v="767"/>
    <x v="454"/>
    <s v="Same Day"/>
    <s v="MC-18100"/>
    <s v="Mick Crebagga"/>
    <s v="Consumer"/>
    <s v="United States"/>
    <s v="Houston"/>
    <s v="Texas"/>
    <n v="77041"/>
    <x v="2"/>
    <x v="1800"/>
    <x v="0"/>
    <x v="5"/>
    <x v="1790"/>
    <x v="4645"/>
    <n v="5"/>
    <n v="0.6"/>
    <x v="5506"/>
  </r>
  <r>
    <n v="6800"/>
    <s v="CA-2016-109827"/>
    <x v="591"/>
    <x v="1015"/>
    <s v="Standard Class"/>
    <s v="LW-16825"/>
    <s v="Laurel Workman"/>
    <s v="Corporate"/>
    <s v="United States"/>
    <s v="Phoenix"/>
    <s v="Arizona"/>
    <n v="85023"/>
    <x v="1"/>
    <x v="223"/>
    <x v="0"/>
    <x v="3"/>
    <x v="224"/>
    <x v="4646"/>
    <n v="1"/>
    <n v="0.5"/>
    <x v="5507"/>
  </r>
  <r>
    <n v="6801"/>
    <s v="CA-2016-109827"/>
    <x v="591"/>
    <x v="1015"/>
    <s v="Standard Class"/>
    <s v="LW-16825"/>
    <s v="Laurel Workman"/>
    <s v="Corporate"/>
    <s v="United States"/>
    <s v="Phoenix"/>
    <s v="Arizona"/>
    <n v="85023"/>
    <x v="1"/>
    <x v="1384"/>
    <x v="2"/>
    <x v="15"/>
    <x v="1370"/>
    <x v="4647"/>
    <n v="2"/>
    <n v="0.7"/>
    <x v="5508"/>
  </r>
  <r>
    <n v="6802"/>
    <s v="CA-2016-109827"/>
    <x v="591"/>
    <x v="1015"/>
    <s v="Standard Class"/>
    <s v="LW-16825"/>
    <s v="Laurel Workman"/>
    <s v="Corporate"/>
    <s v="United States"/>
    <s v="Phoenix"/>
    <s v="Arizona"/>
    <n v="85023"/>
    <x v="1"/>
    <x v="1202"/>
    <x v="2"/>
    <x v="11"/>
    <x v="1187"/>
    <x v="4648"/>
    <n v="3"/>
    <n v="0.2"/>
    <x v="5509"/>
  </r>
  <r>
    <n v="6803"/>
    <s v="CA-2016-109827"/>
    <x v="591"/>
    <x v="1015"/>
    <s v="Standard Class"/>
    <s v="LW-16825"/>
    <s v="Laurel Workman"/>
    <s v="Corporate"/>
    <s v="United States"/>
    <s v="Phoenix"/>
    <s v="Arizona"/>
    <n v="85023"/>
    <x v="1"/>
    <x v="725"/>
    <x v="2"/>
    <x v="11"/>
    <x v="724"/>
    <x v="4649"/>
    <n v="2"/>
    <n v="0.2"/>
    <x v="5510"/>
  </r>
  <r>
    <n v="6804"/>
    <s v="CA-2016-109827"/>
    <x v="591"/>
    <x v="1015"/>
    <s v="Standard Class"/>
    <s v="LW-16825"/>
    <s v="Laurel Workman"/>
    <s v="Corporate"/>
    <s v="United States"/>
    <s v="Phoenix"/>
    <s v="Arizona"/>
    <n v="85023"/>
    <x v="1"/>
    <x v="1144"/>
    <x v="0"/>
    <x v="1"/>
    <x v="1132"/>
    <x v="4650"/>
    <n v="2"/>
    <n v="0.2"/>
    <x v="5511"/>
  </r>
  <r>
    <n v="6805"/>
    <s v="CA-2014-152233"/>
    <x v="1082"/>
    <x v="911"/>
    <s v="First Class"/>
    <s v="KH-16510"/>
    <s v="Keith Herrera"/>
    <s v="Consumer"/>
    <s v="United States"/>
    <s v="Pomona"/>
    <s v="California"/>
    <n v="91767"/>
    <x v="1"/>
    <x v="1233"/>
    <x v="2"/>
    <x v="11"/>
    <x v="1216"/>
    <x v="2622"/>
    <n v="2"/>
    <n v="0"/>
    <x v="5512"/>
  </r>
  <r>
    <n v="6806"/>
    <s v="CA-2014-125682"/>
    <x v="754"/>
    <x v="573"/>
    <s v="First Class"/>
    <s v="RB-19645"/>
    <s v="Robert Barroso"/>
    <s v="Corporate"/>
    <s v="United States"/>
    <s v="Atlanta"/>
    <s v="Georgia"/>
    <n v="30318"/>
    <x v="0"/>
    <x v="1383"/>
    <x v="1"/>
    <x v="10"/>
    <x v="1369"/>
    <x v="745"/>
    <n v="2"/>
    <n v="0"/>
    <x v="5513"/>
  </r>
  <r>
    <n v="6807"/>
    <s v="CA-2017-162880"/>
    <x v="53"/>
    <x v="168"/>
    <s v="Standard Class"/>
    <s v="GD-14590"/>
    <s v="Giulietta Dortch"/>
    <s v="Corporate"/>
    <s v="United States"/>
    <s v="Everett"/>
    <s v="Washington"/>
    <n v="98208"/>
    <x v="1"/>
    <x v="308"/>
    <x v="1"/>
    <x v="8"/>
    <x v="308"/>
    <x v="4651"/>
    <n v="1"/>
    <n v="0.2"/>
    <x v="5514"/>
  </r>
  <r>
    <n v="6808"/>
    <s v="CA-2015-128125"/>
    <x v="1052"/>
    <x v="1225"/>
    <s v="Standard Class"/>
    <s v="EB-13705"/>
    <s v="Ed Braxton"/>
    <s v="Corporate"/>
    <s v="United States"/>
    <s v="Houston"/>
    <s v="Texas"/>
    <n v="77095"/>
    <x v="2"/>
    <x v="447"/>
    <x v="1"/>
    <x v="10"/>
    <x v="447"/>
    <x v="4016"/>
    <n v="3"/>
    <n v="0.2"/>
    <x v="4652"/>
  </r>
  <r>
    <n v="6809"/>
    <s v="CA-2015-128125"/>
    <x v="1052"/>
    <x v="1225"/>
    <s v="Standard Class"/>
    <s v="EB-13705"/>
    <s v="Ed Braxton"/>
    <s v="Corporate"/>
    <s v="United States"/>
    <s v="Houston"/>
    <s v="Texas"/>
    <n v="77095"/>
    <x v="2"/>
    <x v="1608"/>
    <x v="0"/>
    <x v="5"/>
    <x v="1599"/>
    <x v="1052"/>
    <n v="3"/>
    <n v="0.6"/>
    <x v="5515"/>
  </r>
  <r>
    <n v="6810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625"/>
    <x v="1"/>
    <x v="8"/>
    <x v="625"/>
    <x v="3556"/>
    <n v="2"/>
    <n v="0.7"/>
    <x v="4051"/>
  </r>
  <r>
    <n v="6811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1794"/>
    <x v="2"/>
    <x v="15"/>
    <x v="1784"/>
    <x v="4652"/>
    <n v="1"/>
    <n v="0.7"/>
    <x v="5516"/>
  </r>
  <r>
    <n v="6812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394"/>
    <x v="0"/>
    <x v="1"/>
    <x v="395"/>
    <x v="4653"/>
    <n v="2"/>
    <n v="0.3"/>
    <x v="5517"/>
  </r>
  <r>
    <n v="6813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785"/>
    <x v="1"/>
    <x v="8"/>
    <x v="784"/>
    <x v="4654"/>
    <n v="4"/>
    <n v="0.7"/>
    <x v="5518"/>
  </r>
  <r>
    <n v="6814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1801"/>
    <x v="0"/>
    <x v="5"/>
    <x v="1791"/>
    <x v="4655"/>
    <n v="8"/>
    <n v="0.2"/>
    <x v="5519"/>
  </r>
  <r>
    <n v="6815"/>
    <s v="CA-2017-156237"/>
    <x v="32"/>
    <x v="17"/>
    <s v="First Class"/>
    <s v="PS-18760"/>
    <s v="Pamela Stobb"/>
    <s v="Consumer"/>
    <s v="United States"/>
    <s v="Philadelphia"/>
    <s v="Pennsylvania"/>
    <n v="19140"/>
    <x v="3"/>
    <x v="344"/>
    <x v="2"/>
    <x v="15"/>
    <x v="344"/>
    <x v="4656"/>
    <n v="2"/>
    <n v="0.7"/>
    <x v="5520"/>
  </r>
  <r>
    <n v="6816"/>
    <s v="CA-2014-144414"/>
    <x v="1103"/>
    <x v="365"/>
    <s v="Standard Class"/>
    <s v="GH-14425"/>
    <s v="Gary Hwang"/>
    <s v="Consumer"/>
    <s v="United States"/>
    <s v="Seattle"/>
    <s v="Washington"/>
    <n v="98105"/>
    <x v="1"/>
    <x v="1035"/>
    <x v="0"/>
    <x v="5"/>
    <x v="325"/>
    <x v="875"/>
    <n v="3"/>
    <n v="0"/>
    <x v="5118"/>
  </r>
  <r>
    <n v="6817"/>
    <s v="CA-2014-144414"/>
    <x v="1103"/>
    <x v="365"/>
    <s v="Standard Class"/>
    <s v="GH-14425"/>
    <s v="Gary Hwang"/>
    <s v="Consumer"/>
    <s v="United States"/>
    <s v="Seattle"/>
    <s v="Washington"/>
    <n v="98105"/>
    <x v="1"/>
    <x v="294"/>
    <x v="1"/>
    <x v="13"/>
    <x v="294"/>
    <x v="1511"/>
    <n v="5"/>
    <n v="0"/>
    <x v="5521"/>
  </r>
  <r>
    <n v="6818"/>
    <s v="CA-2014-144414"/>
    <x v="1103"/>
    <x v="365"/>
    <s v="Standard Class"/>
    <s v="GH-14425"/>
    <s v="Gary Hwang"/>
    <s v="Consumer"/>
    <s v="United States"/>
    <s v="Seattle"/>
    <s v="Washington"/>
    <n v="98105"/>
    <x v="1"/>
    <x v="316"/>
    <x v="1"/>
    <x v="8"/>
    <x v="316"/>
    <x v="4657"/>
    <n v="3"/>
    <n v="0.2"/>
    <x v="5522"/>
  </r>
  <r>
    <n v="6819"/>
    <s v="CA-2017-163860"/>
    <x v="116"/>
    <x v="378"/>
    <s v="Standard Class"/>
    <s v="LO-17170"/>
    <s v="Lori Olson"/>
    <s v="Corporate"/>
    <s v="United States"/>
    <s v="Peoria"/>
    <s v="Illinois"/>
    <n v="61604"/>
    <x v="2"/>
    <x v="1338"/>
    <x v="1"/>
    <x v="8"/>
    <x v="1323"/>
    <x v="4658"/>
    <n v="5"/>
    <n v="0.8"/>
    <x v="5523"/>
  </r>
  <r>
    <n v="6820"/>
    <s v="CA-2017-163860"/>
    <x v="116"/>
    <x v="378"/>
    <s v="Standard Class"/>
    <s v="LO-17170"/>
    <s v="Lori Olson"/>
    <s v="Corporate"/>
    <s v="United States"/>
    <s v="Peoria"/>
    <s v="Illinois"/>
    <n v="61604"/>
    <x v="2"/>
    <x v="1494"/>
    <x v="0"/>
    <x v="5"/>
    <x v="1482"/>
    <x v="4659"/>
    <n v="3"/>
    <n v="0.6"/>
    <x v="5524"/>
  </r>
  <r>
    <n v="6821"/>
    <s v="CA-2017-163860"/>
    <x v="116"/>
    <x v="378"/>
    <s v="Standard Class"/>
    <s v="LO-17170"/>
    <s v="Lori Olson"/>
    <s v="Corporate"/>
    <s v="United States"/>
    <s v="Peoria"/>
    <s v="Illinois"/>
    <n v="61604"/>
    <x v="2"/>
    <x v="167"/>
    <x v="0"/>
    <x v="1"/>
    <x v="168"/>
    <x v="4653"/>
    <n v="2"/>
    <n v="0.3"/>
    <x v="5525"/>
  </r>
  <r>
    <n v="6822"/>
    <s v="CA-2017-163860"/>
    <x v="116"/>
    <x v="378"/>
    <s v="Standard Class"/>
    <s v="LO-17170"/>
    <s v="Lori Olson"/>
    <s v="Corporate"/>
    <s v="United States"/>
    <s v="Peoria"/>
    <s v="Illinois"/>
    <n v="61604"/>
    <x v="2"/>
    <x v="345"/>
    <x v="0"/>
    <x v="5"/>
    <x v="345"/>
    <x v="369"/>
    <n v="2"/>
    <n v="0.6"/>
    <x v="5526"/>
  </r>
  <r>
    <n v="6823"/>
    <s v="US-2017-115609"/>
    <x v="808"/>
    <x v="170"/>
    <s v="Standard Class"/>
    <s v="CS-12505"/>
    <s v="Cindy Stewart"/>
    <s v="Consumer"/>
    <s v="United States"/>
    <s v="Los Angeles"/>
    <s v="California"/>
    <n v="90036"/>
    <x v="1"/>
    <x v="731"/>
    <x v="1"/>
    <x v="9"/>
    <x v="730"/>
    <x v="4660"/>
    <n v="5"/>
    <n v="0"/>
    <x v="5527"/>
  </r>
  <r>
    <n v="6824"/>
    <s v="CA-2015-154291"/>
    <x v="395"/>
    <x v="421"/>
    <s v="Standard Class"/>
    <s v="YS-21880"/>
    <s v="Yana Sorensen"/>
    <s v="Corporate"/>
    <s v="United States"/>
    <s v="Montgomery"/>
    <s v="Alabama"/>
    <n v="36116"/>
    <x v="0"/>
    <x v="466"/>
    <x v="1"/>
    <x v="12"/>
    <x v="467"/>
    <x v="4661"/>
    <n v="9"/>
    <n v="0"/>
    <x v="5528"/>
  </r>
  <r>
    <n v="6825"/>
    <s v="CA-2015-154291"/>
    <x v="395"/>
    <x v="421"/>
    <s v="Standard Class"/>
    <s v="YS-21880"/>
    <s v="Yana Sorensen"/>
    <s v="Corporate"/>
    <s v="United States"/>
    <s v="Montgomery"/>
    <s v="Alabama"/>
    <n v="36116"/>
    <x v="0"/>
    <x v="363"/>
    <x v="0"/>
    <x v="3"/>
    <x v="363"/>
    <x v="4662"/>
    <n v="2"/>
    <n v="0"/>
    <x v="5529"/>
  </r>
  <r>
    <n v="6826"/>
    <s v="CA-2016-118689"/>
    <x v="824"/>
    <x v="1080"/>
    <s v="Standard Class"/>
    <s v="TC-20980"/>
    <s v="Tamara Chand"/>
    <s v="Corporate"/>
    <s v="United States"/>
    <s v="Lafayette"/>
    <s v="Indiana"/>
    <n v="47905"/>
    <x v="2"/>
    <x v="720"/>
    <x v="1"/>
    <x v="4"/>
    <x v="719"/>
    <x v="4663"/>
    <n v="2"/>
    <n v="0"/>
    <x v="5530"/>
  </r>
  <r>
    <n v="6827"/>
    <s v="CA-2016-118689"/>
    <x v="824"/>
    <x v="1080"/>
    <s v="Standard Class"/>
    <s v="TC-20980"/>
    <s v="Tamara Chand"/>
    <s v="Corporate"/>
    <s v="United States"/>
    <s v="Lafayette"/>
    <s v="Indiana"/>
    <n v="47905"/>
    <x v="2"/>
    <x v="1388"/>
    <x v="2"/>
    <x v="16"/>
    <x v="1374"/>
    <x v="4664"/>
    <n v="5"/>
    <n v="0"/>
    <x v="5531"/>
  </r>
  <r>
    <n v="6828"/>
    <s v="CA-2016-118689"/>
    <x v="824"/>
    <x v="1080"/>
    <s v="Standard Class"/>
    <s v="TC-20980"/>
    <s v="Tamara Chand"/>
    <s v="Corporate"/>
    <s v="United States"/>
    <s v="Lafayette"/>
    <s v="Indiana"/>
    <n v="47905"/>
    <x v="2"/>
    <x v="1498"/>
    <x v="1"/>
    <x v="8"/>
    <x v="1486"/>
    <x v="2556"/>
    <n v="2"/>
    <n v="0"/>
    <x v="2802"/>
  </r>
  <r>
    <n v="6829"/>
    <s v="CA-2016-118689"/>
    <x v="824"/>
    <x v="1080"/>
    <s v="Standard Class"/>
    <s v="TC-20980"/>
    <s v="Tamara Chand"/>
    <s v="Corporate"/>
    <s v="United States"/>
    <s v="Lafayette"/>
    <s v="Indiana"/>
    <n v="47905"/>
    <x v="2"/>
    <x v="696"/>
    <x v="1"/>
    <x v="8"/>
    <x v="696"/>
    <x v="4665"/>
    <n v="7"/>
    <n v="0"/>
    <x v="5532"/>
  </r>
  <r>
    <n v="6830"/>
    <s v="CA-2016-118689"/>
    <x v="824"/>
    <x v="1080"/>
    <s v="Standard Class"/>
    <s v="TC-20980"/>
    <s v="Tamara Chand"/>
    <s v="Corporate"/>
    <s v="United States"/>
    <s v="Lafayette"/>
    <s v="Indiana"/>
    <n v="47905"/>
    <x v="2"/>
    <x v="207"/>
    <x v="1"/>
    <x v="6"/>
    <x v="208"/>
    <x v="2041"/>
    <n v="2"/>
    <n v="0"/>
    <x v="5533"/>
  </r>
  <r>
    <n v="6831"/>
    <s v="CA-2016-140438"/>
    <x v="435"/>
    <x v="1045"/>
    <s v="Second Class"/>
    <s v="PW-19030"/>
    <s v="Pauline Webber"/>
    <s v="Corporate"/>
    <s v="United States"/>
    <s v="New York City"/>
    <s v="New York"/>
    <n v="10009"/>
    <x v="3"/>
    <x v="984"/>
    <x v="2"/>
    <x v="7"/>
    <x v="977"/>
    <x v="933"/>
    <n v="3"/>
    <n v="0"/>
    <x v="5534"/>
  </r>
  <r>
    <n v="6832"/>
    <s v="US-2017-123204"/>
    <x v="246"/>
    <x v="1186"/>
    <s v="Standard Class"/>
    <s v="CS-11860"/>
    <s v="Cari Schnelling"/>
    <s v="Consumer"/>
    <s v="United States"/>
    <s v="New York City"/>
    <s v="New York"/>
    <n v="10024"/>
    <x v="3"/>
    <x v="1298"/>
    <x v="1"/>
    <x v="9"/>
    <x v="1283"/>
    <x v="2053"/>
    <n v="4"/>
    <n v="0"/>
    <x v="5535"/>
  </r>
  <r>
    <n v="6833"/>
    <s v="CA-2015-112522"/>
    <x v="998"/>
    <x v="334"/>
    <s v="Standard Class"/>
    <s v="DP-13165"/>
    <s v="David Philippe"/>
    <s v="Consumer"/>
    <s v="United States"/>
    <s v="Chicago"/>
    <s v="Illinois"/>
    <n v="60610"/>
    <x v="2"/>
    <x v="1412"/>
    <x v="1"/>
    <x v="6"/>
    <x v="1399"/>
    <x v="2245"/>
    <n v="3"/>
    <n v="0.2"/>
    <x v="2423"/>
  </r>
  <r>
    <n v="6834"/>
    <s v="CA-2016-153101"/>
    <x v="162"/>
    <x v="1054"/>
    <s v="Same Day"/>
    <s v="PJ-19015"/>
    <s v="Pauline Johnson"/>
    <s v="Consumer"/>
    <s v="United States"/>
    <s v="Santa Ana"/>
    <s v="California"/>
    <n v="92704"/>
    <x v="1"/>
    <x v="962"/>
    <x v="0"/>
    <x v="3"/>
    <x v="955"/>
    <x v="4666"/>
    <n v="1"/>
    <n v="0.2"/>
    <x v="5536"/>
  </r>
  <r>
    <n v="6835"/>
    <s v="CA-2016-142615"/>
    <x v="73"/>
    <x v="71"/>
    <s v="Standard Class"/>
    <s v="BM-11575"/>
    <s v="Brendan Murry"/>
    <s v="Corporate"/>
    <s v="United States"/>
    <s v="Montebello"/>
    <s v="California"/>
    <n v="90640"/>
    <x v="1"/>
    <x v="1775"/>
    <x v="2"/>
    <x v="11"/>
    <x v="1765"/>
    <x v="4667"/>
    <n v="2"/>
    <n v="0"/>
    <x v="5537"/>
  </r>
  <r>
    <n v="6836"/>
    <s v="CA-2017-142643"/>
    <x v="453"/>
    <x v="1191"/>
    <s v="Standard Class"/>
    <s v="DL-13495"/>
    <s v="Dionis Lloyd"/>
    <s v="Corporate"/>
    <s v="United States"/>
    <s v="Thousand Oaks"/>
    <s v="California"/>
    <n v="91360"/>
    <x v="1"/>
    <x v="580"/>
    <x v="1"/>
    <x v="2"/>
    <x v="580"/>
    <x v="4668"/>
    <n v="5"/>
    <n v="0"/>
    <x v="5538"/>
  </r>
  <r>
    <n v="6837"/>
    <s v="CA-2017-142643"/>
    <x v="453"/>
    <x v="1191"/>
    <s v="Standard Class"/>
    <s v="DL-13495"/>
    <s v="Dionis Lloyd"/>
    <s v="Corporate"/>
    <s v="United States"/>
    <s v="Thousand Oaks"/>
    <s v="California"/>
    <n v="91360"/>
    <x v="1"/>
    <x v="205"/>
    <x v="0"/>
    <x v="5"/>
    <x v="206"/>
    <x v="20"/>
    <n v="1"/>
    <n v="0"/>
    <x v="5539"/>
  </r>
  <r>
    <n v="6838"/>
    <s v="CA-2015-116260"/>
    <x v="380"/>
    <x v="1112"/>
    <s v="Standard Class"/>
    <s v="BF-10975"/>
    <s v="Barbara Fisher"/>
    <s v="Corporate"/>
    <s v="United States"/>
    <s v="Vineland"/>
    <s v="New Jersey"/>
    <n v="8360"/>
    <x v="3"/>
    <x v="324"/>
    <x v="1"/>
    <x v="6"/>
    <x v="324"/>
    <x v="1760"/>
    <n v="4"/>
    <n v="0"/>
    <x v="4704"/>
  </r>
  <r>
    <n v="6839"/>
    <s v="CA-2017-107517"/>
    <x v="1119"/>
    <x v="736"/>
    <s v="Standard Class"/>
    <s v="FC-14335"/>
    <s v="Fred Chung"/>
    <s v="Corporate"/>
    <s v="United States"/>
    <s v="Torrance"/>
    <s v="California"/>
    <n v="90503"/>
    <x v="1"/>
    <x v="1739"/>
    <x v="1"/>
    <x v="9"/>
    <x v="1728"/>
    <x v="3945"/>
    <n v="5"/>
    <n v="0"/>
    <x v="4555"/>
  </r>
  <r>
    <n v="6840"/>
    <s v="CA-2017-107517"/>
    <x v="1119"/>
    <x v="736"/>
    <s v="Standard Class"/>
    <s v="FC-14335"/>
    <s v="Fred Chung"/>
    <s v="Corporate"/>
    <s v="United States"/>
    <s v="Torrance"/>
    <s v="California"/>
    <n v="90503"/>
    <x v="1"/>
    <x v="918"/>
    <x v="2"/>
    <x v="7"/>
    <x v="910"/>
    <x v="4669"/>
    <n v="5"/>
    <n v="0.2"/>
    <x v="5540"/>
  </r>
  <r>
    <n v="6841"/>
    <s v="CA-2015-166338"/>
    <x v="401"/>
    <x v="157"/>
    <s v="First Class"/>
    <s v="MP-18175"/>
    <s v="Mike Pelletier"/>
    <s v="Home Office"/>
    <s v="United States"/>
    <s v="Troy"/>
    <s v="Ohio"/>
    <n v="45373"/>
    <x v="3"/>
    <x v="91"/>
    <x v="1"/>
    <x v="8"/>
    <x v="91"/>
    <x v="4670"/>
    <n v="3"/>
    <n v="0.7"/>
    <x v="5541"/>
  </r>
  <r>
    <n v="6842"/>
    <s v="CA-2016-123946"/>
    <x v="126"/>
    <x v="106"/>
    <s v="Standard Class"/>
    <s v="AJ-10795"/>
    <s v="Anthony Johnson"/>
    <s v="Corporate"/>
    <s v="United States"/>
    <s v="Springfield"/>
    <s v="Virginia"/>
    <n v="22153"/>
    <x v="0"/>
    <x v="1691"/>
    <x v="2"/>
    <x v="11"/>
    <x v="1679"/>
    <x v="4671"/>
    <n v="3"/>
    <n v="0"/>
    <x v="5542"/>
  </r>
  <r>
    <n v="6843"/>
    <s v="CA-2016-123946"/>
    <x v="126"/>
    <x v="106"/>
    <s v="Standard Class"/>
    <s v="AJ-10795"/>
    <s v="Anthony Johnson"/>
    <s v="Corporate"/>
    <s v="United States"/>
    <s v="Springfield"/>
    <s v="Virginia"/>
    <n v="22153"/>
    <x v="0"/>
    <x v="1228"/>
    <x v="1"/>
    <x v="13"/>
    <x v="128"/>
    <x v="1189"/>
    <n v="3"/>
    <n v="0"/>
    <x v="1878"/>
  </r>
  <r>
    <n v="6844"/>
    <s v="CA-2016-123946"/>
    <x v="126"/>
    <x v="106"/>
    <s v="Standard Class"/>
    <s v="AJ-10795"/>
    <s v="Anthony Johnson"/>
    <s v="Corporate"/>
    <s v="United States"/>
    <s v="Springfield"/>
    <s v="Virginia"/>
    <n v="22153"/>
    <x v="0"/>
    <x v="1033"/>
    <x v="1"/>
    <x v="4"/>
    <x v="1024"/>
    <x v="4672"/>
    <n v="5"/>
    <n v="0"/>
    <x v="5543"/>
  </r>
  <r>
    <n v="6845"/>
    <s v="CA-2016-123946"/>
    <x v="126"/>
    <x v="106"/>
    <s v="Standard Class"/>
    <s v="AJ-10795"/>
    <s v="Anthony Johnson"/>
    <s v="Corporate"/>
    <s v="United States"/>
    <s v="Springfield"/>
    <s v="Virginia"/>
    <n v="22153"/>
    <x v="0"/>
    <x v="1802"/>
    <x v="0"/>
    <x v="1"/>
    <x v="1792"/>
    <x v="4673"/>
    <n v="4"/>
    <n v="0"/>
    <x v="5544"/>
  </r>
  <r>
    <n v="6846"/>
    <s v="CA-2014-147543"/>
    <x v="522"/>
    <x v="984"/>
    <s v="Standard Class"/>
    <s v="BC-11125"/>
    <s v="Becky Castell"/>
    <s v="Home Office"/>
    <s v="United States"/>
    <s v="El Cajon"/>
    <s v="California"/>
    <n v="92020"/>
    <x v="1"/>
    <x v="1180"/>
    <x v="0"/>
    <x v="1"/>
    <x v="1166"/>
    <x v="1645"/>
    <n v="2"/>
    <n v="0.2"/>
    <x v="1742"/>
  </r>
  <r>
    <n v="6847"/>
    <s v="US-2016-159093"/>
    <x v="195"/>
    <x v="201"/>
    <s v="Standard Class"/>
    <s v="RS-19420"/>
    <s v="Ricardo Sperren"/>
    <s v="Corporate"/>
    <s v="United States"/>
    <s v="Los Angeles"/>
    <s v="California"/>
    <n v="90036"/>
    <x v="1"/>
    <x v="1788"/>
    <x v="1"/>
    <x v="10"/>
    <x v="1778"/>
    <x v="4674"/>
    <n v="4"/>
    <n v="0"/>
    <x v="5545"/>
  </r>
  <r>
    <n v="6848"/>
    <s v="CA-2016-162110"/>
    <x v="427"/>
    <x v="18"/>
    <s v="Standard Class"/>
    <s v="NP-18670"/>
    <s v="Nora Paige"/>
    <s v="Consumer"/>
    <s v="United States"/>
    <s v="Phoenix"/>
    <s v="Arizona"/>
    <n v="85023"/>
    <x v="1"/>
    <x v="431"/>
    <x v="2"/>
    <x v="7"/>
    <x v="431"/>
    <x v="684"/>
    <n v="1"/>
    <n v="0.2"/>
    <x v="5546"/>
  </r>
  <r>
    <n v="6849"/>
    <s v="US-2016-163461"/>
    <x v="1133"/>
    <x v="490"/>
    <s v="First Class"/>
    <s v="BT-11440"/>
    <s v="Bobby Trafton"/>
    <s v="Consumer"/>
    <s v="United States"/>
    <s v="Frankfort"/>
    <s v="Illinois"/>
    <n v="60423"/>
    <x v="2"/>
    <x v="1684"/>
    <x v="1"/>
    <x v="10"/>
    <x v="1672"/>
    <x v="4449"/>
    <n v="2"/>
    <n v="0.2"/>
    <x v="5239"/>
  </r>
  <r>
    <n v="6850"/>
    <s v="CA-2014-101462"/>
    <x v="1017"/>
    <x v="452"/>
    <s v="Standard Class"/>
    <s v="BP-11230"/>
    <s v="Benjamin Patterson"/>
    <s v="Consumer"/>
    <s v="United States"/>
    <s v="Los Angeles"/>
    <s v="California"/>
    <n v="90045"/>
    <x v="1"/>
    <x v="1442"/>
    <x v="0"/>
    <x v="5"/>
    <x v="1430"/>
    <x v="3634"/>
    <n v="4"/>
    <n v="0"/>
    <x v="5547"/>
  </r>
  <r>
    <n v="6851"/>
    <s v="US-2016-100461"/>
    <x v="1134"/>
    <x v="712"/>
    <s v="Standard Class"/>
    <s v="JO-15145"/>
    <s v="Jack O'Briant"/>
    <s v="Corporate"/>
    <s v="United States"/>
    <s v="Franklin"/>
    <s v="Wisconsin"/>
    <n v="53132"/>
    <x v="2"/>
    <x v="37"/>
    <x v="0"/>
    <x v="0"/>
    <x v="37"/>
    <x v="4675"/>
    <n v="6"/>
    <n v="0"/>
    <x v="5548"/>
  </r>
  <r>
    <n v="6852"/>
    <s v="US-2016-100461"/>
    <x v="1134"/>
    <x v="712"/>
    <s v="Standard Class"/>
    <s v="JO-15145"/>
    <s v="Jack O'Briant"/>
    <s v="Corporate"/>
    <s v="United States"/>
    <s v="Franklin"/>
    <s v="Wisconsin"/>
    <n v="53132"/>
    <x v="2"/>
    <x v="58"/>
    <x v="1"/>
    <x v="8"/>
    <x v="58"/>
    <x v="4676"/>
    <n v="7"/>
    <n v="0"/>
    <x v="5549"/>
  </r>
  <r>
    <n v="6853"/>
    <s v="US-2017-162670"/>
    <x v="331"/>
    <x v="675"/>
    <s v="Second Class"/>
    <s v="MF-18250"/>
    <s v="Monica Federle"/>
    <s v="Corporate"/>
    <s v="United States"/>
    <s v="Little Rock"/>
    <s v="Arkansas"/>
    <n v="72209"/>
    <x v="0"/>
    <x v="177"/>
    <x v="1"/>
    <x v="4"/>
    <x v="178"/>
    <x v="4677"/>
    <n v="4"/>
    <n v="0"/>
    <x v="5550"/>
  </r>
  <r>
    <n v="6854"/>
    <s v="US-2017-162670"/>
    <x v="331"/>
    <x v="675"/>
    <s v="Second Class"/>
    <s v="MF-18250"/>
    <s v="Monica Federle"/>
    <s v="Corporate"/>
    <s v="United States"/>
    <s v="Little Rock"/>
    <s v="Arkansas"/>
    <n v="72209"/>
    <x v="0"/>
    <x v="1405"/>
    <x v="2"/>
    <x v="7"/>
    <x v="1392"/>
    <x v="4678"/>
    <n v="3"/>
    <n v="0"/>
    <x v="5551"/>
  </r>
  <r>
    <n v="6855"/>
    <s v="US-2017-162670"/>
    <x v="331"/>
    <x v="675"/>
    <s v="Second Class"/>
    <s v="MF-18250"/>
    <s v="Monica Federle"/>
    <s v="Corporate"/>
    <s v="United States"/>
    <s v="Little Rock"/>
    <s v="Arkansas"/>
    <n v="72209"/>
    <x v="0"/>
    <x v="196"/>
    <x v="1"/>
    <x v="4"/>
    <x v="197"/>
    <x v="4679"/>
    <n v="4"/>
    <n v="0"/>
    <x v="5552"/>
  </r>
  <r>
    <n v="6856"/>
    <s v="US-2017-162670"/>
    <x v="331"/>
    <x v="675"/>
    <s v="Second Class"/>
    <s v="MF-18250"/>
    <s v="Monica Federle"/>
    <s v="Corporate"/>
    <s v="United States"/>
    <s v="Little Rock"/>
    <s v="Arkansas"/>
    <n v="72209"/>
    <x v="0"/>
    <x v="1134"/>
    <x v="1"/>
    <x v="10"/>
    <x v="1122"/>
    <x v="4680"/>
    <n v="2"/>
    <n v="0"/>
    <x v="5553"/>
  </r>
  <r>
    <n v="6857"/>
    <s v="US-2017-162670"/>
    <x v="331"/>
    <x v="675"/>
    <s v="Second Class"/>
    <s v="MF-18250"/>
    <s v="Monica Federle"/>
    <s v="Corporate"/>
    <s v="United States"/>
    <s v="Little Rock"/>
    <s v="Arkansas"/>
    <n v="72209"/>
    <x v="0"/>
    <x v="1697"/>
    <x v="1"/>
    <x v="12"/>
    <x v="1685"/>
    <x v="1101"/>
    <n v="3"/>
    <n v="0"/>
    <x v="4058"/>
  </r>
  <r>
    <n v="6858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945"/>
    <x v="1"/>
    <x v="10"/>
    <x v="938"/>
    <x v="4681"/>
    <n v="3"/>
    <n v="0"/>
    <x v="5554"/>
  </r>
  <r>
    <n v="6859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932"/>
    <x v="1"/>
    <x v="2"/>
    <x v="925"/>
    <x v="1576"/>
    <n v="2"/>
    <n v="0"/>
    <x v="1666"/>
  </r>
  <r>
    <n v="6860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845"/>
    <x v="1"/>
    <x v="13"/>
    <x v="839"/>
    <x v="2943"/>
    <n v="5"/>
    <n v="0"/>
    <x v="4664"/>
  </r>
  <r>
    <n v="6861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606"/>
    <x v="2"/>
    <x v="11"/>
    <x v="606"/>
    <x v="4682"/>
    <n v="11"/>
    <n v="0"/>
    <x v="5555"/>
  </r>
  <r>
    <n v="6862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1186"/>
    <x v="1"/>
    <x v="2"/>
    <x v="1172"/>
    <x v="4173"/>
    <n v="8"/>
    <n v="0"/>
    <x v="5556"/>
  </r>
  <r>
    <n v="6863"/>
    <s v="CA-2017-128965"/>
    <x v="827"/>
    <x v="901"/>
    <s v="Standard Class"/>
    <s v="PS-18760"/>
    <s v="Pamela Stobb"/>
    <s v="Consumer"/>
    <s v="United States"/>
    <s v="Los Angeles"/>
    <s v="California"/>
    <n v="90008"/>
    <x v="1"/>
    <x v="1209"/>
    <x v="0"/>
    <x v="1"/>
    <x v="1194"/>
    <x v="287"/>
    <n v="3"/>
    <n v="0.2"/>
    <x v="4598"/>
  </r>
  <r>
    <n v="6864"/>
    <s v="CA-2017-138618"/>
    <x v="96"/>
    <x v="274"/>
    <s v="Standard Class"/>
    <s v="MY-17380"/>
    <s v="Maribeth Yedwab"/>
    <s v="Corporate"/>
    <s v="United States"/>
    <s v="San Antonio"/>
    <s v="Texas"/>
    <n v="78207"/>
    <x v="2"/>
    <x v="1440"/>
    <x v="1"/>
    <x v="10"/>
    <x v="1428"/>
    <x v="563"/>
    <n v="2"/>
    <n v="0.2"/>
    <x v="572"/>
  </r>
  <r>
    <n v="6865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741"/>
    <x v="1"/>
    <x v="8"/>
    <x v="739"/>
    <x v="2538"/>
    <n v="2"/>
    <n v="0.2"/>
    <x v="234"/>
  </r>
  <r>
    <n v="6866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461"/>
    <x v="2"/>
    <x v="7"/>
    <x v="462"/>
    <x v="1377"/>
    <n v="5"/>
    <n v="0.2"/>
    <x v="5557"/>
  </r>
  <r>
    <n v="6867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106"/>
    <x v="2"/>
    <x v="11"/>
    <x v="106"/>
    <x v="2369"/>
    <n v="3"/>
    <n v="0"/>
    <x v="2575"/>
  </r>
  <r>
    <n v="6868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1431"/>
    <x v="2"/>
    <x v="7"/>
    <x v="1419"/>
    <x v="236"/>
    <n v="2"/>
    <n v="0.2"/>
    <x v="5558"/>
  </r>
  <r>
    <n v="6869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1382"/>
    <x v="0"/>
    <x v="3"/>
    <x v="1367"/>
    <x v="4683"/>
    <n v="9"/>
    <n v="0.2"/>
    <x v="5559"/>
  </r>
  <r>
    <n v="6870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1465"/>
    <x v="1"/>
    <x v="10"/>
    <x v="1451"/>
    <x v="91"/>
    <n v="2"/>
    <n v="0"/>
    <x v="91"/>
  </r>
  <r>
    <n v="6871"/>
    <s v="US-2016-126452"/>
    <x v="1036"/>
    <x v="267"/>
    <s v="Standard Class"/>
    <s v="SC-20230"/>
    <s v="Scot Coram"/>
    <s v="Corporate"/>
    <s v="United States"/>
    <s v="Los Angeles"/>
    <s v="California"/>
    <n v="90004"/>
    <x v="1"/>
    <x v="1610"/>
    <x v="1"/>
    <x v="10"/>
    <x v="1601"/>
    <x v="4021"/>
    <n v="9"/>
    <n v="0"/>
    <x v="5560"/>
  </r>
  <r>
    <n v="6872"/>
    <s v="CA-2016-145009"/>
    <x v="5"/>
    <x v="542"/>
    <s v="Second Class"/>
    <s v="RF-19345"/>
    <s v="Randy Ferguson"/>
    <s v="Corporate"/>
    <s v="United States"/>
    <s v="Chicago"/>
    <s v="Illinois"/>
    <n v="60610"/>
    <x v="2"/>
    <x v="690"/>
    <x v="1"/>
    <x v="2"/>
    <x v="690"/>
    <x v="1655"/>
    <n v="3"/>
    <n v="0.2"/>
    <x v="1753"/>
  </r>
  <r>
    <n v="6873"/>
    <s v="CA-2015-162544"/>
    <x v="1135"/>
    <x v="79"/>
    <s v="First Class"/>
    <s v="SG-20080"/>
    <s v="Sandra Glassco"/>
    <s v="Consumer"/>
    <s v="United States"/>
    <s v="Seattle"/>
    <s v="Washington"/>
    <n v="98105"/>
    <x v="1"/>
    <x v="1668"/>
    <x v="1"/>
    <x v="10"/>
    <x v="1656"/>
    <x v="1393"/>
    <n v="1"/>
    <n v="0"/>
    <x v="5561"/>
  </r>
  <r>
    <n v="6874"/>
    <s v="CA-2014-124394"/>
    <x v="1136"/>
    <x v="657"/>
    <s v="Second Class"/>
    <s v="TB-21520"/>
    <s v="Tracy Blumstein"/>
    <s v="Consumer"/>
    <s v="United States"/>
    <s v="Beaumont"/>
    <s v="Texas"/>
    <n v="77705"/>
    <x v="2"/>
    <x v="828"/>
    <x v="1"/>
    <x v="8"/>
    <x v="824"/>
    <x v="999"/>
    <n v="5"/>
    <n v="0.8"/>
    <x v="1038"/>
  </r>
  <r>
    <n v="6875"/>
    <s v="CA-2014-124394"/>
    <x v="1136"/>
    <x v="657"/>
    <s v="Second Class"/>
    <s v="TB-21520"/>
    <s v="Tracy Blumstein"/>
    <s v="Consumer"/>
    <s v="United States"/>
    <s v="Beaumont"/>
    <s v="Texas"/>
    <n v="77705"/>
    <x v="2"/>
    <x v="959"/>
    <x v="2"/>
    <x v="11"/>
    <x v="952"/>
    <x v="2486"/>
    <n v="3"/>
    <n v="0.2"/>
    <x v="2805"/>
  </r>
  <r>
    <n v="6876"/>
    <s v="US-2016-121013"/>
    <x v="64"/>
    <x v="165"/>
    <s v="Standard Class"/>
    <s v="MM-17920"/>
    <s v="Michael Moore"/>
    <s v="Consumer"/>
    <s v="United States"/>
    <s v="Chesapeake"/>
    <s v="Virginia"/>
    <n v="23320"/>
    <x v="0"/>
    <x v="1351"/>
    <x v="1"/>
    <x v="2"/>
    <x v="1337"/>
    <x v="2989"/>
    <n v="2"/>
    <n v="0"/>
    <x v="3335"/>
  </r>
  <r>
    <n v="6877"/>
    <s v="US-2016-121013"/>
    <x v="64"/>
    <x v="165"/>
    <s v="Standard Class"/>
    <s v="MM-17920"/>
    <s v="Michael Moore"/>
    <s v="Consumer"/>
    <s v="United States"/>
    <s v="Chesapeake"/>
    <s v="Virginia"/>
    <n v="23320"/>
    <x v="0"/>
    <x v="1258"/>
    <x v="0"/>
    <x v="3"/>
    <x v="1242"/>
    <x v="679"/>
    <n v="3"/>
    <n v="0"/>
    <x v="5562"/>
  </r>
  <r>
    <n v="6878"/>
    <s v="US-2015-123918"/>
    <x v="52"/>
    <x v="526"/>
    <s v="Same Day"/>
    <s v="CG-12520"/>
    <s v="Claire Gute"/>
    <s v="Consumer"/>
    <s v="United States"/>
    <s v="Dallas"/>
    <s v="Texas"/>
    <n v="75217"/>
    <x v="2"/>
    <x v="859"/>
    <x v="0"/>
    <x v="5"/>
    <x v="853"/>
    <x v="4684"/>
    <n v="6"/>
    <n v="0.6"/>
    <x v="5563"/>
  </r>
  <r>
    <n v="6879"/>
    <s v="US-2015-123918"/>
    <x v="52"/>
    <x v="526"/>
    <s v="Same Day"/>
    <s v="CG-12520"/>
    <s v="Claire Gute"/>
    <s v="Consumer"/>
    <s v="United States"/>
    <s v="Dallas"/>
    <s v="Texas"/>
    <n v="75217"/>
    <x v="2"/>
    <x v="1083"/>
    <x v="1"/>
    <x v="10"/>
    <x v="1073"/>
    <x v="758"/>
    <n v="1"/>
    <n v="0.2"/>
    <x v="781"/>
  </r>
  <r>
    <n v="6880"/>
    <s v="CA-2015-137113"/>
    <x v="494"/>
    <x v="1197"/>
    <s v="Second Class"/>
    <s v="TW-21025"/>
    <s v="Tamara Willingham"/>
    <s v="Home Office"/>
    <s v="United States"/>
    <s v="Seattle"/>
    <s v="Washington"/>
    <n v="98105"/>
    <x v="1"/>
    <x v="445"/>
    <x v="0"/>
    <x v="1"/>
    <x v="445"/>
    <x v="4202"/>
    <n v="5"/>
    <n v="0.2"/>
    <x v="5564"/>
  </r>
  <r>
    <n v="6881"/>
    <s v="CA-2015-137113"/>
    <x v="494"/>
    <x v="1197"/>
    <s v="Second Class"/>
    <s v="TW-21025"/>
    <s v="Tamara Willingham"/>
    <s v="Home Office"/>
    <s v="United States"/>
    <s v="Seattle"/>
    <s v="Washington"/>
    <n v="98105"/>
    <x v="1"/>
    <x v="1330"/>
    <x v="1"/>
    <x v="10"/>
    <x v="1315"/>
    <x v="56"/>
    <n v="5"/>
    <n v="0"/>
    <x v="56"/>
  </r>
  <r>
    <n v="6882"/>
    <s v="CA-2015-137113"/>
    <x v="494"/>
    <x v="1197"/>
    <s v="Second Class"/>
    <s v="TW-21025"/>
    <s v="Tamara Willingham"/>
    <s v="Home Office"/>
    <s v="United States"/>
    <s v="Seattle"/>
    <s v="Washington"/>
    <n v="98105"/>
    <x v="1"/>
    <x v="214"/>
    <x v="0"/>
    <x v="3"/>
    <x v="215"/>
    <x v="4685"/>
    <n v="9"/>
    <n v="0"/>
    <x v="5565"/>
  </r>
  <r>
    <n v="6883"/>
    <s v="CA-2015-137113"/>
    <x v="494"/>
    <x v="1197"/>
    <s v="Second Class"/>
    <s v="TW-21025"/>
    <s v="Tamara Willingham"/>
    <s v="Home Office"/>
    <s v="United States"/>
    <s v="Seattle"/>
    <s v="Washington"/>
    <n v="98105"/>
    <x v="1"/>
    <x v="1166"/>
    <x v="1"/>
    <x v="4"/>
    <x v="1153"/>
    <x v="64"/>
    <n v="3"/>
    <n v="0"/>
    <x v="5566"/>
  </r>
  <r>
    <n v="6884"/>
    <s v="CA-2015-137113"/>
    <x v="494"/>
    <x v="1197"/>
    <s v="Second Class"/>
    <s v="TW-21025"/>
    <s v="Tamara Willingham"/>
    <s v="Home Office"/>
    <s v="United States"/>
    <s v="Seattle"/>
    <s v="Washington"/>
    <n v="98105"/>
    <x v="1"/>
    <x v="393"/>
    <x v="1"/>
    <x v="10"/>
    <x v="394"/>
    <x v="1159"/>
    <n v="5"/>
    <n v="0"/>
    <x v="1203"/>
  </r>
  <r>
    <n v="6885"/>
    <s v="CA-2015-120677"/>
    <x v="70"/>
    <x v="630"/>
    <s v="Standard Class"/>
    <s v="BD-11320"/>
    <s v="Bill Donatelli"/>
    <s v="Consumer"/>
    <s v="United States"/>
    <s v="Minneapolis"/>
    <s v="Minnesota"/>
    <n v="55407"/>
    <x v="2"/>
    <x v="1476"/>
    <x v="0"/>
    <x v="1"/>
    <x v="1463"/>
    <x v="4686"/>
    <n v="8"/>
    <n v="0"/>
    <x v="5567"/>
  </r>
  <r>
    <n v="6886"/>
    <s v="CA-2017-123036"/>
    <x v="18"/>
    <x v="31"/>
    <s v="Standard Class"/>
    <s v="HA-14905"/>
    <s v="Helen Abelman"/>
    <s v="Consumer"/>
    <s v="United States"/>
    <s v="Springfield"/>
    <s v="Ohio"/>
    <n v="45503"/>
    <x v="3"/>
    <x v="103"/>
    <x v="2"/>
    <x v="11"/>
    <x v="103"/>
    <x v="4687"/>
    <n v="4"/>
    <n v="0.2"/>
    <x v="5568"/>
  </r>
  <r>
    <n v="6887"/>
    <s v="CA-2017-123036"/>
    <x v="18"/>
    <x v="31"/>
    <s v="Standard Class"/>
    <s v="HA-14905"/>
    <s v="Helen Abelman"/>
    <s v="Consumer"/>
    <s v="United States"/>
    <s v="Springfield"/>
    <s v="Ohio"/>
    <n v="45503"/>
    <x v="3"/>
    <x v="1015"/>
    <x v="2"/>
    <x v="7"/>
    <x v="1006"/>
    <x v="4688"/>
    <n v="2"/>
    <n v="0.4"/>
    <x v="5569"/>
  </r>
  <r>
    <n v="6888"/>
    <s v="CA-2017-120222"/>
    <x v="1016"/>
    <x v="1060"/>
    <s v="Standard Class"/>
    <s v="LL-16840"/>
    <s v="Lauren Leatherbury"/>
    <s v="Consumer"/>
    <s v="United States"/>
    <s v="Los Angeles"/>
    <s v="California"/>
    <n v="90032"/>
    <x v="1"/>
    <x v="69"/>
    <x v="1"/>
    <x v="10"/>
    <x v="69"/>
    <x v="71"/>
    <n v="3"/>
    <n v="0"/>
    <x v="71"/>
  </r>
  <r>
    <n v="6889"/>
    <s v="CA-2017-120222"/>
    <x v="1016"/>
    <x v="1060"/>
    <s v="Standard Class"/>
    <s v="LL-16840"/>
    <s v="Lauren Leatherbury"/>
    <s v="Consumer"/>
    <s v="United States"/>
    <s v="Los Angeles"/>
    <s v="California"/>
    <n v="90032"/>
    <x v="1"/>
    <x v="997"/>
    <x v="1"/>
    <x v="8"/>
    <x v="989"/>
    <x v="4689"/>
    <n v="3"/>
    <n v="0.2"/>
    <x v="5570"/>
  </r>
  <r>
    <n v="6890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179"/>
    <x v="2"/>
    <x v="7"/>
    <x v="180"/>
    <x v="4690"/>
    <n v="8"/>
    <n v="0"/>
    <x v="5571"/>
  </r>
  <r>
    <n v="6891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251"/>
    <x v="1"/>
    <x v="10"/>
    <x v="252"/>
    <x v="363"/>
    <n v="7"/>
    <n v="0"/>
    <x v="5572"/>
  </r>
  <r>
    <n v="6892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108"/>
    <x v="1"/>
    <x v="6"/>
    <x v="108"/>
    <x v="3369"/>
    <n v="3"/>
    <n v="0"/>
    <x v="5573"/>
  </r>
  <r>
    <n v="6893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1465"/>
    <x v="1"/>
    <x v="10"/>
    <x v="1451"/>
    <x v="243"/>
    <n v="4"/>
    <n v="0"/>
    <x v="245"/>
  </r>
  <r>
    <n v="6894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1524"/>
    <x v="0"/>
    <x v="5"/>
    <x v="1511"/>
    <x v="2352"/>
    <n v="4"/>
    <n v="0"/>
    <x v="2555"/>
  </r>
  <r>
    <n v="6895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53"/>
    <x v="2"/>
    <x v="7"/>
    <x v="53"/>
    <x v="4691"/>
    <n v="2"/>
    <n v="0"/>
    <x v="5574"/>
  </r>
  <r>
    <n v="6896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610"/>
    <x v="1"/>
    <x v="14"/>
    <x v="610"/>
    <x v="4692"/>
    <n v="2"/>
    <n v="0"/>
    <x v="5575"/>
  </r>
  <r>
    <n v="6897"/>
    <s v="CA-2017-164756"/>
    <x v="65"/>
    <x v="304"/>
    <s v="Standard Class"/>
    <s v="SS-20140"/>
    <s v="Saphhira Shifley"/>
    <s v="Corporate"/>
    <s v="United States"/>
    <s v="Columbus"/>
    <s v="Georgia"/>
    <n v="31907"/>
    <x v="0"/>
    <x v="1689"/>
    <x v="1"/>
    <x v="10"/>
    <x v="1677"/>
    <x v="1672"/>
    <n v="5"/>
    <n v="0"/>
    <x v="1770"/>
  </r>
  <r>
    <n v="6898"/>
    <s v="CA-2017-122028"/>
    <x v="238"/>
    <x v="1171"/>
    <s v="Standard Class"/>
    <s v="CK-12205"/>
    <s v="Chloris Kastensmidt"/>
    <s v="Consumer"/>
    <s v="United States"/>
    <s v="Lakewood"/>
    <s v="Ohio"/>
    <n v="44107"/>
    <x v="3"/>
    <x v="1224"/>
    <x v="1"/>
    <x v="8"/>
    <x v="1208"/>
    <x v="4693"/>
    <n v="3"/>
    <n v="0.7"/>
    <x v="5576"/>
  </r>
  <r>
    <n v="6899"/>
    <s v="US-2015-165512"/>
    <x v="1137"/>
    <x v="1226"/>
    <s v="Second Class"/>
    <s v="VS-21820"/>
    <s v="Vivek Sundaresam"/>
    <s v="Consumer"/>
    <s v="United States"/>
    <s v="Naperville"/>
    <s v="Illinois"/>
    <n v="60540"/>
    <x v="2"/>
    <x v="812"/>
    <x v="0"/>
    <x v="1"/>
    <x v="809"/>
    <x v="4694"/>
    <n v="7"/>
    <n v="0.3"/>
    <x v="5577"/>
  </r>
  <r>
    <n v="6900"/>
    <s v="US-2015-165512"/>
    <x v="1137"/>
    <x v="1226"/>
    <s v="Second Class"/>
    <s v="VS-21820"/>
    <s v="Vivek Sundaresam"/>
    <s v="Consumer"/>
    <s v="United States"/>
    <s v="Naperville"/>
    <s v="Illinois"/>
    <n v="60540"/>
    <x v="2"/>
    <x v="1206"/>
    <x v="1"/>
    <x v="8"/>
    <x v="1191"/>
    <x v="4695"/>
    <n v="6"/>
    <n v="0.8"/>
    <x v="5578"/>
  </r>
  <r>
    <n v="6901"/>
    <s v="CA-2015-140557"/>
    <x v="67"/>
    <x v="835"/>
    <s v="Standard Class"/>
    <s v="TN-21040"/>
    <s v="Tanja Norvell"/>
    <s v="Home Office"/>
    <s v="United States"/>
    <s v="New York City"/>
    <s v="New York"/>
    <n v="10009"/>
    <x v="3"/>
    <x v="657"/>
    <x v="2"/>
    <x v="11"/>
    <x v="657"/>
    <x v="4696"/>
    <n v="7"/>
    <n v="0"/>
    <x v="5579"/>
  </r>
  <r>
    <n v="6902"/>
    <s v="US-2017-135013"/>
    <x v="1138"/>
    <x v="892"/>
    <s v="Same Day"/>
    <s v="HR-14830"/>
    <s v="Harold Ryan"/>
    <s v="Corporate"/>
    <s v="United States"/>
    <s v="Huntington Beach"/>
    <s v="California"/>
    <n v="92646"/>
    <x v="1"/>
    <x v="306"/>
    <x v="2"/>
    <x v="16"/>
    <x v="306"/>
    <x v="4697"/>
    <n v="5"/>
    <n v="0.2"/>
    <x v="5580"/>
  </r>
  <r>
    <n v="6903"/>
    <s v="CA-2017-111220"/>
    <x v="264"/>
    <x v="221"/>
    <s v="Standard Class"/>
    <s v="JS-15595"/>
    <s v="Jill Stevenson"/>
    <s v="Corporate"/>
    <s v="United States"/>
    <s v="Chicago"/>
    <s v="Illinois"/>
    <n v="60653"/>
    <x v="2"/>
    <x v="659"/>
    <x v="1"/>
    <x v="13"/>
    <x v="659"/>
    <x v="4698"/>
    <n v="4"/>
    <n v="0.2"/>
    <x v="5581"/>
  </r>
  <r>
    <n v="6904"/>
    <s v="CA-2017-111220"/>
    <x v="264"/>
    <x v="221"/>
    <s v="Standard Class"/>
    <s v="JS-15595"/>
    <s v="Jill Stevenson"/>
    <s v="Corporate"/>
    <s v="United States"/>
    <s v="Chicago"/>
    <s v="Illinois"/>
    <n v="60653"/>
    <x v="2"/>
    <x v="1803"/>
    <x v="1"/>
    <x v="9"/>
    <x v="1793"/>
    <x v="4699"/>
    <n v="2"/>
    <n v="0.8"/>
    <x v="5582"/>
  </r>
  <r>
    <n v="6905"/>
    <s v="CA-2017-111220"/>
    <x v="264"/>
    <x v="221"/>
    <s v="Standard Class"/>
    <s v="JS-15595"/>
    <s v="Jill Stevenson"/>
    <s v="Corporate"/>
    <s v="United States"/>
    <s v="Chicago"/>
    <s v="Illinois"/>
    <n v="60653"/>
    <x v="2"/>
    <x v="1755"/>
    <x v="1"/>
    <x v="4"/>
    <x v="1745"/>
    <x v="4700"/>
    <n v="5"/>
    <n v="0.2"/>
    <x v="5583"/>
  </r>
  <r>
    <n v="6906"/>
    <s v="US-2017-149006"/>
    <x v="1139"/>
    <x v="274"/>
    <s v="Second Class"/>
    <s v="BN-11470"/>
    <s v="Brad Norvell"/>
    <s v="Corporate"/>
    <s v="United States"/>
    <s v="Brentwood"/>
    <s v="California"/>
    <n v="94513"/>
    <x v="1"/>
    <x v="683"/>
    <x v="1"/>
    <x v="4"/>
    <x v="683"/>
    <x v="3893"/>
    <n v="1"/>
    <n v="0"/>
    <x v="5584"/>
  </r>
  <r>
    <n v="6907"/>
    <s v="CA-2017-149468"/>
    <x v="968"/>
    <x v="775"/>
    <s v="Same Day"/>
    <s v="AR-10405"/>
    <s v="Allen Rosenblatt"/>
    <s v="Corporate"/>
    <s v="United States"/>
    <s v="Trenton"/>
    <s v="Michigan"/>
    <n v="48183"/>
    <x v="2"/>
    <x v="340"/>
    <x v="1"/>
    <x v="8"/>
    <x v="340"/>
    <x v="521"/>
    <n v="2"/>
    <n v="0"/>
    <x v="5585"/>
  </r>
  <r>
    <n v="6908"/>
    <s v="CA-2016-140249"/>
    <x v="720"/>
    <x v="767"/>
    <s v="Standard Class"/>
    <s v="SW-20455"/>
    <s v="Shaun Weien"/>
    <s v="Consumer"/>
    <s v="United States"/>
    <s v="Seattle"/>
    <s v="Washington"/>
    <n v="98103"/>
    <x v="1"/>
    <x v="1718"/>
    <x v="2"/>
    <x v="7"/>
    <x v="1705"/>
    <x v="3796"/>
    <n v="2"/>
    <n v="0.2"/>
    <x v="4357"/>
  </r>
  <r>
    <n v="6909"/>
    <s v="US-2017-135503"/>
    <x v="389"/>
    <x v="159"/>
    <s v="Standard Class"/>
    <s v="JE-16165"/>
    <s v="Justin Ellison"/>
    <s v="Corporate"/>
    <s v="United States"/>
    <s v="North Charleston"/>
    <s v="South Carolina"/>
    <n v="29406"/>
    <x v="0"/>
    <x v="1256"/>
    <x v="0"/>
    <x v="5"/>
    <x v="1240"/>
    <x v="1816"/>
    <n v="2"/>
    <n v="0"/>
    <x v="3642"/>
  </r>
  <r>
    <n v="6910"/>
    <s v="CA-2014-126277"/>
    <x v="103"/>
    <x v="233"/>
    <s v="Second Class"/>
    <s v="LH-16900"/>
    <s v="Lena Hernandez"/>
    <s v="Consumer"/>
    <s v="United States"/>
    <s v="Columbus"/>
    <s v="Ohio"/>
    <n v="43229"/>
    <x v="3"/>
    <x v="757"/>
    <x v="1"/>
    <x v="8"/>
    <x v="755"/>
    <x v="1293"/>
    <n v="3"/>
    <n v="0.7"/>
    <x v="1868"/>
  </r>
  <r>
    <n v="6911"/>
    <s v="US-2017-115301"/>
    <x v="570"/>
    <x v="641"/>
    <s v="Standard Class"/>
    <s v="VG-21790"/>
    <s v="Vivek Gonzalez"/>
    <s v="Consumer"/>
    <s v="United States"/>
    <s v="Seattle"/>
    <s v="Washington"/>
    <n v="98103"/>
    <x v="1"/>
    <x v="266"/>
    <x v="0"/>
    <x v="0"/>
    <x v="266"/>
    <x v="4701"/>
    <n v="2"/>
    <n v="0"/>
    <x v="5586"/>
  </r>
  <r>
    <n v="6912"/>
    <s v="CA-2017-168942"/>
    <x v="378"/>
    <x v="727"/>
    <s v="Second Class"/>
    <s v="EM-13960"/>
    <s v="Eric Murdock"/>
    <s v="Consumer"/>
    <s v="United States"/>
    <s v="San Francisco"/>
    <s v="California"/>
    <n v="94109"/>
    <x v="1"/>
    <x v="821"/>
    <x v="1"/>
    <x v="4"/>
    <x v="817"/>
    <x v="4702"/>
    <n v="3"/>
    <n v="0"/>
    <x v="5587"/>
  </r>
  <r>
    <n v="6913"/>
    <s v="US-2017-128398"/>
    <x v="743"/>
    <x v="547"/>
    <s v="Second Class"/>
    <s v="EM-13825"/>
    <s v="Elizabeth Moffitt"/>
    <s v="Corporate"/>
    <s v="United States"/>
    <s v="Los Angeles"/>
    <s v="California"/>
    <n v="90049"/>
    <x v="1"/>
    <x v="685"/>
    <x v="2"/>
    <x v="11"/>
    <x v="685"/>
    <x v="4703"/>
    <n v="4"/>
    <n v="0"/>
    <x v="5588"/>
  </r>
  <r>
    <n v="6914"/>
    <s v="CA-2015-104115"/>
    <x v="821"/>
    <x v="883"/>
    <s v="Standard Class"/>
    <s v="JH-15910"/>
    <s v="Jonathan Howell"/>
    <s v="Consumer"/>
    <s v="United States"/>
    <s v="West Palm Beach"/>
    <s v="Florida"/>
    <n v="33407"/>
    <x v="0"/>
    <x v="104"/>
    <x v="2"/>
    <x v="7"/>
    <x v="104"/>
    <x v="4029"/>
    <n v="2"/>
    <n v="0.2"/>
    <x v="4672"/>
  </r>
  <r>
    <n v="6915"/>
    <s v="CA-2014-142510"/>
    <x v="1091"/>
    <x v="473"/>
    <s v="Standard Class"/>
    <s v="NP-18700"/>
    <s v="Nora Preis"/>
    <s v="Consumer"/>
    <s v="United States"/>
    <s v="Chicago"/>
    <s v="Illinois"/>
    <n v="60623"/>
    <x v="2"/>
    <x v="546"/>
    <x v="1"/>
    <x v="4"/>
    <x v="546"/>
    <x v="4704"/>
    <n v="1"/>
    <n v="0.2"/>
    <x v="5589"/>
  </r>
  <r>
    <n v="6916"/>
    <s v="CA-2014-142510"/>
    <x v="1091"/>
    <x v="473"/>
    <s v="Standard Class"/>
    <s v="NP-18700"/>
    <s v="Nora Preis"/>
    <s v="Consumer"/>
    <s v="United States"/>
    <s v="Chicago"/>
    <s v="Illinois"/>
    <n v="60623"/>
    <x v="2"/>
    <x v="528"/>
    <x v="1"/>
    <x v="8"/>
    <x v="528"/>
    <x v="4705"/>
    <n v="6"/>
    <n v="0.8"/>
    <x v="5590"/>
  </r>
  <r>
    <n v="6917"/>
    <s v="CA-2014-142510"/>
    <x v="1091"/>
    <x v="473"/>
    <s v="Standard Class"/>
    <s v="NP-18700"/>
    <s v="Nora Preis"/>
    <s v="Consumer"/>
    <s v="United States"/>
    <s v="Chicago"/>
    <s v="Illinois"/>
    <n v="60623"/>
    <x v="2"/>
    <x v="968"/>
    <x v="1"/>
    <x v="10"/>
    <x v="961"/>
    <x v="4706"/>
    <n v="4"/>
    <n v="0.2"/>
    <x v="5591"/>
  </r>
  <r>
    <n v="6918"/>
    <s v="CA-2014-124247"/>
    <x v="757"/>
    <x v="444"/>
    <s v="Standard Class"/>
    <s v="SH-20635"/>
    <s v="Stefanie Holloman"/>
    <s v="Corporate"/>
    <s v="United States"/>
    <s v="Sacramento"/>
    <s v="California"/>
    <n v="95823"/>
    <x v="1"/>
    <x v="1131"/>
    <x v="0"/>
    <x v="1"/>
    <x v="1119"/>
    <x v="4707"/>
    <n v="5"/>
    <n v="0.2"/>
    <x v="5592"/>
  </r>
  <r>
    <n v="6919"/>
    <s v="CA-2016-105473"/>
    <x v="947"/>
    <x v="172"/>
    <s v="Second Class"/>
    <s v="BM-11785"/>
    <s v="Bryan Mills"/>
    <s v="Consumer"/>
    <s v="United States"/>
    <s v="Seattle"/>
    <s v="Washington"/>
    <n v="98115"/>
    <x v="1"/>
    <x v="1511"/>
    <x v="1"/>
    <x v="14"/>
    <x v="1498"/>
    <x v="4708"/>
    <n v="3"/>
    <n v="0"/>
    <x v="5593"/>
  </r>
  <r>
    <n v="6920"/>
    <s v="CA-2015-102806"/>
    <x v="1031"/>
    <x v="311"/>
    <s v="Standard Class"/>
    <s v="HG-14965"/>
    <s v="Henry Goldwyn"/>
    <s v="Corporate"/>
    <s v="United States"/>
    <s v="Philadelphia"/>
    <s v="Pennsylvania"/>
    <n v="19143"/>
    <x v="3"/>
    <x v="800"/>
    <x v="1"/>
    <x v="8"/>
    <x v="798"/>
    <x v="4709"/>
    <n v="2"/>
    <n v="0.7"/>
    <x v="5594"/>
  </r>
  <r>
    <n v="6921"/>
    <s v="CA-2017-121706"/>
    <x v="425"/>
    <x v="965"/>
    <s v="Standard Class"/>
    <s v="BM-11140"/>
    <s v="Becky Martin"/>
    <s v="Consumer"/>
    <s v="United States"/>
    <s v="Santa Barbara"/>
    <s v="California"/>
    <n v="93101"/>
    <x v="1"/>
    <x v="543"/>
    <x v="1"/>
    <x v="9"/>
    <x v="543"/>
    <x v="4710"/>
    <n v="7"/>
    <n v="0"/>
    <x v="5595"/>
  </r>
  <r>
    <n v="6922"/>
    <s v="CA-2017-109211"/>
    <x v="1095"/>
    <x v="939"/>
    <s v="Standard Class"/>
    <s v="PS-19045"/>
    <s v="Penelope Sewall"/>
    <s v="Home Office"/>
    <s v="United States"/>
    <s v="New York City"/>
    <s v="New York"/>
    <n v="10011"/>
    <x v="3"/>
    <x v="618"/>
    <x v="1"/>
    <x v="12"/>
    <x v="618"/>
    <x v="4711"/>
    <n v="1"/>
    <n v="0"/>
    <x v="5596"/>
  </r>
  <r>
    <n v="6923"/>
    <s v="CA-2015-134257"/>
    <x v="199"/>
    <x v="1227"/>
    <s v="Second Class"/>
    <s v="MS-17710"/>
    <s v="Maurice Satty"/>
    <s v="Consumer"/>
    <s v="United States"/>
    <s v="Auburn"/>
    <s v="Alabama"/>
    <n v="36830"/>
    <x v="0"/>
    <x v="508"/>
    <x v="1"/>
    <x v="2"/>
    <x v="508"/>
    <x v="4712"/>
    <n v="5"/>
    <n v="0"/>
    <x v="5597"/>
  </r>
  <r>
    <n v="6924"/>
    <s v="CA-2015-134257"/>
    <x v="199"/>
    <x v="1227"/>
    <s v="Second Class"/>
    <s v="MS-17710"/>
    <s v="Maurice Satty"/>
    <s v="Consumer"/>
    <s v="United States"/>
    <s v="Auburn"/>
    <s v="Alabama"/>
    <n v="36830"/>
    <x v="0"/>
    <x v="436"/>
    <x v="1"/>
    <x v="12"/>
    <x v="436"/>
    <x v="1576"/>
    <n v="2"/>
    <n v="0"/>
    <x v="5598"/>
  </r>
  <r>
    <n v="6925"/>
    <s v="CA-2015-137925"/>
    <x v="672"/>
    <x v="107"/>
    <s v="Standard Class"/>
    <s v="JL-15235"/>
    <s v="Janet Lee"/>
    <s v="Consumer"/>
    <s v="United States"/>
    <s v="New York City"/>
    <s v="New York"/>
    <n v="10035"/>
    <x v="3"/>
    <x v="938"/>
    <x v="1"/>
    <x v="10"/>
    <x v="931"/>
    <x v="4713"/>
    <n v="7"/>
    <n v="0"/>
    <x v="5599"/>
  </r>
  <r>
    <n v="6926"/>
    <s v="CA-2015-137925"/>
    <x v="672"/>
    <x v="107"/>
    <s v="Standard Class"/>
    <s v="JL-15235"/>
    <s v="Janet Lee"/>
    <s v="Consumer"/>
    <s v="United States"/>
    <s v="New York City"/>
    <s v="New York"/>
    <n v="10035"/>
    <x v="3"/>
    <x v="1544"/>
    <x v="0"/>
    <x v="0"/>
    <x v="1532"/>
    <x v="2871"/>
    <n v="12"/>
    <n v="0.2"/>
    <x v="3191"/>
  </r>
  <r>
    <n v="6927"/>
    <s v="CA-2016-140046"/>
    <x v="1062"/>
    <x v="1151"/>
    <s v="Standard Class"/>
    <s v="KM-16660"/>
    <s v="Khloe Miller"/>
    <s v="Consumer"/>
    <s v="United States"/>
    <s v="Los Angeles"/>
    <s v="California"/>
    <n v="90032"/>
    <x v="1"/>
    <x v="1729"/>
    <x v="1"/>
    <x v="2"/>
    <x v="1716"/>
    <x v="1381"/>
    <n v="3"/>
    <n v="0"/>
    <x v="3602"/>
  </r>
  <r>
    <n v="6928"/>
    <s v="CA-2016-140382"/>
    <x v="661"/>
    <x v="22"/>
    <s v="Second Class"/>
    <s v="RD-19900"/>
    <s v="Ruben Dartt"/>
    <s v="Consumer"/>
    <s v="United States"/>
    <s v="San Francisco"/>
    <s v="California"/>
    <n v="94109"/>
    <x v="1"/>
    <x v="1247"/>
    <x v="1"/>
    <x v="4"/>
    <x v="1231"/>
    <x v="4714"/>
    <n v="4"/>
    <n v="0"/>
    <x v="5600"/>
  </r>
  <r>
    <n v="6929"/>
    <s v="CA-2016-140382"/>
    <x v="661"/>
    <x v="22"/>
    <s v="Second Class"/>
    <s v="RD-19900"/>
    <s v="Ruben Dartt"/>
    <s v="Consumer"/>
    <s v="United States"/>
    <s v="San Francisco"/>
    <s v="California"/>
    <n v="94109"/>
    <x v="1"/>
    <x v="573"/>
    <x v="1"/>
    <x v="2"/>
    <x v="573"/>
    <x v="2521"/>
    <n v="3"/>
    <n v="0"/>
    <x v="3635"/>
  </r>
  <r>
    <n v="6930"/>
    <s v="CA-2016-140382"/>
    <x v="661"/>
    <x v="22"/>
    <s v="Second Class"/>
    <s v="RD-19900"/>
    <s v="Ruben Dartt"/>
    <s v="Consumer"/>
    <s v="United States"/>
    <s v="San Francisco"/>
    <s v="California"/>
    <n v="94109"/>
    <x v="1"/>
    <x v="348"/>
    <x v="2"/>
    <x v="7"/>
    <x v="348"/>
    <x v="4715"/>
    <n v="7"/>
    <n v="0.2"/>
    <x v="5601"/>
  </r>
  <r>
    <n v="6931"/>
    <s v="CA-2016-140382"/>
    <x v="661"/>
    <x v="22"/>
    <s v="Second Class"/>
    <s v="RD-19900"/>
    <s v="Ruben Dartt"/>
    <s v="Consumer"/>
    <s v="United States"/>
    <s v="San Francisco"/>
    <s v="California"/>
    <n v="94109"/>
    <x v="1"/>
    <x v="681"/>
    <x v="1"/>
    <x v="10"/>
    <x v="681"/>
    <x v="1024"/>
    <n v="1"/>
    <n v="0"/>
    <x v="1920"/>
  </r>
  <r>
    <n v="6932"/>
    <s v="CA-2014-164182"/>
    <x v="686"/>
    <x v="701"/>
    <s v="Standard Class"/>
    <s v="ST-20530"/>
    <s v="Shui Tom"/>
    <s v="Consumer"/>
    <s v="United States"/>
    <s v="Philadelphia"/>
    <s v="Pennsylvania"/>
    <n v="19140"/>
    <x v="3"/>
    <x v="1804"/>
    <x v="2"/>
    <x v="7"/>
    <x v="1794"/>
    <x v="4716"/>
    <n v="1"/>
    <n v="0.4"/>
    <x v="5602"/>
  </r>
  <r>
    <n v="6933"/>
    <s v="CA-2014-164182"/>
    <x v="686"/>
    <x v="701"/>
    <s v="Standard Class"/>
    <s v="ST-20530"/>
    <s v="Shui Tom"/>
    <s v="Consumer"/>
    <s v="United States"/>
    <s v="Philadelphia"/>
    <s v="Pennsylvania"/>
    <n v="19140"/>
    <x v="3"/>
    <x v="1730"/>
    <x v="2"/>
    <x v="7"/>
    <x v="1717"/>
    <x v="1821"/>
    <n v="2"/>
    <n v="0.4"/>
    <x v="5603"/>
  </r>
  <r>
    <n v="6934"/>
    <s v="CA-2014-164182"/>
    <x v="686"/>
    <x v="701"/>
    <s v="Standard Class"/>
    <s v="ST-20530"/>
    <s v="Shui Tom"/>
    <s v="Consumer"/>
    <s v="United States"/>
    <s v="Philadelphia"/>
    <s v="Pennsylvania"/>
    <n v="19140"/>
    <x v="3"/>
    <x v="1801"/>
    <x v="0"/>
    <x v="5"/>
    <x v="1791"/>
    <x v="236"/>
    <n v="2"/>
    <n v="0.2"/>
    <x v="4546"/>
  </r>
  <r>
    <n v="6935"/>
    <s v="CA-2014-164182"/>
    <x v="686"/>
    <x v="701"/>
    <s v="Standard Class"/>
    <s v="ST-20530"/>
    <s v="Shui Tom"/>
    <s v="Consumer"/>
    <s v="United States"/>
    <s v="Philadelphia"/>
    <s v="Pennsylvania"/>
    <n v="19140"/>
    <x v="3"/>
    <x v="1062"/>
    <x v="1"/>
    <x v="6"/>
    <x v="1051"/>
    <x v="4717"/>
    <n v="2"/>
    <n v="0.2"/>
    <x v="5604"/>
  </r>
  <r>
    <n v="6936"/>
    <s v="CA-2017-137365"/>
    <x v="329"/>
    <x v="108"/>
    <s v="Second Class"/>
    <s v="BP-11095"/>
    <s v="Bart Pistole"/>
    <s v="Corporate"/>
    <s v="United States"/>
    <s v="El Paso"/>
    <s v="Texas"/>
    <n v="79907"/>
    <x v="2"/>
    <x v="97"/>
    <x v="2"/>
    <x v="11"/>
    <x v="97"/>
    <x v="98"/>
    <n v="3"/>
    <n v="0.2"/>
    <x v="99"/>
  </r>
  <r>
    <n v="6937"/>
    <s v="CA-2016-129847"/>
    <x v="476"/>
    <x v="383"/>
    <s v="First Class"/>
    <s v="TA-21385"/>
    <s v="Tom Ashbrook"/>
    <s v="Home Office"/>
    <s v="United States"/>
    <s v="Chicago"/>
    <s v="Illinois"/>
    <n v="60653"/>
    <x v="2"/>
    <x v="1805"/>
    <x v="0"/>
    <x v="5"/>
    <x v="1795"/>
    <x v="4718"/>
    <n v="2"/>
    <n v="0.6"/>
    <x v="5605"/>
  </r>
  <r>
    <n v="6938"/>
    <s v="CA-2014-126963"/>
    <x v="345"/>
    <x v="1228"/>
    <s v="Same Day"/>
    <s v="PS-18760"/>
    <s v="Pamela Stobb"/>
    <s v="Consumer"/>
    <s v="United States"/>
    <s v="El Paso"/>
    <s v="Texas"/>
    <n v="79907"/>
    <x v="2"/>
    <x v="1767"/>
    <x v="1"/>
    <x v="10"/>
    <x v="1756"/>
    <x v="4719"/>
    <n v="2"/>
    <n v="0.2"/>
    <x v="5606"/>
  </r>
  <r>
    <n v="6939"/>
    <s v="CA-2016-125094"/>
    <x v="732"/>
    <x v="333"/>
    <s v="Standard Class"/>
    <s v="NP-18700"/>
    <s v="Nora Preis"/>
    <s v="Consumer"/>
    <s v="United States"/>
    <s v="Seattle"/>
    <s v="Washington"/>
    <n v="98105"/>
    <x v="1"/>
    <x v="1806"/>
    <x v="2"/>
    <x v="11"/>
    <x v="1796"/>
    <x v="4720"/>
    <n v="4"/>
    <n v="0"/>
    <x v="5607"/>
  </r>
  <r>
    <n v="6940"/>
    <s v="CA-2017-107132"/>
    <x v="335"/>
    <x v="569"/>
    <s v="Standard Class"/>
    <s v="SC-20260"/>
    <s v="Scott Cohen"/>
    <s v="Corporate"/>
    <s v="United States"/>
    <s v="New York City"/>
    <s v="New York"/>
    <n v="10009"/>
    <x v="3"/>
    <x v="669"/>
    <x v="1"/>
    <x v="8"/>
    <x v="669"/>
    <x v="4721"/>
    <n v="2"/>
    <n v="0.2"/>
    <x v="5608"/>
  </r>
  <r>
    <n v="6941"/>
    <s v="CA-2017-107132"/>
    <x v="335"/>
    <x v="569"/>
    <s v="Standard Class"/>
    <s v="SC-20260"/>
    <s v="Scott Cohen"/>
    <s v="Corporate"/>
    <s v="United States"/>
    <s v="New York City"/>
    <s v="New York"/>
    <n v="10009"/>
    <x v="3"/>
    <x v="675"/>
    <x v="1"/>
    <x v="14"/>
    <x v="675"/>
    <x v="158"/>
    <n v="5"/>
    <n v="0"/>
    <x v="3288"/>
  </r>
  <r>
    <n v="6942"/>
    <s v="CA-2017-107132"/>
    <x v="335"/>
    <x v="569"/>
    <s v="Standard Class"/>
    <s v="SC-20260"/>
    <s v="Scott Cohen"/>
    <s v="Corporate"/>
    <s v="United States"/>
    <s v="New York City"/>
    <s v="New York"/>
    <n v="10009"/>
    <x v="3"/>
    <x v="518"/>
    <x v="1"/>
    <x v="4"/>
    <x v="518"/>
    <x v="4722"/>
    <n v="4"/>
    <n v="0"/>
    <x v="5609"/>
  </r>
  <r>
    <n v="6943"/>
    <s v="CA-2017-107132"/>
    <x v="335"/>
    <x v="569"/>
    <s v="Standard Class"/>
    <s v="SC-20260"/>
    <s v="Scott Cohen"/>
    <s v="Corporate"/>
    <s v="United States"/>
    <s v="New York City"/>
    <s v="New York"/>
    <n v="10009"/>
    <x v="3"/>
    <x v="1274"/>
    <x v="1"/>
    <x v="10"/>
    <x v="1259"/>
    <x v="4243"/>
    <n v="3"/>
    <n v="0"/>
    <x v="4951"/>
  </r>
  <r>
    <n v="6944"/>
    <s v="CA-2015-139248"/>
    <x v="395"/>
    <x v="1229"/>
    <s v="Standard Class"/>
    <s v="RD-19930"/>
    <s v="Russell D'Ascenzo"/>
    <s v="Consumer"/>
    <s v="United States"/>
    <s v="Los Angeles"/>
    <s v="California"/>
    <n v="90032"/>
    <x v="1"/>
    <x v="1807"/>
    <x v="2"/>
    <x v="7"/>
    <x v="1797"/>
    <x v="4723"/>
    <n v="5"/>
    <n v="0.2"/>
    <x v="5610"/>
  </r>
  <r>
    <n v="6945"/>
    <s v="CA-2014-148369"/>
    <x v="865"/>
    <x v="1138"/>
    <s v="Standard Class"/>
    <s v="TH-21115"/>
    <s v="Thea Hudgings"/>
    <s v="Corporate"/>
    <s v="United States"/>
    <s v="Newark"/>
    <s v="Delaware"/>
    <n v="19711"/>
    <x v="3"/>
    <x v="994"/>
    <x v="1"/>
    <x v="8"/>
    <x v="986"/>
    <x v="1760"/>
    <n v="4"/>
    <n v="0"/>
    <x v="5611"/>
  </r>
  <r>
    <n v="6946"/>
    <s v="CA-2016-106243"/>
    <x v="955"/>
    <x v="1037"/>
    <s v="Standard Class"/>
    <s v="GM-14680"/>
    <s v="Greg Matthias"/>
    <s v="Consumer"/>
    <s v="United States"/>
    <s v="New York City"/>
    <s v="New York"/>
    <n v="10011"/>
    <x v="3"/>
    <x v="1219"/>
    <x v="0"/>
    <x v="0"/>
    <x v="1203"/>
    <x v="2987"/>
    <n v="5"/>
    <n v="0.2"/>
    <x v="5612"/>
  </r>
  <r>
    <n v="6947"/>
    <s v="CA-2015-126466"/>
    <x v="529"/>
    <x v="681"/>
    <s v="Standard Class"/>
    <s v="JO-15550"/>
    <s v="Jesus Ocampo"/>
    <s v="Home Office"/>
    <s v="United States"/>
    <s v="Roseville"/>
    <s v="California"/>
    <n v="95661"/>
    <x v="1"/>
    <x v="310"/>
    <x v="1"/>
    <x v="13"/>
    <x v="310"/>
    <x v="4724"/>
    <n v="2"/>
    <n v="0"/>
    <x v="5613"/>
  </r>
  <r>
    <n v="6948"/>
    <s v="CA-2015-130365"/>
    <x v="334"/>
    <x v="1230"/>
    <s v="Standard Class"/>
    <s v="ZC-21910"/>
    <s v="Zuschuss Carroll"/>
    <s v="Consumer"/>
    <s v="United States"/>
    <s v="Aurora"/>
    <s v="Illinois"/>
    <n v="60505"/>
    <x v="2"/>
    <x v="942"/>
    <x v="1"/>
    <x v="4"/>
    <x v="935"/>
    <x v="3167"/>
    <n v="2"/>
    <n v="0.2"/>
    <x v="3562"/>
  </r>
  <r>
    <n v="6949"/>
    <s v="CA-2015-130365"/>
    <x v="334"/>
    <x v="1230"/>
    <s v="Standard Class"/>
    <s v="ZC-21910"/>
    <s v="Zuschuss Carroll"/>
    <s v="Consumer"/>
    <s v="United States"/>
    <s v="Aurora"/>
    <s v="Illinois"/>
    <n v="60505"/>
    <x v="2"/>
    <x v="1534"/>
    <x v="0"/>
    <x v="1"/>
    <x v="1522"/>
    <x v="3391"/>
    <n v="3"/>
    <n v="0.3"/>
    <x v="3837"/>
  </r>
  <r>
    <n v="6950"/>
    <s v="CA-2017-143021"/>
    <x v="123"/>
    <x v="381"/>
    <s v="Same Day"/>
    <s v="AP-10720"/>
    <s v="Anne Pryor"/>
    <s v="Home Office"/>
    <s v="United States"/>
    <s v="New York City"/>
    <s v="New York"/>
    <n v="10011"/>
    <x v="3"/>
    <x v="1124"/>
    <x v="1"/>
    <x v="8"/>
    <x v="1112"/>
    <x v="4725"/>
    <n v="7"/>
    <n v="0.2"/>
    <x v="5614"/>
  </r>
  <r>
    <n v="6951"/>
    <s v="CA-2017-143021"/>
    <x v="123"/>
    <x v="381"/>
    <s v="Same Day"/>
    <s v="AP-10720"/>
    <s v="Anne Pryor"/>
    <s v="Home Office"/>
    <s v="United States"/>
    <s v="New York City"/>
    <s v="New York"/>
    <n v="10011"/>
    <x v="3"/>
    <x v="972"/>
    <x v="0"/>
    <x v="3"/>
    <x v="966"/>
    <x v="2620"/>
    <n v="3"/>
    <n v="0.4"/>
    <x v="2885"/>
  </r>
  <r>
    <n v="6952"/>
    <s v="CA-2015-161767"/>
    <x v="312"/>
    <x v="1005"/>
    <s v="Standard Class"/>
    <s v="GK-14620"/>
    <s v="Grace Kelly"/>
    <s v="Corporate"/>
    <s v="United States"/>
    <s v="Dallas"/>
    <s v="Texas"/>
    <n v="75217"/>
    <x v="2"/>
    <x v="1808"/>
    <x v="2"/>
    <x v="15"/>
    <x v="1798"/>
    <x v="4726"/>
    <n v="2"/>
    <n v="0.4"/>
    <x v="5615"/>
  </r>
  <r>
    <n v="6953"/>
    <s v="CA-2015-129917"/>
    <x v="653"/>
    <x v="1120"/>
    <s v="First Class"/>
    <s v="HM-14980"/>
    <s v="Henry MacAllister"/>
    <s v="Consumer"/>
    <s v="United States"/>
    <s v="Los Angeles"/>
    <s v="California"/>
    <n v="90008"/>
    <x v="1"/>
    <x v="1181"/>
    <x v="1"/>
    <x v="8"/>
    <x v="1167"/>
    <x v="929"/>
    <n v="3"/>
    <n v="0.2"/>
    <x v="5616"/>
  </r>
  <r>
    <n v="6954"/>
    <s v="CA-2015-129917"/>
    <x v="653"/>
    <x v="1120"/>
    <s v="First Class"/>
    <s v="HM-14980"/>
    <s v="Henry MacAllister"/>
    <s v="Consumer"/>
    <s v="United States"/>
    <s v="Los Angeles"/>
    <s v="California"/>
    <n v="90008"/>
    <x v="1"/>
    <x v="1595"/>
    <x v="1"/>
    <x v="8"/>
    <x v="1587"/>
    <x v="4727"/>
    <n v="4"/>
    <n v="0.2"/>
    <x v="5617"/>
  </r>
  <r>
    <n v="6955"/>
    <s v="CA-2015-129917"/>
    <x v="653"/>
    <x v="1120"/>
    <s v="First Class"/>
    <s v="HM-14980"/>
    <s v="Henry MacAllister"/>
    <s v="Consumer"/>
    <s v="United States"/>
    <s v="Los Angeles"/>
    <s v="California"/>
    <n v="90008"/>
    <x v="1"/>
    <x v="1370"/>
    <x v="2"/>
    <x v="7"/>
    <x v="1355"/>
    <x v="4483"/>
    <n v="5"/>
    <n v="0.2"/>
    <x v="5287"/>
  </r>
  <r>
    <n v="6956"/>
    <s v="CA-2015-115420"/>
    <x v="334"/>
    <x v="32"/>
    <s v="Standard Class"/>
    <s v="LS-16945"/>
    <s v="Linda Southworth"/>
    <s v="Corporate"/>
    <s v="United States"/>
    <s v="Los Angeles"/>
    <s v="California"/>
    <n v="90004"/>
    <x v="1"/>
    <x v="761"/>
    <x v="1"/>
    <x v="12"/>
    <x v="760"/>
    <x v="4728"/>
    <n v="2"/>
    <n v="0"/>
    <x v="5618"/>
  </r>
  <r>
    <n v="6957"/>
    <s v="CA-2016-157588"/>
    <x v="216"/>
    <x v="194"/>
    <s v="Standard Class"/>
    <s v="AR-10570"/>
    <s v="Anemone Ratner"/>
    <s v="Consumer"/>
    <s v="United States"/>
    <s v="Columbus"/>
    <s v="Georgia"/>
    <n v="31907"/>
    <x v="0"/>
    <x v="1344"/>
    <x v="1"/>
    <x v="8"/>
    <x v="1329"/>
    <x v="3441"/>
    <n v="5"/>
    <n v="0"/>
    <x v="5619"/>
  </r>
  <r>
    <n v="6958"/>
    <s v="CA-2016-157588"/>
    <x v="216"/>
    <x v="194"/>
    <s v="Standard Class"/>
    <s v="AR-10570"/>
    <s v="Anemone Ratner"/>
    <s v="Consumer"/>
    <s v="United States"/>
    <s v="Columbus"/>
    <s v="Georgia"/>
    <n v="31907"/>
    <x v="0"/>
    <x v="28"/>
    <x v="0"/>
    <x v="5"/>
    <x v="28"/>
    <x v="2678"/>
    <n v="1"/>
    <n v="0"/>
    <x v="1398"/>
  </r>
  <r>
    <n v="6959"/>
    <s v="CA-2015-167255"/>
    <x v="874"/>
    <x v="591"/>
    <s v="Second Class"/>
    <s v="RH-19510"/>
    <s v="Rick Huthwaite"/>
    <s v="Home Office"/>
    <s v="United States"/>
    <s v="San Francisco"/>
    <s v="California"/>
    <n v="94110"/>
    <x v="1"/>
    <x v="177"/>
    <x v="1"/>
    <x v="4"/>
    <x v="178"/>
    <x v="4729"/>
    <n v="1"/>
    <n v="0"/>
    <x v="5620"/>
  </r>
  <r>
    <n v="6960"/>
    <s v="CA-2015-167255"/>
    <x v="874"/>
    <x v="591"/>
    <s v="Second Class"/>
    <s v="RH-19510"/>
    <s v="Rick Huthwaite"/>
    <s v="Home Office"/>
    <s v="United States"/>
    <s v="San Francisco"/>
    <s v="California"/>
    <n v="94110"/>
    <x v="1"/>
    <x v="126"/>
    <x v="1"/>
    <x v="10"/>
    <x v="127"/>
    <x v="678"/>
    <n v="3"/>
    <n v="0"/>
    <x v="691"/>
  </r>
  <r>
    <n v="6961"/>
    <s v="CA-2015-167255"/>
    <x v="874"/>
    <x v="591"/>
    <s v="Second Class"/>
    <s v="RH-19510"/>
    <s v="Rick Huthwaite"/>
    <s v="Home Office"/>
    <s v="United States"/>
    <s v="San Francisco"/>
    <s v="California"/>
    <n v="94110"/>
    <x v="1"/>
    <x v="490"/>
    <x v="1"/>
    <x v="10"/>
    <x v="490"/>
    <x v="91"/>
    <n v="2"/>
    <n v="0"/>
    <x v="91"/>
  </r>
  <r>
    <n v="6962"/>
    <s v="CA-2017-162096"/>
    <x v="468"/>
    <x v="173"/>
    <s v="Same Day"/>
    <s v="TB-21190"/>
    <s v="Thomas Brumley"/>
    <s v="Home Office"/>
    <s v="United States"/>
    <s v="Riverside"/>
    <s v="California"/>
    <n v="92503"/>
    <x v="1"/>
    <x v="1026"/>
    <x v="1"/>
    <x v="6"/>
    <x v="1017"/>
    <x v="4730"/>
    <n v="3"/>
    <n v="0"/>
    <x v="5621"/>
  </r>
  <r>
    <n v="6963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29"/>
    <x v="1"/>
    <x v="12"/>
    <x v="29"/>
    <x v="4731"/>
    <n v="5"/>
    <n v="0"/>
    <x v="5622"/>
  </r>
  <r>
    <n v="6964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1453"/>
    <x v="1"/>
    <x v="6"/>
    <x v="1439"/>
    <x v="4732"/>
    <n v="3"/>
    <n v="0"/>
    <x v="5623"/>
  </r>
  <r>
    <n v="6965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544"/>
    <x v="1"/>
    <x v="8"/>
    <x v="544"/>
    <x v="906"/>
    <n v="5"/>
    <n v="0"/>
    <x v="5624"/>
  </r>
  <r>
    <n v="6966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1302"/>
    <x v="2"/>
    <x v="11"/>
    <x v="1287"/>
    <x v="4733"/>
    <n v="2"/>
    <n v="0"/>
    <x v="5625"/>
  </r>
  <r>
    <n v="6967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507"/>
    <x v="1"/>
    <x v="8"/>
    <x v="507"/>
    <x v="4734"/>
    <n v="2"/>
    <n v="0"/>
    <x v="5626"/>
  </r>
  <r>
    <n v="6968"/>
    <s v="CA-2016-157161"/>
    <x v="87"/>
    <x v="1231"/>
    <s v="Second Class"/>
    <s v="JD-15895"/>
    <s v="Jonathan Doherty"/>
    <s v="Corporate"/>
    <s v="United States"/>
    <s v="Columbia"/>
    <s v="South Carolina"/>
    <n v="29203"/>
    <x v="0"/>
    <x v="1604"/>
    <x v="1"/>
    <x v="10"/>
    <x v="1596"/>
    <x v="1847"/>
    <n v="9"/>
    <n v="0"/>
    <x v="1982"/>
  </r>
  <r>
    <n v="6969"/>
    <s v="CA-2015-110765"/>
    <x v="1140"/>
    <x v="52"/>
    <s v="Second Class"/>
    <s v="MP-17965"/>
    <s v="Michael Paige"/>
    <s v="Corporate"/>
    <s v="United States"/>
    <s v="New York City"/>
    <s v="New York"/>
    <n v="10011"/>
    <x v="3"/>
    <x v="903"/>
    <x v="2"/>
    <x v="7"/>
    <x v="895"/>
    <x v="4735"/>
    <n v="3"/>
    <n v="0"/>
    <x v="5627"/>
  </r>
  <r>
    <n v="6970"/>
    <s v="CA-2016-163937"/>
    <x v="994"/>
    <x v="405"/>
    <s v="Second Class"/>
    <s v="JB-16000"/>
    <s v="Joy Bell-"/>
    <s v="Consumer"/>
    <s v="United States"/>
    <s v="Longview"/>
    <s v="Washington"/>
    <n v="98632"/>
    <x v="1"/>
    <x v="527"/>
    <x v="0"/>
    <x v="5"/>
    <x v="527"/>
    <x v="2615"/>
    <n v="5"/>
    <n v="0"/>
    <x v="5628"/>
  </r>
  <r>
    <n v="6971"/>
    <s v="CA-2017-153822"/>
    <x v="20"/>
    <x v="425"/>
    <s v="Standard Class"/>
    <s v="AB-10105"/>
    <s v="Adrian Barton"/>
    <s v="Consumer"/>
    <s v="United States"/>
    <s v="Phoenix"/>
    <s v="Arizona"/>
    <n v="85023"/>
    <x v="1"/>
    <x v="1555"/>
    <x v="1"/>
    <x v="4"/>
    <x v="1543"/>
    <x v="1438"/>
    <n v="2"/>
    <n v="0.2"/>
    <x v="5629"/>
  </r>
  <r>
    <n v="6972"/>
    <s v="CA-2017-153822"/>
    <x v="20"/>
    <x v="425"/>
    <s v="Standard Class"/>
    <s v="AB-10105"/>
    <s v="Adrian Barton"/>
    <s v="Consumer"/>
    <s v="United States"/>
    <s v="Phoenix"/>
    <s v="Arizona"/>
    <n v="85023"/>
    <x v="1"/>
    <x v="201"/>
    <x v="2"/>
    <x v="11"/>
    <x v="202"/>
    <x v="212"/>
    <n v="2"/>
    <n v="0.2"/>
    <x v="214"/>
  </r>
  <r>
    <n v="6973"/>
    <s v="CA-2017-153822"/>
    <x v="20"/>
    <x v="425"/>
    <s v="Standard Class"/>
    <s v="AB-10105"/>
    <s v="Adrian Barton"/>
    <s v="Consumer"/>
    <s v="United States"/>
    <s v="Phoenix"/>
    <s v="Arizona"/>
    <n v="85023"/>
    <x v="1"/>
    <x v="1538"/>
    <x v="2"/>
    <x v="7"/>
    <x v="1526"/>
    <x v="2749"/>
    <n v="2"/>
    <n v="0.2"/>
    <x v="3046"/>
  </r>
  <r>
    <n v="6974"/>
    <s v="CA-2017-153822"/>
    <x v="20"/>
    <x v="425"/>
    <s v="Standard Class"/>
    <s v="AB-10105"/>
    <s v="Adrian Barton"/>
    <s v="Consumer"/>
    <s v="United States"/>
    <s v="Phoenix"/>
    <s v="Arizona"/>
    <n v="85023"/>
    <x v="1"/>
    <x v="58"/>
    <x v="1"/>
    <x v="8"/>
    <x v="58"/>
    <x v="4736"/>
    <n v="4"/>
    <n v="0.7"/>
    <x v="5630"/>
  </r>
  <r>
    <n v="6975"/>
    <s v="CA-2017-146185"/>
    <x v="175"/>
    <x v="184"/>
    <s v="Standard Class"/>
    <s v="CC-12145"/>
    <s v="Charles Crestani"/>
    <s v="Consumer"/>
    <s v="United States"/>
    <s v="Houston"/>
    <s v="Texas"/>
    <n v="77095"/>
    <x v="2"/>
    <x v="1571"/>
    <x v="1"/>
    <x v="6"/>
    <x v="1562"/>
    <x v="4142"/>
    <n v="2"/>
    <n v="0.2"/>
    <x v="3291"/>
  </r>
  <r>
    <n v="6976"/>
    <s v="CA-2015-112144"/>
    <x v="1141"/>
    <x v="790"/>
    <s v="Standard Class"/>
    <s v="CY-12745"/>
    <s v="Craig Yedwab"/>
    <s v="Corporate"/>
    <s v="United States"/>
    <s v="Gilbert"/>
    <s v="Arizona"/>
    <n v="85234"/>
    <x v="1"/>
    <x v="1139"/>
    <x v="1"/>
    <x v="2"/>
    <x v="1127"/>
    <x v="2184"/>
    <n v="2"/>
    <n v="0.2"/>
    <x v="2352"/>
  </r>
  <r>
    <n v="6977"/>
    <s v="CA-2015-112144"/>
    <x v="1141"/>
    <x v="790"/>
    <s v="Standard Class"/>
    <s v="CY-12745"/>
    <s v="Craig Yedwab"/>
    <s v="Corporate"/>
    <s v="United States"/>
    <s v="Gilbert"/>
    <s v="Arizona"/>
    <n v="85234"/>
    <x v="1"/>
    <x v="622"/>
    <x v="0"/>
    <x v="5"/>
    <x v="622"/>
    <x v="4737"/>
    <n v="4"/>
    <n v="0.2"/>
    <x v="5631"/>
  </r>
  <r>
    <n v="6978"/>
    <s v="US-2016-119298"/>
    <x v="881"/>
    <x v="940"/>
    <s v="First Class"/>
    <s v="EP-13915"/>
    <s v="Emily Phan"/>
    <s v="Consumer"/>
    <s v="United States"/>
    <s v="Jonesboro"/>
    <s v="Arkansas"/>
    <n v="72401"/>
    <x v="0"/>
    <x v="993"/>
    <x v="2"/>
    <x v="7"/>
    <x v="985"/>
    <x v="2830"/>
    <n v="2"/>
    <n v="0"/>
    <x v="5632"/>
  </r>
  <r>
    <n v="6979"/>
    <s v="CA-2017-155159"/>
    <x v="920"/>
    <x v="364"/>
    <s v="Second Class"/>
    <s v="DL-13315"/>
    <s v="Delfina Latchford"/>
    <s v="Consumer"/>
    <s v="United States"/>
    <s v="Atlanta"/>
    <s v="Georgia"/>
    <n v="30318"/>
    <x v="0"/>
    <x v="362"/>
    <x v="1"/>
    <x v="10"/>
    <x v="362"/>
    <x v="4738"/>
    <n v="9"/>
    <n v="0"/>
    <x v="5633"/>
  </r>
  <r>
    <n v="6980"/>
    <s v="CA-2017-149076"/>
    <x v="424"/>
    <x v="992"/>
    <s v="Standard Class"/>
    <s v="SO-20335"/>
    <s v="Sean O'Donnell"/>
    <s v="Consumer"/>
    <s v="United States"/>
    <s v="Los Angeles"/>
    <s v="California"/>
    <n v="90036"/>
    <x v="1"/>
    <x v="1693"/>
    <x v="1"/>
    <x v="10"/>
    <x v="1681"/>
    <x v="901"/>
    <n v="5"/>
    <n v="0"/>
    <x v="934"/>
  </r>
  <r>
    <n v="6981"/>
    <s v="CA-2014-146990"/>
    <x v="845"/>
    <x v="821"/>
    <s v="First Class"/>
    <s v="BP-11095"/>
    <s v="Bart Pistole"/>
    <s v="Corporate"/>
    <s v="United States"/>
    <s v="New York City"/>
    <s v="New York"/>
    <n v="10024"/>
    <x v="3"/>
    <x v="1084"/>
    <x v="1"/>
    <x v="13"/>
    <x v="1074"/>
    <x v="4739"/>
    <n v="4"/>
    <n v="0"/>
    <x v="5634"/>
  </r>
  <r>
    <n v="6982"/>
    <s v="CA-2014-146990"/>
    <x v="845"/>
    <x v="821"/>
    <s v="First Class"/>
    <s v="BP-11095"/>
    <s v="Bart Pistole"/>
    <s v="Corporate"/>
    <s v="United States"/>
    <s v="New York City"/>
    <s v="New York"/>
    <n v="10024"/>
    <x v="3"/>
    <x v="1603"/>
    <x v="1"/>
    <x v="10"/>
    <x v="1595"/>
    <x v="4740"/>
    <n v="3"/>
    <n v="0"/>
    <x v="5635"/>
  </r>
  <r>
    <n v="6983"/>
    <s v="CA-2016-116526"/>
    <x v="142"/>
    <x v="344"/>
    <s v="Standard Class"/>
    <s v="JA-15970"/>
    <s v="Joseph Airdo"/>
    <s v="Consumer"/>
    <s v="United States"/>
    <s v="Detroit"/>
    <s v="Michigan"/>
    <n v="48227"/>
    <x v="2"/>
    <x v="544"/>
    <x v="1"/>
    <x v="8"/>
    <x v="544"/>
    <x v="906"/>
    <n v="5"/>
    <n v="0"/>
    <x v="5624"/>
  </r>
  <r>
    <n v="6984"/>
    <s v="CA-2016-116526"/>
    <x v="142"/>
    <x v="344"/>
    <s v="Standard Class"/>
    <s v="JA-15970"/>
    <s v="Joseph Airdo"/>
    <s v="Consumer"/>
    <s v="United States"/>
    <s v="Detroit"/>
    <s v="Michigan"/>
    <n v="48227"/>
    <x v="2"/>
    <x v="402"/>
    <x v="2"/>
    <x v="7"/>
    <x v="403"/>
    <x v="4741"/>
    <n v="1"/>
    <n v="0"/>
    <x v="5636"/>
  </r>
  <r>
    <n v="6985"/>
    <s v="CA-2016-116526"/>
    <x v="142"/>
    <x v="344"/>
    <s v="Standard Class"/>
    <s v="JA-15970"/>
    <s v="Joseph Airdo"/>
    <s v="Consumer"/>
    <s v="United States"/>
    <s v="Detroit"/>
    <s v="Michigan"/>
    <n v="48227"/>
    <x v="2"/>
    <x v="549"/>
    <x v="1"/>
    <x v="9"/>
    <x v="549"/>
    <x v="4742"/>
    <n v="4"/>
    <n v="0.1"/>
    <x v="5637"/>
  </r>
  <r>
    <n v="6986"/>
    <s v="CA-2016-116526"/>
    <x v="142"/>
    <x v="344"/>
    <s v="Standard Class"/>
    <s v="JA-15970"/>
    <s v="Joseph Airdo"/>
    <s v="Consumer"/>
    <s v="United States"/>
    <s v="Detroit"/>
    <s v="Michigan"/>
    <n v="48227"/>
    <x v="2"/>
    <x v="777"/>
    <x v="1"/>
    <x v="8"/>
    <x v="776"/>
    <x v="3520"/>
    <n v="4"/>
    <n v="0"/>
    <x v="4009"/>
  </r>
  <r>
    <n v="6987"/>
    <s v="CA-2016-116526"/>
    <x v="142"/>
    <x v="344"/>
    <s v="Standard Class"/>
    <s v="JA-15970"/>
    <s v="Joseph Airdo"/>
    <s v="Consumer"/>
    <s v="United States"/>
    <s v="Detroit"/>
    <s v="Michigan"/>
    <n v="48227"/>
    <x v="2"/>
    <x v="879"/>
    <x v="1"/>
    <x v="6"/>
    <x v="873"/>
    <x v="493"/>
    <n v="2"/>
    <n v="0"/>
    <x v="5638"/>
  </r>
  <r>
    <n v="6988"/>
    <s v="CA-2016-116526"/>
    <x v="142"/>
    <x v="344"/>
    <s v="Standard Class"/>
    <s v="JA-15970"/>
    <s v="Joseph Airdo"/>
    <s v="Consumer"/>
    <s v="United States"/>
    <s v="Detroit"/>
    <s v="Michigan"/>
    <n v="48227"/>
    <x v="2"/>
    <x v="1085"/>
    <x v="1"/>
    <x v="8"/>
    <x v="1075"/>
    <x v="1603"/>
    <n v="5"/>
    <n v="0"/>
    <x v="4741"/>
  </r>
  <r>
    <n v="6989"/>
    <s v="CA-2017-158561"/>
    <x v="343"/>
    <x v="38"/>
    <s v="Second Class"/>
    <s v="BB-11545"/>
    <s v="Brenda Bowman"/>
    <s v="Corporate"/>
    <s v="United States"/>
    <s v="Fort Lauderdale"/>
    <s v="Florida"/>
    <n v="33311"/>
    <x v="0"/>
    <x v="1364"/>
    <x v="1"/>
    <x v="9"/>
    <x v="1350"/>
    <x v="4127"/>
    <n v="5"/>
    <n v="0.2"/>
    <x v="5639"/>
  </r>
  <r>
    <n v="6990"/>
    <s v="CA-2017-165099"/>
    <x v="157"/>
    <x v="114"/>
    <s v="First Class"/>
    <s v="DK-13375"/>
    <s v="Dennis Kane"/>
    <s v="Consumer"/>
    <s v="United States"/>
    <s v="Abilene"/>
    <s v="Texas"/>
    <n v="79605"/>
    <x v="2"/>
    <x v="1809"/>
    <x v="1"/>
    <x v="9"/>
    <x v="1799"/>
    <x v="4743"/>
    <n v="2"/>
    <n v="0.8"/>
    <x v="5640"/>
  </r>
  <r>
    <n v="6991"/>
    <s v="CA-2015-109386"/>
    <x v="627"/>
    <x v="681"/>
    <s v="Second Class"/>
    <s v="RH-19600"/>
    <s v="Rob Haberlin"/>
    <s v="Consumer"/>
    <s v="United States"/>
    <s v="Hampton"/>
    <s v="Virginia"/>
    <n v="23666"/>
    <x v="0"/>
    <x v="667"/>
    <x v="1"/>
    <x v="9"/>
    <x v="667"/>
    <x v="4744"/>
    <n v="3"/>
    <n v="0"/>
    <x v="5641"/>
  </r>
  <r>
    <n v="6992"/>
    <s v="CA-2015-109386"/>
    <x v="627"/>
    <x v="681"/>
    <s v="Second Class"/>
    <s v="RH-19600"/>
    <s v="Rob Haberlin"/>
    <s v="Consumer"/>
    <s v="United States"/>
    <s v="Hampton"/>
    <s v="Virginia"/>
    <n v="23666"/>
    <x v="0"/>
    <x v="1409"/>
    <x v="2"/>
    <x v="7"/>
    <x v="1396"/>
    <x v="4745"/>
    <n v="5"/>
    <n v="0"/>
    <x v="5642"/>
  </r>
  <r>
    <n v="6993"/>
    <s v="CA-2015-109386"/>
    <x v="627"/>
    <x v="681"/>
    <s v="Second Class"/>
    <s v="RH-19600"/>
    <s v="Rob Haberlin"/>
    <s v="Consumer"/>
    <s v="United States"/>
    <s v="Hampton"/>
    <s v="Virginia"/>
    <n v="23666"/>
    <x v="0"/>
    <x v="1292"/>
    <x v="0"/>
    <x v="5"/>
    <x v="1278"/>
    <x v="4702"/>
    <n v="3"/>
    <n v="0"/>
    <x v="5643"/>
  </r>
  <r>
    <n v="6994"/>
    <s v="CA-2015-109386"/>
    <x v="627"/>
    <x v="681"/>
    <s v="Second Class"/>
    <s v="RH-19600"/>
    <s v="Rob Haberlin"/>
    <s v="Consumer"/>
    <s v="United States"/>
    <s v="Hampton"/>
    <s v="Virginia"/>
    <n v="23666"/>
    <x v="0"/>
    <x v="108"/>
    <x v="1"/>
    <x v="6"/>
    <x v="108"/>
    <x v="4583"/>
    <n v="7"/>
    <n v="0"/>
    <x v="5419"/>
  </r>
  <r>
    <n v="6995"/>
    <s v="CA-2015-109386"/>
    <x v="627"/>
    <x v="681"/>
    <s v="Second Class"/>
    <s v="RH-19600"/>
    <s v="Rob Haberlin"/>
    <s v="Consumer"/>
    <s v="United States"/>
    <s v="Hampton"/>
    <s v="Virginia"/>
    <n v="23666"/>
    <x v="0"/>
    <x v="311"/>
    <x v="1"/>
    <x v="6"/>
    <x v="311"/>
    <x v="4746"/>
    <n v="5"/>
    <n v="0"/>
    <x v="5644"/>
  </r>
  <r>
    <n v="6996"/>
    <s v="CA-2015-166800"/>
    <x v="902"/>
    <x v="6"/>
    <s v="Standard Class"/>
    <s v="AG-10300"/>
    <s v="Aleksandra Gannaway"/>
    <s v="Corporate"/>
    <s v="United States"/>
    <s v="Las Vegas"/>
    <s v="Nevada"/>
    <n v="89115"/>
    <x v="1"/>
    <x v="1037"/>
    <x v="1"/>
    <x v="9"/>
    <x v="1027"/>
    <x v="4747"/>
    <n v="4"/>
    <n v="0"/>
    <x v="5645"/>
  </r>
  <r>
    <n v="6997"/>
    <s v="CA-2017-117443"/>
    <x v="331"/>
    <x v="209"/>
    <s v="Second Class"/>
    <s v="JB-15400"/>
    <s v="Jennifer Braxton"/>
    <s v="Corporate"/>
    <s v="United States"/>
    <s v="Rockford"/>
    <s v="Illinois"/>
    <n v="61107"/>
    <x v="2"/>
    <x v="153"/>
    <x v="1"/>
    <x v="8"/>
    <x v="154"/>
    <x v="4748"/>
    <n v="4"/>
    <n v="0.8"/>
    <x v="5646"/>
  </r>
  <r>
    <n v="6998"/>
    <s v="CA-2017-117443"/>
    <x v="331"/>
    <x v="209"/>
    <s v="Second Class"/>
    <s v="JB-15400"/>
    <s v="Jennifer Braxton"/>
    <s v="Corporate"/>
    <s v="United States"/>
    <s v="Rockford"/>
    <s v="Illinois"/>
    <n v="61107"/>
    <x v="2"/>
    <x v="1082"/>
    <x v="1"/>
    <x v="10"/>
    <x v="1072"/>
    <x v="4749"/>
    <n v="4"/>
    <n v="0.2"/>
    <x v="5647"/>
  </r>
  <r>
    <n v="6999"/>
    <s v="US-2016-134369"/>
    <x v="1142"/>
    <x v="42"/>
    <s v="Standard Class"/>
    <s v="BC-11125"/>
    <s v="Becky Castell"/>
    <s v="Home Office"/>
    <s v="United States"/>
    <s v="Laguna Niguel"/>
    <s v="California"/>
    <n v="92677"/>
    <x v="1"/>
    <x v="727"/>
    <x v="1"/>
    <x v="10"/>
    <x v="1552"/>
    <x v="91"/>
    <n v="2"/>
    <n v="0"/>
    <x v="2056"/>
  </r>
  <r>
    <n v="7000"/>
    <s v="CA-2017-123687"/>
    <x v="1143"/>
    <x v="990"/>
    <s v="First Class"/>
    <s v="KC-16675"/>
    <s v="Kimberly Carter"/>
    <s v="Corporate"/>
    <s v="United States"/>
    <s v="Louisville"/>
    <s v="Kentucky"/>
    <n v="40214"/>
    <x v="0"/>
    <x v="1710"/>
    <x v="1"/>
    <x v="9"/>
    <x v="1699"/>
    <x v="4750"/>
    <n v="3"/>
    <n v="0"/>
    <x v="5648"/>
  </r>
  <r>
    <n v="7001"/>
    <s v="CA-2017-123687"/>
    <x v="1143"/>
    <x v="990"/>
    <s v="First Class"/>
    <s v="KC-16675"/>
    <s v="Kimberly Carter"/>
    <s v="Corporate"/>
    <s v="United States"/>
    <s v="Louisville"/>
    <s v="Kentucky"/>
    <n v="40214"/>
    <x v="0"/>
    <x v="505"/>
    <x v="1"/>
    <x v="14"/>
    <x v="505"/>
    <x v="4751"/>
    <n v="2"/>
    <n v="0"/>
    <x v="5649"/>
  </r>
  <r>
    <n v="7002"/>
    <s v="CA-2015-104871"/>
    <x v="1110"/>
    <x v="1157"/>
    <s v="Standard Class"/>
    <s v="DR-12940"/>
    <s v="Daniel Raglin"/>
    <s v="Home Office"/>
    <s v="United States"/>
    <s v="Normal"/>
    <s v="Illinois"/>
    <n v="61761"/>
    <x v="2"/>
    <x v="1585"/>
    <x v="0"/>
    <x v="1"/>
    <x v="1576"/>
    <x v="4752"/>
    <n v="4"/>
    <n v="0.3"/>
    <x v="5650"/>
  </r>
  <r>
    <n v="7003"/>
    <s v="CA-2014-133158"/>
    <x v="710"/>
    <x v="760"/>
    <s v="Second Class"/>
    <s v="DW-13195"/>
    <s v="David Wiener"/>
    <s v="Corporate"/>
    <s v="United States"/>
    <s v="Los Angeles"/>
    <s v="California"/>
    <n v="90045"/>
    <x v="1"/>
    <x v="479"/>
    <x v="0"/>
    <x v="5"/>
    <x v="480"/>
    <x v="4753"/>
    <n v="7"/>
    <n v="0"/>
    <x v="5651"/>
  </r>
  <r>
    <n v="7004"/>
    <s v="CA-2014-133158"/>
    <x v="710"/>
    <x v="760"/>
    <s v="Second Class"/>
    <s v="DW-13195"/>
    <s v="David Wiener"/>
    <s v="Corporate"/>
    <s v="United States"/>
    <s v="Los Angeles"/>
    <s v="California"/>
    <n v="90045"/>
    <x v="1"/>
    <x v="1311"/>
    <x v="1"/>
    <x v="8"/>
    <x v="1297"/>
    <x v="1971"/>
    <n v="2"/>
    <n v="0.2"/>
    <x v="2122"/>
  </r>
  <r>
    <n v="7005"/>
    <s v="CA-2014-126333"/>
    <x v="851"/>
    <x v="58"/>
    <s v="Standard Class"/>
    <s v="ME-18010"/>
    <s v="Michelle Ellison"/>
    <s v="Corporate"/>
    <s v="United States"/>
    <s v="Port Arthur"/>
    <s v="Texas"/>
    <n v="77642"/>
    <x v="2"/>
    <x v="1396"/>
    <x v="1"/>
    <x v="10"/>
    <x v="1383"/>
    <x v="1182"/>
    <n v="1"/>
    <n v="0.2"/>
    <x v="1673"/>
  </r>
  <r>
    <n v="7006"/>
    <s v="CA-2015-141740"/>
    <x v="549"/>
    <x v="745"/>
    <s v="Standard Class"/>
    <s v="JF-15490"/>
    <s v="Jeremy Farry"/>
    <s v="Consumer"/>
    <s v="United States"/>
    <s v="New York City"/>
    <s v="New York"/>
    <n v="10009"/>
    <x v="3"/>
    <x v="1756"/>
    <x v="0"/>
    <x v="1"/>
    <x v="1746"/>
    <x v="4754"/>
    <n v="2"/>
    <n v="0.1"/>
    <x v="5652"/>
  </r>
  <r>
    <n v="7007"/>
    <s v="CA-2014-119466"/>
    <x v="534"/>
    <x v="444"/>
    <s v="Standard Class"/>
    <s v="SP-20860"/>
    <s v="Sung Pak"/>
    <s v="Corporate"/>
    <s v="United States"/>
    <s v="Chicago"/>
    <s v="Illinois"/>
    <n v="60623"/>
    <x v="2"/>
    <x v="1445"/>
    <x v="0"/>
    <x v="5"/>
    <x v="1432"/>
    <x v="1086"/>
    <n v="2"/>
    <n v="0.6"/>
    <x v="4462"/>
  </r>
  <r>
    <n v="7008"/>
    <s v="CA-2015-154823"/>
    <x v="291"/>
    <x v="454"/>
    <s v="Standard Class"/>
    <s v="KN-16390"/>
    <s v="Katherine Nockton"/>
    <s v="Corporate"/>
    <s v="United States"/>
    <s v="Springfield"/>
    <s v="Ohio"/>
    <n v="45503"/>
    <x v="3"/>
    <x v="410"/>
    <x v="1"/>
    <x v="8"/>
    <x v="410"/>
    <x v="2253"/>
    <n v="2"/>
    <n v="0.7"/>
    <x v="2433"/>
  </r>
  <r>
    <n v="7009"/>
    <s v="CA-2015-154823"/>
    <x v="291"/>
    <x v="454"/>
    <s v="Standard Class"/>
    <s v="KN-16390"/>
    <s v="Katherine Nockton"/>
    <s v="Corporate"/>
    <s v="United States"/>
    <s v="Springfield"/>
    <s v="Ohio"/>
    <n v="45503"/>
    <x v="3"/>
    <x v="463"/>
    <x v="0"/>
    <x v="1"/>
    <x v="464"/>
    <x v="4755"/>
    <n v="3"/>
    <n v="0.3"/>
    <x v="5653"/>
  </r>
  <r>
    <n v="7010"/>
    <s v="CA-2015-154823"/>
    <x v="291"/>
    <x v="454"/>
    <s v="Standard Class"/>
    <s v="KN-16390"/>
    <s v="Katherine Nockton"/>
    <s v="Corporate"/>
    <s v="United States"/>
    <s v="Springfield"/>
    <s v="Ohio"/>
    <n v="45503"/>
    <x v="3"/>
    <x v="1525"/>
    <x v="0"/>
    <x v="5"/>
    <x v="1512"/>
    <x v="3346"/>
    <n v="1"/>
    <n v="0.2"/>
    <x v="5654"/>
  </r>
  <r>
    <n v="7011"/>
    <s v="US-2014-135881"/>
    <x v="235"/>
    <x v="248"/>
    <s v="Standard Class"/>
    <s v="GT-14710"/>
    <s v="Greg Tran"/>
    <s v="Consumer"/>
    <s v="United States"/>
    <s v="New York City"/>
    <s v="New York"/>
    <n v="10035"/>
    <x v="3"/>
    <x v="1366"/>
    <x v="1"/>
    <x v="8"/>
    <x v="307"/>
    <x v="2119"/>
    <n v="5"/>
    <n v="0.2"/>
    <x v="5655"/>
  </r>
  <r>
    <n v="7012"/>
    <s v="US-2014-135881"/>
    <x v="235"/>
    <x v="248"/>
    <s v="Standard Class"/>
    <s v="GT-14710"/>
    <s v="Greg Tran"/>
    <s v="Consumer"/>
    <s v="United States"/>
    <s v="New York City"/>
    <s v="New York"/>
    <n v="10035"/>
    <x v="3"/>
    <x v="1576"/>
    <x v="1"/>
    <x v="14"/>
    <x v="1567"/>
    <x v="1325"/>
    <n v="2"/>
    <n v="0"/>
    <x v="3264"/>
  </r>
  <r>
    <n v="7013"/>
    <s v="US-2014-135881"/>
    <x v="235"/>
    <x v="248"/>
    <s v="Standard Class"/>
    <s v="GT-14710"/>
    <s v="Greg Tran"/>
    <s v="Consumer"/>
    <s v="United States"/>
    <s v="New York City"/>
    <s v="New York"/>
    <n v="10035"/>
    <x v="3"/>
    <x v="77"/>
    <x v="1"/>
    <x v="9"/>
    <x v="77"/>
    <x v="79"/>
    <n v="1"/>
    <n v="0"/>
    <x v="79"/>
  </r>
  <r>
    <n v="7014"/>
    <s v="CA-2017-141201"/>
    <x v="34"/>
    <x v="33"/>
    <s v="Second Class"/>
    <s v="DB-12910"/>
    <s v="Daniel Byrd"/>
    <s v="Home Office"/>
    <s v="United States"/>
    <s v="Salinas"/>
    <s v="California"/>
    <n v="93905"/>
    <x v="1"/>
    <x v="672"/>
    <x v="0"/>
    <x v="0"/>
    <x v="672"/>
    <x v="4756"/>
    <n v="3"/>
    <n v="0.15"/>
    <x v="5656"/>
  </r>
  <r>
    <n v="7015"/>
    <s v="CA-2014-114790"/>
    <x v="518"/>
    <x v="1232"/>
    <s v="Second Class"/>
    <s v="FM-14215"/>
    <s v="Filia McAdams"/>
    <s v="Corporate"/>
    <s v="United States"/>
    <s v="Richmond"/>
    <s v="Kentucky"/>
    <n v="40475"/>
    <x v="0"/>
    <x v="414"/>
    <x v="1"/>
    <x v="9"/>
    <x v="414"/>
    <x v="4757"/>
    <n v="3"/>
    <n v="0"/>
    <x v="5657"/>
  </r>
  <r>
    <n v="7016"/>
    <s v="CA-2014-114790"/>
    <x v="518"/>
    <x v="1232"/>
    <s v="Second Class"/>
    <s v="FM-14215"/>
    <s v="Filia McAdams"/>
    <s v="Corporate"/>
    <s v="United States"/>
    <s v="Richmond"/>
    <s v="Kentucky"/>
    <n v="40475"/>
    <x v="0"/>
    <x v="678"/>
    <x v="2"/>
    <x v="11"/>
    <x v="678"/>
    <x v="93"/>
    <n v="2"/>
    <n v="0"/>
    <x v="5658"/>
  </r>
  <r>
    <n v="7017"/>
    <s v="CA-2014-114790"/>
    <x v="518"/>
    <x v="1232"/>
    <s v="Second Class"/>
    <s v="FM-14215"/>
    <s v="Filia McAdams"/>
    <s v="Corporate"/>
    <s v="United States"/>
    <s v="Richmond"/>
    <s v="Kentucky"/>
    <n v="40475"/>
    <x v="0"/>
    <x v="469"/>
    <x v="2"/>
    <x v="7"/>
    <x v="470"/>
    <x v="2173"/>
    <n v="3"/>
    <n v="0"/>
    <x v="5659"/>
  </r>
  <r>
    <n v="7018"/>
    <s v="CA-2014-114790"/>
    <x v="518"/>
    <x v="1232"/>
    <s v="Second Class"/>
    <s v="FM-14215"/>
    <s v="Filia McAdams"/>
    <s v="Corporate"/>
    <s v="United States"/>
    <s v="Richmond"/>
    <s v="Kentucky"/>
    <n v="40475"/>
    <x v="0"/>
    <x v="1463"/>
    <x v="1"/>
    <x v="10"/>
    <x v="1449"/>
    <x v="1830"/>
    <n v="3"/>
    <n v="0"/>
    <x v="1961"/>
  </r>
  <r>
    <n v="7019"/>
    <s v="US-2016-154256"/>
    <x v="661"/>
    <x v="1233"/>
    <s v="Second Class"/>
    <s v="SM-20005"/>
    <s v="Sally Matthias"/>
    <s v="Consumer"/>
    <s v="United States"/>
    <s v="New York City"/>
    <s v="New York"/>
    <n v="10035"/>
    <x v="3"/>
    <x v="1647"/>
    <x v="1"/>
    <x v="2"/>
    <x v="1636"/>
    <x v="4395"/>
    <n v="7"/>
    <n v="0"/>
    <x v="5660"/>
  </r>
  <r>
    <n v="7020"/>
    <s v="CA-2014-124737"/>
    <x v="709"/>
    <x v="55"/>
    <s v="Standard Class"/>
    <s v="AP-10915"/>
    <s v="Arthur Prichep"/>
    <s v="Consumer"/>
    <s v="United States"/>
    <s v="Denver"/>
    <s v="Colorado"/>
    <n v="80219"/>
    <x v="1"/>
    <x v="1810"/>
    <x v="1"/>
    <x v="10"/>
    <x v="1800"/>
    <x v="12"/>
    <n v="3"/>
    <n v="0.2"/>
    <x v="12"/>
  </r>
  <r>
    <n v="7021"/>
    <s v="CA-2014-124737"/>
    <x v="709"/>
    <x v="55"/>
    <s v="Standard Class"/>
    <s v="AP-10915"/>
    <s v="Arthur Prichep"/>
    <s v="Consumer"/>
    <s v="United States"/>
    <s v="Denver"/>
    <s v="Colorado"/>
    <n v="80219"/>
    <x v="1"/>
    <x v="1768"/>
    <x v="1"/>
    <x v="14"/>
    <x v="1757"/>
    <x v="4758"/>
    <n v="1"/>
    <n v="0.2"/>
    <x v="5661"/>
  </r>
  <r>
    <n v="7022"/>
    <s v="CA-2014-124737"/>
    <x v="709"/>
    <x v="55"/>
    <s v="Standard Class"/>
    <s v="AP-10915"/>
    <s v="Arthur Prichep"/>
    <s v="Consumer"/>
    <s v="United States"/>
    <s v="Denver"/>
    <s v="Colorado"/>
    <n v="80219"/>
    <x v="1"/>
    <x v="247"/>
    <x v="0"/>
    <x v="5"/>
    <x v="248"/>
    <x v="1728"/>
    <n v="3"/>
    <n v="0.2"/>
    <x v="5662"/>
  </r>
  <r>
    <n v="7023"/>
    <s v="CA-2014-124737"/>
    <x v="709"/>
    <x v="55"/>
    <s v="Standard Class"/>
    <s v="AP-10915"/>
    <s v="Arthur Prichep"/>
    <s v="Consumer"/>
    <s v="United States"/>
    <s v="Denver"/>
    <s v="Colorado"/>
    <n v="80219"/>
    <x v="1"/>
    <x v="424"/>
    <x v="2"/>
    <x v="7"/>
    <x v="424"/>
    <x v="4759"/>
    <n v="9"/>
    <n v="0.2"/>
    <x v="5663"/>
  </r>
  <r>
    <n v="7024"/>
    <s v="CA-2014-124737"/>
    <x v="709"/>
    <x v="55"/>
    <s v="Standard Class"/>
    <s v="AP-10915"/>
    <s v="Arthur Prichep"/>
    <s v="Consumer"/>
    <s v="United States"/>
    <s v="Denver"/>
    <s v="Colorado"/>
    <n v="80219"/>
    <x v="1"/>
    <x v="712"/>
    <x v="1"/>
    <x v="10"/>
    <x v="711"/>
    <x v="277"/>
    <n v="6"/>
    <n v="0.2"/>
    <x v="282"/>
  </r>
  <r>
    <n v="7025"/>
    <s v="CA-2014-124737"/>
    <x v="709"/>
    <x v="55"/>
    <s v="Standard Class"/>
    <s v="AP-10915"/>
    <s v="Arthur Prichep"/>
    <s v="Consumer"/>
    <s v="United States"/>
    <s v="Denver"/>
    <s v="Colorado"/>
    <n v="80219"/>
    <x v="1"/>
    <x v="1030"/>
    <x v="1"/>
    <x v="10"/>
    <x v="1021"/>
    <x v="1334"/>
    <n v="9"/>
    <n v="0.2"/>
    <x v="1392"/>
  </r>
  <r>
    <n v="7026"/>
    <s v="US-2017-101840"/>
    <x v="695"/>
    <x v="1234"/>
    <s v="Standard Class"/>
    <s v="SP-20545"/>
    <s v="Sibella Parks"/>
    <s v="Corporate"/>
    <s v="United States"/>
    <s v="New York City"/>
    <s v="New York"/>
    <n v="10024"/>
    <x v="3"/>
    <x v="529"/>
    <x v="2"/>
    <x v="7"/>
    <x v="529"/>
    <x v="4760"/>
    <n v="6"/>
    <n v="0"/>
    <x v="5664"/>
  </r>
  <r>
    <n v="7027"/>
    <s v="US-2017-101840"/>
    <x v="695"/>
    <x v="1234"/>
    <s v="Standard Class"/>
    <s v="SP-20545"/>
    <s v="Sibella Parks"/>
    <s v="Corporate"/>
    <s v="United States"/>
    <s v="New York City"/>
    <s v="New York"/>
    <n v="10024"/>
    <x v="3"/>
    <x v="1784"/>
    <x v="1"/>
    <x v="8"/>
    <x v="1774"/>
    <x v="4761"/>
    <n v="4"/>
    <n v="0.2"/>
    <x v="5665"/>
  </r>
  <r>
    <n v="7028"/>
    <s v="CA-2017-131653"/>
    <x v="926"/>
    <x v="60"/>
    <s v="Standard Class"/>
    <s v="RD-19585"/>
    <s v="Rob Dowd"/>
    <s v="Consumer"/>
    <s v="United States"/>
    <s v="New York City"/>
    <s v="New York"/>
    <n v="10011"/>
    <x v="3"/>
    <x v="709"/>
    <x v="1"/>
    <x v="2"/>
    <x v="708"/>
    <x v="3691"/>
    <n v="2"/>
    <n v="0"/>
    <x v="4222"/>
  </r>
  <r>
    <n v="7029"/>
    <s v="US-2016-157840"/>
    <x v="887"/>
    <x v="491"/>
    <s v="Second Class"/>
    <s v="MC-17575"/>
    <s v="Matt Collins"/>
    <s v="Consumer"/>
    <s v="United States"/>
    <s v="Fremont"/>
    <s v="Nebraska"/>
    <n v="68025"/>
    <x v="2"/>
    <x v="987"/>
    <x v="1"/>
    <x v="10"/>
    <x v="980"/>
    <x v="1284"/>
    <n v="5"/>
    <n v="0"/>
    <x v="1335"/>
  </r>
  <r>
    <n v="7030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1190"/>
    <x v="1"/>
    <x v="4"/>
    <x v="683"/>
    <x v="4681"/>
    <n v="3"/>
    <n v="0"/>
    <x v="5666"/>
  </r>
  <r>
    <n v="7031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1542"/>
    <x v="2"/>
    <x v="11"/>
    <x v="1530"/>
    <x v="3978"/>
    <n v="2"/>
    <n v="0"/>
    <x v="4592"/>
  </r>
  <r>
    <n v="7032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290"/>
    <x v="1"/>
    <x v="6"/>
    <x v="290"/>
    <x v="1663"/>
    <n v="3"/>
    <n v="0"/>
    <x v="5667"/>
  </r>
  <r>
    <n v="7033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1209"/>
    <x v="0"/>
    <x v="1"/>
    <x v="1194"/>
    <x v="4762"/>
    <n v="3"/>
    <n v="0.1"/>
    <x v="5668"/>
  </r>
  <r>
    <n v="7034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710"/>
    <x v="1"/>
    <x v="8"/>
    <x v="709"/>
    <x v="4763"/>
    <n v="3"/>
    <n v="0.2"/>
    <x v="5669"/>
  </r>
  <r>
    <n v="7035"/>
    <s v="CA-2016-145548"/>
    <x v="583"/>
    <x v="619"/>
    <s v="Standard Class"/>
    <s v="EB-13750"/>
    <s v="Edward Becker"/>
    <s v="Corporate"/>
    <s v="United States"/>
    <s v="New York City"/>
    <s v="New York"/>
    <n v="10011"/>
    <x v="3"/>
    <x v="908"/>
    <x v="1"/>
    <x v="8"/>
    <x v="900"/>
    <x v="4596"/>
    <n v="3"/>
    <n v="0.2"/>
    <x v="5438"/>
  </r>
  <r>
    <n v="7036"/>
    <s v="CA-2017-119494"/>
    <x v="45"/>
    <x v="87"/>
    <s v="Standard Class"/>
    <s v="JE-15610"/>
    <s v="Jim Epp"/>
    <s v="Corporate"/>
    <s v="United States"/>
    <s v="San Diego"/>
    <s v="California"/>
    <n v="92105"/>
    <x v="1"/>
    <x v="635"/>
    <x v="0"/>
    <x v="1"/>
    <x v="635"/>
    <x v="4764"/>
    <n v="3"/>
    <n v="0.2"/>
    <x v="5670"/>
  </r>
  <r>
    <n v="7037"/>
    <s v="CA-2014-124618"/>
    <x v="1073"/>
    <x v="352"/>
    <s v="Second Class"/>
    <s v="CS-11860"/>
    <s v="Cari Schnelling"/>
    <s v="Consumer"/>
    <s v="United States"/>
    <s v="Lakeland"/>
    <s v="Florida"/>
    <n v="33801"/>
    <x v="0"/>
    <x v="851"/>
    <x v="2"/>
    <x v="16"/>
    <x v="844"/>
    <x v="2006"/>
    <n v="2"/>
    <n v="0.2"/>
    <x v="3911"/>
  </r>
  <r>
    <n v="7038"/>
    <s v="CA-2017-161970"/>
    <x v="585"/>
    <x v="474"/>
    <s v="Standard Class"/>
    <s v="PB-19105"/>
    <s v="Peter Bühler"/>
    <s v="Consumer"/>
    <s v="United States"/>
    <s v="Smyrna"/>
    <s v="Georgia"/>
    <n v="30080"/>
    <x v="0"/>
    <x v="1330"/>
    <x v="1"/>
    <x v="10"/>
    <x v="1315"/>
    <x v="91"/>
    <n v="2"/>
    <n v="0"/>
    <x v="91"/>
  </r>
  <r>
    <n v="7039"/>
    <s v="CA-2017-161970"/>
    <x v="585"/>
    <x v="474"/>
    <s v="Standard Class"/>
    <s v="PB-19105"/>
    <s v="Peter Bühler"/>
    <s v="Consumer"/>
    <s v="United States"/>
    <s v="Smyrna"/>
    <s v="Georgia"/>
    <n v="30080"/>
    <x v="0"/>
    <x v="1811"/>
    <x v="1"/>
    <x v="6"/>
    <x v="1801"/>
    <x v="1465"/>
    <n v="3"/>
    <n v="0"/>
    <x v="5671"/>
  </r>
  <r>
    <n v="7040"/>
    <s v="CA-2017-103443"/>
    <x v="94"/>
    <x v="350"/>
    <s v="Standard Class"/>
    <s v="AT-10735"/>
    <s v="Annie Thurman"/>
    <s v="Consumer"/>
    <s v="United States"/>
    <s v="New York City"/>
    <s v="New York"/>
    <n v="10009"/>
    <x v="3"/>
    <x v="225"/>
    <x v="1"/>
    <x v="4"/>
    <x v="226"/>
    <x v="240"/>
    <n v="2"/>
    <n v="0"/>
    <x v="242"/>
  </r>
  <r>
    <n v="7041"/>
    <s v="CA-2017-103443"/>
    <x v="94"/>
    <x v="350"/>
    <s v="Standard Class"/>
    <s v="AT-10735"/>
    <s v="Annie Thurman"/>
    <s v="Consumer"/>
    <s v="United States"/>
    <s v="New York City"/>
    <s v="New York"/>
    <n v="10009"/>
    <x v="3"/>
    <x v="1339"/>
    <x v="1"/>
    <x v="8"/>
    <x v="1324"/>
    <x v="176"/>
    <n v="3"/>
    <n v="0.2"/>
    <x v="3029"/>
  </r>
  <r>
    <n v="7042"/>
    <s v="CA-2017-103443"/>
    <x v="94"/>
    <x v="350"/>
    <s v="Standard Class"/>
    <s v="AT-10735"/>
    <s v="Annie Thurman"/>
    <s v="Consumer"/>
    <s v="United States"/>
    <s v="New York City"/>
    <s v="New York"/>
    <n v="10009"/>
    <x v="3"/>
    <x v="1292"/>
    <x v="0"/>
    <x v="5"/>
    <x v="1278"/>
    <x v="2259"/>
    <n v="2"/>
    <n v="0"/>
    <x v="2525"/>
  </r>
  <r>
    <n v="7043"/>
    <s v="US-2017-165358"/>
    <x v="930"/>
    <x v="989"/>
    <s v="Standard Class"/>
    <s v="SV-20365"/>
    <s v="Seth Vernon"/>
    <s v="Consumer"/>
    <s v="United States"/>
    <s v="Philadelphia"/>
    <s v="Pennsylvania"/>
    <n v="19134"/>
    <x v="3"/>
    <x v="1687"/>
    <x v="2"/>
    <x v="16"/>
    <x v="1675"/>
    <x v="2798"/>
    <n v="5"/>
    <n v="0.4"/>
    <x v="5672"/>
  </r>
  <r>
    <n v="7044"/>
    <s v="US-2017-165358"/>
    <x v="930"/>
    <x v="989"/>
    <s v="Standard Class"/>
    <s v="SV-20365"/>
    <s v="Seth Vernon"/>
    <s v="Consumer"/>
    <s v="United States"/>
    <s v="Philadelphia"/>
    <s v="Pennsylvania"/>
    <n v="19134"/>
    <x v="3"/>
    <x v="474"/>
    <x v="0"/>
    <x v="1"/>
    <x v="475"/>
    <x v="4765"/>
    <n v="4"/>
    <n v="0.3"/>
    <x v="5673"/>
  </r>
  <r>
    <n v="7045"/>
    <s v="US-2017-165358"/>
    <x v="930"/>
    <x v="989"/>
    <s v="Standard Class"/>
    <s v="SV-20365"/>
    <s v="Seth Vernon"/>
    <s v="Consumer"/>
    <s v="United States"/>
    <s v="Philadelphia"/>
    <s v="Pennsylvania"/>
    <n v="19134"/>
    <x v="3"/>
    <x v="1322"/>
    <x v="1"/>
    <x v="14"/>
    <x v="1308"/>
    <x v="1997"/>
    <n v="2"/>
    <n v="0.2"/>
    <x v="2149"/>
  </r>
  <r>
    <n v="7046"/>
    <s v="CA-2016-160136"/>
    <x v="54"/>
    <x v="333"/>
    <s v="Standard Class"/>
    <s v="PJ-18835"/>
    <s v="Patrick Jones"/>
    <s v="Corporate"/>
    <s v="United States"/>
    <s v="Dallas"/>
    <s v="Texas"/>
    <n v="75217"/>
    <x v="2"/>
    <x v="1215"/>
    <x v="1"/>
    <x v="10"/>
    <x v="1199"/>
    <x v="4766"/>
    <n v="2"/>
    <n v="0.2"/>
    <x v="5674"/>
  </r>
  <r>
    <n v="7047"/>
    <s v="CA-2014-150581"/>
    <x v="918"/>
    <x v="1021"/>
    <s v="Standard Class"/>
    <s v="NM-18445"/>
    <s v="Nathan Mautz"/>
    <s v="Home Office"/>
    <s v="United States"/>
    <s v="Concord"/>
    <s v="California"/>
    <n v="94521"/>
    <x v="1"/>
    <x v="209"/>
    <x v="0"/>
    <x v="3"/>
    <x v="210"/>
    <x v="4767"/>
    <n v="1"/>
    <n v="0.2"/>
    <x v="5675"/>
  </r>
  <r>
    <n v="7048"/>
    <s v="CA-2014-150581"/>
    <x v="918"/>
    <x v="1021"/>
    <s v="Standard Class"/>
    <s v="NM-18445"/>
    <s v="Nathan Mautz"/>
    <s v="Home Office"/>
    <s v="United States"/>
    <s v="Concord"/>
    <s v="California"/>
    <n v="94521"/>
    <x v="1"/>
    <x v="295"/>
    <x v="2"/>
    <x v="11"/>
    <x v="295"/>
    <x v="4768"/>
    <n v="4"/>
    <n v="0"/>
    <x v="5676"/>
  </r>
  <r>
    <n v="7049"/>
    <s v="CA-2016-119515"/>
    <x v="1041"/>
    <x v="1070"/>
    <s v="First Class"/>
    <s v="TR-21325"/>
    <s v="Toby Ritter"/>
    <s v="Consumer"/>
    <s v="United States"/>
    <s v="Nashville"/>
    <s v="Tennessee"/>
    <n v="37211"/>
    <x v="0"/>
    <x v="1553"/>
    <x v="1"/>
    <x v="10"/>
    <x v="1541"/>
    <x v="12"/>
    <n v="3"/>
    <n v="0.2"/>
    <x v="12"/>
  </r>
  <r>
    <n v="7050"/>
    <s v="CA-2014-141355"/>
    <x v="794"/>
    <x v="839"/>
    <s v="Standard Class"/>
    <s v="BF-11005"/>
    <s v="Barry Franz"/>
    <s v="Home Office"/>
    <s v="United States"/>
    <s v="Aurora"/>
    <s v="Colorado"/>
    <n v="80013"/>
    <x v="1"/>
    <x v="1583"/>
    <x v="1"/>
    <x v="6"/>
    <x v="1574"/>
    <x v="4769"/>
    <n v="2"/>
    <n v="0.2"/>
    <x v="5677"/>
  </r>
  <r>
    <n v="7051"/>
    <s v="CA-2016-165330"/>
    <x v="25"/>
    <x v="440"/>
    <s v="Same Day"/>
    <s v="WB-21850"/>
    <s v="William Brown"/>
    <s v="Consumer"/>
    <s v="United States"/>
    <s v="Anaheim"/>
    <s v="California"/>
    <n v="92804"/>
    <x v="1"/>
    <x v="270"/>
    <x v="1"/>
    <x v="8"/>
    <x v="270"/>
    <x v="4770"/>
    <n v="5"/>
    <n v="0.2"/>
    <x v="5678"/>
  </r>
  <r>
    <n v="7052"/>
    <s v="CA-2016-165330"/>
    <x v="25"/>
    <x v="440"/>
    <s v="Same Day"/>
    <s v="WB-21850"/>
    <s v="William Brown"/>
    <s v="Consumer"/>
    <s v="United States"/>
    <s v="Anaheim"/>
    <s v="California"/>
    <n v="92804"/>
    <x v="1"/>
    <x v="1759"/>
    <x v="1"/>
    <x v="6"/>
    <x v="1748"/>
    <x v="4607"/>
    <n v="2"/>
    <n v="0"/>
    <x v="5454"/>
  </r>
  <r>
    <n v="7053"/>
    <s v="CA-2016-165330"/>
    <x v="25"/>
    <x v="440"/>
    <s v="Same Day"/>
    <s v="WB-21850"/>
    <s v="William Brown"/>
    <s v="Consumer"/>
    <s v="United States"/>
    <s v="Anaheim"/>
    <s v="California"/>
    <n v="92804"/>
    <x v="1"/>
    <x v="1174"/>
    <x v="1"/>
    <x v="10"/>
    <x v="1160"/>
    <x v="4771"/>
    <n v="1"/>
    <n v="0"/>
    <x v="5679"/>
  </r>
  <r>
    <n v="7054"/>
    <s v="CA-2016-165330"/>
    <x v="25"/>
    <x v="440"/>
    <s v="Same Day"/>
    <s v="WB-21850"/>
    <s v="William Brown"/>
    <s v="Consumer"/>
    <s v="United States"/>
    <s v="Anaheim"/>
    <s v="California"/>
    <n v="92804"/>
    <x v="1"/>
    <x v="632"/>
    <x v="2"/>
    <x v="11"/>
    <x v="632"/>
    <x v="668"/>
    <n v="4"/>
    <n v="0"/>
    <x v="5680"/>
  </r>
  <r>
    <n v="7055"/>
    <s v="CA-2016-165330"/>
    <x v="25"/>
    <x v="440"/>
    <s v="Same Day"/>
    <s v="WB-21850"/>
    <s v="William Brown"/>
    <s v="Consumer"/>
    <s v="United States"/>
    <s v="Anaheim"/>
    <s v="California"/>
    <n v="92804"/>
    <x v="1"/>
    <x v="1209"/>
    <x v="0"/>
    <x v="1"/>
    <x v="1194"/>
    <x v="4158"/>
    <n v="5"/>
    <n v="0.2"/>
    <x v="5681"/>
  </r>
  <r>
    <n v="7056"/>
    <s v="CA-2016-165330"/>
    <x v="25"/>
    <x v="440"/>
    <s v="Same Day"/>
    <s v="WB-21850"/>
    <s v="William Brown"/>
    <s v="Consumer"/>
    <s v="United States"/>
    <s v="Anaheim"/>
    <s v="California"/>
    <n v="92804"/>
    <x v="1"/>
    <x v="528"/>
    <x v="1"/>
    <x v="8"/>
    <x v="528"/>
    <x v="2045"/>
    <n v="3"/>
    <n v="0.2"/>
    <x v="5682"/>
  </r>
  <r>
    <n v="7057"/>
    <s v="CA-2016-165330"/>
    <x v="25"/>
    <x v="440"/>
    <s v="Same Day"/>
    <s v="WB-21850"/>
    <s v="William Brown"/>
    <s v="Consumer"/>
    <s v="United States"/>
    <s v="Anaheim"/>
    <s v="California"/>
    <n v="92804"/>
    <x v="1"/>
    <x v="822"/>
    <x v="1"/>
    <x v="8"/>
    <x v="818"/>
    <x v="4772"/>
    <n v="9"/>
    <n v="0.2"/>
    <x v="5683"/>
  </r>
  <r>
    <n v="7058"/>
    <s v="CA-2016-165330"/>
    <x v="25"/>
    <x v="440"/>
    <s v="Same Day"/>
    <s v="WB-21850"/>
    <s v="William Brown"/>
    <s v="Consumer"/>
    <s v="United States"/>
    <s v="Anaheim"/>
    <s v="California"/>
    <n v="92804"/>
    <x v="1"/>
    <x v="898"/>
    <x v="0"/>
    <x v="3"/>
    <x v="891"/>
    <x v="4773"/>
    <n v="7"/>
    <n v="0.2"/>
    <x v="5684"/>
  </r>
  <r>
    <n v="7059"/>
    <s v="CA-2016-165330"/>
    <x v="25"/>
    <x v="440"/>
    <s v="Same Day"/>
    <s v="WB-21850"/>
    <s v="William Brown"/>
    <s v="Consumer"/>
    <s v="United States"/>
    <s v="Anaheim"/>
    <s v="California"/>
    <n v="92804"/>
    <x v="1"/>
    <x v="1764"/>
    <x v="1"/>
    <x v="4"/>
    <x v="1753"/>
    <x v="4774"/>
    <n v="3"/>
    <n v="0"/>
    <x v="1965"/>
  </r>
  <r>
    <n v="7060"/>
    <s v="CA-2016-165330"/>
    <x v="25"/>
    <x v="440"/>
    <s v="Same Day"/>
    <s v="WB-21850"/>
    <s v="William Brown"/>
    <s v="Consumer"/>
    <s v="United States"/>
    <s v="Anaheim"/>
    <s v="California"/>
    <n v="92804"/>
    <x v="1"/>
    <x v="586"/>
    <x v="1"/>
    <x v="9"/>
    <x v="586"/>
    <x v="4775"/>
    <n v="2"/>
    <n v="0"/>
    <x v="5685"/>
  </r>
  <r>
    <n v="7061"/>
    <s v="CA-2016-165330"/>
    <x v="25"/>
    <x v="440"/>
    <s v="Same Day"/>
    <s v="WB-21850"/>
    <s v="William Brown"/>
    <s v="Consumer"/>
    <s v="United States"/>
    <s v="Anaheim"/>
    <s v="California"/>
    <n v="92804"/>
    <x v="1"/>
    <x v="1812"/>
    <x v="1"/>
    <x v="8"/>
    <x v="1802"/>
    <x v="4776"/>
    <n v="2"/>
    <n v="0.2"/>
    <x v="5686"/>
  </r>
  <r>
    <n v="7062"/>
    <s v="CA-2015-132633"/>
    <x v="302"/>
    <x v="43"/>
    <s v="Second Class"/>
    <s v="KH-16630"/>
    <s v="Ken Heidel"/>
    <s v="Corporate"/>
    <s v="United States"/>
    <s v="Pleasant Grove"/>
    <s v="Utah"/>
    <n v="84062"/>
    <x v="1"/>
    <x v="881"/>
    <x v="1"/>
    <x v="8"/>
    <x v="875"/>
    <x v="4777"/>
    <n v="3"/>
    <n v="0.2"/>
    <x v="5687"/>
  </r>
  <r>
    <n v="7063"/>
    <s v="CA-2016-157742"/>
    <x v="723"/>
    <x v="844"/>
    <s v="Second Class"/>
    <s v="KL-16645"/>
    <s v="Ken Lonsdale"/>
    <s v="Consumer"/>
    <s v="United States"/>
    <s v="Springfield"/>
    <s v="Oregon"/>
    <n v="97477"/>
    <x v="1"/>
    <x v="1758"/>
    <x v="1"/>
    <x v="12"/>
    <x v="1711"/>
    <x v="4778"/>
    <n v="3"/>
    <n v="0.2"/>
    <x v="5688"/>
  </r>
  <r>
    <n v="7064"/>
    <s v="CA-2017-127712"/>
    <x v="515"/>
    <x v="559"/>
    <s v="Standard Class"/>
    <s v="MG-17890"/>
    <s v="Michael Granlund"/>
    <s v="Home Office"/>
    <s v="United States"/>
    <s v="Salem"/>
    <s v="Oregon"/>
    <n v="97301"/>
    <x v="1"/>
    <x v="1562"/>
    <x v="1"/>
    <x v="14"/>
    <x v="1553"/>
    <x v="928"/>
    <n v="2"/>
    <n v="0.2"/>
    <x v="5689"/>
  </r>
  <r>
    <n v="7065"/>
    <s v="CA-2017-169474"/>
    <x v="1144"/>
    <x v="736"/>
    <s v="Standard Class"/>
    <s v="JF-15355"/>
    <s v="Jay Fein"/>
    <s v="Consumer"/>
    <s v="United States"/>
    <s v="Rochester"/>
    <s v="New York"/>
    <n v="14609"/>
    <x v="3"/>
    <x v="930"/>
    <x v="1"/>
    <x v="9"/>
    <x v="923"/>
    <x v="4779"/>
    <n v="3"/>
    <n v="0"/>
    <x v="5690"/>
  </r>
  <r>
    <n v="7066"/>
    <s v="CA-2014-106726"/>
    <x v="776"/>
    <x v="820"/>
    <s v="First Class"/>
    <s v="RS-19765"/>
    <s v="Roland Schwarz"/>
    <s v="Corporate"/>
    <s v="United States"/>
    <s v="Los Angeles"/>
    <s v="California"/>
    <n v="90008"/>
    <x v="1"/>
    <x v="734"/>
    <x v="1"/>
    <x v="4"/>
    <x v="733"/>
    <x v="4780"/>
    <n v="7"/>
    <n v="0"/>
    <x v="5691"/>
  </r>
  <r>
    <n v="7067"/>
    <s v="CA-2016-147473"/>
    <x v="198"/>
    <x v="895"/>
    <s v="Standard Class"/>
    <s v="NL-18310"/>
    <s v="Nancy Lomonaco"/>
    <s v="Home Office"/>
    <s v="United States"/>
    <s v="Los Angeles"/>
    <s v="California"/>
    <n v="90049"/>
    <x v="1"/>
    <x v="1434"/>
    <x v="1"/>
    <x v="10"/>
    <x v="1422"/>
    <x v="789"/>
    <n v="6"/>
    <n v="0"/>
    <x v="814"/>
  </r>
  <r>
    <n v="7068"/>
    <s v="CA-2016-114209"/>
    <x v="206"/>
    <x v="476"/>
    <s v="Standard Class"/>
    <s v="AS-10285"/>
    <s v="Alejandro Savely"/>
    <s v="Corporate"/>
    <s v="United States"/>
    <s v="Dallas"/>
    <s v="Texas"/>
    <n v="75081"/>
    <x v="2"/>
    <x v="185"/>
    <x v="1"/>
    <x v="8"/>
    <x v="186"/>
    <x v="3240"/>
    <n v="2"/>
    <n v="0.8"/>
    <x v="3657"/>
  </r>
  <r>
    <n v="7069"/>
    <s v="CA-2016-114209"/>
    <x v="206"/>
    <x v="476"/>
    <s v="Standard Class"/>
    <s v="AS-10285"/>
    <s v="Alejandro Savely"/>
    <s v="Corporate"/>
    <s v="United States"/>
    <s v="Dallas"/>
    <s v="Texas"/>
    <n v="75081"/>
    <x v="2"/>
    <x v="693"/>
    <x v="1"/>
    <x v="10"/>
    <x v="693"/>
    <x v="4781"/>
    <n v="9"/>
    <n v="0.2"/>
    <x v="5692"/>
  </r>
  <r>
    <n v="7070"/>
    <s v="CA-2014-141901"/>
    <x v="128"/>
    <x v="536"/>
    <s v="Standard Class"/>
    <s v="GM-14500"/>
    <s v="Gene McClure"/>
    <s v="Consumer"/>
    <s v="United States"/>
    <s v="Fresno"/>
    <s v="California"/>
    <n v="93727"/>
    <x v="1"/>
    <x v="457"/>
    <x v="1"/>
    <x v="10"/>
    <x v="458"/>
    <x v="156"/>
    <n v="1"/>
    <n v="0"/>
    <x v="158"/>
  </r>
  <r>
    <n v="7071"/>
    <s v="CA-2016-164490"/>
    <x v="64"/>
    <x v="165"/>
    <s v="Second Class"/>
    <s v="SU-20665"/>
    <s v="Stephanie Ulpright"/>
    <s v="Home Office"/>
    <s v="United States"/>
    <s v="Chicago"/>
    <s v="Illinois"/>
    <n v="60653"/>
    <x v="2"/>
    <x v="609"/>
    <x v="1"/>
    <x v="10"/>
    <x v="609"/>
    <x v="4766"/>
    <n v="2"/>
    <n v="0.2"/>
    <x v="5674"/>
  </r>
  <r>
    <n v="7072"/>
    <s v="CA-2016-112256"/>
    <x v="310"/>
    <x v="1235"/>
    <s v="Standard Class"/>
    <s v="CK-12205"/>
    <s v="Chloris Kastensmidt"/>
    <s v="Consumer"/>
    <s v="United States"/>
    <s v="Mcallen"/>
    <s v="Texas"/>
    <n v="78501"/>
    <x v="2"/>
    <x v="1477"/>
    <x v="1"/>
    <x v="6"/>
    <x v="1464"/>
    <x v="3079"/>
    <n v="2"/>
    <n v="0.2"/>
    <x v="3450"/>
  </r>
  <r>
    <n v="7073"/>
    <s v="CA-2016-112256"/>
    <x v="310"/>
    <x v="1235"/>
    <s v="Standard Class"/>
    <s v="CK-12205"/>
    <s v="Chloris Kastensmidt"/>
    <s v="Consumer"/>
    <s v="United States"/>
    <s v="Mcallen"/>
    <s v="Texas"/>
    <n v="78501"/>
    <x v="2"/>
    <x v="1114"/>
    <x v="1"/>
    <x v="10"/>
    <x v="1103"/>
    <x v="1182"/>
    <n v="1"/>
    <n v="0.2"/>
    <x v="1673"/>
  </r>
  <r>
    <n v="7074"/>
    <s v="CA-2016-112256"/>
    <x v="310"/>
    <x v="1235"/>
    <s v="Standard Class"/>
    <s v="CK-12205"/>
    <s v="Chloris Kastensmidt"/>
    <s v="Consumer"/>
    <s v="United States"/>
    <s v="Mcallen"/>
    <s v="Texas"/>
    <n v="78501"/>
    <x v="2"/>
    <x v="399"/>
    <x v="1"/>
    <x v="6"/>
    <x v="400"/>
    <x v="4782"/>
    <n v="5"/>
    <n v="0.2"/>
    <x v="5693"/>
  </r>
  <r>
    <n v="7075"/>
    <s v="CA-2016-112256"/>
    <x v="310"/>
    <x v="1235"/>
    <s v="Standard Class"/>
    <s v="CK-12205"/>
    <s v="Chloris Kastensmidt"/>
    <s v="Consumer"/>
    <s v="United States"/>
    <s v="Mcallen"/>
    <s v="Texas"/>
    <n v="78501"/>
    <x v="2"/>
    <x v="990"/>
    <x v="1"/>
    <x v="8"/>
    <x v="305"/>
    <x v="4783"/>
    <n v="4"/>
    <n v="0.8"/>
    <x v="5694"/>
  </r>
  <r>
    <n v="7076"/>
    <s v="CA-2016-112256"/>
    <x v="310"/>
    <x v="1235"/>
    <s v="Standard Class"/>
    <s v="CK-12205"/>
    <s v="Chloris Kastensmidt"/>
    <s v="Consumer"/>
    <s v="United States"/>
    <s v="Mcallen"/>
    <s v="Texas"/>
    <n v="78501"/>
    <x v="2"/>
    <x v="1059"/>
    <x v="1"/>
    <x v="14"/>
    <x v="1048"/>
    <x v="4784"/>
    <n v="2"/>
    <n v="0.2"/>
    <x v="5695"/>
  </r>
  <r>
    <n v="7077"/>
    <s v="CA-2016-167416"/>
    <x v="536"/>
    <x v="968"/>
    <s v="Standard Class"/>
    <s v="JM-15580"/>
    <s v="Jill Matthias"/>
    <s v="Consumer"/>
    <s v="United States"/>
    <s v="Seattle"/>
    <s v="Washington"/>
    <n v="98105"/>
    <x v="1"/>
    <x v="598"/>
    <x v="1"/>
    <x v="12"/>
    <x v="598"/>
    <x v="2803"/>
    <n v="5"/>
    <n v="0"/>
    <x v="5696"/>
  </r>
  <r>
    <n v="7078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634"/>
    <x v="1"/>
    <x v="8"/>
    <x v="634"/>
    <x v="4785"/>
    <n v="7"/>
    <n v="0.7"/>
    <x v="5697"/>
  </r>
  <r>
    <n v="7079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1428"/>
    <x v="1"/>
    <x v="9"/>
    <x v="1416"/>
    <x v="4786"/>
    <n v="9"/>
    <n v="0.2"/>
    <x v="5698"/>
  </r>
  <r>
    <n v="7080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487"/>
    <x v="1"/>
    <x v="6"/>
    <x v="487"/>
    <x v="530"/>
    <n v="4"/>
    <n v="0.2"/>
    <x v="541"/>
  </r>
  <r>
    <n v="7081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114"/>
    <x v="0"/>
    <x v="3"/>
    <x v="114"/>
    <x v="4787"/>
    <n v="3"/>
    <n v="0.4"/>
    <x v="5699"/>
  </r>
  <r>
    <n v="7082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695"/>
    <x v="2"/>
    <x v="11"/>
    <x v="1062"/>
    <x v="4788"/>
    <n v="3"/>
    <n v="0.2"/>
    <x v="5700"/>
  </r>
  <r>
    <n v="7083"/>
    <s v="CA-2016-106950"/>
    <x v="476"/>
    <x v="479"/>
    <s v="Standard Class"/>
    <s v="JE-15715"/>
    <s v="Joe Elijah"/>
    <s v="Consumer"/>
    <s v="United States"/>
    <s v="Charlotte"/>
    <s v="North Carolina"/>
    <n v="28205"/>
    <x v="0"/>
    <x v="1426"/>
    <x v="1"/>
    <x v="8"/>
    <x v="1414"/>
    <x v="4789"/>
    <n v="5"/>
    <n v="0.7"/>
    <x v="5701"/>
  </r>
  <r>
    <n v="7084"/>
    <s v="CA-2017-118724"/>
    <x v="246"/>
    <x v="262"/>
    <s v="Second Class"/>
    <s v="AR-10825"/>
    <s v="Anthony Rawles"/>
    <s v="Corporate"/>
    <s v="United States"/>
    <s v="Concord"/>
    <s v="California"/>
    <n v="94521"/>
    <x v="1"/>
    <x v="1273"/>
    <x v="1"/>
    <x v="6"/>
    <x v="1258"/>
    <x v="2872"/>
    <n v="2"/>
    <n v="0"/>
    <x v="5702"/>
  </r>
  <r>
    <n v="7085"/>
    <s v="CA-2017-118724"/>
    <x v="246"/>
    <x v="262"/>
    <s v="Second Class"/>
    <s v="AR-10825"/>
    <s v="Anthony Rawles"/>
    <s v="Corporate"/>
    <s v="United States"/>
    <s v="Concord"/>
    <s v="California"/>
    <n v="94521"/>
    <x v="1"/>
    <x v="944"/>
    <x v="2"/>
    <x v="7"/>
    <x v="937"/>
    <x v="4790"/>
    <n v="9"/>
    <n v="0.2"/>
    <x v="5703"/>
  </r>
  <r>
    <n v="7086"/>
    <s v="CA-2017-112004"/>
    <x v="145"/>
    <x v="938"/>
    <s v="First Class"/>
    <s v="AH-10075"/>
    <s v="Adam Hart"/>
    <s v="Corporate"/>
    <s v="United States"/>
    <s v="Chester"/>
    <s v="Pennsylvania"/>
    <n v="19013"/>
    <x v="3"/>
    <x v="1547"/>
    <x v="1"/>
    <x v="8"/>
    <x v="1535"/>
    <x v="4791"/>
    <n v="5"/>
    <n v="0.7"/>
    <x v="5704"/>
  </r>
  <r>
    <n v="7087"/>
    <s v="CA-2017-112004"/>
    <x v="145"/>
    <x v="938"/>
    <s v="First Class"/>
    <s v="AH-10075"/>
    <s v="Adam Hart"/>
    <s v="Corporate"/>
    <s v="United States"/>
    <s v="Chester"/>
    <s v="Pennsylvania"/>
    <n v="19013"/>
    <x v="3"/>
    <x v="1420"/>
    <x v="1"/>
    <x v="14"/>
    <x v="1408"/>
    <x v="4792"/>
    <n v="2"/>
    <n v="0.2"/>
    <x v="5705"/>
  </r>
  <r>
    <n v="7088"/>
    <s v="US-2017-143175"/>
    <x v="646"/>
    <x v="1236"/>
    <s v="Second Class"/>
    <s v="GA-14515"/>
    <s v="George Ashbrook"/>
    <s v="Consumer"/>
    <s v="United States"/>
    <s v="Los Angeles"/>
    <s v="California"/>
    <n v="90004"/>
    <x v="1"/>
    <x v="1291"/>
    <x v="1"/>
    <x v="4"/>
    <x v="1277"/>
    <x v="4191"/>
    <n v="3"/>
    <n v="0"/>
    <x v="4877"/>
  </r>
  <r>
    <n v="7089"/>
    <s v="CA-2015-105844"/>
    <x v="969"/>
    <x v="983"/>
    <s v="Second Class"/>
    <s v="JF-15415"/>
    <s v="Jennifer Ferguson"/>
    <s v="Consumer"/>
    <s v="United States"/>
    <s v="Sparks"/>
    <s v="Nevada"/>
    <n v="89431"/>
    <x v="1"/>
    <x v="1041"/>
    <x v="1"/>
    <x v="6"/>
    <x v="1030"/>
    <x v="1378"/>
    <n v="4"/>
    <n v="0"/>
    <x v="3447"/>
  </r>
  <r>
    <n v="7090"/>
    <s v="CA-2017-118864"/>
    <x v="140"/>
    <x v="141"/>
    <s v="Second Class"/>
    <s v="KH-16690"/>
    <s v="Kristen Hastings"/>
    <s v="Corporate"/>
    <s v="United States"/>
    <s v="Los Angeles"/>
    <s v="California"/>
    <n v="90032"/>
    <x v="1"/>
    <x v="1187"/>
    <x v="2"/>
    <x v="7"/>
    <x v="1173"/>
    <x v="668"/>
    <n v="1"/>
    <n v="0.2"/>
    <x v="5706"/>
  </r>
  <r>
    <n v="7091"/>
    <s v="CA-2015-119480"/>
    <x v="1145"/>
    <x v="1237"/>
    <s v="Standard Class"/>
    <s v="CC-12685"/>
    <s v="Craig Carroll"/>
    <s v="Consumer"/>
    <s v="United States"/>
    <s v="Henderson"/>
    <s v="Kentucky"/>
    <n v="42420"/>
    <x v="0"/>
    <x v="258"/>
    <x v="1"/>
    <x v="10"/>
    <x v="33"/>
    <x v="1938"/>
    <n v="3"/>
    <n v="0"/>
    <x v="2086"/>
  </r>
  <r>
    <n v="7092"/>
    <s v="CA-2015-119480"/>
    <x v="1145"/>
    <x v="1237"/>
    <s v="Standard Class"/>
    <s v="CC-12685"/>
    <s v="Craig Carroll"/>
    <s v="Consumer"/>
    <s v="United States"/>
    <s v="Henderson"/>
    <s v="Kentucky"/>
    <n v="42420"/>
    <x v="0"/>
    <x v="1309"/>
    <x v="1"/>
    <x v="9"/>
    <x v="1294"/>
    <x v="4793"/>
    <n v="3"/>
    <n v="0"/>
    <x v="5707"/>
  </r>
  <r>
    <n v="7093"/>
    <s v="CA-2015-119480"/>
    <x v="1145"/>
    <x v="1237"/>
    <s v="Standard Class"/>
    <s v="CC-12685"/>
    <s v="Craig Carroll"/>
    <s v="Consumer"/>
    <s v="United States"/>
    <s v="Henderson"/>
    <s v="Kentucky"/>
    <n v="42420"/>
    <x v="0"/>
    <x v="1394"/>
    <x v="1"/>
    <x v="6"/>
    <x v="1380"/>
    <x v="3931"/>
    <n v="2"/>
    <n v="0"/>
    <x v="4537"/>
  </r>
  <r>
    <n v="7094"/>
    <s v="CA-2015-119480"/>
    <x v="1145"/>
    <x v="1237"/>
    <s v="Standard Class"/>
    <s v="CC-12685"/>
    <s v="Craig Carroll"/>
    <s v="Consumer"/>
    <s v="United States"/>
    <s v="Henderson"/>
    <s v="Kentucky"/>
    <n v="42420"/>
    <x v="0"/>
    <x v="1540"/>
    <x v="1"/>
    <x v="10"/>
    <x v="1528"/>
    <x v="3786"/>
    <n v="5"/>
    <n v="0"/>
    <x v="4342"/>
  </r>
  <r>
    <n v="7095"/>
    <s v="US-2015-153374"/>
    <x v="97"/>
    <x v="95"/>
    <s v="Second Class"/>
    <s v="JF-15565"/>
    <s v="Jill Fjeld"/>
    <s v="Consumer"/>
    <s v="United States"/>
    <s v="Decatur"/>
    <s v="Illinois"/>
    <n v="62521"/>
    <x v="2"/>
    <x v="295"/>
    <x v="2"/>
    <x v="11"/>
    <x v="295"/>
    <x v="4620"/>
    <n v="6"/>
    <n v="0.2"/>
    <x v="5708"/>
  </r>
  <r>
    <n v="7096"/>
    <s v="CA-2016-101980"/>
    <x v="1146"/>
    <x v="428"/>
    <s v="First Class"/>
    <s v="RP-19390"/>
    <s v="Resi Pölking"/>
    <s v="Consumer"/>
    <s v="United States"/>
    <s v="New York City"/>
    <s v="New York"/>
    <n v="10009"/>
    <x v="3"/>
    <x v="997"/>
    <x v="1"/>
    <x v="8"/>
    <x v="989"/>
    <x v="4794"/>
    <n v="6"/>
    <n v="0.2"/>
    <x v="5709"/>
  </r>
  <r>
    <n v="7097"/>
    <s v="CA-2016-101980"/>
    <x v="1146"/>
    <x v="428"/>
    <s v="First Class"/>
    <s v="RP-19390"/>
    <s v="Resi Pölking"/>
    <s v="Consumer"/>
    <s v="United States"/>
    <s v="New York City"/>
    <s v="New York"/>
    <n v="10009"/>
    <x v="3"/>
    <x v="1591"/>
    <x v="1"/>
    <x v="8"/>
    <x v="1583"/>
    <x v="4795"/>
    <n v="2"/>
    <n v="0.2"/>
    <x v="5710"/>
  </r>
  <r>
    <n v="7098"/>
    <s v="CA-2016-101980"/>
    <x v="1146"/>
    <x v="428"/>
    <s v="First Class"/>
    <s v="RP-19390"/>
    <s v="Resi Pölking"/>
    <s v="Consumer"/>
    <s v="United States"/>
    <s v="New York City"/>
    <s v="New York"/>
    <n v="10009"/>
    <x v="3"/>
    <x v="858"/>
    <x v="1"/>
    <x v="8"/>
    <x v="852"/>
    <x v="1046"/>
    <n v="5"/>
    <n v="0.2"/>
    <x v="1087"/>
  </r>
  <r>
    <n v="7099"/>
    <s v="CA-2017-144596"/>
    <x v="44"/>
    <x v="173"/>
    <s v="Standard Class"/>
    <s v="CD-11980"/>
    <s v="Carol Darley"/>
    <s v="Consumer"/>
    <s v="United States"/>
    <s v="New York City"/>
    <s v="New York"/>
    <n v="10011"/>
    <x v="3"/>
    <x v="1733"/>
    <x v="1"/>
    <x v="10"/>
    <x v="1721"/>
    <x v="4796"/>
    <n v="9"/>
    <n v="0"/>
    <x v="5711"/>
  </r>
  <r>
    <n v="7100"/>
    <s v="CA-2015-124933"/>
    <x v="207"/>
    <x v="1090"/>
    <s v="Second Class"/>
    <s v="DF-13135"/>
    <s v="David Flashing"/>
    <s v="Consumer"/>
    <s v="United States"/>
    <s v="New York City"/>
    <s v="New York"/>
    <n v="10009"/>
    <x v="3"/>
    <x v="1733"/>
    <x v="1"/>
    <x v="10"/>
    <x v="1721"/>
    <x v="3543"/>
    <n v="6"/>
    <n v="0"/>
    <x v="4036"/>
  </r>
  <r>
    <n v="7101"/>
    <s v="CA-2014-159625"/>
    <x v="533"/>
    <x v="986"/>
    <s v="Standard Class"/>
    <s v="SM-20005"/>
    <s v="Sally Matthias"/>
    <s v="Consumer"/>
    <s v="United States"/>
    <s v="Scottsdale"/>
    <s v="Arizona"/>
    <n v="85254"/>
    <x v="1"/>
    <x v="1170"/>
    <x v="1"/>
    <x v="12"/>
    <x v="153"/>
    <x v="3032"/>
    <n v="3"/>
    <n v="0.2"/>
    <x v="5712"/>
  </r>
  <r>
    <n v="7102"/>
    <s v="CA-2016-144337"/>
    <x v="1147"/>
    <x v="816"/>
    <s v="Second Class"/>
    <s v="SG-20890"/>
    <s v="Susan Gilcrest"/>
    <s v="Corporate"/>
    <s v="United States"/>
    <s v="Amarillo"/>
    <s v="Texas"/>
    <n v="79109"/>
    <x v="2"/>
    <x v="33"/>
    <x v="1"/>
    <x v="10"/>
    <x v="33"/>
    <x v="3073"/>
    <n v="2"/>
    <n v="0.2"/>
    <x v="3442"/>
  </r>
  <r>
    <n v="7103"/>
    <s v="CA-2014-117478"/>
    <x v="158"/>
    <x v="131"/>
    <s v="First Class"/>
    <s v="LH-16750"/>
    <s v="Larry Hughes"/>
    <s v="Consumer"/>
    <s v="United States"/>
    <s v="Philadelphia"/>
    <s v="Pennsylvania"/>
    <n v="19140"/>
    <x v="3"/>
    <x v="347"/>
    <x v="1"/>
    <x v="8"/>
    <x v="347"/>
    <x v="4797"/>
    <n v="3"/>
    <n v="0.7"/>
    <x v="5713"/>
  </r>
  <r>
    <n v="7104"/>
    <s v="CA-2017-147410"/>
    <x v="507"/>
    <x v="221"/>
    <s v="Standard Class"/>
    <s v="EJ-14155"/>
    <s v="Eva Jacobs"/>
    <s v="Consumer"/>
    <s v="United States"/>
    <s v="Santa Ana"/>
    <s v="California"/>
    <n v="92704"/>
    <x v="1"/>
    <x v="1672"/>
    <x v="1"/>
    <x v="4"/>
    <x v="1660"/>
    <x v="4798"/>
    <n v="2"/>
    <n v="0"/>
    <x v="5714"/>
  </r>
  <r>
    <n v="7105"/>
    <s v="CA-2017-128944"/>
    <x v="249"/>
    <x v="329"/>
    <s v="Second Class"/>
    <s v="KH-16330"/>
    <s v="Katharine Harms"/>
    <s v="Corporate"/>
    <s v="United States"/>
    <s v="Newark"/>
    <s v="Ohio"/>
    <n v="43055"/>
    <x v="3"/>
    <x v="323"/>
    <x v="0"/>
    <x v="1"/>
    <x v="323"/>
    <x v="4799"/>
    <n v="6"/>
    <n v="0.3"/>
    <x v="5715"/>
  </r>
  <r>
    <n v="7106"/>
    <s v="CA-2017-128944"/>
    <x v="249"/>
    <x v="329"/>
    <s v="Second Class"/>
    <s v="KH-16330"/>
    <s v="Katharine Harms"/>
    <s v="Corporate"/>
    <s v="United States"/>
    <s v="Newark"/>
    <s v="Ohio"/>
    <n v="43055"/>
    <x v="3"/>
    <x v="1372"/>
    <x v="0"/>
    <x v="5"/>
    <x v="1357"/>
    <x v="4800"/>
    <n v="3"/>
    <n v="0.2"/>
    <x v="5716"/>
  </r>
  <r>
    <n v="7107"/>
    <s v="CA-2017-128944"/>
    <x v="249"/>
    <x v="329"/>
    <s v="Second Class"/>
    <s v="KH-16330"/>
    <s v="Katharine Harms"/>
    <s v="Corporate"/>
    <s v="United States"/>
    <s v="Newark"/>
    <s v="Ohio"/>
    <n v="43055"/>
    <x v="3"/>
    <x v="1617"/>
    <x v="2"/>
    <x v="11"/>
    <x v="1608"/>
    <x v="4801"/>
    <n v="9"/>
    <n v="0.2"/>
    <x v="5717"/>
  </r>
  <r>
    <n v="7108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714"/>
    <x v="2"/>
    <x v="7"/>
    <x v="713"/>
    <x v="2275"/>
    <n v="2"/>
    <n v="0"/>
    <x v="2666"/>
  </r>
  <r>
    <n v="7109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1199"/>
    <x v="1"/>
    <x v="6"/>
    <x v="1184"/>
    <x v="175"/>
    <n v="2"/>
    <n v="0"/>
    <x v="5718"/>
  </r>
  <r>
    <n v="7110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156"/>
    <x v="1"/>
    <x v="4"/>
    <x v="157"/>
    <x v="4802"/>
    <n v="4"/>
    <n v="0"/>
    <x v="5719"/>
  </r>
  <r>
    <n v="7111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1562"/>
    <x v="1"/>
    <x v="14"/>
    <x v="1553"/>
    <x v="3433"/>
    <n v="2"/>
    <n v="0"/>
    <x v="5720"/>
  </r>
  <r>
    <n v="7112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915"/>
    <x v="1"/>
    <x v="6"/>
    <x v="907"/>
    <x v="1002"/>
    <n v="2"/>
    <n v="0"/>
    <x v="5721"/>
  </r>
  <r>
    <n v="7113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133"/>
    <x v="1"/>
    <x v="14"/>
    <x v="134"/>
    <x v="2803"/>
    <n v="5"/>
    <n v="0"/>
    <x v="3114"/>
  </r>
  <r>
    <n v="7114"/>
    <s v="CA-2016-109666"/>
    <x v="475"/>
    <x v="408"/>
    <s v="Standard Class"/>
    <s v="KM-16720"/>
    <s v="Kunst Miller"/>
    <s v="Consumer"/>
    <s v="United States"/>
    <s v="New York City"/>
    <s v="New York"/>
    <n v="10035"/>
    <x v="3"/>
    <x v="1458"/>
    <x v="1"/>
    <x v="8"/>
    <x v="1444"/>
    <x v="4803"/>
    <n v="2"/>
    <n v="0.2"/>
    <x v="5722"/>
  </r>
  <r>
    <n v="7115"/>
    <s v="US-2016-102239"/>
    <x v="465"/>
    <x v="1238"/>
    <s v="First Class"/>
    <s v="LW-16990"/>
    <s v="Lindsay Williams"/>
    <s v="Corporate"/>
    <s v="United States"/>
    <s v="Henderson"/>
    <s v="Nevada"/>
    <n v="89015"/>
    <x v="1"/>
    <x v="1660"/>
    <x v="0"/>
    <x v="3"/>
    <x v="1648"/>
    <x v="4804"/>
    <n v="6"/>
    <n v="0"/>
    <x v="5723"/>
  </r>
  <r>
    <n v="7116"/>
    <s v="US-2016-102239"/>
    <x v="465"/>
    <x v="1238"/>
    <s v="First Class"/>
    <s v="LW-16990"/>
    <s v="Lindsay Williams"/>
    <s v="Corporate"/>
    <s v="United States"/>
    <s v="Henderson"/>
    <s v="Nevada"/>
    <n v="89015"/>
    <x v="1"/>
    <x v="175"/>
    <x v="1"/>
    <x v="8"/>
    <x v="176"/>
    <x v="4805"/>
    <n v="2"/>
    <n v="0.2"/>
    <x v="5724"/>
  </r>
  <r>
    <n v="7117"/>
    <s v="CA-2014-143168"/>
    <x v="638"/>
    <x v="1204"/>
    <s v="Second Class"/>
    <s v="IG-15085"/>
    <s v="Ivan Gibson"/>
    <s v="Consumer"/>
    <s v="United States"/>
    <s v="Seattle"/>
    <s v="Washington"/>
    <n v="98103"/>
    <x v="1"/>
    <x v="1090"/>
    <x v="1"/>
    <x v="10"/>
    <x v="1080"/>
    <x v="1168"/>
    <n v="2"/>
    <n v="0"/>
    <x v="4027"/>
  </r>
  <r>
    <n v="7118"/>
    <s v="CA-2014-143168"/>
    <x v="638"/>
    <x v="1204"/>
    <s v="Second Class"/>
    <s v="IG-15085"/>
    <s v="Ivan Gibson"/>
    <s v="Consumer"/>
    <s v="United States"/>
    <s v="Seattle"/>
    <s v="Washington"/>
    <n v="98103"/>
    <x v="1"/>
    <x v="1338"/>
    <x v="1"/>
    <x v="8"/>
    <x v="1323"/>
    <x v="2956"/>
    <n v="1"/>
    <n v="0.2"/>
    <x v="5725"/>
  </r>
  <r>
    <n v="7119"/>
    <s v="CA-2017-104906"/>
    <x v="778"/>
    <x v="1239"/>
    <s v="Standard Class"/>
    <s v="JP-15460"/>
    <s v="Jennifer Patt"/>
    <s v="Corporate"/>
    <s v="United States"/>
    <s v="New York City"/>
    <s v="New York"/>
    <n v="10009"/>
    <x v="3"/>
    <x v="1331"/>
    <x v="1"/>
    <x v="10"/>
    <x v="1316"/>
    <x v="1465"/>
    <n v="3"/>
    <n v="0"/>
    <x v="1544"/>
  </r>
  <r>
    <n v="7120"/>
    <s v="CA-2017-118122"/>
    <x v="701"/>
    <x v="865"/>
    <s v="Standard Class"/>
    <s v="GG-14650"/>
    <s v="Greg Guthrie"/>
    <s v="Corporate"/>
    <s v="United States"/>
    <s v="Seattle"/>
    <s v="Washington"/>
    <n v="98103"/>
    <x v="1"/>
    <x v="530"/>
    <x v="1"/>
    <x v="8"/>
    <x v="530"/>
    <x v="1162"/>
    <n v="2"/>
    <n v="0.2"/>
    <x v="1206"/>
  </r>
  <r>
    <n v="7121"/>
    <s v="US-2014-147774"/>
    <x v="407"/>
    <x v="436"/>
    <s v="Standard Class"/>
    <s v="MM-18280"/>
    <s v="Muhammed MacIntyre"/>
    <s v="Corporate"/>
    <s v="United States"/>
    <s v="Smyrna"/>
    <s v="Tennessee"/>
    <n v="37167"/>
    <x v="0"/>
    <x v="1188"/>
    <x v="1"/>
    <x v="8"/>
    <x v="1174"/>
    <x v="4806"/>
    <n v="1"/>
    <n v="0.7"/>
    <x v="5726"/>
  </r>
  <r>
    <n v="7122"/>
    <s v="CA-2017-166926"/>
    <x v="96"/>
    <x v="274"/>
    <s v="Standard Class"/>
    <s v="SO-20335"/>
    <s v="Sean O'Donnell"/>
    <s v="Consumer"/>
    <s v="United States"/>
    <s v="Seattle"/>
    <s v="Washington"/>
    <n v="98105"/>
    <x v="1"/>
    <x v="1774"/>
    <x v="1"/>
    <x v="10"/>
    <x v="1764"/>
    <x v="1085"/>
    <n v="7"/>
    <n v="0"/>
    <x v="5727"/>
  </r>
  <r>
    <n v="7123"/>
    <s v="CA-2017-166926"/>
    <x v="96"/>
    <x v="274"/>
    <s v="Standard Class"/>
    <s v="SO-20335"/>
    <s v="Sean O'Donnell"/>
    <s v="Consumer"/>
    <s v="United States"/>
    <s v="Seattle"/>
    <s v="Washington"/>
    <n v="98105"/>
    <x v="1"/>
    <x v="1531"/>
    <x v="0"/>
    <x v="0"/>
    <x v="1518"/>
    <x v="1741"/>
    <n v="2"/>
    <n v="0"/>
    <x v="2979"/>
  </r>
  <r>
    <n v="7124"/>
    <s v="CA-2015-128013"/>
    <x v="101"/>
    <x v="99"/>
    <s v="Standard Class"/>
    <s v="MF-18250"/>
    <s v="Monica Federle"/>
    <s v="Corporate"/>
    <s v="United States"/>
    <s v="New York City"/>
    <s v="New York"/>
    <n v="10035"/>
    <x v="3"/>
    <x v="1533"/>
    <x v="0"/>
    <x v="5"/>
    <x v="1521"/>
    <x v="4807"/>
    <n v="3"/>
    <n v="0"/>
    <x v="5728"/>
  </r>
  <r>
    <n v="7125"/>
    <s v="CA-2015-128013"/>
    <x v="101"/>
    <x v="99"/>
    <s v="Standard Class"/>
    <s v="MF-18250"/>
    <s v="Monica Federle"/>
    <s v="Corporate"/>
    <s v="United States"/>
    <s v="New York City"/>
    <s v="New York"/>
    <n v="10035"/>
    <x v="3"/>
    <x v="1415"/>
    <x v="1"/>
    <x v="10"/>
    <x v="1402"/>
    <x v="3803"/>
    <n v="3"/>
    <n v="0"/>
    <x v="4367"/>
  </r>
  <r>
    <n v="7126"/>
    <s v="CA-2016-123176"/>
    <x v="720"/>
    <x v="953"/>
    <s v="Second Class"/>
    <s v="JG-15160"/>
    <s v="James Galang"/>
    <s v="Consumer"/>
    <s v="United States"/>
    <s v="Atlanta"/>
    <s v="Georgia"/>
    <n v="30318"/>
    <x v="0"/>
    <x v="1296"/>
    <x v="1"/>
    <x v="10"/>
    <x v="1281"/>
    <x v="1465"/>
    <n v="3"/>
    <n v="0"/>
    <x v="1544"/>
  </r>
  <r>
    <n v="7127"/>
    <s v="CA-2016-123176"/>
    <x v="720"/>
    <x v="953"/>
    <s v="Second Class"/>
    <s v="JG-15160"/>
    <s v="James Galang"/>
    <s v="Consumer"/>
    <s v="United States"/>
    <s v="Atlanta"/>
    <s v="Georgia"/>
    <n v="30318"/>
    <x v="0"/>
    <x v="182"/>
    <x v="1"/>
    <x v="6"/>
    <x v="183"/>
    <x v="4808"/>
    <n v="3"/>
    <n v="0"/>
    <x v="5729"/>
  </r>
  <r>
    <n v="7128"/>
    <s v="US-2016-117541"/>
    <x v="696"/>
    <x v="73"/>
    <s v="Standard Class"/>
    <s v="JM-16195"/>
    <s v="Justin MacKendrick"/>
    <s v="Consumer"/>
    <s v="United States"/>
    <s v="Newark"/>
    <s v="Delaware"/>
    <n v="19711"/>
    <x v="3"/>
    <x v="1128"/>
    <x v="1"/>
    <x v="10"/>
    <x v="1116"/>
    <x v="4809"/>
    <n v="5"/>
    <n v="0"/>
    <x v="5730"/>
  </r>
  <r>
    <n v="7129"/>
    <s v="US-2016-117541"/>
    <x v="696"/>
    <x v="73"/>
    <s v="Standard Class"/>
    <s v="JM-16195"/>
    <s v="Justin MacKendrick"/>
    <s v="Consumer"/>
    <s v="United States"/>
    <s v="Newark"/>
    <s v="Delaware"/>
    <n v="19711"/>
    <x v="3"/>
    <x v="1467"/>
    <x v="0"/>
    <x v="5"/>
    <x v="1454"/>
    <x v="548"/>
    <n v="4"/>
    <n v="0"/>
    <x v="5731"/>
  </r>
  <r>
    <n v="7130"/>
    <s v="CA-2016-166282"/>
    <x v="947"/>
    <x v="1002"/>
    <s v="Standard Class"/>
    <s v="PK-19075"/>
    <s v="Pete Kriz"/>
    <s v="Consumer"/>
    <s v="United States"/>
    <s v="Nashville"/>
    <s v="Tennessee"/>
    <n v="37211"/>
    <x v="0"/>
    <x v="916"/>
    <x v="2"/>
    <x v="11"/>
    <x v="908"/>
    <x v="2083"/>
    <n v="4"/>
    <n v="0.2"/>
    <x v="4300"/>
  </r>
  <r>
    <n v="7131"/>
    <s v="CA-2016-166282"/>
    <x v="947"/>
    <x v="1002"/>
    <s v="Standard Class"/>
    <s v="PK-19075"/>
    <s v="Pete Kriz"/>
    <s v="Consumer"/>
    <s v="United States"/>
    <s v="Nashville"/>
    <s v="Tennessee"/>
    <n v="37211"/>
    <x v="0"/>
    <x v="1665"/>
    <x v="1"/>
    <x v="10"/>
    <x v="1723"/>
    <x v="4810"/>
    <n v="7"/>
    <n v="0.2"/>
    <x v="5732"/>
  </r>
  <r>
    <n v="7132"/>
    <s v="CA-2017-141439"/>
    <x v="200"/>
    <x v="670"/>
    <s v="Standard Class"/>
    <s v="TT-21460"/>
    <s v="Tonja Turnell"/>
    <s v="Home Office"/>
    <s v="United States"/>
    <s v="Richmond"/>
    <s v="Indiana"/>
    <n v="47374"/>
    <x v="2"/>
    <x v="977"/>
    <x v="0"/>
    <x v="3"/>
    <x v="832"/>
    <x v="4811"/>
    <n v="3"/>
    <n v="0"/>
    <x v="5733"/>
  </r>
  <r>
    <n v="7133"/>
    <s v="CA-2017-141439"/>
    <x v="200"/>
    <x v="670"/>
    <s v="Standard Class"/>
    <s v="TT-21460"/>
    <s v="Tonja Turnell"/>
    <s v="Home Office"/>
    <s v="United States"/>
    <s v="Richmond"/>
    <s v="Indiana"/>
    <n v="47374"/>
    <x v="2"/>
    <x v="1147"/>
    <x v="2"/>
    <x v="7"/>
    <x v="1135"/>
    <x v="2135"/>
    <n v="4"/>
    <n v="0"/>
    <x v="5734"/>
  </r>
  <r>
    <n v="7134"/>
    <s v="CA-2017-141439"/>
    <x v="200"/>
    <x v="670"/>
    <s v="Standard Class"/>
    <s v="TT-21460"/>
    <s v="Tonja Turnell"/>
    <s v="Home Office"/>
    <s v="United States"/>
    <s v="Richmond"/>
    <s v="Indiana"/>
    <n v="47374"/>
    <x v="2"/>
    <x v="1001"/>
    <x v="0"/>
    <x v="5"/>
    <x v="993"/>
    <x v="1302"/>
    <n v="2"/>
    <n v="0"/>
    <x v="1357"/>
  </r>
  <r>
    <n v="7135"/>
    <s v="CA-2017-141439"/>
    <x v="200"/>
    <x v="670"/>
    <s v="Standard Class"/>
    <s v="TT-21460"/>
    <s v="Tonja Turnell"/>
    <s v="Home Office"/>
    <s v="United States"/>
    <s v="Richmond"/>
    <s v="Indiana"/>
    <n v="47374"/>
    <x v="2"/>
    <x v="817"/>
    <x v="2"/>
    <x v="7"/>
    <x v="813"/>
    <x v="2273"/>
    <n v="2"/>
    <n v="0"/>
    <x v="2456"/>
  </r>
  <r>
    <n v="7136"/>
    <s v="CA-2017-141439"/>
    <x v="200"/>
    <x v="670"/>
    <s v="Standard Class"/>
    <s v="TT-21460"/>
    <s v="Tonja Turnell"/>
    <s v="Home Office"/>
    <s v="United States"/>
    <s v="Richmond"/>
    <s v="Indiana"/>
    <n v="47374"/>
    <x v="2"/>
    <x v="157"/>
    <x v="0"/>
    <x v="1"/>
    <x v="158"/>
    <x v="4812"/>
    <n v="3"/>
    <n v="0"/>
    <x v="5735"/>
  </r>
  <r>
    <n v="7137"/>
    <s v="CA-2015-163965"/>
    <x v="312"/>
    <x v="562"/>
    <s v="Standard Class"/>
    <s v="SS-20875"/>
    <s v="Sung Shariari"/>
    <s v="Consumer"/>
    <s v="United States"/>
    <s v="Miami"/>
    <s v="Florida"/>
    <n v="33180"/>
    <x v="0"/>
    <x v="544"/>
    <x v="1"/>
    <x v="8"/>
    <x v="544"/>
    <x v="2200"/>
    <n v="5"/>
    <n v="0.7"/>
    <x v="2372"/>
  </r>
  <r>
    <n v="7138"/>
    <s v="CA-2015-163965"/>
    <x v="312"/>
    <x v="562"/>
    <s v="Standard Class"/>
    <s v="SS-20875"/>
    <s v="Sung Shariari"/>
    <s v="Consumer"/>
    <s v="United States"/>
    <s v="Miami"/>
    <s v="Florida"/>
    <n v="33180"/>
    <x v="0"/>
    <x v="376"/>
    <x v="1"/>
    <x v="4"/>
    <x v="377"/>
    <x v="4813"/>
    <n v="2"/>
    <n v="0.2"/>
    <x v="5736"/>
  </r>
  <r>
    <n v="7139"/>
    <s v="CA-2015-163965"/>
    <x v="312"/>
    <x v="562"/>
    <s v="Standard Class"/>
    <s v="SS-20875"/>
    <s v="Sung Shariari"/>
    <s v="Consumer"/>
    <s v="United States"/>
    <s v="Miami"/>
    <s v="Florida"/>
    <n v="33180"/>
    <x v="0"/>
    <x v="270"/>
    <x v="1"/>
    <x v="8"/>
    <x v="270"/>
    <x v="4814"/>
    <n v="4"/>
    <n v="0.7"/>
    <x v="5737"/>
  </r>
  <r>
    <n v="7140"/>
    <s v="CA-2015-163965"/>
    <x v="312"/>
    <x v="562"/>
    <s v="Standard Class"/>
    <s v="SS-20875"/>
    <s v="Sung Shariari"/>
    <s v="Consumer"/>
    <s v="United States"/>
    <s v="Miami"/>
    <s v="Florida"/>
    <n v="33180"/>
    <x v="0"/>
    <x v="430"/>
    <x v="0"/>
    <x v="0"/>
    <x v="430"/>
    <x v="4815"/>
    <n v="3"/>
    <n v="0.2"/>
    <x v="5738"/>
  </r>
  <r>
    <n v="7141"/>
    <s v="CA-2017-128783"/>
    <x v="210"/>
    <x v="285"/>
    <s v="Same Day"/>
    <s v="TG-21640"/>
    <s v="Trudy Glocke"/>
    <s v="Consumer"/>
    <s v="United States"/>
    <s v="Saint Charles"/>
    <s v="Missouri"/>
    <n v="63301"/>
    <x v="2"/>
    <x v="721"/>
    <x v="2"/>
    <x v="11"/>
    <x v="720"/>
    <x v="4816"/>
    <n v="4"/>
    <n v="0"/>
    <x v="5739"/>
  </r>
  <r>
    <n v="7142"/>
    <s v="CA-2017-128783"/>
    <x v="210"/>
    <x v="285"/>
    <s v="Same Day"/>
    <s v="TG-21640"/>
    <s v="Trudy Glocke"/>
    <s v="Consumer"/>
    <s v="United States"/>
    <s v="Saint Charles"/>
    <s v="Missouri"/>
    <n v="63301"/>
    <x v="2"/>
    <x v="1251"/>
    <x v="0"/>
    <x v="5"/>
    <x v="1235"/>
    <x v="4817"/>
    <n v="5"/>
    <n v="0"/>
    <x v="5740"/>
  </r>
  <r>
    <n v="7143"/>
    <s v="CA-2014-122217"/>
    <x v="156"/>
    <x v="695"/>
    <s v="Standard Class"/>
    <s v="HP-14815"/>
    <s v="Harold Pawlan"/>
    <s v="Home Office"/>
    <s v="United States"/>
    <s v="Virginia Beach"/>
    <s v="Virginia"/>
    <n v="23464"/>
    <x v="0"/>
    <x v="1380"/>
    <x v="0"/>
    <x v="5"/>
    <x v="1365"/>
    <x v="4818"/>
    <n v="5"/>
    <n v="0"/>
    <x v="5741"/>
  </r>
  <r>
    <n v="7144"/>
    <s v="US-2017-141558"/>
    <x v="825"/>
    <x v="1034"/>
    <s v="Standard Class"/>
    <s v="MH-17290"/>
    <s v="Marc Harrigan"/>
    <s v="Home Office"/>
    <s v="United States"/>
    <s v="Philadelphia"/>
    <s v="Pennsylvania"/>
    <n v="19140"/>
    <x v="3"/>
    <x v="1367"/>
    <x v="2"/>
    <x v="7"/>
    <x v="1352"/>
    <x v="4819"/>
    <n v="5"/>
    <n v="0.4"/>
    <x v="5742"/>
  </r>
  <r>
    <n v="7145"/>
    <s v="US-2017-141558"/>
    <x v="825"/>
    <x v="1034"/>
    <s v="Standard Class"/>
    <s v="MH-17290"/>
    <s v="Marc Harrigan"/>
    <s v="Home Office"/>
    <s v="United States"/>
    <s v="Philadelphia"/>
    <s v="Pennsylvania"/>
    <n v="19140"/>
    <x v="3"/>
    <x v="102"/>
    <x v="1"/>
    <x v="8"/>
    <x v="102"/>
    <x v="4241"/>
    <n v="1"/>
    <n v="0.7"/>
    <x v="4949"/>
  </r>
  <r>
    <n v="7146"/>
    <s v="US-2017-141558"/>
    <x v="825"/>
    <x v="1034"/>
    <s v="Standard Class"/>
    <s v="MH-17290"/>
    <s v="Marc Harrigan"/>
    <s v="Home Office"/>
    <s v="United States"/>
    <s v="Philadelphia"/>
    <s v="Pennsylvania"/>
    <n v="19140"/>
    <x v="3"/>
    <x v="838"/>
    <x v="0"/>
    <x v="3"/>
    <x v="832"/>
    <x v="1259"/>
    <n v="3"/>
    <n v="0.4"/>
    <x v="5743"/>
  </r>
  <r>
    <n v="7147"/>
    <s v="US-2017-141558"/>
    <x v="825"/>
    <x v="1034"/>
    <s v="Standard Class"/>
    <s v="MH-17290"/>
    <s v="Marc Harrigan"/>
    <s v="Home Office"/>
    <s v="United States"/>
    <s v="Philadelphia"/>
    <s v="Pennsylvania"/>
    <n v="19140"/>
    <x v="3"/>
    <x v="1789"/>
    <x v="1"/>
    <x v="4"/>
    <x v="1779"/>
    <x v="4820"/>
    <n v="1"/>
    <n v="0.2"/>
    <x v="5744"/>
  </r>
  <r>
    <n v="7148"/>
    <s v="CA-2016-139941"/>
    <x v="1"/>
    <x v="432"/>
    <s v="Standard Class"/>
    <s v="CB-12415"/>
    <s v="Christy Brittain"/>
    <s v="Consumer"/>
    <s v="United States"/>
    <s v="Long Beach"/>
    <s v="New York"/>
    <n v="11561"/>
    <x v="3"/>
    <x v="1174"/>
    <x v="1"/>
    <x v="10"/>
    <x v="1160"/>
    <x v="1663"/>
    <n v="3"/>
    <n v="0"/>
    <x v="1761"/>
  </r>
  <r>
    <n v="7149"/>
    <s v="CA-2016-139941"/>
    <x v="1"/>
    <x v="432"/>
    <s v="Standard Class"/>
    <s v="CB-12415"/>
    <s v="Christy Brittain"/>
    <s v="Consumer"/>
    <s v="United States"/>
    <s v="Long Beach"/>
    <s v="New York"/>
    <n v="11561"/>
    <x v="3"/>
    <x v="1297"/>
    <x v="1"/>
    <x v="9"/>
    <x v="1282"/>
    <x v="4821"/>
    <n v="3"/>
    <n v="0"/>
    <x v="3407"/>
  </r>
  <r>
    <n v="7150"/>
    <s v="CA-2015-166583"/>
    <x v="153"/>
    <x v="314"/>
    <s v="Standard Class"/>
    <s v="VD-21670"/>
    <s v="Valerie Dominguez"/>
    <s v="Consumer"/>
    <s v="United States"/>
    <s v="Houston"/>
    <s v="Texas"/>
    <n v="77070"/>
    <x v="2"/>
    <x v="1246"/>
    <x v="2"/>
    <x v="7"/>
    <x v="1230"/>
    <x v="4822"/>
    <n v="3"/>
    <n v="0.2"/>
    <x v="5745"/>
  </r>
  <r>
    <n v="7151"/>
    <s v="CA-2017-100412"/>
    <x v="66"/>
    <x v="738"/>
    <s v="Standard Class"/>
    <s v="SR-20425"/>
    <s v="Sharelle Roach"/>
    <s v="Home Office"/>
    <s v="United States"/>
    <s v="Tuscaloosa"/>
    <s v="Alabama"/>
    <n v="35401"/>
    <x v="0"/>
    <x v="474"/>
    <x v="0"/>
    <x v="1"/>
    <x v="475"/>
    <x v="1741"/>
    <n v="2"/>
    <n v="0"/>
    <x v="5746"/>
  </r>
  <r>
    <n v="7152"/>
    <s v="CA-2017-142909"/>
    <x v="66"/>
    <x v="209"/>
    <s v="Second Class"/>
    <s v="AG-10330"/>
    <s v="Alex Grayson"/>
    <s v="Consumer"/>
    <s v="United States"/>
    <s v="Mesa"/>
    <s v="Arizona"/>
    <n v="85204"/>
    <x v="1"/>
    <x v="962"/>
    <x v="0"/>
    <x v="3"/>
    <x v="955"/>
    <x v="4823"/>
    <n v="2"/>
    <n v="0.5"/>
    <x v="5747"/>
  </r>
  <r>
    <n v="7153"/>
    <s v="CA-2014-137911"/>
    <x v="1148"/>
    <x v="323"/>
    <s v="Standard Class"/>
    <s v="BP-11095"/>
    <s v="Bart Pistole"/>
    <s v="Corporate"/>
    <s v="United States"/>
    <s v="Jacksonville"/>
    <s v="North Carolina"/>
    <n v="28540"/>
    <x v="0"/>
    <x v="417"/>
    <x v="1"/>
    <x v="10"/>
    <x v="417"/>
    <x v="1666"/>
    <n v="2"/>
    <n v="0.2"/>
    <x v="1764"/>
  </r>
  <r>
    <n v="7154"/>
    <s v="CA-2015-106208"/>
    <x v="895"/>
    <x v="631"/>
    <s v="Standard Class"/>
    <s v="JW-16075"/>
    <s v="Julia West"/>
    <s v="Consumer"/>
    <s v="United States"/>
    <s v="Chicago"/>
    <s v="Illinois"/>
    <n v="60610"/>
    <x v="2"/>
    <x v="983"/>
    <x v="1"/>
    <x v="9"/>
    <x v="976"/>
    <x v="4824"/>
    <n v="7"/>
    <n v="0.8"/>
    <x v="5748"/>
  </r>
  <r>
    <n v="7155"/>
    <s v="US-2015-136749"/>
    <x v="707"/>
    <x v="98"/>
    <s v="Second Class"/>
    <s v="LH-16900"/>
    <s v="Lena Hernandez"/>
    <s v="Consumer"/>
    <s v="United States"/>
    <s v="Columbus"/>
    <s v="Georgia"/>
    <n v="31907"/>
    <x v="0"/>
    <x v="1762"/>
    <x v="0"/>
    <x v="5"/>
    <x v="1751"/>
    <x v="4825"/>
    <n v="6"/>
    <n v="0"/>
    <x v="5749"/>
  </r>
  <r>
    <n v="7156"/>
    <s v="US-2015-136749"/>
    <x v="707"/>
    <x v="98"/>
    <s v="Second Class"/>
    <s v="LH-16900"/>
    <s v="Lena Hernandez"/>
    <s v="Consumer"/>
    <s v="United States"/>
    <s v="Columbus"/>
    <s v="Georgia"/>
    <n v="31907"/>
    <x v="0"/>
    <x v="351"/>
    <x v="1"/>
    <x v="8"/>
    <x v="351"/>
    <x v="4826"/>
    <n v="5"/>
    <n v="0"/>
    <x v="5750"/>
  </r>
  <r>
    <n v="7157"/>
    <s v="CA-2017-126718"/>
    <x v="568"/>
    <x v="605"/>
    <s v="Standard Class"/>
    <s v="KT-16480"/>
    <s v="Kean Thornton"/>
    <s v="Consumer"/>
    <s v="United States"/>
    <s v="Orange"/>
    <s v="New Jersey"/>
    <n v="7050"/>
    <x v="3"/>
    <x v="746"/>
    <x v="1"/>
    <x v="2"/>
    <x v="744"/>
    <x v="3358"/>
    <n v="1"/>
    <n v="0"/>
    <x v="5751"/>
  </r>
  <r>
    <n v="7158"/>
    <s v="CA-2016-131380"/>
    <x v="463"/>
    <x v="509"/>
    <s v="Second Class"/>
    <s v="CC-12220"/>
    <s v="Chris Cortes"/>
    <s v="Consumer"/>
    <s v="United States"/>
    <s v="Los Angeles"/>
    <s v="California"/>
    <n v="90032"/>
    <x v="1"/>
    <x v="210"/>
    <x v="1"/>
    <x v="4"/>
    <x v="211"/>
    <x v="1190"/>
    <n v="4"/>
    <n v="0"/>
    <x v="4936"/>
  </r>
  <r>
    <n v="7159"/>
    <s v="CA-2016-131380"/>
    <x v="463"/>
    <x v="509"/>
    <s v="Second Class"/>
    <s v="CC-12220"/>
    <s v="Chris Cortes"/>
    <s v="Consumer"/>
    <s v="United States"/>
    <s v="Los Angeles"/>
    <s v="California"/>
    <n v="90032"/>
    <x v="1"/>
    <x v="1813"/>
    <x v="1"/>
    <x v="10"/>
    <x v="1803"/>
    <x v="156"/>
    <n v="1"/>
    <n v="0"/>
    <x v="5752"/>
  </r>
  <r>
    <n v="7160"/>
    <s v="CA-2015-145835"/>
    <x v="1149"/>
    <x v="1185"/>
    <s v="Second Class"/>
    <s v="BF-11170"/>
    <s v="Ben Ferrer"/>
    <s v="Home Office"/>
    <s v="United States"/>
    <s v="Chicago"/>
    <s v="Illinois"/>
    <n v="60623"/>
    <x v="2"/>
    <x v="872"/>
    <x v="2"/>
    <x v="7"/>
    <x v="866"/>
    <x v="2705"/>
    <n v="2"/>
    <n v="0.2"/>
    <x v="2995"/>
  </r>
  <r>
    <n v="7161"/>
    <s v="CA-2015-145835"/>
    <x v="1149"/>
    <x v="1185"/>
    <s v="Second Class"/>
    <s v="BF-11170"/>
    <s v="Ben Ferrer"/>
    <s v="Home Office"/>
    <s v="United States"/>
    <s v="Chicago"/>
    <s v="Illinois"/>
    <n v="60623"/>
    <x v="2"/>
    <x v="659"/>
    <x v="1"/>
    <x v="13"/>
    <x v="659"/>
    <x v="4698"/>
    <n v="4"/>
    <n v="0.2"/>
    <x v="5581"/>
  </r>
  <r>
    <n v="7162"/>
    <s v="CA-2014-138709"/>
    <x v="1129"/>
    <x v="1240"/>
    <s v="Standard Class"/>
    <s v="MS-17770"/>
    <s v="Maxwell Schwartz"/>
    <s v="Consumer"/>
    <s v="United States"/>
    <s v="Richmond"/>
    <s v="Virginia"/>
    <n v="23223"/>
    <x v="0"/>
    <x v="339"/>
    <x v="1"/>
    <x v="10"/>
    <x v="339"/>
    <x v="1388"/>
    <n v="3"/>
    <n v="0"/>
    <x v="5753"/>
  </r>
  <r>
    <n v="7163"/>
    <s v="CA-2014-138709"/>
    <x v="1129"/>
    <x v="1240"/>
    <s v="Standard Class"/>
    <s v="MS-17770"/>
    <s v="Maxwell Schwartz"/>
    <s v="Consumer"/>
    <s v="United States"/>
    <s v="Richmond"/>
    <s v="Virginia"/>
    <n v="23223"/>
    <x v="0"/>
    <x v="744"/>
    <x v="1"/>
    <x v="8"/>
    <x v="742"/>
    <x v="4827"/>
    <n v="5"/>
    <n v="0"/>
    <x v="5754"/>
  </r>
  <r>
    <n v="7164"/>
    <s v="CA-2014-122070"/>
    <x v="1150"/>
    <x v="530"/>
    <s v="Second Class"/>
    <s v="AH-10030"/>
    <s v="Aaron Hawkins"/>
    <s v="Corporate"/>
    <s v="United States"/>
    <s v="Troy"/>
    <s v="New York"/>
    <n v="12180"/>
    <x v="3"/>
    <x v="1503"/>
    <x v="1"/>
    <x v="12"/>
    <x v="153"/>
    <x v="4828"/>
    <n v="8"/>
    <n v="0"/>
    <x v="5755"/>
  </r>
  <r>
    <n v="7165"/>
    <s v="CA-2014-122070"/>
    <x v="1150"/>
    <x v="530"/>
    <s v="Second Class"/>
    <s v="AH-10030"/>
    <s v="Aaron Hawkins"/>
    <s v="Corporate"/>
    <s v="United States"/>
    <s v="Troy"/>
    <s v="New York"/>
    <n v="12180"/>
    <x v="3"/>
    <x v="925"/>
    <x v="1"/>
    <x v="8"/>
    <x v="917"/>
    <x v="4541"/>
    <n v="3"/>
    <n v="0.2"/>
    <x v="5756"/>
  </r>
  <r>
    <n v="7166"/>
    <s v="CA-2016-158610"/>
    <x v="251"/>
    <x v="42"/>
    <s v="First Class"/>
    <s v="CK-12595"/>
    <s v="Clytie Kelty"/>
    <s v="Consumer"/>
    <s v="United States"/>
    <s v="Providence"/>
    <s v="Rhode Island"/>
    <n v="2908"/>
    <x v="3"/>
    <x v="54"/>
    <x v="1"/>
    <x v="4"/>
    <x v="54"/>
    <x v="2876"/>
    <n v="2"/>
    <n v="0"/>
    <x v="5140"/>
  </r>
  <r>
    <n v="7167"/>
    <s v="CA-2014-117464"/>
    <x v="192"/>
    <x v="885"/>
    <s v="Second Class"/>
    <s v="NP-18325"/>
    <s v="Naresj Patel"/>
    <s v="Consumer"/>
    <s v="United States"/>
    <s v="San Francisco"/>
    <s v="California"/>
    <n v="94122"/>
    <x v="1"/>
    <x v="649"/>
    <x v="1"/>
    <x v="6"/>
    <x v="649"/>
    <x v="132"/>
    <n v="4"/>
    <n v="0"/>
    <x v="776"/>
  </r>
  <r>
    <n v="7168"/>
    <s v="CA-2014-117464"/>
    <x v="192"/>
    <x v="885"/>
    <s v="Second Class"/>
    <s v="NP-18325"/>
    <s v="Naresj Patel"/>
    <s v="Consumer"/>
    <s v="United States"/>
    <s v="San Francisco"/>
    <s v="California"/>
    <n v="94122"/>
    <x v="1"/>
    <x v="1180"/>
    <x v="0"/>
    <x v="1"/>
    <x v="1166"/>
    <x v="4829"/>
    <n v="3"/>
    <n v="0.2"/>
    <x v="5757"/>
  </r>
  <r>
    <n v="7169"/>
    <s v="CA-2014-117464"/>
    <x v="192"/>
    <x v="885"/>
    <s v="Second Class"/>
    <s v="NP-18325"/>
    <s v="Naresj Patel"/>
    <s v="Consumer"/>
    <s v="United States"/>
    <s v="San Francisco"/>
    <s v="California"/>
    <n v="94122"/>
    <x v="1"/>
    <x v="392"/>
    <x v="1"/>
    <x v="4"/>
    <x v="393"/>
    <x v="4830"/>
    <n v="10"/>
    <n v="0"/>
    <x v="5758"/>
  </r>
  <r>
    <n v="7170"/>
    <s v="CA-2014-117464"/>
    <x v="192"/>
    <x v="885"/>
    <s v="Second Class"/>
    <s v="NP-18325"/>
    <s v="Naresj Patel"/>
    <s v="Consumer"/>
    <s v="United States"/>
    <s v="San Francisco"/>
    <s v="California"/>
    <n v="94122"/>
    <x v="1"/>
    <x v="1169"/>
    <x v="0"/>
    <x v="3"/>
    <x v="1156"/>
    <x v="3011"/>
    <n v="3"/>
    <n v="0.2"/>
    <x v="5759"/>
  </r>
  <r>
    <n v="7171"/>
    <s v="US-2017-168613"/>
    <x v="1048"/>
    <x v="518"/>
    <s v="Standard Class"/>
    <s v="GM-14440"/>
    <s v="Gary McGarr"/>
    <s v="Consumer"/>
    <s v="United States"/>
    <s v="New York City"/>
    <s v="New York"/>
    <n v="10009"/>
    <x v="3"/>
    <x v="394"/>
    <x v="0"/>
    <x v="1"/>
    <x v="395"/>
    <x v="3489"/>
    <n v="2"/>
    <n v="0.1"/>
    <x v="5760"/>
  </r>
  <r>
    <n v="7172"/>
    <s v="CA-2017-125381"/>
    <x v="1016"/>
    <x v="433"/>
    <s v="Second Class"/>
    <s v="SG-20605"/>
    <s v="Speros Goranitis"/>
    <s v="Consumer"/>
    <s v="United States"/>
    <s v="San Francisco"/>
    <s v="California"/>
    <n v="94109"/>
    <x v="1"/>
    <x v="357"/>
    <x v="2"/>
    <x v="11"/>
    <x v="357"/>
    <x v="3313"/>
    <n v="3"/>
    <n v="0"/>
    <x v="3741"/>
  </r>
  <r>
    <n v="7173"/>
    <s v="US-2017-141677"/>
    <x v="606"/>
    <x v="922"/>
    <s v="Standard Class"/>
    <s v="HK-14890"/>
    <s v="Heather Kirkland"/>
    <s v="Corporate"/>
    <s v="United States"/>
    <s v="Houston"/>
    <s v="Texas"/>
    <n v="77070"/>
    <x v="2"/>
    <x v="357"/>
    <x v="2"/>
    <x v="11"/>
    <x v="357"/>
    <x v="740"/>
    <n v="5"/>
    <n v="0.2"/>
    <x v="5761"/>
  </r>
  <r>
    <n v="7174"/>
    <s v="US-2017-141677"/>
    <x v="606"/>
    <x v="922"/>
    <s v="Standard Class"/>
    <s v="HK-14890"/>
    <s v="Heather Kirkland"/>
    <s v="Corporate"/>
    <s v="United States"/>
    <s v="Houston"/>
    <s v="Texas"/>
    <n v="77070"/>
    <x v="2"/>
    <x v="349"/>
    <x v="2"/>
    <x v="16"/>
    <x v="349"/>
    <x v="4697"/>
    <n v="5"/>
    <n v="0.2"/>
    <x v="5762"/>
  </r>
  <r>
    <n v="7175"/>
    <s v="US-2017-141677"/>
    <x v="606"/>
    <x v="922"/>
    <s v="Standard Class"/>
    <s v="HK-14890"/>
    <s v="Heather Kirkland"/>
    <s v="Corporate"/>
    <s v="United States"/>
    <s v="Houston"/>
    <s v="Texas"/>
    <n v="77070"/>
    <x v="2"/>
    <x v="1323"/>
    <x v="1"/>
    <x v="10"/>
    <x v="1309"/>
    <x v="1355"/>
    <n v="3"/>
    <n v="0.2"/>
    <x v="1419"/>
  </r>
  <r>
    <n v="7176"/>
    <s v="US-2017-141677"/>
    <x v="606"/>
    <x v="922"/>
    <s v="Standard Class"/>
    <s v="HK-14890"/>
    <s v="Heather Kirkland"/>
    <s v="Corporate"/>
    <s v="United States"/>
    <s v="Houston"/>
    <s v="Texas"/>
    <n v="77070"/>
    <x v="2"/>
    <x v="1309"/>
    <x v="1"/>
    <x v="9"/>
    <x v="1294"/>
    <x v="4831"/>
    <n v="8"/>
    <n v="0.8"/>
    <x v="5763"/>
  </r>
  <r>
    <n v="7177"/>
    <s v="US-2017-141677"/>
    <x v="606"/>
    <x v="922"/>
    <s v="Standard Class"/>
    <s v="HK-14890"/>
    <s v="Heather Kirkland"/>
    <s v="Corporate"/>
    <s v="United States"/>
    <s v="Houston"/>
    <s v="Texas"/>
    <n v="77070"/>
    <x v="2"/>
    <x v="1031"/>
    <x v="1"/>
    <x v="4"/>
    <x v="1022"/>
    <x v="4832"/>
    <n v="3"/>
    <n v="0.2"/>
    <x v="5764"/>
  </r>
  <r>
    <n v="7178"/>
    <s v="CA-2017-133067"/>
    <x v="464"/>
    <x v="1187"/>
    <s v="Standard Class"/>
    <s v="MY-18295"/>
    <s v="Muhammed Yedwab"/>
    <s v="Corporate"/>
    <s v="United States"/>
    <s v="Philadelphia"/>
    <s v="Pennsylvania"/>
    <n v="19140"/>
    <x v="3"/>
    <x v="1812"/>
    <x v="1"/>
    <x v="8"/>
    <x v="1802"/>
    <x v="4833"/>
    <n v="2"/>
    <n v="0.7"/>
    <x v="5765"/>
  </r>
  <r>
    <n v="7179"/>
    <s v="CA-2017-133067"/>
    <x v="464"/>
    <x v="1187"/>
    <s v="Standard Class"/>
    <s v="MY-18295"/>
    <s v="Muhammed Yedwab"/>
    <s v="Corporate"/>
    <s v="United States"/>
    <s v="Philadelphia"/>
    <s v="Pennsylvania"/>
    <n v="19140"/>
    <x v="3"/>
    <x v="864"/>
    <x v="1"/>
    <x v="8"/>
    <x v="858"/>
    <x v="4834"/>
    <n v="3"/>
    <n v="0.7"/>
    <x v="5766"/>
  </r>
  <r>
    <n v="7180"/>
    <s v="US-2016-144351"/>
    <x v="696"/>
    <x v="1058"/>
    <s v="Standard Class"/>
    <s v="RC-19960"/>
    <s v="Ryan Crowe"/>
    <s v="Consumer"/>
    <s v="United States"/>
    <s v="Baltimore"/>
    <s v="Maryland"/>
    <n v="21215"/>
    <x v="3"/>
    <x v="1507"/>
    <x v="2"/>
    <x v="7"/>
    <x v="1494"/>
    <x v="1324"/>
    <n v="3"/>
    <n v="0"/>
    <x v="5767"/>
  </r>
  <r>
    <n v="7181"/>
    <s v="CA-2014-106054"/>
    <x v="1037"/>
    <x v="1241"/>
    <s v="First Class"/>
    <s v="JO-15145"/>
    <s v="Jack O'Briant"/>
    <s v="Corporate"/>
    <s v="United States"/>
    <s v="Athens"/>
    <s v="Georgia"/>
    <n v="30605"/>
    <x v="0"/>
    <x v="319"/>
    <x v="1"/>
    <x v="6"/>
    <x v="319"/>
    <x v="4835"/>
    <n v="3"/>
    <n v="0"/>
    <x v="5768"/>
  </r>
  <r>
    <n v="7182"/>
    <s v="CA-2016-138667"/>
    <x v="797"/>
    <x v="525"/>
    <s v="Second Class"/>
    <s v="MW-18220"/>
    <s v="Mitch Webber"/>
    <s v="Consumer"/>
    <s v="United States"/>
    <s v="Lancaster"/>
    <s v="Ohio"/>
    <n v="43130"/>
    <x v="3"/>
    <x v="1072"/>
    <x v="2"/>
    <x v="11"/>
    <x v="1061"/>
    <x v="4836"/>
    <n v="2"/>
    <n v="0.2"/>
    <x v="5769"/>
  </r>
  <r>
    <n v="7183"/>
    <s v="CA-2017-150609"/>
    <x v="504"/>
    <x v="605"/>
    <s v="Standard Class"/>
    <s v="NZ-18565"/>
    <s v="Nick Zandusky"/>
    <s v="Home Office"/>
    <s v="United States"/>
    <s v="Los Angeles"/>
    <s v="California"/>
    <n v="90032"/>
    <x v="1"/>
    <x v="699"/>
    <x v="1"/>
    <x v="8"/>
    <x v="699"/>
    <x v="4837"/>
    <n v="5"/>
    <n v="0.2"/>
    <x v="5770"/>
  </r>
  <r>
    <n v="7184"/>
    <s v="CA-2017-128853"/>
    <x v="81"/>
    <x v="880"/>
    <s v="First Class"/>
    <s v="JM-15250"/>
    <s v="Janet Martin"/>
    <s v="Consumer"/>
    <s v="United States"/>
    <s v="Baltimore"/>
    <s v="Maryland"/>
    <n v="21215"/>
    <x v="3"/>
    <x v="38"/>
    <x v="0"/>
    <x v="1"/>
    <x v="38"/>
    <x v="4838"/>
    <n v="9"/>
    <n v="0"/>
    <x v="5771"/>
  </r>
  <r>
    <n v="7185"/>
    <s v="CA-2017-133102"/>
    <x v="629"/>
    <x v="1178"/>
    <s v="Standard Class"/>
    <s v="ED-13885"/>
    <s v="Emily Ducich"/>
    <s v="Home Office"/>
    <s v="United States"/>
    <s v="Houston"/>
    <s v="Texas"/>
    <n v="77095"/>
    <x v="2"/>
    <x v="1567"/>
    <x v="1"/>
    <x v="14"/>
    <x v="1558"/>
    <x v="4839"/>
    <n v="2"/>
    <n v="0.2"/>
    <x v="5772"/>
  </r>
  <r>
    <n v="7186"/>
    <s v="CA-2017-133102"/>
    <x v="629"/>
    <x v="1178"/>
    <s v="Standard Class"/>
    <s v="ED-13885"/>
    <s v="Emily Ducich"/>
    <s v="Home Office"/>
    <s v="United States"/>
    <s v="Houston"/>
    <s v="Texas"/>
    <n v="77095"/>
    <x v="2"/>
    <x v="1412"/>
    <x v="1"/>
    <x v="6"/>
    <x v="1399"/>
    <x v="2245"/>
    <n v="3"/>
    <n v="0.2"/>
    <x v="2423"/>
  </r>
  <r>
    <n v="7187"/>
    <s v="CA-2017-133102"/>
    <x v="629"/>
    <x v="1178"/>
    <s v="Standard Class"/>
    <s v="ED-13885"/>
    <s v="Emily Ducich"/>
    <s v="Home Office"/>
    <s v="United States"/>
    <s v="Houston"/>
    <s v="Texas"/>
    <n v="77095"/>
    <x v="2"/>
    <x v="1391"/>
    <x v="0"/>
    <x v="1"/>
    <x v="1377"/>
    <x v="4840"/>
    <n v="4"/>
    <n v="0.3"/>
    <x v="5773"/>
  </r>
  <r>
    <n v="7188"/>
    <s v="CA-2017-133102"/>
    <x v="629"/>
    <x v="1178"/>
    <s v="Standard Class"/>
    <s v="ED-13885"/>
    <s v="Emily Ducich"/>
    <s v="Home Office"/>
    <s v="United States"/>
    <s v="Houston"/>
    <s v="Texas"/>
    <n v="77095"/>
    <x v="2"/>
    <x v="1478"/>
    <x v="0"/>
    <x v="5"/>
    <x v="1465"/>
    <x v="1331"/>
    <n v="2"/>
    <n v="0.6"/>
    <x v="5774"/>
  </r>
  <r>
    <n v="7189"/>
    <s v="CA-2017-133102"/>
    <x v="629"/>
    <x v="1178"/>
    <s v="Standard Class"/>
    <s v="ED-13885"/>
    <s v="Emily Ducich"/>
    <s v="Home Office"/>
    <s v="United States"/>
    <s v="Houston"/>
    <s v="Texas"/>
    <n v="77095"/>
    <x v="2"/>
    <x v="535"/>
    <x v="1"/>
    <x v="9"/>
    <x v="535"/>
    <x v="4841"/>
    <n v="4"/>
    <n v="0.8"/>
    <x v="5775"/>
  </r>
  <r>
    <n v="7190"/>
    <s v="CA-2016-164399"/>
    <x v="396"/>
    <x v="441"/>
    <s v="First Class"/>
    <s v="DW-13480"/>
    <s v="Dianna Wilson"/>
    <s v="Home Office"/>
    <s v="United States"/>
    <s v="San Diego"/>
    <s v="California"/>
    <n v="92024"/>
    <x v="1"/>
    <x v="1495"/>
    <x v="2"/>
    <x v="7"/>
    <x v="1483"/>
    <x v="4842"/>
    <n v="3"/>
    <n v="0.2"/>
    <x v="5776"/>
  </r>
  <r>
    <n v="7191"/>
    <s v="CA-2016-164399"/>
    <x v="396"/>
    <x v="441"/>
    <s v="First Class"/>
    <s v="DW-13480"/>
    <s v="Dianna Wilson"/>
    <s v="Home Office"/>
    <s v="United States"/>
    <s v="San Diego"/>
    <s v="California"/>
    <n v="92024"/>
    <x v="1"/>
    <x v="1660"/>
    <x v="0"/>
    <x v="3"/>
    <x v="1648"/>
    <x v="3008"/>
    <n v="3"/>
    <n v="0.2"/>
    <x v="5777"/>
  </r>
  <r>
    <n v="7192"/>
    <s v="CA-2016-116918"/>
    <x v="393"/>
    <x v="358"/>
    <s v="Second Class"/>
    <s v="JK-15205"/>
    <s v="Jamie Kunitz"/>
    <s v="Consumer"/>
    <s v="United States"/>
    <s v="Hialeah"/>
    <s v="Florida"/>
    <n v="33012"/>
    <x v="0"/>
    <x v="307"/>
    <x v="1"/>
    <x v="8"/>
    <x v="307"/>
    <x v="4843"/>
    <n v="4"/>
    <n v="0.7"/>
    <x v="5778"/>
  </r>
  <r>
    <n v="7193"/>
    <s v="CA-2016-116918"/>
    <x v="393"/>
    <x v="358"/>
    <s v="Second Class"/>
    <s v="JK-15205"/>
    <s v="Jamie Kunitz"/>
    <s v="Consumer"/>
    <s v="United States"/>
    <s v="Hialeah"/>
    <s v="Florida"/>
    <n v="33012"/>
    <x v="0"/>
    <x v="1159"/>
    <x v="1"/>
    <x v="6"/>
    <x v="772"/>
    <x v="4844"/>
    <n v="8"/>
    <n v="0.2"/>
    <x v="5779"/>
  </r>
  <r>
    <n v="7194"/>
    <s v="CA-2016-110492"/>
    <x v="1151"/>
    <x v="1242"/>
    <s v="First Class"/>
    <s v="JS-15880"/>
    <s v="John Stevenson"/>
    <s v="Consumer"/>
    <s v="United States"/>
    <s v="Atlanta"/>
    <s v="Georgia"/>
    <n v="30318"/>
    <x v="0"/>
    <x v="906"/>
    <x v="1"/>
    <x v="4"/>
    <x v="898"/>
    <x v="4845"/>
    <n v="6"/>
    <n v="0"/>
    <x v="5780"/>
  </r>
  <r>
    <n v="7195"/>
    <s v="CA-2016-110492"/>
    <x v="1151"/>
    <x v="1242"/>
    <s v="First Class"/>
    <s v="JS-15880"/>
    <s v="John Stevenson"/>
    <s v="Consumer"/>
    <s v="United States"/>
    <s v="Atlanta"/>
    <s v="Georgia"/>
    <n v="30318"/>
    <x v="0"/>
    <x v="122"/>
    <x v="1"/>
    <x v="8"/>
    <x v="122"/>
    <x v="204"/>
    <n v="4"/>
    <n v="0"/>
    <x v="206"/>
  </r>
  <r>
    <n v="7196"/>
    <s v="CA-2016-147683"/>
    <x v="373"/>
    <x v="398"/>
    <s v="Standard Class"/>
    <s v="PO-19180"/>
    <s v="Philisse Overcash"/>
    <s v="Home Office"/>
    <s v="United States"/>
    <s v="Seattle"/>
    <s v="Washington"/>
    <n v="98103"/>
    <x v="1"/>
    <x v="28"/>
    <x v="0"/>
    <x v="5"/>
    <x v="1310"/>
    <x v="4846"/>
    <n v="2"/>
    <n v="0"/>
    <x v="5781"/>
  </r>
  <r>
    <n v="7197"/>
    <s v="CA-2014-116785"/>
    <x v="759"/>
    <x v="1044"/>
    <s v="Standard Class"/>
    <s v="MH-17290"/>
    <s v="Marc Harrigan"/>
    <s v="Home Office"/>
    <s v="United States"/>
    <s v="Los Angeles"/>
    <s v="California"/>
    <n v="90036"/>
    <x v="1"/>
    <x v="1046"/>
    <x v="1"/>
    <x v="6"/>
    <x v="1035"/>
    <x v="1591"/>
    <n v="5"/>
    <n v="0"/>
    <x v="1684"/>
  </r>
  <r>
    <n v="7198"/>
    <s v="CA-2014-116785"/>
    <x v="759"/>
    <x v="1044"/>
    <s v="Standard Class"/>
    <s v="MH-17290"/>
    <s v="Marc Harrigan"/>
    <s v="Home Office"/>
    <s v="United States"/>
    <s v="Los Angeles"/>
    <s v="California"/>
    <n v="90036"/>
    <x v="1"/>
    <x v="1729"/>
    <x v="1"/>
    <x v="2"/>
    <x v="1716"/>
    <x v="2380"/>
    <n v="2"/>
    <n v="0"/>
    <x v="5782"/>
  </r>
  <r>
    <n v="7199"/>
    <s v="US-2015-156797"/>
    <x v="1067"/>
    <x v="1243"/>
    <s v="Standard Class"/>
    <s v="PO-19180"/>
    <s v="Philisse Overcash"/>
    <s v="Home Office"/>
    <s v="United States"/>
    <s v="New York City"/>
    <s v="New York"/>
    <n v="10035"/>
    <x v="3"/>
    <x v="250"/>
    <x v="1"/>
    <x v="6"/>
    <x v="251"/>
    <x v="493"/>
    <n v="2"/>
    <n v="0"/>
    <x v="5783"/>
  </r>
  <r>
    <n v="7200"/>
    <s v="US-2015-156797"/>
    <x v="1067"/>
    <x v="1243"/>
    <s v="Standard Class"/>
    <s v="PO-19180"/>
    <s v="Philisse Overcash"/>
    <s v="Home Office"/>
    <s v="United States"/>
    <s v="New York City"/>
    <s v="New York"/>
    <n v="10035"/>
    <x v="3"/>
    <x v="302"/>
    <x v="2"/>
    <x v="7"/>
    <x v="302"/>
    <x v="4847"/>
    <n v="2"/>
    <n v="0"/>
    <x v="4930"/>
  </r>
  <r>
    <n v="7201"/>
    <s v="CA-2016-104276"/>
    <x v="581"/>
    <x v="845"/>
    <s v="Standard Class"/>
    <s v="HF-14995"/>
    <s v="Herbert Flentye"/>
    <s v="Consumer"/>
    <s v="United States"/>
    <s v="Fort Lauderdale"/>
    <s v="Florida"/>
    <n v="33311"/>
    <x v="0"/>
    <x v="1285"/>
    <x v="2"/>
    <x v="7"/>
    <x v="1271"/>
    <x v="4848"/>
    <n v="1"/>
    <n v="0.2"/>
    <x v="5784"/>
  </r>
  <r>
    <n v="7202"/>
    <s v="CA-2016-104276"/>
    <x v="581"/>
    <x v="845"/>
    <s v="Standard Class"/>
    <s v="HF-14995"/>
    <s v="Herbert Flentye"/>
    <s v="Consumer"/>
    <s v="United States"/>
    <s v="Fort Lauderdale"/>
    <s v="Florida"/>
    <n v="33311"/>
    <x v="0"/>
    <x v="977"/>
    <x v="0"/>
    <x v="3"/>
    <x v="832"/>
    <x v="4849"/>
    <n v="7"/>
    <n v="0.45"/>
    <x v="5785"/>
  </r>
  <r>
    <n v="7203"/>
    <s v="CA-2016-120369"/>
    <x v="99"/>
    <x v="464"/>
    <s v="Same Day"/>
    <s v="VB-21745"/>
    <s v="Victoria Brennan"/>
    <s v="Corporate"/>
    <s v="United States"/>
    <s v="Rochester"/>
    <s v="New York"/>
    <n v="14609"/>
    <x v="3"/>
    <x v="1814"/>
    <x v="0"/>
    <x v="5"/>
    <x v="1804"/>
    <x v="4850"/>
    <n v="5"/>
    <n v="0"/>
    <x v="5786"/>
  </r>
  <r>
    <n v="7204"/>
    <s v="CA-2014-118276"/>
    <x v="282"/>
    <x v="302"/>
    <s v="Standard Class"/>
    <s v="MG-17890"/>
    <s v="Michael Granlund"/>
    <s v="Home Office"/>
    <s v="United States"/>
    <s v="Saint Charles"/>
    <s v="Illinois"/>
    <n v="60174"/>
    <x v="2"/>
    <x v="1677"/>
    <x v="0"/>
    <x v="5"/>
    <x v="1665"/>
    <x v="4851"/>
    <n v="3"/>
    <n v="0.6"/>
    <x v="5787"/>
  </r>
  <r>
    <n v="7205"/>
    <s v="CA-2015-136658"/>
    <x v="229"/>
    <x v="731"/>
    <s v="Standard Class"/>
    <s v="BO-11425"/>
    <s v="Bobby Odegard"/>
    <s v="Consumer"/>
    <s v="United States"/>
    <s v="New York City"/>
    <s v="New York"/>
    <n v="10024"/>
    <x v="3"/>
    <x v="1279"/>
    <x v="1"/>
    <x v="6"/>
    <x v="1264"/>
    <x v="2398"/>
    <n v="2"/>
    <n v="0"/>
    <x v="5788"/>
  </r>
  <r>
    <n v="7206"/>
    <s v="CA-2017-137414"/>
    <x v="280"/>
    <x v="299"/>
    <s v="Standard Class"/>
    <s v="CM-12115"/>
    <s v="Chad McGuire"/>
    <s v="Consumer"/>
    <s v="United States"/>
    <s v="San Francisco"/>
    <s v="California"/>
    <n v="94109"/>
    <x v="1"/>
    <x v="698"/>
    <x v="0"/>
    <x v="5"/>
    <x v="698"/>
    <x v="45"/>
    <n v="2"/>
    <n v="0"/>
    <x v="843"/>
  </r>
  <r>
    <n v="7207"/>
    <s v="CA-2017-137414"/>
    <x v="280"/>
    <x v="299"/>
    <s v="Standard Class"/>
    <s v="CM-12115"/>
    <s v="Chad McGuire"/>
    <s v="Consumer"/>
    <s v="United States"/>
    <s v="San Francisco"/>
    <s v="California"/>
    <n v="94109"/>
    <x v="1"/>
    <x v="1794"/>
    <x v="2"/>
    <x v="15"/>
    <x v="1784"/>
    <x v="4852"/>
    <n v="11"/>
    <n v="0.2"/>
    <x v="5789"/>
  </r>
  <r>
    <n v="7208"/>
    <s v="CA-2016-143476"/>
    <x v="108"/>
    <x v="250"/>
    <s v="First Class"/>
    <s v="LC-16930"/>
    <s v="Linda Cazamias"/>
    <s v="Corporate"/>
    <s v="United States"/>
    <s v="Phoenix"/>
    <s v="Arizona"/>
    <n v="85023"/>
    <x v="1"/>
    <x v="853"/>
    <x v="1"/>
    <x v="6"/>
    <x v="846"/>
    <x v="2154"/>
    <n v="2"/>
    <n v="0.2"/>
    <x v="2320"/>
  </r>
  <r>
    <n v="7209"/>
    <s v="CA-2016-143476"/>
    <x v="108"/>
    <x v="250"/>
    <s v="First Class"/>
    <s v="LC-16930"/>
    <s v="Linda Cazamias"/>
    <s v="Corporate"/>
    <s v="United States"/>
    <s v="Phoenix"/>
    <s v="Arizona"/>
    <n v="85023"/>
    <x v="1"/>
    <x v="1810"/>
    <x v="1"/>
    <x v="10"/>
    <x v="1800"/>
    <x v="561"/>
    <n v="4"/>
    <n v="0.2"/>
    <x v="570"/>
  </r>
  <r>
    <n v="7210"/>
    <s v="CA-2016-143476"/>
    <x v="108"/>
    <x v="250"/>
    <s v="First Class"/>
    <s v="LC-16930"/>
    <s v="Linda Cazamias"/>
    <s v="Corporate"/>
    <s v="United States"/>
    <s v="Phoenix"/>
    <s v="Arizona"/>
    <n v="85023"/>
    <x v="1"/>
    <x v="457"/>
    <x v="1"/>
    <x v="10"/>
    <x v="458"/>
    <x v="383"/>
    <n v="2"/>
    <n v="0.2"/>
    <x v="3389"/>
  </r>
  <r>
    <n v="7211"/>
    <s v="US-2016-119046"/>
    <x v="799"/>
    <x v="29"/>
    <s v="Standard Class"/>
    <s v="EH-13765"/>
    <s v="Edward Hooks"/>
    <s v="Corporate"/>
    <s v="United States"/>
    <s v="Seattle"/>
    <s v="Washington"/>
    <n v="98115"/>
    <x v="1"/>
    <x v="1603"/>
    <x v="1"/>
    <x v="10"/>
    <x v="1595"/>
    <x v="4740"/>
    <n v="3"/>
    <n v="0"/>
    <x v="5635"/>
  </r>
  <r>
    <n v="7212"/>
    <s v="US-2016-119046"/>
    <x v="799"/>
    <x v="29"/>
    <s v="Standard Class"/>
    <s v="EH-13765"/>
    <s v="Edward Hooks"/>
    <s v="Corporate"/>
    <s v="United States"/>
    <s v="Seattle"/>
    <s v="Washington"/>
    <n v="98115"/>
    <x v="1"/>
    <x v="61"/>
    <x v="1"/>
    <x v="8"/>
    <x v="61"/>
    <x v="4853"/>
    <n v="12"/>
    <n v="0.2"/>
    <x v="5790"/>
  </r>
  <r>
    <n v="7213"/>
    <s v="US-2016-119046"/>
    <x v="799"/>
    <x v="29"/>
    <s v="Standard Class"/>
    <s v="EH-13765"/>
    <s v="Edward Hooks"/>
    <s v="Corporate"/>
    <s v="United States"/>
    <s v="Seattle"/>
    <s v="Washington"/>
    <n v="98115"/>
    <x v="1"/>
    <x v="605"/>
    <x v="1"/>
    <x v="8"/>
    <x v="605"/>
    <x v="3938"/>
    <n v="3"/>
    <n v="0.2"/>
    <x v="4547"/>
  </r>
  <r>
    <n v="7214"/>
    <s v="CA-2017-154949"/>
    <x v="453"/>
    <x v="163"/>
    <s v="Standard Class"/>
    <s v="MC-17275"/>
    <s v="Marc Crier"/>
    <s v="Consumer"/>
    <s v="United States"/>
    <s v="Camarillo"/>
    <s v="California"/>
    <n v="93010"/>
    <x v="1"/>
    <x v="1123"/>
    <x v="1"/>
    <x v="2"/>
    <x v="1111"/>
    <x v="1674"/>
    <n v="3"/>
    <n v="0"/>
    <x v="4030"/>
  </r>
  <r>
    <n v="7215"/>
    <s v="CA-2015-103072"/>
    <x v="874"/>
    <x v="12"/>
    <s v="Second Class"/>
    <s v="HW-14935"/>
    <s v="Helen Wasserman"/>
    <s v="Corporate"/>
    <s v="United States"/>
    <s v="Detroit"/>
    <s v="Michigan"/>
    <n v="48205"/>
    <x v="2"/>
    <x v="1210"/>
    <x v="1"/>
    <x v="6"/>
    <x v="1195"/>
    <x v="1235"/>
    <n v="5"/>
    <n v="0"/>
    <x v="2074"/>
  </r>
  <r>
    <n v="7216"/>
    <s v="CA-2015-103072"/>
    <x v="874"/>
    <x v="12"/>
    <s v="Second Class"/>
    <s v="HW-14935"/>
    <s v="Helen Wasserman"/>
    <s v="Corporate"/>
    <s v="United States"/>
    <s v="Detroit"/>
    <s v="Michigan"/>
    <n v="48205"/>
    <x v="2"/>
    <x v="860"/>
    <x v="1"/>
    <x v="10"/>
    <x v="854"/>
    <x v="243"/>
    <n v="4"/>
    <n v="0"/>
    <x v="245"/>
  </r>
  <r>
    <n v="7217"/>
    <s v="CA-2015-150770"/>
    <x v="910"/>
    <x v="1192"/>
    <s v="First Class"/>
    <s v="LC-16870"/>
    <s v="Lena Cacioppo"/>
    <s v="Consumer"/>
    <s v="United States"/>
    <s v="San Francisco"/>
    <s v="California"/>
    <n v="94109"/>
    <x v="1"/>
    <x v="454"/>
    <x v="1"/>
    <x v="6"/>
    <x v="455"/>
    <x v="138"/>
    <n v="3"/>
    <n v="0"/>
    <x v="4153"/>
  </r>
  <r>
    <n v="7218"/>
    <s v="CA-2015-150770"/>
    <x v="910"/>
    <x v="1192"/>
    <s v="First Class"/>
    <s v="LC-16870"/>
    <s v="Lena Cacioppo"/>
    <s v="Consumer"/>
    <s v="United States"/>
    <s v="San Francisco"/>
    <s v="California"/>
    <n v="94109"/>
    <x v="1"/>
    <x v="920"/>
    <x v="1"/>
    <x v="8"/>
    <x v="1758"/>
    <x v="4854"/>
    <n v="2"/>
    <n v="0.2"/>
    <x v="5791"/>
  </r>
  <r>
    <n v="7219"/>
    <s v="CA-2015-150770"/>
    <x v="910"/>
    <x v="1192"/>
    <s v="First Class"/>
    <s v="LC-16870"/>
    <s v="Lena Cacioppo"/>
    <s v="Consumer"/>
    <s v="United States"/>
    <s v="San Francisco"/>
    <s v="California"/>
    <n v="94109"/>
    <x v="1"/>
    <x v="106"/>
    <x v="2"/>
    <x v="11"/>
    <x v="106"/>
    <x v="2121"/>
    <n v="4"/>
    <n v="0"/>
    <x v="2285"/>
  </r>
  <r>
    <n v="7220"/>
    <s v="CA-2015-150770"/>
    <x v="910"/>
    <x v="1192"/>
    <s v="First Class"/>
    <s v="LC-16870"/>
    <s v="Lena Cacioppo"/>
    <s v="Consumer"/>
    <s v="United States"/>
    <s v="San Francisco"/>
    <s v="California"/>
    <n v="94109"/>
    <x v="1"/>
    <x v="582"/>
    <x v="1"/>
    <x v="8"/>
    <x v="582"/>
    <x v="2000"/>
    <n v="2"/>
    <n v="0.2"/>
    <x v="5418"/>
  </r>
  <r>
    <n v="7221"/>
    <s v="CA-2017-154760"/>
    <x v="1152"/>
    <x v="705"/>
    <s v="Standard Class"/>
    <s v="BP-11290"/>
    <s v="Beth Paige"/>
    <s v="Consumer"/>
    <s v="United States"/>
    <s v="Philadelphia"/>
    <s v="Pennsylvania"/>
    <n v="19140"/>
    <x v="3"/>
    <x v="569"/>
    <x v="1"/>
    <x v="8"/>
    <x v="569"/>
    <x v="4855"/>
    <n v="3"/>
    <n v="0.7"/>
    <x v="5792"/>
  </r>
  <r>
    <n v="7222"/>
    <s v="US-2017-104437"/>
    <x v="678"/>
    <x v="523"/>
    <s v="Standard Class"/>
    <s v="TG-21310"/>
    <s v="Toby Gnade"/>
    <s v="Consumer"/>
    <s v="United States"/>
    <s v="New York City"/>
    <s v="New York"/>
    <n v="10035"/>
    <x v="3"/>
    <x v="1676"/>
    <x v="2"/>
    <x v="7"/>
    <x v="1664"/>
    <x v="4856"/>
    <n v="3"/>
    <n v="0"/>
    <x v="5793"/>
  </r>
  <r>
    <n v="7223"/>
    <s v="CA-2017-113075"/>
    <x v="264"/>
    <x v="371"/>
    <s v="Standard Class"/>
    <s v="MC-18100"/>
    <s v="Mick Crebagga"/>
    <s v="Consumer"/>
    <s v="United States"/>
    <s v="Chicago"/>
    <s v="Illinois"/>
    <n v="60623"/>
    <x v="2"/>
    <x v="658"/>
    <x v="2"/>
    <x v="11"/>
    <x v="658"/>
    <x v="1390"/>
    <n v="3"/>
    <n v="0.2"/>
    <x v="5794"/>
  </r>
  <r>
    <n v="7224"/>
    <s v="CA-2016-109953"/>
    <x v="216"/>
    <x v="461"/>
    <s v="Standard Class"/>
    <s v="RB-19360"/>
    <s v="Raymond Buch"/>
    <s v="Consumer"/>
    <s v="United States"/>
    <s v="San Francisco"/>
    <s v="California"/>
    <n v="94122"/>
    <x v="1"/>
    <x v="40"/>
    <x v="2"/>
    <x v="7"/>
    <x v="40"/>
    <x v="4360"/>
    <n v="3"/>
    <n v="0.2"/>
    <x v="5795"/>
  </r>
  <r>
    <n v="7225"/>
    <s v="CA-2016-109953"/>
    <x v="216"/>
    <x v="461"/>
    <s v="Standard Class"/>
    <s v="RB-19360"/>
    <s v="Raymond Buch"/>
    <s v="Consumer"/>
    <s v="United States"/>
    <s v="San Francisco"/>
    <s v="California"/>
    <n v="94122"/>
    <x v="1"/>
    <x v="1656"/>
    <x v="1"/>
    <x v="9"/>
    <x v="1644"/>
    <x v="4857"/>
    <n v="7"/>
    <n v="0"/>
    <x v="5796"/>
  </r>
  <r>
    <n v="7226"/>
    <s v="CA-2016-109953"/>
    <x v="216"/>
    <x v="461"/>
    <s v="Standard Class"/>
    <s v="RB-19360"/>
    <s v="Raymond Buch"/>
    <s v="Consumer"/>
    <s v="United States"/>
    <s v="San Francisco"/>
    <s v="California"/>
    <n v="94122"/>
    <x v="1"/>
    <x v="442"/>
    <x v="0"/>
    <x v="5"/>
    <x v="442"/>
    <x v="4858"/>
    <n v="4"/>
    <n v="0"/>
    <x v="5797"/>
  </r>
  <r>
    <n v="7227"/>
    <s v="CA-2017-127397"/>
    <x v="642"/>
    <x v="458"/>
    <s v="Standard Class"/>
    <s v="ES-14080"/>
    <s v="Erin Smith"/>
    <s v="Corporate"/>
    <s v="United States"/>
    <s v="Philadelphia"/>
    <s v="Pennsylvania"/>
    <n v="19134"/>
    <x v="3"/>
    <x v="1030"/>
    <x v="1"/>
    <x v="10"/>
    <x v="1021"/>
    <x v="3971"/>
    <n v="5"/>
    <n v="0.2"/>
    <x v="5798"/>
  </r>
  <r>
    <n v="7228"/>
    <s v="CA-2017-127397"/>
    <x v="642"/>
    <x v="458"/>
    <s v="Standard Class"/>
    <s v="ES-14080"/>
    <s v="Erin Smith"/>
    <s v="Corporate"/>
    <s v="United States"/>
    <s v="Philadelphia"/>
    <s v="Pennsylvania"/>
    <n v="19134"/>
    <x v="3"/>
    <x v="764"/>
    <x v="2"/>
    <x v="11"/>
    <x v="763"/>
    <x v="4859"/>
    <n v="5"/>
    <n v="0.2"/>
    <x v="5799"/>
  </r>
  <r>
    <n v="7229"/>
    <s v="CA-2014-157546"/>
    <x v="836"/>
    <x v="1172"/>
    <s v="First Class"/>
    <s v="RD-19720"/>
    <s v="Roger Demir"/>
    <s v="Consumer"/>
    <s v="United States"/>
    <s v="San Francisco"/>
    <s v="California"/>
    <n v="94122"/>
    <x v="1"/>
    <x v="440"/>
    <x v="1"/>
    <x v="8"/>
    <x v="440"/>
    <x v="4860"/>
    <n v="6"/>
    <n v="0.2"/>
    <x v="5800"/>
  </r>
  <r>
    <n v="7230"/>
    <s v="CA-2014-157546"/>
    <x v="836"/>
    <x v="1172"/>
    <s v="First Class"/>
    <s v="RD-19720"/>
    <s v="Roger Demir"/>
    <s v="Consumer"/>
    <s v="United States"/>
    <s v="San Francisco"/>
    <s v="California"/>
    <n v="94122"/>
    <x v="1"/>
    <x v="229"/>
    <x v="1"/>
    <x v="10"/>
    <x v="230"/>
    <x v="4861"/>
    <n v="3"/>
    <n v="0"/>
    <x v="5801"/>
  </r>
  <r>
    <n v="7231"/>
    <s v="CA-2017-153843"/>
    <x v="677"/>
    <x v="1097"/>
    <s v="First Class"/>
    <s v="SC-20380"/>
    <s v="Shahid Collister"/>
    <s v="Consumer"/>
    <s v="United States"/>
    <s v="Fairfield"/>
    <s v="Connecticut"/>
    <n v="6824"/>
    <x v="3"/>
    <x v="1087"/>
    <x v="1"/>
    <x v="8"/>
    <x v="1077"/>
    <x v="4862"/>
    <n v="2"/>
    <n v="0"/>
    <x v="5802"/>
  </r>
  <r>
    <n v="7232"/>
    <s v="CA-2017-153843"/>
    <x v="677"/>
    <x v="1097"/>
    <s v="First Class"/>
    <s v="SC-20380"/>
    <s v="Shahid Collister"/>
    <s v="Consumer"/>
    <s v="United States"/>
    <s v="Fairfield"/>
    <s v="Connecticut"/>
    <n v="6824"/>
    <x v="3"/>
    <x v="1778"/>
    <x v="1"/>
    <x v="9"/>
    <x v="1768"/>
    <x v="4369"/>
    <n v="2"/>
    <n v="0"/>
    <x v="5119"/>
  </r>
  <r>
    <n v="7233"/>
    <s v="CA-2017-153843"/>
    <x v="677"/>
    <x v="1097"/>
    <s v="First Class"/>
    <s v="SC-20380"/>
    <s v="Shahid Collister"/>
    <s v="Consumer"/>
    <s v="United States"/>
    <s v="Fairfield"/>
    <s v="Connecticut"/>
    <n v="6824"/>
    <x v="3"/>
    <x v="987"/>
    <x v="1"/>
    <x v="10"/>
    <x v="980"/>
    <x v="3320"/>
    <n v="4"/>
    <n v="0"/>
    <x v="5803"/>
  </r>
  <r>
    <n v="7234"/>
    <s v="CA-2016-137337"/>
    <x v="387"/>
    <x v="331"/>
    <s v="Standard Class"/>
    <s v="GB-14575"/>
    <s v="Giulietta Baptist"/>
    <s v="Consumer"/>
    <s v="United States"/>
    <s v="New York City"/>
    <s v="New York"/>
    <n v="10011"/>
    <x v="3"/>
    <x v="378"/>
    <x v="0"/>
    <x v="5"/>
    <x v="379"/>
    <x v="4863"/>
    <n v="8"/>
    <n v="0"/>
    <x v="5804"/>
  </r>
  <r>
    <n v="7235"/>
    <s v="CA-2016-137337"/>
    <x v="387"/>
    <x v="331"/>
    <s v="Standard Class"/>
    <s v="GB-14575"/>
    <s v="Giulietta Baptist"/>
    <s v="Consumer"/>
    <s v="United States"/>
    <s v="New York City"/>
    <s v="New York"/>
    <n v="10011"/>
    <x v="3"/>
    <x v="548"/>
    <x v="1"/>
    <x v="10"/>
    <x v="548"/>
    <x v="91"/>
    <n v="2"/>
    <n v="0"/>
    <x v="2056"/>
  </r>
  <r>
    <n v="7236"/>
    <s v="CA-2016-137337"/>
    <x v="387"/>
    <x v="331"/>
    <s v="Standard Class"/>
    <s v="GB-14575"/>
    <s v="Giulietta Baptist"/>
    <s v="Consumer"/>
    <s v="United States"/>
    <s v="New York City"/>
    <s v="New York"/>
    <n v="10011"/>
    <x v="3"/>
    <x v="1311"/>
    <x v="1"/>
    <x v="8"/>
    <x v="1297"/>
    <x v="1971"/>
    <n v="2"/>
    <n v="0.2"/>
    <x v="2122"/>
  </r>
  <r>
    <n v="7237"/>
    <s v="CA-2014-138737"/>
    <x v="1035"/>
    <x v="28"/>
    <s v="First Class"/>
    <s v="FP-14320"/>
    <s v="Frank Preis"/>
    <s v="Consumer"/>
    <s v="United States"/>
    <s v="Los Angeles"/>
    <s v="California"/>
    <n v="90049"/>
    <x v="1"/>
    <x v="649"/>
    <x v="1"/>
    <x v="6"/>
    <x v="649"/>
    <x v="880"/>
    <n v="3"/>
    <n v="0"/>
    <x v="5805"/>
  </r>
  <r>
    <n v="7238"/>
    <s v="CA-2016-164924"/>
    <x v="212"/>
    <x v="668"/>
    <s v="Same Day"/>
    <s v="EA-14035"/>
    <s v="Erin Ashbrook"/>
    <s v="Corporate"/>
    <s v="United States"/>
    <s v="Philadelphia"/>
    <s v="Pennsylvania"/>
    <n v="19143"/>
    <x v="3"/>
    <x v="1815"/>
    <x v="2"/>
    <x v="15"/>
    <x v="1805"/>
    <x v="4864"/>
    <n v="3"/>
    <n v="0.7"/>
    <x v="5806"/>
  </r>
  <r>
    <n v="7239"/>
    <s v="CA-2016-101651"/>
    <x v="435"/>
    <x v="525"/>
    <s v="Standard Class"/>
    <s v="SC-20305"/>
    <s v="Sean Christensen"/>
    <s v="Consumer"/>
    <s v="United States"/>
    <s v="San Jose"/>
    <s v="California"/>
    <n v="95123"/>
    <x v="1"/>
    <x v="1448"/>
    <x v="0"/>
    <x v="5"/>
    <x v="1435"/>
    <x v="3384"/>
    <n v="7"/>
    <n v="0"/>
    <x v="5807"/>
  </r>
  <r>
    <n v="7240"/>
    <s v="CA-2016-101651"/>
    <x v="435"/>
    <x v="525"/>
    <s v="Standard Class"/>
    <s v="SC-20305"/>
    <s v="Sean Christensen"/>
    <s v="Consumer"/>
    <s v="United States"/>
    <s v="San Jose"/>
    <s v="California"/>
    <n v="95123"/>
    <x v="1"/>
    <x v="152"/>
    <x v="1"/>
    <x v="12"/>
    <x v="153"/>
    <x v="1500"/>
    <n v="7"/>
    <n v="0"/>
    <x v="5808"/>
  </r>
  <r>
    <n v="7241"/>
    <s v="CA-2017-136651"/>
    <x v="756"/>
    <x v="77"/>
    <s v="Second Class"/>
    <s v="JF-15355"/>
    <s v="Jay Fein"/>
    <s v="Consumer"/>
    <s v="United States"/>
    <s v="Pasadena"/>
    <s v="California"/>
    <n v="91104"/>
    <x v="1"/>
    <x v="1462"/>
    <x v="0"/>
    <x v="5"/>
    <x v="1448"/>
    <x v="3766"/>
    <n v="7"/>
    <n v="0"/>
    <x v="5809"/>
  </r>
  <r>
    <n v="7242"/>
    <s v="CA-2017-136651"/>
    <x v="756"/>
    <x v="77"/>
    <s v="Second Class"/>
    <s v="JF-15355"/>
    <s v="Jay Fein"/>
    <s v="Consumer"/>
    <s v="United States"/>
    <s v="Pasadena"/>
    <s v="California"/>
    <n v="91104"/>
    <x v="1"/>
    <x v="612"/>
    <x v="1"/>
    <x v="8"/>
    <x v="612"/>
    <x v="4865"/>
    <n v="6"/>
    <n v="0.2"/>
    <x v="5810"/>
  </r>
  <r>
    <n v="7243"/>
    <s v="CA-2017-136651"/>
    <x v="756"/>
    <x v="77"/>
    <s v="Second Class"/>
    <s v="JF-15355"/>
    <s v="Jay Fein"/>
    <s v="Consumer"/>
    <s v="United States"/>
    <s v="Pasadena"/>
    <s v="California"/>
    <n v="91104"/>
    <x v="1"/>
    <x v="441"/>
    <x v="0"/>
    <x v="5"/>
    <x v="1719"/>
    <x v="4866"/>
    <n v="2"/>
    <n v="0"/>
    <x v="5811"/>
  </r>
  <r>
    <n v="7244"/>
    <s v="CA-2017-118892"/>
    <x v="629"/>
    <x v="554"/>
    <s v="Second Class"/>
    <s v="TP-21415"/>
    <s v="Tom Prescott"/>
    <s v="Consumer"/>
    <s v="United States"/>
    <s v="Philadelphia"/>
    <s v="Pennsylvania"/>
    <n v="19134"/>
    <x v="3"/>
    <x v="483"/>
    <x v="0"/>
    <x v="1"/>
    <x v="483"/>
    <x v="4867"/>
    <n v="9"/>
    <n v="0.3"/>
    <x v="5812"/>
  </r>
  <r>
    <n v="7245"/>
    <s v="US-2017-151127"/>
    <x v="1053"/>
    <x v="1169"/>
    <s v="First Class"/>
    <s v="RL-19615"/>
    <s v="Rob Lucas"/>
    <s v="Consumer"/>
    <s v="United States"/>
    <s v="Los Angeles"/>
    <s v="California"/>
    <n v="90049"/>
    <x v="1"/>
    <x v="1658"/>
    <x v="1"/>
    <x v="6"/>
    <x v="1646"/>
    <x v="4868"/>
    <n v="7"/>
    <n v="0"/>
    <x v="5813"/>
  </r>
  <r>
    <n v="7246"/>
    <s v="CA-2017-145807"/>
    <x v="839"/>
    <x v="758"/>
    <s v="Standard Class"/>
    <s v="SB-20170"/>
    <s v="Sarah Bern"/>
    <s v="Consumer"/>
    <s v="United States"/>
    <s v="Los Angeles"/>
    <s v="California"/>
    <n v="90032"/>
    <x v="1"/>
    <x v="1043"/>
    <x v="1"/>
    <x v="4"/>
    <x v="1032"/>
    <x v="1383"/>
    <n v="5"/>
    <n v="0"/>
    <x v="1449"/>
  </r>
  <r>
    <n v="7247"/>
    <s v="US-2014-127978"/>
    <x v="223"/>
    <x v="448"/>
    <s v="Standard Class"/>
    <s v="JS-15595"/>
    <s v="Jill Stevenson"/>
    <s v="Corporate"/>
    <s v="United States"/>
    <s v="Columbus"/>
    <s v="Ohio"/>
    <n v="43229"/>
    <x v="3"/>
    <x v="1729"/>
    <x v="1"/>
    <x v="2"/>
    <x v="1716"/>
    <x v="1150"/>
    <n v="3"/>
    <n v="0.2"/>
    <x v="1192"/>
  </r>
  <r>
    <n v="7248"/>
    <s v="US-2014-127978"/>
    <x v="223"/>
    <x v="448"/>
    <s v="Standard Class"/>
    <s v="JS-15595"/>
    <s v="Jill Stevenson"/>
    <s v="Corporate"/>
    <s v="United States"/>
    <s v="Columbus"/>
    <s v="Ohio"/>
    <n v="43229"/>
    <x v="3"/>
    <x v="366"/>
    <x v="0"/>
    <x v="0"/>
    <x v="367"/>
    <x v="4869"/>
    <n v="5"/>
    <n v="0.5"/>
    <x v="5814"/>
  </r>
  <r>
    <n v="7249"/>
    <s v="US-2014-127978"/>
    <x v="223"/>
    <x v="448"/>
    <s v="Standard Class"/>
    <s v="JS-15595"/>
    <s v="Jill Stevenson"/>
    <s v="Corporate"/>
    <s v="United States"/>
    <s v="Columbus"/>
    <s v="Ohio"/>
    <n v="43229"/>
    <x v="3"/>
    <x v="700"/>
    <x v="1"/>
    <x v="4"/>
    <x v="700"/>
    <x v="4870"/>
    <n v="8"/>
    <n v="0.2"/>
    <x v="5815"/>
  </r>
  <r>
    <n v="7250"/>
    <s v="CA-2015-158491"/>
    <x v="593"/>
    <x v="770"/>
    <s v="Second Class"/>
    <s v="BP-11155"/>
    <s v="Becky Pak"/>
    <s v="Consumer"/>
    <s v="United States"/>
    <s v="Los Angeles"/>
    <s v="California"/>
    <n v="90008"/>
    <x v="1"/>
    <x v="1580"/>
    <x v="2"/>
    <x v="11"/>
    <x v="1571"/>
    <x v="1006"/>
    <n v="2"/>
    <n v="0"/>
    <x v="5816"/>
  </r>
  <r>
    <n v="7251"/>
    <s v="CA-2015-158491"/>
    <x v="593"/>
    <x v="770"/>
    <s v="Second Class"/>
    <s v="BP-11155"/>
    <s v="Becky Pak"/>
    <s v="Consumer"/>
    <s v="United States"/>
    <s v="Los Angeles"/>
    <s v="California"/>
    <n v="90008"/>
    <x v="1"/>
    <x v="1738"/>
    <x v="2"/>
    <x v="11"/>
    <x v="1727"/>
    <x v="4871"/>
    <n v="3"/>
    <n v="0"/>
    <x v="5817"/>
  </r>
  <r>
    <n v="7252"/>
    <s v="CA-2016-116764"/>
    <x v="278"/>
    <x v="48"/>
    <s v="Standard Class"/>
    <s v="EM-13825"/>
    <s v="Elizabeth Moffitt"/>
    <s v="Corporate"/>
    <s v="United States"/>
    <s v="Hollywood"/>
    <s v="Florida"/>
    <n v="33021"/>
    <x v="0"/>
    <x v="1816"/>
    <x v="1"/>
    <x v="2"/>
    <x v="1806"/>
    <x v="2145"/>
    <n v="4"/>
    <n v="0.2"/>
    <x v="2311"/>
  </r>
  <r>
    <n v="7253"/>
    <s v="CA-2016-152457"/>
    <x v="126"/>
    <x v="801"/>
    <s v="Standard Class"/>
    <s v="SC-20695"/>
    <s v="Steve Chapman"/>
    <s v="Corporate"/>
    <s v="United States"/>
    <s v="Roseville"/>
    <s v="Michigan"/>
    <n v="48066"/>
    <x v="2"/>
    <x v="1274"/>
    <x v="1"/>
    <x v="10"/>
    <x v="1259"/>
    <x v="4243"/>
    <n v="3"/>
    <n v="0"/>
    <x v="4951"/>
  </r>
  <r>
    <n v="7254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166"/>
    <x v="1"/>
    <x v="9"/>
    <x v="167"/>
    <x v="4872"/>
    <n v="3"/>
    <n v="0"/>
    <x v="5818"/>
  </r>
  <r>
    <n v="7255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1183"/>
    <x v="0"/>
    <x v="5"/>
    <x v="1169"/>
    <x v="4625"/>
    <n v="5"/>
    <n v="0"/>
    <x v="5819"/>
  </r>
  <r>
    <n v="7256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253"/>
    <x v="1"/>
    <x v="4"/>
    <x v="254"/>
    <x v="4873"/>
    <n v="4"/>
    <n v="0"/>
    <x v="5820"/>
  </r>
  <r>
    <n v="7257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324"/>
    <x v="1"/>
    <x v="6"/>
    <x v="324"/>
    <x v="348"/>
    <n v="2"/>
    <n v="0"/>
    <x v="356"/>
  </r>
  <r>
    <n v="7258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921"/>
    <x v="1"/>
    <x v="10"/>
    <x v="913"/>
    <x v="2713"/>
    <n v="6"/>
    <n v="0"/>
    <x v="3005"/>
  </r>
  <r>
    <n v="7259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134"/>
    <x v="1"/>
    <x v="6"/>
    <x v="135"/>
    <x v="456"/>
    <n v="5"/>
    <n v="0"/>
    <x v="4274"/>
  </r>
  <r>
    <n v="7260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974"/>
    <x v="1"/>
    <x v="10"/>
    <x v="968"/>
    <x v="1568"/>
    <n v="7"/>
    <n v="0"/>
    <x v="1657"/>
  </r>
  <r>
    <n v="7261"/>
    <s v="CA-2016-152730"/>
    <x v="198"/>
    <x v="204"/>
    <s v="Standard Class"/>
    <s v="EM-14140"/>
    <s v="Eugene Moren"/>
    <s v="Home Office"/>
    <s v="United States"/>
    <s v="Superior"/>
    <s v="Wisconsin"/>
    <n v="54880"/>
    <x v="2"/>
    <x v="1066"/>
    <x v="2"/>
    <x v="7"/>
    <x v="1055"/>
    <x v="4874"/>
    <n v="1"/>
    <n v="0"/>
    <x v="5821"/>
  </r>
  <r>
    <n v="7262"/>
    <s v="CA-2017-137001"/>
    <x v="193"/>
    <x v="198"/>
    <s v="Second Class"/>
    <s v="GZ-14545"/>
    <s v="George Zrebassa"/>
    <s v="Corporate"/>
    <s v="United States"/>
    <s v="Thousand Oaks"/>
    <s v="California"/>
    <n v="91360"/>
    <x v="1"/>
    <x v="1706"/>
    <x v="1"/>
    <x v="6"/>
    <x v="1695"/>
    <x v="4875"/>
    <n v="7"/>
    <n v="0"/>
    <x v="5822"/>
  </r>
  <r>
    <n v="7263"/>
    <s v="CA-2017-156363"/>
    <x v="760"/>
    <x v="980"/>
    <s v="Standard Class"/>
    <s v="ML-17395"/>
    <s v="Marina Lichtenstein"/>
    <s v="Corporate"/>
    <s v="United States"/>
    <s v="Philadelphia"/>
    <s v="Pennsylvania"/>
    <n v="19134"/>
    <x v="3"/>
    <x v="47"/>
    <x v="2"/>
    <x v="7"/>
    <x v="47"/>
    <x v="404"/>
    <n v="5"/>
    <n v="0.4"/>
    <x v="5823"/>
  </r>
  <r>
    <n v="7264"/>
    <s v="CA-2017-156363"/>
    <x v="760"/>
    <x v="980"/>
    <s v="Standard Class"/>
    <s v="ML-17395"/>
    <s v="Marina Lichtenstein"/>
    <s v="Corporate"/>
    <s v="United States"/>
    <s v="Philadelphia"/>
    <s v="Pennsylvania"/>
    <n v="19134"/>
    <x v="3"/>
    <x v="1652"/>
    <x v="1"/>
    <x v="12"/>
    <x v="1641"/>
    <x v="2511"/>
    <n v="4"/>
    <n v="0.2"/>
    <x v="5824"/>
  </r>
  <r>
    <n v="7265"/>
    <s v="CA-2017-122056"/>
    <x v="487"/>
    <x v="1244"/>
    <s v="Standard Class"/>
    <s v="PG-18895"/>
    <s v="Paul Gonzalez"/>
    <s v="Consumer"/>
    <s v="United States"/>
    <s v="Springfield"/>
    <s v="Virginia"/>
    <n v="22153"/>
    <x v="0"/>
    <x v="1502"/>
    <x v="1"/>
    <x v="6"/>
    <x v="1490"/>
    <x v="2570"/>
    <n v="7"/>
    <n v="0"/>
    <x v="2818"/>
  </r>
  <r>
    <n v="7266"/>
    <s v="US-2014-143721"/>
    <x v="533"/>
    <x v="158"/>
    <s v="Second Class"/>
    <s v="DK-12835"/>
    <s v="Damala Kotsonis"/>
    <s v="Corporate"/>
    <s v="United States"/>
    <s v="Houston"/>
    <s v="Texas"/>
    <n v="77095"/>
    <x v="2"/>
    <x v="913"/>
    <x v="0"/>
    <x v="1"/>
    <x v="905"/>
    <x v="1177"/>
    <n v="2"/>
    <n v="0.3"/>
    <x v="5825"/>
  </r>
  <r>
    <n v="7267"/>
    <s v="CA-2017-122987"/>
    <x v="1153"/>
    <x v="766"/>
    <s v="Same Day"/>
    <s v="SJ-20215"/>
    <s v="Sarah Jordon"/>
    <s v="Consumer"/>
    <s v="United States"/>
    <s v="Columbia"/>
    <s v="Tennessee"/>
    <n v="38401"/>
    <x v="0"/>
    <x v="528"/>
    <x v="1"/>
    <x v="8"/>
    <x v="528"/>
    <x v="4876"/>
    <n v="3"/>
    <n v="0.7"/>
    <x v="5826"/>
  </r>
  <r>
    <n v="7268"/>
    <s v="CA-2017-122987"/>
    <x v="1153"/>
    <x v="766"/>
    <s v="Same Day"/>
    <s v="SJ-20215"/>
    <s v="Sarah Jordon"/>
    <s v="Consumer"/>
    <s v="United States"/>
    <s v="Columbia"/>
    <s v="Tennessee"/>
    <n v="38401"/>
    <x v="0"/>
    <x v="1018"/>
    <x v="1"/>
    <x v="4"/>
    <x v="1009"/>
    <x v="1743"/>
    <n v="4"/>
    <n v="0.2"/>
    <x v="5827"/>
  </r>
  <r>
    <n v="7269"/>
    <s v="CA-2016-133368"/>
    <x v="1154"/>
    <x v="13"/>
    <s v="Standard Class"/>
    <s v="AG-10675"/>
    <s v="Anna Gayman"/>
    <s v="Consumer"/>
    <s v="United States"/>
    <s v="Concord"/>
    <s v="North Carolina"/>
    <n v="28027"/>
    <x v="0"/>
    <x v="1558"/>
    <x v="1"/>
    <x v="10"/>
    <x v="1547"/>
    <x v="2879"/>
    <n v="2"/>
    <n v="0.2"/>
    <x v="3201"/>
  </r>
  <r>
    <n v="7270"/>
    <s v="CA-2016-133368"/>
    <x v="1154"/>
    <x v="13"/>
    <s v="Standard Class"/>
    <s v="AG-10675"/>
    <s v="Anna Gayman"/>
    <s v="Consumer"/>
    <s v="United States"/>
    <s v="Concord"/>
    <s v="North Carolina"/>
    <n v="28027"/>
    <x v="0"/>
    <x v="1817"/>
    <x v="0"/>
    <x v="5"/>
    <x v="1807"/>
    <x v="4877"/>
    <n v="8"/>
    <n v="0.2"/>
    <x v="5828"/>
  </r>
  <r>
    <n v="7271"/>
    <s v="CA-2016-123337"/>
    <x v="1142"/>
    <x v="42"/>
    <s v="Standard Class"/>
    <s v="KD-16495"/>
    <s v="Keith Dawkins"/>
    <s v="Corporate"/>
    <s v="United States"/>
    <s v="San Jose"/>
    <s v="California"/>
    <n v="95123"/>
    <x v="1"/>
    <x v="1162"/>
    <x v="0"/>
    <x v="0"/>
    <x v="1149"/>
    <x v="4878"/>
    <n v="2"/>
    <n v="0.15"/>
    <x v="5829"/>
  </r>
  <r>
    <n v="7272"/>
    <s v="CA-2016-123337"/>
    <x v="1142"/>
    <x v="42"/>
    <s v="Standard Class"/>
    <s v="KD-16495"/>
    <s v="Keith Dawkins"/>
    <s v="Corporate"/>
    <s v="United States"/>
    <s v="San Jose"/>
    <s v="California"/>
    <n v="95123"/>
    <x v="1"/>
    <x v="1298"/>
    <x v="1"/>
    <x v="9"/>
    <x v="1283"/>
    <x v="2053"/>
    <n v="4"/>
    <n v="0"/>
    <x v="5535"/>
  </r>
  <r>
    <n v="7273"/>
    <s v="US-2016-150357"/>
    <x v="1155"/>
    <x v="802"/>
    <s v="Standard Class"/>
    <s v="EB-13975"/>
    <s v="Erica Bern"/>
    <s v="Corporate"/>
    <s v="United States"/>
    <s v="Greensboro"/>
    <s v="North Carolina"/>
    <n v="27405"/>
    <x v="0"/>
    <x v="505"/>
    <x v="1"/>
    <x v="14"/>
    <x v="505"/>
    <x v="4879"/>
    <n v="2"/>
    <n v="0.2"/>
    <x v="5830"/>
  </r>
  <r>
    <n v="7274"/>
    <s v="US-2016-150357"/>
    <x v="1155"/>
    <x v="802"/>
    <s v="Standard Class"/>
    <s v="EB-13975"/>
    <s v="Erica Bern"/>
    <s v="Corporate"/>
    <s v="United States"/>
    <s v="Greensboro"/>
    <s v="North Carolina"/>
    <n v="27405"/>
    <x v="0"/>
    <x v="248"/>
    <x v="1"/>
    <x v="8"/>
    <x v="249"/>
    <x v="4880"/>
    <n v="3"/>
    <n v="0.7"/>
    <x v="5831"/>
  </r>
  <r>
    <n v="7275"/>
    <s v="CA-2015-144519"/>
    <x v="50"/>
    <x v="50"/>
    <s v="Standard Class"/>
    <s v="AW-10930"/>
    <s v="Arthur Wiediger"/>
    <s v="Home Office"/>
    <s v="United States"/>
    <s v="Helena"/>
    <s v="Montana"/>
    <n v="59601"/>
    <x v="1"/>
    <x v="1495"/>
    <x v="2"/>
    <x v="7"/>
    <x v="1483"/>
    <x v="107"/>
    <n v="5"/>
    <n v="0.2"/>
    <x v="5182"/>
  </r>
  <r>
    <n v="7276"/>
    <s v="CA-2015-144519"/>
    <x v="50"/>
    <x v="50"/>
    <s v="Standard Class"/>
    <s v="AW-10930"/>
    <s v="Arthur Wiediger"/>
    <s v="Home Office"/>
    <s v="United States"/>
    <s v="Helena"/>
    <s v="Montana"/>
    <n v="59601"/>
    <x v="1"/>
    <x v="645"/>
    <x v="0"/>
    <x v="5"/>
    <x v="645"/>
    <x v="4881"/>
    <n v="7"/>
    <n v="0"/>
    <x v="5832"/>
  </r>
  <r>
    <n v="7277"/>
    <s v="CA-2014-120670"/>
    <x v="981"/>
    <x v="1057"/>
    <s v="Standard Class"/>
    <s v="JK-16120"/>
    <s v="Julie Kriz"/>
    <s v="Home Office"/>
    <s v="United States"/>
    <s v="Fort Lauderdale"/>
    <s v="Florida"/>
    <n v="33311"/>
    <x v="0"/>
    <x v="1336"/>
    <x v="2"/>
    <x v="11"/>
    <x v="1321"/>
    <x v="4882"/>
    <n v="10"/>
    <n v="0.2"/>
    <x v="5833"/>
  </r>
  <r>
    <n v="7278"/>
    <s v="CA-2016-157217"/>
    <x v="1080"/>
    <x v="246"/>
    <s v="First Class"/>
    <s v="TC-21535"/>
    <s v="Tracy Collins"/>
    <s v="Home Office"/>
    <s v="United States"/>
    <s v="San Francisco"/>
    <s v="California"/>
    <n v="94110"/>
    <x v="1"/>
    <x v="1804"/>
    <x v="2"/>
    <x v="7"/>
    <x v="1794"/>
    <x v="4883"/>
    <n v="2"/>
    <n v="0.2"/>
    <x v="5834"/>
  </r>
  <r>
    <n v="7279"/>
    <s v="CA-2016-157217"/>
    <x v="1080"/>
    <x v="246"/>
    <s v="First Class"/>
    <s v="TC-21535"/>
    <s v="Tracy Collins"/>
    <s v="Home Office"/>
    <s v="United States"/>
    <s v="San Francisco"/>
    <s v="California"/>
    <n v="94110"/>
    <x v="1"/>
    <x v="1301"/>
    <x v="2"/>
    <x v="11"/>
    <x v="1286"/>
    <x v="1948"/>
    <n v="3"/>
    <n v="0"/>
    <x v="2099"/>
  </r>
  <r>
    <n v="7280"/>
    <s v="CA-2016-108224"/>
    <x v="675"/>
    <x v="201"/>
    <s v="Same Day"/>
    <s v="TH-21235"/>
    <s v="Tiffany House"/>
    <s v="Corporate"/>
    <s v="United States"/>
    <s v="Yuma"/>
    <s v="Arizona"/>
    <n v="85364"/>
    <x v="1"/>
    <x v="217"/>
    <x v="2"/>
    <x v="11"/>
    <x v="463"/>
    <x v="4884"/>
    <n v="7"/>
    <n v="0.2"/>
    <x v="5835"/>
  </r>
  <r>
    <n v="7281"/>
    <s v="CA-2015-162782"/>
    <x v="780"/>
    <x v="1245"/>
    <s v="Standard Class"/>
    <s v="PW-19240"/>
    <s v="Pierre Wener"/>
    <s v="Consumer"/>
    <s v="United States"/>
    <s v="Columbia"/>
    <s v="Maryland"/>
    <n v="21044"/>
    <x v="3"/>
    <x v="450"/>
    <x v="1"/>
    <x v="8"/>
    <x v="451"/>
    <x v="4885"/>
    <n v="2"/>
    <n v="0"/>
    <x v="5836"/>
  </r>
  <r>
    <n v="7282"/>
    <s v="CA-2017-159282"/>
    <x v="524"/>
    <x v="565"/>
    <s v="Standard Class"/>
    <s v="GH-14410"/>
    <s v="Gary Hansen"/>
    <s v="Home Office"/>
    <s v="United States"/>
    <s v="Yuma"/>
    <s v="Arizona"/>
    <n v="85364"/>
    <x v="1"/>
    <x v="206"/>
    <x v="2"/>
    <x v="15"/>
    <x v="207"/>
    <x v="4886"/>
    <n v="5"/>
    <n v="0.7"/>
    <x v="5837"/>
  </r>
  <r>
    <n v="7283"/>
    <s v="CA-2017-155936"/>
    <x v="738"/>
    <x v="89"/>
    <s v="Standard Class"/>
    <s v="JK-15730"/>
    <s v="Joe Kamberova"/>
    <s v="Consumer"/>
    <s v="United States"/>
    <s v="Chicago"/>
    <s v="Illinois"/>
    <n v="60653"/>
    <x v="2"/>
    <x v="881"/>
    <x v="1"/>
    <x v="8"/>
    <x v="875"/>
    <x v="4887"/>
    <n v="3"/>
    <n v="0.8"/>
    <x v="5838"/>
  </r>
  <r>
    <n v="7284"/>
    <s v="CA-2017-169439"/>
    <x v="428"/>
    <x v="462"/>
    <s v="Standard Class"/>
    <s v="LC-17140"/>
    <s v="Logan Currie"/>
    <s v="Consumer"/>
    <s v="United States"/>
    <s v="Cleveland"/>
    <s v="Ohio"/>
    <n v="44105"/>
    <x v="3"/>
    <x v="313"/>
    <x v="1"/>
    <x v="6"/>
    <x v="313"/>
    <x v="233"/>
    <n v="5"/>
    <n v="0.2"/>
    <x v="5839"/>
  </r>
  <r>
    <n v="7285"/>
    <s v="CA-2017-169439"/>
    <x v="428"/>
    <x v="462"/>
    <s v="Standard Class"/>
    <s v="LC-17140"/>
    <s v="Logan Currie"/>
    <s v="Consumer"/>
    <s v="United States"/>
    <s v="Cleveland"/>
    <s v="Ohio"/>
    <n v="44105"/>
    <x v="3"/>
    <x v="479"/>
    <x v="0"/>
    <x v="5"/>
    <x v="480"/>
    <x v="520"/>
    <n v="2"/>
    <n v="0.2"/>
    <x v="5840"/>
  </r>
  <r>
    <n v="7286"/>
    <s v="CA-2017-151183"/>
    <x v="336"/>
    <x v="163"/>
    <s v="Standard Class"/>
    <s v="BK-11260"/>
    <s v="Berenike Kampe"/>
    <s v="Consumer"/>
    <s v="United States"/>
    <s v="San Francisco"/>
    <s v="California"/>
    <n v="94110"/>
    <x v="1"/>
    <x v="567"/>
    <x v="2"/>
    <x v="11"/>
    <x v="567"/>
    <x v="4888"/>
    <n v="4"/>
    <n v="0"/>
    <x v="5841"/>
  </r>
  <r>
    <n v="7287"/>
    <s v="CA-2016-149965"/>
    <x v="23"/>
    <x v="22"/>
    <s v="Standard Class"/>
    <s v="BS-11365"/>
    <s v="Bill Shonely"/>
    <s v="Corporate"/>
    <s v="United States"/>
    <s v="Oklahoma City"/>
    <s v="Oklahoma"/>
    <n v="73120"/>
    <x v="2"/>
    <x v="1691"/>
    <x v="2"/>
    <x v="11"/>
    <x v="1679"/>
    <x v="4889"/>
    <n v="1"/>
    <n v="0"/>
    <x v="5842"/>
  </r>
  <r>
    <n v="7288"/>
    <s v="CA-2016-149965"/>
    <x v="23"/>
    <x v="22"/>
    <s v="Standard Class"/>
    <s v="BS-11365"/>
    <s v="Bill Shonely"/>
    <s v="Corporate"/>
    <s v="United States"/>
    <s v="Oklahoma City"/>
    <s v="Oklahoma"/>
    <n v="73120"/>
    <x v="2"/>
    <x v="1006"/>
    <x v="0"/>
    <x v="5"/>
    <x v="1381"/>
    <x v="2206"/>
    <n v="3"/>
    <n v="0"/>
    <x v="2380"/>
  </r>
  <r>
    <n v="7289"/>
    <s v="CA-2014-158281"/>
    <x v="814"/>
    <x v="1110"/>
    <s v="Standard Class"/>
    <s v="AG-10525"/>
    <s v="Andy Gerbode"/>
    <s v="Corporate"/>
    <s v="United States"/>
    <s v="Houston"/>
    <s v="Texas"/>
    <n v="77095"/>
    <x v="2"/>
    <x v="1389"/>
    <x v="2"/>
    <x v="15"/>
    <x v="1375"/>
    <x v="4890"/>
    <n v="3"/>
    <n v="0.4"/>
    <x v="5843"/>
  </r>
  <r>
    <n v="7290"/>
    <s v="CA-2016-153661"/>
    <x v="806"/>
    <x v="1246"/>
    <s v="First Class"/>
    <s v="SC-20725"/>
    <s v="Steven Cartwright"/>
    <s v="Consumer"/>
    <s v="United States"/>
    <s v="San Francisco"/>
    <s v="California"/>
    <n v="94122"/>
    <x v="1"/>
    <x v="298"/>
    <x v="1"/>
    <x v="4"/>
    <x v="298"/>
    <x v="2412"/>
    <n v="9"/>
    <n v="0"/>
    <x v="2628"/>
  </r>
  <r>
    <n v="7291"/>
    <s v="CA-2016-153661"/>
    <x v="806"/>
    <x v="1246"/>
    <s v="First Class"/>
    <s v="SC-20725"/>
    <s v="Steven Cartwright"/>
    <s v="Consumer"/>
    <s v="United States"/>
    <s v="San Francisco"/>
    <s v="California"/>
    <n v="94122"/>
    <x v="1"/>
    <x v="132"/>
    <x v="1"/>
    <x v="8"/>
    <x v="133"/>
    <x v="4891"/>
    <n v="2"/>
    <n v="0.2"/>
    <x v="5844"/>
  </r>
  <r>
    <n v="7292"/>
    <s v="CA-2016-153661"/>
    <x v="806"/>
    <x v="1246"/>
    <s v="First Class"/>
    <s v="SC-20725"/>
    <s v="Steven Cartwright"/>
    <s v="Consumer"/>
    <s v="United States"/>
    <s v="San Francisco"/>
    <s v="California"/>
    <n v="94122"/>
    <x v="1"/>
    <x v="264"/>
    <x v="1"/>
    <x v="2"/>
    <x v="264"/>
    <x v="4892"/>
    <n v="9"/>
    <n v="0"/>
    <x v="5845"/>
  </r>
  <r>
    <n v="7293"/>
    <s v="CA-2017-109183"/>
    <x v="769"/>
    <x v="784"/>
    <s v="Standard Class"/>
    <s v="LR-16915"/>
    <s v="Lena Radford"/>
    <s v="Consumer"/>
    <s v="United States"/>
    <s v="Nashville"/>
    <s v="Tennessee"/>
    <n v="37211"/>
    <x v="0"/>
    <x v="1818"/>
    <x v="2"/>
    <x v="15"/>
    <x v="1787"/>
    <x v="4893"/>
    <n v="2"/>
    <n v="0.5"/>
    <x v="5846"/>
  </r>
  <r>
    <n v="7294"/>
    <s v="CA-2016-113656"/>
    <x v="1156"/>
    <x v="1184"/>
    <s v="Standard Class"/>
    <s v="CB-12415"/>
    <s v="Christy Brittain"/>
    <s v="Consumer"/>
    <s v="United States"/>
    <s v="Los Angeles"/>
    <s v="California"/>
    <n v="90036"/>
    <x v="1"/>
    <x v="1685"/>
    <x v="0"/>
    <x v="5"/>
    <x v="1673"/>
    <x v="4894"/>
    <n v="7"/>
    <n v="0"/>
    <x v="5847"/>
  </r>
  <r>
    <n v="7295"/>
    <s v="CA-2015-148964"/>
    <x v="989"/>
    <x v="1247"/>
    <s v="Standard Class"/>
    <s v="RD-19900"/>
    <s v="Ruben Dartt"/>
    <s v="Consumer"/>
    <s v="United States"/>
    <s v="Bellevue"/>
    <s v="Washington"/>
    <n v="98006"/>
    <x v="1"/>
    <x v="526"/>
    <x v="0"/>
    <x v="5"/>
    <x v="526"/>
    <x v="4895"/>
    <n v="1"/>
    <n v="0"/>
    <x v="5848"/>
  </r>
  <r>
    <n v="7296"/>
    <s v="CA-2014-111899"/>
    <x v="417"/>
    <x v="564"/>
    <s v="First Class"/>
    <s v="NC-18340"/>
    <s v="Nat Carroll"/>
    <s v="Consumer"/>
    <s v="United States"/>
    <s v="Houston"/>
    <s v="Texas"/>
    <n v="77036"/>
    <x v="2"/>
    <x v="1559"/>
    <x v="1"/>
    <x v="6"/>
    <x v="1549"/>
    <x v="4896"/>
    <n v="2"/>
    <n v="0.2"/>
    <x v="5849"/>
  </r>
  <r>
    <n v="7297"/>
    <s v="CA-2014-111899"/>
    <x v="417"/>
    <x v="564"/>
    <s v="First Class"/>
    <s v="NC-18340"/>
    <s v="Nat Carroll"/>
    <s v="Consumer"/>
    <s v="United States"/>
    <s v="Houston"/>
    <s v="Texas"/>
    <n v="77036"/>
    <x v="2"/>
    <x v="1705"/>
    <x v="1"/>
    <x v="13"/>
    <x v="1694"/>
    <x v="3064"/>
    <n v="6"/>
    <n v="0.2"/>
    <x v="5850"/>
  </r>
  <r>
    <n v="7298"/>
    <s v="CA-2015-101126"/>
    <x v="1157"/>
    <x v="1248"/>
    <s v="Second Class"/>
    <s v="NB-18655"/>
    <s v="Nona Balk"/>
    <s v="Corporate"/>
    <s v="United States"/>
    <s v="Philadelphia"/>
    <s v="Pennsylvania"/>
    <n v="19143"/>
    <x v="3"/>
    <x v="1220"/>
    <x v="1"/>
    <x v="4"/>
    <x v="1204"/>
    <x v="4897"/>
    <n v="5"/>
    <n v="0.2"/>
    <x v="5851"/>
  </r>
  <r>
    <n v="7299"/>
    <s v="CA-2014-163468"/>
    <x v="728"/>
    <x v="683"/>
    <s v="First Class"/>
    <s v="JK-15730"/>
    <s v="Joe Kamberova"/>
    <s v="Consumer"/>
    <s v="United States"/>
    <s v="Des Plaines"/>
    <s v="Illinois"/>
    <n v="60016"/>
    <x v="2"/>
    <x v="277"/>
    <x v="0"/>
    <x v="3"/>
    <x v="277"/>
    <x v="4898"/>
    <n v="4"/>
    <n v="0.5"/>
    <x v="5852"/>
  </r>
  <r>
    <n v="7300"/>
    <s v="CA-2014-163468"/>
    <x v="728"/>
    <x v="683"/>
    <s v="First Class"/>
    <s v="JK-15730"/>
    <s v="Joe Kamberova"/>
    <s v="Consumer"/>
    <s v="United States"/>
    <s v="Des Plaines"/>
    <s v="Illinois"/>
    <n v="60016"/>
    <x v="2"/>
    <x v="1445"/>
    <x v="0"/>
    <x v="5"/>
    <x v="1432"/>
    <x v="1086"/>
    <n v="2"/>
    <n v="0.6"/>
    <x v="4462"/>
  </r>
  <r>
    <n v="7301"/>
    <s v="CA-2014-163468"/>
    <x v="728"/>
    <x v="683"/>
    <s v="First Class"/>
    <s v="JK-15730"/>
    <s v="Joe Kamberova"/>
    <s v="Consumer"/>
    <s v="United States"/>
    <s v="Des Plaines"/>
    <s v="Illinois"/>
    <n v="60016"/>
    <x v="2"/>
    <x v="1659"/>
    <x v="0"/>
    <x v="0"/>
    <x v="1647"/>
    <x v="4899"/>
    <n v="6"/>
    <n v="0.3"/>
    <x v="5853"/>
  </r>
  <r>
    <n v="7302"/>
    <s v="CA-2014-163468"/>
    <x v="728"/>
    <x v="683"/>
    <s v="First Class"/>
    <s v="JK-15730"/>
    <s v="Joe Kamberova"/>
    <s v="Consumer"/>
    <s v="United States"/>
    <s v="Des Plaines"/>
    <s v="Illinois"/>
    <n v="60016"/>
    <x v="2"/>
    <x v="544"/>
    <x v="1"/>
    <x v="8"/>
    <x v="544"/>
    <x v="4900"/>
    <n v="3"/>
    <n v="0.8"/>
    <x v="5854"/>
  </r>
  <r>
    <n v="7303"/>
    <s v="CA-2014-163468"/>
    <x v="728"/>
    <x v="683"/>
    <s v="First Class"/>
    <s v="JK-15730"/>
    <s v="Joe Kamberova"/>
    <s v="Consumer"/>
    <s v="United States"/>
    <s v="Des Plaines"/>
    <s v="Illinois"/>
    <n v="60016"/>
    <x v="2"/>
    <x v="621"/>
    <x v="1"/>
    <x v="4"/>
    <x v="621"/>
    <x v="4901"/>
    <n v="5"/>
    <n v="0.2"/>
    <x v="5855"/>
  </r>
  <r>
    <n v="7304"/>
    <s v="US-2017-117450"/>
    <x v="507"/>
    <x v="221"/>
    <s v="Standard Class"/>
    <s v="DO-13645"/>
    <s v="Doug O'Connell"/>
    <s v="Consumer"/>
    <s v="United States"/>
    <s v="Boynton Beach"/>
    <s v="Florida"/>
    <n v="33437"/>
    <x v="0"/>
    <x v="163"/>
    <x v="0"/>
    <x v="1"/>
    <x v="164"/>
    <x v="2425"/>
    <n v="2"/>
    <n v="0.2"/>
    <x v="2645"/>
  </r>
  <r>
    <n v="7305"/>
    <s v="US-2017-117450"/>
    <x v="507"/>
    <x v="221"/>
    <s v="Standard Class"/>
    <s v="DO-13645"/>
    <s v="Doug O'Connell"/>
    <s v="Consumer"/>
    <s v="United States"/>
    <s v="Boynton Beach"/>
    <s v="Florida"/>
    <n v="33437"/>
    <x v="0"/>
    <x v="730"/>
    <x v="1"/>
    <x v="10"/>
    <x v="729"/>
    <x v="563"/>
    <n v="2"/>
    <n v="0.2"/>
    <x v="572"/>
  </r>
  <r>
    <n v="7306"/>
    <s v="CA-2014-137274"/>
    <x v="1158"/>
    <x v="1249"/>
    <s v="Standard Class"/>
    <s v="MG-18145"/>
    <s v="Mike Gockenbach"/>
    <s v="Consumer"/>
    <s v="United States"/>
    <s v="Plano"/>
    <s v="Texas"/>
    <n v="75023"/>
    <x v="2"/>
    <x v="411"/>
    <x v="0"/>
    <x v="3"/>
    <x v="411"/>
    <x v="4902"/>
    <n v="3"/>
    <n v="0.3"/>
    <x v="5856"/>
  </r>
  <r>
    <n v="7307"/>
    <s v="CA-2016-144092"/>
    <x v="732"/>
    <x v="237"/>
    <s v="Second Class"/>
    <s v="LH-17155"/>
    <s v="Logan Haushalter"/>
    <s v="Consumer"/>
    <s v="United States"/>
    <s v="San Jose"/>
    <s v="California"/>
    <n v="95123"/>
    <x v="1"/>
    <x v="1542"/>
    <x v="2"/>
    <x v="11"/>
    <x v="1530"/>
    <x v="2775"/>
    <n v="4"/>
    <n v="0"/>
    <x v="3083"/>
  </r>
  <r>
    <n v="7308"/>
    <s v="CA-2016-144092"/>
    <x v="732"/>
    <x v="237"/>
    <s v="Second Class"/>
    <s v="LH-17155"/>
    <s v="Logan Haushalter"/>
    <s v="Consumer"/>
    <s v="United States"/>
    <s v="San Jose"/>
    <s v="California"/>
    <n v="95123"/>
    <x v="1"/>
    <x v="1459"/>
    <x v="0"/>
    <x v="1"/>
    <x v="1445"/>
    <x v="2417"/>
    <n v="2"/>
    <n v="0.2"/>
    <x v="2635"/>
  </r>
  <r>
    <n v="7309"/>
    <s v="CA-2016-144092"/>
    <x v="732"/>
    <x v="237"/>
    <s v="Second Class"/>
    <s v="LH-17155"/>
    <s v="Logan Haushalter"/>
    <s v="Consumer"/>
    <s v="United States"/>
    <s v="San Jose"/>
    <s v="California"/>
    <n v="95123"/>
    <x v="1"/>
    <x v="439"/>
    <x v="1"/>
    <x v="12"/>
    <x v="439"/>
    <x v="3820"/>
    <n v="3"/>
    <n v="0"/>
    <x v="4386"/>
  </r>
  <r>
    <n v="7310"/>
    <s v="CA-2017-112172"/>
    <x v="193"/>
    <x v="1055"/>
    <s v="Second Class"/>
    <s v="MM-18280"/>
    <s v="Muhammed MacIntyre"/>
    <s v="Corporate"/>
    <s v="United States"/>
    <s v="New York City"/>
    <s v="New York"/>
    <n v="10024"/>
    <x v="3"/>
    <x v="1217"/>
    <x v="1"/>
    <x v="13"/>
    <x v="1201"/>
    <x v="4903"/>
    <n v="3"/>
    <n v="0"/>
    <x v="5857"/>
  </r>
  <r>
    <n v="7311"/>
    <s v="CA-2015-121699"/>
    <x v="544"/>
    <x v="905"/>
    <s v="Standard Class"/>
    <s v="BD-11320"/>
    <s v="Bill Donatelli"/>
    <s v="Consumer"/>
    <s v="United States"/>
    <s v="Detroit"/>
    <s v="Michigan"/>
    <n v="48227"/>
    <x v="2"/>
    <x v="569"/>
    <x v="1"/>
    <x v="8"/>
    <x v="919"/>
    <x v="4904"/>
    <n v="5"/>
    <n v="0"/>
    <x v="5858"/>
  </r>
  <r>
    <n v="7312"/>
    <s v="CA-2015-162761"/>
    <x v="330"/>
    <x v="349"/>
    <s v="Standard Class"/>
    <s v="SC-20575"/>
    <s v="Sonia Cooley"/>
    <s v="Consumer"/>
    <s v="United States"/>
    <s v="Miami"/>
    <s v="Florida"/>
    <n v="33178"/>
    <x v="0"/>
    <x v="744"/>
    <x v="1"/>
    <x v="8"/>
    <x v="742"/>
    <x v="1077"/>
    <n v="2"/>
    <n v="0.7"/>
    <x v="5859"/>
  </r>
  <r>
    <n v="7313"/>
    <s v="CA-2015-162761"/>
    <x v="330"/>
    <x v="349"/>
    <s v="Standard Class"/>
    <s v="SC-20575"/>
    <s v="Sonia Cooley"/>
    <s v="Consumer"/>
    <s v="United States"/>
    <s v="Miami"/>
    <s v="Florida"/>
    <n v="33178"/>
    <x v="0"/>
    <x v="440"/>
    <x v="1"/>
    <x v="8"/>
    <x v="440"/>
    <x v="4905"/>
    <n v="2"/>
    <n v="0.7"/>
    <x v="5860"/>
  </r>
  <r>
    <n v="7314"/>
    <s v="CA-2015-162761"/>
    <x v="330"/>
    <x v="349"/>
    <s v="Standard Class"/>
    <s v="SC-20575"/>
    <s v="Sonia Cooley"/>
    <s v="Consumer"/>
    <s v="United States"/>
    <s v="Miami"/>
    <s v="Florida"/>
    <n v="33178"/>
    <x v="0"/>
    <x v="1663"/>
    <x v="1"/>
    <x v="6"/>
    <x v="1651"/>
    <x v="1886"/>
    <n v="8"/>
    <n v="0.2"/>
    <x v="5861"/>
  </r>
  <r>
    <n v="7315"/>
    <s v="CA-2016-121377"/>
    <x v="316"/>
    <x v="993"/>
    <s v="Standard Class"/>
    <s v="TN-21040"/>
    <s v="Tanja Norvell"/>
    <s v="Home Office"/>
    <s v="United States"/>
    <s v="Park Ridge"/>
    <s v="Illinois"/>
    <n v="60068"/>
    <x v="2"/>
    <x v="1118"/>
    <x v="2"/>
    <x v="7"/>
    <x v="1106"/>
    <x v="4906"/>
    <n v="1"/>
    <n v="0.2"/>
    <x v="5862"/>
  </r>
  <r>
    <n v="7316"/>
    <s v="CA-2017-115322"/>
    <x v="943"/>
    <x v="1188"/>
    <s v="Second Class"/>
    <s v="ZC-21910"/>
    <s v="Zuschuss Carroll"/>
    <s v="Consumer"/>
    <s v="United States"/>
    <s v="New York City"/>
    <s v="New York"/>
    <n v="10024"/>
    <x v="3"/>
    <x v="1064"/>
    <x v="1"/>
    <x v="6"/>
    <x v="1053"/>
    <x v="2911"/>
    <n v="3"/>
    <n v="0"/>
    <x v="5179"/>
  </r>
  <r>
    <n v="7317"/>
    <s v="CA-2016-132066"/>
    <x v="1159"/>
    <x v="550"/>
    <s v="Standard Class"/>
    <s v="NB-18655"/>
    <s v="Nona Balk"/>
    <s v="Corporate"/>
    <s v="United States"/>
    <s v="New York City"/>
    <s v="New York"/>
    <n v="10011"/>
    <x v="3"/>
    <x v="10"/>
    <x v="0"/>
    <x v="3"/>
    <x v="10"/>
    <x v="4907"/>
    <n v="1"/>
    <n v="0.4"/>
    <x v="5863"/>
  </r>
  <r>
    <n v="7318"/>
    <s v="CA-2017-158120"/>
    <x v="701"/>
    <x v="410"/>
    <s v="Standard Class"/>
    <s v="KH-16330"/>
    <s v="Katharine Harms"/>
    <s v="Corporate"/>
    <s v="United States"/>
    <s v="Hillsboro"/>
    <s v="Oregon"/>
    <n v="97123"/>
    <x v="1"/>
    <x v="1795"/>
    <x v="1"/>
    <x v="10"/>
    <x v="1785"/>
    <x v="4908"/>
    <n v="3"/>
    <n v="0.2"/>
    <x v="5864"/>
  </r>
  <r>
    <n v="7319"/>
    <s v="CA-2017-158120"/>
    <x v="701"/>
    <x v="410"/>
    <s v="Standard Class"/>
    <s v="KH-16330"/>
    <s v="Katharine Harms"/>
    <s v="Corporate"/>
    <s v="United States"/>
    <s v="Hillsboro"/>
    <s v="Oregon"/>
    <n v="97123"/>
    <x v="1"/>
    <x v="922"/>
    <x v="1"/>
    <x v="8"/>
    <x v="914"/>
    <x v="4909"/>
    <n v="7"/>
    <n v="0.7"/>
    <x v="5865"/>
  </r>
  <r>
    <n v="7320"/>
    <s v="CA-2017-100097"/>
    <x v="200"/>
    <x v="364"/>
    <s v="Second Class"/>
    <s v="MN-17935"/>
    <s v="Michael Nguyen"/>
    <s v="Consumer"/>
    <s v="United States"/>
    <s v="New York City"/>
    <s v="New York"/>
    <n v="10009"/>
    <x v="3"/>
    <x v="966"/>
    <x v="2"/>
    <x v="7"/>
    <x v="1368"/>
    <x v="508"/>
    <n v="5"/>
    <n v="0"/>
    <x v="5866"/>
  </r>
  <r>
    <n v="7321"/>
    <s v="CA-2017-100097"/>
    <x v="200"/>
    <x v="364"/>
    <s v="Second Class"/>
    <s v="MN-17935"/>
    <s v="Michael Nguyen"/>
    <s v="Consumer"/>
    <s v="United States"/>
    <s v="New York City"/>
    <s v="New York"/>
    <n v="10009"/>
    <x v="3"/>
    <x v="1251"/>
    <x v="0"/>
    <x v="5"/>
    <x v="1235"/>
    <x v="4817"/>
    <n v="5"/>
    <n v="0"/>
    <x v="5740"/>
  </r>
  <r>
    <n v="7322"/>
    <s v="CA-2017-167626"/>
    <x v="213"/>
    <x v="285"/>
    <s v="Standard Class"/>
    <s v="MY-18295"/>
    <s v="Muhammed Yedwab"/>
    <s v="Corporate"/>
    <s v="United States"/>
    <s v="Chicago"/>
    <s v="Illinois"/>
    <n v="60623"/>
    <x v="2"/>
    <x v="1101"/>
    <x v="1"/>
    <x v="10"/>
    <x v="1090"/>
    <x v="2965"/>
    <n v="3"/>
    <n v="0.2"/>
    <x v="3309"/>
  </r>
  <r>
    <n v="7323"/>
    <s v="CA-2017-167626"/>
    <x v="213"/>
    <x v="285"/>
    <s v="Standard Class"/>
    <s v="MY-18295"/>
    <s v="Muhammed Yedwab"/>
    <s v="Corporate"/>
    <s v="United States"/>
    <s v="Chicago"/>
    <s v="Illinois"/>
    <n v="60623"/>
    <x v="2"/>
    <x v="725"/>
    <x v="2"/>
    <x v="11"/>
    <x v="724"/>
    <x v="4649"/>
    <n v="2"/>
    <n v="0.2"/>
    <x v="5510"/>
  </r>
  <r>
    <n v="7324"/>
    <s v="US-2017-126053"/>
    <x v="256"/>
    <x v="274"/>
    <s v="First Class"/>
    <s v="CS-11950"/>
    <s v="Carlos Soltero"/>
    <s v="Consumer"/>
    <s v="United States"/>
    <s v="New York City"/>
    <s v="New York"/>
    <n v="10024"/>
    <x v="3"/>
    <x v="107"/>
    <x v="0"/>
    <x v="5"/>
    <x v="107"/>
    <x v="108"/>
    <n v="2"/>
    <n v="0"/>
    <x v="109"/>
  </r>
  <r>
    <n v="7325"/>
    <s v="US-2017-126053"/>
    <x v="256"/>
    <x v="274"/>
    <s v="First Class"/>
    <s v="CS-11950"/>
    <s v="Carlos Soltero"/>
    <s v="Consumer"/>
    <s v="United States"/>
    <s v="New York City"/>
    <s v="New York"/>
    <n v="10024"/>
    <x v="3"/>
    <x v="365"/>
    <x v="1"/>
    <x v="2"/>
    <x v="365"/>
    <x v="1242"/>
    <n v="3"/>
    <n v="0"/>
    <x v="3120"/>
  </r>
  <r>
    <n v="7326"/>
    <s v="US-2017-128447"/>
    <x v="468"/>
    <x v="251"/>
    <s v="Standard Class"/>
    <s v="MC-17845"/>
    <s v="Michael Chen"/>
    <s v="Consumer"/>
    <s v="United States"/>
    <s v="Pasco"/>
    <s v="Washington"/>
    <n v="99301"/>
    <x v="1"/>
    <x v="1317"/>
    <x v="1"/>
    <x v="9"/>
    <x v="1303"/>
    <x v="4910"/>
    <n v="5"/>
    <n v="0"/>
    <x v="5867"/>
  </r>
  <r>
    <n v="7327"/>
    <s v="US-2017-128447"/>
    <x v="468"/>
    <x v="251"/>
    <s v="Standard Class"/>
    <s v="MC-17845"/>
    <s v="Michael Chen"/>
    <s v="Consumer"/>
    <s v="United States"/>
    <s v="Pasco"/>
    <s v="Washington"/>
    <n v="99301"/>
    <x v="1"/>
    <x v="379"/>
    <x v="1"/>
    <x v="8"/>
    <x v="380"/>
    <x v="4911"/>
    <n v="1"/>
    <n v="0.2"/>
    <x v="5868"/>
  </r>
  <r>
    <n v="7328"/>
    <s v="US-2014-131275"/>
    <x v="772"/>
    <x v="507"/>
    <s v="Standard Class"/>
    <s v="SC-20050"/>
    <s v="Sample Company A"/>
    <s v="Home Office"/>
    <s v="United States"/>
    <s v="Burbank"/>
    <s v="California"/>
    <n v="91505"/>
    <x v="1"/>
    <x v="1281"/>
    <x v="0"/>
    <x v="5"/>
    <x v="1266"/>
    <x v="4912"/>
    <n v="2"/>
    <n v="0"/>
    <x v="5869"/>
  </r>
  <r>
    <n v="7329"/>
    <s v="US-2014-131275"/>
    <x v="772"/>
    <x v="507"/>
    <s v="Standard Class"/>
    <s v="SC-20050"/>
    <s v="Sample Company A"/>
    <s v="Home Office"/>
    <s v="United States"/>
    <s v="Burbank"/>
    <s v="California"/>
    <n v="91505"/>
    <x v="1"/>
    <x v="206"/>
    <x v="2"/>
    <x v="15"/>
    <x v="207"/>
    <x v="4913"/>
    <n v="4"/>
    <n v="0.2"/>
    <x v="5870"/>
  </r>
  <r>
    <n v="7330"/>
    <s v="US-2014-131275"/>
    <x v="772"/>
    <x v="507"/>
    <s v="Standard Class"/>
    <s v="SC-20050"/>
    <s v="Sample Company A"/>
    <s v="Home Office"/>
    <s v="United States"/>
    <s v="Burbank"/>
    <s v="California"/>
    <n v="91505"/>
    <x v="1"/>
    <x v="1244"/>
    <x v="1"/>
    <x v="4"/>
    <x v="1227"/>
    <x v="4914"/>
    <n v="7"/>
    <n v="0"/>
    <x v="5871"/>
  </r>
  <r>
    <n v="7331"/>
    <s v="CA-2016-149349"/>
    <x v="396"/>
    <x v="1113"/>
    <s v="First Class"/>
    <s v="SP-20650"/>
    <s v="Stephanie Phelps"/>
    <s v="Corporate"/>
    <s v="United States"/>
    <s v="Chicago"/>
    <s v="Illinois"/>
    <n v="60623"/>
    <x v="2"/>
    <x v="1183"/>
    <x v="0"/>
    <x v="5"/>
    <x v="1169"/>
    <x v="4915"/>
    <n v="6"/>
    <n v="0.6"/>
    <x v="4782"/>
  </r>
  <r>
    <n v="7332"/>
    <s v="CA-2017-115119"/>
    <x v="40"/>
    <x v="904"/>
    <s v="Standard Class"/>
    <s v="SC-20440"/>
    <s v="Shaun Chance"/>
    <s v="Corporate"/>
    <s v="United States"/>
    <s v="Lancaster"/>
    <s v="Pennsylvania"/>
    <n v="17602"/>
    <x v="3"/>
    <x v="239"/>
    <x v="2"/>
    <x v="7"/>
    <x v="240"/>
    <x v="4916"/>
    <n v="1"/>
    <n v="0.4"/>
    <x v="5872"/>
  </r>
  <r>
    <n v="7333"/>
    <s v="CA-2017-115119"/>
    <x v="40"/>
    <x v="904"/>
    <s v="Standard Class"/>
    <s v="SC-20440"/>
    <s v="Shaun Chance"/>
    <s v="Corporate"/>
    <s v="United States"/>
    <s v="Lancaster"/>
    <s v="Pennsylvania"/>
    <n v="17602"/>
    <x v="3"/>
    <x v="1561"/>
    <x v="1"/>
    <x v="8"/>
    <x v="1551"/>
    <x v="4917"/>
    <n v="7"/>
    <n v="0.7"/>
    <x v="5873"/>
  </r>
  <r>
    <n v="7334"/>
    <s v="CA-2015-125563"/>
    <x v="347"/>
    <x v="1250"/>
    <s v="Standard Class"/>
    <s v="PR-18880"/>
    <s v="Patrick Ryan"/>
    <s v="Consumer"/>
    <s v="United States"/>
    <s v="Tampa"/>
    <s v="Florida"/>
    <n v="33614"/>
    <x v="0"/>
    <x v="451"/>
    <x v="0"/>
    <x v="5"/>
    <x v="452"/>
    <x v="4918"/>
    <n v="2"/>
    <n v="0.2"/>
    <x v="5874"/>
  </r>
  <r>
    <n v="7335"/>
    <s v="CA-2015-125563"/>
    <x v="347"/>
    <x v="1250"/>
    <s v="Standard Class"/>
    <s v="PR-18880"/>
    <s v="Patrick Ryan"/>
    <s v="Consumer"/>
    <s v="United States"/>
    <s v="Tampa"/>
    <s v="Florida"/>
    <n v="33614"/>
    <x v="0"/>
    <x v="205"/>
    <x v="0"/>
    <x v="5"/>
    <x v="206"/>
    <x v="4919"/>
    <n v="3"/>
    <n v="0.2"/>
    <x v="5875"/>
  </r>
  <r>
    <n v="7336"/>
    <s v="CA-2015-113152"/>
    <x v="707"/>
    <x v="1090"/>
    <s v="Standard Class"/>
    <s v="JK-15625"/>
    <s v="Jim Karlsson"/>
    <s v="Consumer"/>
    <s v="United States"/>
    <s v="New York City"/>
    <s v="New York"/>
    <n v="10024"/>
    <x v="3"/>
    <x v="695"/>
    <x v="2"/>
    <x v="11"/>
    <x v="1062"/>
    <x v="4036"/>
    <n v="2"/>
    <n v="0"/>
    <x v="4680"/>
  </r>
  <r>
    <n v="7337"/>
    <s v="CA-2015-113152"/>
    <x v="707"/>
    <x v="1090"/>
    <s v="Standard Class"/>
    <s v="JK-15625"/>
    <s v="Jim Karlsson"/>
    <s v="Consumer"/>
    <s v="United States"/>
    <s v="New York City"/>
    <s v="New York"/>
    <n v="10024"/>
    <x v="3"/>
    <x v="178"/>
    <x v="0"/>
    <x v="0"/>
    <x v="179"/>
    <x v="4920"/>
    <n v="2"/>
    <n v="0.2"/>
    <x v="5876"/>
  </r>
  <r>
    <n v="7338"/>
    <s v="CA-2017-165155"/>
    <x v="296"/>
    <x v="19"/>
    <s v="First Class"/>
    <s v="BM-11575"/>
    <s v="Brendan Murry"/>
    <s v="Corporate"/>
    <s v="United States"/>
    <s v="Los Angeles"/>
    <s v="California"/>
    <n v="90045"/>
    <x v="1"/>
    <x v="1018"/>
    <x v="1"/>
    <x v="4"/>
    <x v="1519"/>
    <x v="4729"/>
    <n v="1"/>
    <n v="0"/>
    <x v="5877"/>
  </r>
  <r>
    <n v="7339"/>
    <s v="CA-2014-163412"/>
    <x v="414"/>
    <x v="955"/>
    <s v="Second Class"/>
    <s v="SM-20950"/>
    <s v="Suzanne McNair"/>
    <s v="Corporate"/>
    <s v="United States"/>
    <s v="New York City"/>
    <s v="New York"/>
    <n v="10035"/>
    <x v="3"/>
    <x v="1459"/>
    <x v="0"/>
    <x v="1"/>
    <x v="1445"/>
    <x v="4921"/>
    <n v="3"/>
    <n v="0.1"/>
    <x v="5878"/>
  </r>
  <r>
    <n v="7340"/>
    <s v="CA-2015-159590"/>
    <x v="1074"/>
    <x v="1251"/>
    <s v="First Class"/>
    <s v="KC-16255"/>
    <s v="Karen Carlisle"/>
    <s v="Corporate"/>
    <s v="United States"/>
    <s v="New York City"/>
    <s v="New York"/>
    <n v="10009"/>
    <x v="3"/>
    <x v="649"/>
    <x v="1"/>
    <x v="6"/>
    <x v="649"/>
    <x v="1784"/>
    <n v="2"/>
    <n v="0"/>
    <x v="5879"/>
  </r>
  <r>
    <n v="7341"/>
    <s v="CA-2014-116190"/>
    <x v="711"/>
    <x v="1199"/>
    <s v="Standard Class"/>
    <s v="SG-20470"/>
    <s v="Sheri Gordon"/>
    <s v="Consumer"/>
    <s v="United States"/>
    <s v="Atlanta"/>
    <s v="Georgia"/>
    <n v="30318"/>
    <x v="0"/>
    <x v="1272"/>
    <x v="0"/>
    <x v="1"/>
    <x v="1257"/>
    <x v="4922"/>
    <n v="2"/>
    <n v="0"/>
    <x v="5880"/>
  </r>
  <r>
    <n v="7342"/>
    <s v="CA-2014-116190"/>
    <x v="711"/>
    <x v="1199"/>
    <s v="Standard Class"/>
    <s v="SG-20470"/>
    <s v="Sheri Gordon"/>
    <s v="Consumer"/>
    <s v="United States"/>
    <s v="Atlanta"/>
    <s v="Georgia"/>
    <n v="30318"/>
    <x v="0"/>
    <x v="49"/>
    <x v="1"/>
    <x v="2"/>
    <x v="49"/>
    <x v="4923"/>
    <n v="13"/>
    <n v="0"/>
    <x v="5881"/>
  </r>
  <r>
    <n v="7343"/>
    <s v="CA-2014-116190"/>
    <x v="711"/>
    <x v="1199"/>
    <s v="Standard Class"/>
    <s v="SG-20470"/>
    <s v="Sheri Gordon"/>
    <s v="Consumer"/>
    <s v="United States"/>
    <s v="Atlanta"/>
    <s v="Georgia"/>
    <n v="30318"/>
    <x v="0"/>
    <x v="1685"/>
    <x v="0"/>
    <x v="5"/>
    <x v="1673"/>
    <x v="3567"/>
    <n v="3"/>
    <n v="0"/>
    <x v="5882"/>
  </r>
  <r>
    <n v="7344"/>
    <s v="CA-2014-168473"/>
    <x v="58"/>
    <x v="916"/>
    <s v="Standard Class"/>
    <s v="TB-21520"/>
    <s v="Tracy Blumstein"/>
    <s v="Consumer"/>
    <s v="United States"/>
    <s v="New York City"/>
    <s v="New York"/>
    <n v="10009"/>
    <x v="3"/>
    <x v="911"/>
    <x v="1"/>
    <x v="4"/>
    <x v="903"/>
    <x v="1643"/>
    <n v="6"/>
    <n v="0"/>
    <x v="1740"/>
  </r>
  <r>
    <n v="7345"/>
    <s v="CA-2017-168389"/>
    <x v="157"/>
    <x v="416"/>
    <s v="Standard Class"/>
    <s v="DV-13045"/>
    <s v="Darrin Van Huff"/>
    <s v="Corporate"/>
    <s v="United States"/>
    <s v="Jacksonville"/>
    <s v="Florida"/>
    <n v="32216"/>
    <x v="0"/>
    <x v="188"/>
    <x v="0"/>
    <x v="3"/>
    <x v="189"/>
    <x v="4924"/>
    <n v="6"/>
    <n v="0.45"/>
    <x v="5883"/>
  </r>
  <r>
    <n v="7346"/>
    <s v="CA-2017-168389"/>
    <x v="157"/>
    <x v="416"/>
    <s v="Standard Class"/>
    <s v="DV-13045"/>
    <s v="Darrin Van Huff"/>
    <s v="Corporate"/>
    <s v="United States"/>
    <s v="Jacksonville"/>
    <s v="Florida"/>
    <n v="32216"/>
    <x v="0"/>
    <x v="461"/>
    <x v="2"/>
    <x v="7"/>
    <x v="462"/>
    <x v="4925"/>
    <n v="4"/>
    <n v="0.2"/>
    <x v="5884"/>
  </r>
  <r>
    <n v="7347"/>
    <s v="CA-2017-168389"/>
    <x v="157"/>
    <x v="416"/>
    <s v="Standard Class"/>
    <s v="DV-13045"/>
    <s v="Darrin Van Huff"/>
    <s v="Corporate"/>
    <s v="United States"/>
    <s v="Jacksonville"/>
    <s v="Florida"/>
    <n v="32216"/>
    <x v="0"/>
    <x v="207"/>
    <x v="1"/>
    <x v="6"/>
    <x v="208"/>
    <x v="4926"/>
    <n v="1"/>
    <n v="0.2"/>
    <x v="5885"/>
  </r>
  <r>
    <n v="7348"/>
    <s v="CA-2017-168389"/>
    <x v="157"/>
    <x v="416"/>
    <s v="Standard Class"/>
    <s v="DV-13045"/>
    <s v="Darrin Van Huff"/>
    <s v="Corporate"/>
    <s v="United States"/>
    <s v="Jacksonville"/>
    <s v="Florida"/>
    <n v="32216"/>
    <x v="0"/>
    <x v="405"/>
    <x v="0"/>
    <x v="1"/>
    <x v="406"/>
    <x v="1466"/>
    <n v="1"/>
    <n v="0.2"/>
    <x v="5886"/>
  </r>
  <r>
    <n v="7349"/>
    <s v="CA-2014-130421"/>
    <x v="223"/>
    <x v="232"/>
    <s v="Standard Class"/>
    <s v="SC-20020"/>
    <s v="Sam Craven"/>
    <s v="Consumer"/>
    <s v="United States"/>
    <s v="Houston"/>
    <s v="Texas"/>
    <n v="77095"/>
    <x v="2"/>
    <x v="1218"/>
    <x v="1"/>
    <x v="9"/>
    <x v="1202"/>
    <x v="4927"/>
    <n v="3"/>
    <n v="0.8"/>
    <x v="5887"/>
  </r>
  <r>
    <n v="7350"/>
    <s v="CA-2017-142125"/>
    <x v="208"/>
    <x v="471"/>
    <s v="Standard Class"/>
    <s v="JB-15400"/>
    <s v="Jennifer Braxton"/>
    <s v="Corporate"/>
    <s v="United States"/>
    <s v="Milwaukee"/>
    <s v="Wisconsin"/>
    <n v="53209"/>
    <x v="2"/>
    <x v="625"/>
    <x v="1"/>
    <x v="8"/>
    <x v="625"/>
    <x v="1120"/>
    <n v="6"/>
    <n v="0"/>
    <x v="5888"/>
  </r>
  <r>
    <n v="7351"/>
    <s v="CA-2017-142125"/>
    <x v="208"/>
    <x v="471"/>
    <s v="Standard Class"/>
    <s v="JB-15400"/>
    <s v="Jennifer Braxton"/>
    <s v="Corporate"/>
    <s v="United States"/>
    <s v="Milwaukee"/>
    <s v="Wisconsin"/>
    <n v="53209"/>
    <x v="2"/>
    <x v="236"/>
    <x v="1"/>
    <x v="8"/>
    <x v="237"/>
    <x v="4928"/>
    <n v="5"/>
    <n v="0"/>
    <x v="3820"/>
  </r>
  <r>
    <n v="7352"/>
    <s v="CA-2017-141138"/>
    <x v="468"/>
    <x v="38"/>
    <s v="Standard Class"/>
    <s v="GH-14425"/>
    <s v="Gary Hwang"/>
    <s v="Consumer"/>
    <s v="United States"/>
    <s v="Modesto"/>
    <s v="California"/>
    <n v="95351"/>
    <x v="1"/>
    <x v="404"/>
    <x v="2"/>
    <x v="11"/>
    <x v="405"/>
    <x v="1829"/>
    <n v="7"/>
    <n v="0"/>
    <x v="1960"/>
  </r>
  <r>
    <n v="7353"/>
    <s v="CA-2017-152135"/>
    <x v="633"/>
    <x v="671"/>
    <s v="Second Class"/>
    <s v="MG-17650"/>
    <s v="Matthew Grinstein"/>
    <s v="Home Office"/>
    <s v="United States"/>
    <s v="Lakewood"/>
    <s v="Ohio"/>
    <n v="44107"/>
    <x v="3"/>
    <x v="918"/>
    <x v="2"/>
    <x v="7"/>
    <x v="910"/>
    <x v="4929"/>
    <n v="8"/>
    <n v="0.4"/>
    <x v="5889"/>
  </r>
  <r>
    <n v="7354"/>
    <s v="CA-2016-151974"/>
    <x v="897"/>
    <x v="953"/>
    <s v="Standard Class"/>
    <s v="RD-19660"/>
    <s v="Robert Dilbeck"/>
    <s v="Home Office"/>
    <s v="United States"/>
    <s v="Philadelphia"/>
    <s v="Pennsylvania"/>
    <n v="19134"/>
    <x v="3"/>
    <x v="617"/>
    <x v="1"/>
    <x v="2"/>
    <x v="617"/>
    <x v="1053"/>
    <n v="5"/>
    <n v="0.2"/>
    <x v="5890"/>
  </r>
  <r>
    <n v="7355"/>
    <s v="CA-2017-154102"/>
    <x v="695"/>
    <x v="758"/>
    <s v="Standard Class"/>
    <s v="SN-20560"/>
    <s v="Skye Norling"/>
    <s v="Home Office"/>
    <s v="United States"/>
    <s v="San Francisco"/>
    <s v="California"/>
    <n v="94109"/>
    <x v="1"/>
    <x v="1774"/>
    <x v="1"/>
    <x v="10"/>
    <x v="1764"/>
    <x v="2744"/>
    <n v="5"/>
    <n v="0"/>
    <x v="4397"/>
  </r>
  <r>
    <n v="7356"/>
    <s v="CA-2015-139780"/>
    <x v="620"/>
    <x v="214"/>
    <s v="Second Class"/>
    <s v="AH-10690"/>
    <s v="Anna Häberlin"/>
    <s v="Corporate"/>
    <s v="United States"/>
    <s v="Detroit"/>
    <s v="Michigan"/>
    <n v="48205"/>
    <x v="2"/>
    <x v="939"/>
    <x v="1"/>
    <x v="8"/>
    <x v="932"/>
    <x v="4930"/>
    <n v="8"/>
    <n v="0"/>
    <x v="5891"/>
  </r>
  <r>
    <n v="7357"/>
    <s v="CA-2016-114748"/>
    <x v="790"/>
    <x v="802"/>
    <s v="Standard Class"/>
    <s v="MZ-17335"/>
    <s v="Maria Zettner"/>
    <s v="Home Office"/>
    <s v="United States"/>
    <s v="Phoenix"/>
    <s v="Arizona"/>
    <n v="85023"/>
    <x v="1"/>
    <x v="1039"/>
    <x v="1"/>
    <x v="6"/>
    <x v="1029"/>
    <x v="4931"/>
    <n v="1"/>
    <n v="0.2"/>
    <x v="5892"/>
  </r>
  <r>
    <n v="7358"/>
    <s v="CA-2016-114748"/>
    <x v="790"/>
    <x v="802"/>
    <s v="Standard Class"/>
    <s v="MZ-17335"/>
    <s v="Maria Zettner"/>
    <s v="Home Office"/>
    <s v="United States"/>
    <s v="Phoenix"/>
    <s v="Arizona"/>
    <n v="85023"/>
    <x v="1"/>
    <x v="1060"/>
    <x v="0"/>
    <x v="5"/>
    <x v="1049"/>
    <x v="4932"/>
    <n v="2"/>
    <n v="0.2"/>
    <x v="232"/>
  </r>
  <r>
    <n v="7359"/>
    <s v="US-2014-115189"/>
    <x v="125"/>
    <x v="752"/>
    <s v="Second Class"/>
    <s v="AR-10345"/>
    <s v="Alex Russell"/>
    <s v="Corporate"/>
    <s v="United States"/>
    <s v="Philadelphia"/>
    <s v="Pennsylvania"/>
    <n v="19143"/>
    <x v="3"/>
    <x v="599"/>
    <x v="2"/>
    <x v="7"/>
    <x v="599"/>
    <x v="4933"/>
    <n v="6"/>
    <n v="0.4"/>
    <x v="5893"/>
  </r>
  <r>
    <n v="7360"/>
    <s v="US-2014-115189"/>
    <x v="125"/>
    <x v="752"/>
    <s v="Second Class"/>
    <s v="AR-10345"/>
    <s v="Alex Russell"/>
    <s v="Corporate"/>
    <s v="United States"/>
    <s v="Philadelphia"/>
    <s v="Pennsylvania"/>
    <n v="19143"/>
    <x v="3"/>
    <x v="309"/>
    <x v="0"/>
    <x v="3"/>
    <x v="309"/>
    <x v="2979"/>
    <n v="3"/>
    <n v="0.4"/>
    <x v="3322"/>
  </r>
  <r>
    <n v="7361"/>
    <s v="CA-2016-163594"/>
    <x v="408"/>
    <x v="679"/>
    <s v="First Class"/>
    <s v="JF-15295"/>
    <s v="Jason Fortune-"/>
    <s v="Consumer"/>
    <s v="United States"/>
    <s v="Los Angeles"/>
    <s v="California"/>
    <n v="90036"/>
    <x v="1"/>
    <x v="1145"/>
    <x v="1"/>
    <x v="10"/>
    <x v="1133"/>
    <x v="541"/>
    <n v="3"/>
    <n v="0"/>
    <x v="551"/>
  </r>
  <r>
    <n v="7362"/>
    <s v="CA-2016-163594"/>
    <x v="408"/>
    <x v="679"/>
    <s v="First Class"/>
    <s v="JF-15295"/>
    <s v="Jason Fortune-"/>
    <s v="Consumer"/>
    <s v="United States"/>
    <s v="Los Angeles"/>
    <s v="California"/>
    <n v="90036"/>
    <x v="1"/>
    <x v="405"/>
    <x v="0"/>
    <x v="1"/>
    <x v="406"/>
    <x v="4934"/>
    <n v="3"/>
    <n v="0.2"/>
    <x v="5894"/>
  </r>
  <r>
    <n v="7363"/>
    <s v="CA-2016-163594"/>
    <x v="408"/>
    <x v="679"/>
    <s v="First Class"/>
    <s v="JF-15295"/>
    <s v="Jason Fortune-"/>
    <s v="Consumer"/>
    <s v="United States"/>
    <s v="Los Angeles"/>
    <s v="California"/>
    <n v="90036"/>
    <x v="1"/>
    <x v="785"/>
    <x v="1"/>
    <x v="8"/>
    <x v="784"/>
    <x v="941"/>
    <n v="3"/>
    <n v="0.2"/>
    <x v="975"/>
  </r>
  <r>
    <n v="7364"/>
    <s v="CA-2016-127243"/>
    <x v="85"/>
    <x v="49"/>
    <s v="Standard Class"/>
    <s v="DS-13180"/>
    <s v="David Smith"/>
    <s v="Corporate"/>
    <s v="United States"/>
    <s v="Philadelphia"/>
    <s v="Pennsylvania"/>
    <n v="19140"/>
    <x v="3"/>
    <x v="867"/>
    <x v="2"/>
    <x v="7"/>
    <x v="861"/>
    <x v="4935"/>
    <n v="3"/>
    <n v="0.4"/>
    <x v="5895"/>
  </r>
  <r>
    <n v="7365"/>
    <s v="CA-2016-127243"/>
    <x v="85"/>
    <x v="49"/>
    <s v="Standard Class"/>
    <s v="DS-13180"/>
    <s v="David Smith"/>
    <s v="Corporate"/>
    <s v="United States"/>
    <s v="Philadelphia"/>
    <s v="Pennsylvania"/>
    <n v="19140"/>
    <x v="3"/>
    <x v="1239"/>
    <x v="1"/>
    <x v="13"/>
    <x v="1222"/>
    <x v="2538"/>
    <n v="8"/>
    <n v="0.2"/>
    <x v="5896"/>
  </r>
  <r>
    <n v="7366"/>
    <s v="CA-2016-127243"/>
    <x v="85"/>
    <x v="49"/>
    <s v="Standard Class"/>
    <s v="DS-13180"/>
    <s v="David Smith"/>
    <s v="Corporate"/>
    <s v="United States"/>
    <s v="Philadelphia"/>
    <s v="Pennsylvania"/>
    <n v="19140"/>
    <x v="3"/>
    <x v="1426"/>
    <x v="1"/>
    <x v="8"/>
    <x v="1414"/>
    <x v="4936"/>
    <n v="2"/>
    <n v="0.7"/>
    <x v="5897"/>
  </r>
  <r>
    <n v="7367"/>
    <s v="CA-2016-127243"/>
    <x v="85"/>
    <x v="49"/>
    <s v="Standard Class"/>
    <s v="DS-13180"/>
    <s v="David Smith"/>
    <s v="Corporate"/>
    <s v="United States"/>
    <s v="Philadelphia"/>
    <s v="Pennsylvania"/>
    <n v="19140"/>
    <x v="3"/>
    <x v="1512"/>
    <x v="1"/>
    <x v="4"/>
    <x v="1499"/>
    <x v="2604"/>
    <n v="2"/>
    <n v="0.2"/>
    <x v="2867"/>
  </r>
  <r>
    <n v="7368"/>
    <s v="CA-2016-127243"/>
    <x v="85"/>
    <x v="49"/>
    <s v="Standard Class"/>
    <s v="DS-13180"/>
    <s v="David Smith"/>
    <s v="Corporate"/>
    <s v="United States"/>
    <s v="Philadelphia"/>
    <s v="Pennsylvania"/>
    <n v="19140"/>
    <x v="3"/>
    <x v="474"/>
    <x v="0"/>
    <x v="1"/>
    <x v="475"/>
    <x v="2548"/>
    <n v="7"/>
    <n v="0.3"/>
    <x v="2793"/>
  </r>
  <r>
    <n v="7369"/>
    <s v="CA-2017-161851"/>
    <x v="4"/>
    <x v="125"/>
    <s v="First Class"/>
    <s v="BP-11095"/>
    <s v="Bart Pistole"/>
    <s v="Corporate"/>
    <s v="United States"/>
    <s v="Miami"/>
    <s v="Florida"/>
    <n v="33180"/>
    <x v="0"/>
    <x v="68"/>
    <x v="1"/>
    <x v="8"/>
    <x v="1453"/>
    <x v="4937"/>
    <n v="3"/>
    <n v="0.7"/>
    <x v="5898"/>
  </r>
  <r>
    <n v="7370"/>
    <s v="CA-2015-110345"/>
    <x v="1000"/>
    <x v="739"/>
    <s v="Second Class"/>
    <s v="TG-21310"/>
    <s v="Toby Gnade"/>
    <s v="Consumer"/>
    <s v="United States"/>
    <s v="Raleigh"/>
    <s v="North Carolina"/>
    <n v="27604"/>
    <x v="0"/>
    <x v="782"/>
    <x v="1"/>
    <x v="2"/>
    <x v="781"/>
    <x v="877"/>
    <n v="2"/>
    <n v="0.2"/>
    <x v="910"/>
  </r>
  <r>
    <n v="7371"/>
    <s v="CA-2014-107769"/>
    <x v="919"/>
    <x v="1252"/>
    <s v="Standard Class"/>
    <s v="BT-11395"/>
    <s v="Bill Tyler"/>
    <s v="Corporate"/>
    <s v="United States"/>
    <s v="Garden City"/>
    <s v="Kansas"/>
    <n v="67846"/>
    <x v="2"/>
    <x v="957"/>
    <x v="2"/>
    <x v="7"/>
    <x v="950"/>
    <x v="2052"/>
    <n v="2"/>
    <n v="0"/>
    <x v="2210"/>
  </r>
  <r>
    <n v="7372"/>
    <s v="US-2017-123862"/>
    <x v="363"/>
    <x v="1253"/>
    <s v="Second Class"/>
    <s v="JF-15190"/>
    <s v="Jamie Frazer"/>
    <s v="Consumer"/>
    <s v="United States"/>
    <s v="Long Beach"/>
    <s v="California"/>
    <n v="90805"/>
    <x v="1"/>
    <x v="4"/>
    <x v="1"/>
    <x v="4"/>
    <x v="4"/>
    <x v="4938"/>
    <n v="11"/>
    <n v="0"/>
    <x v="5899"/>
  </r>
  <r>
    <n v="7373"/>
    <s v="US-2017-123862"/>
    <x v="363"/>
    <x v="1253"/>
    <s v="Second Class"/>
    <s v="JF-15190"/>
    <s v="Jamie Frazer"/>
    <s v="Consumer"/>
    <s v="United States"/>
    <s v="Long Beach"/>
    <s v="California"/>
    <n v="90805"/>
    <x v="1"/>
    <x v="1512"/>
    <x v="1"/>
    <x v="4"/>
    <x v="1499"/>
    <x v="4939"/>
    <n v="3"/>
    <n v="0"/>
    <x v="5900"/>
  </r>
  <r>
    <n v="7374"/>
    <s v="US-2017-123862"/>
    <x v="363"/>
    <x v="1253"/>
    <s v="Second Class"/>
    <s v="JF-15190"/>
    <s v="Jamie Frazer"/>
    <s v="Consumer"/>
    <s v="United States"/>
    <s v="Long Beach"/>
    <s v="California"/>
    <n v="90805"/>
    <x v="1"/>
    <x v="1799"/>
    <x v="1"/>
    <x v="14"/>
    <x v="1789"/>
    <x v="4940"/>
    <n v="7"/>
    <n v="0"/>
    <x v="5901"/>
  </r>
  <r>
    <n v="7375"/>
    <s v="US-2017-123862"/>
    <x v="363"/>
    <x v="1253"/>
    <s v="Second Class"/>
    <s v="JF-15190"/>
    <s v="Jamie Frazer"/>
    <s v="Consumer"/>
    <s v="United States"/>
    <s v="Long Beach"/>
    <s v="California"/>
    <n v="90805"/>
    <x v="1"/>
    <x v="550"/>
    <x v="1"/>
    <x v="13"/>
    <x v="128"/>
    <x v="2837"/>
    <n v="1"/>
    <n v="0"/>
    <x v="5902"/>
  </r>
  <r>
    <n v="7376"/>
    <s v="CA-2017-100580"/>
    <x v="802"/>
    <x v="848"/>
    <s v="Standard Class"/>
    <s v="MK-17905"/>
    <s v="Michael Kennedy"/>
    <s v="Corporate"/>
    <s v="United States"/>
    <s v="San Diego"/>
    <s v="California"/>
    <n v="92037"/>
    <x v="1"/>
    <x v="491"/>
    <x v="1"/>
    <x v="8"/>
    <x v="491"/>
    <x v="4941"/>
    <n v="3"/>
    <n v="0.2"/>
    <x v="5903"/>
  </r>
  <r>
    <n v="7377"/>
    <s v="US-2017-145597"/>
    <x v="808"/>
    <x v="133"/>
    <s v="First Class"/>
    <s v="GG-14650"/>
    <s v="Greg Guthrie"/>
    <s v="Corporate"/>
    <s v="United States"/>
    <s v="Bloomington"/>
    <s v="Illinois"/>
    <n v="61701"/>
    <x v="2"/>
    <x v="207"/>
    <x v="1"/>
    <x v="6"/>
    <x v="208"/>
    <x v="4942"/>
    <n v="4"/>
    <n v="0.2"/>
    <x v="5904"/>
  </r>
  <r>
    <n v="7378"/>
    <s v="CA-2014-132787"/>
    <x v="111"/>
    <x v="160"/>
    <s v="Standard Class"/>
    <s v="MC-18130"/>
    <s v="Mike Caudle"/>
    <s v="Corporate"/>
    <s v="United States"/>
    <s v="Seattle"/>
    <s v="Washington"/>
    <n v="98115"/>
    <x v="1"/>
    <x v="421"/>
    <x v="1"/>
    <x v="4"/>
    <x v="421"/>
    <x v="451"/>
    <n v="6"/>
    <n v="0"/>
    <x v="462"/>
  </r>
  <r>
    <n v="7379"/>
    <s v="CA-2015-136224"/>
    <x v="70"/>
    <x v="1247"/>
    <s v="Same Day"/>
    <s v="ML-18265"/>
    <s v="Muhammed Lee"/>
    <s v="Consumer"/>
    <s v="United States"/>
    <s v="Fayetteville"/>
    <s v="North Carolina"/>
    <n v="28314"/>
    <x v="0"/>
    <x v="1046"/>
    <x v="1"/>
    <x v="6"/>
    <x v="1035"/>
    <x v="1518"/>
    <n v="3"/>
    <n v="0.2"/>
    <x v="4816"/>
  </r>
  <r>
    <n v="7380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033"/>
    <x v="1"/>
    <x v="4"/>
    <x v="1024"/>
    <x v="1360"/>
    <n v="3"/>
    <n v="0"/>
    <x v="1423"/>
  </r>
  <r>
    <n v="7381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363"/>
    <x v="1"/>
    <x v="2"/>
    <x v="1349"/>
    <x v="936"/>
    <n v="5"/>
    <n v="0"/>
    <x v="970"/>
  </r>
  <r>
    <n v="7382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507"/>
    <x v="2"/>
    <x v="7"/>
    <x v="1494"/>
    <x v="179"/>
    <n v="5"/>
    <n v="0"/>
    <x v="181"/>
  </r>
  <r>
    <n v="7383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566"/>
    <x v="1"/>
    <x v="14"/>
    <x v="1557"/>
    <x v="2952"/>
    <n v="2"/>
    <n v="0"/>
    <x v="3292"/>
  </r>
  <r>
    <n v="7384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707"/>
    <x v="1"/>
    <x v="10"/>
    <x v="706"/>
    <x v="1215"/>
    <n v="3"/>
    <n v="0"/>
    <x v="1260"/>
  </r>
  <r>
    <n v="7385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141"/>
    <x v="1"/>
    <x v="9"/>
    <x v="1129"/>
    <x v="4943"/>
    <n v="2"/>
    <n v="0"/>
    <x v="5905"/>
  </r>
  <r>
    <n v="7386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017"/>
    <x v="1"/>
    <x v="10"/>
    <x v="1008"/>
    <x v="4634"/>
    <n v="3"/>
    <n v="0"/>
    <x v="5906"/>
  </r>
  <r>
    <n v="7387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821"/>
    <x v="1"/>
    <x v="4"/>
    <x v="817"/>
    <x v="3106"/>
    <n v="6"/>
    <n v="0"/>
    <x v="5907"/>
  </r>
  <r>
    <n v="7388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35"/>
    <x v="0"/>
    <x v="5"/>
    <x v="35"/>
    <x v="4944"/>
    <n v="14"/>
    <n v="0"/>
    <x v="5908"/>
  </r>
  <r>
    <n v="7389"/>
    <s v="CA-2016-105732"/>
    <x v="1160"/>
    <x v="801"/>
    <s v="Standard Class"/>
    <s v="AG-10270"/>
    <s v="Alejandro Grove"/>
    <s v="Consumer"/>
    <s v="United States"/>
    <s v="Omaha"/>
    <s v="Nebraska"/>
    <n v="68104"/>
    <x v="2"/>
    <x v="1136"/>
    <x v="2"/>
    <x v="7"/>
    <x v="1124"/>
    <x v="2065"/>
    <n v="3"/>
    <n v="0"/>
    <x v="5096"/>
  </r>
  <r>
    <n v="7390"/>
    <s v="CA-2017-108035"/>
    <x v="1161"/>
    <x v="108"/>
    <s v="Standard Class"/>
    <s v="TT-21070"/>
    <s v="Ted Trevino"/>
    <s v="Consumer"/>
    <s v="United States"/>
    <s v="Chattanooga"/>
    <s v="Tennessee"/>
    <n v="37421"/>
    <x v="0"/>
    <x v="1"/>
    <x v="0"/>
    <x v="1"/>
    <x v="1"/>
    <x v="4945"/>
    <n v="2"/>
    <n v="0.2"/>
    <x v="5909"/>
  </r>
  <r>
    <n v="7391"/>
    <s v="CA-2017-108035"/>
    <x v="1161"/>
    <x v="108"/>
    <s v="Standard Class"/>
    <s v="TT-21070"/>
    <s v="Ted Trevino"/>
    <s v="Consumer"/>
    <s v="United States"/>
    <s v="Chattanooga"/>
    <s v="Tennessee"/>
    <n v="37421"/>
    <x v="0"/>
    <x v="216"/>
    <x v="0"/>
    <x v="5"/>
    <x v="1579"/>
    <x v="4946"/>
    <n v="5"/>
    <n v="0.2"/>
    <x v="5910"/>
  </r>
  <r>
    <n v="7392"/>
    <s v="CA-2017-160031"/>
    <x v="769"/>
    <x v="94"/>
    <s v="Second Class"/>
    <s v="LT-16765"/>
    <s v="Larry Tron"/>
    <s v="Consumer"/>
    <s v="United States"/>
    <s v="Fairfield"/>
    <s v="Ohio"/>
    <n v="45014"/>
    <x v="3"/>
    <x v="1174"/>
    <x v="1"/>
    <x v="10"/>
    <x v="1160"/>
    <x v="1355"/>
    <n v="3"/>
    <n v="0.2"/>
    <x v="1419"/>
  </r>
  <r>
    <n v="7393"/>
    <s v="CA-2017-147844"/>
    <x v="743"/>
    <x v="593"/>
    <s v="Standard Class"/>
    <s v="DD-13570"/>
    <s v="Dorothy Dickinson"/>
    <s v="Consumer"/>
    <s v="United States"/>
    <s v="Los Angeles"/>
    <s v="California"/>
    <n v="90049"/>
    <x v="1"/>
    <x v="1407"/>
    <x v="1"/>
    <x v="10"/>
    <x v="1394"/>
    <x v="2236"/>
    <n v="5"/>
    <n v="0"/>
    <x v="2412"/>
  </r>
  <r>
    <n v="7394"/>
    <s v="CA-2017-147844"/>
    <x v="743"/>
    <x v="593"/>
    <s v="Standard Class"/>
    <s v="DD-13570"/>
    <s v="Dorothy Dickinson"/>
    <s v="Consumer"/>
    <s v="United States"/>
    <s v="Los Angeles"/>
    <s v="California"/>
    <n v="90049"/>
    <x v="1"/>
    <x v="1500"/>
    <x v="1"/>
    <x v="6"/>
    <x v="1488"/>
    <x v="426"/>
    <n v="3"/>
    <n v="0"/>
    <x v="436"/>
  </r>
  <r>
    <n v="7395"/>
    <s v="CA-2017-147844"/>
    <x v="743"/>
    <x v="593"/>
    <s v="Standard Class"/>
    <s v="DD-13570"/>
    <s v="Dorothy Dickinson"/>
    <s v="Consumer"/>
    <s v="United States"/>
    <s v="Los Angeles"/>
    <s v="California"/>
    <n v="90049"/>
    <x v="1"/>
    <x v="320"/>
    <x v="1"/>
    <x v="10"/>
    <x v="320"/>
    <x v="343"/>
    <n v="5"/>
    <n v="0"/>
    <x v="351"/>
  </r>
  <r>
    <n v="7396"/>
    <s v="CA-2016-110975"/>
    <x v="591"/>
    <x v="525"/>
    <s v="Standard Class"/>
    <s v="DB-12970"/>
    <s v="Darren Budd"/>
    <s v="Corporate"/>
    <s v="United States"/>
    <s v="New York City"/>
    <s v="New York"/>
    <n v="10024"/>
    <x v="3"/>
    <x v="971"/>
    <x v="0"/>
    <x v="3"/>
    <x v="965"/>
    <x v="4203"/>
    <n v="2"/>
    <n v="0.4"/>
    <x v="4895"/>
  </r>
  <r>
    <n v="7397"/>
    <s v="CA-2016-110975"/>
    <x v="591"/>
    <x v="525"/>
    <s v="Standard Class"/>
    <s v="DB-12970"/>
    <s v="Darren Budd"/>
    <s v="Corporate"/>
    <s v="United States"/>
    <s v="New York City"/>
    <s v="New York"/>
    <n v="10024"/>
    <x v="3"/>
    <x v="623"/>
    <x v="0"/>
    <x v="1"/>
    <x v="623"/>
    <x v="4947"/>
    <n v="3"/>
    <n v="0.1"/>
    <x v="5911"/>
  </r>
  <r>
    <n v="7398"/>
    <s v="CA-2014-141649"/>
    <x v="587"/>
    <x v="839"/>
    <s v="Same Day"/>
    <s v="DM-12955"/>
    <s v="Dario Medina"/>
    <s v="Corporate"/>
    <s v="United States"/>
    <s v="Fairfield"/>
    <s v="Ohio"/>
    <n v="45014"/>
    <x v="3"/>
    <x v="190"/>
    <x v="1"/>
    <x v="9"/>
    <x v="191"/>
    <x v="4948"/>
    <n v="6"/>
    <n v="0.2"/>
    <x v="5912"/>
  </r>
  <r>
    <n v="7399"/>
    <s v="CA-2014-124807"/>
    <x v="136"/>
    <x v="406"/>
    <s v="Second Class"/>
    <s v="ME-17725"/>
    <s v="Max Engle"/>
    <s v="Consumer"/>
    <s v="United States"/>
    <s v="Chicago"/>
    <s v="Illinois"/>
    <n v="60610"/>
    <x v="2"/>
    <x v="1050"/>
    <x v="1"/>
    <x v="10"/>
    <x v="1039"/>
    <x v="4949"/>
    <n v="9"/>
    <n v="0.2"/>
    <x v="5913"/>
  </r>
  <r>
    <n v="7400"/>
    <s v="CA-2014-124807"/>
    <x v="136"/>
    <x v="406"/>
    <s v="Second Class"/>
    <s v="ME-17725"/>
    <s v="Max Engle"/>
    <s v="Consumer"/>
    <s v="United States"/>
    <s v="Chicago"/>
    <s v="Illinois"/>
    <n v="60610"/>
    <x v="2"/>
    <x v="540"/>
    <x v="2"/>
    <x v="11"/>
    <x v="540"/>
    <x v="4950"/>
    <n v="4"/>
    <n v="0.2"/>
    <x v="5914"/>
  </r>
  <r>
    <n v="7401"/>
    <s v="CA-2016-110009"/>
    <x v="162"/>
    <x v="250"/>
    <s v="Standard Class"/>
    <s v="TR-21325"/>
    <s v="Toby Ritter"/>
    <s v="Consumer"/>
    <s v="United States"/>
    <s v="Seattle"/>
    <s v="Washington"/>
    <n v="98103"/>
    <x v="1"/>
    <x v="484"/>
    <x v="0"/>
    <x v="5"/>
    <x v="484"/>
    <x v="3579"/>
    <n v="1"/>
    <n v="0"/>
    <x v="5915"/>
  </r>
  <r>
    <n v="7402"/>
    <s v="CA-2016-110009"/>
    <x v="162"/>
    <x v="250"/>
    <s v="Standard Class"/>
    <s v="TR-21325"/>
    <s v="Toby Ritter"/>
    <s v="Consumer"/>
    <s v="United States"/>
    <s v="Seattle"/>
    <s v="Washington"/>
    <n v="98103"/>
    <x v="1"/>
    <x v="249"/>
    <x v="1"/>
    <x v="10"/>
    <x v="250"/>
    <x v="4951"/>
    <n v="7"/>
    <n v="0"/>
    <x v="5916"/>
  </r>
  <r>
    <n v="7403"/>
    <s v="CA-2017-168172"/>
    <x v="634"/>
    <x v="672"/>
    <s v="Standard Class"/>
    <s v="SH-20395"/>
    <s v="Shahid Hopkins"/>
    <s v="Consumer"/>
    <s v="United States"/>
    <s v="New York City"/>
    <s v="New York"/>
    <n v="10011"/>
    <x v="3"/>
    <x v="354"/>
    <x v="1"/>
    <x v="14"/>
    <x v="354"/>
    <x v="378"/>
    <n v="4"/>
    <n v="0"/>
    <x v="387"/>
  </r>
  <r>
    <n v="7404"/>
    <s v="CA-2015-100146"/>
    <x v="263"/>
    <x v="1254"/>
    <s v="Standard Class"/>
    <s v="CB-12535"/>
    <s v="Claudia Bergmann"/>
    <s v="Corporate"/>
    <s v="United States"/>
    <s v="Camarillo"/>
    <s v="California"/>
    <n v="93010"/>
    <x v="1"/>
    <x v="574"/>
    <x v="0"/>
    <x v="0"/>
    <x v="574"/>
    <x v="4952"/>
    <n v="5"/>
    <n v="0.15"/>
    <x v="5917"/>
  </r>
  <r>
    <n v="7405"/>
    <s v="CA-2015-100146"/>
    <x v="263"/>
    <x v="1254"/>
    <s v="Standard Class"/>
    <s v="CB-12535"/>
    <s v="Claudia Bergmann"/>
    <s v="Corporate"/>
    <s v="United States"/>
    <s v="Camarillo"/>
    <s v="California"/>
    <n v="93010"/>
    <x v="1"/>
    <x v="514"/>
    <x v="0"/>
    <x v="5"/>
    <x v="514"/>
    <x v="4953"/>
    <n v="3"/>
    <n v="0"/>
    <x v="5918"/>
  </r>
  <r>
    <n v="7406"/>
    <s v="CA-2015-100146"/>
    <x v="263"/>
    <x v="1254"/>
    <s v="Standard Class"/>
    <s v="CB-12535"/>
    <s v="Claudia Bergmann"/>
    <s v="Corporate"/>
    <s v="United States"/>
    <s v="Camarillo"/>
    <s v="California"/>
    <n v="93010"/>
    <x v="1"/>
    <x v="1225"/>
    <x v="0"/>
    <x v="1"/>
    <x v="1209"/>
    <x v="1923"/>
    <n v="2"/>
    <n v="0.2"/>
    <x v="2066"/>
  </r>
  <r>
    <n v="7407"/>
    <s v="CA-2015-100146"/>
    <x v="263"/>
    <x v="1254"/>
    <s v="Standard Class"/>
    <s v="CB-12535"/>
    <s v="Claudia Bergmann"/>
    <s v="Corporate"/>
    <s v="United States"/>
    <s v="Camarillo"/>
    <s v="California"/>
    <n v="93010"/>
    <x v="1"/>
    <x v="1496"/>
    <x v="0"/>
    <x v="1"/>
    <x v="1484"/>
    <x v="946"/>
    <n v="3"/>
    <n v="0.2"/>
    <x v="5919"/>
  </r>
  <r>
    <n v="7408"/>
    <s v="CA-2017-152079"/>
    <x v="176"/>
    <x v="1255"/>
    <s v="First Class"/>
    <s v="ML-17410"/>
    <s v="Maris LaWare"/>
    <s v="Consumer"/>
    <s v="United States"/>
    <s v="Chicago"/>
    <s v="Illinois"/>
    <n v="60653"/>
    <x v="2"/>
    <x v="745"/>
    <x v="1"/>
    <x v="2"/>
    <x v="743"/>
    <x v="132"/>
    <n v="5"/>
    <n v="0.2"/>
    <x v="2045"/>
  </r>
  <r>
    <n v="7409"/>
    <s v="CA-2016-129728"/>
    <x v="198"/>
    <x v="29"/>
    <s v="Standard Class"/>
    <s v="JG-15310"/>
    <s v="Jason Gross"/>
    <s v="Corporate"/>
    <s v="United States"/>
    <s v="Los Angeles"/>
    <s v="California"/>
    <n v="90032"/>
    <x v="1"/>
    <x v="1478"/>
    <x v="0"/>
    <x v="5"/>
    <x v="1465"/>
    <x v="4954"/>
    <n v="8"/>
    <n v="0"/>
    <x v="5920"/>
  </r>
  <r>
    <n v="7410"/>
    <s v="CA-2014-121769"/>
    <x v="918"/>
    <x v="1021"/>
    <s v="Standard Class"/>
    <s v="JS-15880"/>
    <s v="John Stevenson"/>
    <s v="Consumer"/>
    <s v="United States"/>
    <s v="Toledo"/>
    <s v="Ohio"/>
    <n v="43615"/>
    <x v="3"/>
    <x v="1666"/>
    <x v="0"/>
    <x v="3"/>
    <x v="1654"/>
    <x v="4955"/>
    <n v="1"/>
    <n v="0.4"/>
    <x v="5921"/>
  </r>
  <r>
    <n v="7411"/>
    <s v="CA-2014-103058"/>
    <x v="149"/>
    <x v="885"/>
    <s v="First Class"/>
    <s v="AG-10270"/>
    <s v="Alejandro Grove"/>
    <s v="Consumer"/>
    <s v="United States"/>
    <s v="New York City"/>
    <s v="New York"/>
    <n v="10011"/>
    <x v="3"/>
    <x v="959"/>
    <x v="2"/>
    <x v="11"/>
    <x v="952"/>
    <x v="2622"/>
    <n v="2"/>
    <n v="0"/>
    <x v="2888"/>
  </r>
  <r>
    <n v="7412"/>
    <s v="CA-2017-121125"/>
    <x v="1109"/>
    <x v="1081"/>
    <s v="Standard Class"/>
    <s v="MG-17890"/>
    <s v="Michael Granlund"/>
    <s v="Home Office"/>
    <s v="United States"/>
    <s v="Tigard"/>
    <s v="Oregon"/>
    <n v="97224"/>
    <x v="1"/>
    <x v="1602"/>
    <x v="2"/>
    <x v="7"/>
    <x v="1594"/>
    <x v="2403"/>
    <n v="1"/>
    <n v="0.2"/>
    <x v="5922"/>
  </r>
  <r>
    <n v="7413"/>
    <s v="CA-2017-121125"/>
    <x v="1109"/>
    <x v="1081"/>
    <s v="Standard Class"/>
    <s v="MG-17890"/>
    <s v="Michael Granlund"/>
    <s v="Home Office"/>
    <s v="United States"/>
    <s v="Tigard"/>
    <s v="Oregon"/>
    <n v="97224"/>
    <x v="1"/>
    <x v="176"/>
    <x v="2"/>
    <x v="11"/>
    <x v="177"/>
    <x v="1442"/>
    <n v="2"/>
    <n v="0.2"/>
    <x v="1518"/>
  </r>
  <r>
    <n v="7414"/>
    <s v="CA-2017-121125"/>
    <x v="1109"/>
    <x v="1081"/>
    <s v="Standard Class"/>
    <s v="MG-17890"/>
    <s v="Michael Granlund"/>
    <s v="Home Office"/>
    <s v="United States"/>
    <s v="Tigard"/>
    <s v="Oregon"/>
    <n v="97224"/>
    <x v="1"/>
    <x v="1793"/>
    <x v="0"/>
    <x v="5"/>
    <x v="1783"/>
    <x v="4956"/>
    <n v="1"/>
    <n v="0.2"/>
    <x v="5923"/>
  </r>
  <r>
    <n v="7415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57"/>
    <x v="0"/>
    <x v="1"/>
    <x v="158"/>
    <x v="4957"/>
    <n v="2"/>
    <n v="0.3"/>
    <x v="5924"/>
  </r>
  <r>
    <n v="7416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523"/>
    <x v="2"/>
    <x v="11"/>
    <x v="1510"/>
    <x v="4958"/>
    <n v="5"/>
    <n v="0.2"/>
    <x v="5925"/>
  </r>
  <r>
    <n v="7417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716"/>
    <x v="2"/>
    <x v="7"/>
    <x v="715"/>
    <x v="4959"/>
    <n v="3"/>
    <n v="0.4"/>
    <x v="5926"/>
  </r>
  <r>
    <n v="7418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540"/>
    <x v="1"/>
    <x v="10"/>
    <x v="1528"/>
    <x v="4960"/>
    <n v="5"/>
    <n v="0.2"/>
    <x v="5927"/>
  </r>
  <r>
    <n v="7419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591"/>
    <x v="1"/>
    <x v="8"/>
    <x v="1583"/>
    <x v="4961"/>
    <n v="1"/>
    <n v="0.7"/>
    <x v="5928"/>
  </r>
  <r>
    <n v="7420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942"/>
    <x v="1"/>
    <x v="4"/>
    <x v="935"/>
    <x v="1197"/>
    <n v="5"/>
    <n v="0.2"/>
    <x v="5929"/>
  </r>
  <r>
    <n v="7421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087"/>
    <x v="1"/>
    <x v="8"/>
    <x v="1077"/>
    <x v="4962"/>
    <n v="5"/>
    <n v="0.7"/>
    <x v="5930"/>
  </r>
  <r>
    <n v="7422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1819"/>
    <x v="1"/>
    <x v="4"/>
    <x v="1808"/>
    <x v="4963"/>
    <n v="2"/>
    <n v="0.2"/>
    <x v="5931"/>
  </r>
  <r>
    <n v="7423"/>
    <s v="US-2016-114013"/>
    <x v="69"/>
    <x v="535"/>
    <s v="Second Class"/>
    <s v="SC-20770"/>
    <s v="Stewart Carmichael"/>
    <s v="Corporate"/>
    <s v="United States"/>
    <s v="Philadelphia"/>
    <s v="Pennsylvania"/>
    <n v="19134"/>
    <x v="3"/>
    <x v="206"/>
    <x v="2"/>
    <x v="15"/>
    <x v="1542"/>
    <x v="4964"/>
    <n v="3"/>
    <n v="0.7"/>
    <x v="5932"/>
  </r>
  <r>
    <n v="7424"/>
    <s v="CA-2017-135069"/>
    <x v="318"/>
    <x v="1001"/>
    <s v="Standard Class"/>
    <s v="BS-11755"/>
    <s v="Bruce Stewart"/>
    <s v="Consumer"/>
    <s v="United States"/>
    <s v="Philadelphia"/>
    <s v="Pennsylvania"/>
    <n v="19143"/>
    <x v="3"/>
    <x v="1306"/>
    <x v="1"/>
    <x v="9"/>
    <x v="1291"/>
    <x v="4965"/>
    <n v="4"/>
    <n v="0.2"/>
    <x v="5933"/>
  </r>
  <r>
    <n v="7425"/>
    <s v="CA-2017-135069"/>
    <x v="318"/>
    <x v="1001"/>
    <s v="Standard Class"/>
    <s v="BS-11755"/>
    <s v="Bruce Stewart"/>
    <s v="Consumer"/>
    <s v="United States"/>
    <s v="Philadelphia"/>
    <s v="Pennsylvania"/>
    <n v="19143"/>
    <x v="3"/>
    <x v="677"/>
    <x v="0"/>
    <x v="5"/>
    <x v="677"/>
    <x v="4966"/>
    <n v="3"/>
    <n v="0.2"/>
    <x v="5934"/>
  </r>
  <r>
    <n v="7426"/>
    <s v="CA-2016-101693"/>
    <x v="674"/>
    <x v="1233"/>
    <s v="Second Class"/>
    <s v="LC-17140"/>
    <s v="Logan Currie"/>
    <s v="Consumer"/>
    <s v="United States"/>
    <s v="Houston"/>
    <s v="Texas"/>
    <n v="77070"/>
    <x v="2"/>
    <x v="64"/>
    <x v="0"/>
    <x v="1"/>
    <x v="64"/>
    <x v="4967"/>
    <n v="2"/>
    <n v="0.3"/>
    <x v="5935"/>
  </r>
  <r>
    <n v="7427"/>
    <s v="CA-2016-101693"/>
    <x v="674"/>
    <x v="1233"/>
    <s v="Second Class"/>
    <s v="LC-17140"/>
    <s v="Logan Currie"/>
    <s v="Consumer"/>
    <s v="United States"/>
    <s v="Houston"/>
    <s v="Texas"/>
    <n v="77070"/>
    <x v="2"/>
    <x v="1535"/>
    <x v="0"/>
    <x v="5"/>
    <x v="1523"/>
    <x v="4968"/>
    <n v="2"/>
    <n v="0.6"/>
    <x v="5936"/>
  </r>
  <r>
    <n v="7428"/>
    <s v="US-2014-164763"/>
    <x v="461"/>
    <x v="757"/>
    <s v="Standard Class"/>
    <s v="MH-17440"/>
    <s v="Mark Haberlin"/>
    <s v="Corporate"/>
    <s v="United States"/>
    <s v="Jackson"/>
    <s v="Mississippi"/>
    <n v="39212"/>
    <x v="0"/>
    <x v="536"/>
    <x v="1"/>
    <x v="8"/>
    <x v="536"/>
    <x v="4969"/>
    <n v="3"/>
    <n v="0"/>
    <x v="5937"/>
  </r>
  <r>
    <n v="7429"/>
    <s v="US-2014-164763"/>
    <x v="461"/>
    <x v="757"/>
    <s v="Standard Class"/>
    <s v="MH-17440"/>
    <s v="Mark Haberlin"/>
    <s v="Corporate"/>
    <s v="United States"/>
    <s v="Jackson"/>
    <s v="Mississippi"/>
    <n v="39212"/>
    <x v="0"/>
    <x v="338"/>
    <x v="1"/>
    <x v="8"/>
    <x v="338"/>
    <x v="2690"/>
    <n v="2"/>
    <n v="0"/>
    <x v="5188"/>
  </r>
  <r>
    <n v="7430"/>
    <s v="US-2014-164763"/>
    <x v="461"/>
    <x v="757"/>
    <s v="Standard Class"/>
    <s v="MH-17440"/>
    <s v="Mark Haberlin"/>
    <s v="Corporate"/>
    <s v="United States"/>
    <s v="Jackson"/>
    <s v="Mississippi"/>
    <n v="39212"/>
    <x v="0"/>
    <x v="219"/>
    <x v="1"/>
    <x v="10"/>
    <x v="220"/>
    <x v="91"/>
    <n v="2"/>
    <n v="0"/>
    <x v="2056"/>
  </r>
  <r>
    <n v="7431"/>
    <s v="US-2014-164763"/>
    <x v="461"/>
    <x v="757"/>
    <s v="Standard Class"/>
    <s v="MH-17440"/>
    <s v="Mark Haberlin"/>
    <s v="Corporate"/>
    <s v="United States"/>
    <s v="Jackson"/>
    <s v="Mississippi"/>
    <n v="39212"/>
    <x v="0"/>
    <x v="1732"/>
    <x v="1"/>
    <x v="10"/>
    <x v="1720"/>
    <x v="4698"/>
    <n v="4"/>
    <n v="0"/>
    <x v="4543"/>
  </r>
  <r>
    <n v="7432"/>
    <s v="US-2014-164763"/>
    <x v="461"/>
    <x v="757"/>
    <s v="Standard Class"/>
    <s v="MH-17440"/>
    <s v="Mark Haberlin"/>
    <s v="Corporate"/>
    <s v="United States"/>
    <s v="Jackson"/>
    <s v="Mississippi"/>
    <n v="39212"/>
    <x v="0"/>
    <x v="930"/>
    <x v="1"/>
    <x v="9"/>
    <x v="923"/>
    <x v="4779"/>
    <n v="3"/>
    <n v="0"/>
    <x v="5690"/>
  </r>
  <r>
    <n v="7433"/>
    <s v="CA-2014-161249"/>
    <x v="128"/>
    <x v="923"/>
    <s v="Standard Class"/>
    <s v="RD-19720"/>
    <s v="Roger Demir"/>
    <s v="Consumer"/>
    <s v="United States"/>
    <s v="Phoenix"/>
    <s v="Arizona"/>
    <n v="85023"/>
    <x v="1"/>
    <x v="802"/>
    <x v="1"/>
    <x v="13"/>
    <x v="800"/>
    <x v="3870"/>
    <n v="3"/>
    <n v="0.2"/>
    <x v="5938"/>
  </r>
  <r>
    <n v="7434"/>
    <s v="CA-2014-161249"/>
    <x v="128"/>
    <x v="923"/>
    <s v="Standard Class"/>
    <s v="RD-19720"/>
    <s v="Roger Demir"/>
    <s v="Consumer"/>
    <s v="United States"/>
    <s v="Phoenix"/>
    <s v="Arizona"/>
    <n v="85023"/>
    <x v="1"/>
    <x v="799"/>
    <x v="1"/>
    <x v="8"/>
    <x v="797"/>
    <x v="4970"/>
    <n v="5"/>
    <n v="0.7"/>
    <x v="5939"/>
  </r>
  <r>
    <n v="7435"/>
    <s v="CA-2015-148180"/>
    <x v="353"/>
    <x v="116"/>
    <s v="Standard Class"/>
    <s v="BP-11095"/>
    <s v="Bart Pistole"/>
    <s v="Corporate"/>
    <s v="United States"/>
    <s v="Oxnard"/>
    <s v="California"/>
    <n v="93030"/>
    <x v="1"/>
    <x v="536"/>
    <x v="1"/>
    <x v="8"/>
    <x v="536"/>
    <x v="1083"/>
    <n v="3"/>
    <n v="0.2"/>
    <x v="2217"/>
  </r>
  <r>
    <n v="7436"/>
    <s v="CA-2015-148180"/>
    <x v="353"/>
    <x v="116"/>
    <s v="Standard Class"/>
    <s v="BP-11095"/>
    <s v="Bart Pistole"/>
    <s v="Corporate"/>
    <s v="United States"/>
    <s v="Oxnard"/>
    <s v="California"/>
    <n v="93030"/>
    <x v="1"/>
    <x v="308"/>
    <x v="1"/>
    <x v="8"/>
    <x v="308"/>
    <x v="4971"/>
    <n v="6"/>
    <n v="0.2"/>
    <x v="5940"/>
  </r>
  <r>
    <n v="7437"/>
    <s v="CA-2015-148180"/>
    <x v="353"/>
    <x v="116"/>
    <s v="Standard Class"/>
    <s v="BP-11095"/>
    <s v="Bart Pistole"/>
    <s v="Corporate"/>
    <s v="United States"/>
    <s v="Oxnard"/>
    <s v="California"/>
    <n v="93030"/>
    <x v="1"/>
    <x v="1167"/>
    <x v="1"/>
    <x v="6"/>
    <x v="1154"/>
    <x v="1618"/>
    <n v="5"/>
    <n v="0"/>
    <x v="1713"/>
  </r>
  <r>
    <n v="7438"/>
    <s v="CA-2014-165568"/>
    <x v="1162"/>
    <x v="1137"/>
    <s v="Standard Class"/>
    <s v="BF-11020"/>
    <s v="Barry Französisch"/>
    <s v="Corporate"/>
    <s v="United States"/>
    <s v="Seattle"/>
    <s v="Washington"/>
    <n v="98105"/>
    <x v="1"/>
    <x v="880"/>
    <x v="1"/>
    <x v="8"/>
    <x v="874"/>
    <x v="794"/>
    <n v="5"/>
    <n v="0.2"/>
    <x v="4217"/>
  </r>
  <r>
    <n v="7439"/>
    <s v="CA-2015-145457"/>
    <x v="539"/>
    <x v="581"/>
    <s v="Second Class"/>
    <s v="CP-12085"/>
    <s v="Cathy Prescott"/>
    <s v="Corporate"/>
    <s v="United States"/>
    <s v="Covington"/>
    <s v="Washington"/>
    <n v="98042"/>
    <x v="1"/>
    <x v="1441"/>
    <x v="0"/>
    <x v="5"/>
    <x v="1429"/>
    <x v="4972"/>
    <n v="5"/>
    <n v="0"/>
    <x v="5941"/>
  </r>
  <r>
    <n v="7440"/>
    <s v="US-2017-163657"/>
    <x v="264"/>
    <x v="371"/>
    <s v="Standard Class"/>
    <s v="JL-15235"/>
    <s v="Janet Lee"/>
    <s v="Consumer"/>
    <s v="United States"/>
    <s v="Los Angeles"/>
    <s v="California"/>
    <n v="90049"/>
    <x v="1"/>
    <x v="605"/>
    <x v="1"/>
    <x v="8"/>
    <x v="605"/>
    <x v="694"/>
    <n v="5"/>
    <n v="0.2"/>
    <x v="708"/>
  </r>
  <r>
    <n v="7441"/>
    <s v="US-2017-163657"/>
    <x v="264"/>
    <x v="371"/>
    <s v="Standard Class"/>
    <s v="JL-15235"/>
    <s v="Janet Lee"/>
    <s v="Consumer"/>
    <s v="United States"/>
    <s v="Los Angeles"/>
    <s v="California"/>
    <n v="90049"/>
    <x v="1"/>
    <x v="1116"/>
    <x v="0"/>
    <x v="3"/>
    <x v="1104"/>
    <x v="4973"/>
    <n v="2"/>
    <n v="0.2"/>
    <x v="5942"/>
  </r>
  <r>
    <n v="7442"/>
    <s v="CA-2015-120446"/>
    <x v="547"/>
    <x v="837"/>
    <s v="First Class"/>
    <s v="JG-15805"/>
    <s v="John Grady"/>
    <s v="Corporate"/>
    <s v="United States"/>
    <s v="San Diego"/>
    <s v="California"/>
    <n v="92105"/>
    <x v="1"/>
    <x v="165"/>
    <x v="1"/>
    <x v="2"/>
    <x v="166"/>
    <x v="1381"/>
    <n v="3"/>
    <n v="0"/>
    <x v="3602"/>
  </r>
  <r>
    <n v="7443"/>
    <s v="CA-2014-109932"/>
    <x v="337"/>
    <x v="872"/>
    <s v="First Class"/>
    <s v="VP-21760"/>
    <s v="Victoria Pisteka"/>
    <s v="Corporate"/>
    <s v="United States"/>
    <s v="Brownsville"/>
    <s v="Texas"/>
    <n v="78521"/>
    <x v="2"/>
    <x v="128"/>
    <x v="1"/>
    <x v="10"/>
    <x v="129"/>
    <x v="1432"/>
    <n v="2"/>
    <n v="0.2"/>
    <x v="1507"/>
  </r>
  <r>
    <n v="7444"/>
    <s v="CA-2014-109932"/>
    <x v="337"/>
    <x v="872"/>
    <s v="First Class"/>
    <s v="VP-21760"/>
    <s v="Victoria Pisteka"/>
    <s v="Corporate"/>
    <s v="United States"/>
    <s v="Brownsville"/>
    <s v="Texas"/>
    <n v="78521"/>
    <x v="2"/>
    <x v="595"/>
    <x v="1"/>
    <x v="4"/>
    <x v="595"/>
    <x v="4974"/>
    <n v="3"/>
    <n v="0.2"/>
    <x v="5943"/>
  </r>
  <r>
    <n v="7445"/>
    <s v="CA-2017-127474"/>
    <x v="447"/>
    <x v="1123"/>
    <s v="Second Class"/>
    <s v="RD-19810"/>
    <s v="Ross DeVincentis"/>
    <s v="Home Office"/>
    <s v="United States"/>
    <s v="Chicago"/>
    <s v="Illinois"/>
    <n v="60610"/>
    <x v="2"/>
    <x v="778"/>
    <x v="1"/>
    <x v="10"/>
    <x v="777"/>
    <x v="1182"/>
    <n v="1"/>
    <n v="0.2"/>
    <x v="1673"/>
  </r>
  <r>
    <n v="7446"/>
    <s v="CA-2017-127474"/>
    <x v="447"/>
    <x v="1123"/>
    <s v="Second Class"/>
    <s v="RD-19810"/>
    <s v="Ross DeVincentis"/>
    <s v="Home Office"/>
    <s v="United States"/>
    <s v="Chicago"/>
    <s v="Illinois"/>
    <n v="60610"/>
    <x v="2"/>
    <x v="1522"/>
    <x v="1"/>
    <x v="10"/>
    <x v="1509"/>
    <x v="4975"/>
    <n v="2"/>
    <n v="0.2"/>
    <x v="5944"/>
  </r>
  <r>
    <n v="7447"/>
    <s v="CA-2017-127474"/>
    <x v="447"/>
    <x v="1123"/>
    <s v="Second Class"/>
    <s v="RD-19810"/>
    <s v="Ross DeVincentis"/>
    <s v="Home Office"/>
    <s v="United States"/>
    <s v="Chicago"/>
    <s v="Illinois"/>
    <n v="60610"/>
    <x v="2"/>
    <x v="1281"/>
    <x v="0"/>
    <x v="5"/>
    <x v="1266"/>
    <x v="500"/>
    <n v="1"/>
    <n v="0.6"/>
    <x v="5945"/>
  </r>
  <r>
    <n v="7448"/>
    <s v="CA-2017-127474"/>
    <x v="447"/>
    <x v="1123"/>
    <s v="Second Class"/>
    <s v="RD-19810"/>
    <s v="Ross DeVincentis"/>
    <s v="Home Office"/>
    <s v="United States"/>
    <s v="Chicago"/>
    <s v="Illinois"/>
    <n v="60610"/>
    <x v="2"/>
    <x v="976"/>
    <x v="1"/>
    <x v="10"/>
    <x v="970"/>
    <x v="1257"/>
    <n v="5"/>
    <n v="0.2"/>
    <x v="1306"/>
  </r>
  <r>
    <n v="7449"/>
    <s v="CA-2017-115448"/>
    <x v="343"/>
    <x v="773"/>
    <s v="First Class"/>
    <s v="MH-18025"/>
    <s v="Michelle Huthwaite"/>
    <s v="Consumer"/>
    <s v="United States"/>
    <s v="Knoxville"/>
    <s v="Tennessee"/>
    <n v="37918"/>
    <x v="0"/>
    <x v="642"/>
    <x v="0"/>
    <x v="5"/>
    <x v="642"/>
    <x v="4976"/>
    <n v="5"/>
    <n v="0.2"/>
    <x v="5946"/>
  </r>
  <r>
    <n v="7450"/>
    <s v="CA-2017-105669"/>
    <x v="697"/>
    <x v="304"/>
    <s v="Second Class"/>
    <s v="SJ-20125"/>
    <s v="Sanjit Jacobs"/>
    <s v="Home Office"/>
    <s v="United States"/>
    <s v="Houston"/>
    <s v="Texas"/>
    <n v="77036"/>
    <x v="2"/>
    <x v="105"/>
    <x v="1"/>
    <x v="6"/>
    <x v="105"/>
    <x v="4541"/>
    <n v="3"/>
    <n v="0.2"/>
    <x v="5360"/>
  </r>
  <r>
    <n v="7451"/>
    <s v="CA-2017-105669"/>
    <x v="697"/>
    <x v="304"/>
    <s v="Second Class"/>
    <s v="SJ-20125"/>
    <s v="Sanjit Jacobs"/>
    <s v="Home Office"/>
    <s v="United States"/>
    <s v="Houston"/>
    <s v="Texas"/>
    <n v="77036"/>
    <x v="2"/>
    <x v="1209"/>
    <x v="0"/>
    <x v="1"/>
    <x v="1194"/>
    <x v="2608"/>
    <n v="5"/>
    <n v="0.3"/>
    <x v="2872"/>
  </r>
  <r>
    <n v="7452"/>
    <s v="CA-2017-105669"/>
    <x v="697"/>
    <x v="304"/>
    <s v="Second Class"/>
    <s v="SJ-20125"/>
    <s v="Sanjit Jacobs"/>
    <s v="Home Office"/>
    <s v="United States"/>
    <s v="Houston"/>
    <s v="Texas"/>
    <n v="77036"/>
    <x v="2"/>
    <x v="326"/>
    <x v="1"/>
    <x v="8"/>
    <x v="326"/>
    <x v="4977"/>
    <n v="5"/>
    <n v="0.8"/>
    <x v="5947"/>
  </r>
  <r>
    <n v="7453"/>
    <s v="CA-2017-105669"/>
    <x v="697"/>
    <x v="304"/>
    <s v="Second Class"/>
    <s v="SJ-20125"/>
    <s v="Sanjit Jacobs"/>
    <s v="Home Office"/>
    <s v="United States"/>
    <s v="Houston"/>
    <s v="Texas"/>
    <n v="77036"/>
    <x v="2"/>
    <x v="1538"/>
    <x v="2"/>
    <x v="7"/>
    <x v="1526"/>
    <x v="4978"/>
    <n v="6"/>
    <n v="0.2"/>
    <x v="5948"/>
  </r>
  <r>
    <n v="7454"/>
    <s v="CA-2017-134796"/>
    <x v="643"/>
    <x v="553"/>
    <s v="Standard Class"/>
    <s v="FM-14380"/>
    <s v="Fred McMath"/>
    <s v="Consumer"/>
    <s v="United States"/>
    <s v="Bolingbrook"/>
    <s v="Illinois"/>
    <n v="60440"/>
    <x v="2"/>
    <x v="918"/>
    <x v="2"/>
    <x v="7"/>
    <x v="910"/>
    <x v="1490"/>
    <n v="2"/>
    <n v="0.2"/>
    <x v="1570"/>
  </r>
  <r>
    <n v="7455"/>
    <s v="CA-2016-137743"/>
    <x v="679"/>
    <x v="716"/>
    <s v="Standard Class"/>
    <s v="KH-16360"/>
    <s v="Katherine Hughes"/>
    <s v="Consumer"/>
    <s v="United States"/>
    <s v="Chicago"/>
    <s v="Illinois"/>
    <n v="60623"/>
    <x v="2"/>
    <x v="1387"/>
    <x v="1"/>
    <x v="2"/>
    <x v="1373"/>
    <x v="4766"/>
    <n v="4"/>
    <n v="0.2"/>
    <x v="5949"/>
  </r>
  <r>
    <n v="7456"/>
    <s v="CA-2016-137743"/>
    <x v="679"/>
    <x v="716"/>
    <s v="Standard Class"/>
    <s v="KH-16360"/>
    <s v="Katherine Hughes"/>
    <s v="Consumer"/>
    <s v="United States"/>
    <s v="Chicago"/>
    <s v="Illinois"/>
    <n v="60623"/>
    <x v="2"/>
    <x v="486"/>
    <x v="1"/>
    <x v="4"/>
    <x v="486"/>
    <x v="2532"/>
    <n v="2"/>
    <n v="0.2"/>
    <x v="2777"/>
  </r>
  <r>
    <n v="7457"/>
    <s v="CA-2015-137974"/>
    <x v="392"/>
    <x v="1256"/>
    <s v="First Class"/>
    <s v="LL-16840"/>
    <s v="Lauren Leatherbury"/>
    <s v="Consumer"/>
    <s v="United States"/>
    <s v="Waynesboro"/>
    <s v="Virginia"/>
    <n v="22980"/>
    <x v="0"/>
    <x v="11"/>
    <x v="2"/>
    <x v="7"/>
    <x v="11"/>
    <x v="4979"/>
    <n v="2"/>
    <n v="0"/>
    <x v="5950"/>
  </r>
  <r>
    <n v="7458"/>
    <s v="CA-2015-137974"/>
    <x v="392"/>
    <x v="1256"/>
    <s v="First Class"/>
    <s v="LL-16840"/>
    <s v="Lauren Leatherbury"/>
    <s v="Consumer"/>
    <s v="United States"/>
    <s v="Waynesboro"/>
    <s v="Virginia"/>
    <n v="22980"/>
    <x v="0"/>
    <x v="624"/>
    <x v="1"/>
    <x v="8"/>
    <x v="624"/>
    <x v="4980"/>
    <n v="1"/>
    <n v="0"/>
    <x v="5951"/>
  </r>
  <r>
    <n v="7459"/>
    <s v="CA-2015-137974"/>
    <x v="392"/>
    <x v="1256"/>
    <s v="First Class"/>
    <s v="LL-16840"/>
    <s v="Lauren Leatherbury"/>
    <s v="Consumer"/>
    <s v="United States"/>
    <s v="Waynesboro"/>
    <s v="Virginia"/>
    <n v="22980"/>
    <x v="0"/>
    <x v="1304"/>
    <x v="0"/>
    <x v="5"/>
    <x v="1289"/>
    <x v="4981"/>
    <n v="7"/>
    <n v="0"/>
    <x v="5952"/>
  </r>
  <r>
    <n v="7460"/>
    <s v="CA-2015-137974"/>
    <x v="392"/>
    <x v="1256"/>
    <s v="First Class"/>
    <s v="LL-16840"/>
    <s v="Lauren Leatherbury"/>
    <s v="Consumer"/>
    <s v="United States"/>
    <s v="Waynesboro"/>
    <s v="Virginia"/>
    <n v="22980"/>
    <x v="0"/>
    <x v="672"/>
    <x v="0"/>
    <x v="0"/>
    <x v="672"/>
    <x v="4982"/>
    <n v="9"/>
    <n v="0"/>
    <x v="5953"/>
  </r>
  <r>
    <n v="7461"/>
    <s v="US-2015-136987"/>
    <x v="347"/>
    <x v="282"/>
    <s v="Second Class"/>
    <s v="AR-10540"/>
    <s v="Andy Reiter"/>
    <s v="Consumer"/>
    <s v="United States"/>
    <s v="Los Angeles"/>
    <s v="California"/>
    <n v="90004"/>
    <x v="1"/>
    <x v="1687"/>
    <x v="2"/>
    <x v="16"/>
    <x v="1675"/>
    <x v="4983"/>
    <n v="4"/>
    <n v="0.2"/>
    <x v="5954"/>
  </r>
  <r>
    <n v="7462"/>
    <s v="US-2015-136987"/>
    <x v="347"/>
    <x v="282"/>
    <s v="Second Class"/>
    <s v="AR-10540"/>
    <s v="Andy Reiter"/>
    <s v="Consumer"/>
    <s v="United States"/>
    <s v="Los Angeles"/>
    <s v="California"/>
    <n v="90004"/>
    <x v="1"/>
    <x v="813"/>
    <x v="1"/>
    <x v="10"/>
    <x v="33"/>
    <x v="4984"/>
    <n v="2"/>
    <n v="0"/>
    <x v="5955"/>
  </r>
  <r>
    <n v="7463"/>
    <s v="CA-2015-138485"/>
    <x v="914"/>
    <x v="1158"/>
    <s v="Second Class"/>
    <s v="NP-18670"/>
    <s v="Nora Paige"/>
    <s v="Consumer"/>
    <s v="United States"/>
    <s v="Seattle"/>
    <s v="Washington"/>
    <n v="98105"/>
    <x v="1"/>
    <x v="333"/>
    <x v="2"/>
    <x v="11"/>
    <x v="333"/>
    <x v="4985"/>
    <n v="9"/>
    <n v="0"/>
    <x v="5956"/>
  </r>
  <r>
    <n v="7464"/>
    <s v="CA-2016-103709"/>
    <x v="162"/>
    <x v="1219"/>
    <s v="Standard Class"/>
    <s v="LP-17095"/>
    <s v="Liz Preis"/>
    <s v="Consumer"/>
    <s v="United States"/>
    <s v="Visalia"/>
    <s v="California"/>
    <n v="93277"/>
    <x v="1"/>
    <x v="1453"/>
    <x v="1"/>
    <x v="6"/>
    <x v="1439"/>
    <x v="3659"/>
    <n v="2"/>
    <n v="0"/>
    <x v="4180"/>
  </r>
  <r>
    <n v="7465"/>
    <s v="CA-2016-103709"/>
    <x v="162"/>
    <x v="1219"/>
    <s v="Standard Class"/>
    <s v="LP-17095"/>
    <s v="Liz Preis"/>
    <s v="Consumer"/>
    <s v="United States"/>
    <s v="Visalia"/>
    <s v="California"/>
    <n v="93277"/>
    <x v="1"/>
    <x v="1532"/>
    <x v="1"/>
    <x v="10"/>
    <x v="1520"/>
    <x v="1369"/>
    <n v="8"/>
    <n v="0"/>
    <x v="5957"/>
  </r>
  <r>
    <n v="7466"/>
    <s v="CA-2016-103709"/>
    <x v="162"/>
    <x v="1219"/>
    <s v="Standard Class"/>
    <s v="LP-17095"/>
    <s v="Liz Preis"/>
    <s v="Consumer"/>
    <s v="United States"/>
    <s v="Visalia"/>
    <s v="California"/>
    <n v="93277"/>
    <x v="1"/>
    <x v="533"/>
    <x v="1"/>
    <x v="4"/>
    <x v="533"/>
    <x v="2213"/>
    <n v="2"/>
    <n v="0"/>
    <x v="2387"/>
  </r>
  <r>
    <n v="7467"/>
    <s v="CA-2016-138282"/>
    <x v="288"/>
    <x v="213"/>
    <s v="Standard Class"/>
    <s v="AH-10690"/>
    <s v="Anna Häberlin"/>
    <s v="Corporate"/>
    <s v="United States"/>
    <s v="Los Angeles"/>
    <s v="California"/>
    <n v="90008"/>
    <x v="1"/>
    <x v="1644"/>
    <x v="1"/>
    <x v="9"/>
    <x v="360"/>
    <x v="4986"/>
    <n v="8"/>
    <n v="0"/>
    <x v="5958"/>
  </r>
  <r>
    <n v="7468"/>
    <s v="CA-2017-148985"/>
    <x v="343"/>
    <x v="205"/>
    <s v="Second Class"/>
    <s v="TB-21190"/>
    <s v="Thomas Brumley"/>
    <s v="Home Office"/>
    <s v="United States"/>
    <s v="Los Angeles"/>
    <s v="California"/>
    <n v="90045"/>
    <x v="1"/>
    <x v="698"/>
    <x v="0"/>
    <x v="5"/>
    <x v="698"/>
    <x v="4987"/>
    <n v="4"/>
    <n v="0"/>
    <x v="5959"/>
  </r>
  <r>
    <n v="7469"/>
    <s v="CA-2014-138100"/>
    <x v="1114"/>
    <x v="1257"/>
    <s v="Standard Class"/>
    <s v="AA-10315"/>
    <s v="Alex Avila"/>
    <s v="Consumer"/>
    <s v="United States"/>
    <s v="New York City"/>
    <s v="New York"/>
    <n v="10011"/>
    <x v="3"/>
    <x v="811"/>
    <x v="1"/>
    <x v="10"/>
    <x v="33"/>
    <x v="1830"/>
    <n v="3"/>
    <n v="0"/>
    <x v="1961"/>
  </r>
  <r>
    <n v="7470"/>
    <s v="CA-2014-138100"/>
    <x v="1114"/>
    <x v="1257"/>
    <s v="Standard Class"/>
    <s v="AA-10315"/>
    <s v="Alex Avila"/>
    <s v="Consumer"/>
    <s v="United States"/>
    <s v="New York City"/>
    <s v="New York"/>
    <n v="10011"/>
    <x v="3"/>
    <x v="1027"/>
    <x v="0"/>
    <x v="5"/>
    <x v="1018"/>
    <x v="58"/>
    <n v="2"/>
    <n v="0"/>
    <x v="3435"/>
  </r>
  <r>
    <n v="7471"/>
    <s v="CA-2015-100734"/>
    <x v="426"/>
    <x v="1006"/>
    <s v="Standard Class"/>
    <s v="AC-10615"/>
    <s v="Ann Chong"/>
    <s v="Corporate"/>
    <s v="United States"/>
    <s v="Philadelphia"/>
    <s v="Pennsylvania"/>
    <n v="19143"/>
    <x v="3"/>
    <x v="98"/>
    <x v="1"/>
    <x v="8"/>
    <x v="98"/>
    <x v="4988"/>
    <n v="4"/>
    <n v="0.7"/>
    <x v="5960"/>
  </r>
  <r>
    <n v="7472"/>
    <s v="CA-2015-100734"/>
    <x v="426"/>
    <x v="1006"/>
    <s v="Standard Class"/>
    <s v="AC-10615"/>
    <s v="Ann Chong"/>
    <s v="Corporate"/>
    <s v="United States"/>
    <s v="Philadelphia"/>
    <s v="Pennsylvania"/>
    <n v="19143"/>
    <x v="3"/>
    <x v="196"/>
    <x v="1"/>
    <x v="4"/>
    <x v="197"/>
    <x v="2772"/>
    <n v="2"/>
    <n v="0.2"/>
    <x v="3078"/>
  </r>
  <r>
    <n v="7473"/>
    <s v="CA-2016-139997"/>
    <x v="949"/>
    <x v="480"/>
    <s v="First Class"/>
    <s v="EM-14140"/>
    <s v="Eugene Moren"/>
    <s v="Home Office"/>
    <s v="United States"/>
    <s v="Lehi"/>
    <s v="Utah"/>
    <n v="84043"/>
    <x v="1"/>
    <x v="1327"/>
    <x v="2"/>
    <x v="16"/>
    <x v="1313"/>
    <x v="4989"/>
    <n v="5"/>
    <n v="0"/>
    <x v="5961"/>
  </r>
  <r>
    <n v="7474"/>
    <s v="CA-2016-109652"/>
    <x v="342"/>
    <x v="1221"/>
    <s v="Standard Class"/>
    <s v="QJ-19255"/>
    <s v="Quincy Jones"/>
    <s v="Corporate"/>
    <s v="United States"/>
    <s v="Chicago"/>
    <s v="Illinois"/>
    <n v="60653"/>
    <x v="2"/>
    <x v="753"/>
    <x v="1"/>
    <x v="6"/>
    <x v="751"/>
    <x v="4990"/>
    <n v="4"/>
    <n v="0.2"/>
    <x v="5962"/>
  </r>
  <r>
    <n v="7475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120"/>
    <x v="0"/>
    <x v="1"/>
    <x v="120"/>
    <x v="4991"/>
    <n v="9"/>
    <n v="0"/>
    <x v="5963"/>
  </r>
  <r>
    <n v="7476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569"/>
    <x v="1"/>
    <x v="8"/>
    <x v="569"/>
    <x v="4992"/>
    <n v="2"/>
    <n v="0"/>
    <x v="5964"/>
  </r>
  <r>
    <n v="7477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448"/>
    <x v="1"/>
    <x v="6"/>
    <x v="448"/>
    <x v="4993"/>
    <n v="2"/>
    <n v="0"/>
    <x v="5965"/>
  </r>
  <r>
    <n v="7478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34"/>
    <x v="2"/>
    <x v="7"/>
    <x v="34"/>
    <x v="3743"/>
    <n v="2"/>
    <n v="0"/>
    <x v="4286"/>
  </r>
  <r>
    <n v="7479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867"/>
    <x v="2"/>
    <x v="7"/>
    <x v="861"/>
    <x v="4994"/>
    <n v="4"/>
    <n v="0"/>
    <x v="5966"/>
  </r>
  <r>
    <n v="7480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1506"/>
    <x v="1"/>
    <x v="13"/>
    <x v="1493"/>
    <x v="4995"/>
    <n v="4"/>
    <n v="0"/>
    <x v="5967"/>
  </r>
  <r>
    <n v="7481"/>
    <s v="CA-2014-167199"/>
    <x v="1037"/>
    <x v="1258"/>
    <s v="Standard Class"/>
    <s v="ME-17320"/>
    <s v="Maria Etezadi"/>
    <s v="Home Office"/>
    <s v="United States"/>
    <s v="Henderson"/>
    <s v="Kentucky"/>
    <n v="42420"/>
    <x v="0"/>
    <x v="783"/>
    <x v="1"/>
    <x v="10"/>
    <x v="782"/>
    <x v="4996"/>
    <n v="1"/>
    <n v="0"/>
    <x v="5968"/>
  </r>
  <r>
    <n v="7482"/>
    <s v="CA-2016-124583"/>
    <x v="142"/>
    <x v="143"/>
    <s v="Second Class"/>
    <s v="LB-16795"/>
    <s v="Laurel Beltran"/>
    <s v="Home Office"/>
    <s v="United States"/>
    <s v="Huntington Beach"/>
    <s v="California"/>
    <n v="92646"/>
    <x v="1"/>
    <x v="118"/>
    <x v="1"/>
    <x v="12"/>
    <x v="118"/>
    <x v="4835"/>
    <n v="1"/>
    <n v="0"/>
    <x v="5969"/>
  </r>
  <r>
    <n v="7483"/>
    <s v="CA-2014-113964"/>
    <x v="865"/>
    <x v="839"/>
    <s v="Standard Class"/>
    <s v="JP-16135"/>
    <s v="Julie Prescott"/>
    <s v="Home Office"/>
    <s v="United States"/>
    <s v="New York City"/>
    <s v="New York"/>
    <n v="10011"/>
    <x v="3"/>
    <x v="68"/>
    <x v="1"/>
    <x v="8"/>
    <x v="68"/>
    <x v="4997"/>
    <n v="4"/>
    <n v="0.2"/>
    <x v="5970"/>
  </r>
  <r>
    <n v="7484"/>
    <s v="CA-2014-129938"/>
    <x v="534"/>
    <x v="709"/>
    <s v="Second Class"/>
    <s v="EB-13705"/>
    <s v="Ed Braxton"/>
    <s v="Corporate"/>
    <s v="United States"/>
    <s v="Philadelphia"/>
    <s v="Pennsylvania"/>
    <n v="19140"/>
    <x v="3"/>
    <x v="1209"/>
    <x v="0"/>
    <x v="1"/>
    <x v="1194"/>
    <x v="4998"/>
    <n v="7"/>
    <n v="0.3"/>
    <x v="5971"/>
  </r>
  <r>
    <n v="7485"/>
    <s v="CA-2017-135111"/>
    <x v="116"/>
    <x v="115"/>
    <s v="Standard Class"/>
    <s v="CS-12400"/>
    <s v="Christopher Schild"/>
    <s v="Home Office"/>
    <s v="United States"/>
    <s v="Fargo"/>
    <s v="North Dakota"/>
    <n v="58103"/>
    <x v="2"/>
    <x v="1820"/>
    <x v="1"/>
    <x v="6"/>
    <x v="772"/>
    <x v="4724"/>
    <n v="1"/>
    <n v="0"/>
    <x v="5972"/>
  </r>
  <r>
    <n v="7486"/>
    <s v="CA-2017-135111"/>
    <x v="116"/>
    <x v="115"/>
    <s v="Standard Class"/>
    <s v="CS-12400"/>
    <s v="Christopher Schild"/>
    <s v="Home Office"/>
    <s v="United States"/>
    <s v="Fargo"/>
    <s v="North Dakota"/>
    <n v="58103"/>
    <x v="2"/>
    <x v="1499"/>
    <x v="1"/>
    <x v="8"/>
    <x v="1487"/>
    <x v="4213"/>
    <n v="5"/>
    <n v="0"/>
    <x v="4911"/>
  </r>
  <r>
    <n v="7487"/>
    <s v="US-2015-134558"/>
    <x v="546"/>
    <x v="140"/>
    <s v="Second Class"/>
    <s v="PM-19135"/>
    <s v="Peter McVee"/>
    <s v="Home Office"/>
    <s v="United States"/>
    <s v="Dover"/>
    <s v="New Hampshire"/>
    <n v="3820"/>
    <x v="3"/>
    <x v="1331"/>
    <x v="1"/>
    <x v="10"/>
    <x v="1316"/>
    <x v="2744"/>
    <n v="5"/>
    <n v="0"/>
    <x v="3513"/>
  </r>
  <r>
    <n v="7488"/>
    <s v="US-2015-134558"/>
    <x v="546"/>
    <x v="140"/>
    <s v="Second Class"/>
    <s v="PM-19135"/>
    <s v="Peter McVee"/>
    <s v="Home Office"/>
    <s v="United States"/>
    <s v="Dover"/>
    <s v="New Hampshire"/>
    <n v="3820"/>
    <x v="3"/>
    <x v="1287"/>
    <x v="2"/>
    <x v="11"/>
    <x v="1273"/>
    <x v="3633"/>
    <n v="9"/>
    <n v="0"/>
    <x v="4147"/>
  </r>
  <r>
    <n v="7489"/>
    <s v="US-2015-134558"/>
    <x v="546"/>
    <x v="140"/>
    <s v="Second Class"/>
    <s v="PM-19135"/>
    <s v="Peter McVee"/>
    <s v="Home Office"/>
    <s v="United States"/>
    <s v="Dover"/>
    <s v="New Hampshire"/>
    <n v="3820"/>
    <x v="3"/>
    <x v="215"/>
    <x v="0"/>
    <x v="3"/>
    <x v="216"/>
    <x v="4999"/>
    <n v="4"/>
    <n v="0.3"/>
    <x v="5973"/>
  </r>
  <r>
    <n v="7490"/>
    <s v="CA-2017-157196"/>
    <x v="60"/>
    <x v="748"/>
    <s v="Standard Class"/>
    <s v="AA-10645"/>
    <s v="Anna Andreadi"/>
    <s v="Consumer"/>
    <s v="United States"/>
    <s v="San Diego"/>
    <s v="California"/>
    <n v="92105"/>
    <x v="1"/>
    <x v="860"/>
    <x v="1"/>
    <x v="10"/>
    <x v="854"/>
    <x v="91"/>
    <n v="2"/>
    <n v="0"/>
    <x v="91"/>
  </r>
  <r>
    <n v="7491"/>
    <s v="CA-2015-108672"/>
    <x v="229"/>
    <x v="1215"/>
    <s v="Standard Class"/>
    <s v="FA-14230"/>
    <s v="Frank Atkinson"/>
    <s v="Corporate"/>
    <s v="United States"/>
    <s v="Los Angeles"/>
    <s v="California"/>
    <n v="90032"/>
    <x v="1"/>
    <x v="90"/>
    <x v="0"/>
    <x v="5"/>
    <x v="90"/>
    <x v="5000"/>
    <n v="6"/>
    <n v="0"/>
    <x v="5974"/>
  </r>
  <r>
    <n v="7492"/>
    <s v="US-2017-118598"/>
    <x v="673"/>
    <x v="38"/>
    <s v="Same Day"/>
    <s v="CM-12190"/>
    <s v="Charlotte Melton"/>
    <s v="Consumer"/>
    <s v="United States"/>
    <s v="Utica"/>
    <s v="New York"/>
    <n v="13501"/>
    <x v="3"/>
    <x v="1730"/>
    <x v="2"/>
    <x v="7"/>
    <x v="1717"/>
    <x v="5001"/>
    <n v="6"/>
    <n v="0"/>
    <x v="5975"/>
  </r>
  <r>
    <n v="7493"/>
    <s v="US-2017-160836"/>
    <x v="220"/>
    <x v="1259"/>
    <s v="Standard Class"/>
    <s v="CC-12475"/>
    <s v="Cindy Chapman"/>
    <s v="Consumer"/>
    <s v="United States"/>
    <s v="Houston"/>
    <s v="Texas"/>
    <n v="77070"/>
    <x v="2"/>
    <x v="1433"/>
    <x v="1"/>
    <x v="10"/>
    <x v="1421"/>
    <x v="1518"/>
    <n v="3"/>
    <n v="0.2"/>
    <x v="1603"/>
  </r>
  <r>
    <n v="7494"/>
    <s v="US-2017-160836"/>
    <x v="220"/>
    <x v="1259"/>
    <s v="Standard Class"/>
    <s v="CC-12475"/>
    <s v="Cindy Chapman"/>
    <s v="Consumer"/>
    <s v="United States"/>
    <s v="Houston"/>
    <s v="Texas"/>
    <n v="77070"/>
    <x v="2"/>
    <x v="1213"/>
    <x v="0"/>
    <x v="3"/>
    <x v="1198"/>
    <x v="5002"/>
    <n v="5"/>
    <n v="0.3"/>
    <x v="5976"/>
  </r>
  <r>
    <n v="7495"/>
    <s v="US-2017-160836"/>
    <x v="220"/>
    <x v="1259"/>
    <s v="Standard Class"/>
    <s v="CC-12475"/>
    <s v="Cindy Chapman"/>
    <s v="Consumer"/>
    <s v="United States"/>
    <s v="Houston"/>
    <s v="Texas"/>
    <n v="77070"/>
    <x v="2"/>
    <x v="1034"/>
    <x v="1"/>
    <x v="9"/>
    <x v="1025"/>
    <x v="5003"/>
    <n v="2"/>
    <n v="0.8"/>
    <x v="5977"/>
  </r>
  <r>
    <n v="7496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757"/>
    <x v="1"/>
    <x v="8"/>
    <x v="755"/>
    <x v="3079"/>
    <n v="2"/>
    <n v="0.2"/>
    <x v="5978"/>
  </r>
  <r>
    <n v="7497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737"/>
    <x v="0"/>
    <x v="5"/>
    <x v="736"/>
    <x v="3139"/>
    <n v="3"/>
    <n v="0"/>
    <x v="3528"/>
  </r>
  <r>
    <n v="7498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310"/>
    <x v="1"/>
    <x v="13"/>
    <x v="310"/>
    <x v="328"/>
    <n v="4"/>
    <n v="0"/>
    <x v="334"/>
  </r>
  <r>
    <n v="7499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30"/>
    <x v="1"/>
    <x v="6"/>
    <x v="30"/>
    <x v="5004"/>
    <n v="4"/>
    <n v="0"/>
    <x v="5979"/>
  </r>
  <r>
    <n v="7500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191"/>
    <x v="0"/>
    <x v="5"/>
    <x v="192"/>
    <x v="609"/>
    <n v="3"/>
    <n v="0"/>
    <x v="2613"/>
  </r>
  <r>
    <n v="7501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437"/>
    <x v="2"/>
    <x v="11"/>
    <x v="437"/>
    <x v="5005"/>
    <n v="3"/>
    <n v="0"/>
    <x v="5980"/>
  </r>
  <r>
    <n v="7502"/>
    <s v="CA-2017-121048"/>
    <x v="1163"/>
    <x v="11"/>
    <s v="Standard Class"/>
    <s v="TC-21295"/>
    <s v="Toby Carlisle"/>
    <s v="Consumer"/>
    <s v="United States"/>
    <s v="Westminster"/>
    <s v="California"/>
    <n v="92683"/>
    <x v="1"/>
    <x v="34"/>
    <x v="2"/>
    <x v="7"/>
    <x v="34"/>
    <x v="553"/>
    <n v="3"/>
    <n v="0.2"/>
    <x v="562"/>
  </r>
  <r>
    <n v="7503"/>
    <s v="US-2017-120147"/>
    <x v="983"/>
    <x v="922"/>
    <s v="Same Day"/>
    <s v="TB-21400"/>
    <s v="Tom Boeckenhauer"/>
    <s v="Consumer"/>
    <s v="United States"/>
    <s v="Los Angeles"/>
    <s v="California"/>
    <n v="90036"/>
    <x v="1"/>
    <x v="1279"/>
    <x v="1"/>
    <x v="6"/>
    <x v="1264"/>
    <x v="2398"/>
    <n v="2"/>
    <n v="0"/>
    <x v="5788"/>
  </r>
  <r>
    <n v="7504"/>
    <s v="US-2017-120147"/>
    <x v="983"/>
    <x v="922"/>
    <s v="Same Day"/>
    <s v="TB-21400"/>
    <s v="Tom Boeckenhauer"/>
    <s v="Consumer"/>
    <s v="United States"/>
    <s v="Los Angeles"/>
    <s v="California"/>
    <n v="90036"/>
    <x v="1"/>
    <x v="53"/>
    <x v="2"/>
    <x v="7"/>
    <x v="53"/>
    <x v="5006"/>
    <n v="1"/>
    <n v="0.2"/>
    <x v="5981"/>
  </r>
  <r>
    <n v="7505"/>
    <s v="CA-2016-158043"/>
    <x v="1011"/>
    <x v="1106"/>
    <s v="Second Class"/>
    <s v="JK-15325"/>
    <s v="Jason Klamczynski"/>
    <s v="Corporate"/>
    <s v="United States"/>
    <s v="Atlantic City"/>
    <s v="New Jersey"/>
    <n v="8401"/>
    <x v="3"/>
    <x v="1040"/>
    <x v="1"/>
    <x v="12"/>
    <x v="153"/>
    <x v="371"/>
    <n v="2"/>
    <n v="0"/>
    <x v="5982"/>
  </r>
  <r>
    <n v="7506"/>
    <s v="US-2017-106579"/>
    <x v="110"/>
    <x v="198"/>
    <s v="Standard Class"/>
    <s v="BW-11200"/>
    <s v="Ben Wallace"/>
    <s v="Consumer"/>
    <s v="United States"/>
    <s v="Skokie"/>
    <s v="Illinois"/>
    <n v="60076"/>
    <x v="2"/>
    <x v="338"/>
    <x v="1"/>
    <x v="8"/>
    <x v="338"/>
    <x v="362"/>
    <n v="4"/>
    <n v="0.8"/>
    <x v="371"/>
  </r>
  <r>
    <n v="7507"/>
    <s v="CA-2014-115889"/>
    <x v="981"/>
    <x v="1057"/>
    <s v="Standard Class"/>
    <s v="SH-20395"/>
    <s v="Shahid Hopkins"/>
    <s v="Consumer"/>
    <s v="United States"/>
    <s v="San Francisco"/>
    <s v="California"/>
    <n v="94122"/>
    <x v="1"/>
    <x v="1129"/>
    <x v="2"/>
    <x v="7"/>
    <x v="1117"/>
    <x v="1956"/>
    <n v="2"/>
    <n v="0.2"/>
    <x v="5983"/>
  </r>
  <r>
    <n v="7508"/>
    <s v="CA-2014-115889"/>
    <x v="981"/>
    <x v="1057"/>
    <s v="Standard Class"/>
    <s v="SH-20395"/>
    <s v="Shahid Hopkins"/>
    <s v="Consumer"/>
    <s v="United States"/>
    <s v="San Francisco"/>
    <s v="California"/>
    <n v="94122"/>
    <x v="1"/>
    <x v="245"/>
    <x v="1"/>
    <x v="4"/>
    <x v="246"/>
    <x v="979"/>
    <n v="2"/>
    <n v="0"/>
    <x v="1017"/>
  </r>
  <r>
    <n v="7509"/>
    <s v="US-2017-161935"/>
    <x v="1163"/>
    <x v="11"/>
    <s v="Standard Class"/>
    <s v="JL-15835"/>
    <s v="John Lee"/>
    <s v="Consumer"/>
    <s v="United States"/>
    <s v="Columbus"/>
    <s v="Ohio"/>
    <n v="43229"/>
    <x v="3"/>
    <x v="820"/>
    <x v="1"/>
    <x v="10"/>
    <x v="816"/>
    <x v="4766"/>
    <n v="2"/>
    <n v="0.2"/>
    <x v="5674"/>
  </r>
  <r>
    <n v="7510"/>
    <s v="US-2017-161935"/>
    <x v="1163"/>
    <x v="11"/>
    <s v="Standard Class"/>
    <s v="JL-15835"/>
    <s v="John Lee"/>
    <s v="Consumer"/>
    <s v="United States"/>
    <s v="Columbus"/>
    <s v="Ohio"/>
    <n v="43229"/>
    <x v="3"/>
    <x v="754"/>
    <x v="2"/>
    <x v="7"/>
    <x v="752"/>
    <x v="5007"/>
    <n v="9"/>
    <n v="0.4"/>
    <x v="5984"/>
  </r>
  <r>
    <n v="7511"/>
    <s v="US-2017-161935"/>
    <x v="1163"/>
    <x v="11"/>
    <s v="Standard Class"/>
    <s v="JL-15835"/>
    <s v="John Lee"/>
    <s v="Consumer"/>
    <s v="United States"/>
    <s v="Columbus"/>
    <s v="Ohio"/>
    <n v="43229"/>
    <x v="3"/>
    <x v="170"/>
    <x v="1"/>
    <x v="4"/>
    <x v="171"/>
    <x v="5008"/>
    <n v="5"/>
    <n v="0.2"/>
    <x v="5985"/>
  </r>
  <r>
    <n v="7512"/>
    <s v="US-2017-161935"/>
    <x v="1163"/>
    <x v="11"/>
    <s v="Standard Class"/>
    <s v="JL-15835"/>
    <s v="John Lee"/>
    <s v="Consumer"/>
    <s v="United States"/>
    <s v="Columbus"/>
    <s v="Ohio"/>
    <n v="43229"/>
    <x v="3"/>
    <x v="1071"/>
    <x v="0"/>
    <x v="5"/>
    <x v="1060"/>
    <x v="5009"/>
    <n v="5"/>
    <n v="0.2"/>
    <x v="5986"/>
  </r>
  <r>
    <n v="7513"/>
    <s v="US-2017-161935"/>
    <x v="1163"/>
    <x v="11"/>
    <s v="Standard Class"/>
    <s v="JL-15835"/>
    <s v="John Lee"/>
    <s v="Consumer"/>
    <s v="United States"/>
    <s v="Columbus"/>
    <s v="Ohio"/>
    <n v="43229"/>
    <x v="3"/>
    <x v="1354"/>
    <x v="1"/>
    <x v="4"/>
    <x v="1340"/>
    <x v="5010"/>
    <n v="7"/>
    <n v="0.2"/>
    <x v="5987"/>
  </r>
  <r>
    <n v="7514"/>
    <s v="US-2017-161935"/>
    <x v="1163"/>
    <x v="11"/>
    <s v="Standard Class"/>
    <s v="JL-15835"/>
    <s v="John Lee"/>
    <s v="Consumer"/>
    <s v="United States"/>
    <s v="Columbus"/>
    <s v="Ohio"/>
    <n v="43229"/>
    <x v="3"/>
    <x v="346"/>
    <x v="1"/>
    <x v="6"/>
    <x v="346"/>
    <x v="1332"/>
    <n v="5"/>
    <n v="0.2"/>
    <x v="5988"/>
  </r>
  <r>
    <n v="7515"/>
    <s v="US-2017-167920"/>
    <x v="34"/>
    <x v="169"/>
    <s v="Second Class"/>
    <s v="JL-15835"/>
    <s v="John Lee"/>
    <s v="Consumer"/>
    <s v="United States"/>
    <s v="Richmond"/>
    <s v="Kentucky"/>
    <n v="40475"/>
    <x v="0"/>
    <x v="908"/>
    <x v="1"/>
    <x v="8"/>
    <x v="900"/>
    <x v="5011"/>
    <n v="2"/>
    <n v="0"/>
    <x v="5989"/>
  </r>
  <r>
    <n v="7516"/>
    <s v="US-2017-167920"/>
    <x v="34"/>
    <x v="169"/>
    <s v="Second Class"/>
    <s v="JL-15835"/>
    <s v="John Lee"/>
    <s v="Consumer"/>
    <s v="United States"/>
    <s v="Richmond"/>
    <s v="Kentucky"/>
    <n v="40475"/>
    <x v="0"/>
    <x v="1428"/>
    <x v="1"/>
    <x v="9"/>
    <x v="1416"/>
    <x v="5012"/>
    <n v="5"/>
    <n v="0"/>
    <x v="5990"/>
  </r>
  <r>
    <n v="7517"/>
    <s v="US-2017-167920"/>
    <x v="34"/>
    <x v="169"/>
    <s v="Second Class"/>
    <s v="JL-15835"/>
    <s v="John Lee"/>
    <s v="Consumer"/>
    <s v="United States"/>
    <s v="Richmond"/>
    <s v="Kentucky"/>
    <n v="40475"/>
    <x v="0"/>
    <x v="122"/>
    <x v="1"/>
    <x v="8"/>
    <x v="122"/>
    <x v="204"/>
    <n v="4"/>
    <n v="0"/>
    <x v="206"/>
  </r>
  <r>
    <n v="7518"/>
    <s v="US-2017-167920"/>
    <x v="34"/>
    <x v="169"/>
    <s v="Second Class"/>
    <s v="JL-15835"/>
    <s v="John Lee"/>
    <s v="Consumer"/>
    <s v="United States"/>
    <s v="Richmond"/>
    <s v="Kentucky"/>
    <n v="40475"/>
    <x v="0"/>
    <x v="825"/>
    <x v="2"/>
    <x v="11"/>
    <x v="821"/>
    <x v="5013"/>
    <n v="5"/>
    <n v="0"/>
    <x v="5991"/>
  </r>
  <r>
    <n v="7519"/>
    <s v="US-2017-167920"/>
    <x v="34"/>
    <x v="169"/>
    <s v="Second Class"/>
    <s v="JL-15835"/>
    <s v="John Lee"/>
    <s v="Consumer"/>
    <s v="United States"/>
    <s v="Richmond"/>
    <s v="Kentucky"/>
    <n v="40475"/>
    <x v="0"/>
    <x v="464"/>
    <x v="1"/>
    <x v="4"/>
    <x v="465"/>
    <x v="5014"/>
    <n v="1"/>
    <n v="0"/>
    <x v="5992"/>
  </r>
  <r>
    <n v="7520"/>
    <s v="US-2017-167920"/>
    <x v="34"/>
    <x v="169"/>
    <s v="Second Class"/>
    <s v="JL-15835"/>
    <s v="John Lee"/>
    <s v="Consumer"/>
    <s v="United States"/>
    <s v="Richmond"/>
    <s v="Kentucky"/>
    <n v="40475"/>
    <x v="0"/>
    <x v="1568"/>
    <x v="1"/>
    <x v="2"/>
    <x v="1559"/>
    <x v="1784"/>
    <n v="2"/>
    <n v="0"/>
    <x v="1904"/>
  </r>
  <r>
    <n v="7521"/>
    <s v="US-2017-167920"/>
    <x v="34"/>
    <x v="169"/>
    <s v="Second Class"/>
    <s v="JL-15835"/>
    <s v="John Lee"/>
    <s v="Consumer"/>
    <s v="United States"/>
    <s v="Richmond"/>
    <s v="Kentucky"/>
    <n v="40475"/>
    <x v="0"/>
    <x v="890"/>
    <x v="2"/>
    <x v="16"/>
    <x v="883"/>
    <x v="5015"/>
    <n v="2"/>
    <n v="0"/>
    <x v="5993"/>
  </r>
  <r>
    <n v="7522"/>
    <s v="CA-2016-162383"/>
    <x v="64"/>
    <x v="47"/>
    <s v="Standard Class"/>
    <s v="MD-17350"/>
    <s v="Maribeth Dona"/>
    <s v="Consumer"/>
    <s v="United States"/>
    <s v="Lancaster"/>
    <s v="Ohio"/>
    <n v="43130"/>
    <x v="3"/>
    <x v="528"/>
    <x v="1"/>
    <x v="8"/>
    <x v="528"/>
    <x v="5016"/>
    <n v="2"/>
    <n v="0.7"/>
    <x v="5994"/>
  </r>
  <r>
    <n v="7523"/>
    <s v="CA-2016-162383"/>
    <x v="64"/>
    <x v="47"/>
    <s v="Standard Class"/>
    <s v="MD-17350"/>
    <s v="Maribeth Dona"/>
    <s v="Consumer"/>
    <s v="United States"/>
    <s v="Lancaster"/>
    <s v="Ohio"/>
    <n v="43130"/>
    <x v="3"/>
    <x v="1181"/>
    <x v="1"/>
    <x v="8"/>
    <x v="1167"/>
    <x v="5017"/>
    <n v="6"/>
    <n v="0.7"/>
    <x v="5995"/>
  </r>
  <r>
    <n v="7524"/>
    <s v="CA-2016-162383"/>
    <x v="64"/>
    <x v="47"/>
    <s v="Standard Class"/>
    <s v="MD-17350"/>
    <s v="Maribeth Dona"/>
    <s v="Consumer"/>
    <s v="United States"/>
    <s v="Lancaster"/>
    <s v="Ohio"/>
    <n v="43130"/>
    <x v="3"/>
    <x v="212"/>
    <x v="0"/>
    <x v="1"/>
    <x v="213"/>
    <x v="4967"/>
    <n v="2"/>
    <n v="0.3"/>
    <x v="5996"/>
  </r>
  <r>
    <n v="7525"/>
    <s v="CA-2014-125731"/>
    <x v="1076"/>
    <x v="370"/>
    <s v="Standard Class"/>
    <s v="CL-12565"/>
    <s v="Clay Ludtke"/>
    <s v="Consumer"/>
    <s v="United States"/>
    <s v="Gresham"/>
    <s v="Oregon"/>
    <n v="97030"/>
    <x v="1"/>
    <x v="776"/>
    <x v="1"/>
    <x v="12"/>
    <x v="775"/>
    <x v="5018"/>
    <n v="7"/>
    <n v="0.2"/>
    <x v="5997"/>
  </r>
  <r>
    <n v="7526"/>
    <s v="CA-2014-125731"/>
    <x v="1076"/>
    <x v="370"/>
    <s v="Standard Class"/>
    <s v="CL-12565"/>
    <s v="Clay Ludtke"/>
    <s v="Consumer"/>
    <s v="United States"/>
    <s v="Gresham"/>
    <s v="Oregon"/>
    <n v="97030"/>
    <x v="1"/>
    <x v="873"/>
    <x v="0"/>
    <x v="1"/>
    <x v="867"/>
    <x v="3336"/>
    <n v="5"/>
    <n v="0.2"/>
    <x v="3771"/>
  </r>
  <r>
    <n v="7527"/>
    <s v="US-2017-106145"/>
    <x v="986"/>
    <x v="255"/>
    <s v="Same Day"/>
    <s v="RA-19885"/>
    <s v="Ruben Ausman"/>
    <s v="Corporate"/>
    <s v="United States"/>
    <s v="San Francisco"/>
    <s v="California"/>
    <n v="94109"/>
    <x v="1"/>
    <x v="1606"/>
    <x v="1"/>
    <x v="12"/>
    <x v="153"/>
    <x v="3337"/>
    <n v="6"/>
    <n v="0"/>
    <x v="5998"/>
  </r>
  <r>
    <n v="7528"/>
    <s v="US-2017-106145"/>
    <x v="986"/>
    <x v="255"/>
    <s v="Same Day"/>
    <s v="RA-19885"/>
    <s v="Ruben Ausman"/>
    <s v="Corporate"/>
    <s v="United States"/>
    <s v="San Francisco"/>
    <s v="California"/>
    <n v="94109"/>
    <x v="1"/>
    <x v="1392"/>
    <x v="0"/>
    <x v="5"/>
    <x v="1378"/>
    <x v="357"/>
    <n v="3"/>
    <n v="0"/>
    <x v="5999"/>
  </r>
  <r>
    <n v="7529"/>
    <s v="US-2017-106145"/>
    <x v="986"/>
    <x v="255"/>
    <s v="Same Day"/>
    <s v="RA-19885"/>
    <s v="Ruben Ausman"/>
    <s v="Corporate"/>
    <s v="United States"/>
    <s v="San Francisco"/>
    <s v="California"/>
    <n v="94109"/>
    <x v="1"/>
    <x v="1357"/>
    <x v="1"/>
    <x v="10"/>
    <x v="1343"/>
    <x v="1211"/>
    <n v="6"/>
    <n v="0"/>
    <x v="5470"/>
  </r>
  <r>
    <n v="7530"/>
    <s v="US-2017-106145"/>
    <x v="986"/>
    <x v="255"/>
    <s v="Same Day"/>
    <s v="RA-19885"/>
    <s v="Ruben Ausman"/>
    <s v="Corporate"/>
    <s v="United States"/>
    <s v="San Francisco"/>
    <s v="California"/>
    <n v="94109"/>
    <x v="1"/>
    <x v="20"/>
    <x v="1"/>
    <x v="8"/>
    <x v="20"/>
    <x v="342"/>
    <n v="3"/>
    <n v="0.2"/>
    <x v="6000"/>
  </r>
  <r>
    <n v="7531"/>
    <s v="US-2017-106145"/>
    <x v="986"/>
    <x v="255"/>
    <s v="Same Day"/>
    <s v="RA-19885"/>
    <s v="Ruben Ausman"/>
    <s v="Corporate"/>
    <s v="United States"/>
    <s v="San Francisco"/>
    <s v="California"/>
    <n v="94109"/>
    <x v="1"/>
    <x v="760"/>
    <x v="1"/>
    <x v="8"/>
    <x v="758"/>
    <x v="2594"/>
    <n v="3"/>
    <n v="0.2"/>
    <x v="2853"/>
  </r>
  <r>
    <n v="7532"/>
    <s v="CA-2016-107146"/>
    <x v="26"/>
    <x v="1210"/>
    <s v="First Class"/>
    <s v="LC-16885"/>
    <s v="Lena Creighton"/>
    <s v="Consumer"/>
    <s v="United States"/>
    <s v="Longmont"/>
    <s v="Colorado"/>
    <n v="80501"/>
    <x v="1"/>
    <x v="1319"/>
    <x v="0"/>
    <x v="5"/>
    <x v="1305"/>
    <x v="4602"/>
    <n v="3"/>
    <n v="0.2"/>
    <x v="6001"/>
  </r>
  <r>
    <n v="7533"/>
    <s v="CA-2016-107146"/>
    <x v="26"/>
    <x v="1210"/>
    <s v="First Class"/>
    <s v="LC-16885"/>
    <s v="Lena Creighton"/>
    <s v="Consumer"/>
    <s v="United States"/>
    <s v="Longmont"/>
    <s v="Colorado"/>
    <n v="80501"/>
    <x v="1"/>
    <x v="531"/>
    <x v="0"/>
    <x v="1"/>
    <x v="531"/>
    <x v="5019"/>
    <n v="4"/>
    <n v="0.2"/>
    <x v="6002"/>
  </r>
  <r>
    <n v="7534"/>
    <s v="US-2017-134642"/>
    <x v="906"/>
    <x v="694"/>
    <s v="Standard Class"/>
    <s v="SW-20245"/>
    <s v="Scot Wooten"/>
    <s v="Consumer"/>
    <s v="United States"/>
    <s v="Greenville"/>
    <s v="North Carolina"/>
    <n v="27834"/>
    <x v="0"/>
    <x v="812"/>
    <x v="0"/>
    <x v="1"/>
    <x v="809"/>
    <x v="3263"/>
    <n v="2"/>
    <n v="0.2"/>
    <x v="3683"/>
  </r>
  <r>
    <n v="7535"/>
    <s v="US-2017-134642"/>
    <x v="906"/>
    <x v="694"/>
    <s v="Standard Class"/>
    <s v="SW-20245"/>
    <s v="Scot Wooten"/>
    <s v="Consumer"/>
    <s v="United States"/>
    <s v="Greenville"/>
    <s v="North Carolina"/>
    <n v="27834"/>
    <x v="0"/>
    <x v="266"/>
    <x v="0"/>
    <x v="0"/>
    <x v="266"/>
    <x v="3107"/>
    <n v="5"/>
    <n v="0.2"/>
    <x v="3487"/>
  </r>
  <r>
    <n v="7536"/>
    <s v="US-2017-160143"/>
    <x v="185"/>
    <x v="377"/>
    <s v="Standard Class"/>
    <s v="HG-14965"/>
    <s v="Henry Goldwyn"/>
    <s v="Corporate"/>
    <s v="United States"/>
    <s v="Los Angeles"/>
    <s v="California"/>
    <n v="90004"/>
    <x v="1"/>
    <x v="558"/>
    <x v="1"/>
    <x v="14"/>
    <x v="557"/>
    <x v="1286"/>
    <n v="3"/>
    <n v="0"/>
    <x v="1924"/>
  </r>
  <r>
    <n v="7537"/>
    <s v="CA-2017-103415"/>
    <x v="734"/>
    <x v="274"/>
    <s v="Standard Class"/>
    <s v="MV-17485"/>
    <s v="Mark Van Huff"/>
    <s v="Consumer"/>
    <s v="United States"/>
    <s v="Houston"/>
    <s v="Texas"/>
    <n v="77041"/>
    <x v="2"/>
    <x v="1793"/>
    <x v="0"/>
    <x v="5"/>
    <x v="1783"/>
    <x v="4956"/>
    <n v="2"/>
    <n v="0.6"/>
    <x v="6003"/>
  </r>
  <r>
    <n v="7538"/>
    <s v="CA-2016-106460"/>
    <x v="317"/>
    <x v="465"/>
    <s v="Second Class"/>
    <s v="GT-14710"/>
    <s v="Greg Tran"/>
    <s v="Consumer"/>
    <s v="United States"/>
    <s v="San Francisco"/>
    <s v="California"/>
    <n v="94109"/>
    <x v="1"/>
    <x v="129"/>
    <x v="1"/>
    <x v="10"/>
    <x v="130"/>
    <x v="2745"/>
    <n v="2"/>
    <n v="0"/>
    <x v="3042"/>
  </r>
  <r>
    <n v="7539"/>
    <s v="US-2017-112347"/>
    <x v="574"/>
    <x v="792"/>
    <s v="Standard Class"/>
    <s v="BS-11380"/>
    <s v="Bill Stewart"/>
    <s v="Corporate"/>
    <s v="United States"/>
    <s v="Denver"/>
    <s v="Colorado"/>
    <n v="80219"/>
    <x v="1"/>
    <x v="384"/>
    <x v="1"/>
    <x v="4"/>
    <x v="385"/>
    <x v="5020"/>
    <n v="1"/>
    <n v="0.2"/>
    <x v="6004"/>
  </r>
  <r>
    <n v="7540"/>
    <s v="US-2017-112347"/>
    <x v="574"/>
    <x v="792"/>
    <s v="Standard Class"/>
    <s v="BS-11380"/>
    <s v="Bill Stewart"/>
    <s v="Corporate"/>
    <s v="United States"/>
    <s v="Denver"/>
    <s v="Colorado"/>
    <n v="80219"/>
    <x v="1"/>
    <x v="785"/>
    <x v="1"/>
    <x v="8"/>
    <x v="784"/>
    <x v="941"/>
    <n v="8"/>
    <n v="0.7"/>
    <x v="6005"/>
  </r>
  <r>
    <n v="7541"/>
    <s v="US-2017-112347"/>
    <x v="574"/>
    <x v="792"/>
    <s v="Standard Class"/>
    <s v="BS-11380"/>
    <s v="Bill Stewart"/>
    <s v="Corporate"/>
    <s v="United States"/>
    <s v="Denver"/>
    <s v="Colorado"/>
    <n v="80219"/>
    <x v="1"/>
    <x v="1659"/>
    <x v="0"/>
    <x v="0"/>
    <x v="1647"/>
    <x v="2516"/>
    <n v="8"/>
    <n v="0.7"/>
    <x v="6006"/>
  </r>
  <r>
    <n v="7542"/>
    <s v="US-2017-112347"/>
    <x v="574"/>
    <x v="792"/>
    <s v="Standard Class"/>
    <s v="BS-11380"/>
    <s v="Bill Stewart"/>
    <s v="Corporate"/>
    <s v="United States"/>
    <s v="Denver"/>
    <s v="Colorado"/>
    <n v="80219"/>
    <x v="1"/>
    <x v="1670"/>
    <x v="2"/>
    <x v="7"/>
    <x v="1658"/>
    <x v="5021"/>
    <n v="2"/>
    <n v="0.2"/>
    <x v="6007"/>
  </r>
  <r>
    <n v="7543"/>
    <s v="US-2017-112347"/>
    <x v="574"/>
    <x v="792"/>
    <s v="Standard Class"/>
    <s v="BS-11380"/>
    <s v="Bill Stewart"/>
    <s v="Corporate"/>
    <s v="United States"/>
    <s v="Denver"/>
    <s v="Colorado"/>
    <n v="80219"/>
    <x v="1"/>
    <x v="1060"/>
    <x v="0"/>
    <x v="5"/>
    <x v="1049"/>
    <x v="5022"/>
    <n v="6"/>
    <n v="0.2"/>
    <x v="232"/>
  </r>
  <r>
    <n v="7544"/>
    <s v="US-2017-112347"/>
    <x v="574"/>
    <x v="792"/>
    <s v="Standard Class"/>
    <s v="BS-11380"/>
    <s v="Bill Stewart"/>
    <s v="Corporate"/>
    <s v="United States"/>
    <s v="Denver"/>
    <s v="Colorado"/>
    <n v="80219"/>
    <x v="1"/>
    <x v="1378"/>
    <x v="2"/>
    <x v="7"/>
    <x v="1363"/>
    <x v="5023"/>
    <n v="6"/>
    <n v="0.2"/>
    <x v="6008"/>
  </r>
  <r>
    <n v="7545"/>
    <s v="US-2017-112347"/>
    <x v="574"/>
    <x v="792"/>
    <s v="Standard Class"/>
    <s v="BS-11380"/>
    <s v="Bill Stewart"/>
    <s v="Corporate"/>
    <s v="United States"/>
    <s v="Denver"/>
    <s v="Colorado"/>
    <n v="80219"/>
    <x v="1"/>
    <x v="629"/>
    <x v="0"/>
    <x v="1"/>
    <x v="629"/>
    <x v="5024"/>
    <n v="5"/>
    <n v="0.2"/>
    <x v="6009"/>
  </r>
  <r>
    <n v="7546"/>
    <s v="CA-2014-103492"/>
    <x v="982"/>
    <x v="323"/>
    <s v="Standard Class"/>
    <s v="CM-12715"/>
    <s v="Craig Molinari"/>
    <s v="Corporate"/>
    <s v="United States"/>
    <s v="Huntsville"/>
    <s v="Texas"/>
    <n v="77340"/>
    <x v="2"/>
    <x v="1521"/>
    <x v="2"/>
    <x v="7"/>
    <x v="1508"/>
    <x v="5025"/>
    <n v="6"/>
    <n v="0.2"/>
    <x v="6010"/>
  </r>
  <r>
    <n v="7547"/>
    <s v="CA-2014-103492"/>
    <x v="982"/>
    <x v="323"/>
    <s v="Standard Class"/>
    <s v="CM-12715"/>
    <s v="Craig Molinari"/>
    <s v="Corporate"/>
    <s v="United States"/>
    <s v="Huntsville"/>
    <s v="Texas"/>
    <n v="77340"/>
    <x v="2"/>
    <x v="524"/>
    <x v="2"/>
    <x v="7"/>
    <x v="524"/>
    <x v="5026"/>
    <n v="7"/>
    <n v="0.2"/>
    <x v="6011"/>
  </r>
  <r>
    <n v="7548"/>
    <s v="CA-2014-103492"/>
    <x v="982"/>
    <x v="323"/>
    <s v="Standard Class"/>
    <s v="CM-12715"/>
    <s v="Craig Molinari"/>
    <s v="Corporate"/>
    <s v="United States"/>
    <s v="Huntsville"/>
    <s v="Texas"/>
    <n v="77340"/>
    <x v="2"/>
    <x v="1224"/>
    <x v="1"/>
    <x v="8"/>
    <x v="1208"/>
    <x v="5027"/>
    <n v="5"/>
    <n v="0.8"/>
    <x v="6012"/>
  </r>
  <r>
    <n v="7549"/>
    <s v="CA-2014-103492"/>
    <x v="982"/>
    <x v="323"/>
    <s v="Standard Class"/>
    <s v="CM-12715"/>
    <s v="Craig Molinari"/>
    <s v="Corporate"/>
    <s v="United States"/>
    <s v="Huntsville"/>
    <s v="Texas"/>
    <n v="77340"/>
    <x v="2"/>
    <x v="307"/>
    <x v="1"/>
    <x v="8"/>
    <x v="307"/>
    <x v="5028"/>
    <n v="1"/>
    <n v="0.8"/>
    <x v="6013"/>
  </r>
  <r>
    <n v="7550"/>
    <s v="CA-2016-136595"/>
    <x v="64"/>
    <x v="62"/>
    <s v="First Class"/>
    <s v="EM-13825"/>
    <s v="Elizabeth Moffitt"/>
    <s v="Corporate"/>
    <s v="United States"/>
    <s v="Houston"/>
    <s v="Texas"/>
    <n v="77036"/>
    <x v="2"/>
    <x v="1381"/>
    <x v="0"/>
    <x v="5"/>
    <x v="1366"/>
    <x v="5029"/>
    <n v="3"/>
    <n v="0.6"/>
    <x v="6014"/>
  </r>
  <r>
    <n v="7551"/>
    <s v="CA-2014-140396"/>
    <x v="1164"/>
    <x v="573"/>
    <s v="Standard Class"/>
    <s v="KH-16330"/>
    <s v="Katharine Harms"/>
    <s v="Corporate"/>
    <s v="United States"/>
    <s v="New York City"/>
    <s v="New York"/>
    <n v="10024"/>
    <x v="3"/>
    <x v="1758"/>
    <x v="1"/>
    <x v="12"/>
    <x v="1711"/>
    <x v="5030"/>
    <n v="3"/>
    <n v="0"/>
    <x v="6015"/>
  </r>
  <r>
    <n v="7552"/>
    <s v="CA-2014-140396"/>
    <x v="1164"/>
    <x v="573"/>
    <s v="Standard Class"/>
    <s v="KH-16330"/>
    <s v="Katharine Harms"/>
    <s v="Corporate"/>
    <s v="United States"/>
    <s v="New York City"/>
    <s v="New York"/>
    <n v="10024"/>
    <x v="3"/>
    <x v="872"/>
    <x v="2"/>
    <x v="7"/>
    <x v="866"/>
    <x v="5031"/>
    <n v="6"/>
    <n v="0"/>
    <x v="6016"/>
  </r>
  <r>
    <n v="7553"/>
    <s v="CA-2014-140396"/>
    <x v="1164"/>
    <x v="573"/>
    <s v="Standard Class"/>
    <s v="KH-16330"/>
    <s v="Katharine Harms"/>
    <s v="Corporate"/>
    <s v="United States"/>
    <s v="New York City"/>
    <s v="New York"/>
    <n v="10024"/>
    <x v="3"/>
    <x v="806"/>
    <x v="1"/>
    <x v="8"/>
    <x v="804"/>
    <x v="91"/>
    <n v="3"/>
    <n v="0.2"/>
    <x v="3120"/>
  </r>
  <r>
    <n v="7554"/>
    <s v="CA-2014-140396"/>
    <x v="1164"/>
    <x v="573"/>
    <s v="Standard Class"/>
    <s v="KH-16330"/>
    <s v="Katharine Harms"/>
    <s v="Corporate"/>
    <s v="United States"/>
    <s v="New York City"/>
    <s v="New York"/>
    <n v="10024"/>
    <x v="3"/>
    <x v="1396"/>
    <x v="1"/>
    <x v="10"/>
    <x v="1383"/>
    <x v="243"/>
    <n v="4"/>
    <n v="0"/>
    <x v="245"/>
  </r>
  <r>
    <n v="7555"/>
    <s v="CA-2014-114181"/>
    <x v="1025"/>
    <x v="1260"/>
    <s v="Second Class"/>
    <s v="AF-10885"/>
    <s v="Art Foster"/>
    <s v="Consumer"/>
    <s v="United States"/>
    <s v="Philadelphia"/>
    <s v="Pennsylvania"/>
    <n v="19134"/>
    <x v="3"/>
    <x v="899"/>
    <x v="0"/>
    <x v="0"/>
    <x v="892"/>
    <x v="5032"/>
    <n v="7"/>
    <n v="0.5"/>
    <x v="6017"/>
  </r>
  <r>
    <n v="7556"/>
    <s v="CA-2014-114181"/>
    <x v="1025"/>
    <x v="1260"/>
    <s v="Second Class"/>
    <s v="AF-10885"/>
    <s v="Art Foster"/>
    <s v="Consumer"/>
    <s v="United States"/>
    <s v="Philadelphia"/>
    <s v="Pennsylvania"/>
    <n v="19134"/>
    <x v="3"/>
    <x v="796"/>
    <x v="1"/>
    <x v="6"/>
    <x v="794"/>
    <x v="4732"/>
    <n v="5"/>
    <n v="0.2"/>
    <x v="6018"/>
  </r>
  <r>
    <n v="7557"/>
    <s v="CA-2017-159506"/>
    <x v="344"/>
    <x v="348"/>
    <s v="Standard Class"/>
    <s v="JR-16210"/>
    <s v="Justin Ritter"/>
    <s v="Corporate"/>
    <s v="United States"/>
    <s v="Columbus"/>
    <s v="Indiana"/>
    <n v="47201"/>
    <x v="2"/>
    <x v="954"/>
    <x v="1"/>
    <x v="10"/>
    <x v="947"/>
    <x v="5033"/>
    <n v="6"/>
    <n v="0"/>
    <x v="6019"/>
  </r>
  <r>
    <n v="7558"/>
    <s v="CA-2017-159506"/>
    <x v="344"/>
    <x v="348"/>
    <s v="Standard Class"/>
    <s v="JR-16210"/>
    <s v="Justin Ritter"/>
    <s v="Corporate"/>
    <s v="United States"/>
    <s v="Columbus"/>
    <s v="Indiana"/>
    <n v="47201"/>
    <x v="2"/>
    <x v="896"/>
    <x v="1"/>
    <x v="8"/>
    <x v="889"/>
    <x v="5034"/>
    <n v="3"/>
    <n v="0"/>
    <x v="6020"/>
  </r>
  <r>
    <n v="7559"/>
    <s v="US-2014-137155"/>
    <x v="301"/>
    <x v="840"/>
    <s v="Standard Class"/>
    <s v="DL-12925"/>
    <s v="Daniel Lacy"/>
    <s v="Consumer"/>
    <s v="United States"/>
    <s v="Long Beach"/>
    <s v="New York"/>
    <n v="11561"/>
    <x v="3"/>
    <x v="159"/>
    <x v="1"/>
    <x v="9"/>
    <x v="160"/>
    <x v="5035"/>
    <n v="3"/>
    <n v="0"/>
    <x v="6021"/>
  </r>
  <r>
    <n v="7560"/>
    <s v="US-2014-137155"/>
    <x v="301"/>
    <x v="840"/>
    <s v="Standard Class"/>
    <s v="DL-12925"/>
    <s v="Daniel Lacy"/>
    <s v="Consumer"/>
    <s v="United States"/>
    <s v="Long Beach"/>
    <s v="New York"/>
    <n v="11561"/>
    <x v="3"/>
    <x v="964"/>
    <x v="1"/>
    <x v="10"/>
    <x v="957"/>
    <x v="3856"/>
    <n v="3"/>
    <n v="0"/>
    <x v="4434"/>
  </r>
  <r>
    <n v="7561"/>
    <s v="US-2014-137155"/>
    <x v="301"/>
    <x v="840"/>
    <s v="Standard Class"/>
    <s v="DL-12925"/>
    <s v="Daniel Lacy"/>
    <s v="Consumer"/>
    <s v="United States"/>
    <s v="Long Beach"/>
    <s v="New York"/>
    <n v="11561"/>
    <x v="3"/>
    <x v="1226"/>
    <x v="0"/>
    <x v="5"/>
    <x v="1210"/>
    <x v="3381"/>
    <n v="6"/>
    <n v="0"/>
    <x v="6022"/>
  </r>
  <r>
    <n v="7562"/>
    <s v="CA-2016-105746"/>
    <x v="945"/>
    <x v="1015"/>
    <s v="First Class"/>
    <s v="BD-11605"/>
    <s v="Brian Dahlen"/>
    <s v="Consumer"/>
    <s v="United States"/>
    <s v="Lancaster"/>
    <s v="Pennsylvania"/>
    <n v="17602"/>
    <x v="3"/>
    <x v="1"/>
    <x v="0"/>
    <x v="1"/>
    <x v="1"/>
    <x v="5036"/>
    <n v="1"/>
    <n v="0.3"/>
    <x v="232"/>
  </r>
  <r>
    <n v="7563"/>
    <s v="US-2016-104815"/>
    <x v="323"/>
    <x v="62"/>
    <s v="Standard Class"/>
    <s v="RB-19570"/>
    <s v="Rob Beeghly"/>
    <s v="Consumer"/>
    <s v="United States"/>
    <s v="Chicago"/>
    <s v="Illinois"/>
    <n v="60610"/>
    <x v="2"/>
    <x v="1638"/>
    <x v="0"/>
    <x v="0"/>
    <x v="1628"/>
    <x v="4765"/>
    <n v="4"/>
    <n v="0.3"/>
    <x v="232"/>
  </r>
  <r>
    <n v="7564"/>
    <s v="CA-2017-157672"/>
    <x v="361"/>
    <x v="951"/>
    <s v="First Class"/>
    <s v="RB-19795"/>
    <s v="Ross Baird"/>
    <s v="Home Office"/>
    <s v="United States"/>
    <s v="Denver"/>
    <s v="Colorado"/>
    <n v="80219"/>
    <x v="1"/>
    <x v="685"/>
    <x v="2"/>
    <x v="11"/>
    <x v="685"/>
    <x v="4384"/>
    <n v="2"/>
    <n v="0.2"/>
    <x v="6023"/>
  </r>
  <r>
    <n v="7565"/>
    <s v="US-2016-166660"/>
    <x v="806"/>
    <x v="1261"/>
    <s v="Second Class"/>
    <s v="TB-21250"/>
    <s v="Tim Brockman"/>
    <s v="Consumer"/>
    <s v="United States"/>
    <s v="Seattle"/>
    <s v="Washington"/>
    <n v="98103"/>
    <x v="1"/>
    <x v="1349"/>
    <x v="0"/>
    <x v="1"/>
    <x v="1335"/>
    <x v="5037"/>
    <n v="4"/>
    <n v="0.2"/>
    <x v="6024"/>
  </r>
  <r>
    <n v="7566"/>
    <s v="US-2016-166660"/>
    <x v="806"/>
    <x v="1261"/>
    <s v="Second Class"/>
    <s v="TB-21250"/>
    <s v="Tim Brockman"/>
    <s v="Consumer"/>
    <s v="United States"/>
    <s v="Seattle"/>
    <s v="Washington"/>
    <n v="98103"/>
    <x v="1"/>
    <x v="1195"/>
    <x v="0"/>
    <x v="0"/>
    <x v="1180"/>
    <x v="5038"/>
    <n v="1"/>
    <n v="0"/>
    <x v="6025"/>
  </r>
  <r>
    <n v="7567"/>
    <s v="CA-2017-140802"/>
    <x v="81"/>
    <x v="880"/>
    <s v="First Class"/>
    <s v="KN-16390"/>
    <s v="Katherine Nockton"/>
    <s v="Corporate"/>
    <s v="United States"/>
    <s v="Houston"/>
    <s v="Texas"/>
    <n v="77070"/>
    <x v="2"/>
    <x v="84"/>
    <x v="2"/>
    <x v="11"/>
    <x v="84"/>
    <x v="334"/>
    <n v="3"/>
    <n v="0.2"/>
    <x v="6026"/>
  </r>
  <r>
    <n v="7568"/>
    <s v="CA-2017-140802"/>
    <x v="81"/>
    <x v="880"/>
    <s v="First Class"/>
    <s v="KN-16390"/>
    <s v="Katherine Nockton"/>
    <s v="Corporate"/>
    <s v="United States"/>
    <s v="Houston"/>
    <s v="Texas"/>
    <n v="77070"/>
    <x v="2"/>
    <x v="1483"/>
    <x v="1"/>
    <x v="10"/>
    <x v="1470"/>
    <x v="561"/>
    <n v="4"/>
    <n v="0.2"/>
    <x v="570"/>
  </r>
  <r>
    <n v="7569"/>
    <s v="CA-2014-133830"/>
    <x v="29"/>
    <x v="28"/>
    <s v="Standard Class"/>
    <s v="RL-19615"/>
    <s v="Rob Lucas"/>
    <s v="Consumer"/>
    <s v="United States"/>
    <s v="Los Angeles"/>
    <s v="California"/>
    <n v="90045"/>
    <x v="1"/>
    <x v="425"/>
    <x v="1"/>
    <x v="6"/>
    <x v="425"/>
    <x v="5039"/>
    <n v="9"/>
    <n v="0"/>
    <x v="6027"/>
  </r>
  <r>
    <n v="7570"/>
    <s v="CA-2014-133830"/>
    <x v="29"/>
    <x v="28"/>
    <s v="Standard Class"/>
    <s v="RL-19615"/>
    <s v="Rob Lucas"/>
    <s v="Consumer"/>
    <s v="United States"/>
    <s v="Los Angeles"/>
    <s v="California"/>
    <n v="90045"/>
    <x v="1"/>
    <x v="1635"/>
    <x v="1"/>
    <x v="10"/>
    <x v="1625"/>
    <x v="338"/>
    <n v="4"/>
    <n v="0"/>
    <x v="346"/>
  </r>
  <r>
    <n v="7571"/>
    <s v="CA-2014-133830"/>
    <x v="29"/>
    <x v="28"/>
    <s v="Standard Class"/>
    <s v="RL-19615"/>
    <s v="Rob Lucas"/>
    <s v="Consumer"/>
    <s v="United States"/>
    <s v="Los Angeles"/>
    <s v="California"/>
    <n v="90045"/>
    <x v="1"/>
    <x v="659"/>
    <x v="1"/>
    <x v="13"/>
    <x v="659"/>
    <x v="1720"/>
    <n v="3"/>
    <n v="0"/>
    <x v="1824"/>
  </r>
  <r>
    <n v="7572"/>
    <s v="CA-2014-100916"/>
    <x v="618"/>
    <x v="1190"/>
    <s v="Standard Class"/>
    <s v="FH-14275"/>
    <s v="Frank Hawley"/>
    <s v="Corporate"/>
    <s v="United States"/>
    <s v="Newport News"/>
    <s v="Virginia"/>
    <n v="23602"/>
    <x v="0"/>
    <x v="41"/>
    <x v="1"/>
    <x v="4"/>
    <x v="41"/>
    <x v="5040"/>
    <n v="5"/>
    <n v="0"/>
    <x v="6028"/>
  </r>
  <r>
    <n v="7573"/>
    <s v="CA-2014-100916"/>
    <x v="618"/>
    <x v="1190"/>
    <s v="Standard Class"/>
    <s v="FH-14275"/>
    <s v="Frank Hawley"/>
    <s v="Corporate"/>
    <s v="United States"/>
    <s v="Newport News"/>
    <s v="Virginia"/>
    <n v="23602"/>
    <x v="0"/>
    <x v="1116"/>
    <x v="0"/>
    <x v="3"/>
    <x v="1104"/>
    <x v="5041"/>
    <n v="4"/>
    <n v="0"/>
    <x v="6029"/>
  </r>
  <r>
    <n v="7574"/>
    <s v="CA-2014-100916"/>
    <x v="618"/>
    <x v="1190"/>
    <s v="Standard Class"/>
    <s v="FH-14275"/>
    <s v="Frank Hawley"/>
    <s v="Corporate"/>
    <s v="United States"/>
    <s v="Newport News"/>
    <s v="Virginia"/>
    <n v="23602"/>
    <x v="0"/>
    <x v="888"/>
    <x v="1"/>
    <x v="6"/>
    <x v="881"/>
    <x v="5042"/>
    <n v="1"/>
    <n v="0"/>
    <x v="6030"/>
  </r>
  <r>
    <n v="7575"/>
    <s v="CA-2015-129532"/>
    <x v="575"/>
    <x v="301"/>
    <s v="Standard Class"/>
    <s v="YS-21880"/>
    <s v="Yana Sorensen"/>
    <s v="Corporate"/>
    <s v="United States"/>
    <s v="Los Angeles"/>
    <s v="California"/>
    <n v="90036"/>
    <x v="1"/>
    <x v="16"/>
    <x v="1"/>
    <x v="4"/>
    <x v="16"/>
    <x v="5043"/>
    <n v="2"/>
    <n v="0"/>
    <x v="6031"/>
  </r>
  <r>
    <n v="7576"/>
    <s v="CA-2015-129532"/>
    <x v="575"/>
    <x v="301"/>
    <s v="Standard Class"/>
    <s v="YS-21880"/>
    <s v="Yana Sorensen"/>
    <s v="Corporate"/>
    <s v="United States"/>
    <s v="Los Angeles"/>
    <s v="California"/>
    <n v="90036"/>
    <x v="1"/>
    <x v="1013"/>
    <x v="2"/>
    <x v="11"/>
    <x v="1005"/>
    <x v="5044"/>
    <n v="4"/>
    <n v="0"/>
    <x v="6032"/>
  </r>
  <r>
    <n v="7577"/>
    <s v="CA-2014-134726"/>
    <x v="981"/>
    <x v="322"/>
    <s v="Second Class"/>
    <s v="SW-20755"/>
    <s v="Steven Ward"/>
    <s v="Corporate"/>
    <s v="United States"/>
    <s v="Seattle"/>
    <s v="Washington"/>
    <n v="98115"/>
    <x v="1"/>
    <x v="917"/>
    <x v="2"/>
    <x v="11"/>
    <x v="909"/>
    <x v="5045"/>
    <n v="2"/>
    <n v="0"/>
    <x v="6033"/>
  </r>
  <r>
    <n v="7578"/>
    <s v="CA-2014-134726"/>
    <x v="981"/>
    <x v="322"/>
    <s v="Second Class"/>
    <s v="SW-20755"/>
    <s v="Steven Ward"/>
    <s v="Corporate"/>
    <s v="United States"/>
    <s v="Seattle"/>
    <s v="Washington"/>
    <n v="98115"/>
    <x v="1"/>
    <x v="984"/>
    <x v="2"/>
    <x v="7"/>
    <x v="977"/>
    <x v="5046"/>
    <n v="1"/>
    <n v="0.2"/>
    <x v="6034"/>
  </r>
  <r>
    <n v="7579"/>
    <s v="CA-2016-138597"/>
    <x v="122"/>
    <x v="967"/>
    <s v="First Class"/>
    <s v="PN-18775"/>
    <s v="Parhena Norris"/>
    <s v="Home Office"/>
    <s v="United States"/>
    <s v="Omaha"/>
    <s v="Nebraska"/>
    <n v="68104"/>
    <x v="2"/>
    <x v="499"/>
    <x v="0"/>
    <x v="1"/>
    <x v="499"/>
    <x v="3801"/>
    <n v="3"/>
    <n v="0"/>
    <x v="4364"/>
  </r>
  <r>
    <n v="7580"/>
    <s v="CA-2015-123113"/>
    <x v="521"/>
    <x v="562"/>
    <s v="Second Class"/>
    <s v="AT-10735"/>
    <s v="Annie Thurman"/>
    <s v="Consumer"/>
    <s v="United States"/>
    <s v="Morristown"/>
    <s v="New Jersey"/>
    <n v="7960"/>
    <x v="3"/>
    <x v="1739"/>
    <x v="1"/>
    <x v="9"/>
    <x v="1728"/>
    <x v="5047"/>
    <n v="8"/>
    <n v="0"/>
    <x v="6035"/>
  </r>
  <r>
    <n v="7581"/>
    <s v="CA-2015-123113"/>
    <x v="521"/>
    <x v="562"/>
    <s v="Second Class"/>
    <s v="AT-10735"/>
    <s v="Annie Thurman"/>
    <s v="Consumer"/>
    <s v="United States"/>
    <s v="Morristown"/>
    <s v="New Jersey"/>
    <n v="7960"/>
    <x v="3"/>
    <x v="879"/>
    <x v="1"/>
    <x v="6"/>
    <x v="873"/>
    <x v="1465"/>
    <n v="3"/>
    <n v="0"/>
    <x v="6036"/>
  </r>
  <r>
    <n v="7582"/>
    <s v="CA-2015-169656"/>
    <x v="863"/>
    <x v="99"/>
    <s v="First Class"/>
    <s v="EJ-13720"/>
    <s v="Ed Jacobs"/>
    <s v="Consumer"/>
    <s v="United States"/>
    <s v="Philadelphia"/>
    <s v="Pennsylvania"/>
    <n v="19143"/>
    <x v="3"/>
    <x v="718"/>
    <x v="1"/>
    <x v="4"/>
    <x v="717"/>
    <x v="5048"/>
    <n v="3"/>
    <n v="0.2"/>
    <x v="6037"/>
  </r>
  <r>
    <n v="7583"/>
    <s v="CA-2015-142734"/>
    <x v="392"/>
    <x v="419"/>
    <s v="Standard Class"/>
    <s v="DM-13345"/>
    <s v="Denise Monton"/>
    <s v="Corporate"/>
    <s v="United States"/>
    <s v="New York City"/>
    <s v="New York"/>
    <n v="10024"/>
    <x v="3"/>
    <x v="56"/>
    <x v="0"/>
    <x v="1"/>
    <x v="56"/>
    <x v="4093"/>
    <n v="2"/>
    <n v="0.1"/>
    <x v="6038"/>
  </r>
  <r>
    <n v="7584"/>
    <s v="CA-2014-163223"/>
    <x v="90"/>
    <x v="86"/>
    <s v="Standard Class"/>
    <s v="KH-16690"/>
    <s v="Kristen Hastings"/>
    <s v="Corporate"/>
    <s v="United States"/>
    <s v="Springfield"/>
    <s v="Virginia"/>
    <n v="22153"/>
    <x v="0"/>
    <x v="1577"/>
    <x v="2"/>
    <x v="7"/>
    <x v="1568"/>
    <x v="5049"/>
    <n v="7"/>
    <n v="0"/>
    <x v="6039"/>
  </r>
  <r>
    <n v="7585"/>
    <s v="CA-2014-163223"/>
    <x v="90"/>
    <x v="86"/>
    <s v="Standard Class"/>
    <s v="KH-16690"/>
    <s v="Kristen Hastings"/>
    <s v="Corporate"/>
    <s v="United States"/>
    <s v="Springfield"/>
    <s v="Virginia"/>
    <n v="22153"/>
    <x v="0"/>
    <x v="1568"/>
    <x v="1"/>
    <x v="2"/>
    <x v="1559"/>
    <x v="936"/>
    <n v="5"/>
    <n v="0"/>
    <x v="6040"/>
  </r>
  <r>
    <n v="7586"/>
    <s v="CA-2014-163223"/>
    <x v="90"/>
    <x v="86"/>
    <s v="Standard Class"/>
    <s v="KH-16690"/>
    <s v="Kristen Hastings"/>
    <s v="Corporate"/>
    <s v="United States"/>
    <s v="Springfield"/>
    <s v="Virginia"/>
    <n v="22153"/>
    <x v="0"/>
    <x v="1127"/>
    <x v="1"/>
    <x v="10"/>
    <x v="1115"/>
    <x v="1247"/>
    <n v="3"/>
    <n v="0"/>
    <x v="1295"/>
  </r>
  <r>
    <n v="7587"/>
    <s v="CA-2014-163223"/>
    <x v="90"/>
    <x v="86"/>
    <s v="Standard Class"/>
    <s v="KH-16690"/>
    <s v="Kristen Hastings"/>
    <s v="Corporate"/>
    <s v="United States"/>
    <s v="Springfield"/>
    <s v="Virginia"/>
    <n v="22153"/>
    <x v="0"/>
    <x v="372"/>
    <x v="1"/>
    <x v="6"/>
    <x v="373"/>
    <x v="400"/>
    <n v="4"/>
    <n v="0"/>
    <x v="409"/>
  </r>
  <r>
    <n v="7588"/>
    <s v="CA-2014-163223"/>
    <x v="90"/>
    <x v="86"/>
    <s v="Standard Class"/>
    <s v="KH-16690"/>
    <s v="Kristen Hastings"/>
    <s v="Corporate"/>
    <s v="United States"/>
    <s v="Springfield"/>
    <s v="Virginia"/>
    <n v="22153"/>
    <x v="0"/>
    <x v="800"/>
    <x v="1"/>
    <x v="8"/>
    <x v="798"/>
    <x v="1546"/>
    <n v="3"/>
    <n v="0"/>
    <x v="1633"/>
  </r>
  <r>
    <n v="7589"/>
    <s v="CA-2017-122945"/>
    <x v="673"/>
    <x v="228"/>
    <s v="Standard Class"/>
    <s v="MB-18085"/>
    <s v="Mick Brown"/>
    <s v="Consumer"/>
    <s v="United States"/>
    <s v="Roseville"/>
    <s v="California"/>
    <n v="95661"/>
    <x v="1"/>
    <x v="1137"/>
    <x v="0"/>
    <x v="5"/>
    <x v="1125"/>
    <x v="1761"/>
    <n v="3"/>
    <n v="0"/>
    <x v="1873"/>
  </r>
  <r>
    <n v="7590"/>
    <s v="CA-2015-139738"/>
    <x v="12"/>
    <x v="591"/>
    <s v="Standard Class"/>
    <s v="DK-12895"/>
    <s v="Dana Kaydos"/>
    <s v="Consumer"/>
    <s v="United States"/>
    <s v="Rockford"/>
    <s v="Illinois"/>
    <n v="61107"/>
    <x v="2"/>
    <x v="1243"/>
    <x v="1"/>
    <x v="6"/>
    <x v="1226"/>
    <x v="2019"/>
    <n v="7"/>
    <n v="0.2"/>
    <x v="4504"/>
  </r>
  <r>
    <n v="7591"/>
    <s v="CA-2016-158778"/>
    <x v="64"/>
    <x v="411"/>
    <s v="Standard Class"/>
    <s v="DB-13210"/>
    <s v="Dean Braden"/>
    <s v="Consumer"/>
    <s v="United States"/>
    <s v="Philadelphia"/>
    <s v="Pennsylvania"/>
    <n v="19134"/>
    <x v="3"/>
    <x v="74"/>
    <x v="0"/>
    <x v="5"/>
    <x v="74"/>
    <x v="5050"/>
    <n v="9"/>
    <n v="0.2"/>
    <x v="6041"/>
  </r>
  <r>
    <n v="7592"/>
    <s v="CA-2016-158778"/>
    <x v="64"/>
    <x v="411"/>
    <s v="Standard Class"/>
    <s v="DB-13210"/>
    <s v="Dean Braden"/>
    <s v="Consumer"/>
    <s v="United States"/>
    <s v="Philadelphia"/>
    <s v="Pennsylvania"/>
    <n v="19134"/>
    <x v="3"/>
    <x v="64"/>
    <x v="0"/>
    <x v="1"/>
    <x v="124"/>
    <x v="5051"/>
    <n v="2"/>
    <n v="0.3"/>
    <x v="6042"/>
  </r>
  <r>
    <n v="7593"/>
    <s v="CA-2016-158778"/>
    <x v="64"/>
    <x v="411"/>
    <s v="Standard Class"/>
    <s v="DB-13210"/>
    <s v="Dean Braden"/>
    <s v="Consumer"/>
    <s v="United States"/>
    <s v="Philadelphia"/>
    <s v="Pennsylvania"/>
    <n v="19134"/>
    <x v="3"/>
    <x v="965"/>
    <x v="1"/>
    <x v="6"/>
    <x v="958"/>
    <x v="964"/>
    <n v="3"/>
    <n v="0.2"/>
    <x v="6043"/>
  </r>
  <r>
    <n v="7594"/>
    <s v="CA-2016-158778"/>
    <x v="64"/>
    <x v="411"/>
    <s v="Standard Class"/>
    <s v="DB-13210"/>
    <s v="Dean Braden"/>
    <s v="Consumer"/>
    <s v="United States"/>
    <s v="Philadelphia"/>
    <s v="Pennsylvania"/>
    <n v="19134"/>
    <x v="3"/>
    <x v="774"/>
    <x v="0"/>
    <x v="1"/>
    <x v="773"/>
    <x v="5052"/>
    <n v="3"/>
    <n v="0.3"/>
    <x v="6044"/>
  </r>
  <r>
    <n v="7595"/>
    <s v="CA-2017-119655"/>
    <x v="693"/>
    <x v="321"/>
    <s v="Standard Class"/>
    <s v="CV-12295"/>
    <s v="Christina VanderZanden"/>
    <s v="Consumer"/>
    <s v="United States"/>
    <s v="Detroit"/>
    <s v="Michigan"/>
    <n v="48234"/>
    <x v="2"/>
    <x v="542"/>
    <x v="1"/>
    <x v="8"/>
    <x v="542"/>
    <x v="5053"/>
    <n v="7"/>
    <n v="0"/>
    <x v="6045"/>
  </r>
  <r>
    <n v="7596"/>
    <s v="CA-2017-119655"/>
    <x v="693"/>
    <x v="321"/>
    <s v="Standard Class"/>
    <s v="CV-12295"/>
    <s v="Christina VanderZanden"/>
    <s v="Consumer"/>
    <s v="United States"/>
    <s v="Detroit"/>
    <s v="Michigan"/>
    <n v="48234"/>
    <x v="2"/>
    <x v="624"/>
    <x v="1"/>
    <x v="8"/>
    <x v="624"/>
    <x v="3830"/>
    <n v="4"/>
    <n v="0"/>
    <x v="6046"/>
  </r>
  <r>
    <n v="7597"/>
    <s v="CA-2015-164567"/>
    <x v="925"/>
    <x v="959"/>
    <s v="Standard Class"/>
    <s v="GK-14620"/>
    <s v="Grace Kelly"/>
    <s v="Corporate"/>
    <s v="United States"/>
    <s v="Los Angeles"/>
    <s v="California"/>
    <n v="90004"/>
    <x v="1"/>
    <x v="539"/>
    <x v="2"/>
    <x v="7"/>
    <x v="539"/>
    <x v="5054"/>
    <n v="3"/>
    <n v="0.2"/>
    <x v="6047"/>
  </r>
  <r>
    <n v="7598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1355"/>
    <x v="1"/>
    <x v="6"/>
    <x v="1341"/>
    <x v="797"/>
    <n v="2"/>
    <n v="0.2"/>
    <x v="6048"/>
  </r>
  <r>
    <n v="7599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947"/>
    <x v="1"/>
    <x v="6"/>
    <x v="940"/>
    <x v="5055"/>
    <n v="3"/>
    <n v="0.2"/>
    <x v="6049"/>
  </r>
  <r>
    <n v="7600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1603"/>
    <x v="1"/>
    <x v="10"/>
    <x v="1595"/>
    <x v="5056"/>
    <n v="5"/>
    <n v="0.2"/>
    <x v="6050"/>
  </r>
  <r>
    <n v="7601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1821"/>
    <x v="2"/>
    <x v="15"/>
    <x v="1809"/>
    <x v="5057"/>
    <n v="5"/>
    <n v="0.7"/>
    <x v="6051"/>
  </r>
  <r>
    <n v="7602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334"/>
    <x v="1"/>
    <x v="10"/>
    <x v="334"/>
    <x v="5058"/>
    <n v="6"/>
    <n v="0.2"/>
    <x v="6052"/>
  </r>
  <r>
    <n v="7603"/>
    <s v="CA-2014-131947"/>
    <x v="328"/>
    <x v="833"/>
    <s v="Standard Class"/>
    <s v="JA-15970"/>
    <s v="Joseph Airdo"/>
    <s v="Consumer"/>
    <s v="United States"/>
    <s v="Springfield"/>
    <s v="Oregon"/>
    <n v="97477"/>
    <x v="1"/>
    <x v="60"/>
    <x v="2"/>
    <x v="11"/>
    <x v="60"/>
    <x v="2336"/>
    <n v="10"/>
    <n v="0.2"/>
    <x v="6053"/>
  </r>
  <r>
    <n v="7604"/>
    <s v="CA-2016-152520"/>
    <x v="630"/>
    <x v="294"/>
    <s v="Standard Class"/>
    <s v="TH-21115"/>
    <s v="Thea Hudgings"/>
    <s v="Corporate"/>
    <s v="United States"/>
    <s v="Providence"/>
    <s v="Rhode Island"/>
    <n v="2908"/>
    <x v="3"/>
    <x v="730"/>
    <x v="1"/>
    <x v="10"/>
    <x v="729"/>
    <x v="91"/>
    <n v="2"/>
    <n v="0"/>
    <x v="91"/>
  </r>
  <r>
    <n v="7605"/>
    <s v="CA-2016-101791"/>
    <x v="1022"/>
    <x v="388"/>
    <s v="Standard Class"/>
    <s v="BS-11665"/>
    <s v="Brian Stugart"/>
    <s v="Consumer"/>
    <s v="United States"/>
    <s v="Chicago"/>
    <s v="Illinois"/>
    <n v="60623"/>
    <x v="2"/>
    <x v="1478"/>
    <x v="0"/>
    <x v="5"/>
    <x v="1465"/>
    <x v="5059"/>
    <n v="3"/>
    <n v="0.6"/>
    <x v="6054"/>
  </r>
  <r>
    <n v="7606"/>
    <s v="CA-2016-101791"/>
    <x v="1022"/>
    <x v="388"/>
    <s v="Standard Class"/>
    <s v="BS-11665"/>
    <s v="Brian Stugart"/>
    <s v="Consumer"/>
    <s v="United States"/>
    <s v="Chicago"/>
    <s v="Illinois"/>
    <n v="60623"/>
    <x v="2"/>
    <x v="770"/>
    <x v="0"/>
    <x v="5"/>
    <x v="769"/>
    <x v="215"/>
    <n v="2"/>
    <n v="0.6"/>
    <x v="6055"/>
  </r>
  <r>
    <n v="7607"/>
    <s v="CA-2016-101791"/>
    <x v="1022"/>
    <x v="388"/>
    <s v="Standard Class"/>
    <s v="BS-11665"/>
    <s v="Brian Stugart"/>
    <s v="Consumer"/>
    <s v="United States"/>
    <s v="Chicago"/>
    <s v="Illinois"/>
    <n v="60623"/>
    <x v="2"/>
    <x v="734"/>
    <x v="1"/>
    <x v="4"/>
    <x v="733"/>
    <x v="5060"/>
    <n v="9"/>
    <n v="0.2"/>
    <x v="6056"/>
  </r>
  <r>
    <n v="7608"/>
    <s v="CA-2017-121195"/>
    <x v="165"/>
    <x v="63"/>
    <s v="First Class"/>
    <s v="NS-18505"/>
    <s v="Neola Schneider"/>
    <s v="Consumer"/>
    <s v="United States"/>
    <s v="Dallas"/>
    <s v="Texas"/>
    <n v="75220"/>
    <x v="2"/>
    <x v="546"/>
    <x v="1"/>
    <x v="4"/>
    <x v="546"/>
    <x v="2108"/>
    <n v="2"/>
    <n v="0.2"/>
    <x v="2273"/>
  </r>
  <r>
    <n v="7609"/>
    <s v="CA-2017-163209"/>
    <x v="898"/>
    <x v="795"/>
    <s v="Standard Class"/>
    <s v="MK-18160"/>
    <s v="Mike Kennedy"/>
    <s v="Consumer"/>
    <s v="United States"/>
    <s v="San Francisco"/>
    <s v="California"/>
    <n v="94122"/>
    <x v="1"/>
    <x v="778"/>
    <x v="1"/>
    <x v="10"/>
    <x v="777"/>
    <x v="243"/>
    <n v="4"/>
    <n v="0"/>
    <x v="245"/>
  </r>
  <r>
    <n v="7610"/>
    <s v="CA-2017-163209"/>
    <x v="898"/>
    <x v="795"/>
    <s v="Standard Class"/>
    <s v="MK-18160"/>
    <s v="Mike Kennedy"/>
    <s v="Consumer"/>
    <s v="United States"/>
    <s v="San Francisco"/>
    <s v="California"/>
    <n v="94122"/>
    <x v="1"/>
    <x v="279"/>
    <x v="1"/>
    <x v="6"/>
    <x v="279"/>
    <x v="1011"/>
    <n v="7"/>
    <n v="0"/>
    <x v="1050"/>
  </r>
  <r>
    <n v="7611"/>
    <s v="CA-2014-133354"/>
    <x v="1165"/>
    <x v="1262"/>
    <s v="First Class"/>
    <s v="SA-20830"/>
    <s v="Sue Ann Reed"/>
    <s v="Consumer"/>
    <s v="United States"/>
    <s v="Moreno Valley"/>
    <s v="California"/>
    <n v="92553"/>
    <x v="1"/>
    <x v="585"/>
    <x v="1"/>
    <x v="10"/>
    <x v="585"/>
    <x v="541"/>
    <n v="3"/>
    <n v="0"/>
    <x v="551"/>
  </r>
  <r>
    <n v="7612"/>
    <s v="US-2015-130491"/>
    <x v="285"/>
    <x v="640"/>
    <s v="First Class"/>
    <s v="BH-11710"/>
    <s v="Brosina Hoffman"/>
    <s v="Consumer"/>
    <s v="United States"/>
    <s v="Garden City"/>
    <s v="Kansas"/>
    <n v="67846"/>
    <x v="2"/>
    <x v="1446"/>
    <x v="1"/>
    <x v="10"/>
    <x v="1433"/>
    <x v="5061"/>
    <n v="2"/>
    <n v="0"/>
    <x v="6057"/>
  </r>
  <r>
    <n v="7613"/>
    <s v="US-2015-130491"/>
    <x v="285"/>
    <x v="640"/>
    <s v="First Class"/>
    <s v="BH-11710"/>
    <s v="Brosina Hoffman"/>
    <s v="Consumer"/>
    <s v="United States"/>
    <s v="Garden City"/>
    <s v="Kansas"/>
    <n v="67846"/>
    <x v="2"/>
    <x v="195"/>
    <x v="1"/>
    <x v="13"/>
    <x v="196"/>
    <x v="5062"/>
    <n v="1"/>
    <n v="0"/>
    <x v="6058"/>
  </r>
  <r>
    <n v="7614"/>
    <s v="US-2015-130491"/>
    <x v="285"/>
    <x v="640"/>
    <s v="First Class"/>
    <s v="BH-11710"/>
    <s v="Brosina Hoffman"/>
    <s v="Consumer"/>
    <s v="United States"/>
    <s v="Garden City"/>
    <s v="Kansas"/>
    <n v="67846"/>
    <x v="2"/>
    <x v="130"/>
    <x v="1"/>
    <x v="6"/>
    <x v="131"/>
    <x v="1784"/>
    <n v="2"/>
    <n v="0"/>
    <x v="6059"/>
  </r>
  <r>
    <n v="7615"/>
    <s v="CA-2015-113740"/>
    <x v="252"/>
    <x v="269"/>
    <s v="Second Class"/>
    <s v="SC-20380"/>
    <s v="Shahid Collister"/>
    <s v="Consumer"/>
    <s v="United States"/>
    <s v="New York City"/>
    <s v="New York"/>
    <n v="10035"/>
    <x v="3"/>
    <x v="527"/>
    <x v="0"/>
    <x v="5"/>
    <x v="527"/>
    <x v="4126"/>
    <n v="3"/>
    <n v="0"/>
    <x v="4793"/>
  </r>
  <r>
    <n v="7616"/>
    <s v="CA-2014-148425"/>
    <x v="953"/>
    <x v="283"/>
    <s v="Standard Class"/>
    <s v="RF-19345"/>
    <s v="Randy Ferguson"/>
    <s v="Corporate"/>
    <s v="United States"/>
    <s v="Orlando"/>
    <s v="Florida"/>
    <n v="32839"/>
    <x v="0"/>
    <x v="1699"/>
    <x v="1"/>
    <x v="8"/>
    <x v="1687"/>
    <x v="5063"/>
    <n v="9"/>
    <n v="0.7"/>
    <x v="6060"/>
  </r>
  <r>
    <n v="7617"/>
    <s v="CA-2016-144309"/>
    <x v="107"/>
    <x v="265"/>
    <s v="Standard Class"/>
    <s v="CM-12235"/>
    <s v="Chris McAfee"/>
    <s v="Consumer"/>
    <s v="United States"/>
    <s v="Watertown"/>
    <s v="New York"/>
    <n v="13601"/>
    <x v="3"/>
    <x v="1286"/>
    <x v="1"/>
    <x v="10"/>
    <x v="1272"/>
    <x v="1909"/>
    <n v="2"/>
    <n v="0"/>
    <x v="2051"/>
  </r>
  <r>
    <n v="7618"/>
    <s v="CA-2016-144309"/>
    <x v="107"/>
    <x v="265"/>
    <s v="Standard Class"/>
    <s v="CM-12235"/>
    <s v="Chris McAfee"/>
    <s v="Consumer"/>
    <s v="United States"/>
    <s v="Watertown"/>
    <s v="New York"/>
    <n v="13601"/>
    <x v="3"/>
    <x v="13"/>
    <x v="1"/>
    <x v="8"/>
    <x v="13"/>
    <x v="5064"/>
    <n v="5"/>
    <n v="0.2"/>
    <x v="6061"/>
  </r>
  <r>
    <n v="7619"/>
    <s v="CA-2017-151225"/>
    <x v="855"/>
    <x v="859"/>
    <s v="First Class"/>
    <s v="JM-15655"/>
    <s v="Jim Mitchum"/>
    <s v="Corporate"/>
    <s v="United States"/>
    <s v="Los Angeles"/>
    <s v="California"/>
    <n v="90032"/>
    <x v="1"/>
    <x v="10"/>
    <x v="0"/>
    <x v="3"/>
    <x v="10"/>
    <x v="5065"/>
    <n v="1"/>
    <n v="0.2"/>
    <x v="6062"/>
  </r>
  <r>
    <n v="7620"/>
    <s v="CA-2017-151225"/>
    <x v="855"/>
    <x v="859"/>
    <s v="First Class"/>
    <s v="JM-15655"/>
    <s v="Jim Mitchum"/>
    <s v="Corporate"/>
    <s v="United States"/>
    <s v="Los Angeles"/>
    <s v="California"/>
    <n v="90032"/>
    <x v="1"/>
    <x v="1763"/>
    <x v="2"/>
    <x v="7"/>
    <x v="1752"/>
    <x v="1002"/>
    <n v="5"/>
    <n v="0.2"/>
    <x v="6063"/>
  </r>
  <r>
    <n v="7621"/>
    <s v="US-2014-144078"/>
    <x v="641"/>
    <x v="695"/>
    <s v="Standard Class"/>
    <s v="RB-19435"/>
    <s v="Richard Bierner"/>
    <s v="Consumer"/>
    <s v="United States"/>
    <s v="Los Angeles"/>
    <s v="California"/>
    <n v="90004"/>
    <x v="1"/>
    <x v="233"/>
    <x v="2"/>
    <x v="7"/>
    <x v="234"/>
    <x v="5066"/>
    <n v="5"/>
    <n v="0.2"/>
    <x v="6064"/>
  </r>
  <r>
    <n v="7622"/>
    <s v="US-2014-144078"/>
    <x v="641"/>
    <x v="695"/>
    <s v="Standard Class"/>
    <s v="RB-19435"/>
    <s v="Richard Bierner"/>
    <s v="Consumer"/>
    <s v="United States"/>
    <s v="Los Angeles"/>
    <s v="California"/>
    <n v="90004"/>
    <x v="1"/>
    <x v="629"/>
    <x v="0"/>
    <x v="1"/>
    <x v="629"/>
    <x v="5067"/>
    <n v="4"/>
    <n v="0.2"/>
    <x v="6065"/>
  </r>
  <r>
    <n v="7623"/>
    <s v="US-2014-144078"/>
    <x v="641"/>
    <x v="695"/>
    <s v="Standard Class"/>
    <s v="RB-19435"/>
    <s v="Richard Bierner"/>
    <s v="Consumer"/>
    <s v="United States"/>
    <s v="Los Angeles"/>
    <s v="California"/>
    <n v="90004"/>
    <x v="1"/>
    <x v="1820"/>
    <x v="1"/>
    <x v="6"/>
    <x v="772"/>
    <x v="5068"/>
    <n v="3"/>
    <n v="0"/>
    <x v="6066"/>
  </r>
  <r>
    <n v="7624"/>
    <s v="CA-2014-124464"/>
    <x v="686"/>
    <x v="721"/>
    <s v="Standard Class"/>
    <s v="SS-20515"/>
    <s v="Shirley Schmidt"/>
    <s v="Home Office"/>
    <s v="United States"/>
    <s v="Newark"/>
    <s v="Delaware"/>
    <n v="19711"/>
    <x v="3"/>
    <x v="643"/>
    <x v="1"/>
    <x v="9"/>
    <x v="643"/>
    <x v="5069"/>
    <n v="1"/>
    <n v="0"/>
    <x v="6067"/>
  </r>
  <r>
    <n v="7625"/>
    <s v="CA-2015-136805"/>
    <x v="293"/>
    <x v="673"/>
    <s v="Second Class"/>
    <s v="NM-18445"/>
    <s v="Nathan Mautz"/>
    <s v="Home Office"/>
    <s v="United States"/>
    <s v="Detroit"/>
    <s v="Michigan"/>
    <n v="48234"/>
    <x v="2"/>
    <x v="1141"/>
    <x v="1"/>
    <x v="9"/>
    <x v="1129"/>
    <x v="5070"/>
    <n v="5"/>
    <n v="0.1"/>
    <x v="6068"/>
  </r>
  <r>
    <n v="7626"/>
    <s v="CA-2015-136805"/>
    <x v="293"/>
    <x v="673"/>
    <s v="Second Class"/>
    <s v="NM-18445"/>
    <s v="Nathan Mautz"/>
    <s v="Home Office"/>
    <s v="United States"/>
    <s v="Detroit"/>
    <s v="Michigan"/>
    <n v="48234"/>
    <x v="2"/>
    <x v="904"/>
    <x v="0"/>
    <x v="5"/>
    <x v="896"/>
    <x v="5071"/>
    <n v="9"/>
    <n v="0"/>
    <x v="6069"/>
  </r>
  <r>
    <n v="7627"/>
    <s v="US-2015-159499"/>
    <x v="82"/>
    <x v="78"/>
    <s v="Second Class"/>
    <s v="EM-14095"/>
    <s v="Eudokia Martin"/>
    <s v="Corporate"/>
    <s v="United States"/>
    <s v="Phoenix"/>
    <s v="Arizona"/>
    <n v="85023"/>
    <x v="1"/>
    <x v="1527"/>
    <x v="1"/>
    <x v="9"/>
    <x v="1514"/>
    <x v="5072"/>
    <n v="6"/>
    <n v="0.2"/>
    <x v="6070"/>
  </r>
  <r>
    <n v="7628"/>
    <s v="US-2015-159499"/>
    <x v="82"/>
    <x v="78"/>
    <s v="Second Class"/>
    <s v="EM-14095"/>
    <s v="Eudokia Martin"/>
    <s v="Corporate"/>
    <s v="United States"/>
    <s v="Phoenix"/>
    <s v="Arizona"/>
    <n v="85023"/>
    <x v="1"/>
    <x v="1207"/>
    <x v="2"/>
    <x v="11"/>
    <x v="1192"/>
    <x v="5073"/>
    <n v="2"/>
    <n v="0.2"/>
    <x v="6071"/>
  </r>
  <r>
    <n v="7629"/>
    <s v="US-2015-159499"/>
    <x v="82"/>
    <x v="78"/>
    <s v="Second Class"/>
    <s v="EM-14095"/>
    <s v="Eudokia Martin"/>
    <s v="Corporate"/>
    <s v="United States"/>
    <s v="Phoenix"/>
    <s v="Arizona"/>
    <n v="85023"/>
    <x v="1"/>
    <x v="1008"/>
    <x v="1"/>
    <x v="2"/>
    <x v="1000"/>
    <x v="1053"/>
    <n v="5"/>
    <n v="0.2"/>
    <x v="5890"/>
  </r>
  <r>
    <n v="7630"/>
    <s v="CA-2014-162089"/>
    <x v="809"/>
    <x v="776"/>
    <s v="First Class"/>
    <s v="MP-17470"/>
    <s v="Mark Packer"/>
    <s v="Home Office"/>
    <s v="United States"/>
    <s v="Brownsville"/>
    <s v="Texas"/>
    <n v="78521"/>
    <x v="2"/>
    <x v="556"/>
    <x v="1"/>
    <x v="12"/>
    <x v="555"/>
    <x v="5074"/>
    <n v="5"/>
    <n v="0.2"/>
    <x v="6072"/>
  </r>
  <r>
    <n v="7631"/>
    <s v="CA-2014-162089"/>
    <x v="809"/>
    <x v="776"/>
    <s v="First Class"/>
    <s v="MP-17470"/>
    <s v="Mark Packer"/>
    <s v="Home Office"/>
    <s v="United States"/>
    <s v="Brownsville"/>
    <s v="Texas"/>
    <n v="78521"/>
    <x v="2"/>
    <x v="817"/>
    <x v="2"/>
    <x v="7"/>
    <x v="813"/>
    <x v="5075"/>
    <n v="7"/>
    <n v="0.2"/>
    <x v="6073"/>
  </r>
  <r>
    <n v="7632"/>
    <s v="CA-2014-162089"/>
    <x v="809"/>
    <x v="776"/>
    <s v="First Class"/>
    <s v="MP-17470"/>
    <s v="Mark Packer"/>
    <s v="Home Office"/>
    <s v="United States"/>
    <s v="Brownsville"/>
    <s v="Texas"/>
    <n v="78521"/>
    <x v="2"/>
    <x v="792"/>
    <x v="0"/>
    <x v="1"/>
    <x v="790"/>
    <x v="5076"/>
    <n v="7"/>
    <n v="0.3"/>
    <x v="6074"/>
  </r>
  <r>
    <n v="7633"/>
    <s v="US-2017-158526"/>
    <x v="614"/>
    <x v="378"/>
    <s v="Second Class"/>
    <s v="KH-16360"/>
    <s v="Katherine Hughes"/>
    <s v="Consumer"/>
    <s v="United States"/>
    <s v="Louisville"/>
    <s v="Kentucky"/>
    <n v="40214"/>
    <x v="0"/>
    <x v="291"/>
    <x v="0"/>
    <x v="1"/>
    <x v="291"/>
    <x v="5077"/>
    <n v="8"/>
    <n v="0"/>
    <x v="6075"/>
  </r>
  <r>
    <n v="7634"/>
    <s v="US-2017-158526"/>
    <x v="614"/>
    <x v="378"/>
    <s v="Second Class"/>
    <s v="KH-16360"/>
    <s v="Katherine Hughes"/>
    <s v="Consumer"/>
    <s v="United States"/>
    <s v="Louisville"/>
    <s v="Kentucky"/>
    <n v="40214"/>
    <x v="0"/>
    <x v="1095"/>
    <x v="1"/>
    <x v="8"/>
    <x v="1085"/>
    <x v="5078"/>
    <n v="1"/>
    <n v="0"/>
    <x v="6076"/>
  </r>
  <r>
    <n v="7635"/>
    <s v="US-2017-158526"/>
    <x v="614"/>
    <x v="378"/>
    <s v="Second Class"/>
    <s v="KH-16360"/>
    <s v="Katherine Hughes"/>
    <s v="Consumer"/>
    <s v="United States"/>
    <s v="Louisville"/>
    <s v="Kentucky"/>
    <n v="40214"/>
    <x v="0"/>
    <x v="1261"/>
    <x v="1"/>
    <x v="6"/>
    <x v="1245"/>
    <x v="1835"/>
    <n v="1"/>
    <n v="0"/>
    <x v="1968"/>
  </r>
  <r>
    <n v="7636"/>
    <s v="US-2017-158526"/>
    <x v="614"/>
    <x v="378"/>
    <s v="Second Class"/>
    <s v="KH-16360"/>
    <s v="Katherine Hughes"/>
    <s v="Consumer"/>
    <s v="United States"/>
    <s v="Louisville"/>
    <s v="Kentucky"/>
    <n v="40214"/>
    <x v="0"/>
    <x v="1496"/>
    <x v="0"/>
    <x v="1"/>
    <x v="1484"/>
    <x v="5079"/>
    <n v="1"/>
    <n v="0"/>
    <x v="6077"/>
  </r>
  <r>
    <n v="7637"/>
    <s v="US-2017-158526"/>
    <x v="614"/>
    <x v="378"/>
    <s v="Second Class"/>
    <s v="KH-16360"/>
    <s v="Katherine Hughes"/>
    <s v="Consumer"/>
    <s v="United States"/>
    <s v="Louisville"/>
    <s v="Kentucky"/>
    <n v="40214"/>
    <x v="0"/>
    <x v="866"/>
    <x v="0"/>
    <x v="1"/>
    <x v="860"/>
    <x v="5080"/>
    <n v="3"/>
    <n v="0"/>
    <x v="6078"/>
  </r>
  <r>
    <n v="7638"/>
    <s v="CA-2017-104885"/>
    <x v="580"/>
    <x v="494"/>
    <s v="Standard Class"/>
    <s v="DB-13555"/>
    <s v="Dorothy Badders"/>
    <s v="Corporate"/>
    <s v="United States"/>
    <s v="Newark"/>
    <s v="Delaware"/>
    <n v="19711"/>
    <x v="3"/>
    <x v="1500"/>
    <x v="1"/>
    <x v="6"/>
    <x v="1488"/>
    <x v="426"/>
    <n v="3"/>
    <n v="0"/>
    <x v="436"/>
  </r>
  <r>
    <n v="7639"/>
    <s v="CA-2017-104885"/>
    <x v="580"/>
    <x v="494"/>
    <s v="Standard Class"/>
    <s v="DB-13555"/>
    <s v="Dorothy Badders"/>
    <s v="Corporate"/>
    <s v="United States"/>
    <s v="Newark"/>
    <s v="Delaware"/>
    <n v="19711"/>
    <x v="3"/>
    <x v="1451"/>
    <x v="1"/>
    <x v="12"/>
    <x v="153"/>
    <x v="4097"/>
    <n v="7"/>
    <n v="0"/>
    <x v="4758"/>
  </r>
  <r>
    <n v="7640"/>
    <s v="CA-2017-104885"/>
    <x v="580"/>
    <x v="494"/>
    <s v="Standard Class"/>
    <s v="DB-13555"/>
    <s v="Dorothy Badders"/>
    <s v="Corporate"/>
    <s v="United States"/>
    <s v="Newark"/>
    <s v="Delaware"/>
    <n v="19711"/>
    <x v="3"/>
    <x v="1487"/>
    <x v="0"/>
    <x v="0"/>
    <x v="1474"/>
    <x v="5081"/>
    <n v="2"/>
    <n v="0"/>
    <x v="6079"/>
  </r>
  <r>
    <n v="7641"/>
    <s v="CA-2017-104885"/>
    <x v="580"/>
    <x v="494"/>
    <s v="Standard Class"/>
    <s v="DB-13555"/>
    <s v="Dorothy Badders"/>
    <s v="Corporate"/>
    <s v="United States"/>
    <s v="Newark"/>
    <s v="Delaware"/>
    <n v="19711"/>
    <x v="3"/>
    <x v="1713"/>
    <x v="1"/>
    <x v="10"/>
    <x v="33"/>
    <x v="5082"/>
    <n v="6"/>
    <n v="0"/>
    <x v="6080"/>
  </r>
  <r>
    <n v="7642"/>
    <s v="US-2016-157490"/>
    <x v="1099"/>
    <x v="1194"/>
    <s v="First Class"/>
    <s v="LB-16795"/>
    <s v="Laurel Beltran"/>
    <s v="Home Office"/>
    <s v="United States"/>
    <s v="Pueblo"/>
    <s v="Colorado"/>
    <n v="81001"/>
    <x v="1"/>
    <x v="1822"/>
    <x v="2"/>
    <x v="15"/>
    <x v="1810"/>
    <x v="5083"/>
    <n v="6"/>
    <n v="0.7"/>
    <x v="6081"/>
  </r>
  <r>
    <n v="7643"/>
    <s v="US-2016-157490"/>
    <x v="1099"/>
    <x v="1194"/>
    <s v="First Class"/>
    <s v="LB-16795"/>
    <s v="Laurel Beltran"/>
    <s v="Home Office"/>
    <s v="United States"/>
    <s v="Pueblo"/>
    <s v="Colorado"/>
    <n v="81001"/>
    <x v="1"/>
    <x v="528"/>
    <x v="1"/>
    <x v="8"/>
    <x v="528"/>
    <x v="5084"/>
    <n v="4"/>
    <n v="0.7"/>
    <x v="6082"/>
  </r>
  <r>
    <n v="7644"/>
    <s v="US-2016-157490"/>
    <x v="1099"/>
    <x v="1194"/>
    <s v="First Class"/>
    <s v="LB-16795"/>
    <s v="Laurel Beltran"/>
    <s v="Home Office"/>
    <s v="United States"/>
    <s v="Pueblo"/>
    <s v="Colorado"/>
    <n v="81001"/>
    <x v="1"/>
    <x v="1230"/>
    <x v="1"/>
    <x v="8"/>
    <x v="1213"/>
    <x v="5085"/>
    <n v="4"/>
    <n v="0.7"/>
    <x v="6083"/>
  </r>
  <r>
    <n v="7645"/>
    <s v="US-2016-157490"/>
    <x v="1099"/>
    <x v="1194"/>
    <s v="First Class"/>
    <s v="LB-16795"/>
    <s v="Laurel Beltran"/>
    <s v="Home Office"/>
    <s v="United States"/>
    <s v="Pueblo"/>
    <s v="Colorado"/>
    <n v="81001"/>
    <x v="1"/>
    <x v="1617"/>
    <x v="2"/>
    <x v="11"/>
    <x v="1608"/>
    <x v="4584"/>
    <n v="5"/>
    <n v="0.2"/>
    <x v="6084"/>
  </r>
  <r>
    <n v="7646"/>
    <s v="CA-2015-161452"/>
    <x v="57"/>
    <x v="1091"/>
    <s v="Standard Class"/>
    <s v="CA-11965"/>
    <s v="Carol Adams"/>
    <s v="Corporate"/>
    <s v="United States"/>
    <s v="Los Angeles"/>
    <s v="California"/>
    <n v="90036"/>
    <x v="1"/>
    <x v="873"/>
    <x v="0"/>
    <x v="1"/>
    <x v="867"/>
    <x v="1069"/>
    <n v="3"/>
    <n v="0.2"/>
    <x v="1110"/>
  </r>
  <r>
    <n v="7647"/>
    <s v="US-2014-115196"/>
    <x v="340"/>
    <x v="178"/>
    <s v="Standard Class"/>
    <s v="DL-12925"/>
    <s v="Daniel Lacy"/>
    <s v="Consumer"/>
    <s v="United States"/>
    <s v="Greenville"/>
    <s v="North Carolina"/>
    <n v="27834"/>
    <x v="0"/>
    <x v="1782"/>
    <x v="2"/>
    <x v="15"/>
    <x v="1772"/>
    <x v="5086"/>
    <n v="2"/>
    <n v="0.5"/>
    <x v="6085"/>
  </r>
  <r>
    <n v="7648"/>
    <s v="CA-2016-138968"/>
    <x v="543"/>
    <x v="67"/>
    <s v="First Class"/>
    <s v="FC-14335"/>
    <s v="Fred Chung"/>
    <s v="Corporate"/>
    <s v="United States"/>
    <s v="San Francisco"/>
    <s v="California"/>
    <n v="94110"/>
    <x v="1"/>
    <x v="798"/>
    <x v="1"/>
    <x v="8"/>
    <x v="796"/>
    <x v="5087"/>
    <n v="2"/>
    <n v="0.2"/>
    <x v="6086"/>
  </r>
  <r>
    <n v="7649"/>
    <s v="CA-2016-138968"/>
    <x v="543"/>
    <x v="67"/>
    <s v="First Class"/>
    <s v="FC-14335"/>
    <s v="Fred Chung"/>
    <s v="Corporate"/>
    <s v="United States"/>
    <s v="San Francisco"/>
    <s v="California"/>
    <n v="94110"/>
    <x v="1"/>
    <x v="774"/>
    <x v="0"/>
    <x v="1"/>
    <x v="773"/>
    <x v="5088"/>
    <n v="4"/>
    <n v="0.2"/>
    <x v="6087"/>
  </r>
  <r>
    <n v="7650"/>
    <s v="CA-2015-101889"/>
    <x v="17"/>
    <x v="16"/>
    <s v="Standard Class"/>
    <s v="DB-13120"/>
    <s v="David Bremer"/>
    <s v="Corporate"/>
    <s v="United States"/>
    <s v="Marion"/>
    <s v="Ohio"/>
    <n v="43302"/>
    <x v="3"/>
    <x v="738"/>
    <x v="0"/>
    <x v="3"/>
    <x v="737"/>
    <x v="5089"/>
    <n v="9"/>
    <n v="0.4"/>
    <x v="6088"/>
  </r>
  <r>
    <n v="7651"/>
    <s v="CA-2015-101889"/>
    <x v="17"/>
    <x v="16"/>
    <s v="Standard Class"/>
    <s v="DB-13120"/>
    <s v="David Bremer"/>
    <s v="Corporate"/>
    <s v="United States"/>
    <s v="Marion"/>
    <s v="Ohio"/>
    <n v="43302"/>
    <x v="3"/>
    <x v="1451"/>
    <x v="1"/>
    <x v="12"/>
    <x v="153"/>
    <x v="5090"/>
    <n v="3"/>
    <n v="0.2"/>
    <x v="6089"/>
  </r>
  <r>
    <n v="7652"/>
    <s v="CA-2017-110821"/>
    <x v="783"/>
    <x v="527"/>
    <s v="First Class"/>
    <s v="CK-12205"/>
    <s v="Chloris Kastensmidt"/>
    <s v="Consumer"/>
    <s v="United States"/>
    <s v="Dallas"/>
    <s v="Texas"/>
    <n v="75081"/>
    <x v="2"/>
    <x v="100"/>
    <x v="2"/>
    <x v="11"/>
    <x v="100"/>
    <x v="5091"/>
    <n v="3"/>
    <n v="0.2"/>
    <x v="6090"/>
  </r>
  <r>
    <n v="7653"/>
    <s v="CA-2017-110821"/>
    <x v="783"/>
    <x v="527"/>
    <s v="First Class"/>
    <s v="CK-12205"/>
    <s v="Chloris Kastensmidt"/>
    <s v="Consumer"/>
    <s v="United States"/>
    <s v="Dallas"/>
    <s v="Texas"/>
    <n v="75081"/>
    <x v="2"/>
    <x v="235"/>
    <x v="1"/>
    <x v="4"/>
    <x v="236"/>
    <x v="5092"/>
    <n v="2"/>
    <n v="0.2"/>
    <x v="6091"/>
  </r>
  <r>
    <n v="7654"/>
    <s v="CA-2015-121552"/>
    <x v="204"/>
    <x v="581"/>
    <s v="Standard Class"/>
    <s v="FW-14395"/>
    <s v="Fred Wasserman"/>
    <s v="Corporate"/>
    <s v="United States"/>
    <s v="Huntsville"/>
    <s v="Alabama"/>
    <n v="35810"/>
    <x v="0"/>
    <x v="1661"/>
    <x v="1"/>
    <x v="6"/>
    <x v="1649"/>
    <x v="638"/>
    <n v="4"/>
    <n v="0"/>
    <x v="6092"/>
  </r>
  <r>
    <n v="7655"/>
    <s v="CA-2015-107685"/>
    <x v="672"/>
    <x v="156"/>
    <s v="Second Class"/>
    <s v="JM-15865"/>
    <s v="John Murray"/>
    <s v="Consumer"/>
    <s v="United States"/>
    <s v="Las Vegas"/>
    <s v="Nevada"/>
    <n v="89115"/>
    <x v="1"/>
    <x v="1702"/>
    <x v="0"/>
    <x v="5"/>
    <x v="1691"/>
    <x v="4165"/>
    <n v="4"/>
    <n v="0"/>
    <x v="4846"/>
  </r>
  <r>
    <n v="7656"/>
    <s v="CA-2015-107685"/>
    <x v="672"/>
    <x v="156"/>
    <s v="Second Class"/>
    <s v="JM-15865"/>
    <s v="John Murray"/>
    <s v="Consumer"/>
    <s v="United States"/>
    <s v="Las Vegas"/>
    <s v="Nevada"/>
    <n v="89115"/>
    <x v="1"/>
    <x v="1465"/>
    <x v="1"/>
    <x v="10"/>
    <x v="1451"/>
    <x v="243"/>
    <n v="4"/>
    <n v="0"/>
    <x v="245"/>
  </r>
  <r>
    <n v="7657"/>
    <s v="US-2014-120740"/>
    <x v="1166"/>
    <x v="977"/>
    <s v="Same Day"/>
    <s v="PS-18970"/>
    <s v="Paul Stevenson"/>
    <s v="Home Office"/>
    <s v="United States"/>
    <s v="Los Angeles"/>
    <s v="California"/>
    <n v="90049"/>
    <x v="1"/>
    <x v="650"/>
    <x v="1"/>
    <x v="9"/>
    <x v="650"/>
    <x v="1483"/>
    <n v="2"/>
    <n v="0"/>
    <x v="1562"/>
  </r>
  <r>
    <n v="7658"/>
    <s v="US-2014-120740"/>
    <x v="1166"/>
    <x v="977"/>
    <s v="Same Day"/>
    <s v="PS-18970"/>
    <s v="Paul Stevenson"/>
    <s v="Home Office"/>
    <s v="United States"/>
    <s v="Los Angeles"/>
    <s v="California"/>
    <n v="90049"/>
    <x v="1"/>
    <x v="267"/>
    <x v="0"/>
    <x v="5"/>
    <x v="267"/>
    <x v="5093"/>
    <n v="4"/>
    <n v="0"/>
    <x v="6093"/>
  </r>
  <r>
    <n v="7659"/>
    <s v="CA-2017-155740"/>
    <x v="245"/>
    <x v="641"/>
    <s v="First Class"/>
    <s v="TC-21475"/>
    <s v="Tony Chapman"/>
    <s v="Home Office"/>
    <s v="United States"/>
    <s v="Lakewood"/>
    <s v="Ohio"/>
    <n v="44107"/>
    <x v="3"/>
    <x v="669"/>
    <x v="1"/>
    <x v="8"/>
    <x v="669"/>
    <x v="1996"/>
    <n v="4"/>
    <n v="0.7"/>
    <x v="6094"/>
  </r>
  <r>
    <n v="7660"/>
    <s v="CA-2017-146493"/>
    <x v="702"/>
    <x v="742"/>
    <s v="Standard Class"/>
    <s v="CV-12805"/>
    <s v="Cynthia Voltz"/>
    <s v="Corporate"/>
    <s v="United States"/>
    <s v="Fremont"/>
    <s v="Nebraska"/>
    <n v="68025"/>
    <x v="2"/>
    <x v="828"/>
    <x v="1"/>
    <x v="8"/>
    <x v="824"/>
    <x v="5094"/>
    <n v="5"/>
    <n v="0"/>
    <x v="6095"/>
  </r>
  <r>
    <n v="7661"/>
    <s v="CA-2014-105417"/>
    <x v="1167"/>
    <x v="614"/>
    <s v="Standard Class"/>
    <s v="VS-21820"/>
    <s v="Vivek Sundaresam"/>
    <s v="Consumer"/>
    <s v="United States"/>
    <s v="Huntsville"/>
    <s v="Texas"/>
    <n v="77340"/>
    <x v="2"/>
    <x v="441"/>
    <x v="0"/>
    <x v="5"/>
    <x v="441"/>
    <x v="5095"/>
    <n v="3"/>
    <n v="0.6"/>
    <x v="6096"/>
  </r>
  <r>
    <n v="7662"/>
    <s v="CA-2014-105417"/>
    <x v="1167"/>
    <x v="614"/>
    <s v="Standard Class"/>
    <s v="VS-21820"/>
    <s v="Vivek Sundaresam"/>
    <s v="Consumer"/>
    <s v="United States"/>
    <s v="Huntsville"/>
    <s v="Texas"/>
    <n v="77340"/>
    <x v="2"/>
    <x v="985"/>
    <x v="1"/>
    <x v="8"/>
    <x v="978"/>
    <x v="5096"/>
    <n v="7"/>
    <n v="0.8"/>
    <x v="6097"/>
  </r>
  <r>
    <n v="7663"/>
    <s v="US-2017-141509"/>
    <x v="365"/>
    <x v="147"/>
    <s v="First Class"/>
    <s v="SC-20575"/>
    <s v="Sonia Cooley"/>
    <s v="Consumer"/>
    <s v="United States"/>
    <s v="Los Angeles"/>
    <s v="California"/>
    <n v="90036"/>
    <x v="1"/>
    <x v="1167"/>
    <x v="1"/>
    <x v="6"/>
    <x v="1154"/>
    <x v="1618"/>
    <n v="5"/>
    <n v="0"/>
    <x v="1713"/>
  </r>
  <r>
    <n v="7664"/>
    <s v="CA-2017-139493"/>
    <x v="1168"/>
    <x v="184"/>
    <s v="Standard Class"/>
    <s v="SG-20605"/>
    <s v="Speros Goranitis"/>
    <s v="Consumer"/>
    <s v="United States"/>
    <s v="Asheville"/>
    <s v="North Carolina"/>
    <n v="28806"/>
    <x v="0"/>
    <x v="703"/>
    <x v="1"/>
    <x v="6"/>
    <x v="703"/>
    <x v="482"/>
    <n v="5"/>
    <n v="0.2"/>
    <x v="6098"/>
  </r>
  <r>
    <n v="7665"/>
    <s v="CA-2014-151967"/>
    <x v="68"/>
    <x v="1190"/>
    <s v="Standard Class"/>
    <s v="NB-18580"/>
    <s v="Nicole Brennan"/>
    <s v="Corporate"/>
    <s v="United States"/>
    <s v="Bossier City"/>
    <s v="Louisiana"/>
    <n v="71111"/>
    <x v="0"/>
    <x v="1525"/>
    <x v="0"/>
    <x v="5"/>
    <x v="1512"/>
    <x v="681"/>
    <n v="4"/>
    <n v="0"/>
    <x v="2953"/>
  </r>
  <r>
    <n v="7666"/>
    <s v="US-2016-140158"/>
    <x v="964"/>
    <x v="389"/>
    <s v="Standard Class"/>
    <s v="DR-12940"/>
    <s v="Daniel Raglin"/>
    <s v="Home Office"/>
    <s v="United States"/>
    <s v="Providence"/>
    <s v="Rhode Island"/>
    <n v="2908"/>
    <x v="3"/>
    <x v="999"/>
    <x v="1"/>
    <x v="8"/>
    <x v="991"/>
    <x v="3361"/>
    <n v="1"/>
    <n v="0"/>
    <x v="6099"/>
  </r>
  <r>
    <n v="7667"/>
    <s v="US-2016-140158"/>
    <x v="964"/>
    <x v="389"/>
    <s v="Standard Class"/>
    <s v="DR-12940"/>
    <s v="Daniel Raglin"/>
    <s v="Home Office"/>
    <s v="United States"/>
    <s v="Providence"/>
    <s v="Rhode Island"/>
    <n v="2908"/>
    <x v="3"/>
    <x v="306"/>
    <x v="2"/>
    <x v="16"/>
    <x v="306"/>
    <x v="5097"/>
    <n v="9"/>
    <n v="0"/>
    <x v="6100"/>
  </r>
  <r>
    <n v="7668"/>
    <s v="US-2016-140158"/>
    <x v="964"/>
    <x v="389"/>
    <s v="Standard Class"/>
    <s v="DR-12940"/>
    <s v="Daniel Raglin"/>
    <s v="Home Office"/>
    <s v="United States"/>
    <s v="Providence"/>
    <s v="Rhode Island"/>
    <n v="2908"/>
    <x v="3"/>
    <x v="1716"/>
    <x v="1"/>
    <x v="4"/>
    <x v="1703"/>
    <x v="5098"/>
    <n v="3"/>
    <n v="0"/>
    <x v="6101"/>
  </r>
  <r>
    <n v="7669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578"/>
    <x v="1"/>
    <x v="10"/>
    <x v="578"/>
    <x v="1598"/>
    <n v="6"/>
    <n v="0"/>
    <x v="1692"/>
  </r>
  <r>
    <n v="7670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681"/>
    <x v="1"/>
    <x v="10"/>
    <x v="681"/>
    <x v="731"/>
    <n v="3"/>
    <n v="0"/>
    <x v="749"/>
  </r>
  <r>
    <n v="7671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1301"/>
    <x v="2"/>
    <x v="11"/>
    <x v="1286"/>
    <x v="5099"/>
    <n v="2"/>
    <n v="0"/>
    <x v="6102"/>
  </r>
  <r>
    <n v="7672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1528"/>
    <x v="0"/>
    <x v="0"/>
    <x v="1515"/>
    <x v="5100"/>
    <n v="1"/>
    <n v="0"/>
    <x v="6103"/>
  </r>
  <r>
    <n v="7673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1823"/>
    <x v="0"/>
    <x v="5"/>
    <x v="1811"/>
    <x v="2799"/>
    <n v="3"/>
    <n v="0"/>
    <x v="6104"/>
  </r>
  <r>
    <n v="7674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1019"/>
    <x v="1"/>
    <x v="10"/>
    <x v="1010"/>
    <x v="901"/>
    <n v="5"/>
    <n v="0"/>
    <x v="934"/>
  </r>
  <r>
    <n v="7675"/>
    <s v="CA-2015-130974"/>
    <x v="154"/>
    <x v="699"/>
    <s v="Second Class"/>
    <s v="MA-17560"/>
    <s v="Matt Abelman"/>
    <s v="Home Office"/>
    <s v="United States"/>
    <s v="Everett"/>
    <s v="Massachusetts"/>
    <n v="2149"/>
    <x v="3"/>
    <x v="898"/>
    <x v="0"/>
    <x v="3"/>
    <x v="891"/>
    <x v="5101"/>
    <n v="4"/>
    <n v="0.3"/>
    <x v="232"/>
  </r>
  <r>
    <n v="7676"/>
    <s v="CA-2017-133487"/>
    <x v="636"/>
    <x v="510"/>
    <s v="Second Class"/>
    <s v="TS-21655"/>
    <s v="Trudy Schmidt"/>
    <s v="Consumer"/>
    <s v="United States"/>
    <s v="Rancho Cucamonga"/>
    <s v="California"/>
    <n v="91730"/>
    <x v="1"/>
    <x v="473"/>
    <x v="1"/>
    <x v="9"/>
    <x v="474"/>
    <x v="513"/>
    <n v="3"/>
    <n v="0"/>
    <x v="525"/>
  </r>
  <r>
    <n v="7677"/>
    <s v="CA-2014-142951"/>
    <x v="1169"/>
    <x v="508"/>
    <s v="Same Day"/>
    <s v="JG-15115"/>
    <s v="Jack Garza"/>
    <s v="Consumer"/>
    <s v="United States"/>
    <s v="Charlotte"/>
    <s v="North Carolina"/>
    <n v="28205"/>
    <x v="0"/>
    <x v="1599"/>
    <x v="2"/>
    <x v="11"/>
    <x v="1591"/>
    <x v="3032"/>
    <n v="3"/>
    <n v="0.2"/>
    <x v="6105"/>
  </r>
  <r>
    <n v="7678"/>
    <s v="CA-2014-133592"/>
    <x v="520"/>
    <x v="1263"/>
    <s v="Standard Class"/>
    <s v="KM-16375"/>
    <s v="Katherine Murray"/>
    <s v="Home Office"/>
    <s v="United States"/>
    <s v="Providence"/>
    <s v="Rhode Island"/>
    <n v="2908"/>
    <x v="3"/>
    <x v="1689"/>
    <x v="1"/>
    <x v="10"/>
    <x v="1677"/>
    <x v="3589"/>
    <n v="4"/>
    <n v="0"/>
    <x v="4092"/>
  </r>
  <r>
    <n v="7679"/>
    <s v="CA-2014-133592"/>
    <x v="520"/>
    <x v="1263"/>
    <s v="Standard Class"/>
    <s v="KM-16375"/>
    <s v="Katherine Murray"/>
    <s v="Home Office"/>
    <s v="United States"/>
    <s v="Providence"/>
    <s v="Rhode Island"/>
    <n v="2908"/>
    <x v="3"/>
    <x v="1025"/>
    <x v="1"/>
    <x v="10"/>
    <x v="1016"/>
    <x v="1830"/>
    <n v="3"/>
    <n v="0"/>
    <x v="1961"/>
  </r>
  <r>
    <n v="7680"/>
    <s v="CA-2014-133592"/>
    <x v="520"/>
    <x v="1263"/>
    <s v="Standard Class"/>
    <s v="KM-16375"/>
    <s v="Katherine Murray"/>
    <s v="Home Office"/>
    <s v="United States"/>
    <s v="Providence"/>
    <s v="Rhode Island"/>
    <n v="2908"/>
    <x v="3"/>
    <x v="695"/>
    <x v="2"/>
    <x v="11"/>
    <x v="1062"/>
    <x v="2832"/>
    <n v="4"/>
    <n v="0"/>
    <x v="3147"/>
  </r>
  <r>
    <n v="7681"/>
    <s v="CA-2014-133592"/>
    <x v="520"/>
    <x v="1263"/>
    <s v="Standard Class"/>
    <s v="KM-16375"/>
    <s v="Katherine Murray"/>
    <s v="Home Office"/>
    <s v="United States"/>
    <s v="Providence"/>
    <s v="Rhode Island"/>
    <n v="2908"/>
    <x v="3"/>
    <x v="1057"/>
    <x v="0"/>
    <x v="0"/>
    <x v="1046"/>
    <x v="2661"/>
    <n v="2"/>
    <n v="0"/>
    <x v="6106"/>
  </r>
  <r>
    <n v="7682"/>
    <s v="CA-2014-133592"/>
    <x v="520"/>
    <x v="1263"/>
    <s v="Standard Class"/>
    <s v="KM-16375"/>
    <s v="Katherine Murray"/>
    <s v="Home Office"/>
    <s v="United States"/>
    <s v="Providence"/>
    <s v="Rhode Island"/>
    <n v="2908"/>
    <x v="3"/>
    <x v="38"/>
    <x v="0"/>
    <x v="1"/>
    <x v="38"/>
    <x v="5102"/>
    <n v="6"/>
    <n v="0"/>
    <x v="6107"/>
  </r>
  <r>
    <n v="7683"/>
    <s v="CA-2015-120782"/>
    <x v="152"/>
    <x v="1264"/>
    <s v="First Class"/>
    <s v="SD-20485"/>
    <s v="Shirley Daniels"/>
    <s v="Home Office"/>
    <s v="United States"/>
    <s v="Midland"/>
    <s v="Michigan"/>
    <n v="48640"/>
    <x v="2"/>
    <x v="1470"/>
    <x v="1"/>
    <x v="9"/>
    <x v="1457"/>
    <x v="5103"/>
    <n v="1"/>
    <n v="0.1"/>
    <x v="6108"/>
  </r>
  <r>
    <n v="7684"/>
    <s v="CA-2015-120782"/>
    <x v="152"/>
    <x v="1264"/>
    <s v="First Class"/>
    <s v="SD-20485"/>
    <s v="Shirley Daniels"/>
    <s v="Home Office"/>
    <s v="United States"/>
    <s v="Midland"/>
    <s v="Michigan"/>
    <n v="48640"/>
    <x v="2"/>
    <x v="450"/>
    <x v="1"/>
    <x v="8"/>
    <x v="451"/>
    <x v="5104"/>
    <n v="3"/>
    <n v="0"/>
    <x v="6109"/>
  </r>
  <r>
    <n v="7685"/>
    <s v="CA-2015-116876"/>
    <x v="966"/>
    <x v="1265"/>
    <s v="Standard Class"/>
    <s v="TT-21070"/>
    <s v="Ted Trevino"/>
    <s v="Consumer"/>
    <s v="United States"/>
    <s v="Rochester"/>
    <s v="New York"/>
    <n v="14609"/>
    <x v="3"/>
    <x v="1812"/>
    <x v="1"/>
    <x v="8"/>
    <x v="1802"/>
    <x v="5105"/>
    <n v="9"/>
    <n v="0.2"/>
    <x v="6110"/>
  </r>
  <r>
    <n v="7686"/>
    <s v="CA-2015-116876"/>
    <x v="966"/>
    <x v="1265"/>
    <s v="Standard Class"/>
    <s v="TT-21070"/>
    <s v="Ted Trevino"/>
    <s v="Consumer"/>
    <s v="United States"/>
    <s v="Rochester"/>
    <s v="New York"/>
    <n v="14609"/>
    <x v="3"/>
    <x v="1718"/>
    <x v="2"/>
    <x v="7"/>
    <x v="1705"/>
    <x v="5106"/>
    <n v="1"/>
    <n v="0"/>
    <x v="6111"/>
  </r>
  <r>
    <n v="7687"/>
    <s v="CA-2016-169838"/>
    <x v="881"/>
    <x v="533"/>
    <s v="Standard Class"/>
    <s v="BB-11545"/>
    <s v="Brenda Bowman"/>
    <s v="Corporate"/>
    <s v="United States"/>
    <s v="Jackson"/>
    <s v="Michigan"/>
    <n v="49201"/>
    <x v="2"/>
    <x v="616"/>
    <x v="0"/>
    <x v="3"/>
    <x v="616"/>
    <x v="5107"/>
    <n v="9"/>
    <n v="0"/>
    <x v="6112"/>
  </r>
  <r>
    <n v="7688"/>
    <s v="CA-2016-169838"/>
    <x v="881"/>
    <x v="533"/>
    <s v="Standard Class"/>
    <s v="BB-11545"/>
    <s v="Brenda Bowman"/>
    <s v="Corporate"/>
    <s v="United States"/>
    <s v="Jackson"/>
    <s v="Michigan"/>
    <n v="49201"/>
    <x v="2"/>
    <x v="153"/>
    <x v="1"/>
    <x v="8"/>
    <x v="154"/>
    <x v="5108"/>
    <n v="1"/>
    <n v="0"/>
    <x v="6113"/>
  </r>
  <r>
    <n v="7689"/>
    <s v="CA-2016-169838"/>
    <x v="881"/>
    <x v="533"/>
    <s v="Standard Class"/>
    <s v="BB-11545"/>
    <s v="Brenda Bowman"/>
    <s v="Corporate"/>
    <s v="United States"/>
    <s v="Jackson"/>
    <s v="Michigan"/>
    <n v="49201"/>
    <x v="2"/>
    <x v="1824"/>
    <x v="2"/>
    <x v="11"/>
    <x v="1812"/>
    <x v="5109"/>
    <n v="8"/>
    <n v="0"/>
    <x v="6114"/>
  </r>
  <r>
    <n v="7690"/>
    <s v="US-2017-128951"/>
    <x v="663"/>
    <x v="1089"/>
    <s v="First Class"/>
    <s v="RS-19420"/>
    <s v="Ricardo Sperren"/>
    <s v="Corporate"/>
    <s v="United States"/>
    <s v="Suffolk"/>
    <s v="Virginia"/>
    <n v="23434"/>
    <x v="0"/>
    <x v="810"/>
    <x v="1"/>
    <x v="9"/>
    <x v="808"/>
    <x v="3998"/>
    <n v="3"/>
    <n v="0"/>
    <x v="6115"/>
  </r>
  <r>
    <n v="7691"/>
    <s v="US-2017-128951"/>
    <x v="663"/>
    <x v="1089"/>
    <s v="First Class"/>
    <s v="RS-19420"/>
    <s v="Ricardo Sperren"/>
    <s v="Corporate"/>
    <s v="United States"/>
    <s v="Suffolk"/>
    <s v="Virginia"/>
    <n v="23434"/>
    <x v="0"/>
    <x v="309"/>
    <x v="0"/>
    <x v="3"/>
    <x v="309"/>
    <x v="1310"/>
    <n v="3"/>
    <n v="0"/>
    <x v="6116"/>
  </r>
  <r>
    <n v="7692"/>
    <s v="US-2017-128951"/>
    <x v="663"/>
    <x v="1089"/>
    <s v="First Class"/>
    <s v="RS-19420"/>
    <s v="Ricardo Sperren"/>
    <s v="Corporate"/>
    <s v="United States"/>
    <s v="Suffolk"/>
    <s v="Virginia"/>
    <n v="23434"/>
    <x v="0"/>
    <x v="89"/>
    <x v="1"/>
    <x v="10"/>
    <x v="89"/>
    <x v="91"/>
    <n v="2"/>
    <n v="0"/>
    <x v="91"/>
  </r>
  <r>
    <n v="7693"/>
    <s v="CA-2014-102330"/>
    <x v="282"/>
    <x v="752"/>
    <s v="Standard Class"/>
    <s v="AI-10855"/>
    <s v="Arianne Irving"/>
    <s v="Consumer"/>
    <s v="United States"/>
    <s v="Brentwood"/>
    <s v="California"/>
    <n v="94513"/>
    <x v="1"/>
    <x v="429"/>
    <x v="1"/>
    <x v="2"/>
    <x v="429"/>
    <x v="333"/>
    <n v="6"/>
    <n v="0"/>
    <x v="6117"/>
  </r>
  <r>
    <n v="7694"/>
    <s v="CA-2014-102330"/>
    <x v="282"/>
    <x v="752"/>
    <s v="Standard Class"/>
    <s v="AI-10855"/>
    <s v="Arianne Irving"/>
    <s v="Consumer"/>
    <s v="United States"/>
    <s v="Brentwood"/>
    <s v="California"/>
    <n v="94513"/>
    <x v="1"/>
    <x v="1278"/>
    <x v="2"/>
    <x v="7"/>
    <x v="1263"/>
    <x v="1895"/>
    <n v="4"/>
    <n v="0.2"/>
    <x v="2033"/>
  </r>
  <r>
    <n v="7695"/>
    <s v="CA-2016-118899"/>
    <x v="554"/>
    <x v="298"/>
    <s v="Same Day"/>
    <s v="MC-17275"/>
    <s v="Marc Crier"/>
    <s v="Consumer"/>
    <s v="United States"/>
    <s v="Seattle"/>
    <s v="Washington"/>
    <n v="98103"/>
    <x v="1"/>
    <x v="1144"/>
    <x v="0"/>
    <x v="1"/>
    <x v="1132"/>
    <x v="5110"/>
    <n v="7"/>
    <n v="0.2"/>
    <x v="6118"/>
  </r>
  <r>
    <n v="7696"/>
    <s v="CA-2017-107958"/>
    <x v="1170"/>
    <x v="162"/>
    <s v="First Class"/>
    <s v="AH-10120"/>
    <s v="Adrian Hane"/>
    <s v="Home Office"/>
    <s v="United States"/>
    <s v="Houston"/>
    <s v="Texas"/>
    <n v="77036"/>
    <x v="2"/>
    <x v="447"/>
    <x v="1"/>
    <x v="10"/>
    <x v="447"/>
    <x v="2919"/>
    <n v="5"/>
    <n v="0.2"/>
    <x v="5031"/>
  </r>
  <r>
    <n v="7697"/>
    <s v="CA-2017-107958"/>
    <x v="1170"/>
    <x v="162"/>
    <s v="First Class"/>
    <s v="AH-10120"/>
    <s v="Adrian Hane"/>
    <s v="Home Office"/>
    <s v="United States"/>
    <s v="Houston"/>
    <s v="Texas"/>
    <n v="77036"/>
    <x v="2"/>
    <x v="1504"/>
    <x v="1"/>
    <x v="8"/>
    <x v="1491"/>
    <x v="5111"/>
    <n v="4"/>
    <n v="0.8"/>
    <x v="6119"/>
  </r>
  <r>
    <n v="7698"/>
    <s v="CA-2017-151799"/>
    <x v="817"/>
    <x v="867"/>
    <s v="Standard Class"/>
    <s v="BF-11170"/>
    <s v="Ben Ferrer"/>
    <s v="Home Office"/>
    <s v="United States"/>
    <s v="Lawrence"/>
    <s v="Massachusetts"/>
    <n v="1841"/>
    <x v="3"/>
    <x v="349"/>
    <x v="2"/>
    <x v="16"/>
    <x v="349"/>
    <x v="5112"/>
    <n v="2"/>
    <n v="0"/>
    <x v="6120"/>
  </r>
  <r>
    <n v="7699"/>
    <s v="CA-2017-151799"/>
    <x v="817"/>
    <x v="867"/>
    <s v="Standard Class"/>
    <s v="BF-11170"/>
    <s v="Ben Ferrer"/>
    <s v="Home Office"/>
    <s v="United States"/>
    <s v="Lawrence"/>
    <s v="Massachusetts"/>
    <n v="1841"/>
    <x v="3"/>
    <x v="235"/>
    <x v="1"/>
    <x v="4"/>
    <x v="236"/>
    <x v="5113"/>
    <n v="1"/>
    <n v="0"/>
    <x v="6121"/>
  </r>
  <r>
    <n v="7700"/>
    <s v="CA-2017-151799"/>
    <x v="817"/>
    <x v="867"/>
    <s v="Standard Class"/>
    <s v="BF-11170"/>
    <s v="Ben Ferrer"/>
    <s v="Home Office"/>
    <s v="United States"/>
    <s v="Lawrence"/>
    <s v="Massachusetts"/>
    <n v="1841"/>
    <x v="3"/>
    <x v="1257"/>
    <x v="1"/>
    <x v="14"/>
    <x v="1241"/>
    <x v="3567"/>
    <n v="3"/>
    <n v="0"/>
    <x v="4068"/>
  </r>
  <r>
    <n v="7701"/>
    <s v="CA-2017-151799"/>
    <x v="817"/>
    <x v="867"/>
    <s v="Standard Class"/>
    <s v="BF-11170"/>
    <s v="Ben Ferrer"/>
    <s v="Home Office"/>
    <s v="United States"/>
    <s v="Lawrence"/>
    <s v="Massachusetts"/>
    <n v="1841"/>
    <x v="3"/>
    <x v="1579"/>
    <x v="1"/>
    <x v="13"/>
    <x v="1570"/>
    <x v="1315"/>
    <n v="6"/>
    <n v="0"/>
    <x v="6122"/>
  </r>
  <r>
    <n v="7702"/>
    <s v="CA-2017-151799"/>
    <x v="817"/>
    <x v="867"/>
    <s v="Standard Class"/>
    <s v="BF-11170"/>
    <s v="Ben Ferrer"/>
    <s v="Home Office"/>
    <s v="United States"/>
    <s v="Lawrence"/>
    <s v="Massachusetts"/>
    <n v="1841"/>
    <x v="3"/>
    <x v="215"/>
    <x v="0"/>
    <x v="3"/>
    <x v="216"/>
    <x v="5114"/>
    <n v="2"/>
    <n v="0.3"/>
    <x v="6123"/>
  </r>
  <r>
    <n v="7703"/>
    <s v="CA-2016-114601"/>
    <x v="370"/>
    <x v="48"/>
    <s v="Standard Class"/>
    <s v="AA-10480"/>
    <s v="Andrew Allen"/>
    <s v="Consumer"/>
    <s v="United States"/>
    <s v="Detroit"/>
    <s v="Michigan"/>
    <n v="48234"/>
    <x v="2"/>
    <x v="820"/>
    <x v="1"/>
    <x v="10"/>
    <x v="816"/>
    <x v="1057"/>
    <n v="2"/>
    <n v="0"/>
    <x v="1302"/>
  </r>
  <r>
    <n v="7704"/>
    <s v="CA-2016-114601"/>
    <x v="370"/>
    <x v="48"/>
    <s v="Standard Class"/>
    <s v="AA-10480"/>
    <s v="Andrew Allen"/>
    <s v="Consumer"/>
    <s v="United States"/>
    <s v="Detroit"/>
    <s v="Michigan"/>
    <n v="48234"/>
    <x v="2"/>
    <x v="599"/>
    <x v="2"/>
    <x v="7"/>
    <x v="599"/>
    <x v="2779"/>
    <n v="3"/>
    <n v="0"/>
    <x v="4893"/>
  </r>
  <r>
    <n v="7705"/>
    <s v="CA-2016-114601"/>
    <x v="370"/>
    <x v="48"/>
    <s v="Standard Class"/>
    <s v="AA-10480"/>
    <s v="Andrew Allen"/>
    <s v="Consumer"/>
    <s v="United States"/>
    <s v="Detroit"/>
    <s v="Michigan"/>
    <n v="48234"/>
    <x v="2"/>
    <x v="823"/>
    <x v="0"/>
    <x v="3"/>
    <x v="819"/>
    <x v="990"/>
    <n v="4"/>
    <n v="0"/>
    <x v="6124"/>
  </r>
  <r>
    <n v="7706"/>
    <s v="CA-2016-114601"/>
    <x v="370"/>
    <x v="48"/>
    <s v="Standard Class"/>
    <s v="AA-10480"/>
    <s v="Andrew Allen"/>
    <s v="Consumer"/>
    <s v="United States"/>
    <s v="Detroit"/>
    <s v="Michigan"/>
    <n v="48234"/>
    <x v="2"/>
    <x v="331"/>
    <x v="2"/>
    <x v="11"/>
    <x v="331"/>
    <x v="651"/>
    <n v="3"/>
    <n v="0"/>
    <x v="663"/>
  </r>
  <r>
    <n v="7707"/>
    <s v="CA-2016-114601"/>
    <x v="370"/>
    <x v="48"/>
    <s v="Standard Class"/>
    <s v="AA-10480"/>
    <s v="Andrew Allen"/>
    <s v="Consumer"/>
    <s v="United States"/>
    <s v="Detroit"/>
    <s v="Michigan"/>
    <n v="48234"/>
    <x v="2"/>
    <x v="671"/>
    <x v="1"/>
    <x v="6"/>
    <x v="671"/>
    <x v="880"/>
    <n v="3"/>
    <n v="0"/>
    <x v="1032"/>
  </r>
  <r>
    <n v="7708"/>
    <s v="CA-2017-100237"/>
    <x v="453"/>
    <x v="163"/>
    <s v="Standard Class"/>
    <s v="SV-20815"/>
    <s v="Stuart Van"/>
    <s v="Corporate"/>
    <s v="United States"/>
    <s v="Orem"/>
    <s v="Utah"/>
    <n v="84057"/>
    <x v="1"/>
    <x v="1663"/>
    <x v="1"/>
    <x v="6"/>
    <x v="1651"/>
    <x v="2643"/>
    <n v="2"/>
    <n v="0"/>
    <x v="2390"/>
  </r>
  <r>
    <n v="7709"/>
    <s v="CA-2014-139542"/>
    <x v="1089"/>
    <x v="796"/>
    <s v="Standard Class"/>
    <s v="EH-14185"/>
    <s v="Evan Henry"/>
    <s v="Consumer"/>
    <s v="United States"/>
    <s v="Philadelphia"/>
    <s v="Pennsylvania"/>
    <n v="19120"/>
    <x v="3"/>
    <x v="1617"/>
    <x v="2"/>
    <x v="11"/>
    <x v="1608"/>
    <x v="2868"/>
    <n v="3"/>
    <n v="0.2"/>
    <x v="6125"/>
  </r>
  <r>
    <n v="7710"/>
    <s v="CA-2014-139542"/>
    <x v="1089"/>
    <x v="796"/>
    <s v="Standard Class"/>
    <s v="EH-14185"/>
    <s v="Evan Henry"/>
    <s v="Consumer"/>
    <s v="United States"/>
    <s v="Philadelphia"/>
    <s v="Pennsylvania"/>
    <n v="19120"/>
    <x v="3"/>
    <x v="338"/>
    <x v="1"/>
    <x v="8"/>
    <x v="338"/>
    <x v="5115"/>
    <n v="3"/>
    <n v="0.7"/>
    <x v="6126"/>
  </r>
  <r>
    <n v="7711"/>
    <s v="US-2015-142811"/>
    <x v="788"/>
    <x v="828"/>
    <s v="Standard Class"/>
    <s v="JL-15850"/>
    <s v="John Lucas"/>
    <s v="Consumer"/>
    <s v="United States"/>
    <s v="Mesa"/>
    <s v="Arizona"/>
    <n v="85204"/>
    <x v="1"/>
    <x v="1513"/>
    <x v="2"/>
    <x v="7"/>
    <x v="1500"/>
    <x v="4412"/>
    <n v="5"/>
    <n v="0.2"/>
    <x v="6127"/>
  </r>
  <r>
    <n v="7712"/>
    <s v="CA-2017-139353"/>
    <x v="960"/>
    <x v="904"/>
    <s v="Second Class"/>
    <s v="JM-15250"/>
    <s v="Janet Martin"/>
    <s v="Consumer"/>
    <s v="United States"/>
    <s v="Fayetteville"/>
    <s v="North Carolina"/>
    <n v="28314"/>
    <x v="0"/>
    <x v="1416"/>
    <x v="0"/>
    <x v="5"/>
    <x v="1403"/>
    <x v="2540"/>
    <n v="3"/>
    <n v="0.2"/>
    <x v="4107"/>
  </r>
  <r>
    <n v="7713"/>
    <s v="CA-2017-139353"/>
    <x v="960"/>
    <x v="904"/>
    <s v="Second Class"/>
    <s v="JM-15250"/>
    <s v="Janet Martin"/>
    <s v="Consumer"/>
    <s v="United States"/>
    <s v="Fayetteville"/>
    <s v="North Carolina"/>
    <n v="28314"/>
    <x v="0"/>
    <x v="196"/>
    <x v="1"/>
    <x v="4"/>
    <x v="197"/>
    <x v="2772"/>
    <n v="2"/>
    <n v="0.2"/>
    <x v="3078"/>
  </r>
  <r>
    <n v="7714"/>
    <s v="CA-2017-139353"/>
    <x v="960"/>
    <x v="904"/>
    <s v="Second Class"/>
    <s v="JM-15250"/>
    <s v="Janet Martin"/>
    <s v="Consumer"/>
    <s v="United States"/>
    <s v="Fayetteville"/>
    <s v="North Carolina"/>
    <n v="28314"/>
    <x v="0"/>
    <x v="1785"/>
    <x v="1"/>
    <x v="10"/>
    <x v="1775"/>
    <x v="1107"/>
    <n v="3"/>
    <n v="0.2"/>
    <x v="3062"/>
  </r>
  <r>
    <n v="7715"/>
    <s v="CA-2014-150203"/>
    <x v="29"/>
    <x v="899"/>
    <s v="First Class"/>
    <s v="JB-15925"/>
    <s v="Joni Blumstein"/>
    <s v="Consumer"/>
    <s v="United States"/>
    <s v="Los Angeles"/>
    <s v="California"/>
    <n v="90032"/>
    <x v="1"/>
    <x v="586"/>
    <x v="1"/>
    <x v="9"/>
    <x v="586"/>
    <x v="5116"/>
    <n v="6"/>
    <n v="0"/>
    <x v="6128"/>
  </r>
  <r>
    <n v="7716"/>
    <s v="US-2017-101518"/>
    <x v="132"/>
    <x v="834"/>
    <s v="Standard Class"/>
    <s v="PB-19105"/>
    <s v="Peter Bühler"/>
    <s v="Consumer"/>
    <s v="United States"/>
    <s v="Philadelphia"/>
    <s v="Pennsylvania"/>
    <n v="19140"/>
    <x v="3"/>
    <x v="1617"/>
    <x v="2"/>
    <x v="11"/>
    <x v="1608"/>
    <x v="2868"/>
    <n v="3"/>
    <n v="0.2"/>
    <x v="6125"/>
  </r>
  <r>
    <n v="7717"/>
    <s v="CA-2015-149636"/>
    <x v="1171"/>
    <x v="1266"/>
    <s v="Standard Class"/>
    <s v="SP-20620"/>
    <s v="Stefania Perrino"/>
    <s v="Corporate"/>
    <s v="United States"/>
    <s v="Colorado Springs"/>
    <s v="Colorado"/>
    <n v="80906"/>
    <x v="1"/>
    <x v="956"/>
    <x v="1"/>
    <x v="10"/>
    <x v="949"/>
    <x v="5117"/>
    <n v="5"/>
    <n v="0.2"/>
    <x v="6129"/>
  </r>
  <r>
    <n v="7718"/>
    <s v="CA-2015-149636"/>
    <x v="1171"/>
    <x v="1266"/>
    <s v="Standard Class"/>
    <s v="SP-20620"/>
    <s v="Stefania Perrino"/>
    <s v="Corporate"/>
    <s v="United States"/>
    <s v="Colorado Springs"/>
    <s v="Colorado"/>
    <n v="80906"/>
    <x v="1"/>
    <x v="507"/>
    <x v="1"/>
    <x v="8"/>
    <x v="507"/>
    <x v="5118"/>
    <n v="2"/>
    <n v="0.7"/>
    <x v="6130"/>
  </r>
  <r>
    <n v="7719"/>
    <s v="US-2017-146213"/>
    <x v="428"/>
    <x v="947"/>
    <s v="Standard Class"/>
    <s v="MC-17605"/>
    <s v="Matt Connell"/>
    <s v="Corporate"/>
    <s v="United States"/>
    <s v="Los Angeles"/>
    <s v="California"/>
    <n v="90032"/>
    <x v="1"/>
    <x v="1227"/>
    <x v="2"/>
    <x v="11"/>
    <x v="1211"/>
    <x v="5119"/>
    <n v="4"/>
    <n v="0"/>
    <x v="6131"/>
  </r>
  <r>
    <n v="7720"/>
    <s v="CA-2015-108588"/>
    <x v="956"/>
    <x v="1027"/>
    <s v="Standard Class"/>
    <s v="BG-11695"/>
    <s v="Brooke Gillingham"/>
    <s v="Corporate"/>
    <s v="United States"/>
    <s v="New York City"/>
    <s v="New York"/>
    <n v="10009"/>
    <x v="3"/>
    <x v="1500"/>
    <x v="1"/>
    <x v="6"/>
    <x v="1488"/>
    <x v="426"/>
    <n v="3"/>
    <n v="0"/>
    <x v="436"/>
  </r>
  <r>
    <n v="7721"/>
    <s v="CA-2015-108588"/>
    <x v="956"/>
    <x v="1027"/>
    <s v="Standard Class"/>
    <s v="BG-11695"/>
    <s v="Brooke Gillingham"/>
    <s v="Corporate"/>
    <s v="United States"/>
    <s v="New York City"/>
    <s v="New York"/>
    <n v="10009"/>
    <x v="3"/>
    <x v="755"/>
    <x v="1"/>
    <x v="12"/>
    <x v="753"/>
    <x v="2053"/>
    <n v="2"/>
    <n v="0"/>
    <x v="2211"/>
  </r>
  <r>
    <n v="7722"/>
    <s v="CA-2015-108588"/>
    <x v="956"/>
    <x v="1027"/>
    <s v="Standard Class"/>
    <s v="BG-11695"/>
    <s v="Brooke Gillingham"/>
    <s v="Corporate"/>
    <s v="United States"/>
    <s v="New York City"/>
    <s v="New York"/>
    <n v="10009"/>
    <x v="3"/>
    <x v="1263"/>
    <x v="1"/>
    <x v="8"/>
    <x v="1247"/>
    <x v="5120"/>
    <n v="2"/>
    <n v="0.2"/>
    <x v="6132"/>
  </r>
  <r>
    <n v="7723"/>
    <s v="US-2017-138086"/>
    <x v="513"/>
    <x v="4"/>
    <s v="Standard Class"/>
    <s v="JO-15550"/>
    <s v="Jesus Ocampo"/>
    <s v="Home Office"/>
    <s v="United States"/>
    <s v="San Francisco"/>
    <s v="California"/>
    <n v="94109"/>
    <x v="1"/>
    <x v="1825"/>
    <x v="1"/>
    <x v="9"/>
    <x v="1813"/>
    <x v="1360"/>
    <n v="3"/>
    <n v="0"/>
    <x v="6133"/>
  </r>
  <r>
    <n v="7724"/>
    <s v="CA-2015-139374"/>
    <x v="229"/>
    <x v="240"/>
    <s v="Standard Class"/>
    <s v="AR-10345"/>
    <s v="Alex Russell"/>
    <s v="Corporate"/>
    <s v="United States"/>
    <s v="Austin"/>
    <s v="Texas"/>
    <n v="78745"/>
    <x v="2"/>
    <x v="1189"/>
    <x v="0"/>
    <x v="1"/>
    <x v="1175"/>
    <x v="5121"/>
    <n v="1"/>
    <n v="0.3"/>
    <x v="6134"/>
  </r>
  <r>
    <n v="7725"/>
    <s v="CA-2016-113978"/>
    <x v="477"/>
    <x v="953"/>
    <s v="Standard Class"/>
    <s v="TS-21505"/>
    <s v="Tony Sayre"/>
    <s v="Consumer"/>
    <s v="United States"/>
    <s v="Cleveland"/>
    <s v="Ohio"/>
    <n v="44105"/>
    <x v="3"/>
    <x v="847"/>
    <x v="1"/>
    <x v="9"/>
    <x v="841"/>
    <x v="5122"/>
    <n v="1"/>
    <n v="0.2"/>
    <x v="6135"/>
  </r>
  <r>
    <n v="7726"/>
    <s v="CA-2016-113978"/>
    <x v="477"/>
    <x v="953"/>
    <s v="Standard Class"/>
    <s v="TS-21505"/>
    <s v="Tony Sayre"/>
    <s v="Consumer"/>
    <s v="United States"/>
    <s v="Cleveland"/>
    <s v="Ohio"/>
    <n v="44105"/>
    <x v="3"/>
    <x v="464"/>
    <x v="1"/>
    <x v="4"/>
    <x v="465"/>
    <x v="5123"/>
    <n v="2"/>
    <n v="0.2"/>
    <x v="6136"/>
  </r>
  <r>
    <n v="7727"/>
    <s v="CA-2016-113978"/>
    <x v="477"/>
    <x v="953"/>
    <s v="Standard Class"/>
    <s v="TS-21505"/>
    <s v="Tony Sayre"/>
    <s v="Consumer"/>
    <s v="United States"/>
    <s v="Cleveland"/>
    <s v="Ohio"/>
    <n v="44105"/>
    <x v="3"/>
    <x v="942"/>
    <x v="1"/>
    <x v="4"/>
    <x v="935"/>
    <x v="4102"/>
    <n v="3"/>
    <n v="0.2"/>
    <x v="4764"/>
  </r>
  <r>
    <n v="7728"/>
    <s v="US-2015-150231"/>
    <x v="199"/>
    <x v="590"/>
    <s v="Second Class"/>
    <s v="JK-15640"/>
    <s v="Jim Kriz"/>
    <s v="Home Office"/>
    <s v="United States"/>
    <s v="New York City"/>
    <s v="New York"/>
    <n v="10009"/>
    <x v="3"/>
    <x v="1663"/>
    <x v="1"/>
    <x v="6"/>
    <x v="1651"/>
    <x v="255"/>
    <n v="3"/>
    <n v="0"/>
    <x v="6137"/>
  </r>
  <r>
    <n v="7729"/>
    <s v="CA-2016-106915"/>
    <x v="491"/>
    <x v="82"/>
    <s v="Standard Class"/>
    <s v="GA-14515"/>
    <s v="George Ashbrook"/>
    <s v="Consumer"/>
    <s v="United States"/>
    <s v="El Paso"/>
    <s v="Texas"/>
    <n v="79907"/>
    <x v="2"/>
    <x v="796"/>
    <x v="1"/>
    <x v="6"/>
    <x v="794"/>
    <x v="329"/>
    <n v="4"/>
    <n v="0.2"/>
    <x v="6138"/>
  </r>
  <r>
    <n v="7730"/>
    <s v="US-2016-109260"/>
    <x v="182"/>
    <x v="152"/>
    <s v="Standard Class"/>
    <s v="TN-21040"/>
    <s v="Tanja Norvell"/>
    <s v="Home Office"/>
    <s v="United States"/>
    <s v="Tallahassee"/>
    <s v="Florida"/>
    <n v="32303"/>
    <x v="0"/>
    <x v="1332"/>
    <x v="2"/>
    <x v="11"/>
    <x v="1317"/>
    <x v="2404"/>
    <n v="3"/>
    <n v="0.2"/>
    <x v="6139"/>
  </r>
  <r>
    <n v="7731"/>
    <s v="CA-2017-104850"/>
    <x v="487"/>
    <x v="141"/>
    <s v="Standard Class"/>
    <s v="TW-21025"/>
    <s v="Tamara Willingham"/>
    <s v="Home Office"/>
    <s v="United States"/>
    <s v="Seattle"/>
    <s v="Washington"/>
    <n v="98103"/>
    <x v="1"/>
    <x v="1209"/>
    <x v="0"/>
    <x v="1"/>
    <x v="1194"/>
    <x v="5124"/>
    <n v="4"/>
    <n v="0.2"/>
    <x v="6140"/>
  </r>
  <r>
    <n v="7732"/>
    <s v="CA-2017-140508"/>
    <x v="65"/>
    <x v="814"/>
    <s v="First Class"/>
    <s v="PA-19060"/>
    <s v="Pete Armstrong"/>
    <s v="Home Office"/>
    <s v="United States"/>
    <s v="Dallas"/>
    <s v="Texas"/>
    <n v="75220"/>
    <x v="2"/>
    <x v="81"/>
    <x v="1"/>
    <x v="12"/>
    <x v="81"/>
    <x v="5125"/>
    <n v="4"/>
    <n v="0.2"/>
    <x v="6141"/>
  </r>
  <r>
    <n v="7733"/>
    <s v="CA-2017-143294"/>
    <x v="455"/>
    <x v="475"/>
    <s v="Standard Class"/>
    <s v="JD-15790"/>
    <s v="John Dryer"/>
    <s v="Consumer"/>
    <s v="United States"/>
    <s v="Houston"/>
    <s v="Texas"/>
    <n v="77070"/>
    <x v="2"/>
    <x v="578"/>
    <x v="1"/>
    <x v="10"/>
    <x v="578"/>
    <x v="1432"/>
    <n v="2"/>
    <n v="0.2"/>
    <x v="1507"/>
  </r>
  <r>
    <n v="7734"/>
    <s v="CA-2016-165673"/>
    <x v="666"/>
    <x v="1088"/>
    <s v="Second Class"/>
    <s v="MN-17935"/>
    <s v="Michael Nguyen"/>
    <s v="Consumer"/>
    <s v="United States"/>
    <s v="Springfield"/>
    <s v="Ohio"/>
    <n v="45503"/>
    <x v="3"/>
    <x v="1393"/>
    <x v="1"/>
    <x v="10"/>
    <x v="1379"/>
    <x v="302"/>
    <n v="4"/>
    <n v="0.2"/>
    <x v="6142"/>
  </r>
  <r>
    <n v="7735"/>
    <s v="CA-2017-134418"/>
    <x v="175"/>
    <x v="295"/>
    <s v="Standard Class"/>
    <s v="GM-14500"/>
    <s v="Gene McClure"/>
    <s v="Consumer"/>
    <s v="United States"/>
    <s v="Seattle"/>
    <s v="Washington"/>
    <n v="98103"/>
    <x v="1"/>
    <x v="154"/>
    <x v="1"/>
    <x v="6"/>
    <x v="155"/>
    <x v="2162"/>
    <n v="3"/>
    <n v="0"/>
    <x v="1878"/>
  </r>
  <r>
    <n v="7736"/>
    <s v="US-2016-106313"/>
    <x v="250"/>
    <x v="1013"/>
    <s v="Standard Class"/>
    <s v="DG-13300"/>
    <s v="Deirdre Greer"/>
    <s v="Corporate"/>
    <s v="United States"/>
    <s v="Seattle"/>
    <s v="Washington"/>
    <n v="98105"/>
    <x v="1"/>
    <x v="680"/>
    <x v="1"/>
    <x v="10"/>
    <x v="680"/>
    <x v="541"/>
    <n v="3"/>
    <n v="0"/>
    <x v="551"/>
  </r>
  <r>
    <n v="7737"/>
    <s v="CA-2014-105872"/>
    <x v="992"/>
    <x v="104"/>
    <s v="Standard Class"/>
    <s v="JG-15160"/>
    <s v="James Galang"/>
    <s v="Consumer"/>
    <s v="United States"/>
    <s v="New York City"/>
    <s v="New York"/>
    <n v="10024"/>
    <x v="3"/>
    <x v="715"/>
    <x v="1"/>
    <x v="8"/>
    <x v="714"/>
    <x v="467"/>
    <n v="4"/>
    <n v="0.2"/>
    <x v="6143"/>
  </r>
  <r>
    <n v="7738"/>
    <s v="CA-2017-108287"/>
    <x v="404"/>
    <x v="404"/>
    <s v="First Class"/>
    <s v="AG-10330"/>
    <s v="Alex Grayson"/>
    <s v="Consumer"/>
    <s v="United States"/>
    <s v="Charlotte"/>
    <s v="North Carolina"/>
    <n v="28205"/>
    <x v="0"/>
    <x v="1039"/>
    <x v="1"/>
    <x v="6"/>
    <x v="1029"/>
    <x v="2538"/>
    <n v="9"/>
    <n v="0.2"/>
    <x v="6144"/>
  </r>
  <r>
    <n v="7739"/>
    <s v="CA-2017-141103"/>
    <x v="245"/>
    <x v="1236"/>
    <s v="Standard Class"/>
    <s v="JF-15355"/>
    <s v="Jay Fein"/>
    <s v="Consumer"/>
    <s v="United States"/>
    <s v="Baltimore"/>
    <s v="Maryland"/>
    <n v="21215"/>
    <x v="3"/>
    <x v="831"/>
    <x v="2"/>
    <x v="7"/>
    <x v="826"/>
    <x v="5126"/>
    <n v="5"/>
    <n v="0"/>
    <x v="6145"/>
  </r>
  <r>
    <n v="7740"/>
    <s v="CA-2014-154781"/>
    <x v="871"/>
    <x v="158"/>
    <s v="Standard Class"/>
    <s v="SC-20680"/>
    <s v="Steve Carroll"/>
    <s v="Home Office"/>
    <s v="United States"/>
    <s v="San Francisco"/>
    <s v="California"/>
    <n v="94110"/>
    <x v="1"/>
    <x v="1128"/>
    <x v="1"/>
    <x v="10"/>
    <x v="1116"/>
    <x v="1545"/>
    <n v="2"/>
    <n v="0"/>
    <x v="1632"/>
  </r>
  <r>
    <n v="7741"/>
    <s v="CA-2014-154781"/>
    <x v="871"/>
    <x v="158"/>
    <s v="Standard Class"/>
    <s v="SC-20680"/>
    <s v="Steve Carroll"/>
    <s v="Home Office"/>
    <s v="United States"/>
    <s v="San Francisco"/>
    <s v="California"/>
    <n v="94110"/>
    <x v="1"/>
    <x v="1523"/>
    <x v="2"/>
    <x v="11"/>
    <x v="1510"/>
    <x v="5127"/>
    <n v="1"/>
    <n v="0"/>
    <x v="6146"/>
  </r>
  <r>
    <n v="7742"/>
    <s v="CA-2015-147816"/>
    <x v="496"/>
    <x v="1068"/>
    <s v="Second Class"/>
    <s v="CM-11935"/>
    <s v="Carlos Meador"/>
    <s v="Consumer"/>
    <s v="United States"/>
    <s v="Tucson"/>
    <s v="Arizona"/>
    <n v="85705"/>
    <x v="1"/>
    <x v="1513"/>
    <x v="2"/>
    <x v="7"/>
    <x v="1500"/>
    <x v="430"/>
    <n v="2"/>
    <n v="0.2"/>
    <x v="6147"/>
  </r>
  <r>
    <n v="7743"/>
    <s v="CA-2017-105326"/>
    <x v="648"/>
    <x v="952"/>
    <s v="Standard Class"/>
    <s v="KT-16480"/>
    <s v="Kean Thornton"/>
    <s v="Consumer"/>
    <s v="United States"/>
    <s v="Los Angeles"/>
    <s v="California"/>
    <n v="90036"/>
    <x v="1"/>
    <x v="988"/>
    <x v="1"/>
    <x v="10"/>
    <x v="981"/>
    <x v="243"/>
    <n v="4"/>
    <n v="0"/>
    <x v="245"/>
  </r>
  <r>
    <n v="7744"/>
    <s v="CA-2016-133613"/>
    <x v="26"/>
    <x v="563"/>
    <s v="Standard Class"/>
    <s v="CP-12340"/>
    <s v="Christine Phan"/>
    <s v="Corporate"/>
    <s v="United States"/>
    <s v="Waterbury"/>
    <s v="Connecticut"/>
    <n v="6708"/>
    <x v="3"/>
    <x v="1406"/>
    <x v="1"/>
    <x v="8"/>
    <x v="1393"/>
    <x v="4623"/>
    <n v="2"/>
    <n v="0"/>
    <x v="5477"/>
  </r>
  <r>
    <n v="7745"/>
    <s v="CA-2016-133613"/>
    <x v="26"/>
    <x v="563"/>
    <s v="Standard Class"/>
    <s v="CP-12340"/>
    <s v="Christine Phan"/>
    <s v="Corporate"/>
    <s v="United States"/>
    <s v="Waterbury"/>
    <s v="Connecticut"/>
    <n v="6708"/>
    <x v="3"/>
    <x v="867"/>
    <x v="2"/>
    <x v="7"/>
    <x v="861"/>
    <x v="5128"/>
    <n v="3"/>
    <n v="0"/>
    <x v="6148"/>
  </r>
  <r>
    <n v="7746"/>
    <s v="CA-2016-133613"/>
    <x v="26"/>
    <x v="563"/>
    <s v="Standard Class"/>
    <s v="CP-12340"/>
    <s v="Christine Phan"/>
    <s v="Corporate"/>
    <s v="United States"/>
    <s v="Waterbury"/>
    <s v="Connecticut"/>
    <n v="6708"/>
    <x v="3"/>
    <x v="950"/>
    <x v="1"/>
    <x v="6"/>
    <x v="943"/>
    <x v="296"/>
    <n v="3"/>
    <n v="0"/>
    <x v="301"/>
  </r>
  <r>
    <n v="7747"/>
    <s v="CA-2015-109113"/>
    <x v="546"/>
    <x v="226"/>
    <s v="Standard Class"/>
    <s v="EK-13795"/>
    <s v="Eileen Kiefer"/>
    <s v="Home Office"/>
    <s v="United States"/>
    <s v="Chicago"/>
    <s v="Illinois"/>
    <n v="60610"/>
    <x v="2"/>
    <x v="788"/>
    <x v="2"/>
    <x v="11"/>
    <x v="786"/>
    <x v="2116"/>
    <n v="2"/>
    <n v="0.2"/>
    <x v="6149"/>
  </r>
  <r>
    <n v="7748"/>
    <s v="CA-2015-156153"/>
    <x v="70"/>
    <x v="68"/>
    <s v="Second Class"/>
    <s v="CW-11905"/>
    <s v="Carl Weiss"/>
    <s v="Home Office"/>
    <s v="United States"/>
    <s v="Long Beach"/>
    <s v="New York"/>
    <n v="11561"/>
    <x v="3"/>
    <x v="242"/>
    <x v="1"/>
    <x v="13"/>
    <x v="243"/>
    <x v="262"/>
    <n v="6"/>
    <n v="0"/>
    <x v="264"/>
  </r>
  <r>
    <n v="7749"/>
    <s v="CA-2015-133242"/>
    <x v="652"/>
    <x v="1267"/>
    <s v="Standard Class"/>
    <s v="KH-16510"/>
    <s v="Keith Herrera"/>
    <s v="Consumer"/>
    <s v="United States"/>
    <s v="Arlington"/>
    <s v="Virginia"/>
    <n v="22204"/>
    <x v="0"/>
    <x v="1492"/>
    <x v="0"/>
    <x v="5"/>
    <x v="1479"/>
    <x v="4053"/>
    <n v="3"/>
    <n v="0"/>
    <x v="6150"/>
  </r>
  <r>
    <n v="7750"/>
    <s v="CA-2015-133242"/>
    <x v="652"/>
    <x v="1267"/>
    <s v="Standard Class"/>
    <s v="KH-16510"/>
    <s v="Keith Herrera"/>
    <s v="Consumer"/>
    <s v="United States"/>
    <s v="Arlington"/>
    <s v="Virginia"/>
    <n v="22204"/>
    <x v="0"/>
    <x v="906"/>
    <x v="1"/>
    <x v="4"/>
    <x v="898"/>
    <x v="5129"/>
    <n v="2"/>
    <n v="0"/>
    <x v="6151"/>
  </r>
  <r>
    <n v="7751"/>
    <s v="CA-2015-133242"/>
    <x v="652"/>
    <x v="1267"/>
    <s v="Standard Class"/>
    <s v="KH-16510"/>
    <s v="Keith Herrera"/>
    <s v="Consumer"/>
    <s v="United States"/>
    <s v="Arlington"/>
    <s v="Virginia"/>
    <n v="22204"/>
    <x v="0"/>
    <x v="153"/>
    <x v="1"/>
    <x v="8"/>
    <x v="154"/>
    <x v="5130"/>
    <n v="2"/>
    <n v="0"/>
    <x v="6152"/>
  </r>
  <r>
    <n v="7752"/>
    <s v="CA-2015-133242"/>
    <x v="652"/>
    <x v="1267"/>
    <s v="Standard Class"/>
    <s v="KH-16510"/>
    <s v="Keith Herrera"/>
    <s v="Consumer"/>
    <s v="United States"/>
    <s v="Arlington"/>
    <s v="Virginia"/>
    <n v="22204"/>
    <x v="0"/>
    <x v="495"/>
    <x v="2"/>
    <x v="7"/>
    <x v="495"/>
    <x v="5131"/>
    <n v="3"/>
    <n v="0"/>
    <x v="6153"/>
  </r>
  <r>
    <n v="7753"/>
    <s v="CA-2015-133242"/>
    <x v="652"/>
    <x v="1267"/>
    <s v="Standard Class"/>
    <s v="KH-16510"/>
    <s v="Keith Herrera"/>
    <s v="Consumer"/>
    <s v="United States"/>
    <s v="Arlington"/>
    <s v="Virginia"/>
    <n v="22204"/>
    <x v="0"/>
    <x v="729"/>
    <x v="1"/>
    <x v="8"/>
    <x v="728"/>
    <x v="5132"/>
    <n v="2"/>
    <n v="0"/>
    <x v="6154"/>
  </r>
  <r>
    <n v="7754"/>
    <s v="CA-2015-158323"/>
    <x v="672"/>
    <x v="253"/>
    <s v="First Class"/>
    <s v="AB-10600"/>
    <s v="Ann Blume"/>
    <s v="Corporate"/>
    <s v="United States"/>
    <s v="Jacksonville"/>
    <s v="North Carolina"/>
    <n v="28540"/>
    <x v="0"/>
    <x v="1445"/>
    <x v="0"/>
    <x v="5"/>
    <x v="1432"/>
    <x v="1232"/>
    <n v="2"/>
    <n v="0.2"/>
    <x v="2566"/>
  </r>
  <r>
    <n v="7755"/>
    <s v="CA-2015-161795"/>
    <x v="379"/>
    <x v="226"/>
    <s v="Second Class"/>
    <s v="AH-10075"/>
    <s v="Adam Hart"/>
    <s v="Corporate"/>
    <s v="United States"/>
    <s v="Columbus"/>
    <s v="Ohio"/>
    <n v="43229"/>
    <x v="3"/>
    <x v="868"/>
    <x v="1"/>
    <x v="6"/>
    <x v="862"/>
    <x v="5133"/>
    <n v="2"/>
    <n v="0.2"/>
    <x v="6155"/>
  </r>
  <r>
    <n v="7756"/>
    <s v="CA-2017-100902"/>
    <x v="701"/>
    <x v="410"/>
    <s v="Standard Class"/>
    <s v="CK-12595"/>
    <s v="Clytie Kelty"/>
    <s v="Consumer"/>
    <s v="United States"/>
    <s v="Charlotte"/>
    <s v="North Carolina"/>
    <n v="28205"/>
    <x v="0"/>
    <x v="1826"/>
    <x v="1"/>
    <x v="10"/>
    <x v="1814"/>
    <x v="5134"/>
    <n v="7"/>
    <n v="0.2"/>
    <x v="6156"/>
  </r>
  <r>
    <n v="7757"/>
    <s v="CA-2017-100902"/>
    <x v="701"/>
    <x v="410"/>
    <s v="Standard Class"/>
    <s v="CK-12595"/>
    <s v="Clytie Kelty"/>
    <s v="Consumer"/>
    <s v="United States"/>
    <s v="Charlotte"/>
    <s v="North Carolina"/>
    <n v="28205"/>
    <x v="0"/>
    <x v="619"/>
    <x v="2"/>
    <x v="11"/>
    <x v="619"/>
    <x v="5135"/>
    <n v="5"/>
    <n v="0.2"/>
    <x v="6157"/>
  </r>
  <r>
    <n v="7758"/>
    <s v="CA-2017-112844"/>
    <x v="38"/>
    <x v="38"/>
    <s v="Second Class"/>
    <s v="SP-20620"/>
    <s v="Stefania Perrino"/>
    <s v="Corporate"/>
    <s v="United States"/>
    <s v="Buffalo"/>
    <s v="New York"/>
    <n v="14215"/>
    <x v="3"/>
    <x v="47"/>
    <x v="2"/>
    <x v="7"/>
    <x v="47"/>
    <x v="3582"/>
    <n v="4"/>
    <n v="0"/>
    <x v="6158"/>
  </r>
  <r>
    <n v="7759"/>
    <s v="CA-2017-112844"/>
    <x v="38"/>
    <x v="38"/>
    <s v="Second Class"/>
    <s v="SP-20620"/>
    <s v="Stefania Perrino"/>
    <s v="Corporate"/>
    <s v="United States"/>
    <s v="Buffalo"/>
    <s v="New York"/>
    <n v="14215"/>
    <x v="3"/>
    <x v="1704"/>
    <x v="0"/>
    <x v="5"/>
    <x v="1693"/>
    <x v="5136"/>
    <n v="3"/>
    <n v="0"/>
    <x v="6159"/>
  </r>
  <r>
    <n v="7760"/>
    <s v="CA-2016-158925"/>
    <x v="1057"/>
    <x v="464"/>
    <s v="Standard Class"/>
    <s v="JP-15460"/>
    <s v="Jennifer Patt"/>
    <s v="Corporate"/>
    <s v="United States"/>
    <s v="Houston"/>
    <s v="Texas"/>
    <n v="77041"/>
    <x v="2"/>
    <x v="934"/>
    <x v="1"/>
    <x v="10"/>
    <x v="927"/>
    <x v="12"/>
    <n v="3"/>
    <n v="0.2"/>
    <x v="12"/>
  </r>
  <r>
    <n v="7761"/>
    <s v="CA-2014-155390"/>
    <x v="776"/>
    <x v="872"/>
    <s v="Standard Class"/>
    <s v="BG-11035"/>
    <s v="Barry Gonzalez"/>
    <s v="Consumer"/>
    <s v="United States"/>
    <s v="Memphis"/>
    <s v="Tennessee"/>
    <n v="38109"/>
    <x v="0"/>
    <x v="954"/>
    <x v="1"/>
    <x v="10"/>
    <x v="947"/>
    <x v="5137"/>
    <n v="2"/>
    <n v="0.2"/>
    <x v="6160"/>
  </r>
  <r>
    <n v="7762"/>
    <s v="CA-2017-123071"/>
    <x v="734"/>
    <x v="792"/>
    <s v="First Class"/>
    <s v="CC-12550"/>
    <s v="Clay Cheatham"/>
    <s v="Consumer"/>
    <s v="United States"/>
    <s v="Plano"/>
    <s v="Texas"/>
    <n v="75023"/>
    <x v="2"/>
    <x v="1151"/>
    <x v="1"/>
    <x v="10"/>
    <x v="1139"/>
    <x v="563"/>
    <n v="2"/>
    <n v="0.2"/>
    <x v="572"/>
  </r>
  <r>
    <n v="7763"/>
    <s v="CA-2017-156391"/>
    <x v="986"/>
    <x v="938"/>
    <s v="First Class"/>
    <s v="SL-20155"/>
    <s v="Sara Luxemburg"/>
    <s v="Home Office"/>
    <s v="United States"/>
    <s v="Salem"/>
    <s v="Oregon"/>
    <n v="97301"/>
    <x v="1"/>
    <x v="1061"/>
    <x v="1"/>
    <x v="6"/>
    <x v="1050"/>
    <x v="5138"/>
    <n v="1"/>
    <n v="0.2"/>
    <x v="6161"/>
  </r>
  <r>
    <n v="7764"/>
    <s v="CA-2015-103093"/>
    <x v="302"/>
    <x v="1268"/>
    <s v="Standard Class"/>
    <s v="FO-14305"/>
    <s v="Frank Olsen"/>
    <s v="Consumer"/>
    <s v="United States"/>
    <s v="Columbus"/>
    <s v="Georgia"/>
    <n v="31907"/>
    <x v="0"/>
    <x v="1451"/>
    <x v="1"/>
    <x v="12"/>
    <x v="153"/>
    <x v="5139"/>
    <n v="9"/>
    <n v="0"/>
    <x v="6162"/>
  </r>
  <r>
    <n v="7765"/>
    <s v="US-2017-118941"/>
    <x v="801"/>
    <x v="948"/>
    <s v="Same Day"/>
    <s v="BB-11545"/>
    <s v="Brenda Bowman"/>
    <s v="Corporate"/>
    <s v="United States"/>
    <s v="Columbia"/>
    <s v="Maryland"/>
    <n v="21044"/>
    <x v="3"/>
    <x v="512"/>
    <x v="1"/>
    <x v="6"/>
    <x v="512"/>
    <x v="255"/>
    <n v="3"/>
    <n v="0"/>
    <x v="2961"/>
  </r>
  <r>
    <n v="7766"/>
    <s v="US-2017-118941"/>
    <x v="801"/>
    <x v="948"/>
    <s v="Same Day"/>
    <s v="BB-11545"/>
    <s v="Brenda Bowman"/>
    <s v="Corporate"/>
    <s v="United States"/>
    <s v="Columbia"/>
    <s v="Maryland"/>
    <n v="21044"/>
    <x v="3"/>
    <x v="406"/>
    <x v="0"/>
    <x v="1"/>
    <x v="407"/>
    <x v="5140"/>
    <n v="5"/>
    <n v="0"/>
    <x v="6163"/>
  </r>
  <r>
    <n v="7767"/>
    <s v="US-2017-118941"/>
    <x v="801"/>
    <x v="948"/>
    <s v="Same Day"/>
    <s v="BB-11545"/>
    <s v="Brenda Bowman"/>
    <s v="Corporate"/>
    <s v="United States"/>
    <s v="Columbia"/>
    <s v="Maryland"/>
    <n v="21044"/>
    <x v="3"/>
    <x v="399"/>
    <x v="1"/>
    <x v="6"/>
    <x v="400"/>
    <x v="5141"/>
    <n v="5"/>
    <n v="0"/>
    <x v="6164"/>
  </r>
  <r>
    <n v="7768"/>
    <s v="CA-2015-169299"/>
    <x v="252"/>
    <x v="722"/>
    <s v="First Class"/>
    <s v="DO-13435"/>
    <s v="Denny Ordway"/>
    <s v="Consumer"/>
    <s v="United States"/>
    <s v="Portland"/>
    <s v="Oregon"/>
    <n v="97206"/>
    <x v="1"/>
    <x v="79"/>
    <x v="1"/>
    <x v="6"/>
    <x v="79"/>
    <x v="489"/>
    <n v="3"/>
    <n v="0.2"/>
    <x v="500"/>
  </r>
  <r>
    <n v="7769"/>
    <s v="CA-2017-154088"/>
    <x v="105"/>
    <x v="251"/>
    <s v="Standard Class"/>
    <s v="LB-16735"/>
    <s v="Larry Blacks"/>
    <s v="Consumer"/>
    <s v="United States"/>
    <s v="Tallahassee"/>
    <s v="Florida"/>
    <n v="32303"/>
    <x v="0"/>
    <x v="652"/>
    <x v="1"/>
    <x v="10"/>
    <x v="652"/>
    <x v="3059"/>
    <n v="5"/>
    <n v="0.2"/>
    <x v="3422"/>
  </r>
  <r>
    <n v="7770"/>
    <s v="CA-2016-155978"/>
    <x v="1147"/>
    <x v="1269"/>
    <s v="Same Day"/>
    <s v="TS-21205"/>
    <s v="Thomas Seio"/>
    <s v="Corporate"/>
    <s v="United States"/>
    <s v="Riverside"/>
    <s v="California"/>
    <n v="92503"/>
    <x v="1"/>
    <x v="1148"/>
    <x v="2"/>
    <x v="7"/>
    <x v="1136"/>
    <x v="5142"/>
    <n v="2"/>
    <n v="0.2"/>
    <x v="6165"/>
  </r>
  <r>
    <n v="7771"/>
    <s v="CA-2016-155978"/>
    <x v="1147"/>
    <x v="1269"/>
    <s v="Same Day"/>
    <s v="TS-21205"/>
    <s v="Thomas Seio"/>
    <s v="Corporate"/>
    <s v="United States"/>
    <s v="Riverside"/>
    <s v="California"/>
    <n v="92503"/>
    <x v="1"/>
    <x v="9"/>
    <x v="1"/>
    <x v="9"/>
    <x v="9"/>
    <x v="5143"/>
    <n v="2"/>
    <n v="0"/>
    <x v="6166"/>
  </r>
  <r>
    <n v="7772"/>
    <s v="CA-2016-108196"/>
    <x v="881"/>
    <x v="82"/>
    <s v="Standard Class"/>
    <s v="CS-12505"/>
    <s v="Cindy Stewart"/>
    <s v="Consumer"/>
    <s v="United States"/>
    <s v="Lancaster"/>
    <s v="Ohio"/>
    <n v="43130"/>
    <x v="3"/>
    <x v="692"/>
    <x v="1"/>
    <x v="8"/>
    <x v="692"/>
    <x v="5144"/>
    <n v="2"/>
    <n v="0.7"/>
    <x v="6167"/>
  </r>
  <r>
    <n v="7773"/>
    <s v="CA-2016-108196"/>
    <x v="881"/>
    <x v="82"/>
    <s v="Standard Class"/>
    <s v="CS-12505"/>
    <s v="Cindy Stewart"/>
    <s v="Consumer"/>
    <s v="United States"/>
    <s v="Lancaster"/>
    <s v="Ohio"/>
    <n v="43130"/>
    <x v="3"/>
    <x v="1497"/>
    <x v="2"/>
    <x v="15"/>
    <x v="1485"/>
    <x v="5145"/>
    <n v="5"/>
    <n v="0.7"/>
    <x v="6168"/>
  </r>
  <r>
    <n v="7774"/>
    <s v="CA-2016-108196"/>
    <x v="881"/>
    <x v="82"/>
    <s v="Standard Class"/>
    <s v="CS-12505"/>
    <s v="Cindy Stewart"/>
    <s v="Consumer"/>
    <s v="United States"/>
    <s v="Lancaster"/>
    <s v="Ohio"/>
    <n v="43130"/>
    <x v="3"/>
    <x v="1827"/>
    <x v="2"/>
    <x v="11"/>
    <x v="1815"/>
    <x v="5146"/>
    <n v="3"/>
    <n v="0.2"/>
    <x v="2974"/>
  </r>
  <r>
    <n v="7775"/>
    <s v="CA-2016-152800"/>
    <x v="1172"/>
    <x v="1221"/>
    <s v="First Class"/>
    <s v="SP-20920"/>
    <s v="Susan Pistek"/>
    <s v="Consumer"/>
    <s v="United States"/>
    <s v="San Francisco"/>
    <s v="California"/>
    <n v="94109"/>
    <x v="1"/>
    <x v="29"/>
    <x v="1"/>
    <x v="12"/>
    <x v="29"/>
    <x v="5147"/>
    <n v="3"/>
    <n v="0"/>
    <x v="6169"/>
  </r>
  <r>
    <n v="7776"/>
    <s v="CA-2014-166961"/>
    <x v="422"/>
    <x v="252"/>
    <s v="Standard Class"/>
    <s v="CD-12790"/>
    <s v="Cynthia Delaney"/>
    <s v="Home Office"/>
    <s v="United States"/>
    <s v="Moreno Valley"/>
    <s v="California"/>
    <n v="92553"/>
    <x v="1"/>
    <x v="1644"/>
    <x v="1"/>
    <x v="9"/>
    <x v="360"/>
    <x v="5148"/>
    <n v="1"/>
    <n v="0"/>
    <x v="6170"/>
  </r>
  <r>
    <n v="7777"/>
    <s v="CA-2014-166961"/>
    <x v="422"/>
    <x v="252"/>
    <s v="Standard Class"/>
    <s v="CD-12790"/>
    <s v="Cynthia Delaney"/>
    <s v="Home Office"/>
    <s v="United States"/>
    <s v="Moreno Valley"/>
    <s v="California"/>
    <n v="92553"/>
    <x v="1"/>
    <x v="1711"/>
    <x v="1"/>
    <x v="13"/>
    <x v="128"/>
    <x v="2007"/>
    <n v="3"/>
    <n v="0"/>
    <x v="6171"/>
  </r>
  <r>
    <n v="7778"/>
    <s v="CA-2014-166961"/>
    <x v="422"/>
    <x v="252"/>
    <s v="Standard Class"/>
    <s v="CD-12790"/>
    <s v="Cynthia Delaney"/>
    <s v="Home Office"/>
    <s v="United States"/>
    <s v="Moreno Valley"/>
    <s v="California"/>
    <n v="92553"/>
    <x v="1"/>
    <x v="456"/>
    <x v="1"/>
    <x v="4"/>
    <x v="457"/>
    <x v="492"/>
    <n v="3"/>
    <n v="0"/>
    <x v="503"/>
  </r>
  <r>
    <n v="7779"/>
    <s v="CA-2014-166961"/>
    <x v="422"/>
    <x v="252"/>
    <s v="Standard Class"/>
    <s v="CD-12790"/>
    <s v="Cynthia Delaney"/>
    <s v="Home Office"/>
    <s v="United States"/>
    <s v="Moreno Valley"/>
    <s v="California"/>
    <n v="92553"/>
    <x v="1"/>
    <x v="1087"/>
    <x v="1"/>
    <x v="8"/>
    <x v="1077"/>
    <x v="5149"/>
    <n v="3"/>
    <n v="0.2"/>
    <x v="6172"/>
  </r>
  <r>
    <n v="7780"/>
    <s v="CA-2016-139381"/>
    <x v="724"/>
    <x v="1002"/>
    <s v="Standard Class"/>
    <s v="RF-19840"/>
    <s v="Roy Französisch"/>
    <s v="Consumer"/>
    <s v="United States"/>
    <s v="Chesapeake"/>
    <s v="Virginia"/>
    <n v="23320"/>
    <x v="0"/>
    <x v="473"/>
    <x v="1"/>
    <x v="9"/>
    <x v="474"/>
    <x v="2631"/>
    <n v="4"/>
    <n v="0"/>
    <x v="6173"/>
  </r>
  <r>
    <n v="7781"/>
    <s v="CA-2016-139381"/>
    <x v="724"/>
    <x v="1002"/>
    <s v="Standard Class"/>
    <s v="RF-19840"/>
    <s v="Roy Französisch"/>
    <s v="Consumer"/>
    <s v="United States"/>
    <s v="Chesapeake"/>
    <s v="Virginia"/>
    <n v="23320"/>
    <x v="0"/>
    <x v="1179"/>
    <x v="2"/>
    <x v="7"/>
    <x v="1165"/>
    <x v="5150"/>
    <n v="4"/>
    <n v="0"/>
    <x v="6174"/>
  </r>
  <r>
    <n v="7782"/>
    <s v="CA-2015-132136"/>
    <x v="936"/>
    <x v="1003"/>
    <s v="Standard Class"/>
    <s v="FO-14305"/>
    <s v="Frank Olsen"/>
    <s v="Consumer"/>
    <s v="United States"/>
    <s v="Chicago"/>
    <s v="Illinois"/>
    <n v="60623"/>
    <x v="2"/>
    <x v="276"/>
    <x v="1"/>
    <x v="8"/>
    <x v="276"/>
    <x v="841"/>
    <n v="3"/>
    <n v="0.8"/>
    <x v="872"/>
  </r>
  <r>
    <n v="7783"/>
    <s v="CA-2016-162236"/>
    <x v="254"/>
    <x v="781"/>
    <s v="Second Class"/>
    <s v="ER-13855"/>
    <s v="Elpida Rittenbach"/>
    <s v="Corporate"/>
    <s v="United States"/>
    <s v="Charlotte"/>
    <s v="North Carolina"/>
    <n v="28205"/>
    <x v="0"/>
    <x v="86"/>
    <x v="1"/>
    <x v="4"/>
    <x v="86"/>
    <x v="3496"/>
    <n v="2"/>
    <n v="0.2"/>
    <x v="3978"/>
  </r>
  <r>
    <n v="7784"/>
    <s v="CA-2016-162236"/>
    <x v="254"/>
    <x v="781"/>
    <s v="Second Class"/>
    <s v="ER-13855"/>
    <s v="Elpida Rittenbach"/>
    <s v="Corporate"/>
    <s v="United States"/>
    <s v="Charlotte"/>
    <s v="North Carolina"/>
    <n v="28205"/>
    <x v="0"/>
    <x v="277"/>
    <x v="0"/>
    <x v="3"/>
    <x v="277"/>
    <x v="5151"/>
    <n v="10"/>
    <n v="0.4"/>
    <x v="6175"/>
  </r>
  <r>
    <n v="7785"/>
    <s v="CA-2016-162236"/>
    <x v="254"/>
    <x v="781"/>
    <s v="Second Class"/>
    <s v="ER-13855"/>
    <s v="Elpida Rittenbach"/>
    <s v="Corporate"/>
    <s v="United States"/>
    <s v="Charlotte"/>
    <s v="North Carolina"/>
    <n v="28205"/>
    <x v="0"/>
    <x v="413"/>
    <x v="1"/>
    <x v="14"/>
    <x v="413"/>
    <x v="442"/>
    <n v="2"/>
    <n v="0.2"/>
    <x v="453"/>
  </r>
  <r>
    <n v="7786"/>
    <s v="US-2014-111353"/>
    <x v="503"/>
    <x v="546"/>
    <s v="Standard Class"/>
    <s v="PB-19150"/>
    <s v="Philip Brown"/>
    <s v="Consumer"/>
    <s v="United States"/>
    <s v="New York City"/>
    <s v="New York"/>
    <n v="10009"/>
    <x v="3"/>
    <x v="49"/>
    <x v="1"/>
    <x v="2"/>
    <x v="49"/>
    <x v="2989"/>
    <n v="2"/>
    <n v="0"/>
    <x v="3335"/>
  </r>
  <r>
    <n v="7787"/>
    <s v="US-2016-117037"/>
    <x v="624"/>
    <x v="315"/>
    <s v="First Class"/>
    <s v="LW-17215"/>
    <s v="Luke Weiss"/>
    <s v="Consumer"/>
    <s v="United States"/>
    <s v="Chicago"/>
    <s v="Illinois"/>
    <n v="60653"/>
    <x v="2"/>
    <x v="1784"/>
    <x v="1"/>
    <x v="8"/>
    <x v="1774"/>
    <x v="5152"/>
    <n v="1"/>
    <n v="0.8"/>
    <x v="6176"/>
  </r>
  <r>
    <n v="7788"/>
    <s v="US-2016-117037"/>
    <x v="624"/>
    <x v="315"/>
    <s v="First Class"/>
    <s v="LW-17215"/>
    <s v="Luke Weiss"/>
    <s v="Consumer"/>
    <s v="United States"/>
    <s v="Chicago"/>
    <s v="Illinois"/>
    <n v="60653"/>
    <x v="2"/>
    <x v="1321"/>
    <x v="1"/>
    <x v="13"/>
    <x v="1307"/>
    <x v="5153"/>
    <n v="3"/>
    <n v="0.2"/>
    <x v="6177"/>
  </r>
  <r>
    <n v="7789"/>
    <s v="US-2016-117037"/>
    <x v="624"/>
    <x v="315"/>
    <s v="First Class"/>
    <s v="LW-17215"/>
    <s v="Luke Weiss"/>
    <s v="Consumer"/>
    <s v="United States"/>
    <s v="Chicago"/>
    <s v="Illinois"/>
    <n v="60653"/>
    <x v="2"/>
    <x v="1155"/>
    <x v="0"/>
    <x v="5"/>
    <x v="1143"/>
    <x v="1832"/>
    <n v="3"/>
    <n v="0.6"/>
    <x v="1963"/>
  </r>
  <r>
    <n v="7790"/>
    <s v="US-2016-117037"/>
    <x v="624"/>
    <x v="315"/>
    <s v="First Class"/>
    <s v="LW-17215"/>
    <s v="Luke Weiss"/>
    <s v="Consumer"/>
    <s v="United States"/>
    <s v="Chicago"/>
    <s v="Illinois"/>
    <n v="60653"/>
    <x v="2"/>
    <x v="1446"/>
    <x v="1"/>
    <x v="10"/>
    <x v="1433"/>
    <x v="5154"/>
    <n v="8"/>
    <n v="0.2"/>
    <x v="6178"/>
  </r>
  <r>
    <n v="7791"/>
    <s v="CA-2017-160801"/>
    <x v="20"/>
    <x v="184"/>
    <s v="Same Day"/>
    <s v="FG-14260"/>
    <s v="Frank Gastineau"/>
    <s v="Home Office"/>
    <s v="United States"/>
    <s v="Philadelphia"/>
    <s v="Pennsylvania"/>
    <n v="19120"/>
    <x v="3"/>
    <x v="636"/>
    <x v="1"/>
    <x v="8"/>
    <x v="636"/>
    <x v="5155"/>
    <n v="3"/>
    <n v="0.7"/>
    <x v="6179"/>
  </r>
  <r>
    <n v="7792"/>
    <s v="CA-2016-108364"/>
    <x v="1054"/>
    <x v="746"/>
    <s v="Standard Class"/>
    <s v="BP-11050"/>
    <s v="Barry Pond"/>
    <s v="Corporate"/>
    <s v="United States"/>
    <s v="Chicago"/>
    <s v="Illinois"/>
    <n v="60623"/>
    <x v="2"/>
    <x v="751"/>
    <x v="1"/>
    <x v="8"/>
    <x v="749"/>
    <x v="5156"/>
    <n v="5"/>
    <n v="0.8"/>
    <x v="6180"/>
  </r>
  <r>
    <n v="7793"/>
    <s v="CA-2017-169362"/>
    <x v="386"/>
    <x v="878"/>
    <s v="First Class"/>
    <s v="SP-20860"/>
    <s v="Sung Pak"/>
    <s v="Corporate"/>
    <s v="United States"/>
    <s v="Dallas"/>
    <s v="Texas"/>
    <n v="75217"/>
    <x v="2"/>
    <x v="606"/>
    <x v="2"/>
    <x v="11"/>
    <x v="606"/>
    <x v="3936"/>
    <n v="2"/>
    <n v="0.2"/>
    <x v="6181"/>
  </r>
  <r>
    <n v="7794"/>
    <s v="CA-2015-127481"/>
    <x v="295"/>
    <x v="631"/>
    <s v="Second Class"/>
    <s v="JD-15895"/>
    <s v="Jonathan Doherty"/>
    <s v="Corporate"/>
    <s v="United States"/>
    <s v="Las Vegas"/>
    <s v="Nevada"/>
    <n v="89115"/>
    <x v="1"/>
    <x v="329"/>
    <x v="1"/>
    <x v="10"/>
    <x v="329"/>
    <x v="56"/>
    <n v="5"/>
    <n v="0"/>
    <x v="6182"/>
  </r>
  <r>
    <n v="7795"/>
    <s v="CA-2015-127481"/>
    <x v="295"/>
    <x v="631"/>
    <s v="Second Class"/>
    <s v="JD-15895"/>
    <s v="Jonathan Doherty"/>
    <s v="Corporate"/>
    <s v="United States"/>
    <s v="Las Vegas"/>
    <s v="Nevada"/>
    <n v="89115"/>
    <x v="1"/>
    <x v="126"/>
    <x v="1"/>
    <x v="10"/>
    <x v="127"/>
    <x v="3118"/>
    <n v="2"/>
    <n v="0"/>
    <x v="3500"/>
  </r>
  <r>
    <n v="7796"/>
    <s v="CA-2015-112711"/>
    <x v="984"/>
    <x v="1270"/>
    <s v="Standard Class"/>
    <s v="FM-14380"/>
    <s v="Fred McMath"/>
    <s v="Consumer"/>
    <s v="United States"/>
    <s v="Amarillo"/>
    <s v="Texas"/>
    <n v="79109"/>
    <x v="2"/>
    <x v="1485"/>
    <x v="2"/>
    <x v="7"/>
    <x v="1472"/>
    <x v="5157"/>
    <n v="4"/>
    <n v="0.2"/>
    <x v="6183"/>
  </r>
  <r>
    <n v="7797"/>
    <s v="US-2015-145121"/>
    <x v="653"/>
    <x v="310"/>
    <s v="Standard Class"/>
    <s v="MP-17965"/>
    <s v="Michael Paige"/>
    <s v="Corporate"/>
    <s v="United States"/>
    <s v="Middletown"/>
    <s v="Connecticut"/>
    <n v="6457"/>
    <x v="3"/>
    <x v="61"/>
    <x v="1"/>
    <x v="8"/>
    <x v="61"/>
    <x v="5158"/>
    <n v="5"/>
    <n v="0"/>
    <x v="6184"/>
  </r>
  <r>
    <n v="7798"/>
    <s v="CA-2017-166184"/>
    <x v="668"/>
    <x v="647"/>
    <s v="First Class"/>
    <s v="HR-14830"/>
    <s v="Harold Ryan"/>
    <s v="Corporate"/>
    <s v="United States"/>
    <s v="New York City"/>
    <s v="New York"/>
    <n v="10035"/>
    <x v="3"/>
    <x v="1358"/>
    <x v="1"/>
    <x v="12"/>
    <x v="1344"/>
    <x v="5159"/>
    <n v="3"/>
    <n v="0"/>
    <x v="6185"/>
  </r>
  <r>
    <n v="7799"/>
    <s v="CA-2017-166184"/>
    <x v="668"/>
    <x v="647"/>
    <s v="First Class"/>
    <s v="HR-14830"/>
    <s v="Harold Ryan"/>
    <s v="Corporate"/>
    <s v="United States"/>
    <s v="New York City"/>
    <s v="New York"/>
    <n v="10035"/>
    <x v="3"/>
    <x v="1147"/>
    <x v="2"/>
    <x v="7"/>
    <x v="1135"/>
    <x v="5160"/>
    <n v="1"/>
    <n v="0"/>
    <x v="6186"/>
  </r>
  <r>
    <n v="7800"/>
    <s v="CA-2017-166184"/>
    <x v="668"/>
    <x v="647"/>
    <s v="First Class"/>
    <s v="HR-14830"/>
    <s v="Harold Ryan"/>
    <s v="Corporate"/>
    <s v="United States"/>
    <s v="New York City"/>
    <s v="New York"/>
    <n v="10035"/>
    <x v="3"/>
    <x v="389"/>
    <x v="0"/>
    <x v="1"/>
    <x v="390"/>
    <x v="418"/>
    <n v="3"/>
    <n v="0.1"/>
    <x v="428"/>
  </r>
  <r>
    <n v="7801"/>
    <s v="CA-2017-157413"/>
    <x v="702"/>
    <x v="501"/>
    <s v="Standard Class"/>
    <s v="BW-11065"/>
    <s v="Barry Weirich"/>
    <s v="Consumer"/>
    <s v="United States"/>
    <s v="Philadelphia"/>
    <s v="Pennsylvania"/>
    <n v="19120"/>
    <x v="3"/>
    <x v="273"/>
    <x v="1"/>
    <x v="4"/>
    <x v="273"/>
    <x v="5161"/>
    <n v="3"/>
    <n v="0.2"/>
    <x v="6187"/>
  </r>
  <r>
    <n v="7802"/>
    <s v="CA-2014-143637"/>
    <x v="977"/>
    <x v="1271"/>
    <s v="Second Class"/>
    <s v="MS-17710"/>
    <s v="Maurice Satty"/>
    <s v="Consumer"/>
    <s v="United States"/>
    <s v="Fresno"/>
    <s v="California"/>
    <n v="93727"/>
    <x v="1"/>
    <x v="1702"/>
    <x v="0"/>
    <x v="5"/>
    <x v="1691"/>
    <x v="586"/>
    <n v="2"/>
    <n v="0"/>
    <x v="6188"/>
  </r>
  <r>
    <n v="7803"/>
    <s v="CA-2015-102260"/>
    <x v="357"/>
    <x v="1068"/>
    <s v="Standard Class"/>
    <s v="SJ-20125"/>
    <s v="Sanjit Jacobs"/>
    <s v="Home Office"/>
    <s v="United States"/>
    <s v="Franklin"/>
    <s v="Tennessee"/>
    <n v="37064"/>
    <x v="0"/>
    <x v="1171"/>
    <x v="1"/>
    <x v="2"/>
    <x v="1157"/>
    <x v="5162"/>
    <n v="4"/>
    <n v="0.2"/>
    <x v="6189"/>
  </r>
  <r>
    <n v="7804"/>
    <s v="CA-2015-102260"/>
    <x v="357"/>
    <x v="1068"/>
    <s v="Standard Class"/>
    <s v="SJ-20125"/>
    <s v="Sanjit Jacobs"/>
    <s v="Home Office"/>
    <s v="United States"/>
    <s v="Franklin"/>
    <s v="Tennessee"/>
    <n v="37064"/>
    <x v="0"/>
    <x v="906"/>
    <x v="1"/>
    <x v="4"/>
    <x v="898"/>
    <x v="2966"/>
    <n v="4"/>
    <n v="0.2"/>
    <x v="3310"/>
  </r>
  <r>
    <n v="7805"/>
    <s v="CA-2015-102260"/>
    <x v="357"/>
    <x v="1068"/>
    <s v="Standard Class"/>
    <s v="SJ-20125"/>
    <s v="Sanjit Jacobs"/>
    <s v="Home Office"/>
    <s v="United States"/>
    <s v="Franklin"/>
    <s v="Tennessee"/>
    <n v="37064"/>
    <x v="0"/>
    <x v="967"/>
    <x v="1"/>
    <x v="4"/>
    <x v="960"/>
    <x v="5163"/>
    <n v="1"/>
    <n v="0.2"/>
    <x v="6190"/>
  </r>
  <r>
    <n v="7806"/>
    <s v="CA-2015-102260"/>
    <x v="357"/>
    <x v="1068"/>
    <s v="Standard Class"/>
    <s v="SJ-20125"/>
    <s v="Sanjit Jacobs"/>
    <s v="Home Office"/>
    <s v="United States"/>
    <s v="Franklin"/>
    <s v="Tennessee"/>
    <n v="37064"/>
    <x v="0"/>
    <x v="1039"/>
    <x v="1"/>
    <x v="6"/>
    <x v="1029"/>
    <x v="1881"/>
    <n v="2"/>
    <n v="0.2"/>
    <x v="6191"/>
  </r>
  <r>
    <n v="7807"/>
    <s v="CA-2015-102260"/>
    <x v="357"/>
    <x v="1068"/>
    <s v="Standard Class"/>
    <s v="SJ-20125"/>
    <s v="Sanjit Jacobs"/>
    <s v="Home Office"/>
    <s v="United States"/>
    <s v="Franklin"/>
    <s v="Tennessee"/>
    <n v="37064"/>
    <x v="0"/>
    <x v="961"/>
    <x v="1"/>
    <x v="8"/>
    <x v="954"/>
    <x v="2234"/>
    <n v="2"/>
    <n v="0.7"/>
    <x v="6192"/>
  </r>
  <r>
    <n v="7808"/>
    <s v="US-2016-137295"/>
    <x v="1134"/>
    <x v="405"/>
    <s v="Standard Class"/>
    <s v="VS-21820"/>
    <s v="Vivek Sundaresam"/>
    <s v="Consumer"/>
    <s v="United States"/>
    <s v="Raleigh"/>
    <s v="North Carolina"/>
    <n v="27604"/>
    <x v="0"/>
    <x v="908"/>
    <x v="1"/>
    <x v="8"/>
    <x v="900"/>
    <x v="5164"/>
    <n v="7"/>
    <n v="0.7"/>
    <x v="6193"/>
  </r>
  <r>
    <n v="7809"/>
    <s v="US-2016-137295"/>
    <x v="1134"/>
    <x v="405"/>
    <s v="Standard Class"/>
    <s v="VS-21820"/>
    <s v="Vivek Sundaresam"/>
    <s v="Consumer"/>
    <s v="United States"/>
    <s v="Raleigh"/>
    <s v="North Carolina"/>
    <n v="27604"/>
    <x v="0"/>
    <x v="1041"/>
    <x v="1"/>
    <x v="6"/>
    <x v="1030"/>
    <x v="1662"/>
    <n v="3"/>
    <n v="0.2"/>
    <x v="6194"/>
  </r>
  <r>
    <n v="7810"/>
    <s v="US-2016-137295"/>
    <x v="1134"/>
    <x v="405"/>
    <s v="Standard Class"/>
    <s v="VS-21820"/>
    <s v="Vivek Sundaresam"/>
    <s v="Consumer"/>
    <s v="United States"/>
    <s v="Raleigh"/>
    <s v="North Carolina"/>
    <n v="27604"/>
    <x v="0"/>
    <x v="1787"/>
    <x v="2"/>
    <x v="7"/>
    <x v="1777"/>
    <x v="3034"/>
    <n v="2"/>
    <n v="0.2"/>
    <x v="6195"/>
  </r>
  <r>
    <n v="7811"/>
    <s v="CA-2016-134334"/>
    <x v="1173"/>
    <x v="1272"/>
    <s v="First Class"/>
    <s v="DK-13090"/>
    <s v="Dave Kipp"/>
    <s v="Consumer"/>
    <s v="United States"/>
    <s v="Clinton"/>
    <s v="Maryland"/>
    <n v="20735"/>
    <x v="3"/>
    <x v="1446"/>
    <x v="1"/>
    <x v="10"/>
    <x v="1433"/>
    <x v="5165"/>
    <n v="1"/>
    <n v="0"/>
    <x v="6196"/>
  </r>
  <r>
    <n v="7812"/>
    <s v="CA-2016-134334"/>
    <x v="1173"/>
    <x v="1272"/>
    <s v="First Class"/>
    <s v="DK-13090"/>
    <s v="Dave Kipp"/>
    <s v="Consumer"/>
    <s v="United States"/>
    <s v="Clinton"/>
    <s v="Maryland"/>
    <n v="20735"/>
    <x v="3"/>
    <x v="1596"/>
    <x v="1"/>
    <x v="6"/>
    <x v="1588"/>
    <x v="3373"/>
    <n v="3"/>
    <n v="0"/>
    <x v="3812"/>
  </r>
  <r>
    <n v="7813"/>
    <s v="CA-2016-134334"/>
    <x v="1173"/>
    <x v="1272"/>
    <s v="First Class"/>
    <s v="DK-13090"/>
    <s v="Dave Kipp"/>
    <s v="Consumer"/>
    <s v="United States"/>
    <s v="Clinton"/>
    <s v="Maryland"/>
    <n v="20735"/>
    <x v="3"/>
    <x v="736"/>
    <x v="0"/>
    <x v="3"/>
    <x v="735"/>
    <x v="5166"/>
    <n v="3"/>
    <n v="0.3"/>
    <x v="6197"/>
  </r>
  <r>
    <n v="7814"/>
    <s v="CA-2016-134334"/>
    <x v="1173"/>
    <x v="1272"/>
    <s v="First Class"/>
    <s v="DK-13090"/>
    <s v="Dave Kipp"/>
    <s v="Consumer"/>
    <s v="United States"/>
    <s v="Clinton"/>
    <s v="Maryland"/>
    <n v="20735"/>
    <x v="3"/>
    <x v="247"/>
    <x v="0"/>
    <x v="5"/>
    <x v="248"/>
    <x v="232"/>
    <n v="6"/>
    <n v="0"/>
    <x v="6198"/>
  </r>
  <r>
    <n v="7815"/>
    <s v="US-2017-109316"/>
    <x v="110"/>
    <x v="272"/>
    <s v="First Class"/>
    <s v="MG-17680"/>
    <s v="Maureen Gastineau"/>
    <s v="Home Office"/>
    <s v="United States"/>
    <s v="Los Angeles"/>
    <s v="California"/>
    <n v="90049"/>
    <x v="1"/>
    <x v="26"/>
    <x v="0"/>
    <x v="0"/>
    <x v="26"/>
    <x v="5167"/>
    <n v="2"/>
    <n v="0.15"/>
    <x v="6199"/>
  </r>
  <r>
    <n v="7816"/>
    <s v="US-2017-109316"/>
    <x v="110"/>
    <x v="272"/>
    <s v="First Class"/>
    <s v="MG-17680"/>
    <s v="Maureen Gastineau"/>
    <s v="Home Office"/>
    <s v="United States"/>
    <s v="Los Angeles"/>
    <s v="California"/>
    <n v="90049"/>
    <x v="1"/>
    <x v="850"/>
    <x v="2"/>
    <x v="7"/>
    <x v="843"/>
    <x v="255"/>
    <n v="2"/>
    <n v="0.2"/>
    <x v="6200"/>
  </r>
  <r>
    <n v="7817"/>
    <s v="CA-2016-138478"/>
    <x v="147"/>
    <x v="936"/>
    <s v="Second Class"/>
    <s v="DP-13390"/>
    <s v="Dennis Pardue"/>
    <s v="Home Office"/>
    <s v="United States"/>
    <s v="North Las Vegas"/>
    <s v="Nevada"/>
    <n v="89031"/>
    <x v="1"/>
    <x v="978"/>
    <x v="1"/>
    <x v="6"/>
    <x v="971"/>
    <x v="5168"/>
    <n v="3"/>
    <n v="0"/>
    <x v="6201"/>
  </r>
  <r>
    <n v="7818"/>
    <s v="CA-2016-138478"/>
    <x v="147"/>
    <x v="936"/>
    <s v="Second Class"/>
    <s v="DP-13390"/>
    <s v="Dennis Pardue"/>
    <s v="Home Office"/>
    <s v="United States"/>
    <s v="North Las Vegas"/>
    <s v="Nevada"/>
    <n v="89031"/>
    <x v="1"/>
    <x v="1776"/>
    <x v="1"/>
    <x v="10"/>
    <x v="1766"/>
    <x v="1211"/>
    <n v="6"/>
    <n v="0"/>
    <x v="4746"/>
  </r>
  <r>
    <n v="7819"/>
    <s v="CA-2016-138478"/>
    <x v="147"/>
    <x v="936"/>
    <s v="Second Class"/>
    <s v="DP-13390"/>
    <s v="Dennis Pardue"/>
    <s v="Home Office"/>
    <s v="United States"/>
    <s v="North Las Vegas"/>
    <s v="Nevada"/>
    <n v="89031"/>
    <x v="1"/>
    <x v="1625"/>
    <x v="1"/>
    <x v="8"/>
    <x v="1615"/>
    <x v="5169"/>
    <n v="3"/>
    <n v="0.2"/>
    <x v="6202"/>
  </r>
  <r>
    <n v="7820"/>
    <s v="CA-2017-150469"/>
    <x v="795"/>
    <x v="714"/>
    <s v="Standard Class"/>
    <s v="CJ-12010"/>
    <s v="Caroline Jumper"/>
    <s v="Consumer"/>
    <s v="United States"/>
    <s v="San Francisco"/>
    <s v="California"/>
    <n v="94109"/>
    <x v="1"/>
    <x v="1084"/>
    <x v="1"/>
    <x v="13"/>
    <x v="1074"/>
    <x v="5170"/>
    <n v="8"/>
    <n v="0"/>
    <x v="6203"/>
  </r>
  <r>
    <n v="7821"/>
    <s v="CA-2017-152436"/>
    <x v="166"/>
    <x v="235"/>
    <s v="Second Class"/>
    <s v="CW-11905"/>
    <s v="Carl Weiss"/>
    <s v="Home Office"/>
    <s v="United States"/>
    <s v="Cranston"/>
    <s v="Rhode Island"/>
    <n v="2920"/>
    <x v="3"/>
    <x v="595"/>
    <x v="1"/>
    <x v="4"/>
    <x v="595"/>
    <x v="5171"/>
    <n v="6"/>
    <n v="0"/>
    <x v="6204"/>
  </r>
  <r>
    <n v="7822"/>
    <s v="CA-2016-169334"/>
    <x v="147"/>
    <x v="351"/>
    <s v="Second Class"/>
    <s v="GW-14605"/>
    <s v="Giulietta Weimer"/>
    <s v="Consumer"/>
    <s v="United States"/>
    <s v="Jackson"/>
    <s v="Tennessee"/>
    <n v="38301"/>
    <x v="0"/>
    <x v="1018"/>
    <x v="1"/>
    <x v="4"/>
    <x v="1519"/>
    <x v="2699"/>
    <n v="9"/>
    <n v="0.2"/>
    <x v="2988"/>
  </r>
  <r>
    <n v="7823"/>
    <s v="US-2014-115413"/>
    <x v="86"/>
    <x v="9"/>
    <s v="Standard Class"/>
    <s v="PP-18955"/>
    <s v="Paul Prost"/>
    <s v="Home Office"/>
    <s v="United States"/>
    <s v="Newark"/>
    <s v="Delaware"/>
    <n v="19711"/>
    <x v="3"/>
    <x v="1007"/>
    <x v="1"/>
    <x v="6"/>
    <x v="999"/>
    <x v="880"/>
    <n v="3"/>
    <n v="0"/>
    <x v="1032"/>
  </r>
  <r>
    <n v="7824"/>
    <s v="US-2014-115413"/>
    <x v="86"/>
    <x v="9"/>
    <s v="Standard Class"/>
    <s v="PP-18955"/>
    <s v="Paul Prost"/>
    <s v="Home Office"/>
    <s v="United States"/>
    <s v="Newark"/>
    <s v="Delaware"/>
    <n v="19711"/>
    <x v="3"/>
    <x v="1233"/>
    <x v="2"/>
    <x v="11"/>
    <x v="1216"/>
    <x v="145"/>
    <n v="3"/>
    <n v="0"/>
    <x v="2852"/>
  </r>
  <r>
    <n v="7825"/>
    <s v="CA-2014-125150"/>
    <x v="1174"/>
    <x v="1016"/>
    <s v="Standard Class"/>
    <s v="PW-19030"/>
    <s v="Pauline Webber"/>
    <s v="Corporate"/>
    <s v="United States"/>
    <s v="Los Angeles"/>
    <s v="California"/>
    <n v="90036"/>
    <x v="1"/>
    <x v="1340"/>
    <x v="0"/>
    <x v="1"/>
    <x v="1325"/>
    <x v="3127"/>
    <n v="5"/>
    <n v="0.2"/>
    <x v="6205"/>
  </r>
  <r>
    <n v="7826"/>
    <s v="CA-2015-127327"/>
    <x v="302"/>
    <x v="1268"/>
    <s v="Standard Class"/>
    <s v="PW-19030"/>
    <s v="Pauline Webber"/>
    <s v="Corporate"/>
    <s v="United States"/>
    <s v="Rome"/>
    <s v="New York"/>
    <n v="13440"/>
    <x v="3"/>
    <x v="38"/>
    <x v="0"/>
    <x v="1"/>
    <x v="38"/>
    <x v="5172"/>
    <n v="1"/>
    <n v="0.1"/>
    <x v="6206"/>
  </r>
  <r>
    <n v="7827"/>
    <s v="CA-2017-117114"/>
    <x v="1108"/>
    <x v="133"/>
    <s v="Standard Class"/>
    <s v="CY-12745"/>
    <s v="Craig Yedwab"/>
    <s v="Corporate"/>
    <s v="United States"/>
    <s v="Chicago"/>
    <s v="Illinois"/>
    <n v="60610"/>
    <x v="2"/>
    <x v="559"/>
    <x v="2"/>
    <x v="7"/>
    <x v="558"/>
    <x v="5173"/>
    <n v="4"/>
    <n v="0.2"/>
    <x v="5657"/>
  </r>
  <r>
    <n v="7828"/>
    <s v="CA-2017-117114"/>
    <x v="1108"/>
    <x v="133"/>
    <s v="Standard Class"/>
    <s v="CY-12745"/>
    <s v="Craig Yedwab"/>
    <s v="Corporate"/>
    <s v="United States"/>
    <s v="Chicago"/>
    <s v="Illinois"/>
    <n v="60610"/>
    <x v="2"/>
    <x v="318"/>
    <x v="1"/>
    <x v="12"/>
    <x v="318"/>
    <x v="4541"/>
    <n v="3"/>
    <n v="0.2"/>
    <x v="5360"/>
  </r>
  <r>
    <n v="7829"/>
    <s v="CA-2015-137302"/>
    <x v="33"/>
    <x v="1264"/>
    <s v="Standard Class"/>
    <s v="BW-11110"/>
    <s v="Bart Watters"/>
    <s v="Corporate"/>
    <s v="United States"/>
    <s v="San Diego"/>
    <s v="California"/>
    <n v="92105"/>
    <x v="1"/>
    <x v="1391"/>
    <x v="0"/>
    <x v="1"/>
    <x v="1377"/>
    <x v="2869"/>
    <n v="3"/>
    <n v="0.2"/>
    <x v="6207"/>
  </r>
  <r>
    <n v="7830"/>
    <s v="CA-2015-137302"/>
    <x v="33"/>
    <x v="1264"/>
    <s v="Standard Class"/>
    <s v="BW-11110"/>
    <s v="Bart Watters"/>
    <s v="Corporate"/>
    <s v="United States"/>
    <s v="San Diego"/>
    <s v="California"/>
    <n v="92105"/>
    <x v="1"/>
    <x v="397"/>
    <x v="1"/>
    <x v="6"/>
    <x v="398"/>
    <x v="426"/>
    <n v="3"/>
    <n v="0"/>
    <x v="436"/>
  </r>
  <r>
    <n v="7831"/>
    <s v="CA-2015-137302"/>
    <x v="33"/>
    <x v="1264"/>
    <s v="Standard Class"/>
    <s v="BW-11110"/>
    <s v="Bart Watters"/>
    <s v="Corporate"/>
    <s v="United States"/>
    <s v="San Diego"/>
    <s v="California"/>
    <n v="92105"/>
    <x v="1"/>
    <x v="1765"/>
    <x v="2"/>
    <x v="7"/>
    <x v="1754"/>
    <x v="3057"/>
    <n v="3"/>
    <n v="0.2"/>
    <x v="6208"/>
  </r>
  <r>
    <n v="7832"/>
    <s v="CA-2015-137302"/>
    <x v="33"/>
    <x v="1264"/>
    <s v="Standard Class"/>
    <s v="BW-11110"/>
    <s v="Bart Watters"/>
    <s v="Corporate"/>
    <s v="United States"/>
    <s v="San Diego"/>
    <s v="California"/>
    <n v="92105"/>
    <x v="1"/>
    <x v="301"/>
    <x v="1"/>
    <x v="8"/>
    <x v="301"/>
    <x v="4503"/>
    <n v="3"/>
    <n v="0.2"/>
    <x v="5307"/>
  </r>
  <r>
    <n v="7833"/>
    <s v="CA-2016-112382"/>
    <x v="195"/>
    <x v="583"/>
    <s v="Standard Class"/>
    <s v="MB-18085"/>
    <s v="Mick Brown"/>
    <s v="Consumer"/>
    <s v="United States"/>
    <s v="Houston"/>
    <s v="Texas"/>
    <n v="77036"/>
    <x v="2"/>
    <x v="179"/>
    <x v="2"/>
    <x v="7"/>
    <x v="180"/>
    <x v="4501"/>
    <n v="2"/>
    <n v="0.2"/>
    <x v="6209"/>
  </r>
  <r>
    <n v="7834"/>
    <s v="CA-2015-128958"/>
    <x v="1175"/>
    <x v="1273"/>
    <s v="Standard Class"/>
    <s v="CR-12820"/>
    <s v="Cyra Reiten"/>
    <s v="Home Office"/>
    <s v="United States"/>
    <s v="West Palm Beach"/>
    <s v="Florida"/>
    <n v="33407"/>
    <x v="0"/>
    <x v="346"/>
    <x v="1"/>
    <x v="6"/>
    <x v="346"/>
    <x v="1332"/>
    <n v="5"/>
    <n v="0.2"/>
    <x v="5988"/>
  </r>
  <r>
    <n v="7835"/>
    <s v="CA-2015-106257"/>
    <x v="657"/>
    <x v="1250"/>
    <s v="Second Class"/>
    <s v="EB-14110"/>
    <s v="Eugene Barchas"/>
    <s v="Consumer"/>
    <s v="United States"/>
    <s v="Los Angeles"/>
    <s v="California"/>
    <n v="90045"/>
    <x v="1"/>
    <x v="1000"/>
    <x v="0"/>
    <x v="3"/>
    <x v="992"/>
    <x v="475"/>
    <n v="2"/>
    <n v="0.2"/>
    <x v="6210"/>
  </r>
  <r>
    <n v="7836"/>
    <s v="CA-2015-106257"/>
    <x v="657"/>
    <x v="1250"/>
    <s v="Second Class"/>
    <s v="EB-14110"/>
    <s v="Eugene Barchas"/>
    <s v="Consumer"/>
    <s v="United States"/>
    <s v="Los Angeles"/>
    <s v="California"/>
    <n v="90045"/>
    <x v="1"/>
    <x v="716"/>
    <x v="2"/>
    <x v="7"/>
    <x v="715"/>
    <x v="5174"/>
    <n v="2"/>
    <n v="0.2"/>
    <x v="6211"/>
  </r>
  <r>
    <n v="7837"/>
    <s v="CA-2015-149083"/>
    <x v="12"/>
    <x v="12"/>
    <s v="Standard Class"/>
    <s v="SH-19975"/>
    <s v="Sally Hughsby"/>
    <s v="Corporate"/>
    <s v="United States"/>
    <s v="Seattle"/>
    <s v="Washington"/>
    <n v="98103"/>
    <x v="1"/>
    <x v="992"/>
    <x v="0"/>
    <x v="1"/>
    <x v="984"/>
    <x v="396"/>
    <n v="4"/>
    <n v="0.2"/>
    <x v="6212"/>
  </r>
  <r>
    <n v="7838"/>
    <s v="CA-2015-149083"/>
    <x v="12"/>
    <x v="12"/>
    <s v="Standard Class"/>
    <s v="SH-19975"/>
    <s v="Sally Hughsby"/>
    <s v="Corporate"/>
    <s v="United States"/>
    <s v="Seattle"/>
    <s v="Washington"/>
    <n v="98103"/>
    <x v="1"/>
    <x v="1621"/>
    <x v="1"/>
    <x v="2"/>
    <x v="1612"/>
    <x v="2380"/>
    <n v="2"/>
    <n v="0"/>
    <x v="5782"/>
  </r>
  <r>
    <n v="7839"/>
    <s v="CA-2015-149083"/>
    <x v="12"/>
    <x v="12"/>
    <s v="Standard Class"/>
    <s v="SH-19975"/>
    <s v="Sally Hughsby"/>
    <s v="Corporate"/>
    <s v="United States"/>
    <s v="Seattle"/>
    <s v="Washington"/>
    <n v="98103"/>
    <x v="1"/>
    <x v="428"/>
    <x v="2"/>
    <x v="11"/>
    <x v="428"/>
    <x v="460"/>
    <n v="2"/>
    <n v="0"/>
    <x v="471"/>
  </r>
  <r>
    <n v="7840"/>
    <s v="US-2014-137869"/>
    <x v="1176"/>
    <x v="1249"/>
    <s v="Standard Class"/>
    <s v="CV-12295"/>
    <s v="Christina VanderZanden"/>
    <s v="Consumer"/>
    <s v="United States"/>
    <s v="Des Moines"/>
    <s v="Iowa"/>
    <n v="50315"/>
    <x v="2"/>
    <x v="29"/>
    <x v="1"/>
    <x v="12"/>
    <x v="29"/>
    <x v="5147"/>
    <n v="3"/>
    <n v="0"/>
    <x v="6169"/>
  </r>
  <r>
    <n v="7841"/>
    <s v="US-2014-137869"/>
    <x v="1176"/>
    <x v="1249"/>
    <s v="Standard Class"/>
    <s v="CV-12295"/>
    <s v="Christina VanderZanden"/>
    <s v="Consumer"/>
    <s v="United States"/>
    <s v="Des Moines"/>
    <s v="Iowa"/>
    <n v="50315"/>
    <x v="2"/>
    <x v="1234"/>
    <x v="0"/>
    <x v="3"/>
    <x v="1217"/>
    <x v="5175"/>
    <n v="4"/>
    <n v="0"/>
    <x v="6213"/>
  </r>
  <r>
    <n v="7842"/>
    <s v="CA-2016-116603"/>
    <x v="19"/>
    <x v="18"/>
    <s v="Standard Class"/>
    <s v="AT-10735"/>
    <s v="Annie Thurman"/>
    <s v="Consumer"/>
    <s v="United States"/>
    <s v="New York City"/>
    <s v="New York"/>
    <n v="10024"/>
    <x v="3"/>
    <x v="9"/>
    <x v="1"/>
    <x v="9"/>
    <x v="9"/>
    <x v="5143"/>
    <n v="2"/>
    <n v="0"/>
    <x v="6166"/>
  </r>
  <r>
    <n v="7843"/>
    <s v="CA-2014-158470"/>
    <x v="987"/>
    <x v="941"/>
    <s v="Second Class"/>
    <s v="AG-10390"/>
    <s v="Allen Goldenen"/>
    <s v="Consumer"/>
    <s v="United States"/>
    <s v="Arlington"/>
    <s v="Virginia"/>
    <n v="22204"/>
    <x v="0"/>
    <x v="612"/>
    <x v="1"/>
    <x v="8"/>
    <x v="612"/>
    <x v="706"/>
    <n v="3"/>
    <n v="0"/>
    <x v="720"/>
  </r>
  <r>
    <n v="7844"/>
    <s v="CA-2014-158470"/>
    <x v="987"/>
    <x v="941"/>
    <s v="Second Class"/>
    <s v="AG-10390"/>
    <s v="Allen Goldenen"/>
    <s v="Consumer"/>
    <s v="United States"/>
    <s v="Arlington"/>
    <s v="Virginia"/>
    <n v="22204"/>
    <x v="0"/>
    <x v="55"/>
    <x v="1"/>
    <x v="10"/>
    <x v="55"/>
    <x v="4362"/>
    <n v="11"/>
    <n v="0"/>
    <x v="5108"/>
  </r>
  <r>
    <n v="7845"/>
    <s v="US-2017-123834"/>
    <x v="246"/>
    <x v="262"/>
    <s v="Standard Class"/>
    <s v="GM-14500"/>
    <s v="Gene McClure"/>
    <s v="Consumer"/>
    <s v="United States"/>
    <s v="Pharr"/>
    <s v="Texas"/>
    <n v="78577"/>
    <x v="2"/>
    <x v="972"/>
    <x v="0"/>
    <x v="3"/>
    <x v="966"/>
    <x v="5176"/>
    <n v="4"/>
    <n v="0.3"/>
    <x v="6214"/>
  </r>
  <r>
    <n v="7846"/>
    <s v="CA-2015-125976"/>
    <x v="874"/>
    <x v="119"/>
    <s v="Standard Class"/>
    <s v="JK-15205"/>
    <s v="Jamie Kunitz"/>
    <s v="Consumer"/>
    <s v="United States"/>
    <s v="Arlington"/>
    <s v="Virginia"/>
    <n v="22204"/>
    <x v="0"/>
    <x v="1030"/>
    <x v="1"/>
    <x v="10"/>
    <x v="1021"/>
    <x v="901"/>
    <n v="5"/>
    <n v="0"/>
    <x v="934"/>
  </r>
  <r>
    <n v="7847"/>
    <s v="CA-2015-125976"/>
    <x v="874"/>
    <x v="119"/>
    <s v="Standard Class"/>
    <s v="JK-15205"/>
    <s v="Jamie Kunitz"/>
    <s v="Consumer"/>
    <s v="United States"/>
    <s v="Arlington"/>
    <s v="Virginia"/>
    <n v="22204"/>
    <x v="0"/>
    <x v="495"/>
    <x v="2"/>
    <x v="7"/>
    <x v="495"/>
    <x v="5177"/>
    <n v="12"/>
    <n v="0"/>
    <x v="6215"/>
  </r>
  <r>
    <n v="7848"/>
    <s v="CA-2016-128706"/>
    <x v="535"/>
    <x v="1274"/>
    <s v="Standard Class"/>
    <s v="DW-13540"/>
    <s v="Don Weiss"/>
    <s v="Consumer"/>
    <s v="United States"/>
    <s v="Houston"/>
    <s v="Texas"/>
    <n v="77070"/>
    <x v="2"/>
    <x v="1653"/>
    <x v="0"/>
    <x v="5"/>
    <x v="1642"/>
    <x v="2738"/>
    <n v="2"/>
    <n v="0.6"/>
    <x v="6216"/>
  </r>
  <r>
    <n v="7849"/>
    <s v="CA-2016-104311"/>
    <x v="440"/>
    <x v="1238"/>
    <s v="Standard Class"/>
    <s v="AS-10090"/>
    <s v="Adam Shillingsburg"/>
    <s v="Consumer"/>
    <s v="United States"/>
    <s v="Irving"/>
    <s v="Texas"/>
    <n v="75061"/>
    <x v="2"/>
    <x v="1555"/>
    <x v="1"/>
    <x v="4"/>
    <x v="1543"/>
    <x v="2247"/>
    <n v="3"/>
    <n v="0.2"/>
    <x v="6217"/>
  </r>
  <r>
    <n v="7850"/>
    <s v="CA-2016-104311"/>
    <x v="440"/>
    <x v="1238"/>
    <s v="Standard Class"/>
    <s v="AS-10090"/>
    <s v="Adam Shillingsburg"/>
    <s v="Consumer"/>
    <s v="United States"/>
    <s v="Irving"/>
    <s v="Texas"/>
    <n v="75061"/>
    <x v="2"/>
    <x v="1505"/>
    <x v="1"/>
    <x v="4"/>
    <x v="1492"/>
    <x v="2538"/>
    <n v="3"/>
    <n v="0.2"/>
    <x v="2831"/>
  </r>
  <r>
    <n v="7851"/>
    <s v="CA-2016-104311"/>
    <x v="440"/>
    <x v="1238"/>
    <s v="Standard Class"/>
    <s v="AS-10090"/>
    <s v="Adam Shillingsburg"/>
    <s v="Consumer"/>
    <s v="United States"/>
    <s v="Irving"/>
    <s v="Texas"/>
    <n v="75061"/>
    <x v="2"/>
    <x v="840"/>
    <x v="1"/>
    <x v="2"/>
    <x v="834"/>
    <x v="1325"/>
    <n v="2"/>
    <n v="0.2"/>
    <x v="1382"/>
  </r>
  <r>
    <n v="7852"/>
    <s v="CA-2014-169649"/>
    <x v="337"/>
    <x v="345"/>
    <s v="Standard Class"/>
    <s v="TS-21205"/>
    <s v="Thomas Seio"/>
    <s v="Corporate"/>
    <s v="United States"/>
    <s v="Chicago"/>
    <s v="Illinois"/>
    <n v="60653"/>
    <x v="2"/>
    <x v="1714"/>
    <x v="1"/>
    <x v="10"/>
    <x v="1701"/>
    <x v="582"/>
    <n v="2"/>
    <n v="0.2"/>
    <x v="1525"/>
  </r>
  <r>
    <n v="7853"/>
    <s v="CA-2014-169649"/>
    <x v="337"/>
    <x v="345"/>
    <s v="Standard Class"/>
    <s v="TS-21205"/>
    <s v="Thomas Seio"/>
    <s v="Corporate"/>
    <s v="United States"/>
    <s v="Chicago"/>
    <s v="Illinois"/>
    <n v="60653"/>
    <x v="2"/>
    <x v="543"/>
    <x v="1"/>
    <x v="9"/>
    <x v="543"/>
    <x v="5178"/>
    <n v="2"/>
    <n v="0.8"/>
    <x v="6218"/>
  </r>
  <r>
    <n v="7854"/>
    <s v="CA-2015-144890"/>
    <x v="707"/>
    <x v="693"/>
    <s v="Standard Class"/>
    <s v="SM-20320"/>
    <s v="Sean Miller"/>
    <s v="Home Office"/>
    <s v="United States"/>
    <s v="Los Angeles"/>
    <s v="California"/>
    <n v="90049"/>
    <x v="1"/>
    <x v="1050"/>
    <x v="1"/>
    <x v="10"/>
    <x v="1039"/>
    <x v="745"/>
    <n v="2"/>
    <n v="0"/>
    <x v="5513"/>
  </r>
  <r>
    <n v="7855"/>
    <s v="CA-2017-135587"/>
    <x v="226"/>
    <x v="169"/>
    <s v="Standard Class"/>
    <s v="BH-11710"/>
    <s v="Brosina Hoffman"/>
    <s v="Consumer"/>
    <s v="United States"/>
    <s v="Hattiesburg"/>
    <s v="Mississippi"/>
    <n v="39401"/>
    <x v="0"/>
    <x v="1317"/>
    <x v="1"/>
    <x v="9"/>
    <x v="1303"/>
    <x v="5179"/>
    <n v="4"/>
    <n v="0"/>
    <x v="6219"/>
  </r>
  <r>
    <n v="7856"/>
    <s v="CA-2017-135587"/>
    <x v="226"/>
    <x v="169"/>
    <s v="Standard Class"/>
    <s v="BH-11710"/>
    <s v="Brosina Hoffman"/>
    <s v="Consumer"/>
    <s v="United States"/>
    <s v="Hattiesburg"/>
    <s v="Mississippi"/>
    <n v="39401"/>
    <x v="0"/>
    <x v="197"/>
    <x v="2"/>
    <x v="11"/>
    <x v="198"/>
    <x v="5180"/>
    <n v="4"/>
    <n v="0"/>
    <x v="6220"/>
  </r>
  <r>
    <n v="7857"/>
    <s v="CA-2014-103429"/>
    <x v="992"/>
    <x v="413"/>
    <s v="First Class"/>
    <s v="LW-16825"/>
    <s v="Laurel Workman"/>
    <s v="Corporate"/>
    <s v="United States"/>
    <s v="New York City"/>
    <s v="New York"/>
    <n v="10024"/>
    <x v="3"/>
    <x v="1399"/>
    <x v="1"/>
    <x v="8"/>
    <x v="1386"/>
    <x v="2212"/>
    <n v="2"/>
    <n v="0.2"/>
    <x v="2386"/>
  </r>
  <r>
    <n v="7858"/>
    <s v="CA-2014-103429"/>
    <x v="992"/>
    <x v="413"/>
    <s v="First Class"/>
    <s v="LW-16825"/>
    <s v="Laurel Workman"/>
    <s v="Corporate"/>
    <s v="United States"/>
    <s v="New York City"/>
    <s v="New York"/>
    <n v="10024"/>
    <x v="3"/>
    <x v="918"/>
    <x v="2"/>
    <x v="7"/>
    <x v="910"/>
    <x v="5181"/>
    <n v="5"/>
    <n v="0"/>
    <x v="6221"/>
  </r>
  <r>
    <n v="7859"/>
    <s v="CA-2014-103429"/>
    <x v="992"/>
    <x v="413"/>
    <s v="First Class"/>
    <s v="LW-16825"/>
    <s v="Laurel Workman"/>
    <s v="Corporate"/>
    <s v="United States"/>
    <s v="New York City"/>
    <s v="New York"/>
    <n v="10024"/>
    <x v="3"/>
    <x v="1152"/>
    <x v="1"/>
    <x v="9"/>
    <x v="1140"/>
    <x v="5182"/>
    <n v="3"/>
    <n v="0"/>
    <x v="6222"/>
  </r>
  <r>
    <n v="7860"/>
    <s v="CA-2014-103429"/>
    <x v="992"/>
    <x v="413"/>
    <s v="First Class"/>
    <s v="LW-16825"/>
    <s v="Laurel Workman"/>
    <s v="Corporate"/>
    <s v="United States"/>
    <s v="New York City"/>
    <s v="New York"/>
    <n v="10024"/>
    <x v="3"/>
    <x v="991"/>
    <x v="1"/>
    <x v="10"/>
    <x v="983"/>
    <x v="792"/>
    <n v="4"/>
    <n v="0"/>
    <x v="1339"/>
  </r>
  <r>
    <n v="7861"/>
    <s v="CA-2017-152261"/>
    <x v="580"/>
    <x v="1200"/>
    <s v="Standard Class"/>
    <s v="JA-15970"/>
    <s v="Joseph Airdo"/>
    <s v="Consumer"/>
    <s v="United States"/>
    <s v="Cuyahoga Falls"/>
    <s v="Ohio"/>
    <n v="44221"/>
    <x v="3"/>
    <x v="1087"/>
    <x v="1"/>
    <x v="8"/>
    <x v="1077"/>
    <x v="5183"/>
    <n v="4"/>
    <n v="0.7"/>
    <x v="6223"/>
  </r>
  <r>
    <n v="7862"/>
    <s v="CA-2015-142993"/>
    <x v="88"/>
    <x v="334"/>
    <s v="Standard Class"/>
    <s v="KA-16525"/>
    <s v="Kelly Andreada"/>
    <s v="Consumer"/>
    <s v="United States"/>
    <s v="Seattle"/>
    <s v="Washington"/>
    <n v="98103"/>
    <x v="1"/>
    <x v="1044"/>
    <x v="2"/>
    <x v="11"/>
    <x v="1033"/>
    <x v="1511"/>
    <n v="2"/>
    <n v="0"/>
    <x v="1595"/>
  </r>
  <r>
    <n v="7863"/>
    <s v="CA-2015-142993"/>
    <x v="88"/>
    <x v="334"/>
    <s v="Standard Class"/>
    <s v="KA-16525"/>
    <s v="Kelly Andreada"/>
    <s v="Consumer"/>
    <s v="United States"/>
    <s v="Seattle"/>
    <s v="Washington"/>
    <n v="98103"/>
    <x v="1"/>
    <x v="356"/>
    <x v="1"/>
    <x v="4"/>
    <x v="356"/>
    <x v="3411"/>
    <n v="2"/>
    <n v="0"/>
    <x v="232"/>
  </r>
  <r>
    <n v="7864"/>
    <s v="CA-2015-143364"/>
    <x v="1177"/>
    <x v="830"/>
    <s v="Second Class"/>
    <s v="TG-21310"/>
    <s v="Toby Gnade"/>
    <s v="Consumer"/>
    <s v="United States"/>
    <s v="Mesa"/>
    <s v="Arizona"/>
    <n v="85204"/>
    <x v="1"/>
    <x v="418"/>
    <x v="1"/>
    <x v="4"/>
    <x v="418"/>
    <x v="697"/>
    <n v="3"/>
    <n v="0.2"/>
    <x v="711"/>
  </r>
  <r>
    <n v="7865"/>
    <s v="CA-2015-143364"/>
    <x v="1177"/>
    <x v="830"/>
    <s v="Second Class"/>
    <s v="TG-21310"/>
    <s v="Toby Gnade"/>
    <s v="Consumer"/>
    <s v="United States"/>
    <s v="Mesa"/>
    <s v="Arizona"/>
    <n v="85204"/>
    <x v="1"/>
    <x v="1828"/>
    <x v="1"/>
    <x v="10"/>
    <x v="1816"/>
    <x v="282"/>
    <n v="4"/>
    <n v="0.2"/>
    <x v="6224"/>
  </r>
  <r>
    <n v="7866"/>
    <s v="CA-2015-143364"/>
    <x v="1177"/>
    <x v="830"/>
    <s v="Second Class"/>
    <s v="TG-21310"/>
    <s v="Toby Gnade"/>
    <s v="Consumer"/>
    <s v="United States"/>
    <s v="Mesa"/>
    <s v="Arizona"/>
    <n v="85204"/>
    <x v="1"/>
    <x v="157"/>
    <x v="0"/>
    <x v="1"/>
    <x v="158"/>
    <x v="5184"/>
    <n v="2"/>
    <n v="0.2"/>
    <x v="6225"/>
  </r>
  <r>
    <n v="7867"/>
    <s v="CA-2015-143364"/>
    <x v="1177"/>
    <x v="830"/>
    <s v="Second Class"/>
    <s v="TG-21310"/>
    <s v="Toby Gnade"/>
    <s v="Consumer"/>
    <s v="United States"/>
    <s v="Mesa"/>
    <s v="Arizona"/>
    <n v="85204"/>
    <x v="1"/>
    <x v="1544"/>
    <x v="0"/>
    <x v="0"/>
    <x v="1532"/>
    <x v="5185"/>
    <n v="6"/>
    <n v="0.7"/>
    <x v="6226"/>
  </r>
  <r>
    <n v="7868"/>
    <s v="CA-2014-100972"/>
    <x v="84"/>
    <x v="81"/>
    <s v="Second Class"/>
    <s v="DB-13360"/>
    <s v="Dennis Bolton"/>
    <s v="Home Office"/>
    <s v="United States"/>
    <s v="Salt Lake City"/>
    <s v="Utah"/>
    <n v="84106"/>
    <x v="1"/>
    <x v="447"/>
    <x v="1"/>
    <x v="10"/>
    <x v="1228"/>
    <x v="1696"/>
    <n v="3"/>
    <n v="0"/>
    <x v="1797"/>
  </r>
  <r>
    <n v="7869"/>
    <s v="CA-2016-136994"/>
    <x v="1022"/>
    <x v="993"/>
    <s v="Standard Class"/>
    <s v="LS-17245"/>
    <s v="Lynn Smith"/>
    <s v="Consumer"/>
    <s v="United States"/>
    <s v="Los Angeles"/>
    <s v="California"/>
    <n v="90045"/>
    <x v="1"/>
    <x v="1070"/>
    <x v="1"/>
    <x v="10"/>
    <x v="1059"/>
    <x v="5186"/>
    <n v="2"/>
    <n v="0"/>
    <x v="6227"/>
  </r>
  <r>
    <n v="7870"/>
    <s v="US-2017-166233"/>
    <x v="445"/>
    <x v="472"/>
    <s v="Standard Class"/>
    <s v="MO-17950"/>
    <s v="Michael Oakman"/>
    <s v="Consumer"/>
    <s v="United States"/>
    <s v="Jacksonville"/>
    <s v="North Carolina"/>
    <n v="28540"/>
    <x v="0"/>
    <x v="46"/>
    <x v="2"/>
    <x v="11"/>
    <x v="46"/>
    <x v="734"/>
    <n v="2"/>
    <n v="0.2"/>
    <x v="752"/>
  </r>
  <r>
    <n v="7871"/>
    <s v="CA-2017-122112"/>
    <x v="145"/>
    <x v="289"/>
    <s v="Standard Class"/>
    <s v="CA-11965"/>
    <s v="Carol Adams"/>
    <s v="Corporate"/>
    <s v="United States"/>
    <s v="Lakewood"/>
    <s v="Ohio"/>
    <n v="44107"/>
    <x v="3"/>
    <x v="661"/>
    <x v="1"/>
    <x v="12"/>
    <x v="661"/>
    <x v="671"/>
    <n v="4"/>
    <n v="0.2"/>
    <x v="683"/>
  </r>
  <r>
    <n v="7872"/>
    <s v="CA-2016-101672"/>
    <x v="339"/>
    <x v="1194"/>
    <s v="Standard Class"/>
    <s v="DB-12910"/>
    <s v="Daniel Byrd"/>
    <s v="Home Office"/>
    <s v="United States"/>
    <s v="Lake Forest"/>
    <s v="California"/>
    <n v="92630"/>
    <x v="1"/>
    <x v="641"/>
    <x v="1"/>
    <x v="2"/>
    <x v="641"/>
    <x v="51"/>
    <n v="2"/>
    <n v="0"/>
    <x v="51"/>
  </r>
  <r>
    <n v="7873"/>
    <s v="CA-2016-101672"/>
    <x v="339"/>
    <x v="1194"/>
    <s v="Standard Class"/>
    <s v="DB-12910"/>
    <s v="Daniel Byrd"/>
    <s v="Home Office"/>
    <s v="United States"/>
    <s v="Lake Forest"/>
    <s v="California"/>
    <n v="92630"/>
    <x v="1"/>
    <x v="120"/>
    <x v="0"/>
    <x v="1"/>
    <x v="120"/>
    <x v="4390"/>
    <n v="4"/>
    <n v="0.2"/>
    <x v="5151"/>
  </r>
  <r>
    <n v="7874"/>
    <s v="CA-2016-101672"/>
    <x v="339"/>
    <x v="1194"/>
    <s v="Standard Class"/>
    <s v="DB-12910"/>
    <s v="Daniel Byrd"/>
    <s v="Home Office"/>
    <s v="United States"/>
    <s v="Lake Forest"/>
    <s v="California"/>
    <n v="92630"/>
    <x v="1"/>
    <x v="1532"/>
    <x v="1"/>
    <x v="10"/>
    <x v="1520"/>
    <x v="18"/>
    <n v="2"/>
    <n v="0"/>
    <x v="1608"/>
  </r>
  <r>
    <n v="7875"/>
    <s v="CA-2016-101672"/>
    <x v="339"/>
    <x v="1194"/>
    <s v="Standard Class"/>
    <s v="DB-12910"/>
    <s v="Daniel Byrd"/>
    <s v="Home Office"/>
    <s v="United States"/>
    <s v="Lake Forest"/>
    <s v="California"/>
    <n v="92630"/>
    <x v="1"/>
    <x v="1184"/>
    <x v="1"/>
    <x v="10"/>
    <x v="1170"/>
    <x v="619"/>
    <n v="2"/>
    <n v="0"/>
    <x v="630"/>
  </r>
  <r>
    <n v="7876"/>
    <s v="CA-2017-168403"/>
    <x v="428"/>
    <x v="17"/>
    <s v="Standard Class"/>
    <s v="DK-12835"/>
    <s v="Damala Kotsonis"/>
    <s v="Corporate"/>
    <s v="United States"/>
    <s v="Portland"/>
    <s v="Oregon"/>
    <n v="97206"/>
    <x v="1"/>
    <x v="329"/>
    <x v="1"/>
    <x v="10"/>
    <x v="329"/>
    <x v="277"/>
    <n v="6"/>
    <n v="0.2"/>
    <x v="3663"/>
  </r>
  <r>
    <n v="7877"/>
    <s v="CA-2017-168403"/>
    <x v="428"/>
    <x v="17"/>
    <s v="Standard Class"/>
    <s v="DK-12835"/>
    <s v="Damala Kotsonis"/>
    <s v="Corporate"/>
    <s v="United States"/>
    <s v="Portland"/>
    <s v="Oregon"/>
    <n v="97206"/>
    <x v="1"/>
    <x v="1803"/>
    <x v="1"/>
    <x v="9"/>
    <x v="1793"/>
    <x v="5187"/>
    <n v="1"/>
    <n v="0.2"/>
    <x v="6228"/>
  </r>
  <r>
    <n v="7878"/>
    <s v="CA-2015-148705"/>
    <x v="899"/>
    <x v="567"/>
    <s v="Standard Class"/>
    <s v="EB-14170"/>
    <s v="Evan Bailliet"/>
    <s v="Consumer"/>
    <s v="United States"/>
    <s v="Charlotte"/>
    <s v="North Carolina"/>
    <n v="28205"/>
    <x v="0"/>
    <x v="1042"/>
    <x v="1"/>
    <x v="2"/>
    <x v="1031"/>
    <x v="1325"/>
    <n v="2"/>
    <n v="0.2"/>
    <x v="1382"/>
  </r>
  <r>
    <n v="7879"/>
    <s v="CA-2016-160241"/>
    <x v="896"/>
    <x v="49"/>
    <s v="Second Class"/>
    <s v="DR-12940"/>
    <s v="Daniel Raglin"/>
    <s v="Home Office"/>
    <s v="United States"/>
    <s v="Aurora"/>
    <s v="Illinois"/>
    <n v="60505"/>
    <x v="2"/>
    <x v="1814"/>
    <x v="0"/>
    <x v="5"/>
    <x v="1804"/>
    <x v="5188"/>
    <n v="4"/>
    <n v="0.6"/>
    <x v="6229"/>
  </r>
  <r>
    <n v="7880"/>
    <s v="CA-2016-155747"/>
    <x v="403"/>
    <x v="490"/>
    <s v="Standard Class"/>
    <s v="JS-15685"/>
    <s v="Jim Sink"/>
    <s v="Corporate"/>
    <s v="United States"/>
    <s v="Philadelphia"/>
    <s v="Pennsylvania"/>
    <n v="19140"/>
    <x v="3"/>
    <x v="1660"/>
    <x v="0"/>
    <x v="3"/>
    <x v="1648"/>
    <x v="5189"/>
    <n v="2"/>
    <n v="0.4"/>
    <x v="6230"/>
  </r>
  <r>
    <n v="7881"/>
    <s v="CA-2017-118017"/>
    <x v="734"/>
    <x v="792"/>
    <s v="Second Class"/>
    <s v="LC-16870"/>
    <s v="Lena Cacioppo"/>
    <s v="Consumer"/>
    <s v="United States"/>
    <s v="Thornton"/>
    <s v="Colorado"/>
    <n v="80229"/>
    <x v="1"/>
    <x v="449"/>
    <x v="1"/>
    <x v="6"/>
    <x v="449"/>
    <x v="3963"/>
    <n v="6"/>
    <n v="0.2"/>
    <x v="5695"/>
  </r>
  <r>
    <n v="7882"/>
    <s v="CA-2017-118017"/>
    <x v="734"/>
    <x v="792"/>
    <s v="Second Class"/>
    <s v="LC-16870"/>
    <s v="Lena Cacioppo"/>
    <s v="Consumer"/>
    <s v="United States"/>
    <s v="Thornton"/>
    <s v="Colorado"/>
    <n v="80229"/>
    <x v="1"/>
    <x v="1097"/>
    <x v="2"/>
    <x v="11"/>
    <x v="1087"/>
    <x v="3499"/>
    <n v="6"/>
    <n v="0.2"/>
    <x v="6231"/>
  </r>
  <r>
    <n v="7883"/>
    <s v="CA-2017-118017"/>
    <x v="734"/>
    <x v="792"/>
    <s v="Second Class"/>
    <s v="LC-16870"/>
    <s v="Lena Cacioppo"/>
    <s v="Consumer"/>
    <s v="United States"/>
    <s v="Thornton"/>
    <s v="Colorado"/>
    <n v="80229"/>
    <x v="1"/>
    <x v="1097"/>
    <x v="2"/>
    <x v="11"/>
    <x v="1087"/>
    <x v="1141"/>
    <n v="8"/>
    <n v="0.2"/>
    <x v="6232"/>
  </r>
  <r>
    <n v="7884"/>
    <s v="CA-2017-118017"/>
    <x v="734"/>
    <x v="792"/>
    <s v="Second Class"/>
    <s v="LC-16870"/>
    <s v="Lena Cacioppo"/>
    <s v="Consumer"/>
    <s v="United States"/>
    <s v="Thornton"/>
    <s v="Colorado"/>
    <n v="80229"/>
    <x v="1"/>
    <x v="1408"/>
    <x v="1"/>
    <x v="10"/>
    <x v="1395"/>
    <x v="5190"/>
    <n v="2"/>
    <n v="0.2"/>
    <x v="6233"/>
  </r>
  <r>
    <n v="7885"/>
    <s v="CA-2017-118017"/>
    <x v="734"/>
    <x v="792"/>
    <s v="Second Class"/>
    <s v="LC-16870"/>
    <s v="Lena Cacioppo"/>
    <s v="Consumer"/>
    <s v="United States"/>
    <s v="Thornton"/>
    <s v="Colorado"/>
    <n v="80229"/>
    <x v="1"/>
    <x v="1566"/>
    <x v="1"/>
    <x v="14"/>
    <x v="1557"/>
    <x v="5191"/>
    <n v="7"/>
    <n v="0.2"/>
    <x v="6234"/>
  </r>
  <r>
    <n v="7886"/>
    <s v="CA-2017-118017"/>
    <x v="734"/>
    <x v="792"/>
    <s v="Second Class"/>
    <s v="LC-16870"/>
    <s v="Lena Cacioppo"/>
    <s v="Consumer"/>
    <s v="United States"/>
    <s v="Thornton"/>
    <s v="Colorado"/>
    <n v="80229"/>
    <x v="1"/>
    <x v="221"/>
    <x v="0"/>
    <x v="5"/>
    <x v="222"/>
    <x v="5192"/>
    <n v="3"/>
    <n v="0.2"/>
    <x v="6235"/>
  </r>
  <r>
    <n v="7887"/>
    <s v="CA-2017-118017"/>
    <x v="734"/>
    <x v="792"/>
    <s v="Second Class"/>
    <s v="LC-16870"/>
    <s v="Lena Cacioppo"/>
    <s v="Consumer"/>
    <s v="United States"/>
    <s v="Thornton"/>
    <s v="Colorado"/>
    <n v="80229"/>
    <x v="1"/>
    <x v="1006"/>
    <x v="0"/>
    <x v="5"/>
    <x v="998"/>
    <x v="2474"/>
    <n v="5"/>
    <n v="0.2"/>
    <x v="2707"/>
  </r>
  <r>
    <n v="7888"/>
    <s v="CA-2017-118017"/>
    <x v="734"/>
    <x v="792"/>
    <s v="Second Class"/>
    <s v="LC-16870"/>
    <s v="Lena Cacioppo"/>
    <s v="Consumer"/>
    <s v="United States"/>
    <s v="Thornton"/>
    <s v="Colorado"/>
    <n v="80229"/>
    <x v="1"/>
    <x v="1653"/>
    <x v="0"/>
    <x v="5"/>
    <x v="1642"/>
    <x v="2738"/>
    <n v="1"/>
    <n v="0.2"/>
    <x v="6236"/>
  </r>
  <r>
    <n v="7889"/>
    <s v="CA-2016-113117"/>
    <x v="765"/>
    <x v="1275"/>
    <s v="Standard Class"/>
    <s v="JP-15520"/>
    <s v="Jeremy Pistek"/>
    <s v="Consumer"/>
    <s v="United States"/>
    <s v="Davis"/>
    <s v="California"/>
    <n v="95616"/>
    <x v="1"/>
    <x v="712"/>
    <x v="1"/>
    <x v="10"/>
    <x v="711"/>
    <x v="56"/>
    <n v="5"/>
    <n v="0"/>
    <x v="56"/>
  </r>
  <r>
    <n v="7890"/>
    <s v="CA-2016-148684"/>
    <x v="591"/>
    <x v="903"/>
    <s v="Standard Class"/>
    <s v="TS-21655"/>
    <s v="Trudy Schmidt"/>
    <s v="Consumer"/>
    <s v="United States"/>
    <s v="Fayetteville"/>
    <s v="Arkansas"/>
    <n v="72701"/>
    <x v="0"/>
    <x v="453"/>
    <x v="1"/>
    <x v="6"/>
    <x v="454"/>
    <x v="5193"/>
    <n v="9"/>
    <n v="0"/>
    <x v="6237"/>
  </r>
  <r>
    <n v="7891"/>
    <s v="CA-2016-148684"/>
    <x v="591"/>
    <x v="903"/>
    <s v="Standard Class"/>
    <s v="TS-21655"/>
    <s v="Trudy Schmidt"/>
    <s v="Consumer"/>
    <s v="United States"/>
    <s v="Fayetteville"/>
    <s v="Arkansas"/>
    <n v="72701"/>
    <x v="0"/>
    <x v="651"/>
    <x v="2"/>
    <x v="11"/>
    <x v="651"/>
    <x v="5194"/>
    <n v="2"/>
    <n v="0"/>
    <x v="6238"/>
  </r>
  <r>
    <n v="7892"/>
    <s v="CA-2016-148684"/>
    <x v="591"/>
    <x v="903"/>
    <s v="Standard Class"/>
    <s v="TS-21655"/>
    <s v="Trudy Schmidt"/>
    <s v="Consumer"/>
    <s v="United States"/>
    <s v="Fayetteville"/>
    <s v="Arkansas"/>
    <n v="72701"/>
    <x v="0"/>
    <x v="568"/>
    <x v="0"/>
    <x v="5"/>
    <x v="568"/>
    <x v="5195"/>
    <n v="5"/>
    <n v="0"/>
    <x v="6239"/>
  </r>
  <r>
    <n v="7893"/>
    <s v="CA-2016-148684"/>
    <x v="591"/>
    <x v="903"/>
    <s v="Standard Class"/>
    <s v="TS-21655"/>
    <s v="Trudy Schmidt"/>
    <s v="Consumer"/>
    <s v="United States"/>
    <s v="Fayetteville"/>
    <s v="Arkansas"/>
    <n v="72701"/>
    <x v="0"/>
    <x v="1733"/>
    <x v="1"/>
    <x v="10"/>
    <x v="1721"/>
    <x v="1938"/>
    <n v="3"/>
    <n v="0"/>
    <x v="2086"/>
  </r>
  <r>
    <n v="7894"/>
    <s v="CA-2017-125367"/>
    <x v="283"/>
    <x v="1276"/>
    <s v="Standard Class"/>
    <s v="NM-18445"/>
    <s v="Nathan Mautz"/>
    <s v="Home Office"/>
    <s v="United States"/>
    <s v="New York City"/>
    <s v="New York"/>
    <n v="10011"/>
    <x v="3"/>
    <x v="326"/>
    <x v="1"/>
    <x v="8"/>
    <x v="326"/>
    <x v="4107"/>
    <n v="3"/>
    <n v="0.2"/>
    <x v="6240"/>
  </r>
  <r>
    <n v="7895"/>
    <s v="CA-2017-124744"/>
    <x v="548"/>
    <x v="587"/>
    <s v="Standard Class"/>
    <s v="EH-14125"/>
    <s v="Eugene Hildebrand"/>
    <s v="Home Office"/>
    <s v="United States"/>
    <s v="Wheeling"/>
    <s v="West Virginia"/>
    <n v="26003"/>
    <x v="3"/>
    <x v="91"/>
    <x v="1"/>
    <x v="8"/>
    <x v="91"/>
    <x v="5196"/>
    <n v="5"/>
    <n v="0"/>
    <x v="6241"/>
  </r>
  <r>
    <n v="7896"/>
    <s v="CA-2017-124744"/>
    <x v="548"/>
    <x v="587"/>
    <s v="Standard Class"/>
    <s v="EH-14125"/>
    <s v="Eugene Hildebrand"/>
    <s v="Home Office"/>
    <s v="United States"/>
    <s v="Wheeling"/>
    <s v="West Virginia"/>
    <n v="26003"/>
    <x v="3"/>
    <x v="744"/>
    <x v="1"/>
    <x v="8"/>
    <x v="742"/>
    <x v="875"/>
    <n v="2"/>
    <n v="0"/>
    <x v="908"/>
  </r>
  <r>
    <n v="7897"/>
    <s v="CA-2017-124744"/>
    <x v="548"/>
    <x v="587"/>
    <s v="Standard Class"/>
    <s v="EH-14125"/>
    <s v="Eugene Hildebrand"/>
    <s v="Home Office"/>
    <s v="United States"/>
    <s v="Wheeling"/>
    <s v="West Virginia"/>
    <n v="26003"/>
    <x v="3"/>
    <x v="314"/>
    <x v="1"/>
    <x v="10"/>
    <x v="366"/>
    <x v="990"/>
    <n v="8"/>
    <n v="0"/>
    <x v="1281"/>
  </r>
  <r>
    <n v="7898"/>
    <s v="CA-2017-128363"/>
    <x v="802"/>
    <x v="797"/>
    <s v="Standard Class"/>
    <s v="DC-12850"/>
    <s v="Dan Campbell"/>
    <s v="Consumer"/>
    <s v="United States"/>
    <s v="Memphis"/>
    <s v="Tennessee"/>
    <n v="38109"/>
    <x v="0"/>
    <x v="535"/>
    <x v="1"/>
    <x v="9"/>
    <x v="535"/>
    <x v="5197"/>
    <n v="7"/>
    <n v="0.2"/>
    <x v="6242"/>
  </r>
  <r>
    <n v="7899"/>
    <s v="CA-2017-128363"/>
    <x v="802"/>
    <x v="797"/>
    <s v="Standard Class"/>
    <s v="DC-12850"/>
    <s v="Dan Campbell"/>
    <s v="Consumer"/>
    <s v="United States"/>
    <s v="Memphis"/>
    <s v="Tennessee"/>
    <n v="38109"/>
    <x v="0"/>
    <x v="1176"/>
    <x v="1"/>
    <x v="8"/>
    <x v="1162"/>
    <x v="5198"/>
    <n v="6"/>
    <n v="0.7"/>
    <x v="6243"/>
  </r>
  <r>
    <n v="7900"/>
    <s v="CA-2017-128363"/>
    <x v="802"/>
    <x v="797"/>
    <s v="Standard Class"/>
    <s v="DC-12850"/>
    <s v="Dan Campbell"/>
    <s v="Consumer"/>
    <s v="United States"/>
    <s v="Memphis"/>
    <s v="Tennessee"/>
    <n v="38109"/>
    <x v="0"/>
    <x v="829"/>
    <x v="1"/>
    <x v="13"/>
    <x v="128"/>
    <x v="2426"/>
    <n v="5"/>
    <n v="0.2"/>
    <x v="6244"/>
  </r>
  <r>
    <n v="7901"/>
    <s v="CA-2017-128363"/>
    <x v="802"/>
    <x v="797"/>
    <s v="Standard Class"/>
    <s v="DC-12850"/>
    <s v="Dan Campbell"/>
    <s v="Consumer"/>
    <s v="United States"/>
    <s v="Memphis"/>
    <s v="Tennessee"/>
    <n v="38109"/>
    <x v="0"/>
    <x v="1425"/>
    <x v="2"/>
    <x v="11"/>
    <x v="1413"/>
    <x v="5199"/>
    <n v="2"/>
    <n v="0.2"/>
    <x v="6245"/>
  </r>
  <r>
    <n v="7902"/>
    <s v="CA-2017-128363"/>
    <x v="802"/>
    <x v="797"/>
    <s v="Standard Class"/>
    <s v="DC-12850"/>
    <s v="Dan Campbell"/>
    <s v="Consumer"/>
    <s v="United States"/>
    <s v="Memphis"/>
    <s v="Tennessee"/>
    <n v="38109"/>
    <x v="0"/>
    <x v="892"/>
    <x v="0"/>
    <x v="5"/>
    <x v="885"/>
    <x v="236"/>
    <n v="1"/>
    <n v="0.2"/>
    <x v="232"/>
  </r>
  <r>
    <n v="7903"/>
    <s v="CA-2017-128363"/>
    <x v="802"/>
    <x v="797"/>
    <s v="Standard Class"/>
    <s v="DC-12850"/>
    <s v="Dan Campbell"/>
    <s v="Consumer"/>
    <s v="United States"/>
    <s v="Memphis"/>
    <s v="Tennessee"/>
    <n v="38109"/>
    <x v="0"/>
    <x v="436"/>
    <x v="1"/>
    <x v="12"/>
    <x v="436"/>
    <x v="1816"/>
    <n v="5"/>
    <n v="0.2"/>
    <x v="6246"/>
  </r>
  <r>
    <n v="7904"/>
    <s v="CA-2017-128363"/>
    <x v="802"/>
    <x v="797"/>
    <s v="Standard Class"/>
    <s v="DC-12850"/>
    <s v="Dan Campbell"/>
    <s v="Consumer"/>
    <s v="United States"/>
    <s v="Memphis"/>
    <s v="Tennessee"/>
    <n v="38109"/>
    <x v="0"/>
    <x v="1802"/>
    <x v="0"/>
    <x v="1"/>
    <x v="1792"/>
    <x v="5200"/>
    <n v="2"/>
    <n v="0.2"/>
    <x v="6247"/>
  </r>
  <r>
    <n v="7905"/>
    <s v="CA-2015-126669"/>
    <x v="209"/>
    <x v="681"/>
    <s v="Standard Class"/>
    <s v="DO-13645"/>
    <s v="Doug O'Connell"/>
    <s v="Consumer"/>
    <s v="United States"/>
    <s v="Houston"/>
    <s v="Texas"/>
    <n v="77036"/>
    <x v="2"/>
    <x v="1052"/>
    <x v="1"/>
    <x v="10"/>
    <x v="1041"/>
    <x v="5201"/>
    <n v="2"/>
    <n v="0.2"/>
    <x v="6248"/>
  </r>
  <r>
    <n v="7906"/>
    <s v="US-2015-118766"/>
    <x v="52"/>
    <x v="1181"/>
    <s v="Standard Class"/>
    <s v="LS-16975"/>
    <s v="Lindsay Shagiari"/>
    <s v="Home Office"/>
    <s v="United States"/>
    <s v="Dallas"/>
    <s v="Texas"/>
    <n v="75217"/>
    <x v="2"/>
    <x v="407"/>
    <x v="1"/>
    <x v="12"/>
    <x v="153"/>
    <x v="3870"/>
    <n v="1"/>
    <n v="0.2"/>
    <x v="6249"/>
  </r>
  <r>
    <n v="7907"/>
    <s v="US-2015-118766"/>
    <x v="52"/>
    <x v="1181"/>
    <s v="Standard Class"/>
    <s v="LS-16975"/>
    <s v="Lindsay Shagiari"/>
    <s v="Home Office"/>
    <s v="United States"/>
    <s v="Dallas"/>
    <s v="Texas"/>
    <n v="75217"/>
    <x v="2"/>
    <x v="922"/>
    <x v="1"/>
    <x v="8"/>
    <x v="914"/>
    <x v="5202"/>
    <n v="10"/>
    <n v="0.8"/>
    <x v="6250"/>
  </r>
  <r>
    <n v="7908"/>
    <s v="CA-2016-112585"/>
    <x v="679"/>
    <x v="928"/>
    <s v="First Class"/>
    <s v="RW-19630"/>
    <s v="Rob Williams"/>
    <s v="Corporate"/>
    <s v="United States"/>
    <s v="San Francisco"/>
    <s v="California"/>
    <n v="94122"/>
    <x v="1"/>
    <x v="847"/>
    <x v="1"/>
    <x v="9"/>
    <x v="841"/>
    <x v="4169"/>
    <n v="2"/>
    <n v="0"/>
    <x v="4850"/>
  </r>
  <r>
    <n v="7909"/>
    <s v="CA-2016-149762"/>
    <x v="275"/>
    <x v="439"/>
    <s v="Standard Class"/>
    <s v="RD-19720"/>
    <s v="Roger Demir"/>
    <s v="Consumer"/>
    <s v="United States"/>
    <s v="Morgan Hill"/>
    <s v="California"/>
    <n v="95037"/>
    <x v="1"/>
    <x v="823"/>
    <x v="0"/>
    <x v="3"/>
    <x v="819"/>
    <x v="5203"/>
    <n v="3"/>
    <n v="0.2"/>
    <x v="6251"/>
  </r>
  <r>
    <n v="7910"/>
    <s v="CA-2016-149762"/>
    <x v="275"/>
    <x v="439"/>
    <s v="Standard Class"/>
    <s v="RD-19720"/>
    <s v="Roger Demir"/>
    <s v="Consumer"/>
    <s v="United States"/>
    <s v="Morgan Hill"/>
    <s v="California"/>
    <n v="95037"/>
    <x v="1"/>
    <x v="448"/>
    <x v="1"/>
    <x v="6"/>
    <x v="448"/>
    <x v="5204"/>
    <n v="8"/>
    <n v="0"/>
    <x v="6252"/>
  </r>
  <r>
    <n v="7911"/>
    <s v="CA-2016-149762"/>
    <x v="275"/>
    <x v="439"/>
    <s v="Standard Class"/>
    <s v="RD-19720"/>
    <s v="Roger Demir"/>
    <s v="Consumer"/>
    <s v="United States"/>
    <s v="Morgan Hill"/>
    <s v="California"/>
    <n v="95037"/>
    <x v="1"/>
    <x v="720"/>
    <x v="1"/>
    <x v="4"/>
    <x v="719"/>
    <x v="5205"/>
    <n v="3"/>
    <n v="0"/>
    <x v="6253"/>
  </r>
  <r>
    <n v="7912"/>
    <s v="CA-2016-149762"/>
    <x v="275"/>
    <x v="439"/>
    <s v="Standard Class"/>
    <s v="RD-19720"/>
    <s v="Roger Demir"/>
    <s v="Consumer"/>
    <s v="United States"/>
    <s v="Morgan Hill"/>
    <s v="California"/>
    <n v="95037"/>
    <x v="1"/>
    <x v="430"/>
    <x v="0"/>
    <x v="0"/>
    <x v="430"/>
    <x v="4308"/>
    <n v="2"/>
    <n v="0.15"/>
    <x v="5036"/>
  </r>
  <r>
    <n v="7913"/>
    <s v="CA-2016-167605"/>
    <x v="236"/>
    <x v="1277"/>
    <s v="Second Class"/>
    <s v="RB-19570"/>
    <s v="Rob Beeghly"/>
    <s v="Consumer"/>
    <s v="United States"/>
    <s v="Saint Charles"/>
    <s v="Illinois"/>
    <n v="60174"/>
    <x v="2"/>
    <x v="767"/>
    <x v="0"/>
    <x v="5"/>
    <x v="766"/>
    <x v="5206"/>
    <n v="2"/>
    <n v="0.6"/>
    <x v="6254"/>
  </r>
  <r>
    <n v="7914"/>
    <s v="US-2017-105697"/>
    <x v="326"/>
    <x v="952"/>
    <s v="First Class"/>
    <s v="JE-15715"/>
    <s v="Joe Elijah"/>
    <s v="Consumer"/>
    <s v="United States"/>
    <s v="Cleveland"/>
    <s v="Ohio"/>
    <n v="44105"/>
    <x v="3"/>
    <x v="1229"/>
    <x v="1"/>
    <x v="4"/>
    <x v="1212"/>
    <x v="5207"/>
    <n v="2"/>
    <n v="0.2"/>
    <x v="6255"/>
  </r>
  <r>
    <n v="7915"/>
    <s v="CA-2017-165323"/>
    <x v="46"/>
    <x v="329"/>
    <s v="Standard Class"/>
    <s v="SR-20740"/>
    <s v="Steven Roelle"/>
    <s v="Home Office"/>
    <s v="United States"/>
    <s v="New York City"/>
    <s v="New York"/>
    <n v="10024"/>
    <x v="3"/>
    <x v="1829"/>
    <x v="2"/>
    <x v="15"/>
    <x v="1817"/>
    <x v="5208"/>
    <n v="5"/>
    <n v="0"/>
    <x v="6256"/>
  </r>
  <r>
    <n v="7916"/>
    <s v="CA-2017-165323"/>
    <x v="46"/>
    <x v="329"/>
    <s v="Standard Class"/>
    <s v="SR-20740"/>
    <s v="Steven Roelle"/>
    <s v="Home Office"/>
    <s v="United States"/>
    <s v="New York City"/>
    <s v="New York"/>
    <n v="10024"/>
    <x v="3"/>
    <x v="1735"/>
    <x v="2"/>
    <x v="11"/>
    <x v="1724"/>
    <x v="3933"/>
    <n v="3"/>
    <n v="0"/>
    <x v="4539"/>
  </r>
  <r>
    <n v="7917"/>
    <s v="CA-2015-110891"/>
    <x v="312"/>
    <x v="1005"/>
    <s v="Standard Class"/>
    <s v="PO-19195"/>
    <s v="Phillina Ober"/>
    <s v="Home Office"/>
    <s v="United States"/>
    <s v="Philadelphia"/>
    <s v="Pennsylvania"/>
    <n v="19140"/>
    <x v="3"/>
    <x v="812"/>
    <x v="0"/>
    <x v="1"/>
    <x v="809"/>
    <x v="5209"/>
    <n v="4"/>
    <n v="0.3"/>
    <x v="6257"/>
  </r>
  <r>
    <n v="7918"/>
    <s v="CA-2017-100783"/>
    <x v="507"/>
    <x v="221"/>
    <s v="Second Class"/>
    <s v="JK-16120"/>
    <s v="Julie Kriz"/>
    <s v="Home Office"/>
    <s v="United States"/>
    <s v="Garland"/>
    <s v="Texas"/>
    <n v="75043"/>
    <x v="2"/>
    <x v="108"/>
    <x v="1"/>
    <x v="6"/>
    <x v="108"/>
    <x v="5210"/>
    <n v="1"/>
    <n v="0.2"/>
    <x v="6258"/>
  </r>
  <r>
    <n v="7919"/>
    <s v="CA-2015-152513"/>
    <x v="433"/>
    <x v="481"/>
    <s v="Second Class"/>
    <s v="JP-16135"/>
    <s v="Julie Prescott"/>
    <s v="Home Office"/>
    <s v="United States"/>
    <s v="San Diego"/>
    <s v="California"/>
    <n v="92024"/>
    <x v="1"/>
    <x v="276"/>
    <x v="1"/>
    <x v="8"/>
    <x v="276"/>
    <x v="2543"/>
    <n v="2"/>
    <n v="0.2"/>
    <x v="6259"/>
  </r>
  <r>
    <n v="7920"/>
    <s v="CA-2017-139822"/>
    <x v="175"/>
    <x v="814"/>
    <s v="Standard Class"/>
    <s v="Dp-13240"/>
    <s v="Dean percer"/>
    <s v="Home Office"/>
    <s v="United States"/>
    <s v="Waterbury"/>
    <s v="Connecticut"/>
    <n v="6708"/>
    <x v="3"/>
    <x v="1220"/>
    <x v="1"/>
    <x v="4"/>
    <x v="1204"/>
    <x v="5211"/>
    <n v="2"/>
    <n v="0"/>
    <x v="6260"/>
  </r>
  <r>
    <n v="7921"/>
    <s v="CA-2017-139822"/>
    <x v="175"/>
    <x v="814"/>
    <s v="Standard Class"/>
    <s v="Dp-13240"/>
    <s v="Dean percer"/>
    <s v="Home Office"/>
    <s v="United States"/>
    <s v="Waterbury"/>
    <s v="Connecticut"/>
    <n v="6708"/>
    <x v="3"/>
    <x v="1600"/>
    <x v="2"/>
    <x v="11"/>
    <x v="1592"/>
    <x v="2830"/>
    <n v="2"/>
    <n v="0"/>
    <x v="6261"/>
  </r>
  <r>
    <n v="7922"/>
    <s v="CA-2017-107713"/>
    <x v="677"/>
    <x v="875"/>
    <s v="Standard Class"/>
    <s v="JB-16000"/>
    <s v="Joy Bell-"/>
    <s v="Consumer"/>
    <s v="United States"/>
    <s v="Columbia"/>
    <s v="Maryland"/>
    <n v="21044"/>
    <x v="3"/>
    <x v="920"/>
    <x v="1"/>
    <x v="8"/>
    <x v="912"/>
    <x v="5212"/>
    <n v="3"/>
    <n v="0"/>
    <x v="6262"/>
  </r>
  <r>
    <n v="7923"/>
    <s v="CA-2017-134096"/>
    <x v="241"/>
    <x v="289"/>
    <s v="Standard Class"/>
    <s v="PP-18955"/>
    <s v="Paul Prost"/>
    <s v="Home Office"/>
    <s v="United States"/>
    <s v="Hollywood"/>
    <s v="Florida"/>
    <n v="33021"/>
    <x v="0"/>
    <x v="1485"/>
    <x v="2"/>
    <x v="7"/>
    <x v="1472"/>
    <x v="3293"/>
    <n v="5"/>
    <n v="0.2"/>
    <x v="3716"/>
  </r>
  <r>
    <n v="7924"/>
    <s v="CA-2017-134096"/>
    <x v="241"/>
    <x v="289"/>
    <s v="Standard Class"/>
    <s v="PP-18955"/>
    <s v="Paul Prost"/>
    <s v="Home Office"/>
    <s v="United States"/>
    <s v="Hollywood"/>
    <s v="Florida"/>
    <n v="33021"/>
    <x v="0"/>
    <x v="153"/>
    <x v="1"/>
    <x v="8"/>
    <x v="154"/>
    <x v="4937"/>
    <n v="3"/>
    <n v="0.7"/>
    <x v="6263"/>
  </r>
  <r>
    <n v="7925"/>
    <s v="CA-2016-125843"/>
    <x v="572"/>
    <x v="1070"/>
    <s v="First Class"/>
    <s v="RF-19840"/>
    <s v="Roy Französisch"/>
    <s v="Consumer"/>
    <s v="United States"/>
    <s v="Springfield"/>
    <s v="Virginia"/>
    <n v="22153"/>
    <x v="0"/>
    <x v="78"/>
    <x v="1"/>
    <x v="8"/>
    <x v="78"/>
    <x v="4732"/>
    <n v="4"/>
    <n v="0"/>
    <x v="6264"/>
  </r>
  <r>
    <n v="7926"/>
    <s v="CA-2016-125843"/>
    <x v="572"/>
    <x v="1070"/>
    <s v="First Class"/>
    <s v="RF-19840"/>
    <s v="Roy Französisch"/>
    <s v="Consumer"/>
    <s v="United States"/>
    <s v="Springfield"/>
    <s v="Virginia"/>
    <n v="22153"/>
    <x v="0"/>
    <x v="429"/>
    <x v="1"/>
    <x v="2"/>
    <x v="429"/>
    <x v="825"/>
    <n v="7"/>
    <n v="0"/>
    <x v="855"/>
  </r>
  <r>
    <n v="7927"/>
    <s v="CA-2017-120404"/>
    <x v="225"/>
    <x v="865"/>
    <s v="Second Class"/>
    <s v="KH-16330"/>
    <s v="Katharine Harms"/>
    <s v="Corporate"/>
    <s v="United States"/>
    <s v="New York City"/>
    <s v="New York"/>
    <n v="10035"/>
    <x v="3"/>
    <x v="1430"/>
    <x v="2"/>
    <x v="11"/>
    <x v="1418"/>
    <x v="2629"/>
    <n v="3"/>
    <n v="0"/>
    <x v="2077"/>
  </r>
  <r>
    <n v="7928"/>
    <s v="CA-2017-120404"/>
    <x v="225"/>
    <x v="865"/>
    <s v="Second Class"/>
    <s v="KH-16330"/>
    <s v="Katharine Harms"/>
    <s v="Corporate"/>
    <s v="United States"/>
    <s v="New York City"/>
    <s v="New York"/>
    <n v="10035"/>
    <x v="3"/>
    <x v="432"/>
    <x v="2"/>
    <x v="7"/>
    <x v="432"/>
    <x v="5213"/>
    <n v="1"/>
    <n v="0"/>
    <x v="6265"/>
  </r>
  <r>
    <n v="7929"/>
    <s v="CA-2017-120404"/>
    <x v="225"/>
    <x v="865"/>
    <s v="Second Class"/>
    <s v="KH-16330"/>
    <s v="Katharine Harms"/>
    <s v="Corporate"/>
    <s v="United States"/>
    <s v="New York City"/>
    <s v="New York"/>
    <n v="10035"/>
    <x v="3"/>
    <x v="1793"/>
    <x v="0"/>
    <x v="5"/>
    <x v="1783"/>
    <x v="4344"/>
    <n v="3"/>
    <n v="0"/>
    <x v="6266"/>
  </r>
  <r>
    <n v="7930"/>
    <s v="CA-2017-167549"/>
    <x v="800"/>
    <x v="1186"/>
    <s v="First Class"/>
    <s v="EM-14200"/>
    <s v="Evan Minnotte"/>
    <s v="Home Office"/>
    <s v="United States"/>
    <s v="Dallas"/>
    <s v="Texas"/>
    <n v="75217"/>
    <x v="2"/>
    <x v="1169"/>
    <x v="0"/>
    <x v="3"/>
    <x v="1156"/>
    <x v="5214"/>
    <n v="6"/>
    <n v="0.3"/>
    <x v="6267"/>
  </r>
  <r>
    <n v="7931"/>
    <s v="CA-2016-120082"/>
    <x v="869"/>
    <x v="893"/>
    <s v="Second Class"/>
    <s v="DK-12835"/>
    <s v="Damala Kotsonis"/>
    <s v="Corporate"/>
    <s v="United States"/>
    <s v="New York City"/>
    <s v="New York"/>
    <n v="10024"/>
    <x v="3"/>
    <x v="1041"/>
    <x v="1"/>
    <x v="6"/>
    <x v="1030"/>
    <x v="426"/>
    <n v="3"/>
    <n v="0"/>
    <x v="6268"/>
  </r>
  <r>
    <n v="7932"/>
    <s v="US-2016-168095"/>
    <x v="692"/>
    <x v="1231"/>
    <s v="Standard Class"/>
    <s v="MC-17425"/>
    <s v="Mark Cousins"/>
    <s v="Corporate"/>
    <s v="United States"/>
    <s v="Portland"/>
    <s v="Oregon"/>
    <n v="97206"/>
    <x v="1"/>
    <x v="370"/>
    <x v="0"/>
    <x v="1"/>
    <x v="371"/>
    <x v="2186"/>
    <n v="3"/>
    <n v="0.2"/>
    <x v="2355"/>
  </r>
  <r>
    <n v="7933"/>
    <s v="US-2016-168095"/>
    <x v="692"/>
    <x v="1231"/>
    <s v="Standard Class"/>
    <s v="MC-17425"/>
    <s v="Mark Cousins"/>
    <s v="Corporate"/>
    <s v="United States"/>
    <s v="Portland"/>
    <s v="Oregon"/>
    <n v="97206"/>
    <x v="1"/>
    <x v="954"/>
    <x v="1"/>
    <x v="10"/>
    <x v="947"/>
    <x v="151"/>
    <n v="5"/>
    <n v="0.2"/>
    <x v="6269"/>
  </r>
  <r>
    <n v="7934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1040"/>
    <x v="1"/>
    <x v="12"/>
    <x v="153"/>
    <x v="371"/>
    <n v="2"/>
    <n v="0"/>
    <x v="5982"/>
  </r>
  <r>
    <n v="7935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993"/>
    <x v="2"/>
    <x v="7"/>
    <x v="985"/>
    <x v="981"/>
    <n v="3"/>
    <n v="0.2"/>
    <x v="3306"/>
  </r>
  <r>
    <n v="7936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1117"/>
    <x v="1"/>
    <x v="10"/>
    <x v="1105"/>
    <x v="18"/>
    <n v="2"/>
    <n v="0"/>
    <x v="1608"/>
  </r>
  <r>
    <n v="7937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1458"/>
    <x v="1"/>
    <x v="8"/>
    <x v="1444"/>
    <x v="4107"/>
    <n v="3"/>
    <n v="0.2"/>
    <x v="4771"/>
  </r>
  <r>
    <n v="7938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137"/>
    <x v="1"/>
    <x v="9"/>
    <x v="138"/>
    <x v="5215"/>
    <n v="9"/>
    <n v="0"/>
    <x v="6270"/>
  </r>
  <r>
    <n v="7939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734"/>
    <x v="1"/>
    <x v="4"/>
    <x v="733"/>
    <x v="863"/>
    <n v="3"/>
    <n v="0"/>
    <x v="894"/>
  </r>
  <r>
    <n v="7940"/>
    <s v="CA-2017-166093"/>
    <x v="629"/>
    <x v="1178"/>
    <s v="Standard Class"/>
    <s v="RW-19540"/>
    <s v="Rick Wilson"/>
    <s v="Corporate"/>
    <s v="United States"/>
    <s v="Brentwood"/>
    <s v="California"/>
    <n v="94513"/>
    <x v="1"/>
    <x v="655"/>
    <x v="1"/>
    <x v="8"/>
    <x v="655"/>
    <x v="5216"/>
    <n v="8"/>
    <n v="0.2"/>
    <x v="6271"/>
  </r>
  <r>
    <n v="7941"/>
    <s v="CA-2016-146325"/>
    <x v="882"/>
    <x v="24"/>
    <s v="First Class"/>
    <s v="DS-13180"/>
    <s v="David Smith"/>
    <s v="Corporate"/>
    <s v="United States"/>
    <s v="San Diego"/>
    <s v="California"/>
    <n v="92037"/>
    <x v="1"/>
    <x v="64"/>
    <x v="0"/>
    <x v="1"/>
    <x v="124"/>
    <x v="125"/>
    <n v="2"/>
    <n v="0.2"/>
    <x v="127"/>
  </r>
  <r>
    <n v="7942"/>
    <s v="CA-2016-146325"/>
    <x v="882"/>
    <x v="24"/>
    <s v="First Class"/>
    <s v="DS-13180"/>
    <s v="David Smith"/>
    <s v="Corporate"/>
    <s v="United States"/>
    <s v="San Diego"/>
    <s v="California"/>
    <n v="92037"/>
    <x v="1"/>
    <x v="146"/>
    <x v="1"/>
    <x v="4"/>
    <x v="147"/>
    <x v="5217"/>
    <n v="10"/>
    <n v="0"/>
    <x v="6272"/>
  </r>
  <r>
    <n v="7943"/>
    <s v="CA-2017-134194"/>
    <x v="53"/>
    <x v="378"/>
    <s v="Standard Class"/>
    <s v="GA-14725"/>
    <s v="Guy Armstrong"/>
    <s v="Consumer"/>
    <s v="United States"/>
    <s v="Dallas"/>
    <s v="Texas"/>
    <n v="75081"/>
    <x v="2"/>
    <x v="715"/>
    <x v="1"/>
    <x v="8"/>
    <x v="714"/>
    <x v="5218"/>
    <n v="9"/>
    <n v="0.8"/>
    <x v="6273"/>
  </r>
  <r>
    <n v="7944"/>
    <s v="CA-2017-134194"/>
    <x v="53"/>
    <x v="378"/>
    <s v="Standard Class"/>
    <s v="GA-14725"/>
    <s v="Guy Armstrong"/>
    <s v="Consumer"/>
    <s v="United States"/>
    <s v="Dallas"/>
    <s v="Texas"/>
    <n v="75081"/>
    <x v="2"/>
    <x v="1444"/>
    <x v="1"/>
    <x v="14"/>
    <x v="327"/>
    <x v="5219"/>
    <n v="7"/>
    <n v="0.2"/>
    <x v="6274"/>
  </r>
  <r>
    <n v="7945"/>
    <s v="CA-2017-134194"/>
    <x v="53"/>
    <x v="378"/>
    <s v="Standard Class"/>
    <s v="GA-14725"/>
    <s v="Guy Armstrong"/>
    <s v="Consumer"/>
    <s v="United States"/>
    <s v="Dallas"/>
    <s v="Texas"/>
    <n v="75081"/>
    <x v="2"/>
    <x v="1500"/>
    <x v="1"/>
    <x v="6"/>
    <x v="1488"/>
    <x v="4142"/>
    <n v="2"/>
    <n v="0.2"/>
    <x v="6275"/>
  </r>
  <r>
    <n v="7946"/>
    <s v="CA-2017-134194"/>
    <x v="53"/>
    <x v="378"/>
    <s v="Standard Class"/>
    <s v="GA-14725"/>
    <s v="Guy Armstrong"/>
    <s v="Consumer"/>
    <s v="United States"/>
    <s v="Dallas"/>
    <s v="Texas"/>
    <n v="75081"/>
    <x v="2"/>
    <x v="800"/>
    <x v="1"/>
    <x v="8"/>
    <x v="798"/>
    <x v="5220"/>
    <n v="5"/>
    <n v="0.8"/>
    <x v="6276"/>
  </r>
  <r>
    <n v="7947"/>
    <s v="CA-2017-134194"/>
    <x v="53"/>
    <x v="378"/>
    <s v="Standard Class"/>
    <s v="GA-14725"/>
    <s v="Guy Armstrong"/>
    <s v="Consumer"/>
    <s v="United States"/>
    <s v="Dallas"/>
    <s v="Texas"/>
    <n v="75081"/>
    <x v="2"/>
    <x v="1085"/>
    <x v="1"/>
    <x v="8"/>
    <x v="1075"/>
    <x v="2567"/>
    <n v="3"/>
    <n v="0.8"/>
    <x v="6277"/>
  </r>
  <r>
    <n v="7948"/>
    <s v="CA-2014-131009"/>
    <x v="72"/>
    <x v="1154"/>
    <s v="Standard Class"/>
    <s v="SC-20380"/>
    <s v="Shahid Collister"/>
    <s v="Consumer"/>
    <s v="United States"/>
    <s v="El Paso"/>
    <s v="Texas"/>
    <n v="79907"/>
    <x v="2"/>
    <x v="1217"/>
    <x v="1"/>
    <x v="13"/>
    <x v="1201"/>
    <x v="609"/>
    <n v="5"/>
    <n v="0.2"/>
    <x v="6278"/>
  </r>
  <r>
    <n v="7949"/>
    <s v="CA-2014-131009"/>
    <x v="72"/>
    <x v="1154"/>
    <s v="Standard Class"/>
    <s v="SC-20380"/>
    <s v="Shahid Collister"/>
    <s v="Consumer"/>
    <s v="United States"/>
    <s v="El Paso"/>
    <s v="Texas"/>
    <n v="79907"/>
    <x v="2"/>
    <x v="866"/>
    <x v="0"/>
    <x v="1"/>
    <x v="860"/>
    <x v="5221"/>
    <n v="6"/>
    <n v="0.3"/>
    <x v="232"/>
  </r>
  <r>
    <n v="7950"/>
    <s v="CA-2014-131009"/>
    <x v="72"/>
    <x v="1154"/>
    <s v="Standard Class"/>
    <s v="SC-20380"/>
    <s v="Shahid Collister"/>
    <s v="Consumer"/>
    <s v="United States"/>
    <s v="El Paso"/>
    <s v="Texas"/>
    <n v="79907"/>
    <x v="2"/>
    <x v="750"/>
    <x v="0"/>
    <x v="5"/>
    <x v="748"/>
    <x v="3100"/>
    <n v="6"/>
    <n v="0.6"/>
    <x v="6279"/>
  </r>
  <r>
    <n v="7951"/>
    <s v="CA-2014-131009"/>
    <x v="72"/>
    <x v="1154"/>
    <s v="Standard Class"/>
    <s v="SC-20380"/>
    <s v="Shahid Collister"/>
    <s v="Consumer"/>
    <s v="United States"/>
    <s v="El Paso"/>
    <s v="Texas"/>
    <n v="79907"/>
    <x v="2"/>
    <x v="398"/>
    <x v="1"/>
    <x v="4"/>
    <x v="399"/>
    <x v="5222"/>
    <n v="3"/>
    <n v="0.2"/>
    <x v="6280"/>
  </r>
  <r>
    <n v="7952"/>
    <s v="CA-2015-145814"/>
    <x v="902"/>
    <x v="1005"/>
    <s v="Standard Class"/>
    <s v="KD-16345"/>
    <s v="Katherine Ducich"/>
    <s v="Consumer"/>
    <s v="United States"/>
    <s v="New York City"/>
    <s v="New York"/>
    <n v="10035"/>
    <x v="3"/>
    <x v="1390"/>
    <x v="1"/>
    <x v="8"/>
    <x v="1376"/>
    <x v="4452"/>
    <n v="2"/>
    <n v="0.2"/>
    <x v="6281"/>
  </r>
  <r>
    <n v="7953"/>
    <s v="CA-2015-145814"/>
    <x v="902"/>
    <x v="1005"/>
    <s v="Standard Class"/>
    <s v="KD-16345"/>
    <s v="Katherine Ducich"/>
    <s v="Consumer"/>
    <s v="United States"/>
    <s v="New York City"/>
    <s v="New York"/>
    <n v="10035"/>
    <x v="3"/>
    <x v="883"/>
    <x v="2"/>
    <x v="7"/>
    <x v="1480"/>
    <x v="5223"/>
    <n v="4"/>
    <n v="0"/>
    <x v="6282"/>
  </r>
  <r>
    <n v="7954"/>
    <s v="CA-2014-138359"/>
    <x v="470"/>
    <x v="516"/>
    <s v="Standard Class"/>
    <s v="KH-16330"/>
    <s v="Katharine Harms"/>
    <s v="Corporate"/>
    <s v="United States"/>
    <s v="Revere"/>
    <s v="Massachusetts"/>
    <n v="2151"/>
    <x v="3"/>
    <x v="1764"/>
    <x v="1"/>
    <x v="4"/>
    <x v="1753"/>
    <x v="5224"/>
    <n v="4"/>
    <n v="0"/>
    <x v="6283"/>
  </r>
  <r>
    <n v="7955"/>
    <s v="CA-2014-138359"/>
    <x v="470"/>
    <x v="516"/>
    <s v="Standard Class"/>
    <s v="KH-16330"/>
    <s v="Katharine Harms"/>
    <s v="Corporate"/>
    <s v="United States"/>
    <s v="Revere"/>
    <s v="Massachusetts"/>
    <n v="2151"/>
    <x v="3"/>
    <x v="744"/>
    <x v="1"/>
    <x v="8"/>
    <x v="742"/>
    <x v="875"/>
    <n v="2"/>
    <n v="0"/>
    <x v="908"/>
  </r>
  <r>
    <n v="7956"/>
    <s v="CA-2017-131807"/>
    <x v="361"/>
    <x v="495"/>
    <s v="Standard Class"/>
    <s v="GG-14650"/>
    <s v="Greg Guthrie"/>
    <s v="Corporate"/>
    <s v="United States"/>
    <s v="Chico"/>
    <s v="California"/>
    <n v="95928"/>
    <x v="1"/>
    <x v="1349"/>
    <x v="0"/>
    <x v="1"/>
    <x v="1335"/>
    <x v="5037"/>
    <n v="4"/>
    <n v="0.2"/>
    <x v="6024"/>
  </r>
  <r>
    <n v="7957"/>
    <s v="CA-2017-131807"/>
    <x v="361"/>
    <x v="495"/>
    <s v="Standard Class"/>
    <s v="GG-14650"/>
    <s v="Greg Guthrie"/>
    <s v="Corporate"/>
    <s v="United States"/>
    <s v="Chico"/>
    <s v="California"/>
    <n v="95928"/>
    <x v="1"/>
    <x v="127"/>
    <x v="1"/>
    <x v="13"/>
    <x v="128"/>
    <x v="81"/>
    <n v="5"/>
    <n v="0"/>
    <x v="6284"/>
  </r>
  <r>
    <n v="7958"/>
    <s v="CA-2017-131807"/>
    <x v="361"/>
    <x v="495"/>
    <s v="Standard Class"/>
    <s v="GG-14650"/>
    <s v="Greg Guthrie"/>
    <s v="Corporate"/>
    <s v="United States"/>
    <s v="Chico"/>
    <s v="California"/>
    <n v="95928"/>
    <x v="1"/>
    <x v="1683"/>
    <x v="1"/>
    <x v="9"/>
    <x v="1671"/>
    <x v="2394"/>
    <n v="4"/>
    <n v="0"/>
    <x v="6285"/>
  </r>
  <r>
    <n v="7959"/>
    <s v="CA-2017-131807"/>
    <x v="361"/>
    <x v="495"/>
    <s v="Standard Class"/>
    <s v="GG-14650"/>
    <s v="Greg Guthrie"/>
    <s v="Corporate"/>
    <s v="United States"/>
    <s v="Chico"/>
    <s v="California"/>
    <n v="95928"/>
    <x v="1"/>
    <x v="1474"/>
    <x v="0"/>
    <x v="5"/>
    <x v="1461"/>
    <x v="5225"/>
    <n v="5"/>
    <n v="0"/>
    <x v="6286"/>
  </r>
  <r>
    <n v="7960"/>
    <s v="CA-2017-131807"/>
    <x v="361"/>
    <x v="495"/>
    <s v="Standard Class"/>
    <s v="GG-14650"/>
    <s v="Greg Guthrie"/>
    <s v="Corporate"/>
    <s v="United States"/>
    <s v="Chico"/>
    <s v="California"/>
    <n v="95928"/>
    <x v="1"/>
    <x v="838"/>
    <x v="0"/>
    <x v="3"/>
    <x v="832"/>
    <x v="5226"/>
    <n v="3"/>
    <n v="0.2"/>
    <x v="6287"/>
  </r>
  <r>
    <n v="7961"/>
    <s v="CA-2017-131807"/>
    <x v="361"/>
    <x v="495"/>
    <s v="Standard Class"/>
    <s v="GG-14650"/>
    <s v="Greg Guthrie"/>
    <s v="Corporate"/>
    <s v="United States"/>
    <s v="Chico"/>
    <s v="California"/>
    <n v="95928"/>
    <x v="1"/>
    <x v="312"/>
    <x v="2"/>
    <x v="7"/>
    <x v="312"/>
    <x v="465"/>
    <n v="1"/>
    <n v="0.2"/>
    <x v="3148"/>
  </r>
  <r>
    <n v="7962"/>
    <s v="CA-2017-104864"/>
    <x v="551"/>
    <x v="122"/>
    <s v="Second Class"/>
    <s v="JS-15685"/>
    <s v="Jim Sink"/>
    <s v="Corporate"/>
    <s v="United States"/>
    <s v="Miramar"/>
    <s v="Florida"/>
    <n v="33023"/>
    <x v="0"/>
    <x v="1512"/>
    <x v="1"/>
    <x v="4"/>
    <x v="1499"/>
    <x v="5227"/>
    <n v="5"/>
    <n v="0.2"/>
    <x v="6288"/>
  </r>
  <r>
    <n v="7963"/>
    <s v="CA-2017-104864"/>
    <x v="551"/>
    <x v="122"/>
    <s v="Second Class"/>
    <s v="JS-15685"/>
    <s v="Jim Sink"/>
    <s v="Corporate"/>
    <s v="United States"/>
    <s v="Miramar"/>
    <s v="Florida"/>
    <n v="33023"/>
    <x v="0"/>
    <x v="674"/>
    <x v="1"/>
    <x v="8"/>
    <x v="674"/>
    <x v="5228"/>
    <n v="8"/>
    <n v="0.7"/>
    <x v="6289"/>
  </r>
  <r>
    <n v="7964"/>
    <s v="CA-2017-104864"/>
    <x v="551"/>
    <x v="122"/>
    <s v="Second Class"/>
    <s v="JS-15685"/>
    <s v="Jim Sink"/>
    <s v="Corporate"/>
    <s v="United States"/>
    <s v="Miramar"/>
    <s v="Florida"/>
    <n v="33023"/>
    <x v="0"/>
    <x v="166"/>
    <x v="1"/>
    <x v="9"/>
    <x v="167"/>
    <x v="5229"/>
    <n v="4"/>
    <n v="0.2"/>
    <x v="6290"/>
  </r>
  <r>
    <n v="7965"/>
    <s v="CA-2017-104864"/>
    <x v="551"/>
    <x v="122"/>
    <s v="Second Class"/>
    <s v="JS-15685"/>
    <s v="Jim Sink"/>
    <s v="Corporate"/>
    <s v="United States"/>
    <s v="Miramar"/>
    <s v="Florida"/>
    <n v="33023"/>
    <x v="0"/>
    <x v="1516"/>
    <x v="1"/>
    <x v="10"/>
    <x v="1503"/>
    <x v="561"/>
    <n v="4"/>
    <n v="0.2"/>
    <x v="570"/>
  </r>
  <r>
    <n v="7966"/>
    <s v="CA-2017-104864"/>
    <x v="551"/>
    <x v="122"/>
    <s v="Second Class"/>
    <s v="JS-15685"/>
    <s v="Jim Sink"/>
    <s v="Corporate"/>
    <s v="United States"/>
    <s v="Miramar"/>
    <s v="Florida"/>
    <n v="33023"/>
    <x v="0"/>
    <x v="1165"/>
    <x v="1"/>
    <x v="10"/>
    <x v="1152"/>
    <x v="759"/>
    <n v="8"/>
    <n v="0.2"/>
    <x v="782"/>
  </r>
  <r>
    <n v="7967"/>
    <s v="CA-2015-138219"/>
    <x v="391"/>
    <x v="803"/>
    <s v="Standard Class"/>
    <s v="BP-11095"/>
    <s v="Bart Pistole"/>
    <s v="Corporate"/>
    <s v="United States"/>
    <s v="Los Angeles"/>
    <s v="California"/>
    <n v="90049"/>
    <x v="1"/>
    <x v="1305"/>
    <x v="1"/>
    <x v="10"/>
    <x v="1290"/>
    <x v="1735"/>
    <n v="4"/>
    <n v="0"/>
    <x v="6291"/>
  </r>
  <r>
    <n v="7968"/>
    <s v="CA-2016-157707"/>
    <x v="1155"/>
    <x v="1107"/>
    <s v="First Class"/>
    <s v="CC-12610"/>
    <s v="Corey Catlett"/>
    <s v="Corporate"/>
    <s v="United States"/>
    <s v="Denver"/>
    <s v="Colorado"/>
    <n v="80219"/>
    <x v="1"/>
    <x v="1830"/>
    <x v="0"/>
    <x v="0"/>
    <x v="1818"/>
    <x v="5172"/>
    <n v="3"/>
    <n v="0.7"/>
    <x v="6292"/>
  </r>
  <r>
    <n v="7969"/>
    <s v="CA-2016-157707"/>
    <x v="1155"/>
    <x v="1107"/>
    <s v="First Class"/>
    <s v="CC-12610"/>
    <s v="Corey Catlett"/>
    <s v="Corporate"/>
    <s v="United States"/>
    <s v="Denver"/>
    <s v="Colorado"/>
    <n v="80219"/>
    <x v="1"/>
    <x v="1730"/>
    <x v="2"/>
    <x v="7"/>
    <x v="1717"/>
    <x v="314"/>
    <n v="1"/>
    <n v="0.2"/>
    <x v="6293"/>
  </r>
  <r>
    <n v="7970"/>
    <s v="CA-2016-157707"/>
    <x v="1155"/>
    <x v="1107"/>
    <s v="First Class"/>
    <s v="CC-12610"/>
    <s v="Corey Catlett"/>
    <s v="Corporate"/>
    <s v="United States"/>
    <s v="Denver"/>
    <s v="Colorado"/>
    <n v="80219"/>
    <x v="1"/>
    <x v="531"/>
    <x v="0"/>
    <x v="1"/>
    <x v="531"/>
    <x v="3200"/>
    <n v="1"/>
    <n v="0.2"/>
    <x v="6294"/>
  </r>
  <r>
    <n v="7971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015"/>
    <x v="2"/>
    <x v="7"/>
    <x v="1006"/>
    <x v="5230"/>
    <n v="4"/>
    <n v="0.4"/>
    <x v="6295"/>
  </r>
  <r>
    <n v="7972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421"/>
    <x v="2"/>
    <x v="11"/>
    <x v="1409"/>
    <x v="5231"/>
    <n v="3"/>
    <n v="0.2"/>
    <x v="6296"/>
  </r>
  <r>
    <n v="7973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290"/>
    <x v="1"/>
    <x v="10"/>
    <x v="1276"/>
    <x v="563"/>
    <n v="2"/>
    <n v="0.2"/>
    <x v="572"/>
  </r>
  <r>
    <n v="7974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09"/>
    <x v="1"/>
    <x v="8"/>
    <x v="109"/>
    <x v="5232"/>
    <n v="2"/>
    <n v="0.7"/>
    <x v="6297"/>
  </r>
  <r>
    <n v="7975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060"/>
    <x v="0"/>
    <x v="5"/>
    <x v="1049"/>
    <x v="1825"/>
    <n v="3"/>
    <n v="0.2"/>
    <x v="232"/>
  </r>
  <r>
    <n v="7976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807"/>
    <x v="1"/>
    <x v="8"/>
    <x v="805"/>
    <x v="5233"/>
    <n v="3"/>
    <n v="0.7"/>
    <x v="6298"/>
  </r>
  <r>
    <n v="7977"/>
    <s v="US-2015-126753"/>
    <x v="748"/>
    <x v="918"/>
    <s v="Standard Class"/>
    <s v="SP-20860"/>
    <s v="Sung Pak"/>
    <s v="Corporate"/>
    <s v="United States"/>
    <s v="Philadelphia"/>
    <s v="Pennsylvania"/>
    <n v="19134"/>
    <x v="3"/>
    <x v="1012"/>
    <x v="1"/>
    <x v="10"/>
    <x v="1004"/>
    <x v="1518"/>
    <n v="3"/>
    <n v="0.2"/>
    <x v="1603"/>
  </r>
  <r>
    <n v="7978"/>
    <s v="CA-2014-166051"/>
    <x v="1178"/>
    <x v="1071"/>
    <s v="Standard Class"/>
    <s v="JK-15625"/>
    <s v="Jim Karlsson"/>
    <s v="Consumer"/>
    <s v="United States"/>
    <s v="Jackson"/>
    <s v="Mississippi"/>
    <n v="39212"/>
    <x v="0"/>
    <x v="420"/>
    <x v="2"/>
    <x v="7"/>
    <x v="420"/>
    <x v="5234"/>
    <n v="3"/>
    <n v="0"/>
    <x v="6299"/>
  </r>
  <r>
    <n v="7979"/>
    <s v="CA-2014-166051"/>
    <x v="1178"/>
    <x v="1071"/>
    <s v="Standard Class"/>
    <s v="JK-15625"/>
    <s v="Jim Karlsson"/>
    <s v="Consumer"/>
    <s v="United States"/>
    <s v="Jackson"/>
    <s v="Mississippi"/>
    <n v="39212"/>
    <x v="0"/>
    <x v="529"/>
    <x v="2"/>
    <x v="7"/>
    <x v="529"/>
    <x v="4332"/>
    <n v="3"/>
    <n v="0"/>
    <x v="5070"/>
  </r>
  <r>
    <n v="7980"/>
    <s v="CA-2015-113040"/>
    <x v="375"/>
    <x v="399"/>
    <s v="Standard Class"/>
    <s v="CC-12100"/>
    <s v="Chad Cunningham"/>
    <s v="Home Office"/>
    <s v="United States"/>
    <s v="Los Angeles"/>
    <s v="California"/>
    <n v="90045"/>
    <x v="1"/>
    <x v="1206"/>
    <x v="1"/>
    <x v="8"/>
    <x v="1191"/>
    <x v="5235"/>
    <n v="1"/>
    <n v="0.2"/>
    <x v="6300"/>
  </r>
  <r>
    <n v="7981"/>
    <s v="CA-2014-103800"/>
    <x v="1179"/>
    <x v="1241"/>
    <s v="Standard Class"/>
    <s v="DP-13000"/>
    <s v="Darren Powers"/>
    <s v="Consumer"/>
    <s v="United States"/>
    <s v="Houston"/>
    <s v="Texas"/>
    <n v="77095"/>
    <x v="2"/>
    <x v="1536"/>
    <x v="1"/>
    <x v="10"/>
    <x v="1524"/>
    <x v="2861"/>
    <n v="2"/>
    <n v="0.2"/>
    <x v="3181"/>
  </r>
  <r>
    <n v="7982"/>
    <s v="CA-2014-113383"/>
    <x v="1076"/>
    <x v="178"/>
    <s v="First Class"/>
    <s v="SF-20065"/>
    <s v="Sandra Flanagan"/>
    <s v="Consumer"/>
    <s v="United States"/>
    <s v="Clifton"/>
    <s v="New Jersey"/>
    <n v="7011"/>
    <x v="3"/>
    <x v="564"/>
    <x v="1"/>
    <x v="9"/>
    <x v="564"/>
    <x v="1067"/>
    <n v="4"/>
    <n v="0"/>
    <x v="1108"/>
  </r>
  <r>
    <n v="7983"/>
    <s v="CA-2014-113383"/>
    <x v="1076"/>
    <x v="178"/>
    <s v="First Class"/>
    <s v="SF-20065"/>
    <s v="Sandra Flanagan"/>
    <s v="Consumer"/>
    <s v="United States"/>
    <s v="Clifton"/>
    <s v="New Jersey"/>
    <n v="7011"/>
    <x v="3"/>
    <x v="1154"/>
    <x v="0"/>
    <x v="5"/>
    <x v="1142"/>
    <x v="2574"/>
    <n v="5"/>
    <n v="0"/>
    <x v="6301"/>
  </r>
  <r>
    <n v="7984"/>
    <s v="CA-2017-152499"/>
    <x v="203"/>
    <x v="212"/>
    <s v="Second Class"/>
    <s v="EH-13765"/>
    <s v="Edward Hooks"/>
    <s v="Corporate"/>
    <s v="United States"/>
    <s v="Chicago"/>
    <s v="Illinois"/>
    <n v="60623"/>
    <x v="2"/>
    <x v="1228"/>
    <x v="1"/>
    <x v="13"/>
    <x v="128"/>
    <x v="1150"/>
    <n v="5"/>
    <n v="0.2"/>
    <x v="1192"/>
  </r>
  <r>
    <n v="7985"/>
    <s v="CA-2017-152499"/>
    <x v="203"/>
    <x v="212"/>
    <s v="Second Class"/>
    <s v="EH-13765"/>
    <s v="Edward Hooks"/>
    <s v="Corporate"/>
    <s v="United States"/>
    <s v="Chicago"/>
    <s v="Illinois"/>
    <n v="60623"/>
    <x v="2"/>
    <x v="1609"/>
    <x v="1"/>
    <x v="6"/>
    <x v="1600"/>
    <x v="964"/>
    <n v="3"/>
    <n v="0.2"/>
    <x v="3456"/>
  </r>
  <r>
    <n v="7986"/>
    <s v="CA-2016-151498"/>
    <x v="438"/>
    <x v="584"/>
    <s v="First Class"/>
    <s v="DN-13690"/>
    <s v="Duane Noonan"/>
    <s v="Consumer"/>
    <s v="United States"/>
    <s v="Seattle"/>
    <s v="Washington"/>
    <n v="98115"/>
    <x v="1"/>
    <x v="255"/>
    <x v="1"/>
    <x v="8"/>
    <x v="256"/>
    <x v="1366"/>
    <n v="5"/>
    <n v="0.2"/>
    <x v="5499"/>
  </r>
  <r>
    <n v="7987"/>
    <s v="CA-2016-137939"/>
    <x v="1180"/>
    <x v="639"/>
    <s v="Second Class"/>
    <s v="PJ-19015"/>
    <s v="Pauline Johnson"/>
    <s v="Consumer"/>
    <s v="United States"/>
    <s v="Long Beach"/>
    <s v="New York"/>
    <n v="11561"/>
    <x v="3"/>
    <x v="831"/>
    <x v="2"/>
    <x v="7"/>
    <x v="826"/>
    <x v="5126"/>
    <n v="5"/>
    <n v="0"/>
    <x v="6145"/>
  </r>
  <r>
    <n v="7988"/>
    <s v="US-2016-117793"/>
    <x v="828"/>
    <x v="652"/>
    <s v="Standard Class"/>
    <s v="MA-17560"/>
    <s v="Matt Abelman"/>
    <s v="Home Office"/>
    <s v="United States"/>
    <s v="Sheboygan"/>
    <s v="Wisconsin"/>
    <n v="53081"/>
    <x v="2"/>
    <x v="1621"/>
    <x v="1"/>
    <x v="2"/>
    <x v="1612"/>
    <x v="5236"/>
    <n v="4"/>
    <n v="0"/>
    <x v="6302"/>
  </r>
  <r>
    <n v="7989"/>
    <s v="US-2016-117793"/>
    <x v="828"/>
    <x v="652"/>
    <s v="Standard Class"/>
    <s v="MA-17560"/>
    <s v="Matt Abelman"/>
    <s v="Home Office"/>
    <s v="United States"/>
    <s v="Sheboygan"/>
    <s v="Wisconsin"/>
    <n v="53081"/>
    <x v="2"/>
    <x v="1586"/>
    <x v="1"/>
    <x v="2"/>
    <x v="1577"/>
    <x v="3185"/>
    <n v="3"/>
    <n v="0"/>
    <x v="3587"/>
  </r>
  <r>
    <n v="7990"/>
    <s v="US-2016-117793"/>
    <x v="828"/>
    <x v="652"/>
    <s v="Standard Class"/>
    <s v="MA-17560"/>
    <s v="Matt Abelman"/>
    <s v="Home Office"/>
    <s v="United States"/>
    <s v="Sheboygan"/>
    <s v="Wisconsin"/>
    <n v="53081"/>
    <x v="2"/>
    <x v="328"/>
    <x v="1"/>
    <x v="4"/>
    <x v="328"/>
    <x v="2748"/>
    <n v="1"/>
    <n v="0"/>
    <x v="3045"/>
  </r>
  <r>
    <n v="7991"/>
    <s v="US-2016-117793"/>
    <x v="828"/>
    <x v="652"/>
    <s v="Standard Class"/>
    <s v="MA-17560"/>
    <s v="Matt Abelman"/>
    <s v="Home Office"/>
    <s v="United States"/>
    <s v="Sheboygan"/>
    <s v="Wisconsin"/>
    <n v="53081"/>
    <x v="2"/>
    <x v="1430"/>
    <x v="2"/>
    <x v="11"/>
    <x v="1418"/>
    <x v="5237"/>
    <n v="2"/>
    <n v="0"/>
    <x v="6303"/>
  </r>
  <r>
    <n v="7992"/>
    <s v="CA-2016-133872"/>
    <x v="403"/>
    <x v="432"/>
    <s v="First Class"/>
    <s v="VM-21835"/>
    <s v="Vivian Mathis"/>
    <s v="Consumer"/>
    <s v="United States"/>
    <s v="Boca Raton"/>
    <s v="Florida"/>
    <n v="33433"/>
    <x v="0"/>
    <x v="1197"/>
    <x v="1"/>
    <x v="8"/>
    <x v="1182"/>
    <x v="5238"/>
    <n v="4"/>
    <n v="0.7"/>
    <x v="6304"/>
  </r>
  <r>
    <n v="7993"/>
    <s v="CA-2016-133872"/>
    <x v="403"/>
    <x v="432"/>
    <s v="First Class"/>
    <s v="VM-21835"/>
    <s v="Vivian Mathis"/>
    <s v="Consumer"/>
    <s v="United States"/>
    <s v="Boca Raton"/>
    <s v="Florida"/>
    <n v="33433"/>
    <x v="0"/>
    <x v="1575"/>
    <x v="2"/>
    <x v="11"/>
    <x v="1566"/>
    <x v="4997"/>
    <n v="2"/>
    <n v="0.2"/>
    <x v="6305"/>
  </r>
  <r>
    <n v="7994"/>
    <s v="US-2015-165743"/>
    <x v="312"/>
    <x v="78"/>
    <s v="Second Class"/>
    <s v="MM-18055"/>
    <s v="Michelle Moray"/>
    <s v="Consumer"/>
    <s v="United States"/>
    <s v="Aurora"/>
    <s v="Colorado"/>
    <n v="80013"/>
    <x v="1"/>
    <x v="304"/>
    <x v="1"/>
    <x v="8"/>
    <x v="304"/>
    <x v="322"/>
    <n v="3"/>
    <n v="0.7"/>
    <x v="328"/>
  </r>
  <r>
    <n v="7995"/>
    <s v="US-2015-165743"/>
    <x v="312"/>
    <x v="78"/>
    <s v="Second Class"/>
    <s v="MM-18055"/>
    <s v="Michelle Moray"/>
    <s v="Consumer"/>
    <s v="United States"/>
    <s v="Aurora"/>
    <s v="Colorado"/>
    <n v="80013"/>
    <x v="1"/>
    <x v="317"/>
    <x v="0"/>
    <x v="0"/>
    <x v="317"/>
    <x v="3489"/>
    <n v="6"/>
    <n v="0.7"/>
    <x v="6306"/>
  </r>
  <r>
    <n v="7996"/>
    <s v="US-2015-165743"/>
    <x v="312"/>
    <x v="78"/>
    <s v="Second Class"/>
    <s v="MM-18055"/>
    <s v="Michelle Moray"/>
    <s v="Consumer"/>
    <s v="United States"/>
    <s v="Aurora"/>
    <s v="Colorado"/>
    <n v="80013"/>
    <x v="1"/>
    <x v="951"/>
    <x v="1"/>
    <x v="8"/>
    <x v="944"/>
    <x v="5239"/>
    <n v="6"/>
    <n v="0.7"/>
    <x v="6307"/>
  </r>
  <r>
    <n v="7997"/>
    <s v="US-2017-105998"/>
    <x v="132"/>
    <x v="133"/>
    <s v="First Class"/>
    <s v="CR-12580"/>
    <s v="Clay Rozendal"/>
    <s v="Home Office"/>
    <s v="United States"/>
    <s v="San Diego"/>
    <s v="California"/>
    <n v="92037"/>
    <x v="1"/>
    <x v="240"/>
    <x v="2"/>
    <x v="11"/>
    <x v="241"/>
    <x v="5240"/>
    <n v="5"/>
    <n v="0"/>
    <x v="6308"/>
  </r>
  <r>
    <n v="7998"/>
    <s v="US-2017-105998"/>
    <x v="132"/>
    <x v="133"/>
    <s v="First Class"/>
    <s v="CR-12580"/>
    <s v="Clay Rozendal"/>
    <s v="Home Office"/>
    <s v="United States"/>
    <s v="San Diego"/>
    <s v="California"/>
    <n v="92037"/>
    <x v="1"/>
    <x v="616"/>
    <x v="0"/>
    <x v="3"/>
    <x v="616"/>
    <x v="5241"/>
    <n v="12"/>
    <n v="0.2"/>
    <x v="6309"/>
  </r>
  <r>
    <n v="7999"/>
    <s v="US-2014-148194"/>
    <x v="417"/>
    <x v="1278"/>
    <s v="First Class"/>
    <s v="BS-11365"/>
    <s v="Bill Shonely"/>
    <s v="Corporate"/>
    <s v="United States"/>
    <s v="Seattle"/>
    <s v="Washington"/>
    <n v="98105"/>
    <x v="1"/>
    <x v="852"/>
    <x v="0"/>
    <x v="5"/>
    <x v="845"/>
    <x v="5242"/>
    <n v="7"/>
    <n v="0"/>
    <x v="6310"/>
  </r>
  <r>
    <n v="8000"/>
    <s v="US-2014-148194"/>
    <x v="417"/>
    <x v="1278"/>
    <s v="First Class"/>
    <s v="BS-11365"/>
    <s v="Bill Shonely"/>
    <s v="Corporate"/>
    <s v="United States"/>
    <s v="Seattle"/>
    <s v="Washington"/>
    <n v="98105"/>
    <x v="1"/>
    <x v="336"/>
    <x v="1"/>
    <x v="9"/>
    <x v="336"/>
    <x v="5243"/>
    <n v="4"/>
    <n v="0"/>
    <x v="6311"/>
  </r>
  <r>
    <n v="8001"/>
    <s v="US-2015-151407"/>
    <x v="627"/>
    <x v="1122"/>
    <s v="Standard Class"/>
    <s v="RD-19585"/>
    <s v="Rob Dowd"/>
    <s v="Consumer"/>
    <s v="United States"/>
    <s v="Dubuque"/>
    <s v="Iowa"/>
    <n v="52001"/>
    <x v="2"/>
    <x v="781"/>
    <x v="2"/>
    <x v="7"/>
    <x v="780"/>
    <x v="2392"/>
    <n v="4"/>
    <n v="0"/>
    <x v="6312"/>
  </r>
  <r>
    <n v="8002"/>
    <s v="CA-2015-110870"/>
    <x v="295"/>
    <x v="631"/>
    <s v="First Class"/>
    <s v="KD-16270"/>
    <s v="Karen Daniels"/>
    <s v="Consumer"/>
    <s v="United States"/>
    <s v="Los Angeles"/>
    <s v="California"/>
    <n v="90032"/>
    <x v="1"/>
    <x v="1135"/>
    <x v="2"/>
    <x v="11"/>
    <x v="1123"/>
    <x v="5244"/>
    <n v="6"/>
    <n v="0"/>
    <x v="6313"/>
  </r>
  <r>
    <n v="8003"/>
    <s v="CA-2015-110870"/>
    <x v="295"/>
    <x v="631"/>
    <s v="First Class"/>
    <s v="KD-16270"/>
    <s v="Karen Daniels"/>
    <s v="Consumer"/>
    <s v="United States"/>
    <s v="Los Angeles"/>
    <s v="California"/>
    <n v="90032"/>
    <x v="1"/>
    <x v="327"/>
    <x v="1"/>
    <x v="14"/>
    <x v="327"/>
    <x v="4751"/>
    <n v="7"/>
    <n v="0"/>
    <x v="6314"/>
  </r>
  <r>
    <n v="8004"/>
    <s v="CA-2014-143210"/>
    <x v="588"/>
    <x v="544"/>
    <s v="First Class"/>
    <s v="AA-10645"/>
    <s v="Anna Andreadi"/>
    <s v="Consumer"/>
    <s v="United States"/>
    <s v="Lowell"/>
    <s v="Massachusetts"/>
    <n v="1852"/>
    <x v="3"/>
    <x v="1623"/>
    <x v="2"/>
    <x v="7"/>
    <x v="1613"/>
    <x v="5245"/>
    <n v="2"/>
    <n v="0"/>
    <x v="6315"/>
  </r>
  <r>
    <n v="8005"/>
    <s v="CA-2014-143210"/>
    <x v="588"/>
    <x v="544"/>
    <s v="First Class"/>
    <s v="AA-10645"/>
    <s v="Anna Andreadi"/>
    <s v="Consumer"/>
    <s v="United States"/>
    <s v="Lowell"/>
    <s v="Massachusetts"/>
    <n v="1852"/>
    <x v="3"/>
    <x v="677"/>
    <x v="0"/>
    <x v="5"/>
    <x v="677"/>
    <x v="5246"/>
    <n v="3"/>
    <n v="0"/>
    <x v="6316"/>
  </r>
  <r>
    <n v="8006"/>
    <s v="CA-2014-143210"/>
    <x v="588"/>
    <x v="544"/>
    <s v="First Class"/>
    <s v="AA-10645"/>
    <s v="Anna Andreadi"/>
    <s v="Consumer"/>
    <s v="United States"/>
    <s v="Lowell"/>
    <s v="Massachusetts"/>
    <n v="1852"/>
    <x v="3"/>
    <x v="875"/>
    <x v="0"/>
    <x v="5"/>
    <x v="869"/>
    <x v="765"/>
    <n v="2"/>
    <n v="0"/>
    <x v="3413"/>
  </r>
  <r>
    <n v="8007"/>
    <s v="CA-2016-139808"/>
    <x v="877"/>
    <x v="1202"/>
    <s v="Standard Class"/>
    <s v="MC-18100"/>
    <s v="Mick Crebagga"/>
    <s v="Consumer"/>
    <s v="United States"/>
    <s v="Marysville"/>
    <s v="Washington"/>
    <n v="98270"/>
    <x v="1"/>
    <x v="1506"/>
    <x v="1"/>
    <x v="13"/>
    <x v="1493"/>
    <x v="5247"/>
    <n v="12"/>
    <n v="0"/>
    <x v="6317"/>
  </r>
  <r>
    <n v="8008"/>
    <s v="CA-2015-110863"/>
    <x v="972"/>
    <x v="1005"/>
    <s v="Standard Class"/>
    <s v="AA-10645"/>
    <s v="Anna Andreadi"/>
    <s v="Consumer"/>
    <s v="United States"/>
    <s v="Oklahoma City"/>
    <s v="Oklahoma"/>
    <n v="73120"/>
    <x v="2"/>
    <x v="273"/>
    <x v="1"/>
    <x v="4"/>
    <x v="273"/>
    <x v="5248"/>
    <n v="4"/>
    <n v="0"/>
    <x v="6318"/>
  </r>
  <r>
    <n v="8009"/>
    <s v="CA-2015-110863"/>
    <x v="972"/>
    <x v="1005"/>
    <s v="Standard Class"/>
    <s v="AA-10645"/>
    <s v="Anna Andreadi"/>
    <s v="Consumer"/>
    <s v="United States"/>
    <s v="Oklahoma City"/>
    <s v="Oklahoma"/>
    <n v="73120"/>
    <x v="2"/>
    <x v="258"/>
    <x v="1"/>
    <x v="10"/>
    <x v="33"/>
    <x v="1938"/>
    <n v="3"/>
    <n v="0"/>
    <x v="2086"/>
  </r>
  <r>
    <n v="8010"/>
    <s v="CA-2015-110863"/>
    <x v="972"/>
    <x v="1005"/>
    <s v="Standard Class"/>
    <s v="AA-10645"/>
    <s v="Anna Andreadi"/>
    <s v="Consumer"/>
    <s v="United States"/>
    <s v="Oklahoma City"/>
    <s v="Oklahoma"/>
    <n v="73120"/>
    <x v="2"/>
    <x v="1802"/>
    <x v="0"/>
    <x v="1"/>
    <x v="1792"/>
    <x v="5249"/>
    <n v="5"/>
    <n v="0"/>
    <x v="6319"/>
  </r>
  <r>
    <n v="8011"/>
    <s v="CA-2014-127859"/>
    <x v="461"/>
    <x v="1279"/>
    <s v="Second Class"/>
    <s v="QJ-19255"/>
    <s v="Quincy Jones"/>
    <s v="Corporate"/>
    <s v="United States"/>
    <s v="Philadelphia"/>
    <s v="Pennsylvania"/>
    <n v="19134"/>
    <x v="3"/>
    <x v="954"/>
    <x v="1"/>
    <x v="10"/>
    <x v="947"/>
    <x v="5250"/>
    <n v="6"/>
    <n v="0.2"/>
    <x v="6320"/>
  </r>
  <r>
    <n v="8012"/>
    <s v="US-2015-136427"/>
    <x v="782"/>
    <x v="687"/>
    <s v="First Class"/>
    <s v="JM-16195"/>
    <s v="Justin MacKendrick"/>
    <s v="Consumer"/>
    <s v="United States"/>
    <s v="Aurora"/>
    <s v="Colorado"/>
    <n v="80013"/>
    <x v="1"/>
    <x v="1804"/>
    <x v="2"/>
    <x v="7"/>
    <x v="1794"/>
    <x v="5251"/>
    <n v="7"/>
    <n v="0.2"/>
    <x v="6321"/>
  </r>
  <r>
    <n v="8013"/>
    <s v="CA-2017-120168"/>
    <x v="1126"/>
    <x v="1169"/>
    <s v="Same Day"/>
    <s v="TB-21625"/>
    <s v="Trudy Brown"/>
    <s v="Consumer"/>
    <s v="United States"/>
    <s v="New York City"/>
    <s v="New York"/>
    <n v="10009"/>
    <x v="3"/>
    <x v="896"/>
    <x v="1"/>
    <x v="8"/>
    <x v="889"/>
    <x v="5252"/>
    <n v="5"/>
    <n v="0.2"/>
    <x v="6322"/>
  </r>
  <r>
    <n v="8014"/>
    <s v="CA-2017-120168"/>
    <x v="1126"/>
    <x v="1169"/>
    <s v="Same Day"/>
    <s v="TB-21625"/>
    <s v="Trudy Brown"/>
    <s v="Consumer"/>
    <s v="United States"/>
    <s v="New York City"/>
    <s v="New York"/>
    <n v="10009"/>
    <x v="3"/>
    <x v="46"/>
    <x v="2"/>
    <x v="11"/>
    <x v="46"/>
    <x v="5253"/>
    <n v="8"/>
    <n v="0"/>
    <x v="6323"/>
  </r>
  <r>
    <n v="8015"/>
    <s v="CA-2017-120168"/>
    <x v="1126"/>
    <x v="1169"/>
    <s v="Same Day"/>
    <s v="TB-21625"/>
    <s v="Trudy Brown"/>
    <s v="Consumer"/>
    <s v="United States"/>
    <s v="New York City"/>
    <s v="New York"/>
    <n v="10009"/>
    <x v="3"/>
    <x v="1321"/>
    <x v="1"/>
    <x v="13"/>
    <x v="1307"/>
    <x v="5254"/>
    <n v="1"/>
    <n v="0"/>
    <x v="6324"/>
  </r>
  <r>
    <n v="8016"/>
    <s v="CA-2017-120168"/>
    <x v="1126"/>
    <x v="1169"/>
    <s v="Same Day"/>
    <s v="TB-21625"/>
    <s v="Trudy Brown"/>
    <s v="Consumer"/>
    <s v="United States"/>
    <s v="New York City"/>
    <s v="New York"/>
    <n v="10009"/>
    <x v="3"/>
    <x v="545"/>
    <x v="0"/>
    <x v="5"/>
    <x v="545"/>
    <x v="609"/>
    <n v="3"/>
    <n v="0"/>
    <x v="619"/>
  </r>
  <r>
    <n v="8017"/>
    <s v="US-2014-131870"/>
    <x v="340"/>
    <x v="478"/>
    <s v="First Class"/>
    <s v="NF-18595"/>
    <s v="Nicole Fjeld"/>
    <s v="Home Office"/>
    <s v="United States"/>
    <s v="Lancaster"/>
    <s v="Ohio"/>
    <n v="43130"/>
    <x v="3"/>
    <x v="1308"/>
    <x v="0"/>
    <x v="5"/>
    <x v="1293"/>
    <x v="5255"/>
    <n v="6"/>
    <n v="0.2"/>
    <x v="6325"/>
  </r>
  <r>
    <n v="8018"/>
    <s v="US-2014-131870"/>
    <x v="340"/>
    <x v="478"/>
    <s v="First Class"/>
    <s v="NF-18595"/>
    <s v="Nicole Fjeld"/>
    <s v="Home Office"/>
    <s v="United States"/>
    <s v="Lancaster"/>
    <s v="Ohio"/>
    <n v="43130"/>
    <x v="3"/>
    <x v="1005"/>
    <x v="1"/>
    <x v="6"/>
    <x v="997"/>
    <x v="2791"/>
    <n v="9"/>
    <n v="0.2"/>
    <x v="6326"/>
  </r>
  <r>
    <n v="8019"/>
    <s v="CA-2017-114804"/>
    <x v="161"/>
    <x v="163"/>
    <s v="Second Class"/>
    <s v="BF-11020"/>
    <s v="Barry Französisch"/>
    <s v="Corporate"/>
    <s v="United States"/>
    <s v="Modesto"/>
    <s v="California"/>
    <n v="95351"/>
    <x v="1"/>
    <x v="194"/>
    <x v="2"/>
    <x v="7"/>
    <x v="195"/>
    <x v="5046"/>
    <n v="1"/>
    <n v="0.2"/>
    <x v="6034"/>
  </r>
  <r>
    <n v="8020"/>
    <s v="CA-2017-167227"/>
    <x v="808"/>
    <x v="133"/>
    <s v="First Class"/>
    <s v="NP-18670"/>
    <s v="Nora Paige"/>
    <s v="Consumer"/>
    <s v="United States"/>
    <s v="Saint Louis"/>
    <s v="Missouri"/>
    <n v="63116"/>
    <x v="2"/>
    <x v="1612"/>
    <x v="1"/>
    <x v="9"/>
    <x v="1603"/>
    <x v="4585"/>
    <n v="10"/>
    <n v="0"/>
    <x v="6327"/>
  </r>
  <r>
    <n v="8021"/>
    <s v="CA-2017-167227"/>
    <x v="808"/>
    <x v="133"/>
    <s v="First Class"/>
    <s v="NP-18670"/>
    <s v="Nora Paige"/>
    <s v="Consumer"/>
    <s v="United States"/>
    <s v="Saint Louis"/>
    <s v="Missouri"/>
    <n v="63116"/>
    <x v="2"/>
    <x v="1017"/>
    <x v="1"/>
    <x v="10"/>
    <x v="1008"/>
    <x v="2722"/>
    <n v="2"/>
    <n v="0"/>
    <x v="3975"/>
  </r>
  <r>
    <n v="8022"/>
    <s v="CA-2014-129189"/>
    <x v="609"/>
    <x v="653"/>
    <s v="Standard Class"/>
    <s v="HM-14860"/>
    <s v="Harry Marie"/>
    <s v="Corporate"/>
    <s v="United States"/>
    <s v="Dallas"/>
    <s v="Texas"/>
    <n v="75217"/>
    <x v="2"/>
    <x v="1252"/>
    <x v="1"/>
    <x v="9"/>
    <x v="1236"/>
    <x v="5256"/>
    <n v="3"/>
    <n v="0.8"/>
    <x v="6328"/>
  </r>
  <r>
    <n v="8023"/>
    <s v="CA-2014-129189"/>
    <x v="609"/>
    <x v="653"/>
    <s v="Standard Class"/>
    <s v="HM-14860"/>
    <s v="Harry Marie"/>
    <s v="Corporate"/>
    <s v="United States"/>
    <s v="Dallas"/>
    <s v="Texas"/>
    <n v="75217"/>
    <x v="2"/>
    <x v="1664"/>
    <x v="1"/>
    <x v="12"/>
    <x v="1652"/>
    <x v="1190"/>
    <n v="5"/>
    <n v="0.2"/>
    <x v="6329"/>
  </r>
  <r>
    <n v="8024"/>
    <s v="CA-2014-129189"/>
    <x v="609"/>
    <x v="653"/>
    <s v="Standard Class"/>
    <s v="HM-14860"/>
    <s v="Harry Marie"/>
    <s v="Corporate"/>
    <s v="United States"/>
    <s v="Dallas"/>
    <s v="Texas"/>
    <n v="75217"/>
    <x v="2"/>
    <x v="499"/>
    <x v="0"/>
    <x v="1"/>
    <x v="499"/>
    <x v="2854"/>
    <n v="5"/>
    <n v="0.3"/>
    <x v="3172"/>
  </r>
  <r>
    <n v="8025"/>
    <s v="CA-2014-129189"/>
    <x v="609"/>
    <x v="653"/>
    <s v="Standard Class"/>
    <s v="HM-14860"/>
    <s v="Harry Marie"/>
    <s v="Corporate"/>
    <s v="United States"/>
    <s v="Dallas"/>
    <s v="Texas"/>
    <n v="75217"/>
    <x v="2"/>
    <x v="1581"/>
    <x v="1"/>
    <x v="8"/>
    <x v="1572"/>
    <x v="5257"/>
    <n v="1"/>
    <n v="0.8"/>
    <x v="6330"/>
  </r>
  <r>
    <n v="8026"/>
    <s v="CA-2015-132465"/>
    <x v="861"/>
    <x v="459"/>
    <s v="Second Class"/>
    <s v="DM-13525"/>
    <s v="Don Miller"/>
    <s v="Corporate"/>
    <s v="United States"/>
    <s v="New York City"/>
    <s v="New York"/>
    <n v="10035"/>
    <x v="3"/>
    <x v="1805"/>
    <x v="0"/>
    <x v="5"/>
    <x v="1795"/>
    <x v="5258"/>
    <n v="2"/>
    <n v="0"/>
    <x v="6331"/>
  </r>
  <r>
    <n v="8027"/>
    <s v="CA-2015-132465"/>
    <x v="861"/>
    <x v="459"/>
    <s v="Second Class"/>
    <s v="DM-13525"/>
    <s v="Don Miller"/>
    <s v="Corporate"/>
    <s v="United States"/>
    <s v="New York City"/>
    <s v="New York"/>
    <n v="10035"/>
    <x v="3"/>
    <x v="1819"/>
    <x v="1"/>
    <x v="4"/>
    <x v="1808"/>
    <x v="5259"/>
    <n v="1"/>
    <n v="0"/>
    <x v="6332"/>
  </r>
  <r>
    <n v="8028"/>
    <s v="CA-2015-132465"/>
    <x v="861"/>
    <x v="459"/>
    <s v="Second Class"/>
    <s v="DM-13525"/>
    <s v="Don Miller"/>
    <s v="Corporate"/>
    <s v="United States"/>
    <s v="New York City"/>
    <s v="New York"/>
    <n v="10035"/>
    <x v="3"/>
    <x v="84"/>
    <x v="2"/>
    <x v="11"/>
    <x v="84"/>
    <x v="86"/>
    <n v="1"/>
    <n v="0"/>
    <x v="86"/>
  </r>
  <r>
    <n v="8029"/>
    <s v="CA-2015-132465"/>
    <x v="861"/>
    <x v="459"/>
    <s v="Second Class"/>
    <s v="DM-13525"/>
    <s v="Don Miller"/>
    <s v="Corporate"/>
    <s v="United States"/>
    <s v="New York City"/>
    <s v="New York"/>
    <n v="10035"/>
    <x v="3"/>
    <x v="1662"/>
    <x v="1"/>
    <x v="4"/>
    <x v="1650"/>
    <x v="4321"/>
    <n v="4"/>
    <n v="0"/>
    <x v="5051"/>
  </r>
  <r>
    <n v="8030"/>
    <s v="CA-2016-166373"/>
    <x v="147"/>
    <x v="829"/>
    <s v="Standard Class"/>
    <s v="JF-15565"/>
    <s v="Jill Fjeld"/>
    <s v="Consumer"/>
    <s v="United States"/>
    <s v="San Antonio"/>
    <s v="Texas"/>
    <n v="78207"/>
    <x v="2"/>
    <x v="176"/>
    <x v="2"/>
    <x v="11"/>
    <x v="177"/>
    <x v="5260"/>
    <n v="6"/>
    <n v="0.2"/>
    <x v="6333"/>
  </r>
  <r>
    <n v="8031"/>
    <s v="CA-2016-158806"/>
    <x v="676"/>
    <x v="1280"/>
    <s v="Standard Class"/>
    <s v="NM-18520"/>
    <s v="Neoma Murray"/>
    <s v="Consumer"/>
    <s v="United States"/>
    <s v="Amarillo"/>
    <s v="Texas"/>
    <n v="79109"/>
    <x v="2"/>
    <x v="1006"/>
    <x v="0"/>
    <x v="5"/>
    <x v="1381"/>
    <x v="5261"/>
    <n v="3"/>
    <n v="0.6"/>
    <x v="6334"/>
  </r>
  <r>
    <n v="8032"/>
    <s v="CA-2016-158806"/>
    <x v="676"/>
    <x v="1280"/>
    <s v="Standard Class"/>
    <s v="NM-18520"/>
    <s v="Neoma Murray"/>
    <s v="Consumer"/>
    <s v="United States"/>
    <s v="Amarillo"/>
    <s v="Texas"/>
    <n v="79109"/>
    <x v="2"/>
    <x v="747"/>
    <x v="1"/>
    <x v="10"/>
    <x v="745"/>
    <x v="233"/>
    <n v="5"/>
    <n v="0.2"/>
    <x v="1446"/>
  </r>
  <r>
    <n v="8033"/>
    <s v="CA-2015-119690"/>
    <x v="608"/>
    <x v="1218"/>
    <s v="First Class"/>
    <s v="MV-17485"/>
    <s v="Mark Van Huff"/>
    <s v="Consumer"/>
    <s v="United States"/>
    <s v="Houston"/>
    <s v="Texas"/>
    <n v="77041"/>
    <x v="2"/>
    <x v="681"/>
    <x v="1"/>
    <x v="10"/>
    <x v="681"/>
    <x v="1107"/>
    <n v="3"/>
    <n v="0.2"/>
    <x v="3062"/>
  </r>
  <r>
    <n v="8034"/>
    <s v="CA-2015-119690"/>
    <x v="608"/>
    <x v="1218"/>
    <s v="First Class"/>
    <s v="MV-17485"/>
    <s v="Mark Van Huff"/>
    <s v="Consumer"/>
    <s v="United States"/>
    <s v="Houston"/>
    <s v="Texas"/>
    <n v="77041"/>
    <x v="2"/>
    <x v="1699"/>
    <x v="1"/>
    <x v="8"/>
    <x v="1687"/>
    <x v="5262"/>
    <n v="2"/>
    <n v="0.8"/>
    <x v="6335"/>
  </r>
  <r>
    <n v="8035"/>
    <s v="CA-2015-119690"/>
    <x v="608"/>
    <x v="1218"/>
    <s v="First Class"/>
    <s v="MV-17485"/>
    <s v="Mark Van Huff"/>
    <s v="Consumer"/>
    <s v="United States"/>
    <s v="Houston"/>
    <s v="Texas"/>
    <n v="77041"/>
    <x v="2"/>
    <x v="1377"/>
    <x v="0"/>
    <x v="5"/>
    <x v="1362"/>
    <x v="5263"/>
    <n v="9"/>
    <n v="0.6"/>
    <x v="6336"/>
  </r>
  <r>
    <n v="8036"/>
    <s v="CA-2015-119690"/>
    <x v="608"/>
    <x v="1218"/>
    <s v="First Class"/>
    <s v="MV-17485"/>
    <s v="Mark Van Huff"/>
    <s v="Consumer"/>
    <s v="United States"/>
    <s v="Houston"/>
    <s v="Texas"/>
    <n v="77041"/>
    <x v="2"/>
    <x v="745"/>
    <x v="1"/>
    <x v="2"/>
    <x v="743"/>
    <x v="877"/>
    <n v="2"/>
    <n v="0.2"/>
    <x v="910"/>
  </r>
  <r>
    <n v="8037"/>
    <s v="CA-2015-153738"/>
    <x v="1181"/>
    <x v="238"/>
    <s v="First Class"/>
    <s v="AG-10270"/>
    <s v="Alejandro Grove"/>
    <s v="Consumer"/>
    <s v="United States"/>
    <s v="Lawrence"/>
    <s v="Massachusetts"/>
    <n v="1841"/>
    <x v="3"/>
    <x v="1375"/>
    <x v="1"/>
    <x v="8"/>
    <x v="1360"/>
    <x v="1023"/>
    <n v="6"/>
    <n v="0"/>
    <x v="6337"/>
  </r>
  <r>
    <n v="8038"/>
    <s v="CA-2017-169012"/>
    <x v="815"/>
    <x v="730"/>
    <s v="Standard Class"/>
    <s v="BF-11275"/>
    <s v="Beth Fritzler"/>
    <s v="Corporate"/>
    <s v="United States"/>
    <s v="Columbus"/>
    <s v="Georgia"/>
    <n v="31907"/>
    <x v="0"/>
    <x v="1803"/>
    <x v="1"/>
    <x v="9"/>
    <x v="1793"/>
    <x v="5264"/>
    <n v="3"/>
    <n v="0"/>
    <x v="6338"/>
  </r>
  <r>
    <n v="8039"/>
    <s v="CA-2017-109393"/>
    <x v="160"/>
    <x v="354"/>
    <s v="Second Class"/>
    <s v="JC-15775"/>
    <s v="John Castell"/>
    <s v="Consumer"/>
    <s v="United States"/>
    <s v="Los Angeles"/>
    <s v="California"/>
    <n v="90032"/>
    <x v="1"/>
    <x v="1106"/>
    <x v="0"/>
    <x v="0"/>
    <x v="1095"/>
    <x v="2683"/>
    <n v="3"/>
    <n v="0.15"/>
    <x v="6339"/>
  </r>
  <r>
    <n v="8040"/>
    <s v="CA-2017-121489"/>
    <x v="170"/>
    <x v="1171"/>
    <s v="Second Class"/>
    <s v="CM-11815"/>
    <s v="Candace McMahon"/>
    <s v="Corporate"/>
    <s v="United States"/>
    <s v="Seattle"/>
    <s v="Washington"/>
    <n v="98115"/>
    <x v="1"/>
    <x v="167"/>
    <x v="0"/>
    <x v="1"/>
    <x v="168"/>
    <x v="340"/>
    <n v="6"/>
    <n v="0.2"/>
    <x v="6340"/>
  </r>
  <r>
    <n v="8041"/>
    <s v="CA-2017-121489"/>
    <x v="170"/>
    <x v="1171"/>
    <s v="Second Class"/>
    <s v="CM-11815"/>
    <s v="Candace McMahon"/>
    <s v="Corporate"/>
    <s v="United States"/>
    <s v="Seattle"/>
    <s v="Washington"/>
    <n v="98115"/>
    <x v="1"/>
    <x v="621"/>
    <x v="1"/>
    <x v="4"/>
    <x v="621"/>
    <x v="720"/>
    <n v="6"/>
    <n v="0"/>
    <x v="738"/>
  </r>
  <r>
    <n v="8042"/>
    <s v="CA-2017-121489"/>
    <x v="170"/>
    <x v="1171"/>
    <s v="Second Class"/>
    <s v="CM-11815"/>
    <s v="Candace McMahon"/>
    <s v="Corporate"/>
    <s v="United States"/>
    <s v="Seattle"/>
    <s v="Washington"/>
    <n v="98115"/>
    <x v="1"/>
    <x v="1350"/>
    <x v="2"/>
    <x v="11"/>
    <x v="1336"/>
    <x v="5265"/>
    <n v="2"/>
    <n v="0"/>
    <x v="6341"/>
  </r>
  <r>
    <n v="8043"/>
    <s v="US-2017-133081"/>
    <x v="825"/>
    <x v="1097"/>
    <s v="Standard Class"/>
    <s v="PV-18985"/>
    <s v="Paul Van Hugh"/>
    <s v="Home Office"/>
    <s v="United States"/>
    <s v="Cambridge"/>
    <s v="Massachusetts"/>
    <n v="2138"/>
    <x v="3"/>
    <x v="404"/>
    <x v="2"/>
    <x v="11"/>
    <x v="405"/>
    <x v="433"/>
    <n v="4"/>
    <n v="0"/>
    <x v="443"/>
  </r>
  <r>
    <n v="8044"/>
    <s v="US-2017-133081"/>
    <x v="825"/>
    <x v="1097"/>
    <s v="Standard Class"/>
    <s v="PV-18985"/>
    <s v="Paul Van Hugh"/>
    <s v="Home Office"/>
    <s v="United States"/>
    <s v="Cambridge"/>
    <s v="Massachusetts"/>
    <n v="2138"/>
    <x v="3"/>
    <x v="1831"/>
    <x v="0"/>
    <x v="5"/>
    <x v="1819"/>
    <x v="4111"/>
    <n v="1"/>
    <n v="0"/>
    <x v="6342"/>
  </r>
  <r>
    <n v="8045"/>
    <s v="CA-2017-165008"/>
    <x v="175"/>
    <x v="31"/>
    <s v="Second Class"/>
    <s v="DO-13645"/>
    <s v="Doug O'Connell"/>
    <s v="Consumer"/>
    <s v="United States"/>
    <s v="Salt Lake City"/>
    <s v="Utah"/>
    <n v="84106"/>
    <x v="1"/>
    <x v="102"/>
    <x v="1"/>
    <x v="8"/>
    <x v="102"/>
    <x v="5266"/>
    <n v="9"/>
    <n v="0.2"/>
    <x v="6343"/>
  </r>
  <r>
    <n v="8046"/>
    <s v="CA-2016-145611"/>
    <x v="873"/>
    <x v="926"/>
    <s v="Standard Class"/>
    <s v="HA-14905"/>
    <s v="Helen Abelman"/>
    <s v="Consumer"/>
    <s v="United States"/>
    <s v="New York City"/>
    <s v="New York"/>
    <n v="10035"/>
    <x v="3"/>
    <x v="1152"/>
    <x v="1"/>
    <x v="9"/>
    <x v="1140"/>
    <x v="5267"/>
    <n v="5"/>
    <n v="0"/>
    <x v="6344"/>
  </r>
  <r>
    <n v="8047"/>
    <s v="CA-2016-113600"/>
    <x v="272"/>
    <x v="24"/>
    <s v="Second Class"/>
    <s v="SH-20395"/>
    <s v="Shahid Hopkins"/>
    <s v="Consumer"/>
    <s v="United States"/>
    <s v="Cuyahoga Falls"/>
    <s v="Ohio"/>
    <n v="44221"/>
    <x v="3"/>
    <x v="1699"/>
    <x v="1"/>
    <x v="8"/>
    <x v="1687"/>
    <x v="3631"/>
    <n v="3"/>
    <n v="0.7"/>
    <x v="4144"/>
  </r>
  <r>
    <n v="8048"/>
    <s v="CA-2017-130834"/>
    <x v="132"/>
    <x v="373"/>
    <s v="Second Class"/>
    <s v="JM-16195"/>
    <s v="Justin MacKendrick"/>
    <s v="Consumer"/>
    <s v="United States"/>
    <s v="Wilmington"/>
    <s v="North Carolina"/>
    <n v="28403"/>
    <x v="0"/>
    <x v="987"/>
    <x v="1"/>
    <x v="10"/>
    <x v="980"/>
    <x v="3965"/>
    <n v="3"/>
    <n v="0.2"/>
    <x v="6345"/>
  </r>
  <r>
    <n v="8049"/>
    <s v="CA-2016-168543"/>
    <x v="894"/>
    <x v="445"/>
    <s v="Standard Class"/>
    <s v="DK-13225"/>
    <s v="Dean Katz"/>
    <s v="Corporate"/>
    <s v="United States"/>
    <s v="New York City"/>
    <s v="New York"/>
    <n v="10035"/>
    <x v="3"/>
    <x v="1725"/>
    <x v="1"/>
    <x v="9"/>
    <x v="1712"/>
    <x v="3828"/>
    <n v="7"/>
    <n v="0"/>
    <x v="4401"/>
  </r>
  <r>
    <n v="8050"/>
    <s v="CA-2014-144974"/>
    <x v="467"/>
    <x v="839"/>
    <s v="Standard Class"/>
    <s v="CM-12715"/>
    <s v="Craig Molinari"/>
    <s v="Corporate"/>
    <s v="United States"/>
    <s v="Philadelphia"/>
    <s v="Pennsylvania"/>
    <n v="19140"/>
    <x v="3"/>
    <x v="122"/>
    <x v="1"/>
    <x v="8"/>
    <x v="122"/>
    <x v="3649"/>
    <n v="5"/>
    <n v="0.7"/>
    <x v="4169"/>
  </r>
  <r>
    <n v="8051"/>
    <s v="CA-2014-144974"/>
    <x v="467"/>
    <x v="839"/>
    <s v="Standard Class"/>
    <s v="CM-12715"/>
    <s v="Craig Molinari"/>
    <s v="Corporate"/>
    <s v="United States"/>
    <s v="Philadelphia"/>
    <s v="Pennsylvania"/>
    <n v="19140"/>
    <x v="3"/>
    <x v="750"/>
    <x v="0"/>
    <x v="5"/>
    <x v="748"/>
    <x v="4571"/>
    <n v="1"/>
    <n v="0.2"/>
    <x v="6346"/>
  </r>
  <r>
    <n v="8052"/>
    <s v="CA-2014-144974"/>
    <x v="467"/>
    <x v="839"/>
    <s v="Standard Class"/>
    <s v="CM-12715"/>
    <s v="Craig Molinari"/>
    <s v="Corporate"/>
    <s v="United States"/>
    <s v="Philadelphia"/>
    <s v="Pennsylvania"/>
    <n v="19140"/>
    <x v="3"/>
    <x v="22"/>
    <x v="1"/>
    <x v="9"/>
    <x v="22"/>
    <x v="3101"/>
    <n v="6"/>
    <n v="0.2"/>
    <x v="6347"/>
  </r>
  <r>
    <n v="8053"/>
    <s v="CA-2014-109904"/>
    <x v="686"/>
    <x v="137"/>
    <s v="Second Class"/>
    <s v="BF-10975"/>
    <s v="Barbara Fisher"/>
    <s v="Corporate"/>
    <s v="United States"/>
    <s v="New York City"/>
    <s v="New York"/>
    <n v="10009"/>
    <x v="3"/>
    <x v="879"/>
    <x v="1"/>
    <x v="6"/>
    <x v="873"/>
    <x v="1465"/>
    <n v="3"/>
    <n v="0"/>
    <x v="6036"/>
  </r>
  <r>
    <n v="8054"/>
    <s v="CA-2017-152205"/>
    <x v="394"/>
    <x v="391"/>
    <s v="Standard Class"/>
    <s v="SF-20965"/>
    <s v="Sylvia Foulston"/>
    <s v="Corporate"/>
    <s v="United States"/>
    <s v="Philadelphia"/>
    <s v="Pennsylvania"/>
    <n v="19134"/>
    <x v="3"/>
    <x v="608"/>
    <x v="1"/>
    <x v="8"/>
    <x v="608"/>
    <x v="5268"/>
    <n v="1"/>
    <n v="0.7"/>
    <x v="6348"/>
  </r>
  <r>
    <n v="8055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518"/>
    <x v="1"/>
    <x v="4"/>
    <x v="518"/>
    <x v="5269"/>
    <n v="5"/>
    <n v="0"/>
    <x v="6349"/>
  </r>
  <r>
    <n v="8056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199"/>
    <x v="0"/>
    <x v="0"/>
    <x v="200"/>
    <x v="1496"/>
    <n v="2"/>
    <n v="0.15"/>
    <x v="6350"/>
  </r>
  <r>
    <n v="8057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459"/>
    <x v="1"/>
    <x v="4"/>
    <x v="460"/>
    <x v="5270"/>
    <n v="9"/>
    <n v="0"/>
    <x v="6351"/>
  </r>
  <r>
    <n v="8058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1339"/>
    <x v="1"/>
    <x v="8"/>
    <x v="1324"/>
    <x v="5271"/>
    <n v="5"/>
    <n v="0.2"/>
    <x v="6352"/>
  </r>
  <r>
    <n v="8059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831"/>
    <x v="2"/>
    <x v="7"/>
    <x v="826"/>
    <x v="752"/>
    <n v="3"/>
    <n v="0.2"/>
    <x v="2740"/>
  </r>
  <r>
    <n v="8060"/>
    <s v="CA-2015-121188"/>
    <x v="834"/>
    <x v="136"/>
    <s v="Standard Class"/>
    <s v="CB-12025"/>
    <s v="Cassandra Brandow"/>
    <s v="Consumer"/>
    <s v="United States"/>
    <s v="Los Angeles"/>
    <s v="California"/>
    <n v="90049"/>
    <x v="1"/>
    <x v="1035"/>
    <x v="0"/>
    <x v="5"/>
    <x v="325"/>
    <x v="1353"/>
    <n v="2"/>
    <n v="0"/>
    <x v="6353"/>
  </r>
  <r>
    <n v="8061"/>
    <s v="CA-2015-156013"/>
    <x v="1181"/>
    <x v="1068"/>
    <s v="Standard Class"/>
    <s v="TC-20980"/>
    <s v="Tamara Chand"/>
    <s v="Corporate"/>
    <s v="United States"/>
    <s v="Long Beach"/>
    <s v="New York"/>
    <n v="11561"/>
    <x v="3"/>
    <x v="314"/>
    <x v="1"/>
    <x v="10"/>
    <x v="314"/>
    <x v="3733"/>
    <n v="5"/>
    <n v="0"/>
    <x v="4271"/>
  </r>
  <r>
    <n v="8062"/>
    <s v="CA-2015-156013"/>
    <x v="1181"/>
    <x v="1068"/>
    <s v="Standard Class"/>
    <s v="TC-20980"/>
    <s v="Tamara Chand"/>
    <s v="Corporate"/>
    <s v="United States"/>
    <s v="Long Beach"/>
    <s v="New York"/>
    <n v="11561"/>
    <x v="3"/>
    <x v="1329"/>
    <x v="1"/>
    <x v="8"/>
    <x v="1314"/>
    <x v="671"/>
    <n v="2"/>
    <n v="0.2"/>
    <x v="683"/>
  </r>
  <r>
    <n v="8063"/>
    <s v="CA-2016-132997"/>
    <x v="77"/>
    <x v="333"/>
    <s v="First Class"/>
    <s v="LW-17215"/>
    <s v="Luke Weiss"/>
    <s v="Consumer"/>
    <s v="United States"/>
    <s v="Rochester"/>
    <s v="New York"/>
    <n v="14609"/>
    <x v="3"/>
    <x v="506"/>
    <x v="2"/>
    <x v="7"/>
    <x v="506"/>
    <x v="2392"/>
    <n v="4"/>
    <n v="0"/>
    <x v="2603"/>
  </r>
  <r>
    <n v="8064"/>
    <s v="CA-2016-132997"/>
    <x v="77"/>
    <x v="333"/>
    <s v="First Class"/>
    <s v="LW-17215"/>
    <s v="Luke Weiss"/>
    <s v="Consumer"/>
    <s v="United States"/>
    <s v="Rochester"/>
    <s v="New York"/>
    <n v="14609"/>
    <x v="3"/>
    <x v="1211"/>
    <x v="2"/>
    <x v="7"/>
    <x v="1196"/>
    <x v="1911"/>
    <n v="3"/>
    <n v="0"/>
    <x v="6354"/>
  </r>
  <r>
    <n v="8065"/>
    <s v="CA-2016-132997"/>
    <x v="77"/>
    <x v="333"/>
    <s v="First Class"/>
    <s v="LW-17215"/>
    <s v="Luke Weiss"/>
    <s v="Consumer"/>
    <s v="United States"/>
    <s v="Rochester"/>
    <s v="New York"/>
    <n v="14609"/>
    <x v="3"/>
    <x v="1347"/>
    <x v="1"/>
    <x v="10"/>
    <x v="1332"/>
    <x v="91"/>
    <n v="2"/>
    <n v="0"/>
    <x v="91"/>
  </r>
  <r>
    <n v="8066"/>
    <s v="CA-2016-132997"/>
    <x v="77"/>
    <x v="333"/>
    <s v="First Class"/>
    <s v="LW-17215"/>
    <s v="Luke Weiss"/>
    <s v="Consumer"/>
    <s v="United States"/>
    <s v="Rochester"/>
    <s v="New York"/>
    <n v="14609"/>
    <x v="3"/>
    <x v="41"/>
    <x v="1"/>
    <x v="4"/>
    <x v="41"/>
    <x v="5272"/>
    <n v="3"/>
    <n v="0"/>
    <x v="6355"/>
  </r>
  <r>
    <n v="8067"/>
    <s v="CA-2016-132997"/>
    <x v="77"/>
    <x v="333"/>
    <s v="First Class"/>
    <s v="LW-17215"/>
    <s v="Luke Weiss"/>
    <s v="Consumer"/>
    <s v="United States"/>
    <s v="Rochester"/>
    <s v="New York"/>
    <n v="14609"/>
    <x v="3"/>
    <x v="1591"/>
    <x v="1"/>
    <x v="8"/>
    <x v="1583"/>
    <x v="4795"/>
    <n v="2"/>
    <n v="0.2"/>
    <x v="5710"/>
  </r>
  <r>
    <n v="8068"/>
    <s v="US-2015-160563"/>
    <x v="1182"/>
    <x v="994"/>
    <s v="Standard Class"/>
    <s v="NS-18640"/>
    <s v="Noel Staavos"/>
    <s v="Corporate"/>
    <s v="United States"/>
    <s v="San Francisco"/>
    <s v="California"/>
    <n v="94109"/>
    <x v="1"/>
    <x v="428"/>
    <x v="2"/>
    <x v="11"/>
    <x v="428"/>
    <x v="764"/>
    <n v="3"/>
    <n v="0"/>
    <x v="6356"/>
  </r>
  <r>
    <n v="8069"/>
    <s v="US-2015-160563"/>
    <x v="1182"/>
    <x v="994"/>
    <s v="Standard Class"/>
    <s v="NS-18640"/>
    <s v="Noel Staavos"/>
    <s v="Corporate"/>
    <s v="United States"/>
    <s v="San Francisco"/>
    <s v="California"/>
    <n v="94109"/>
    <x v="1"/>
    <x v="1565"/>
    <x v="0"/>
    <x v="5"/>
    <x v="1556"/>
    <x v="2003"/>
    <n v="6"/>
    <n v="0"/>
    <x v="6357"/>
  </r>
  <r>
    <n v="8070"/>
    <s v="CA-2017-151750"/>
    <x v="314"/>
    <x v="838"/>
    <s v="Standard Class"/>
    <s v="JM-15250"/>
    <s v="Janet Martin"/>
    <s v="Consumer"/>
    <s v="United States"/>
    <s v="Huntsville"/>
    <s v="Texas"/>
    <n v="77340"/>
    <x v="2"/>
    <x v="418"/>
    <x v="1"/>
    <x v="4"/>
    <x v="418"/>
    <x v="5273"/>
    <n v="5"/>
    <n v="0.2"/>
    <x v="6358"/>
  </r>
  <r>
    <n v="8071"/>
    <s v="CA-2017-151750"/>
    <x v="314"/>
    <x v="838"/>
    <s v="Standard Class"/>
    <s v="JM-15250"/>
    <s v="Janet Martin"/>
    <s v="Consumer"/>
    <s v="United States"/>
    <s v="Huntsville"/>
    <s v="Texas"/>
    <n v="77340"/>
    <x v="2"/>
    <x v="1454"/>
    <x v="0"/>
    <x v="5"/>
    <x v="1440"/>
    <x v="5274"/>
    <n v="5"/>
    <n v="0.6"/>
    <x v="6359"/>
  </r>
  <r>
    <n v="8072"/>
    <s v="CA-2017-151750"/>
    <x v="314"/>
    <x v="838"/>
    <s v="Standard Class"/>
    <s v="JM-15250"/>
    <s v="Janet Martin"/>
    <s v="Consumer"/>
    <s v="United States"/>
    <s v="Huntsville"/>
    <s v="Texas"/>
    <n v="77340"/>
    <x v="2"/>
    <x v="637"/>
    <x v="0"/>
    <x v="1"/>
    <x v="637"/>
    <x v="5275"/>
    <n v="4"/>
    <n v="0.3"/>
    <x v="6360"/>
  </r>
  <r>
    <n v="8073"/>
    <s v="CA-2017-151750"/>
    <x v="314"/>
    <x v="838"/>
    <s v="Standard Class"/>
    <s v="JM-15250"/>
    <s v="Janet Martin"/>
    <s v="Consumer"/>
    <s v="United States"/>
    <s v="Huntsville"/>
    <s v="Texas"/>
    <n v="77340"/>
    <x v="2"/>
    <x v="703"/>
    <x v="1"/>
    <x v="6"/>
    <x v="703"/>
    <x v="5276"/>
    <n v="4"/>
    <n v="0.2"/>
    <x v="6361"/>
  </r>
  <r>
    <n v="8074"/>
    <s v="CA-2017-151750"/>
    <x v="314"/>
    <x v="838"/>
    <s v="Standard Class"/>
    <s v="JM-15250"/>
    <s v="Janet Martin"/>
    <s v="Consumer"/>
    <s v="United States"/>
    <s v="Huntsville"/>
    <s v="Texas"/>
    <n v="77340"/>
    <x v="2"/>
    <x v="625"/>
    <x v="1"/>
    <x v="8"/>
    <x v="625"/>
    <x v="5277"/>
    <n v="5"/>
    <n v="0.8"/>
    <x v="6362"/>
  </r>
  <r>
    <n v="8075"/>
    <s v="CA-2017-151750"/>
    <x v="314"/>
    <x v="838"/>
    <s v="Standard Class"/>
    <s v="JM-15250"/>
    <s v="Janet Martin"/>
    <s v="Consumer"/>
    <s v="United States"/>
    <s v="Huntsville"/>
    <s v="Texas"/>
    <n v="77340"/>
    <x v="2"/>
    <x v="185"/>
    <x v="1"/>
    <x v="8"/>
    <x v="186"/>
    <x v="5278"/>
    <n v="14"/>
    <n v="0.8"/>
    <x v="6363"/>
  </r>
  <r>
    <n v="8076"/>
    <s v="CA-2017-151750"/>
    <x v="314"/>
    <x v="838"/>
    <s v="Standard Class"/>
    <s v="JM-15250"/>
    <s v="Janet Martin"/>
    <s v="Consumer"/>
    <s v="United States"/>
    <s v="Huntsville"/>
    <s v="Texas"/>
    <n v="77340"/>
    <x v="2"/>
    <x v="513"/>
    <x v="1"/>
    <x v="9"/>
    <x v="513"/>
    <x v="5279"/>
    <n v="2"/>
    <n v="0.8"/>
    <x v="6364"/>
  </r>
  <r>
    <n v="8077"/>
    <s v="CA-2015-106187"/>
    <x v="537"/>
    <x v="155"/>
    <s v="Standard Class"/>
    <s v="RF-19345"/>
    <s v="Randy Ferguson"/>
    <s v="Corporate"/>
    <s v="United States"/>
    <s v="East Point"/>
    <s v="Georgia"/>
    <n v="30344"/>
    <x v="0"/>
    <x v="645"/>
    <x v="0"/>
    <x v="5"/>
    <x v="645"/>
    <x v="1877"/>
    <n v="3"/>
    <n v="0"/>
    <x v="6365"/>
  </r>
  <r>
    <n v="8078"/>
    <s v="CA-2015-106187"/>
    <x v="537"/>
    <x v="155"/>
    <s v="Standard Class"/>
    <s v="RF-19345"/>
    <s v="Randy Ferguson"/>
    <s v="Corporate"/>
    <s v="United States"/>
    <s v="East Point"/>
    <s v="Georgia"/>
    <n v="30344"/>
    <x v="0"/>
    <x v="896"/>
    <x v="1"/>
    <x v="8"/>
    <x v="889"/>
    <x v="5280"/>
    <n v="1"/>
    <n v="0"/>
    <x v="6366"/>
  </r>
  <r>
    <n v="8079"/>
    <s v="CA-2015-106187"/>
    <x v="537"/>
    <x v="155"/>
    <s v="Standard Class"/>
    <s v="RF-19345"/>
    <s v="Randy Ferguson"/>
    <s v="Corporate"/>
    <s v="United States"/>
    <s v="East Point"/>
    <s v="Georgia"/>
    <n v="30344"/>
    <x v="0"/>
    <x v="1371"/>
    <x v="2"/>
    <x v="11"/>
    <x v="1356"/>
    <x v="5281"/>
    <n v="3"/>
    <n v="0"/>
    <x v="6367"/>
  </r>
  <r>
    <n v="8080"/>
    <s v="US-2016-164945"/>
    <x v="441"/>
    <x v="902"/>
    <s v="Standard Class"/>
    <s v="CA-12055"/>
    <s v="Cathy Armstrong"/>
    <s v="Home Office"/>
    <s v="United States"/>
    <s v="New York City"/>
    <s v="New York"/>
    <n v="10009"/>
    <x v="3"/>
    <x v="301"/>
    <x v="1"/>
    <x v="8"/>
    <x v="301"/>
    <x v="5282"/>
    <n v="8"/>
    <n v="0.2"/>
    <x v="6368"/>
  </r>
  <r>
    <n v="8081"/>
    <s v="CA-2015-150714"/>
    <x v="662"/>
    <x v="666"/>
    <s v="Standard Class"/>
    <s v="KH-16690"/>
    <s v="Kristen Hastings"/>
    <s v="Corporate"/>
    <s v="United States"/>
    <s v="Springfield"/>
    <s v="Oregon"/>
    <n v="97477"/>
    <x v="1"/>
    <x v="933"/>
    <x v="1"/>
    <x v="2"/>
    <x v="926"/>
    <x v="5283"/>
    <n v="6"/>
    <n v="0.2"/>
    <x v="6369"/>
  </r>
  <r>
    <n v="8082"/>
    <s v="CA-2015-150714"/>
    <x v="662"/>
    <x v="666"/>
    <s v="Standard Class"/>
    <s v="KH-16690"/>
    <s v="Kristen Hastings"/>
    <s v="Corporate"/>
    <s v="United States"/>
    <s v="Springfield"/>
    <s v="Oregon"/>
    <n v="97477"/>
    <x v="1"/>
    <x v="1766"/>
    <x v="1"/>
    <x v="10"/>
    <x v="1755"/>
    <x v="576"/>
    <n v="3"/>
    <n v="0.2"/>
    <x v="585"/>
  </r>
  <r>
    <n v="8083"/>
    <s v="CA-2015-150714"/>
    <x v="662"/>
    <x v="666"/>
    <s v="Standard Class"/>
    <s v="KH-16690"/>
    <s v="Kristen Hastings"/>
    <s v="Corporate"/>
    <s v="United States"/>
    <s v="Springfield"/>
    <s v="Oregon"/>
    <n v="97477"/>
    <x v="1"/>
    <x v="543"/>
    <x v="1"/>
    <x v="9"/>
    <x v="543"/>
    <x v="5284"/>
    <n v="5"/>
    <n v="0.2"/>
    <x v="6370"/>
  </r>
  <r>
    <n v="8084"/>
    <s v="CA-2015-150714"/>
    <x v="662"/>
    <x v="666"/>
    <s v="Standard Class"/>
    <s v="KH-16690"/>
    <s v="Kristen Hastings"/>
    <s v="Corporate"/>
    <s v="United States"/>
    <s v="Springfield"/>
    <s v="Oregon"/>
    <n v="97477"/>
    <x v="1"/>
    <x v="1282"/>
    <x v="1"/>
    <x v="8"/>
    <x v="1267"/>
    <x v="4459"/>
    <n v="7"/>
    <n v="0.7"/>
    <x v="5255"/>
  </r>
  <r>
    <n v="8085"/>
    <s v="CA-2015-150714"/>
    <x v="662"/>
    <x v="666"/>
    <s v="Standard Class"/>
    <s v="KH-16690"/>
    <s v="Kristen Hastings"/>
    <s v="Corporate"/>
    <s v="United States"/>
    <s v="Springfield"/>
    <s v="Oregon"/>
    <n v="97477"/>
    <x v="1"/>
    <x v="435"/>
    <x v="1"/>
    <x v="4"/>
    <x v="435"/>
    <x v="5285"/>
    <n v="10"/>
    <n v="0.2"/>
    <x v="6371"/>
  </r>
  <r>
    <n v="8086"/>
    <s v="CA-2016-105753"/>
    <x v="201"/>
    <x v="936"/>
    <s v="Standard Class"/>
    <s v="LC-16960"/>
    <s v="Lindsay Castell"/>
    <s v="Home Office"/>
    <s v="United States"/>
    <s v="Arlington"/>
    <s v="Virginia"/>
    <n v="22204"/>
    <x v="0"/>
    <x v="390"/>
    <x v="0"/>
    <x v="5"/>
    <x v="391"/>
    <x v="5286"/>
    <n v="5"/>
    <n v="0"/>
    <x v="6372"/>
  </r>
  <r>
    <n v="8087"/>
    <s v="CA-2017-120894"/>
    <x v="1045"/>
    <x v="1060"/>
    <s v="Standard Class"/>
    <s v="JL-15130"/>
    <s v="Jack Lebron"/>
    <s v="Consumer"/>
    <s v="United States"/>
    <s v="Wilmington"/>
    <s v="North Carolina"/>
    <n v="28403"/>
    <x v="0"/>
    <x v="1267"/>
    <x v="1"/>
    <x v="9"/>
    <x v="1251"/>
    <x v="5287"/>
    <n v="3"/>
    <n v="0.2"/>
    <x v="6373"/>
  </r>
  <r>
    <n v="8088"/>
    <s v="CA-2016-106621"/>
    <x v="321"/>
    <x v="152"/>
    <s v="Second Class"/>
    <s v="DM-12955"/>
    <s v="Dario Medina"/>
    <s v="Corporate"/>
    <s v="United States"/>
    <s v="Yuma"/>
    <s v="Arizona"/>
    <n v="85364"/>
    <x v="1"/>
    <x v="836"/>
    <x v="1"/>
    <x v="6"/>
    <x v="831"/>
    <x v="5288"/>
    <n v="4"/>
    <n v="0.2"/>
    <x v="6374"/>
  </r>
  <r>
    <n v="8089"/>
    <s v="CA-2015-107020"/>
    <x v="848"/>
    <x v="933"/>
    <s v="Standard Class"/>
    <s v="MV-18190"/>
    <s v="Mike Vittorini"/>
    <s v="Consumer"/>
    <s v="United States"/>
    <s v="San Bernardino"/>
    <s v="California"/>
    <n v="92404"/>
    <x v="1"/>
    <x v="691"/>
    <x v="1"/>
    <x v="8"/>
    <x v="691"/>
    <x v="3089"/>
    <n v="2"/>
    <n v="0.2"/>
    <x v="6375"/>
  </r>
  <r>
    <n v="8090"/>
    <s v="US-2015-117492"/>
    <x v="976"/>
    <x v="1281"/>
    <s v="First Class"/>
    <s v="NS-18640"/>
    <s v="Noel Staavos"/>
    <s v="Corporate"/>
    <s v="United States"/>
    <s v="Baltimore"/>
    <s v="Maryland"/>
    <n v="21215"/>
    <x v="3"/>
    <x v="22"/>
    <x v="1"/>
    <x v="9"/>
    <x v="22"/>
    <x v="5289"/>
    <n v="9"/>
    <n v="0"/>
    <x v="6376"/>
  </r>
  <r>
    <n v="8091"/>
    <s v="CA-2014-101392"/>
    <x v="1035"/>
    <x v="623"/>
    <s v="Standard Class"/>
    <s v="AS-10630"/>
    <s v="Ann Steele"/>
    <s v="Home Office"/>
    <s v="United States"/>
    <s v="Seattle"/>
    <s v="Washington"/>
    <n v="98103"/>
    <x v="1"/>
    <x v="1424"/>
    <x v="1"/>
    <x v="4"/>
    <x v="1412"/>
    <x v="5290"/>
    <n v="7"/>
    <n v="0"/>
    <x v="6377"/>
  </r>
  <r>
    <n v="8092"/>
    <s v="CA-2015-127502"/>
    <x v="895"/>
    <x v="1282"/>
    <s v="Standard Class"/>
    <s v="MT-17815"/>
    <s v="Meg Tillman"/>
    <s v="Consumer"/>
    <s v="United States"/>
    <s v="San Francisco"/>
    <s v="California"/>
    <n v="94110"/>
    <x v="1"/>
    <x v="745"/>
    <x v="1"/>
    <x v="2"/>
    <x v="743"/>
    <x v="1784"/>
    <n v="2"/>
    <n v="0"/>
    <x v="2167"/>
  </r>
  <r>
    <n v="8093"/>
    <s v="CA-2017-143658"/>
    <x v="1183"/>
    <x v="87"/>
    <s v="Second Class"/>
    <s v="SR-20425"/>
    <s v="Sharelle Roach"/>
    <s v="Home Office"/>
    <s v="United States"/>
    <s v="New York City"/>
    <s v="New York"/>
    <n v="10035"/>
    <x v="3"/>
    <x v="940"/>
    <x v="1"/>
    <x v="6"/>
    <x v="933"/>
    <x v="2239"/>
    <n v="5"/>
    <n v="0"/>
    <x v="6378"/>
  </r>
  <r>
    <n v="8094"/>
    <s v="CA-2017-133046"/>
    <x v="944"/>
    <x v="608"/>
    <s v="Second Class"/>
    <s v="DK-13375"/>
    <s v="Dennis Kane"/>
    <s v="Consumer"/>
    <s v="United States"/>
    <s v="Seattle"/>
    <s v="Washington"/>
    <n v="98115"/>
    <x v="1"/>
    <x v="740"/>
    <x v="0"/>
    <x v="5"/>
    <x v="222"/>
    <x v="1708"/>
    <n v="3"/>
    <n v="0"/>
    <x v="1811"/>
  </r>
  <r>
    <n v="8095"/>
    <s v="CA-2017-133046"/>
    <x v="944"/>
    <x v="608"/>
    <s v="Second Class"/>
    <s v="DK-13375"/>
    <s v="Dennis Kane"/>
    <s v="Consumer"/>
    <s v="United States"/>
    <s v="Seattle"/>
    <s v="Washington"/>
    <n v="98115"/>
    <x v="1"/>
    <x v="1254"/>
    <x v="1"/>
    <x v="10"/>
    <x v="1238"/>
    <x v="2224"/>
    <n v="4"/>
    <n v="0"/>
    <x v="6379"/>
  </r>
  <r>
    <n v="8096"/>
    <s v="CA-2017-133046"/>
    <x v="944"/>
    <x v="608"/>
    <s v="Second Class"/>
    <s v="DK-13375"/>
    <s v="Dennis Kane"/>
    <s v="Consumer"/>
    <s v="United States"/>
    <s v="Seattle"/>
    <s v="Washington"/>
    <n v="98115"/>
    <x v="1"/>
    <x v="1290"/>
    <x v="1"/>
    <x v="10"/>
    <x v="1276"/>
    <x v="91"/>
    <n v="2"/>
    <n v="0"/>
    <x v="91"/>
  </r>
  <r>
    <n v="8097"/>
    <s v="CA-2017-133046"/>
    <x v="944"/>
    <x v="608"/>
    <s v="Second Class"/>
    <s v="DK-13375"/>
    <s v="Dennis Kane"/>
    <s v="Consumer"/>
    <s v="United States"/>
    <s v="Seattle"/>
    <s v="Washington"/>
    <n v="98115"/>
    <x v="1"/>
    <x v="437"/>
    <x v="2"/>
    <x v="11"/>
    <x v="437"/>
    <x v="5291"/>
    <n v="5"/>
    <n v="0"/>
    <x v="6380"/>
  </r>
  <r>
    <n v="8098"/>
    <s v="CA-2017-122798"/>
    <x v="116"/>
    <x v="378"/>
    <s v="Standard Class"/>
    <s v="SV-20935"/>
    <s v="Susan Vittorini"/>
    <s v="Consumer"/>
    <s v="United States"/>
    <s v="Albuquerque"/>
    <s v="New Mexico"/>
    <n v="87105"/>
    <x v="1"/>
    <x v="392"/>
    <x v="1"/>
    <x v="4"/>
    <x v="393"/>
    <x v="2946"/>
    <n v="5"/>
    <n v="0"/>
    <x v="3284"/>
  </r>
  <r>
    <n v="8099"/>
    <s v="CA-2017-122798"/>
    <x v="116"/>
    <x v="378"/>
    <s v="Standard Class"/>
    <s v="SV-20935"/>
    <s v="Susan Vittorini"/>
    <s v="Consumer"/>
    <s v="United States"/>
    <s v="Albuquerque"/>
    <s v="New Mexico"/>
    <n v="87105"/>
    <x v="1"/>
    <x v="1433"/>
    <x v="1"/>
    <x v="10"/>
    <x v="1421"/>
    <x v="732"/>
    <n v="1"/>
    <n v="0"/>
    <x v="750"/>
  </r>
  <r>
    <n v="8100"/>
    <s v="CA-2016-169663"/>
    <x v="612"/>
    <x v="20"/>
    <s v="First Class"/>
    <s v="RH-19510"/>
    <s v="Rick Huthwaite"/>
    <s v="Home Office"/>
    <s v="United States"/>
    <s v="Los Angeles"/>
    <s v="California"/>
    <n v="90045"/>
    <x v="1"/>
    <x v="1044"/>
    <x v="2"/>
    <x v="11"/>
    <x v="1033"/>
    <x v="3999"/>
    <n v="3"/>
    <n v="0"/>
    <x v="4625"/>
  </r>
  <r>
    <n v="8101"/>
    <s v="CA-2016-169663"/>
    <x v="612"/>
    <x v="20"/>
    <s v="First Class"/>
    <s v="RH-19510"/>
    <s v="Rick Huthwaite"/>
    <s v="Home Office"/>
    <s v="United States"/>
    <s v="Los Angeles"/>
    <s v="California"/>
    <n v="90045"/>
    <x v="1"/>
    <x v="1832"/>
    <x v="2"/>
    <x v="15"/>
    <x v="1820"/>
    <x v="5292"/>
    <n v="3"/>
    <n v="0.2"/>
    <x v="6381"/>
  </r>
  <r>
    <n v="8102"/>
    <s v="CA-2015-149846"/>
    <x v="1184"/>
    <x v="1226"/>
    <s v="Standard Class"/>
    <s v="SB-20185"/>
    <s v="Sarah Brown"/>
    <s v="Consumer"/>
    <s v="United States"/>
    <s v="Los Angeles"/>
    <s v="California"/>
    <n v="90045"/>
    <x v="1"/>
    <x v="617"/>
    <x v="1"/>
    <x v="2"/>
    <x v="617"/>
    <x v="341"/>
    <n v="2"/>
    <n v="0"/>
    <x v="349"/>
  </r>
  <r>
    <n v="8103"/>
    <s v="CA-2015-149846"/>
    <x v="1184"/>
    <x v="1226"/>
    <s v="Standard Class"/>
    <s v="SB-20185"/>
    <s v="Sarah Brown"/>
    <s v="Consumer"/>
    <s v="United States"/>
    <s v="Los Angeles"/>
    <s v="California"/>
    <n v="90045"/>
    <x v="1"/>
    <x v="668"/>
    <x v="2"/>
    <x v="15"/>
    <x v="668"/>
    <x v="5293"/>
    <n v="7"/>
    <n v="0.2"/>
    <x v="6382"/>
  </r>
  <r>
    <n v="8104"/>
    <s v="CA-2015-149846"/>
    <x v="1184"/>
    <x v="1226"/>
    <s v="Standard Class"/>
    <s v="SB-20185"/>
    <s v="Sarah Brown"/>
    <s v="Consumer"/>
    <s v="United States"/>
    <s v="Los Angeles"/>
    <s v="California"/>
    <n v="90045"/>
    <x v="1"/>
    <x v="328"/>
    <x v="1"/>
    <x v="4"/>
    <x v="328"/>
    <x v="352"/>
    <n v="7"/>
    <n v="0"/>
    <x v="360"/>
  </r>
  <r>
    <n v="8105"/>
    <s v="CA-2015-149846"/>
    <x v="1184"/>
    <x v="1226"/>
    <s v="Standard Class"/>
    <s v="SB-20185"/>
    <s v="Sarah Brown"/>
    <s v="Consumer"/>
    <s v="United States"/>
    <s v="Los Angeles"/>
    <s v="California"/>
    <n v="90045"/>
    <x v="1"/>
    <x v="297"/>
    <x v="2"/>
    <x v="7"/>
    <x v="297"/>
    <x v="5294"/>
    <n v="6"/>
    <n v="0.2"/>
    <x v="6383"/>
  </r>
  <r>
    <n v="8106"/>
    <s v="CA-2017-159149"/>
    <x v="922"/>
    <x v="822"/>
    <s v="First Class"/>
    <s v="CR-12820"/>
    <s v="Cyra Reiten"/>
    <s v="Home Office"/>
    <s v="United States"/>
    <s v="Houston"/>
    <s v="Texas"/>
    <n v="77041"/>
    <x v="2"/>
    <x v="419"/>
    <x v="0"/>
    <x v="0"/>
    <x v="419"/>
    <x v="5295"/>
    <n v="1"/>
    <n v="0.32"/>
    <x v="6384"/>
  </r>
  <r>
    <n v="8107"/>
    <s v="CA-2017-159149"/>
    <x v="922"/>
    <x v="822"/>
    <s v="First Class"/>
    <s v="CR-12820"/>
    <s v="Cyra Reiten"/>
    <s v="Home Office"/>
    <s v="United States"/>
    <s v="Houston"/>
    <s v="Texas"/>
    <n v="77041"/>
    <x v="2"/>
    <x v="1833"/>
    <x v="1"/>
    <x v="6"/>
    <x v="1821"/>
    <x v="5296"/>
    <n v="6"/>
    <n v="0.2"/>
    <x v="6385"/>
  </r>
  <r>
    <n v="8108"/>
    <s v="CA-2017-159149"/>
    <x v="922"/>
    <x v="822"/>
    <s v="First Class"/>
    <s v="CR-12820"/>
    <s v="Cyra Reiten"/>
    <s v="Home Office"/>
    <s v="United States"/>
    <s v="Houston"/>
    <s v="Texas"/>
    <n v="77041"/>
    <x v="2"/>
    <x v="1075"/>
    <x v="2"/>
    <x v="7"/>
    <x v="1065"/>
    <x v="1435"/>
    <n v="4"/>
    <n v="0.2"/>
    <x v="1510"/>
  </r>
  <r>
    <n v="8109"/>
    <s v="US-2017-167570"/>
    <x v="166"/>
    <x v="159"/>
    <s v="Standard Class"/>
    <s v="EG-13900"/>
    <s v="Emily Grady"/>
    <s v="Consumer"/>
    <s v="United States"/>
    <s v="Philadelphia"/>
    <s v="Pennsylvania"/>
    <n v="19140"/>
    <x v="3"/>
    <x v="389"/>
    <x v="0"/>
    <x v="1"/>
    <x v="390"/>
    <x v="5297"/>
    <n v="4"/>
    <n v="0.3"/>
    <x v="6386"/>
  </r>
  <r>
    <n v="8110"/>
    <s v="CA-2017-160122"/>
    <x v="551"/>
    <x v="122"/>
    <s v="Standard Class"/>
    <s v="RD-19930"/>
    <s v="Russell D'Ascenzo"/>
    <s v="Consumer"/>
    <s v="United States"/>
    <s v="Chicago"/>
    <s v="Illinois"/>
    <n v="60623"/>
    <x v="2"/>
    <x v="1758"/>
    <x v="1"/>
    <x v="12"/>
    <x v="1711"/>
    <x v="5298"/>
    <n v="6"/>
    <n v="0.2"/>
    <x v="6387"/>
  </r>
  <r>
    <n v="8111"/>
    <s v="CA-2017-160122"/>
    <x v="551"/>
    <x v="122"/>
    <s v="Standard Class"/>
    <s v="RD-19930"/>
    <s v="Russell D'Ascenzo"/>
    <s v="Consumer"/>
    <s v="United States"/>
    <s v="Chicago"/>
    <s v="Illinois"/>
    <n v="60623"/>
    <x v="2"/>
    <x v="1455"/>
    <x v="0"/>
    <x v="1"/>
    <x v="1441"/>
    <x v="5299"/>
    <n v="2"/>
    <n v="0.3"/>
    <x v="6388"/>
  </r>
  <r>
    <n v="8112"/>
    <s v="CA-2016-130393"/>
    <x v="49"/>
    <x v="845"/>
    <s v="Second Class"/>
    <s v="JM-15865"/>
    <s v="John Murray"/>
    <s v="Consumer"/>
    <s v="United States"/>
    <s v="San Angelo"/>
    <s v="Texas"/>
    <n v="76903"/>
    <x v="2"/>
    <x v="474"/>
    <x v="0"/>
    <x v="1"/>
    <x v="475"/>
    <x v="5300"/>
    <n v="5"/>
    <n v="0.3"/>
    <x v="6389"/>
  </r>
  <r>
    <n v="8113"/>
    <s v="CA-2016-130393"/>
    <x v="49"/>
    <x v="845"/>
    <s v="Second Class"/>
    <s v="JM-15865"/>
    <s v="John Murray"/>
    <s v="Consumer"/>
    <s v="United States"/>
    <s v="San Angelo"/>
    <s v="Texas"/>
    <n v="76903"/>
    <x v="2"/>
    <x v="937"/>
    <x v="1"/>
    <x v="9"/>
    <x v="930"/>
    <x v="5301"/>
    <n v="4"/>
    <n v="0.8"/>
    <x v="6390"/>
  </r>
  <r>
    <n v="8114"/>
    <s v="CA-2016-130393"/>
    <x v="49"/>
    <x v="845"/>
    <s v="Second Class"/>
    <s v="JM-15865"/>
    <s v="John Murray"/>
    <s v="Consumer"/>
    <s v="United States"/>
    <s v="San Angelo"/>
    <s v="Texas"/>
    <n v="76903"/>
    <x v="2"/>
    <x v="212"/>
    <x v="0"/>
    <x v="1"/>
    <x v="213"/>
    <x v="4967"/>
    <n v="2"/>
    <n v="0.3"/>
    <x v="5996"/>
  </r>
  <r>
    <n v="8115"/>
    <s v="CA-2017-144820"/>
    <x v="621"/>
    <x v="951"/>
    <s v="Second Class"/>
    <s v="LW-16825"/>
    <s v="Laurel Workman"/>
    <s v="Corporate"/>
    <s v="United States"/>
    <s v="Pasadena"/>
    <s v="Texas"/>
    <n v="77506"/>
    <x v="2"/>
    <x v="923"/>
    <x v="1"/>
    <x v="6"/>
    <x v="915"/>
    <x v="5302"/>
    <n v="5"/>
    <n v="0.2"/>
    <x v="6391"/>
  </r>
  <r>
    <n v="8116"/>
    <s v="CA-2017-101014"/>
    <x v="635"/>
    <x v="842"/>
    <s v="Standard Class"/>
    <s v="RW-19540"/>
    <s v="Rick Wilson"/>
    <s v="Corporate"/>
    <s v="United States"/>
    <s v="Los Angeles"/>
    <s v="California"/>
    <n v="90049"/>
    <x v="1"/>
    <x v="1817"/>
    <x v="0"/>
    <x v="5"/>
    <x v="1807"/>
    <x v="5303"/>
    <n v="3"/>
    <n v="0"/>
    <x v="6392"/>
  </r>
  <r>
    <n v="8117"/>
    <s v="CA-2017-105543"/>
    <x v="221"/>
    <x v="865"/>
    <s v="Same Day"/>
    <s v="BG-11695"/>
    <s v="Brooke Gillingham"/>
    <s v="Corporate"/>
    <s v="United States"/>
    <s v="Garden City"/>
    <s v="Kansas"/>
    <n v="67846"/>
    <x v="2"/>
    <x v="1291"/>
    <x v="1"/>
    <x v="4"/>
    <x v="1277"/>
    <x v="3304"/>
    <n v="1"/>
    <n v="0"/>
    <x v="3729"/>
  </r>
  <r>
    <n v="8118"/>
    <s v="US-2017-113201"/>
    <x v="160"/>
    <x v="162"/>
    <s v="Standard Class"/>
    <s v="TT-21220"/>
    <s v="Thomas Thornton"/>
    <s v="Consumer"/>
    <s v="United States"/>
    <s v="Los Angeles"/>
    <s v="California"/>
    <n v="90045"/>
    <x v="1"/>
    <x v="1127"/>
    <x v="1"/>
    <x v="10"/>
    <x v="1115"/>
    <x v="2929"/>
    <n v="5"/>
    <n v="0"/>
    <x v="3261"/>
  </r>
  <r>
    <n v="8119"/>
    <s v="US-2017-106551"/>
    <x v="847"/>
    <x v="1186"/>
    <s v="Standard Class"/>
    <s v="EB-13930"/>
    <s v="Eric Barreto"/>
    <s v="Consumer"/>
    <s v="United States"/>
    <s v="Chicago"/>
    <s v="Illinois"/>
    <n v="60653"/>
    <x v="2"/>
    <x v="499"/>
    <x v="0"/>
    <x v="1"/>
    <x v="499"/>
    <x v="5304"/>
    <n v="4"/>
    <n v="0.3"/>
    <x v="6393"/>
  </r>
  <r>
    <n v="8120"/>
    <s v="CA-2016-116722"/>
    <x v="583"/>
    <x v="619"/>
    <s v="Standard Class"/>
    <s v="LP-17080"/>
    <s v="Liz Pelletier"/>
    <s v="Consumer"/>
    <s v="United States"/>
    <s v="San Francisco"/>
    <s v="California"/>
    <n v="94110"/>
    <x v="1"/>
    <x v="107"/>
    <x v="0"/>
    <x v="5"/>
    <x v="107"/>
    <x v="108"/>
    <n v="2"/>
    <n v="0"/>
    <x v="109"/>
  </r>
  <r>
    <n v="8121"/>
    <s v="CA-2016-116722"/>
    <x v="583"/>
    <x v="619"/>
    <s v="Standard Class"/>
    <s v="LP-17080"/>
    <s v="Liz Pelletier"/>
    <s v="Consumer"/>
    <s v="United States"/>
    <s v="San Francisco"/>
    <s v="California"/>
    <n v="94110"/>
    <x v="1"/>
    <x v="499"/>
    <x v="0"/>
    <x v="1"/>
    <x v="499"/>
    <x v="542"/>
    <n v="3"/>
    <n v="0.2"/>
    <x v="232"/>
  </r>
  <r>
    <n v="8122"/>
    <s v="CA-2016-116722"/>
    <x v="583"/>
    <x v="619"/>
    <s v="Standard Class"/>
    <s v="LP-17080"/>
    <s v="Liz Pelletier"/>
    <s v="Consumer"/>
    <s v="United States"/>
    <s v="San Francisco"/>
    <s v="California"/>
    <n v="94110"/>
    <x v="1"/>
    <x v="175"/>
    <x v="1"/>
    <x v="8"/>
    <x v="176"/>
    <x v="5305"/>
    <n v="11"/>
    <n v="0.2"/>
    <x v="6394"/>
  </r>
  <r>
    <n v="8123"/>
    <s v="CA-2014-138128"/>
    <x v="337"/>
    <x v="345"/>
    <s v="Standard Class"/>
    <s v="FP-14320"/>
    <s v="Frank Preis"/>
    <s v="Consumer"/>
    <s v="United States"/>
    <s v="Philadelphia"/>
    <s v="Pennsylvania"/>
    <n v="19134"/>
    <x v="3"/>
    <x v="118"/>
    <x v="1"/>
    <x v="12"/>
    <x v="118"/>
    <x v="5306"/>
    <n v="3"/>
    <n v="0.2"/>
    <x v="6395"/>
  </r>
  <r>
    <n v="8124"/>
    <s v="CA-2014-138128"/>
    <x v="337"/>
    <x v="345"/>
    <s v="Standard Class"/>
    <s v="FP-14320"/>
    <s v="Frank Preis"/>
    <s v="Consumer"/>
    <s v="United States"/>
    <s v="Philadelphia"/>
    <s v="Pennsylvania"/>
    <n v="19134"/>
    <x v="3"/>
    <x v="1077"/>
    <x v="2"/>
    <x v="16"/>
    <x v="1067"/>
    <x v="5307"/>
    <n v="4"/>
    <n v="0.4"/>
    <x v="6396"/>
  </r>
  <r>
    <n v="8125"/>
    <s v="US-2017-150070"/>
    <x v="210"/>
    <x v="230"/>
    <s v="Standard Class"/>
    <s v="JA-15970"/>
    <s v="Joseph Airdo"/>
    <s v="Consumer"/>
    <s v="United States"/>
    <s v="Modesto"/>
    <s v="California"/>
    <n v="95351"/>
    <x v="1"/>
    <x v="211"/>
    <x v="0"/>
    <x v="1"/>
    <x v="212"/>
    <x v="224"/>
    <n v="2"/>
    <n v="0.2"/>
    <x v="226"/>
  </r>
  <r>
    <n v="8126"/>
    <s v="CA-2015-137064"/>
    <x v="525"/>
    <x v="95"/>
    <s v="Standard Class"/>
    <s v="TS-21655"/>
    <s v="Trudy Schmidt"/>
    <s v="Consumer"/>
    <s v="United States"/>
    <s v="Houston"/>
    <s v="Texas"/>
    <n v="77070"/>
    <x v="2"/>
    <x v="766"/>
    <x v="1"/>
    <x v="8"/>
    <x v="765"/>
    <x v="995"/>
    <n v="3"/>
    <n v="0.8"/>
    <x v="1034"/>
  </r>
  <r>
    <n v="8127"/>
    <s v="CA-2015-137064"/>
    <x v="525"/>
    <x v="95"/>
    <s v="Standard Class"/>
    <s v="TS-21655"/>
    <s v="Trudy Schmidt"/>
    <s v="Consumer"/>
    <s v="United States"/>
    <s v="Houston"/>
    <s v="Texas"/>
    <n v="77070"/>
    <x v="2"/>
    <x v="103"/>
    <x v="2"/>
    <x v="11"/>
    <x v="103"/>
    <x v="5183"/>
    <n v="2"/>
    <n v="0.2"/>
    <x v="6397"/>
  </r>
  <r>
    <n v="8128"/>
    <s v="CA-2015-137064"/>
    <x v="525"/>
    <x v="95"/>
    <s v="Standard Class"/>
    <s v="TS-21655"/>
    <s v="Trudy Schmidt"/>
    <s v="Consumer"/>
    <s v="United States"/>
    <s v="Houston"/>
    <s v="Texas"/>
    <n v="77070"/>
    <x v="2"/>
    <x v="1362"/>
    <x v="1"/>
    <x v="4"/>
    <x v="1348"/>
    <x v="5308"/>
    <n v="3"/>
    <n v="0.2"/>
    <x v="6398"/>
  </r>
  <r>
    <n v="8129"/>
    <s v="CA-2017-157350"/>
    <x v="775"/>
    <x v="153"/>
    <s v="Standard Class"/>
    <s v="DP-13000"/>
    <s v="Darren Powers"/>
    <s v="Consumer"/>
    <s v="United States"/>
    <s v="Chicago"/>
    <s v="Illinois"/>
    <n v="60610"/>
    <x v="2"/>
    <x v="596"/>
    <x v="0"/>
    <x v="5"/>
    <x v="596"/>
    <x v="647"/>
    <n v="5"/>
    <n v="0.6"/>
    <x v="6399"/>
  </r>
  <r>
    <n v="8130"/>
    <s v="CA-2014-127866"/>
    <x v="836"/>
    <x v="1283"/>
    <s v="First Class"/>
    <s v="JD-15895"/>
    <s v="Jonathan Doherty"/>
    <s v="Corporate"/>
    <s v="United States"/>
    <s v="Riverside"/>
    <s v="California"/>
    <n v="92503"/>
    <x v="1"/>
    <x v="917"/>
    <x v="2"/>
    <x v="11"/>
    <x v="909"/>
    <x v="5045"/>
    <n v="2"/>
    <n v="0"/>
    <x v="6033"/>
  </r>
  <r>
    <n v="8131"/>
    <s v="CA-2014-127866"/>
    <x v="836"/>
    <x v="1283"/>
    <s v="First Class"/>
    <s v="JD-15895"/>
    <s v="Jonathan Doherty"/>
    <s v="Corporate"/>
    <s v="United States"/>
    <s v="Riverside"/>
    <s v="California"/>
    <n v="92503"/>
    <x v="1"/>
    <x v="1296"/>
    <x v="1"/>
    <x v="10"/>
    <x v="1281"/>
    <x v="493"/>
    <n v="2"/>
    <n v="0"/>
    <x v="2181"/>
  </r>
  <r>
    <n v="8132"/>
    <s v="CA-2014-127866"/>
    <x v="836"/>
    <x v="1283"/>
    <s v="First Class"/>
    <s v="JD-15895"/>
    <s v="Jonathan Doherty"/>
    <s v="Corporate"/>
    <s v="United States"/>
    <s v="Riverside"/>
    <s v="California"/>
    <n v="92503"/>
    <x v="1"/>
    <x v="1609"/>
    <x v="1"/>
    <x v="6"/>
    <x v="1600"/>
    <x v="2805"/>
    <n v="4"/>
    <n v="0"/>
    <x v="3116"/>
  </r>
  <r>
    <n v="8133"/>
    <s v="CA-2014-127866"/>
    <x v="836"/>
    <x v="1283"/>
    <s v="First Class"/>
    <s v="JD-15895"/>
    <s v="Jonathan Doherty"/>
    <s v="Corporate"/>
    <s v="United States"/>
    <s v="Riverside"/>
    <s v="California"/>
    <n v="92503"/>
    <x v="1"/>
    <x v="518"/>
    <x v="1"/>
    <x v="4"/>
    <x v="518"/>
    <x v="3469"/>
    <n v="3"/>
    <n v="0"/>
    <x v="3941"/>
  </r>
  <r>
    <n v="8134"/>
    <s v="CA-2015-131352"/>
    <x v="1049"/>
    <x v="349"/>
    <s v="Standard Class"/>
    <s v="GH-14485"/>
    <s v="Gene Hale"/>
    <s v="Corporate"/>
    <s v="United States"/>
    <s v="Dallas"/>
    <s v="Texas"/>
    <n v="75081"/>
    <x v="2"/>
    <x v="71"/>
    <x v="0"/>
    <x v="5"/>
    <x v="71"/>
    <x v="5309"/>
    <n v="3"/>
    <n v="0.6"/>
    <x v="6400"/>
  </r>
  <r>
    <n v="8135"/>
    <s v="CA-2015-121776"/>
    <x v="1130"/>
    <x v="1265"/>
    <s v="Standard Class"/>
    <s v="RD-19585"/>
    <s v="Rob Dowd"/>
    <s v="Consumer"/>
    <s v="United States"/>
    <s v="Los Angeles"/>
    <s v="California"/>
    <n v="90008"/>
    <x v="1"/>
    <x v="314"/>
    <x v="1"/>
    <x v="10"/>
    <x v="314"/>
    <x v="655"/>
    <n v="3"/>
    <n v="0"/>
    <x v="4445"/>
  </r>
  <r>
    <n v="8136"/>
    <s v="CA-2015-121776"/>
    <x v="1130"/>
    <x v="1265"/>
    <s v="Standard Class"/>
    <s v="RD-19585"/>
    <s v="Rob Dowd"/>
    <s v="Consumer"/>
    <s v="United States"/>
    <s v="Los Angeles"/>
    <s v="California"/>
    <n v="90008"/>
    <x v="1"/>
    <x v="49"/>
    <x v="1"/>
    <x v="2"/>
    <x v="49"/>
    <x v="2077"/>
    <n v="7"/>
    <n v="0"/>
    <x v="2238"/>
  </r>
  <r>
    <n v="8137"/>
    <s v="CA-2016-118073"/>
    <x v="399"/>
    <x v="1070"/>
    <s v="Standard Class"/>
    <s v="CS-12490"/>
    <s v="Cindy Schnelling"/>
    <s v="Corporate"/>
    <s v="United States"/>
    <s v="Lakeland"/>
    <s v="Florida"/>
    <n v="33801"/>
    <x v="0"/>
    <x v="277"/>
    <x v="0"/>
    <x v="3"/>
    <x v="277"/>
    <x v="5310"/>
    <n v="7"/>
    <n v="0.45"/>
    <x v="6401"/>
  </r>
  <r>
    <n v="8138"/>
    <s v="CA-2014-103219"/>
    <x v="187"/>
    <x v="1170"/>
    <s v="Standard Class"/>
    <s v="BF-11215"/>
    <s v="Benjamin Farhat"/>
    <s v="Home Office"/>
    <s v="United States"/>
    <s v="New York City"/>
    <s v="New York"/>
    <n v="10035"/>
    <x v="3"/>
    <x v="267"/>
    <x v="0"/>
    <x v="5"/>
    <x v="963"/>
    <x v="5311"/>
    <n v="9"/>
    <n v="0"/>
    <x v="6402"/>
  </r>
  <r>
    <n v="8139"/>
    <s v="CA-2016-102561"/>
    <x v="427"/>
    <x v="18"/>
    <s v="Standard Class"/>
    <s v="NK-18490"/>
    <s v="Neil Knudson"/>
    <s v="Home Office"/>
    <s v="United States"/>
    <s v="Philadelphia"/>
    <s v="Pennsylvania"/>
    <n v="19140"/>
    <x v="3"/>
    <x v="824"/>
    <x v="1"/>
    <x v="6"/>
    <x v="820"/>
    <x v="2437"/>
    <n v="8"/>
    <n v="0.2"/>
    <x v="6403"/>
  </r>
  <r>
    <n v="8140"/>
    <s v="CA-2016-102561"/>
    <x v="427"/>
    <x v="18"/>
    <s v="Standard Class"/>
    <s v="NK-18490"/>
    <s v="Neil Knudson"/>
    <s v="Home Office"/>
    <s v="United States"/>
    <s v="Philadelphia"/>
    <s v="Pennsylvania"/>
    <n v="19140"/>
    <x v="3"/>
    <x v="841"/>
    <x v="1"/>
    <x v="4"/>
    <x v="835"/>
    <x v="5312"/>
    <n v="10"/>
    <n v="0.2"/>
    <x v="6404"/>
  </r>
  <r>
    <n v="8141"/>
    <s v="CA-2016-102561"/>
    <x v="427"/>
    <x v="18"/>
    <s v="Standard Class"/>
    <s v="NK-18490"/>
    <s v="Neil Knudson"/>
    <s v="Home Office"/>
    <s v="United States"/>
    <s v="Philadelphia"/>
    <s v="Pennsylvania"/>
    <n v="19140"/>
    <x v="3"/>
    <x v="609"/>
    <x v="1"/>
    <x v="10"/>
    <x v="609"/>
    <x v="282"/>
    <n v="4"/>
    <n v="0.2"/>
    <x v="6224"/>
  </r>
  <r>
    <n v="8142"/>
    <s v="CA-2016-100993"/>
    <x v="473"/>
    <x v="1156"/>
    <s v="Standard Class"/>
    <s v="AZ-10750"/>
    <s v="Annie Zypern"/>
    <s v="Consumer"/>
    <s v="United States"/>
    <s v="San Diego"/>
    <s v="California"/>
    <n v="92037"/>
    <x v="1"/>
    <x v="607"/>
    <x v="1"/>
    <x v="2"/>
    <x v="607"/>
    <x v="1674"/>
    <n v="3"/>
    <n v="0"/>
    <x v="4030"/>
  </r>
  <r>
    <n v="8143"/>
    <s v="CA-2016-100993"/>
    <x v="473"/>
    <x v="1156"/>
    <s v="Standard Class"/>
    <s v="AZ-10750"/>
    <s v="Annie Zypern"/>
    <s v="Consumer"/>
    <s v="United States"/>
    <s v="San Diego"/>
    <s v="California"/>
    <n v="92037"/>
    <x v="1"/>
    <x v="821"/>
    <x v="1"/>
    <x v="4"/>
    <x v="817"/>
    <x v="4702"/>
    <n v="3"/>
    <n v="0"/>
    <x v="5587"/>
  </r>
  <r>
    <n v="8144"/>
    <s v="CA-2016-100993"/>
    <x v="473"/>
    <x v="1156"/>
    <s v="Standard Class"/>
    <s v="AZ-10750"/>
    <s v="Annie Zypern"/>
    <s v="Consumer"/>
    <s v="United States"/>
    <s v="San Diego"/>
    <s v="California"/>
    <n v="92037"/>
    <x v="1"/>
    <x v="616"/>
    <x v="0"/>
    <x v="3"/>
    <x v="616"/>
    <x v="5313"/>
    <n v="4"/>
    <n v="0.2"/>
    <x v="6405"/>
  </r>
  <r>
    <n v="8145"/>
    <s v="CA-2016-100993"/>
    <x v="473"/>
    <x v="1156"/>
    <s v="Standard Class"/>
    <s v="AZ-10750"/>
    <s v="Annie Zypern"/>
    <s v="Consumer"/>
    <s v="United States"/>
    <s v="San Diego"/>
    <s v="California"/>
    <n v="92037"/>
    <x v="1"/>
    <x v="140"/>
    <x v="2"/>
    <x v="7"/>
    <x v="141"/>
    <x v="4101"/>
    <n v="4"/>
    <n v="0.2"/>
    <x v="6406"/>
  </r>
  <r>
    <n v="8146"/>
    <s v="US-2014-112949"/>
    <x v="886"/>
    <x v="1004"/>
    <s v="Standard Class"/>
    <s v="Co-12640"/>
    <s v="Corey-Lock"/>
    <s v="Consumer"/>
    <s v="United States"/>
    <s v="Lawton"/>
    <s v="Oklahoma"/>
    <n v="73505"/>
    <x v="2"/>
    <x v="1152"/>
    <x v="1"/>
    <x v="9"/>
    <x v="1140"/>
    <x v="5314"/>
    <n v="6"/>
    <n v="0"/>
    <x v="6407"/>
  </r>
  <r>
    <n v="8147"/>
    <s v="US-2014-112949"/>
    <x v="886"/>
    <x v="1004"/>
    <s v="Standard Class"/>
    <s v="Co-12640"/>
    <s v="Corey-Lock"/>
    <s v="Consumer"/>
    <s v="United States"/>
    <s v="Lawton"/>
    <s v="Oklahoma"/>
    <n v="73505"/>
    <x v="2"/>
    <x v="1273"/>
    <x v="1"/>
    <x v="6"/>
    <x v="1258"/>
    <x v="2872"/>
    <n v="2"/>
    <n v="0"/>
    <x v="5702"/>
  </r>
  <r>
    <n v="8148"/>
    <s v="US-2017-146822"/>
    <x v="255"/>
    <x v="1055"/>
    <s v="Standard Class"/>
    <s v="AG-10675"/>
    <s v="Anna Gayman"/>
    <s v="Consumer"/>
    <s v="United States"/>
    <s v="Salem"/>
    <s v="Virginia"/>
    <n v="24153"/>
    <x v="0"/>
    <x v="33"/>
    <x v="1"/>
    <x v="10"/>
    <x v="33"/>
    <x v="338"/>
    <n v="4"/>
    <n v="0"/>
    <x v="346"/>
  </r>
  <r>
    <n v="8149"/>
    <s v="US-2016-131058"/>
    <x v="797"/>
    <x v="844"/>
    <s v="Standard Class"/>
    <s v="EM-14140"/>
    <s v="Eugene Moren"/>
    <s v="Home Office"/>
    <s v="United States"/>
    <s v="Santa Ana"/>
    <s v="California"/>
    <n v="92704"/>
    <x v="1"/>
    <x v="745"/>
    <x v="1"/>
    <x v="2"/>
    <x v="743"/>
    <x v="171"/>
    <n v="7"/>
    <n v="0"/>
    <x v="765"/>
  </r>
  <r>
    <n v="8150"/>
    <s v="CA-2014-167997"/>
    <x v="755"/>
    <x v="1284"/>
    <s v="First Class"/>
    <s v="CA-11965"/>
    <s v="Carol Adams"/>
    <s v="Corporate"/>
    <s v="United States"/>
    <s v="Rapid City"/>
    <s v="South Dakota"/>
    <n v="57701"/>
    <x v="2"/>
    <x v="951"/>
    <x v="1"/>
    <x v="8"/>
    <x v="944"/>
    <x v="3893"/>
    <n v="2"/>
    <n v="0"/>
    <x v="6408"/>
  </r>
  <r>
    <n v="8151"/>
    <s v="CA-2014-167997"/>
    <x v="755"/>
    <x v="1284"/>
    <s v="First Class"/>
    <s v="CA-11965"/>
    <s v="Carol Adams"/>
    <s v="Corporate"/>
    <s v="United States"/>
    <s v="Rapid City"/>
    <s v="South Dakota"/>
    <n v="57701"/>
    <x v="2"/>
    <x v="631"/>
    <x v="0"/>
    <x v="0"/>
    <x v="631"/>
    <x v="1741"/>
    <n v="2"/>
    <n v="0"/>
    <x v="1848"/>
  </r>
  <r>
    <n v="8152"/>
    <s v="CA-2017-140151"/>
    <x v="721"/>
    <x v="186"/>
    <s v="First Class"/>
    <s v="RB-19360"/>
    <s v="Raymond Buch"/>
    <s v="Consumer"/>
    <s v="United States"/>
    <s v="Seattle"/>
    <s v="Washington"/>
    <n v="98115"/>
    <x v="1"/>
    <x v="720"/>
    <x v="1"/>
    <x v="4"/>
    <x v="719"/>
    <x v="4663"/>
    <n v="2"/>
    <n v="0"/>
    <x v="5530"/>
  </r>
  <r>
    <n v="8153"/>
    <s v="CA-2017-140151"/>
    <x v="721"/>
    <x v="186"/>
    <s v="First Class"/>
    <s v="RB-19360"/>
    <s v="Raymond Buch"/>
    <s v="Consumer"/>
    <s v="United States"/>
    <s v="Seattle"/>
    <s v="Washington"/>
    <n v="98115"/>
    <x v="1"/>
    <x v="481"/>
    <x v="1"/>
    <x v="10"/>
    <x v="482"/>
    <x v="130"/>
    <n v="3"/>
    <n v="0"/>
    <x v="132"/>
  </r>
  <r>
    <n v="8154"/>
    <s v="CA-2017-140151"/>
    <x v="721"/>
    <x v="186"/>
    <s v="First Class"/>
    <s v="RB-19360"/>
    <s v="Raymond Buch"/>
    <s v="Consumer"/>
    <s v="United States"/>
    <s v="Seattle"/>
    <s v="Washington"/>
    <n v="98115"/>
    <x v="1"/>
    <x v="1388"/>
    <x v="2"/>
    <x v="16"/>
    <x v="1374"/>
    <x v="5315"/>
    <n v="4"/>
    <n v="0"/>
    <x v="6409"/>
  </r>
  <r>
    <n v="8155"/>
    <s v="US-2017-143770"/>
    <x v="177"/>
    <x v="540"/>
    <s v="Standard Class"/>
    <s v="RD-19720"/>
    <s v="Roger Demir"/>
    <s v="Consumer"/>
    <s v="United States"/>
    <s v="Middletown"/>
    <s v="Connecticut"/>
    <n v="6457"/>
    <x v="3"/>
    <x v="1200"/>
    <x v="2"/>
    <x v="11"/>
    <x v="1185"/>
    <x v="1685"/>
    <n v="2"/>
    <n v="0"/>
    <x v="1785"/>
  </r>
  <r>
    <n v="8156"/>
    <s v="US-2017-143770"/>
    <x v="177"/>
    <x v="540"/>
    <s v="Standard Class"/>
    <s v="RD-19720"/>
    <s v="Roger Demir"/>
    <s v="Consumer"/>
    <s v="United States"/>
    <s v="Middletown"/>
    <s v="Connecticut"/>
    <n v="6457"/>
    <x v="3"/>
    <x v="1030"/>
    <x v="1"/>
    <x v="10"/>
    <x v="1021"/>
    <x v="1168"/>
    <n v="2"/>
    <n v="0"/>
    <x v="4027"/>
  </r>
  <r>
    <n v="8157"/>
    <s v="CA-2016-131296"/>
    <x v="964"/>
    <x v="1080"/>
    <s v="Standard Class"/>
    <s v="MS-17830"/>
    <s v="Melanie Seite"/>
    <s v="Consumer"/>
    <s v="United States"/>
    <s v="Baltimore"/>
    <s v="Maryland"/>
    <n v="21215"/>
    <x v="3"/>
    <x v="975"/>
    <x v="0"/>
    <x v="3"/>
    <x v="969"/>
    <x v="5316"/>
    <n v="2"/>
    <n v="0.3"/>
    <x v="6410"/>
  </r>
  <r>
    <n v="8158"/>
    <s v="CA-2016-103464"/>
    <x v="741"/>
    <x v="407"/>
    <s v="Standard Class"/>
    <s v="PG-18820"/>
    <s v="Patrick Gardner"/>
    <s v="Consumer"/>
    <s v="United States"/>
    <s v="San Diego"/>
    <s v="California"/>
    <n v="92105"/>
    <x v="1"/>
    <x v="1200"/>
    <x v="2"/>
    <x v="11"/>
    <x v="1185"/>
    <x v="2027"/>
    <n v="5"/>
    <n v="0"/>
    <x v="2185"/>
  </r>
  <r>
    <n v="8159"/>
    <s v="CA-2017-136238"/>
    <x v="377"/>
    <x v="378"/>
    <s v="Standard Class"/>
    <s v="KB-16240"/>
    <s v="Karen Bern"/>
    <s v="Corporate"/>
    <s v="United States"/>
    <s v="Odessa"/>
    <s v="Texas"/>
    <n v="79762"/>
    <x v="2"/>
    <x v="1283"/>
    <x v="1"/>
    <x v="10"/>
    <x v="1268"/>
    <x v="2975"/>
    <n v="3"/>
    <n v="0.2"/>
    <x v="6411"/>
  </r>
  <r>
    <n v="8160"/>
    <s v="CA-2016-120803"/>
    <x v="1185"/>
    <x v="20"/>
    <s v="Standard Class"/>
    <s v="RB-19465"/>
    <s v="Rick Bensley"/>
    <s v="Home Office"/>
    <s v="United States"/>
    <s v="Milford"/>
    <s v="Connecticut"/>
    <n v="6460"/>
    <x v="3"/>
    <x v="240"/>
    <x v="2"/>
    <x v="11"/>
    <x v="241"/>
    <x v="5240"/>
    <n v="5"/>
    <n v="0"/>
    <x v="6308"/>
  </r>
  <r>
    <n v="8161"/>
    <s v="CA-2016-134138"/>
    <x v="595"/>
    <x v="633"/>
    <s v="Standard Class"/>
    <s v="JD-15790"/>
    <s v="John Dryer"/>
    <s v="Consumer"/>
    <s v="United States"/>
    <s v="Belleville"/>
    <s v="New Jersey"/>
    <n v="7109"/>
    <x v="3"/>
    <x v="1756"/>
    <x v="0"/>
    <x v="1"/>
    <x v="1746"/>
    <x v="5317"/>
    <n v="2"/>
    <n v="0"/>
    <x v="6412"/>
  </r>
  <r>
    <n v="8162"/>
    <s v="CA-2015-120915"/>
    <x v="694"/>
    <x v="1120"/>
    <s v="Second Class"/>
    <s v="JJ-15445"/>
    <s v="Jennifer Jackson"/>
    <s v="Consumer"/>
    <s v="United States"/>
    <s v="New York City"/>
    <s v="New York"/>
    <n v="10035"/>
    <x v="3"/>
    <x v="414"/>
    <x v="1"/>
    <x v="9"/>
    <x v="414"/>
    <x v="5318"/>
    <n v="6"/>
    <n v="0"/>
    <x v="6413"/>
  </r>
  <r>
    <n v="8163"/>
    <s v="CA-2015-120915"/>
    <x v="694"/>
    <x v="1120"/>
    <s v="Second Class"/>
    <s v="JJ-15445"/>
    <s v="Jennifer Jackson"/>
    <s v="Consumer"/>
    <s v="United States"/>
    <s v="New York City"/>
    <s v="New York"/>
    <n v="10035"/>
    <x v="3"/>
    <x v="348"/>
    <x v="2"/>
    <x v="7"/>
    <x v="348"/>
    <x v="673"/>
    <n v="2"/>
    <n v="0"/>
    <x v="685"/>
  </r>
  <r>
    <n v="8164"/>
    <s v="CA-2015-168207"/>
    <x v="121"/>
    <x v="85"/>
    <s v="Standard Class"/>
    <s v="LT-17110"/>
    <s v="Liz Thompson"/>
    <s v="Consumer"/>
    <s v="United States"/>
    <s v="San Diego"/>
    <s v="California"/>
    <n v="92105"/>
    <x v="1"/>
    <x v="1372"/>
    <x v="0"/>
    <x v="5"/>
    <x v="1357"/>
    <x v="5319"/>
    <n v="6"/>
    <n v="0"/>
    <x v="6414"/>
  </r>
  <r>
    <n v="8165"/>
    <s v="CA-2015-168207"/>
    <x v="121"/>
    <x v="85"/>
    <s v="Standard Class"/>
    <s v="LT-17110"/>
    <s v="Liz Thompson"/>
    <s v="Consumer"/>
    <s v="United States"/>
    <s v="San Diego"/>
    <s v="California"/>
    <n v="92105"/>
    <x v="1"/>
    <x v="301"/>
    <x v="1"/>
    <x v="8"/>
    <x v="301"/>
    <x v="3668"/>
    <n v="7"/>
    <n v="0.2"/>
    <x v="4195"/>
  </r>
  <r>
    <n v="8166"/>
    <s v="CA-2015-168207"/>
    <x v="121"/>
    <x v="85"/>
    <s v="Standard Class"/>
    <s v="LT-17110"/>
    <s v="Liz Thompson"/>
    <s v="Consumer"/>
    <s v="United States"/>
    <s v="San Diego"/>
    <s v="California"/>
    <n v="92105"/>
    <x v="1"/>
    <x v="591"/>
    <x v="1"/>
    <x v="8"/>
    <x v="591"/>
    <x v="1655"/>
    <n v="3"/>
    <n v="0.2"/>
    <x v="4063"/>
  </r>
  <r>
    <n v="8167"/>
    <s v="CA-2015-168207"/>
    <x v="121"/>
    <x v="85"/>
    <s v="Standard Class"/>
    <s v="LT-17110"/>
    <s v="Liz Thompson"/>
    <s v="Consumer"/>
    <s v="United States"/>
    <s v="San Diego"/>
    <s v="California"/>
    <n v="92105"/>
    <x v="1"/>
    <x v="1373"/>
    <x v="0"/>
    <x v="0"/>
    <x v="1358"/>
    <x v="5320"/>
    <n v="3"/>
    <n v="0.15"/>
    <x v="6415"/>
  </r>
  <r>
    <n v="8168"/>
    <s v="CA-2016-144148"/>
    <x v="995"/>
    <x v="816"/>
    <s v="Standard Class"/>
    <s v="AH-10690"/>
    <s v="Anna Häberlin"/>
    <s v="Corporate"/>
    <s v="United States"/>
    <s v="San Francisco"/>
    <s v="California"/>
    <n v="94122"/>
    <x v="1"/>
    <x v="584"/>
    <x v="0"/>
    <x v="3"/>
    <x v="584"/>
    <x v="5321"/>
    <n v="7"/>
    <n v="0.2"/>
    <x v="6416"/>
  </r>
  <r>
    <n v="8169"/>
    <s v="CA-2017-107174"/>
    <x v="44"/>
    <x v="87"/>
    <s v="Standard Class"/>
    <s v="AB-10060"/>
    <s v="Adam Bellavance"/>
    <s v="Home Office"/>
    <s v="United States"/>
    <s v="Seattle"/>
    <s v="Washington"/>
    <n v="98105"/>
    <x v="1"/>
    <x v="309"/>
    <x v="0"/>
    <x v="3"/>
    <x v="309"/>
    <x v="5322"/>
    <n v="7"/>
    <n v="0"/>
    <x v="6417"/>
  </r>
  <r>
    <n v="8170"/>
    <s v="CA-2017-107174"/>
    <x v="44"/>
    <x v="87"/>
    <s v="Standard Class"/>
    <s v="AB-10060"/>
    <s v="Adam Bellavance"/>
    <s v="Home Office"/>
    <s v="United States"/>
    <s v="Seattle"/>
    <s v="Washington"/>
    <n v="98105"/>
    <x v="1"/>
    <x v="299"/>
    <x v="0"/>
    <x v="1"/>
    <x v="299"/>
    <x v="4920"/>
    <n v="2"/>
    <n v="0.2"/>
    <x v="6418"/>
  </r>
  <r>
    <n v="8171"/>
    <s v="CA-2017-107174"/>
    <x v="44"/>
    <x v="87"/>
    <s v="Standard Class"/>
    <s v="AB-10060"/>
    <s v="Adam Bellavance"/>
    <s v="Home Office"/>
    <s v="United States"/>
    <s v="Seattle"/>
    <s v="Washington"/>
    <n v="98105"/>
    <x v="1"/>
    <x v="477"/>
    <x v="2"/>
    <x v="11"/>
    <x v="478"/>
    <x v="5323"/>
    <n v="3"/>
    <n v="0"/>
    <x v="6419"/>
  </r>
  <r>
    <n v="8172"/>
    <s v="CA-2016-146150"/>
    <x v="1173"/>
    <x v="1285"/>
    <s v="Standard Class"/>
    <s v="FM-14380"/>
    <s v="Fred McMath"/>
    <s v="Consumer"/>
    <s v="United States"/>
    <s v="Jackson"/>
    <s v="Mississippi"/>
    <n v="39212"/>
    <x v="0"/>
    <x v="978"/>
    <x v="1"/>
    <x v="6"/>
    <x v="971"/>
    <x v="5324"/>
    <n v="7"/>
    <n v="0"/>
    <x v="6420"/>
  </r>
  <r>
    <n v="8173"/>
    <s v="CA-2014-114125"/>
    <x v="868"/>
    <x v="1286"/>
    <s v="Standard Class"/>
    <s v="GH-14410"/>
    <s v="Gary Hansen"/>
    <s v="Home Office"/>
    <s v="United States"/>
    <s v="Los Angeles"/>
    <s v="California"/>
    <n v="90049"/>
    <x v="1"/>
    <x v="1363"/>
    <x v="1"/>
    <x v="2"/>
    <x v="1349"/>
    <x v="709"/>
    <n v="1"/>
    <n v="0"/>
    <x v="723"/>
  </r>
  <r>
    <n v="8174"/>
    <s v="CA-2014-114125"/>
    <x v="868"/>
    <x v="1286"/>
    <s v="Standard Class"/>
    <s v="GH-14410"/>
    <s v="Gary Hansen"/>
    <s v="Home Office"/>
    <s v="United States"/>
    <s v="Los Angeles"/>
    <s v="California"/>
    <n v="90049"/>
    <x v="1"/>
    <x v="44"/>
    <x v="1"/>
    <x v="8"/>
    <x v="44"/>
    <x v="4299"/>
    <n v="6"/>
    <n v="0.2"/>
    <x v="5022"/>
  </r>
  <r>
    <n v="8175"/>
    <s v="CA-2014-114125"/>
    <x v="868"/>
    <x v="1286"/>
    <s v="Standard Class"/>
    <s v="GH-14410"/>
    <s v="Gary Hansen"/>
    <s v="Home Office"/>
    <s v="United States"/>
    <s v="Los Angeles"/>
    <s v="California"/>
    <n v="90049"/>
    <x v="1"/>
    <x v="1198"/>
    <x v="1"/>
    <x v="4"/>
    <x v="1183"/>
    <x v="100"/>
    <n v="4"/>
    <n v="0"/>
    <x v="6421"/>
  </r>
  <r>
    <n v="8176"/>
    <s v="CA-2016-114944"/>
    <x v="806"/>
    <x v="1106"/>
    <s v="Standard Class"/>
    <s v="HE-14800"/>
    <s v="Harold Engle"/>
    <s v="Corporate"/>
    <s v="United States"/>
    <s v="Chicago"/>
    <s v="Illinois"/>
    <n v="60623"/>
    <x v="2"/>
    <x v="62"/>
    <x v="1"/>
    <x v="10"/>
    <x v="62"/>
    <x v="4415"/>
    <n v="4"/>
    <n v="0.2"/>
    <x v="6422"/>
  </r>
  <r>
    <n v="8177"/>
    <s v="CA-2016-135965"/>
    <x v="897"/>
    <x v="1043"/>
    <s v="First Class"/>
    <s v="SZ-20035"/>
    <s v="Sam Zeldin"/>
    <s v="Home Office"/>
    <s v="United States"/>
    <s v="New York City"/>
    <s v="New York"/>
    <n v="10035"/>
    <x v="3"/>
    <x v="80"/>
    <x v="1"/>
    <x v="4"/>
    <x v="80"/>
    <x v="5325"/>
    <n v="6"/>
    <n v="0"/>
    <x v="6423"/>
  </r>
  <r>
    <n v="8178"/>
    <s v="CA-2017-149699"/>
    <x v="66"/>
    <x v="468"/>
    <s v="First Class"/>
    <s v="CM-12115"/>
    <s v="Chad McGuire"/>
    <s v="Consumer"/>
    <s v="United States"/>
    <s v="Los Angeles"/>
    <s v="California"/>
    <n v="90008"/>
    <x v="1"/>
    <x v="1523"/>
    <x v="2"/>
    <x v="11"/>
    <x v="1510"/>
    <x v="5326"/>
    <n v="5"/>
    <n v="0"/>
    <x v="6424"/>
  </r>
  <r>
    <n v="8179"/>
    <s v="CA-2016-166429"/>
    <x v="476"/>
    <x v="1054"/>
    <s v="Standard Class"/>
    <s v="TG-21310"/>
    <s v="Toby Gnade"/>
    <s v="Consumer"/>
    <s v="United States"/>
    <s v="Des Moines"/>
    <s v="Washington"/>
    <n v="98198"/>
    <x v="1"/>
    <x v="615"/>
    <x v="2"/>
    <x v="16"/>
    <x v="615"/>
    <x v="3157"/>
    <n v="2"/>
    <n v="0"/>
    <x v="3549"/>
  </r>
  <r>
    <n v="8180"/>
    <s v="CA-2015-112767"/>
    <x v="991"/>
    <x v="1066"/>
    <s v="Standard Class"/>
    <s v="DK-12985"/>
    <s v="Darren Koutras"/>
    <s v="Consumer"/>
    <s v="United States"/>
    <s v="Springfield"/>
    <s v="Oregon"/>
    <n v="97477"/>
    <x v="1"/>
    <x v="1582"/>
    <x v="0"/>
    <x v="3"/>
    <x v="1573"/>
    <x v="5327"/>
    <n v="4"/>
    <n v="0.5"/>
    <x v="6425"/>
  </r>
  <r>
    <n v="8181"/>
    <s v="CA-2015-119879"/>
    <x v="82"/>
    <x v="332"/>
    <s v="Standard Class"/>
    <s v="SS-20410"/>
    <s v="Shahid Shariari"/>
    <s v="Consumer"/>
    <s v="United States"/>
    <s v="Philadelphia"/>
    <s v="Pennsylvania"/>
    <n v="19120"/>
    <x v="3"/>
    <x v="971"/>
    <x v="0"/>
    <x v="3"/>
    <x v="965"/>
    <x v="5328"/>
    <n v="8"/>
    <n v="0.4"/>
    <x v="6426"/>
  </r>
  <r>
    <n v="8182"/>
    <s v="CA-2015-119879"/>
    <x v="82"/>
    <x v="332"/>
    <s v="Standard Class"/>
    <s v="SS-20410"/>
    <s v="Shahid Shariari"/>
    <s v="Consumer"/>
    <s v="United States"/>
    <s v="Philadelphia"/>
    <s v="Pennsylvania"/>
    <n v="19120"/>
    <x v="3"/>
    <x v="687"/>
    <x v="2"/>
    <x v="7"/>
    <x v="687"/>
    <x v="5329"/>
    <n v="5"/>
    <n v="0.4"/>
    <x v="6427"/>
  </r>
  <r>
    <n v="8183"/>
    <s v="CA-2017-155642"/>
    <x v="796"/>
    <x v="843"/>
    <s v="Standard Class"/>
    <s v="BM-11575"/>
    <s v="Brendan Murry"/>
    <s v="Corporate"/>
    <s v="United States"/>
    <s v="Chicago"/>
    <s v="Illinois"/>
    <n v="60653"/>
    <x v="2"/>
    <x v="1155"/>
    <x v="0"/>
    <x v="5"/>
    <x v="1143"/>
    <x v="1832"/>
    <n v="3"/>
    <n v="0.6"/>
    <x v="1963"/>
  </r>
  <r>
    <n v="8184"/>
    <s v="CA-2017-155642"/>
    <x v="796"/>
    <x v="843"/>
    <s v="Standard Class"/>
    <s v="BM-11575"/>
    <s v="Brendan Murry"/>
    <s v="Corporate"/>
    <s v="United States"/>
    <s v="Chicago"/>
    <s v="Illinois"/>
    <n v="60653"/>
    <x v="2"/>
    <x v="283"/>
    <x v="0"/>
    <x v="5"/>
    <x v="283"/>
    <x v="5330"/>
    <n v="1"/>
    <n v="0.6"/>
    <x v="6428"/>
  </r>
  <r>
    <n v="8185"/>
    <s v="US-2017-101721"/>
    <x v="283"/>
    <x v="1186"/>
    <s v="Standard Class"/>
    <s v="MY-17380"/>
    <s v="Maribeth Yedwab"/>
    <s v="Corporate"/>
    <s v="United States"/>
    <s v="Chicago"/>
    <s v="Illinois"/>
    <n v="60623"/>
    <x v="2"/>
    <x v="954"/>
    <x v="1"/>
    <x v="10"/>
    <x v="947"/>
    <x v="930"/>
    <n v="3"/>
    <n v="0.2"/>
    <x v="964"/>
  </r>
  <r>
    <n v="8186"/>
    <s v="CA-2015-136728"/>
    <x v="1023"/>
    <x v="731"/>
    <s v="Second Class"/>
    <s v="AG-10900"/>
    <s v="Arthur Gainer"/>
    <s v="Consumer"/>
    <s v="United States"/>
    <s v="Chicago"/>
    <s v="Illinois"/>
    <n v="60623"/>
    <x v="2"/>
    <x v="1170"/>
    <x v="1"/>
    <x v="12"/>
    <x v="153"/>
    <x v="1635"/>
    <n v="1"/>
    <n v="0.2"/>
    <x v="1732"/>
  </r>
  <r>
    <n v="8187"/>
    <s v="CA-2015-136728"/>
    <x v="1023"/>
    <x v="731"/>
    <s v="Second Class"/>
    <s v="AG-10900"/>
    <s v="Arthur Gainer"/>
    <s v="Consumer"/>
    <s v="United States"/>
    <s v="Chicago"/>
    <s v="Illinois"/>
    <n v="60623"/>
    <x v="2"/>
    <x v="163"/>
    <x v="0"/>
    <x v="1"/>
    <x v="164"/>
    <x v="5331"/>
    <n v="4"/>
    <n v="0.3"/>
    <x v="6429"/>
  </r>
  <r>
    <n v="8188"/>
    <s v="CA-2016-127194"/>
    <x v="107"/>
    <x v="265"/>
    <s v="Standard Class"/>
    <s v="BW-11110"/>
    <s v="Bart Watters"/>
    <s v="Corporate"/>
    <s v="United States"/>
    <s v="New York City"/>
    <s v="New York"/>
    <n v="10024"/>
    <x v="3"/>
    <x v="161"/>
    <x v="1"/>
    <x v="10"/>
    <x v="162"/>
    <x v="2159"/>
    <n v="9"/>
    <n v="0"/>
    <x v="6430"/>
  </r>
  <r>
    <n v="8189"/>
    <s v="CA-2015-140375"/>
    <x v="653"/>
    <x v="1287"/>
    <s v="Second Class"/>
    <s v="SG-20470"/>
    <s v="Sheri Gordon"/>
    <s v="Consumer"/>
    <s v="United States"/>
    <s v="Rockville"/>
    <s v="Maryland"/>
    <n v="20852"/>
    <x v="3"/>
    <x v="680"/>
    <x v="1"/>
    <x v="10"/>
    <x v="680"/>
    <x v="541"/>
    <n v="3"/>
    <n v="0"/>
    <x v="551"/>
  </r>
  <r>
    <n v="8190"/>
    <s v="CA-2015-140375"/>
    <x v="653"/>
    <x v="1287"/>
    <s v="Second Class"/>
    <s v="SG-20470"/>
    <s v="Sheri Gordon"/>
    <s v="Consumer"/>
    <s v="United States"/>
    <s v="Rockville"/>
    <s v="Maryland"/>
    <n v="20852"/>
    <x v="3"/>
    <x v="777"/>
    <x v="1"/>
    <x v="8"/>
    <x v="776"/>
    <x v="1576"/>
    <n v="1"/>
    <n v="0"/>
    <x v="6431"/>
  </r>
  <r>
    <n v="8191"/>
    <s v="US-2017-155866"/>
    <x v="701"/>
    <x v="410"/>
    <s v="Standard Class"/>
    <s v="CC-12370"/>
    <s v="Christopher Conant"/>
    <s v="Consumer"/>
    <s v="United States"/>
    <s v="New York City"/>
    <s v="New York"/>
    <n v="10011"/>
    <x v="3"/>
    <x v="832"/>
    <x v="1"/>
    <x v="10"/>
    <x v="827"/>
    <x v="789"/>
    <n v="6"/>
    <n v="0"/>
    <x v="814"/>
  </r>
  <r>
    <n v="8192"/>
    <s v="US-2017-155866"/>
    <x v="701"/>
    <x v="410"/>
    <s v="Standard Class"/>
    <s v="CC-12370"/>
    <s v="Christopher Conant"/>
    <s v="Consumer"/>
    <s v="United States"/>
    <s v="New York City"/>
    <s v="New York"/>
    <n v="10011"/>
    <x v="3"/>
    <x v="267"/>
    <x v="0"/>
    <x v="5"/>
    <x v="267"/>
    <x v="5093"/>
    <n v="4"/>
    <n v="0"/>
    <x v="6093"/>
  </r>
  <r>
    <n v="8193"/>
    <s v="CA-2015-141327"/>
    <x v="672"/>
    <x v="253"/>
    <s v="First Class"/>
    <s v="LR-16915"/>
    <s v="Lena Radford"/>
    <s v="Consumer"/>
    <s v="United States"/>
    <s v="Durham"/>
    <s v="North Carolina"/>
    <n v="27707"/>
    <x v="0"/>
    <x v="614"/>
    <x v="1"/>
    <x v="8"/>
    <x v="614"/>
    <x v="5332"/>
    <n v="7"/>
    <n v="0.7"/>
    <x v="6432"/>
  </r>
  <r>
    <n v="8194"/>
    <s v="CA-2015-141327"/>
    <x v="672"/>
    <x v="253"/>
    <s v="First Class"/>
    <s v="LR-16915"/>
    <s v="Lena Radford"/>
    <s v="Consumer"/>
    <s v="United States"/>
    <s v="Durham"/>
    <s v="North Carolina"/>
    <n v="27707"/>
    <x v="0"/>
    <x v="1360"/>
    <x v="1"/>
    <x v="9"/>
    <x v="1346"/>
    <x v="2066"/>
    <n v="3"/>
    <n v="0.2"/>
    <x v="6433"/>
  </r>
  <r>
    <n v="8195"/>
    <s v="CA-2015-141327"/>
    <x v="672"/>
    <x v="253"/>
    <s v="First Class"/>
    <s v="LR-16915"/>
    <s v="Lena Radford"/>
    <s v="Consumer"/>
    <s v="United States"/>
    <s v="Durham"/>
    <s v="North Carolina"/>
    <n v="27707"/>
    <x v="0"/>
    <x v="220"/>
    <x v="0"/>
    <x v="5"/>
    <x v="221"/>
    <x v="5333"/>
    <n v="2"/>
    <n v="0.2"/>
    <x v="6434"/>
  </r>
  <r>
    <n v="8196"/>
    <s v="CA-2015-136700"/>
    <x v="401"/>
    <x v="223"/>
    <s v="Second Class"/>
    <s v="DB-13120"/>
    <s v="David Bremer"/>
    <s v="Corporate"/>
    <s v="United States"/>
    <s v="Santa Barbara"/>
    <s v="California"/>
    <n v="93101"/>
    <x v="1"/>
    <x v="1056"/>
    <x v="1"/>
    <x v="10"/>
    <x v="1045"/>
    <x v="2482"/>
    <n v="2"/>
    <n v="0"/>
    <x v="4602"/>
  </r>
  <r>
    <n v="8197"/>
    <s v="CA-2017-102736"/>
    <x v="528"/>
    <x v="945"/>
    <s v="Standard Class"/>
    <s v="LP-17095"/>
    <s v="Liz Preis"/>
    <s v="Consumer"/>
    <s v="United States"/>
    <s v="Knoxville"/>
    <s v="Tennessee"/>
    <n v="37918"/>
    <x v="0"/>
    <x v="1130"/>
    <x v="2"/>
    <x v="11"/>
    <x v="1118"/>
    <x v="2879"/>
    <n v="4"/>
    <n v="0.2"/>
    <x v="6435"/>
  </r>
  <r>
    <n v="8198"/>
    <s v="CA-2017-102736"/>
    <x v="528"/>
    <x v="945"/>
    <s v="Standard Class"/>
    <s v="LP-17095"/>
    <s v="Liz Preis"/>
    <s v="Consumer"/>
    <s v="United States"/>
    <s v="Knoxville"/>
    <s v="Tennessee"/>
    <n v="37918"/>
    <x v="0"/>
    <x v="646"/>
    <x v="1"/>
    <x v="6"/>
    <x v="646"/>
    <x v="1002"/>
    <n v="5"/>
    <n v="0.2"/>
    <x v="6063"/>
  </r>
  <r>
    <n v="8199"/>
    <s v="CA-2017-102736"/>
    <x v="528"/>
    <x v="945"/>
    <s v="Standard Class"/>
    <s v="LP-17095"/>
    <s v="Liz Preis"/>
    <s v="Consumer"/>
    <s v="United States"/>
    <s v="Knoxville"/>
    <s v="Tennessee"/>
    <n v="37918"/>
    <x v="0"/>
    <x v="585"/>
    <x v="1"/>
    <x v="10"/>
    <x v="585"/>
    <x v="12"/>
    <n v="3"/>
    <n v="0.2"/>
    <x v="12"/>
  </r>
  <r>
    <n v="8200"/>
    <s v="CA-2017-125269"/>
    <x v="558"/>
    <x v="956"/>
    <s v="Standard Class"/>
    <s v="AF-10870"/>
    <s v="Art Ferguson"/>
    <s v="Consumer"/>
    <s v="United States"/>
    <s v="Chicago"/>
    <s v="Illinois"/>
    <n v="60610"/>
    <x v="2"/>
    <x v="1124"/>
    <x v="1"/>
    <x v="8"/>
    <x v="1112"/>
    <x v="5334"/>
    <n v="5"/>
    <n v="0.8"/>
    <x v="6436"/>
  </r>
  <r>
    <n v="8201"/>
    <s v="CA-2017-125269"/>
    <x v="558"/>
    <x v="956"/>
    <s v="Standard Class"/>
    <s v="AF-10870"/>
    <s v="Art Ferguson"/>
    <s v="Consumer"/>
    <s v="United States"/>
    <s v="Chicago"/>
    <s v="Illinois"/>
    <n v="60610"/>
    <x v="2"/>
    <x v="72"/>
    <x v="1"/>
    <x v="4"/>
    <x v="72"/>
    <x v="74"/>
    <n v="1"/>
    <n v="0.2"/>
    <x v="74"/>
  </r>
  <r>
    <n v="8202"/>
    <s v="CA-2015-114811"/>
    <x v="627"/>
    <x v="1163"/>
    <s v="Same Day"/>
    <s v="KD-16495"/>
    <s v="Keith Dawkins"/>
    <s v="Corporate"/>
    <s v="United States"/>
    <s v="New York City"/>
    <s v="New York"/>
    <n v="10024"/>
    <x v="3"/>
    <x v="1678"/>
    <x v="1"/>
    <x v="4"/>
    <x v="1666"/>
    <x v="5335"/>
    <n v="5"/>
    <n v="0"/>
    <x v="6437"/>
  </r>
  <r>
    <n v="8203"/>
    <s v="CA-2015-114811"/>
    <x v="627"/>
    <x v="1163"/>
    <s v="Same Day"/>
    <s v="KD-16495"/>
    <s v="Keith Dawkins"/>
    <s v="Corporate"/>
    <s v="United States"/>
    <s v="New York City"/>
    <s v="New York"/>
    <n v="10024"/>
    <x v="3"/>
    <x v="903"/>
    <x v="2"/>
    <x v="7"/>
    <x v="895"/>
    <x v="5336"/>
    <n v="2"/>
    <n v="0"/>
    <x v="6438"/>
  </r>
  <r>
    <n v="8204"/>
    <s v="CA-2015-114811"/>
    <x v="627"/>
    <x v="1163"/>
    <s v="Same Day"/>
    <s v="KD-16495"/>
    <s v="Keith Dawkins"/>
    <s v="Corporate"/>
    <s v="United States"/>
    <s v="New York City"/>
    <s v="New York"/>
    <n v="10024"/>
    <x v="3"/>
    <x v="1800"/>
    <x v="0"/>
    <x v="5"/>
    <x v="1790"/>
    <x v="5337"/>
    <n v="3"/>
    <n v="0"/>
    <x v="6439"/>
  </r>
  <r>
    <n v="8205"/>
    <s v="CA-2015-114811"/>
    <x v="627"/>
    <x v="1163"/>
    <s v="Same Day"/>
    <s v="KD-16495"/>
    <s v="Keith Dawkins"/>
    <s v="Corporate"/>
    <s v="United States"/>
    <s v="New York City"/>
    <s v="New York"/>
    <n v="10024"/>
    <x v="3"/>
    <x v="1715"/>
    <x v="2"/>
    <x v="15"/>
    <x v="1702"/>
    <x v="5338"/>
    <n v="4"/>
    <n v="0"/>
    <x v="6440"/>
  </r>
  <r>
    <n v="8206"/>
    <s v="CA-2015-114811"/>
    <x v="627"/>
    <x v="1163"/>
    <s v="Same Day"/>
    <s v="KD-16495"/>
    <s v="Keith Dawkins"/>
    <s v="Corporate"/>
    <s v="United States"/>
    <s v="New York City"/>
    <s v="New York"/>
    <n v="10024"/>
    <x v="3"/>
    <x v="623"/>
    <x v="0"/>
    <x v="1"/>
    <x v="623"/>
    <x v="5339"/>
    <n v="2"/>
    <n v="0.1"/>
    <x v="6441"/>
  </r>
  <r>
    <n v="8207"/>
    <s v="CA-2015-122266"/>
    <x v="33"/>
    <x v="862"/>
    <s v="Standard Class"/>
    <s v="SA-20830"/>
    <s v="Sue Ann Reed"/>
    <s v="Consumer"/>
    <s v="United States"/>
    <s v="Daytona Beach"/>
    <s v="Florida"/>
    <n v="32114"/>
    <x v="0"/>
    <x v="3"/>
    <x v="0"/>
    <x v="3"/>
    <x v="3"/>
    <x v="5340"/>
    <n v="1"/>
    <n v="0.45"/>
    <x v="6442"/>
  </r>
  <r>
    <n v="8208"/>
    <s v="CA-2015-122266"/>
    <x v="33"/>
    <x v="862"/>
    <s v="Standard Class"/>
    <s v="SA-20830"/>
    <s v="Sue Ann Reed"/>
    <s v="Consumer"/>
    <s v="United States"/>
    <s v="Daytona Beach"/>
    <s v="Florida"/>
    <n v="32114"/>
    <x v="0"/>
    <x v="346"/>
    <x v="1"/>
    <x v="6"/>
    <x v="346"/>
    <x v="370"/>
    <n v="1"/>
    <n v="0.2"/>
    <x v="379"/>
  </r>
  <r>
    <n v="8209"/>
    <s v="CA-2015-141565"/>
    <x v="1181"/>
    <x v="488"/>
    <s v="Standard Class"/>
    <s v="BG-11035"/>
    <s v="Barry Gonzalez"/>
    <s v="Consumer"/>
    <s v="United States"/>
    <s v="Nashville"/>
    <s v="Tennessee"/>
    <n v="37211"/>
    <x v="0"/>
    <x v="692"/>
    <x v="1"/>
    <x v="8"/>
    <x v="692"/>
    <x v="5341"/>
    <n v="6"/>
    <n v="0.7"/>
    <x v="6443"/>
  </r>
  <r>
    <n v="8210"/>
    <s v="CA-2015-141565"/>
    <x v="1181"/>
    <x v="488"/>
    <s v="Standard Class"/>
    <s v="BG-11035"/>
    <s v="Barry Gonzalez"/>
    <s v="Consumer"/>
    <s v="United States"/>
    <s v="Nashville"/>
    <s v="Tennessee"/>
    <n v="37211"/>
    <x v="0"/>
    <x v="196"/>
    <x v="1"/>
    <x v="4"/>
    <x v="197"/>
    <x v="5342"/>
    <n v="4"/>
    <n v="0.2"/>
    <x v="6444"/>
  </r>
  <r>
    <n v="8211"/>
    <s v="CA-2017-128769"/>
    <x v="210"/>
    <x v="230"/>
    <s v="Standard Class"/>
    <s v="DM-12955"/>
    <s v="Dario Medina"/>
    <s v="Corporate"/>
    <s v="United States"/>
    <s v="Nashville"/>
    <s v="Tennessee"/>
    <n v="37211"/>
    <x v="0"/>
    <x v="473"/>
    <x v="1"/>
    <x v="9"/>
    <x v="474"/>
    <x v="2424"/>
    <n v="2"/>
    <n v="0.2"/>
    <x v="6445"/>
  </r>
  <r>
    <n v="8212"/>
    <s v="CA-2016-116337"/>
    <x v="77"/>
    <x v="357"/>
    <s v="Standard Class"/>
    <s v="MC-17845"/>
    <s v="Michael Chen"/>
    <s v="Consumer"/>
    <s v="United States"/>
    <s v="Dallas"/>
    <s v="Texas"/>
    <n v="75220"/>
    <x v="2"/>
    <x v="1834"/>
    <x v="0"/>
    <x v="5"/>
    <x v="1822"/>
    <x v="5343"/>
    <n v="5"/>
    <n v="0.6"/>
    <x v="6446"/>
  </r>
  <r>
    <n v="8213"/>
    <s v="CA-2016-116337"/>
    <x v="77"/>
    <x v="357"/>
    <s v="Standard Class"/>
    <s v="MC-17845"/>
    <s v="Michael Chen"/>
    <s v="Consumer"/>
    <s v="United States"/>
    <s v="Dallas"/>
    <s v="Texas"/>
    <n v="75220"/>
    <x v="2"/>
    <x v="533"/>
    <x v="1"/>
    <x v="4"/>
    <x v="533"/>
    <x v="5344"/>
    <n v="3"/>
    <n v="0.2"/>
    <x v="6447"/>
  </r>
  <r>
    <n v="8214"/>
    <s v="CA-2015-120845"/>
    <x v="12"/>
    <x v="119"/>
    <s v="Standard Class"/>
    <s v="ML-17395"/>
    <s v="Marina Lichtenstein"/>
    <s v="Corporate"/>
    <s v="United States"/>
    <s v="Murfreesboro"/>
    <s v="Tennessee"/>
    <n v="37130"/>
    <x v="0"/>
    <x v="1085"/>
    <x v="1"/>
    <x v="8"/>
    <x v="1075"/>
    <x v="5345"/>
    <n v="4"/>
    <n v="0.7"/>
    <x v="6448"/>
  </r>
  <r>
    <n v="8215"/>
    <s v="CA-2015-120845"/>
    <x v="12"/>
    <x v="119"/>
    <s v="Standard Class"/>
    <s v="ML-17395"/>
    <s v="Marina Lichtenstein"/>
    <s v="Corporate"/>
    <s v="United States"/>
    <s v="Murfreesboro"/>
    <s v="Tennessee"/>
    <n v="37130"/>
    <x v="0"/>
    <x v="1402"/>
    <x v="1"/>
    <x v="10"/>
    <x v="1389"/>
    <x v="3755"/>
    <n v="1"/>
    <n v="0.2"/>
    <x v="6449"/>
  </r>
  <r>
    <n v="8216"/>
    <s v="CA-2015-120845"/>
    <x v="12"/>
    <x v="119"/>
    <s v="Standard Class"/>
    <s v="ML-17395"/>
    <s v="Marina Lichtenstein"/>
    <s v="Corporate"/>
    <s v="United States"/>
    <s v="Murfreesboro"/>
    <s v="Tennessee"/>
    <n v="37130"/>
    <x v="0"/>
    <x v="1263"/>
    <x v="1"/>
    <x v="8"/>
    <x v="1247"/>
    <x v="5346"/>
    <n v="1"/>
    <n v="0.7"/>
    <x v="6450"/>
  </r>
  <r>
    <n v="8217"/>
    <s v="CA-2015-120845"/>
    <x v="12"/>
    <x v="119"/>
    <s v="Standard Class"/>
    <s v="ML-17395"/>
    <s v="Marina Lichtenstein"/>
    <s v="Corporate"/>
    <s v="United States"/>
    <s v="Murfreesboro"/>
    <s v="Tennessee"/>
    <n v="37130"/>
    <x v="0"/>
    <x v="304"/>
    <x v="1"/>
    <x v="8"/>
    <x v="304"/>
    <x v="5347"/>
    <n v="2"/>
    <n v="0.7"/>
    <x v="6451"/>
  </r>
  <r>
    <n v="8218"/>
    <s v="CA-2014-120775"/>
    <x v="462"/>
    <x v="1288"/>
    <s v="Standard Class"/>
    <s v="RD-19930"/>
    <s v="Russell D'Ascenzo"/>
    <s v="Consumer"/>
    <s v="United States"/>
    <s v="Dallas"/>
    <s v="Texas"/>
    <n v="75217"/>
    <x v="2"/>
    <x v="1088"/>
    <x v="1"/>
    <x v="13"/>
    <x v="1078"/>
    <x v="1456"/>
    <n v="3"/>
    <n v="0.2"/>
    <x v="1535"/>
  </r>
  <r>
    <n v="8219"/>
    <s v="CA-2014-120775"/>
    <x v="462"/>
    <x v="1288"/>
    <s v="Standard Class"/>
    <s v="RD-19930"/>
    <s v="Russell D'Ascenzo"/>
    <s v="Consumer"/>
    <s v="United States"/>
    <s v="Dallas"/>
    <s v="Texas"/>
    <n v="75217"/>
    <x v="2"/>
    <x v="1092"/>
    <x v="0"/>
    <x v="5"/>
    <x v="1082"/>
    <x v="5348"/>
    <n v="3"/>
    <n v="0.6"/>
    <x v="6452"/>
  </r>
  <r>
    <n v="8220"/>
    <s v="CA-2014-120775"/>
    <x v="462"/>
    <x v="1288"/>
    <s v="Standard Class"/>
    <s v="RD-19930"/>
    <s v="Russell D'Ascenzo"/>
    <s v="Consumer"/>
    <s v="United States"/>
    <s v="Dallas"/>
    <s v="Texas"/>
    <n v="75217"/>
    <x v="2"/>
    <x v="641"/>
    <x v="1"/>
    <x v="2"/>
    <x v="641"/>
    <x v="1268"/>
    <n v="2"/>
    <n v="0.2"/>
    <x v="5212"/>
  </r>
  <r>
    <n v="8221"/>
    <s v="CA-2014-120775"/>
    <x v="462"/>
    <x v="1288"/>
    <s v="Standard Class"/>
    <s v="RD-19930"/>
    <s v="Russell D'Ascenzo"/>
    <s v="Consumer"/>
    <s v="United States"/>
    <s v="Dallas"/>
    <s v="Texas"/>
    <n v="75217"/>
    <x v="2"/>
    <x v="98"/>
    <x v="1"/>
    <x v="8"/>
    <x v="98"/>
    <x v="99"/>
    <n v="3"/>
    <n v="0.8"/>
    <x v="100"/>
  </r>
  <r>
    <n v="8222"/>
    <s v="CA-2014-120775"/>
    <x v="462"/>
    <x v="1288"/>
    <s v="Standard Class"/>
    <s v="RD-19930"/>
    <s v="Russell D'Ascenzo"/>
    <s v="Consumer"/>
    <s v="United States"/>
    <s v="Dallas"/>
    <s v="Texas"/>
    <n v="75217"/>
    <x v="2"/>
    <x v="1835"/>
    <x v="1"/>
    <x v="13"/>
    <x v="1823"/>
    <x v="5349"/>
    <n v="4"/>
    <n v="0.2"/>
    <x v="6453"/>
  </r>
  <r>
    <n v="8223"/>
    <s v="CA-2014-152905"/>
    <x v="1087"/>
    <x v="1262"/>
    <s v="Standard Class"/>
    <s v="AB-10015"/>
    <s v="Aaron Bergman"/>
    <s v="Consumer"/>
    <s v="United States"/>
    <s v="Arlington"/>
    <s v="Texas"/>
    <n v="76017"/>
    <x v="2"/>
    <x v="1555"/>
    <x v="1"/>
    <x v="4"/>
    <x v="1543"/>
    <x v="1438"/>
    <n v="2"/>
    <n v="0.2"/>
    <x v="5629"/>
  </r>
  <r>
    <n v="8224"/>
    <s v="CA-2016-104633"/>
    <x v="1"/>
    <x v="1"/>
    <s v="Standard Class"/>
    <s v="EA-14035"/>
    <s v="Erin Ashbrook"/>
    <s v="Corporate"/>
    <s v="United States"/>
    <s v="Pasadena"/>
    <s v="California"/>
    <n v="91104"/>
    <x v="1"/>
    <x v="1174"/>
    <x v="1"/>
    <x v="10"/>
    <x v="1160"/>
    <x v="790"/>
    <n v="6"/>
    <n v="0"/>
    <x v="6454"/>
  </r>
  <r>
    <n v="8225"/>
    <s v="CA-2016-104633"/>
    <x v="1"/>
    <x v="1"/>
    <s v="Standard Class"/>
    <s v="EA-14035"/>
    <s v="Erin Ashbrook"/>
    <s v="Corporate"/>
    <s v="United States"/>
    <s v="Pasadena"/>
    <s v="California"/>
    <n v="91104"/>
    <x v="1"/>
    <x v="1434"/>
    <x v="1"/>
    <x v="10"/>
    <x v="1422"/>
    <x v="91"/>
    <n v="2"/>
    <n v="0"/>
    <x v="91"/>
  </r>
  <r>
    <n v="8226"/>
    <s v="CA-2017-104136"/>
    <x v="752"/>
    <x v="276"/>
    <s v="Second Class"/>
    <s v="SF-20065"/>
    <s v="Sandra Flanagan"/>
    <s v="Consumer"/>
    <s v="United States"/>
    <s v="Everett"/>
    <s v="Massachusetts"/>
    <n v="2149"/>
    <x v="3"/>
    <x v="274"/>
    <x v="1"/>
    <x v="10"/>
    <x v="274"/>
    <x v="2408"/>
    <n v="10"/>
    <n v="0"/>
    <x v="6455"/>
  </r>
  <r>
    <n v="8227"/>
    <s v="CA-2017-104136"/>
    <x v="752"/>
    <x v="276"/>
    <s v="Second Class"/>
    <s v="SF-20065"/>
    <s v="Sandra Flanagan"/>
    <s v="Consumer"/>
    <s v="United States"/>
    <s v="Everett"/>
    <s v="Massachusetts"/>
    <n v="2149"/>
    <x v="3"/>
    <x v="1522"/>
    <x v="1"/>
    <x v="10"/>
    <x v="1509"/>
    <x v="1018"/>
    <n v="1"/>
    <n v="0"/>
    <x v="1057"/>
  </r>
  <r>
    <n v="8228"/>
    <s v="CA-2016-123050"/>
    <x v="958"/>
    <x v="264"/>
    <s v="Second Class"/>
    <s v="BC-11125"/>
    <s v="Becky Castell"/>
    <s v="Home Office"/>
    <s v="United States"/>
    <s v="Troy"/>
    <s v="New York"/>
    <n v="12180"/>
    <x v="3"/>
    <x v="479"/>
    <x v="0"/>
    <x v="5"/>
    <x v="480"/>
    <x v="5350"/>
    <n v="2"/>
    <n v="0"/>
    <x v="6456"/>
  </r>
  <r>
    <n v="8229"/>
    <s v="CA-2016-123050"/>
    <x v="958"/>
    <x v="264"/>
    <s v="Second Class"/>
    <s v="BC-11125"/>
    <s v="Becky Castell"/>
    <s v="Home Office"/>
    <s v="United States"/>
    <s v="Troy"/>
    <s v="New York"/>
    <n v="12180"/>
    <x v="3"/>
    <x v="170"/>
    <x v="1"/>
    <x v="4"/>
    <x v="171"/>
    <x v="5351"/>
    <n v="2"/>
    <n v="0"/>
    <x v="6457"/>
  </r>
  <r>
    <n v="8230"/>
    <s v="CA-2016-123050"/>
    <x v="958"/>
    <x v="264"/>
    <s v="Second Class"/>
    <s v="BC-11125"/>
    <s v="Becky Castell"/>
    <s v="Home Office"/>
    <s v="United States"/>
    <s v="Troy"/>
    <s v="New York"/>
    <n v="12180"/>
    <x v="3"/>
    <x v="1016"/>
    <x v="2"/>
    <x v="11"/>
    <x v="1007"/>
    <x v="1324"/>
    <n v="3"/>
    <n v="0"/>
    <x v="1381"/>
  </r>
  <r>
    <n v="8231"/>
    <s v="CA-2016-162355"/>
    <x v="1186"/>
    <x v="196"/>
    <s v="Second Class"/>
    <s v="PF-19165"/>
    <s v="Philip Fox"/>
    <s v="Consumer"/>
    <s v="United States"/>
    <s v="Sandy Springs"/>
    <s v="Georgia"/>
    <n v="30328"/>
    <x v="0"/>
    <x v="369"/>
    <x v="1"/>
    <x v="6"/>
    <x v="370"/>
    <x v="878"/>
    <n v="3"/>
    <n v="0"/>
    <x v="911"/>
  </r>
  <r>
    <n v="8232"/>
    <s v="CA-2016-162355"/>
    <x v="1186"/>
    <x v="196"/>
    <s v="Second Class"/>
    <s v="PF-19165"/>
    <s v="Philip Fox"/>
    <s v="Consumer"/>
    <s v="United States"/>
    <s v="Sandy Springs"/>
    <s v="Georgia"/>
    <n v="30328"/>
    <x v="0"/>
    <x v="199"/>
    <x v="0"/>
    <x v="0"/>
    <x v="200"/>
    <x v="5352"/>
    <n v="7"/>
    <n v="0"/>
    <x v="6458"/>
  </r>
  <r>
    <n v="8233"/>
    <s v="CA-2014-158225"/>
    <x v="358"/>
    <x v="919"/>
    <s v="Standard Class"/>
    <s v="SE-20110"/>
    <s v="Sanjit Engle"/>
    <s v="Consumer"/>
    <s v="United States"/>
    <s v="San Jose"/>
    <s v="California"/>
    <n v="95123"/>
    <x v="1"/>
    <x v="298"/>
    <x v="1"/>
    <x v="4"/>
    <x v="298"/>
    <x v="3382"/>
    <n v="5"/>
    <n v="0"/>
    <x v="3823"/>
  </r>
  <r>
    <n v="8234"/>
    <s v="CA-2014-158225"/>
    <x v="358"/>
    <x v="919"/>
    <s v="Standard Class"/>
    <s v="SE-20110"/>
    <s v="Sanjit Engle"/>
    <s v="Consumer"/>
    <s v="United States"/>
    <s v="San Jose"/>
    <s v="California"/>
    <n v="95123"/>
    <x v="1"/>
    <x v="1512"/>
    <x v="1"/>
    <x v="4"/>
    <x v="1499"/>
    <x v="1390"/>
    <n v="2"/>
    <n v="0"/>
    <x v="4594"/>
  </r>
  <r>
    <n v="8235"/>
    <s v="CA-2017-102204"/>
    <x v="927"/>
    <x v="593"/>
    <s v="Standard Class"/>
    <s v="CJ-12010"/>
    <s v="Caroline Jumper"/>
    <s v="Consumer"/>
    <s v="United States"/>
    <s v="Jacksonville"/>
    <s v="Florida"/>
    <n v="32216"/>
    <x v="0"/>
    <x v="1698"/>
    <x v="1"/>
    <x v="14"/>
    <x v="1686"/>
    <x v="5353"/>
    <n v="2"/>
    <n v="0.2"/>
    <x v="6459"/>
  </r>
  <r>
    <n v="8236"/>
    <s v="CA-2017-102204"/>
    <x v="927"/>
    <x v="593"/>
    <s v="Standard Class"/>
    <s v="CJ-12010"/>
    <s v="Caroline Jumper"/>
    <s v="Consumer"/>
    <s v="United States"/>
    <s v="Jacksonville"/>
    <s v="Florida"/>
    <n v="32216"/>
    <x v="0"/>
    <x v="411"/>
    <x v="0"/>
    <x v="3"/>
    <x v="411"/>
    <x v="5354"/>
    <n v="4"/>
    <n v="0.45"/>
    <x v="6460"/>
  </r>
  <r>
    <n v="8237"/>
    <s v="CA-2017-102204"/>
    <x v="927"/>
    <x v="593"/>
    <s v="Standard Class"/>
    <s v="CJ-12010"/>
    <s v="Caroline Jumper"/>
    <s v="Consumer"/>
    <s v="United States"/>
    <s v="Jacksonville"/>
    <s v="Florida"/>
    <n v="32216"/>
    <x v="0"/>
    <x v="483"/>
    <x v="0"/>
    <x v="1"/>
    <x v="483"/>
    <x v="5355"/>
    <n v="5"/>
    <n v="0.2"/>
    <x v="232"/>
  </r>
  <r>
    <n v="8238"/>
    <s v="CA-2017-103065"/>
    <x v="179"/>
    <x v="1191"/>
    <s v="Same Day"/>
    <s v="PT-19090"/>
    <s v="Pete Takahito"/>
    <s v="Consumer"/>
    <s v="United States"/>
    <s v="Jacksonville"/>
    <s v="Florida"/>
    <n v="32216"/>
    <x v="0"/>
    <x v="383"/>
    <x v="1"/>
    <x v="4"/>
    <x v="384"/>
    <x v="411"/>
    <n v="2"/>
    <n v="0.2"/>
    <x v="421"/>
  </r>
  <r>
    <n v="8239"/>
    <s v="CA-2017-103065"/>
    <x v="179"/>
    <x v="1191"/>
    <s v="Same Day"/>
    <s v="PT-19090"/>
    <s v="Pete Takahito"/>
    <s v="Consumer"/>
    <s v="United States"/>
    <s v="Jacksonville"/>
    <s v="Florida"/>
    <n v="32216"/>
    <x v="0"/>
    <x v="1305"/>
    <x v="1"/>
    <x v="10"/>
    <x v="1290"/>
    <x v="1407"/>
    <n v="1"/>
    <n v="0.2"/>
    <x v="6461"/>
  </r>
  <r>
    <n v="8240"/>
    <s v="CA-2017-103065"/>
    <x v="179"/>
    <x v="1191"/>
    <s v="Same Day"/>
    <s v="PT-19090"/>
    <s v="Pete Takahito"/>
    <s v="Consumer"/>
    <s v="United States"/>
    <s v="Jacksonville"/>
    <s v="Florida"/>
    <n v="32216"/>
    <x v="0"/>
    <x v="1061"/>
    <x v="1"/>
    <x v="6"/>
    <x v="1050"/>
    <x v="3079"/>
    <n v="2"/>
    <n v="0.2"/>
    <x v="6462"/>
  </r>
  <r>
    <n v="8241"/>
    <s v="CA-2017-103065"/>
    <x v="179"/>
    <x v="1191"/>
    <s v="Same Day"/>
    <s v="PT-19090"/>
    <s v="Pete Takahito"/>
    <s v="Consumer"/>
    <s v="United States"/>
    <s v="Jacksonville"/>
    <s v="Florida"/>
    <n v="32216"/>
    <x v="0"/>
    <x v="1649"/>
    <x v="0"/>
    <x v="5"/>
    <x v="1638"/>
    <x v="5356"/>
    <n v="4"/>
    <n v="0.2"/>
    <x v="6463"/>
  </r>
  <r>
    <n v="8242"/>
    <s v="CA-2014-109855"/>
    <x v="416"/>
    <x v="447"/>
    <s v="Standard Class"/>
    <s v="LH-16900"/>
    <s v="Lena Hernandez"/>
    <s v="Consumer"/>
    <s v="United States"/>
    <s v="New York City"/>
    <s v="New York"/>
    <n v="10009"/>
    <x v="3"/>
    <x v="708"/>
    <x v="1"/>
    <x v="8"/>
    <x v="707"/>
    <x v="5357"/>
    <n v="2"/>
    <n v="0.2"/>
    <x v="6464"/>
  </r>
  <r>
    <n v="8243"/>
    <s v="CA-2014-109855"/>
    <x v="416"/>
    <x v="447"/>
    <s v="Standard Class"/>
    <s v="LH-16900"/>
    <s v="Lena Hernandez"/>
    <s v="Consumer"/>
    <s v="United States"/>
    <s v="New York City"/>
    <s v="New York"/>
    <n v="10009"/>
    <x v="3"/>
    <x v="1200"/>
    <x v="2"/>
    <x v="11"/>
    <x v="1185"/>
    <x v="5358"/>
    <n v="3"/>
    <n v="0"/>
    <x v="6465"/>
  </r>
  <r>
    <n v="8244"/>
    <s v="CA-2014-109897"/>
    <x v="1132"/>
    <x v="128"/>
    <s v="Standard Class"/>
    <s v="BW-11200"/>
    <s v="Ben Wallace"/>
    <s v="Consumer"/>
    <s v="United States"/>
    <s v="San Francisco"/>
    <s v="California"/>
    <n v="94122"/>
    <x v="1"/>
    <x v="1419"/>
    <x v="2"/>
    <x v="7"/>
    <x v="1407"/>
    <x v="5359"/>
    <n v="8"/>
    <n v="0.2"/>
    <x v="5287"/>
  </r>
  <r>
    <n v="8245"/>
    <s v="CA-2014-109897"/>
    <x v="1132"/>
    <x v="128"/>
    <s v="Standard Class"/>
    <s v="BW-11200"/>
    <s v="Ben Wallace"/>
    <s v="Consumer"/>
    <s v="United States"/>
    <s v="San Francisco"/>
    <s v="California"/>
    <n v="94122"/>
    <x v="1"/>
    <x v="1146"/>
    <x v="0"/>
    <x v="5"/>
    <x v="1134"/>
    <x v="5360"/>
    <n v="3"/>
    <n v="0"/>
    <x v="6466"/>
  </r>
  <r>
    <n v="8246"/>
    <s v="US-2014-143581"/>
    <x v="710"/>
    <x v="689"/>
    <s v="Standard Class"/>
    <s v="BS-11365"/>
    <s v="Bill Shonely"/>
    <s v="Corporate"/>
    <s v="United States"/>
    <s v="Columbus"/>
    <s v="Georgia"/>
    <n v="31907"/>
    <x v="0"/>
    <x v="156"/>
    <x v="1"/>
    <x v="4"/>
    <x v="157"/>
    <x v="3216"/>
    <n v="3"/>
    <n v="0"/>
    <x v="3624"/>
  </r>
  <r>
    <n v="8247"/>
    <s v="CA-2015-129217"/>
    <x v="1187"/>
    <x v="1145"/>
    <s v="Same Day"/>
    <s v="DP-13390"/>
    <s v="Dennis Pardue"/>
    <s v="Home Office"/>
    <s v="United States"/>
    <s v="Aurora"/>
    <s v="Illinois"/>
    <n v="60505"/>
    <x v="2"/>
    <x v="554"/>
    <x v="1"/>
    <x v="9"/>
    <x v="553"/>
    <x v="5361"/>
    <n v="5"/>
    <n v="0.8"/>
    <x v="6467"/>
  </r>
  <r>
    <n v="8248"/>
    <s v="CA-2015-129217"/>
    <x v="1187"/>
    <x v="1145"/>
    <s v="Same Day"/>
    <s v="DP-13390"/>
    <s v="Dennis Pardue"/>
    <s v="Home Office"/>
    <s v="United States"/>
    <s v="Aurora"/>
    <s v="Illinois"/>
    <n v="60505"/>
    <x v="2"/>
    <x v="1243"/>
    <x v="1"/>
    <x v="6"/>
    <x v="1226"/>
    <x v="2862"/>
    <n v="2"/>
    <n v="0.2"/>
    <x v="6468"/>
  </r>
  <r>
    <n v="8249"/>
    <s v="CA-2016-133816"/>
    <x v="1120"/>
    <x v="583"/>
    <s v="Second Class"/>
    <s v="CS-12400"/>
    <s v="Christopher Schild"/>
    <s v="Home Office"/>
    <s v="United States"/>
    <s v="Philadelphia"/>
    <s v="Pennsylvania"/>
    <n v="19134"/>
    <x v="3"/>
    <x v="647"/>
    <x v="2"/>
    <x v="7"/>
    <x v="647"/>
    <x v="5362"/>
    <n v="2"/>
    <n v="0.4"/>
    <x v="6469"/>
  </r>
  <r>
    <n v="8250"/>
    <s v="CA-2015-140221"/>
    <x v="616"/>
    <x v="741"/>
    <s v="Second Class"/>
    <s v="MS-17365"/>
    <s v="Maribeth Schnelling"/>
    <s v="Consumer"/>
    <s v="United States"/>
    <s v="Chicago"/>
    <s v="Illinois"/>
    <n v="60653"/>
    <x v="2"/>
    <x v="912"/>
    <x v="1"/>
    <x v="8"/>
    <x v="904"/>
    <x v="5363"/>
    <n v="2"/>
    <n v="0.8"/>
    <x v="6470"/>
  </r>
  <r>
    <n v="8251"/>
    <s v="CA-2015-140221"/>
    <x v="616"/>
    <x v="741"/>
    <s v="Second Class"/>
    <s v="MS-17365"/>
    <s v="Maribeth Schnelling"/>
    <s v="Consumer"/>
    <s v="United States"/>
    <s v="Chicago"/>
    <s v="Illinois"/>
    <n v="60653"/>
    <x v="2"/>
    <x v="325"/>
    <x v="0"/>
    <x v="5"/>
    <x v="325"/>
    <x v="5364"/>
    <n v="2"/>
    <n v="0.6"/>
    <x v="6471"/>
  </r>
  <r>
    <n v="8252"/>
    <s v="CA-2015-140221"/>
    <x v="616"/>
    <x v="741"/>
    <s v="Second Class"/>
    <s v="MS-17365"/>
    <s v="Maribeth Schnelling"/>
    <s v="Consumer"/>
    <s v="United States"/>
    <s v="Chicago"/>
    <s v="Illinois"/>
    <n v="60653"/>
    <x v="2"/>
    <x v="1107"/>
    <x v="1"/>
    <x v="9"/>
    <x v="1096"/>
    <x v="5365"/>
    <n v="5"/>
    <n v="0.8"/>
    <x v="6472"/>
  </r>
  <r>
    <n v="8253"/>
    <s v="CA-2015-140221"/>
    <x v="616"/>
    <x v="741"/>
    <s v="Second Class"/>
    <s v="MS-17365"/>
    <s v="Maribeth Schnelling"/>
    <s v="Consumer"/>
    <s v="United States"/>
    <s v="Chicago"/>
    <s v="Illinois"/>
    <n v="60653"/>
    <x v="2"/>
    <x v="117"/>
    <x v="1"/>
    <x v="4"/>
    <x v="117"/>
    <x v="1556"/>
    <n v="2"/>
    <n v="0.2"/>
    <x v="1644"/>
  </r>
  <r>
    <n v="8254"/>
    <s v="CA-2017-152310"/>
    <x v="801"/>
    <x v="667"/>
    <s v="Standard Class"/>
    <s v="DK-12895"/>
    <s v="Dana Kaydos"/>
    <s v="Consumer"/>
    <s v="United States"/>
    <s v="Seattle"/>
    <s v="Washington"/>
    <n v="98103"/>
    <x v="1"/>
    <x v="1327"/>
    <x v="2"/>
    <x v="16"/>
    <x v="1313"/>
    <x v="5366"/>
    <n v="1"/>
    <n v="0"/>
    <x v="3911"/>
  </r>
  <r>
    <n v="8255"/>
    <s v="CA-2017-152310"/>
    <x v="801"/>
    <x v="667"/>
    <s v="Standard Class"/>
    <s v="DK-12895"/>
    <s v="Dana Kaydos"/>
    <s v="Consumer"/>
    <s v="United States"/>
    <s v="Seattle"/>
    <s v="Washington"/>
    <n v="98103"/>
    <x v="1"/>
    <x v="1684"/>
    <x v="1"/>
    <x v="10"/>
    <x v="1672"/>
    <x v="2250"/>
    <n v="4"/>
    <n v="0"/>
    <x v="2430"/>
  </r>
  <r>
    <n v="8256"/>
    <s v="CA-2017-152310"/>
    <x v="801"/>
    <x v="667"/>
    <s v="Standard Class"/>
    <s v="DK-12895"/>
    <s v="Dana Kaydos"/>
    <s v="Consumer"/>
    <s v="United States"/>
    <s v="Seattle"/>
    <s v="Washington"/>
    <n v="98103"/>
    <x v="1"/>
    <x v="529"/>
    <x v="2"/>
    <x v="7"/>
    <x v="529"/>
    <x v="5367"/>
    <n v="8"/>
    <n v="0.2"/>
    <x v="6473"/>
  </r>
  <r>
    <n v="8257"/>
    <s v="CA-2017-152310"/>
    <x v="801"/>
    <x v="667"/>
    <s v="Standard Class"/>
    <s v="DK-12895"/>
    <s v="Dana Kaydos"/>
    <s v="Consumer"/>
    <s v="United States"/>
    <s v="Seattle"/>
    <s v="Washington"/>
    <n v="98103"/>
    <x v="1"/>
    <x v="230"/>
    <x v="1"/>
    <x v="4"/>
    <x v="450"/>
    <x v="485"/>
    <n v="3"/>
    <n v="0"/>
    <x v="496"/>
  </r>
  <r>
    <n v="8258"/>
    <s v="CA-2017-152310"/>
    <x v="801"/>
    <x v="667"/>
    <s v="Standard Class"/>
    <s v="DK-12895"/>
    <s v="Dana Kaydos"/>
    <s v="Consumer"/>
    <s v="United States"/>
    <s v="Seattle"/>
    <s v="Washington"/>
    <n v="98103"/>
    <x v="1"/>
    <x v="1481"/>
    <x v="2"/>
    <x v="11"/>
    <x v="1468"/>
    <x v="5368"/>
    <n v="5"/>
    <n v="0"/>
    <x v="6474"/>
  </r>
  <r>
    <n v="8259"/>
    <s v="CA-2017-152310"/>
    <x v="801"/>
    <x v="667"/>
    <s v="Standard Class"/>
    <s v="DK-12895"/>
    <s v="Dana Kaydos"/>
    <s v="Consumer"/>
    <s v="United States"/>
    <s v="Seattle"/>
    <s v="Washington"/>
    <n v="98103"/>
    <x v="1"/>
    <x v="1786"/>
    <x v="1"/>
    <x v="8"/>
    <x v="1776"/>
    <x v="997"/>
    <n v="6"/>
    <n v="0.2"/>
    <x v="6475"/>
  </r>
  <r>
    <n v="8260"/>
    <s v="CA-2016-118101"/>
    <x v="190"/>
    <x v="674"/>
    <s v="Same Day"/>
    <s v="SN-20560"/>
    <s v="Skye Norling"/>
    <s v="Home Office"/>
    <s v="United States"/>
    <s v="Roseville"/>
    <s v="Michigan"/>
    <n v="48066"/>
    <x v="2"/>
    <x v="447"/>
    <x v="1"/>
    <x v="10"/>
    <x v="447"/>
    <x v="1542"/>
    <n v="9"/>
    <n v="0"/>
    <x v="1629"/>
  </r>
  <r>
    <n v="8261"/>
    <s v="CA-2016-118101"/>
    <x v="190"/>
    <x v="674"/>
    <s v="Same Day"/>
    <s v="SN-20560"/>
    <s v="Skye Norling"/>
    <s v="Home Office"/>
    <s v="United States"/>
    <s v="Roseville"/>
    <s v="Michigan"/>
    <n v="48066"/>
    <x v="2"/>
    <x v="385"/>
    <x v="1"/>
    <x v="8"/>
    <x v="386"/>
    <x v="5369"/>
    <n v="1"/>
    <n v="0"/>
    <x v="6476"/>
  </r>
  <r>
    <n v="8262"/>
    <s v="CA-2016-118101"/>
    <x v="190"/>
    <x v="674"/>
    <s v="Same Day"/>
    <s v="SN-20560"/>
    <s v="Skye Norling"/>
    <s v="Home Office"/>
    <s v="United States"/>
    <s v="Roseville"/>
    <s v="Michigan"/>
    <n v="48066"/>
    <x v="2"/>
    <x v="1354"/>
    <x v="1"/>
    <x v="4"/>
    <x v="1340"/>
    <x v="5370"/>
    <n v="4"/>
    <n v="0"/>
    <x v="6477"/>
  </r>
  <r>
    <n v="8263"/>
    <s v="CA-2016-100307"/>
    <x v="272"/>
    <x v="292"/>
    <s v="Standard Class"/>
    <s v="TC-21475"/>
    <s v="Tony Chapman"/>
    <s v="Home Office"/>
    <s v="United States"/>
    <s v="Fayetteville"/>
    <s v="Arkansas"/>
    <n v="72701"/>
    <x v="0"/>
    <x v="353"/>
    <x v="1"/>
    <x v="10"/>
    <x v="353"/>
    <x v="541"/>
    <n v="3"/>
    <n v="0"/>
    <x v="551"/>
  </r>
  <r>
    <n v="8264"/>
    <s v="CA-2015-138457"/>
    <x v="1023"/>
    <x v="731"/>
    <s v="Standard Class"/>
    <s v="AM-10705"/>
    <s v="Anne McFarland"/>
    <s v="Consumer"/>
    <s v="United States"/>
    <s v="Jacksonville"/>
    <s v="North Carolina"/>
    <n v="28540"/>
    <x v="0"/>
    <x v="634"/>
    <x v="1"/>
    <x v="8"/>
    <x v="634"/>
    <x v="3702"/>
    <n v="4"/>
    <n v="0.7"/>
    <x v="4234"/>
  </r>
  <r>
    <n v="8265"/>
    <s v="CA-2014-131800"/>
    <x v="125"/>
    <x v="124"/>
    <s v="Standard Class"/>
    <s v="AJ-10960"/>
    <s v="Astrea Jones"/>
    <s v="Consumer"/>
    <s v="United States"/>
    <s v="New York City"/>
    <s v="New York"/>
    <n v="10035"/>
    <x v="3"/>
    <x v="1836"/>
    <x v="1"/>
    <x v="9"/>
    <x v="1824"/>
    <x v="1546"/>
    <n v="3"/>
    <n v="0"/>
    <x v="6478"/>
  </r>
  <r>
    <n v="8266"/>
    <s v="CA-2014-131800"/>
    <x v="125"/>
    <x v="124"/>
    <s v="Standard Class"/>
    <s v="AJ-10960"/>
    <s v="Astrea Jones"/>
    <s v="Consumer"/>
    <s v="United States"/>
    <s v="New York City"/>
    <s v="New York"/>
    <n v="10035"/>
    <x v="3"/>
    <x v="858"/>
    <x v="1"/>
    <x v="8"/>
    <x v="852"/>
    <x v="5371"/>
    <n v="7"/>
    <n v="0.2"/>
    <x v="6479"/>
  </r>
  <r>
    <n v="8267"/>
    <s v="CA-2014-118304"/>
    <x v="333"/>
    <x v="352"/>
    <s v="Standard Class"/>
    <s v="KH-16360"/>
    <s v="Katherine Hughes"/>
    <s v="Consumer"/>
    <s v="United States"/>
    <s v="Dover"/>
    <s v="Delaware"/>
    <n v="19901"/>
    <x v="3"/>
    <x v="433"/>
    <x v="2"/>
    <x v="7"/>
    <x v="433"/>
    <x v="1024"/>
    <n v="2"/>
    <n v="0"/>
    <x v="6480"/>
  </r>
  <r>
    <n v="8268"/>
    <s v="CA-2017-121790"/>
    <x v="289"/>
    <x v="1017"/>
    <s v="Standard Class"/>
    <s v="LP-17095"/>
    <s v="Liz Preis"/>
    <s v="Consumer"/>
    <s v="United States"/>
    <s v="Aurora"/>
    <s v="Illinois"/>
    <n v="60505"/>
    <x v="2"/>
    <x v="1582"/>
    <x v="0"/>
    <x v="3"/>
    <x v="1573"/>
    <x v="5372"/>
    <n v="1"/>
    <n v="0.5"/>
    <x v="6481"/>
  </r>
  <r>
    <n v="8269"/>
    <s v="CA-2017-121790"/>
    <x v="289"/>
    <x v="1017"/>
    <s v="Standard Class"/>
    <s v="LP-17095"/>
    <s v="Liz Preis"/>
    <s v="Consumer"/>
    <s v="United States"/>
    <s v="Aurora"/>
    <s v="Illinois"/>
    <n v="60505"/>
    <x v="2"/>
    <x v="558"/>
    <x v="1"/>
    <x v="14"/>
    <x v="557"/>
    <x v="2511"/>
    <n v="4"/>
    <n v="0.2"/>
    <x v="2752"/>
  </r>
  <r>
    <n v="8270"/>
    <s v="CA-2017-121790"/>
    <x v="289"/>
    <x v="1017"/>
    <s v="Standard Class"/>
    <s v="LP-17095"/>
    <s v="Liz Preis"/>
    <s v="Consumer"/>
    <s v="United States"/>
    <s v="Aurora"/>
    <s v="Illinois"/>
    <n v="60505"/>
    <x v="2"/>
    <x v="1718"/>
    <x v="2"/>
    <x v="7"/>
    <x v="1705"/>
    <x v="5373"/>
    <n v="4"/>
    <n v="0.2"/>
    <x v="6482"/>
  </r>
  <r>
    <n v="8271"/>
    <s v="CA-2017-121790"/>
    <x v="289"/>
    <x v="1017"/>
    <s v="Standard Class"/>
    <s v="LP-17095"/>
    <s v="Liz Preis"/>
    <s v="Consumer"/>
    <s v="United States"/>
    <s v="Aurora"/>
    <s v="Illinois"/>
    <n v="60505"/>
    <x v="2"/>
    <x v="241"/>
    <x v="1"/>
    <x v="6"/>
    <x v="242"/>
    <x v="564"/>
    <n v="2"/>
    <n v="0.2"/>
    <x v="6483"/>
  </r>
  <r>
    <n v="8272"/>
    <s v="CA-2016-169670"/>
    <x v="591"/>
    <x v="844"/>
    <s v="Standard Class"/>
    <s v="JE-15715"/>
    <s v="Joe Elijah"/>
    <s v="Consumer"/>
    <s v="United States"/>
    <s v="New York City"/>
    <s v="New York"/>
    <n v="10009"/>
    <x v="3"/>
    <x v="406"/>
    <x v="0"/>
    <x v="1"/>
    <x v="407"/>
    <x v="5374"/>
    <n v="8"/>
    <n v="0.1"/>
    <x v="6484"/>
  </r>
  <r>
    <n v="8273"/>
    <s v="CA-2016-139549"/>
    <x v="201"/>
    <x v="829"/>
    <s v="Standard Class"/>
    <s v="MY-18295"/>
    <s v="Muhammed Yedwab"/>
    <s v="Corporate"/>
    <s v="United States"/>
    <s v="El Cajon"/>
    <s v="California"/>
    <n v="92020"/>
    <x v="1"/>
    <x v="1708"/>
    <x v="0"/>
    <x v="1"/>
    <x v="1697"/>
    <x v="2388"/>
    <n v="4"/>
    <n v="0.2"/>
    <x v="6485"/>
  </r>
  <r>
    <n v="8274"/>
    <s v="CA-2015-104059"/>
    <x v="385"/>
    <x v="1065"/>
    <s v="Second Class"/>
    <s v="FC-14245"/>
    <s v="Frank Carlisle"/>
    <s v="Home Office"/>
    <s v="United States"/>
    <s v="Springfield"/>
    <s v="Ohio"/>
    <n v="45503"/>
    <x v="3"/>
    <x v="1005"/>
    <x v="1"/>
    <x v="6"/>
    <x v="997"/>
    <x v="1321"/>
    <n v="1"/>
    <n v="0.2"/>
    <x v="6486"/>
  </r>
  <r>
    <n v="8275"/>
    <s v="CA-2017-164112"/>
    <x v="160"/>
    <x v="446"/>
    <s v="Standard Class"/>
    <s v="ND-18460"/>
    <s v="Neil Ducich"/>
    <s v="Corporate"/>
    <s v="United States"/>
    <s v="Mount Vernon"/>
    <s v="New York"/>
    <n v="10550"/>
    <x v="3"/>
    <x v="1449"/>
    <x v="1"/>
    <x v="4"/>
    <x v="1436"/>
    <x v="2969"/>
    <n v="7"/>
    <n v="0"/>
    <x v="3313"/>
  </r>
  <r>
    <n v="8276"/>
    <s v="CA-2015-143882"/>
    <x v="153"/>
    <x v="314"/>
    <s v="Standard Class"/>
    <s v="DB-13360"/>
    <s v="Dennis Bolton"/>
    <s v="Home Office"/>
    <s v="United States"/>
    <s v="Lakewood"/>
    <s v="Ohio"/>
    <n v="44107"/>
    <x v="3"/>
    <x v="99"/>
    <x v="1"/>
    <x v="10"/>
    <x v="99"/>
    <x v="5375"/>
    <n v="9"/>
    <n v="0.2"/>
    <x v="6487"/>
  </r>
  <r>
    <n v="8277"/>
    <s v="US-2016-139262"/>
    <x v="823"/>
    <x v="1289"/>
    <s v="Standard Class"/>
    <s v="LC-16960"/>
    <s v="Lindsay Castell"/>
    <s v="Home Office"/>
    <s v="United States"/>
    <s v="Tampa"/>
    <s v="Florida"/>
    <n v="33614"/>
    <x v="0"/>
    <x v="807"/>
    <x v="1"/>
    <x v="8"/>
    <x v="805"/>
    <x v="5233"/>
    <n v="3"/>
    <n v="0.7"/>
    <x v="6298"/>
  </r>
  <r>
    <n v="8278"/>
    <s v="US-2016-139262"/>
    <x v="823"/>
    <x v="1289"/>
    <s v="Standard Class"/>
    <s v="LC-16960"/>
    <s v="Lindsay Castell"/>
    <s v="Home Office"/>
    <s v="United States"/>
    <s v="Tampa"/>
    <s v="Florida"/>
    <n v="33614"/>
    <x v="0"/>
    <x v="920"/>
    <x v="1"/>
    <x v="8"/>
    <x v="912"/>
    <x v="5376"/>
    <n v="2"/>
    <n v="0.7"/>
    <x v="6488"/>
  </r>
  <r>
    <n v="8279"/>
    <s v="US-2016-139262"/>
    <x v="823"/>
    <x v="1289"/>
    <s v="Standard Class"/>
    <s v="LC-16960"/>
    <s v="Lindsay Castell"/>
    <s v="Home Office"/>
    <s v="United States"/>
    <s v="Tampa"/>
    <s v="Florida"/>
    <n v="33614"/>
    <x v="0"/>
    <x v="734"/>
    <x v="1"/>
    <x v="4"/>
    <x v="733"/>
    <x v="5377"/>
    <n v="3"/>
    <n v="0.2"/>
    <x v="6489"/>
  </r>
  <r>
    <n v="8280"/>
    <s v="CA-2017-146192"/>
    <x v="300"/>
    <x v="732"/>
    <s v="Standard Class"/>
    <s v="BD-11725"/>
    <s v="Bruce Degenhardt"/>
    <s v="Consumer"/>
    <s v="United States"/>
    <s v="Columbus"/>
    <s v="Georgia"/>
    <n v="31907"/>
    <x v="0"/>
    <x v="906"/>
    <x v="1"/>
    <x v="4"/>
    <x v="898"/>
    <x v="5378"/>
    <n v="3"/>
    <n v="0"/>
    <x v="6490"/>
  </r>
  <r>
    <n v="8281"/>
    <s v="CA-2017-134810"/>
    <x v="1188"/>
    <x v="1187"/>
    <s v="First Class"/>
    <s v="MC-17605"/>
    <s v="Matt Connell"/>
    <s v="Corporate"/>
    <s v="United States"/>
    <s v="Jacksonville"/>
    <s v="North Carolina"/>
    <n v="28540"/>
    <x v="0"/>
    <x v="113"/>
    <x v="1"/>
    <x v="12"/>
    <x v="113"/>
    <x v="5379"/>
    <n v="3"/>
    <n v="0.2"/>
    <x v="6491"/>
  </r>
  <r>
    <n v="8282"/>
    <s v="CA-2017-134810"/>
    <x v="1188"/>
    <x v="1187"/>
    <s v="First Class"/>
    <s v="MC-17605"/>
    <s v="Matt Connell"/>
    <s v="Corporate"/>
    <s v="United States"/>
    <s v="Jacksonville"/>
    <s v="North Carolina"/>
    <n v="28540"/>
    <x v="0"/>
    <x v="866"/>
    <x v="0"/>
    <x v="1"/>
    <x v="860"/>
    <x v="724"/>
    <n v="3"/>
    <n v="0.2"/>
    <x v="1681"/>
  </r>
  <r>
    <n v="8283"/>
    <s v="CA-2015-154284"/>
    <x v="379"/>
    <x v="317"/>
    <s v="Second Class"/>
    <s v="SZ-20035"/>
    <s v="Sam Zeldin"/>
    <s v="Home Office"/>
    <s v="United States"/>
    <s v="Saint Charles"/>
    <s v="Illinois"/>
    <n v="60174"/>
    <x v="2"/>
    <x v="846"/>
    <x v="2"/>
    <x v="15"/>
    <x v="840"/>
    <x v="5380"/>
    <n v="2"/>
    <n v="0.3"/>
    <x v="6492"/>
  </r>
  <r>
    <n v="8284"/>
    <s v="CA-2015-154284"/>
    <x v="379"/>
    <x v="317"/>
    <s v="Second Class"/>
    <s v="SZ-20035"/>
    <s v="Sam Zeldin"/>
    <s v="Home Office"/>
    <s v="United States"/>
    <s v="Saint Charles"/>
    <s v="Illinois"/>
    <n v="60174"/>
    <x v="2"/>
    <x v="726"/>
    <x v="1"/>
    <x v="6"/>
    <x v="725"/>
    <x v="3497"/>
    <n v="2"/>
    <n v="0.2"/>
    <x v="3979"/>
  </r>
  <r>
    <n v="8285"/>
    <s v="CA-2015-154284"/>
    <x v="379"/>
    <x v="317"/>
    <s v="Second Class"/>
    <s v="SZ-20035"/>
    <s v="Sam Zeldin"/>
    <s v="Home Office"/>
    <s v="United States"/>
    <s v="Saint Charles"/>
    <s v="Illinois"/>
    <n v="60174"/>
    <x v="2"/>
    <x v="769"/>
    <x v="2"/>
    <x v="11"/>
    <x v="768"/>
    <x v="5381"/>
    <n v="8"/>
    <n v="0.2"/>
    <x v="6493"/>
  </r>
  <r>
    <n v="8286"/>
    <s v="CA-2015-154284"/>
    <x v="379"/>
    <x v="317"/>
    <s v="Second Class"/>
    <s v="SZ-20035"/>
    <s v="Sam Zeldin"/>
    <s v="Home Office"/>
    <s v="United States"/>
    <s v="Saint Charles"/>
    <s v="Illinois"/>
    <n v="60174"/>
    <x v="2"/>
    <x v="484"/>
    <x v="0"/>
    <x v="5"/>
    <x v="484"/>
    <x v="5382"/>
    <n v="3"/>
    <n v="0.6"/>
    <x v="6494"/>
  </r>
  <r>
    <n v="8287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1798"/>
    <x v="1"/>
    <x v="10"/>
    <x v="1788"/>
    <x v="277"/>
    <n v="6"/>
    <n v="0.2"/>
    <x v="282"/>
  </r>
  <r>
    <n v="8288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369"/>
    <x v="1"/>
    <x v="6"/>
    <x v="370"/>
    <x v="1914"/>
    <n v="5"/>
    <n v="0.2"/>
    <x v="2058"/>
  </r>
  <r>
    <n v="8289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721"/>
    <x v="2"/>
    <x v="11"/>
    <x v="720"/>
    <x v="2030"/>
    <n v="7"/>
    <n v="0.2"/>
    <x v="2188"/>
  </r>
  <r>
    <n v="8290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1324"/>
    <x v="1"/>
    <x v="9"/>
    <x v="1311"/>
    <x v="5383"/>
    <n v="6"/>
    <n v="0.2"/>
    <x v="6495"/>
  </r>
  <r>
    <n v="8291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1567"/>
    <x v="1"/>
    <x v="14"/>
    <x v="1558"/>
    <x v="4839"/>
    <n v="2"/>
    <n v="0.2"/>
    <x v="5772"/>
  </r>
  <r>
    <n v="8292"/>
    <s v="CA-2014-156244"/>
    <x v="1132"/>
    <x v="128"/>
    <s v="Standard Class"/>
    <s v="DH-13675"/>
    <s v="Duane Huffman"/>
    <s v="Home Office"/>
    <s v="United States"/>
    <s v="Miami"/>
    <s v="Florida"/>
    <n v="33180"/>
    <x v="0"/>
    <x v="1139"/>
    <x v="1"/>
    <x v="2"/>
    <x v="1127"/>
    <x v="5384"/>
    <n v="1"/>
    <n v="0.2"/>
    <x v="6496"/>
  </r>
  <r>
    <n v="8293"/>
    <s v="CA-2015-106362"/>
    <x v="555"/>
    <x v="631"/>
    <s v="Standard Class"/>
    <s v="LC-16885"/>
    <s v="Lena Creighton"/>
    <s v="Consumer"/>
    <s v="United States"/>
    <s v="Troy"/>
    <s v="Ohio"/>
    <n v="45373"/>
    <x v="3"/>
    <x v="1426"/>
    <x v="1"/>
    <x v="8"/>
    <x v="1414"/>
    <x v="2293"/>
    <n v="3"/>
    <n v="0.7"/>
    <x v="2479"/>
  </r>
  <r>
    <n v="8294"/>
    <s v="US-2017-168802"/>
    <x v="132"/>
    <x v="170"/>
    <s v="Standard Class"/>
    <s v="JO-15145"/>
    <s v="Jack O'Briant"/>
    <s v="Corporate"/>
    <s v="United States"/>
    <s v="Seattle"/>
    <s v="Washington"/>
    <n v="98103"/>
    <x v="1"/>
    <x v="1212"/>
    <x v="1"/>
    <x v="8"/>
    <x v="1197"/>
    <x v="5385"/>
    <n v="4"/>
    <n v="0.2"/>
    <x v="6497"/>
  </r>
  <r>
    <n v="8295"/>
    <s v="US-2017-146906"/>
    <x v="677"/>
    <x v="875"/>
    <s v="Standard Class"/>
    <s v="MT-17815"/>
    <s v="Meg Tillman"/>
    <s v="Consumer"/>
    <s v="United States"/>
    <s v="New York City"/>
    <s v="New York"/>
    <n v="10011"/>
    <x v="3"/>
    <x v="1187"/>
    <x v="2"/>
    <x v="7"/>
    <x v="1173"/>
    <x v="1657"/>
    <n v="2"/>
    <n v="0"/>
    <x v="1755"/>
  </r>
  <r>
    <n v="8296"/>
    <s v="CA-2016-166380"/>
    <x v="198"/>
    <x v="895"/>
    <s v="Standard Class"/>
    <s v="EB-13750"/>
    <s v="Edward Becker"/>
    <s v="Corporate"/>
    <s v="United States"/>
    <s v="Arlington"/>
    <s v="Virginia"/>
    <n v="22204"/>
    <x v="0"/>
    <x v="111"/>
    <x v="1"/>
    <x v="12"/>
    <x v="111"/>
    <x v="5386"/>
    <n v="9"/>
    <n v="0"/>
    <x v="6498"/>
  </r>
  <r>
    <n v="8297"/>
    <s v="CA-2016-166380"/>
    <x v="198"/>
    <x v="895"/>
    <s v="Standard Class"/>
    <s v="EB-13750"/>
    <s v="Edward Becker"/>
    <s v="Corporate"/>
    <s v="United States"/>
    <s v="Arlington"/>
    <s v="Virginia"/>
    <n v="22204"/>
    <x v="0"/>
    <x v="201"/>
    <x v="2"/>
    <x v="11"/>
    <x v="202"/>
    <x v="5387"/>
    <n v="2"/>
    <n v="0"/>
    <x v="6499"/>
  </r>
  <r>
    <n v="8298"/>
    <s v="US-2015-158911"/>
    <x v="761"/>
    <x v="772"/>
    <s v="Standard Class"/>
    <s v="RS-19765"/>
    <s v="Roland Schwarz"/>
    <s v="Corporate"/>
    <s v="United States"/>
    <s v="Charlotte"/>
    <s v="North Carolina"/>
    <n v="28205"/>
    <x v="0"/>
    <x v="1392"/>
    <x v="0"/>
    <x v="5"/>
    <x v="1378"/>
    <x v="1268"/>
    <n v="2"/>
    <n v="0.2"/>
    <x v="2371"/>
  </r>
  <r>
    <n v="8299"/>
    <s v="US-2015-158911"/>
    <x v="761"/>
    <x v="772"/>
    <s v="Standard Class"/>
    <s v="RS-19765"/>
    <s v="Roland Schwarz"/>
    <s v="Corporate"/>
    <s v="United States"/>
    <s v="Charlotte"/>
    <s v="North Carolina"/>
    <n v="28205"/>
    <x v="0"/>
    <x v="607"/>
    <x v="1"/>
    <x v="2"/>
    <x v="607"/>
    <x v="696"/>
    <n v="3"/>
    <n v="0.2"/>
    <x v="710"/>
  </r>
  <r>
    <n v="8300"/>
    <s v="US-2014-103338"/>
    <x v="518"/>
    <x v="1290"/>
    <s v="Standard Class"/>
    <s v="RB-19435"/>
    <s v="Richard Bierner"/>
    <s v="Consumer"/>
    <s v="United States"/>
    <s v="Roseville"/>
    <s v="California"/>
    <n v="95661"/>
    <x v="1"/>
    <x v="1596"/>
    <x v="1"/>
    <x v="6"/>
    <x v="1588"/>
    <x v="3373"/>
    <n v="3"/>
    <n v="0"/>
    <x v="3812"/>
  </r>
  <r>
    <n v="8301"/>
    <s v="CA-2015-109169"/>
    <x v="704"/>
    <x v="1291"/>
    <s v="Standard Class"/>
    <s v="OT-18730"/>
    <s v="Olvera Toch"/>
    <s v="Consumer"/>
    <s v="United States"/>
    <s v="Detroit"/>
    <s v="Michigan"/>
    <n v="48234"/>
    <x v="2"/>
    <x v="231"/>
    <x v="1"/>
    <x v="12"/>
    <x v="232"/>
    <x v="2171"/>
    <n v="2"/>
    <n v="0"/>
    <x v="2338"/>
  </r>
  <r>
    <n v="8302"/>
    <s v="US-2017-167318"/>
    <x v="1189"/>
    <x v="608"/>
    <s v="Standard Class"/>
    <s v="GZ-14545"/>
    <s v="George Zrebassa"/>
    <s v="Corporate"/>
    <s v="United States"/>
    <s v="Los Angeles"/>
    <s v="California"/>
    <n v="90036"/>
    <x v="1"/>
    <x v="1738"/>
    <x v="2"/>
    <x v="11"/>
    <x v="1727"/>
    <x v="3939"/>
    <n v="5"/>
    <n v="0"/>
    <x v="4548"/>
  </r>
  <r>
    <n v="8303"/>
    <s v="US-2017-167318"/>
    <x v="1189"/>
    <x v="608"/>
    <s v="Standard Class"/>
    <s v="GZ-14545"/>
    <s v="George Zrebassa"/>
    <s v="Corporate"/>
    <s v="United States"/>
    <s v="Los Angeles"/>
    <s v="California"/>
    <n v="90036"/>
    <x v="1"/>
    <x v="662"/>
    <x v="0"/>
    <x v="1"/>
    <x v="662"/>
    <x v="1599"/>
    <n v="3"/>
    <n v="0.2"/>
    <x v="6500"/>
  </r>
  <r>
    <n v="8304"/>
    <s v="US-2014-120313"/>
    <x v="656"/>
    <x v="1024"/>
    <s v="Second Class"/>
    <s v="NL-18310"/>
    <s v="Nancy Lomonaco"/>
    <s v="Home Office"/>
    <s v="United States"/>
    <s v="San Francisco"/>
    <s v="California"/>
    <n v="94110"/>
    <x v="1"/>
    <x v="521"/>
    <x v="2"/>
    <x v="7"/>
    <x v="521"/>
    <x v="89"/>
    <n v="2"/>
    <n v="0.2"/>
    <x v="89"/>
  </r>
  <r>
    <n v="8305"/>
    <s v="CA-2017-135419"/>
    <x v="132"/>
    <x v="748"/>
    <s v="Standard Class"/>
    <s v="BG-11740"/>
    <s v="Bruce Geld"/>
    <s v="Consumer"/>
    <s v="United States"/>
    <s v="Bakersfield"/>
    <s v="California"/>
    <n v="93309"/>
    <x v="1"/>
    <x v="1746"/>
    <x v="0"/>
    <x v="3"/>
    <x v="1736"/>
    <x v="5388"/>
    <n v="4"/>
    <n v="0.2"/>
    <x v="6501"/>
  </r>
  <r>
    <n v="8306"/>
    <s v="CA-2016-128671"/>
    <x v="1190"/>
    <x v="1070"/>
    <s v="Standard Class"/>
    <s v="MT-18070"/>
    <s v="Michelle Tran"/>
    <s v="Home Office"/>
    <s v="United States"/>
    <s v="Tulsa"/>
    <s v="Oklahoma"/>
    <n v="74133"/>
    <x v="2"/>
    <x v="680"/>
    <x v="1"/>
    <x v="10"/>
    <x v="680"/>
    <x v="56"/>
    <n v="5"/>
    <n v="0"/>
    <x v="56"/>
  </r>
  <r>
    <n v="8307"/>
    <s v="CA-2016-128671"/>
    <x v="1190"/>
    <x v="1070"/>
    <s v="Standard Class"/>
    <s v="MT-18070"/>
    <s v="Michelle Tran"/>
    <s v="Home Office"/>
    <s v="United States"/>
    <s v="Tulsa"/>
    <s v="Oklahoma"/>
    <n v="74133"/>
    <x v="2"/>
    <x v="570"/>
    <x v="1"/>
    <x v="8"/>
    <x v="570"/>
    <x v="1085"/>
    <n v="7"/>
    <n v="0"/>
    <x v="6502"/>
  </r>
  <r>
    <n v="8308"/>
    <s v="CA-2016-128671"/>
    <x v="1190"/>
    <x v="1070"/>
    <s v="Standard Class"/>
    <s v="MT-18070"/>
    <s v="Michelle Tran"/>
    <s v="Home Office"/>
    <s v="United States"/>
    <s v="Tulsa"/>
    <s v="Oklahoma"/>
    <n v="74133"/>
    <x v="2"/>
    <x v="1561"/>
    <x v="1"/>
    <x v="8"/>
    <x v="1551"/>
    <x v="4231"/>
    <n v="2"/>
    <n v="0"/>
    <x v="4935"/>
  </r>
  <r>
    <n v="8309"/>
    <s v="CA-2016-149335"/>
    <x v="197"/>
    <x v="1174"/>
    <s v="Same Day"/>
    <s v="BC-11125"/>
    <s v="Becky Castell"/>
    <s v="Home Office"/>
    <s v="United States"/>
    <s v="San Francisco"/>
    <s v="California"/>
    <n v="94122"/>
    <x v="1"/>
    <x v="1024"/>
    <x v="1"/>
    <x v="6"/>
    <x v="1015"/>
    <x v="5389"/>
    <n v="9"/>
    <n v="0"/>
    <x v="979"/>
  </r>
  <r>
    <n v="8310"/>
    <s v="CA-2014-168312"/>
    <x v="72"/>
    <x v="232"/>
    <s v="Standard Class"/>
    <s v="GW-14605"/>
    <s v="Giulietta Weimer"/>
    <s v="Consumer"/>
    <s v="United States"/>
    <s v="Houston"/>
    <s v="Texas"/>
    <n v="77036"/>
    <x v="2"/>
    <x v="1277"/>
    <x v="1"/>
    <x v="4"/>
    <x v="1262"/>
    <x v="5390"/>
    <n v="3"/>
    <n v="0.2"/>
    <x v="6503"/>
  </r>
  <r>
    <n v="8311"/>
    <s v="CA-2014-168312"/>
    <x v="72"/>
    <x v="232"/>
    <s v="Standard Class"/>
    <s v="GW-14605"/>
    <s v="Giulietta Weimer"/>
    <s v="Consumer"/>
    <s v="United States"/>
    <s v="Houston"/>
    <s v="Texas"/>
    <n v="77036"/>
    <x v="2"/>
    <x v="1294"/>
    <x v="0"/>
    <x v="3"/>
    <x v="1280"/>
    <x v="5391"/>
    <n v="3"/>
    <n v="0.3"/>
    <x v="6504"/>
  </r>
  <r>
    <n v="8312"/>
    <s v="US-2017-105935"/>
    <x v="795"/>
    <x v="523"/>
    <s v="Standard Class"/>
    <s v="BD-11500"/>
    <s v="Bradley Drucker"/>
    <s v="Consumer"/>
    <s v="United States"/>
    <s v="Columbus"/>
    <s v="Georgia"/>
    <n v="31907"/>
    <x v="0"/>
    <x v="116"/>
    <x v="0"/>
    <x v="5"/>
    <x v="116"/>
    <x v="5392"/>
    <n v="4"/>
    <n v="0"/>
    <x v="6505"/>
  </r>
  <r>
    <n v="8313"/>
    <s v="US-2017-105935"/>
    <x v="795"/>
    <x v="523"/>
    <s v="Standard Class"/>
    <s v="BD-11500"/>
    <s v="Bradley Drucker"/>
    <s v="Consumer"/>
    <s v="United States"/>
    <s v="Columbus"/>
    <s v="Georgia"/>
    <n v="31907"/>
    <x v="0"/>
    <x v="1461"/>
    <x v="2"/>
    <x v="7"/>
    <x v="1447"/>
    <x v="5393"/>
    <n v="7"/>
    <n v="0"/>
    <x v="6506"/>
  </r>
  <r>
    <n v="8314"/>
    <s v="CA-2014-161508"/>
    <x v="136"/>
    <x v="463"/>
    <s v="Standard Class"/>
    <s v="PV-18985"/>
    <s v="Paul Van Hugh"/>
    <s v="Home Office"/>
    <s v="United States"/>
    <s v="League City"/>
    <s v="Texas"/>
    <n v="77573"/>
    <x v="2"/>
    <x v="856"/>
    <x v="0"/>
    <x v="1"/>
    <x v="849"/>
    <x v="5394"/>
    <n v="3"/>
    <n v="0.3"/>
    <x v="6507"/>
  </r>
  <r>
    <n v="8315"/>
    <s v="CA-2014-161508"/>
    <x v="136"/>
    <x v="463"/>
    <s v="Standard Class"/>
    <s v="PV-18985"/>
    <s v="Paul Van Hugh"/>
    <s v="Home Office"/>
    <s v="United States"/>
    <s v="League City"/>
    <s v="Texas"/>
    <n v="77573"/>
    <x v="2"/>
    <x v="845"/>
    <x v="1"/>
    <x v="13"/>
    <x v="839"/>
    <x v="4273"/>
    <n v="2"/>
    <n v="0.2"/>
    <x v="4992"/>
  </r>
  <r>
    <n v="8316"/>
    <s v="CA-2014-161508"/>
    <x v="136"/>
    <x v="463"/>
    <s v="Standard Class"/>
    <s v="PV-18985"/>
    <s v="Paul Van Hugh"/>
    <s v="Home Office"/>
    <s v="United States"/>
    <s v="League City"/>
    <s v="Texas"/>
    <n v="77573"/>
    <x v="2"/>
    <x v="703"/>
    <x v="1"/>
    <x v="6"/>
    <x v="703"/>
    <x v="2715"/>
    <n v="7"/>
    <n v="0.2"/>
    <x v="6508"/>
  </r>
  <r>
    <n v="8317"/>
    <s v="CA-2014-161508"/>
    <x v="136"/>
    <x v="463"/>
    <s v="Standard Class"/>
    <s v="PV-18985"/>
    <s v="Paul Van Hugh"/>
    <s v="Home Office"/>
    <s v="United States"/>
    <s v="League City"/>
    <s v="Texas"/>
    <n v="77573"/>
    <x v="2"/>
    <x v="128"/>
    <x v="1"/>
    <x v="10"/>
    <x v="129"/>
    <x v="2975"/>
    <n v="3"/>
    <n v="0.2"/>
    <x v="6411"/>
  </r>
  <r>
    <n v="8318"/>
    <s v="CA-2017-130904"/>
    <x v="645"/>
    <x v="1292"/>
    <s v="Standard Class"/>
    <s v="HM-14980"/>
    <s v="Henry MacAllister"/>
    <s v="Consumer"/>
    <s v="United States"/>
    <s v="Burlington"/>
    <s v="North Carolina"/>
    <n v="27217"/>
    <x v="0"/>
    <x v="909"/>
    <x v="1"/>
    <x v="6"/>
    <x v="901"/>
    <x v="5395"/>
    <n v="1"/>
    <n v="0.2"/>
    <x v="6509"/>
  </r>
  <r>
    <n v="8319"/>
    <s v="CA-2017-130904"/>
    <x v="645"/>
    <x v="1292"/>
    <s v="Standard Class"/>
    <s v="HM-14980"/>
    <s v="Henry MacAllister"/>
    <s v="Consumer"/>
    <s v="United States"/>
    <s v="Burlington"/>
    <s v="North Carolina"/>
    <n v="27217"/>
    <x v="0"/>
    <x v="1210"/>
    <x v="1"/>
    <x v="6"/>
    <x v="1195"/>
    <x v="5396"/>
    <n v="8"/>
    <n v="0.2"/>
    <x v="6510"/>
  </r>
  <r>
    <n v="8320"/>
    <s v="CA-2017-133620"/>
    <x v="38"/>
    <x v="551"/>
    <s v="Standard Class"/>
    <s v="EM-14065"/>
    <s v="Erin Mull"/>
    <s v="Consumer"/>
    <s v="United States"/>
    <s v="New York City"/>
    <s v="New York"/>
    <n v="10009"/>
    <x v="3"/>
    <x v="602"/>
    <x v="1"/>
    <x v="4"/>
    <x v="602"/>
    <x v="1082"/>
    <n v="1"/>
    <n v="0"/>
    <x v="1123"/>
  </r>
  <r>
    <n v="8321"/>
    <s v="CA-2015-142937"/>
    <x v="901"/>
    <x v="726"/>
    <s v="First Class"/>
    <s v="SF-20065"/>
    <s v="Sandra Flanagan"/>
    <s v="Consumer"/>
    <s v="United States"/>
    <s v="Dallas"/>
    <s v="Texas"/>
    <n v="75220"/>
    <x v="2"/>
    <x v="1473"/>
    <x v="1"/>
    <x v="6"/>
    <x v="1460"/>
    <x v="3816"/>
    <n v="2"/>
    <n v="0.2"/>
    <x v="4382"/>
  </r>
  <r>
    <n v="8322"/>
    <s v="US-2016-149790"/>
    <x v="182"/>
    <x v="152"/>
    <s v="Standard Class"/>
    <s v="SC-20380"/>
    <s v="Shahid Collister"/>
    <s v="Consumer"/>
    <s v="United States"/>
    <s v="Houston"/>
    <s v="Texas"/>
    <n v="77095"/>
    <x v="2"/>
    <x v="920"/>
    <x v="1"/>
    <x v="8"/>
    <x v="1758"/>
    <x v="5397"/>
    <n v="2"/>
    <n v="0.8"/>
    <x v="6511"/>
  </r>
  <r>
    <n v="8323"/>
    <s v="CA-2016-130778"/>
    <x v="258"/>
    <x v="539"/>
    <s v="Standard Class"/>
    <s v="ND-18370"/>
    <s v="Natalie DeCherney"/>
    <s v="Consumer"/>
    <s v="United States"/>
    <s v="Long Beach"/>
    <s v="New York"/>
    <n v="11561"/>
    <x v="3"/>
    <x v="1518"/>
    <x v="1"/>
    <x v="9"/>
    <x v="1505"/>
    <x v="4622"/>
    <n v="2"/>
    <n v="0"/>
    <x v="5476"/>
  </r>
  <r>
    <n v="8324"/>
    <s v="CA-2016-130778"/>
    <x v="258"/>
    <x v="539"/>
    <s v="Standard Class"/>
    <s v="ND-18370"/>
    <s v="Natalie DeCherney"/>
    <s v="Consumer"/>
    <s v="United States"/>
    <s v="Long Beach"/>
    <s v="New York"/>
    <n v="11561"/>
    <x v="3"/>
    <x v="422"/>
    <x v="1"/>
    <x v="10"/>
    <x v="422"/>
    <x v="915"/>
    <n v="5"/>
    <n v="0"/>
    <x v="948"/>
  </r>
  <r>
    <n v="8325"/>
    <s v="CA-2017-144456"/>
    <x v="565"/>
    <x v="945"/>
    <s v="First Class"/>
    <s v="FC-14245"/>
    <s v="Frank Carlisle"/>
    <s v="Home Office"/>
    <s v="United States"/>
    <s v="Hialeah"/>
    <s v="Florida"/>
    <n v="33012"/>
    <x v="0"/>
    <x v="421"/>
    <x v="1"/>
    <x v="4"/>
    <x v="421"/>
    <x v="3058"/>
    <n v="5"/>
    <n v="0.2"/>
    <x v="6512"/>
  </r>
  <r>
    <n v="8326"/>
    <s v="CA-2017-144456"/>
    <x v="565"/>
    <x v="945"/>
    <s v="First Class"/>
    <s v="FC-14245"/>
    <s v="Frank Carlisle"/>
    <s v="Home Office"/>
    <s v="United States"/>
    <s v="Hialeah"/>
    <s v="Florida"/>
    <n v="33012"/>
    <x v="0"/>
    <x v="984"/>
    <x v="2"/>
    <x v="7"/>
    <x v="977"/>
    <x v="3180"/>
    <n v="3"/>
    <n v="0.2"/>
    <x v="3581"/>
  </r>
  <r>
    <n v="8327"/>
    <s v="CA-2017-103478"/>
    <x v="246"/>
    <x v="892"/>
    <s v="Second Class"/>
    <s v="KL-16555"/>
    <s v="Kelly Lampkin"/>
    <s v="Corporate"/>
    <s v="United States"/>
    <s v="Aurora"/>
    <s v="Illinois"/>
    <n v="60505"/>
    <x v="2"/>
    <x v="175"/>
    <x v="1"/>
    <x v="8"/>
    <x v="176"/>
    <x v="5398"/>
    <n v="4"/>
    <n v="0.8"/>
    <x v="6513"/>
  </r>
  <r>
    <n v="8328"/>
    <s v="CA-2017-103478"/>
    <x v="246"/>
    <x v="892"/>
    <s v="Second Class"/>
    <s v="KL-16555"/>
    <s v="Kelly Lampkin"/>
    <s v="Corporate"/>
    <s v="United States"/>
    <s v="Aurora"/>
    <s v="Illinois"/>
    <n v="60505"/>
    <x v="2"/>
    <x v="1080"/>
    <x v="1"/>
    <x v="8"/>
    <x v="1070"/>
    <x v="5399"/>
    <n v="7"/>
    <n v="0.8"/>
    <x v="6514"/>
  </r>
  <r>
    <n v="8329"/>
    <s v="CA-2017-118577"/>
    <x v="833"/>
    <x v="768"/>
    <s v="Standard Class"/>
    <s v="XP-21865"/>
    <s v="Xylona Preis"/>
    <s v="Consumer"/>
    <s v="United States"/>
    <s v="Belleville"/>
    <s v="New Jersey"/>
    <n v="7109"/>
    <x v="3"/>
    <x v="1052"/>
    <x v="1"/>
    <x v="10"/>
    <x v="1041"/>
    <x v="140"/>
    <n v="3"/>
    <n v="0"/>
    <x v="142"/>
  </r>
  <r>
    <n v="8330"/>
    <s v="CA-2017-118577"/>
    <x v="833"/>
    <x v="768"/>
    <s v="Standard Class"/>
    <s v="XP-21865"/>
    <s v="Xylona Preis"/>
    <s v="Consumer"/>
    <s v="United States"/>
    <s v="Belleville"/>
    <s v="New Jersey"/>
    <n v="7109"/>
    <x v="3"/>
    <x v="974"/>
    <x v="1"/>
    <x v="10"/>
    <x v="968"/>
    <x v="90"/>
    <n v="1"/>
    <n v="0"/>
    <x v="90"/>
  </r>
  <r>
    <n v="8331"/>
    <s v="CA-2017-113572"/>
    <x v="659"/>
    <x v="45"/>
    <s v="Standard Class"/>
    <s v="FP-14320"/>
    <s v="Frank Preis"/>
    <s v="Consumer"/>
    <s v="United States"/>
    <s v="New York City"/>
    <s v="New York"/>
    <n v="10024"/>
    <x v="3"/>
    <x v="1837"/>
    <x v="2"/>
    <x v="11"/>
    <x v="1825"/>
    <x v="2317"/>
    <n v="4"/>
    <n v="0"/>
    <x v="6515"/>
  </r>
  <r>
    <n v="8332"/>
    <s v="CA-2016-153269"/>
    <x v="1185"/>
    <x v="331"/>
    <s v="First Class"/>
    <s v="PS-18760"/>
    <s v="Pamela Stobb"/>
    <s v="Consumer"/>
    <s v="United States"/>
    <s v="Andover"/>
    <s v="Massachusetts"/>
    <n v="1810"/>
    <x v="3"/>
    <x v="602"/>
    <x v="1"/>
    <x v="4"/>
    <x v="602"/>
    <x v="1082"/>
    <n v="1"/>
    <n v="0"/>
    <x v="1123"/>
  </r>
  <r>
    <n v="8333"/>
    <s v="CA-2016-153269"/>
    <x v="1185"/>
    <x v="331"/>
    <s v="First Class"/>
    <s v="PS-18760"/>
    <s v="Pamela Stobb"/>
    <s v="Consumer"/>
    <s v="United States"/>
    <s v="Andover"/>
    <s v="Massachusetts"/>
    <n v="1810"/>
    <x v="3"/>
    <x v="474"/>
    <x v="0"/>
    <x v="1"/>
    <x v="475"/>
    <x v="1383"/>
    <n v="5"/>
    <n v="0"/>
    <x v="5044"/>
  </r>
  <r>
    <n v="8334"/>
    <s v="CA-2016-153269"/>
    <x v="1185"/>
    <x v="331"/>
    <s v="First Class"/>
    <s v="PS-18760"/>
    <s v="Pamela Stobb"/>
    <s v="Consumer"/>
    <s v="United States"/>
    <s v="Andover"/>
    <s v="Massachusetts"/>
    <n v="1810"/>
    <x v="3"/>
    <x v="1776"/>
    <x v="1"/>
    <x v="10"/>
    <x v="1766"/>
    <x v="1465"/>
    <n v="3"/>
    <n v="0"/>
    <x v="1544"/>
  </r>
  <r>
    <n v="8335"/>
    <s v="CA-2016-153269"/>
    <x v="1185"/>
    <x v="331"/>
    <s v="First Class"/>
    <s v="PS-18760"/>
    <s v="Pamela Stobb"/>
    <s v="Consumer"/>
    <s v="United States"/>
    <s v="Andover"/>
    <s v="Massachusetts"/>
    <n v="1810"/>
    <x v="3"/>
    <x v="569"/>
    <x v="1"/>
    <x v="8"/>
    <x v="919"/>
    <x v="5400"/>
    <n v="4"/>
    <n v="0"/>
    <x v="6516"/>
  </r>
  <r>
    <n v="8336"/>
    <s v="CA-2017-161655"/>
    <x v="726"/>
    <x v="380"/>
    <s v="Second Class"/>
    <s v="CW-11905"/>
    <s v="Carl Weiss"/>
    <s v="Home Office"/>
    <s v="United States"/>
    <s v="Newark"/>
    <s v="Delaware"/>
    <n v="19711"/>
    <x v="3"/>
    <x v="1197"/>
    <x v="1"/>
    <x v="8"/>
    <x v="1182"/>
    <x v="5401"/>
    <n v="9"/>
    <n v="0"/>
    <x v="6517"/>
  </r>
  <r>
    <n v="8337"/>
    <s v="CA-2016-101469"/>
    <x v="415"/>
    <x v="975"/>
    <s v="Standard Class"/>
    <s v="KH-16360"/>
    <s v="Katherine Hughes"/>
    <s v="Consumer"/>
    <s v="United States"/>
    <s v="Arlington"/>
    <s v="Virginia"/>
    <n v="22204"/>
    <x v="0"/>
    <x v="1838"/>
    <x v="1"/>
    <x v="6"/>
    <x v="1826"/>
    <x v="5402"/>
    <n v="2"/>
    <n v="0"/>
    <x v="6518"/>
  </r>
  <r>
    <n v="8338"/>
    <s v="CA-2014-153087"/>
    <x v="422"/>
    <x v="752"/>
    <s v="Standard Class"/>
    <s v="TC-20980"/>
    <s v="Tamara Chand"/>
    <s v="Corporate"/>
    <s v="United States"/>
    <s v="Decatur"/>
    <s v="Alabama"/>
    <n v="35601"/>
    <x v="0"/>
    <x v="1813"/>
    <x v="1"/>
    <x v="10"/>
    <x v="1803"/>
    <x v="100"/>
    <n v="4"/>
    <n v="0"/>
    <x v="101"/>
  </r>
  <r>
    <n v="8339"/>
    <s v="CA-2014-153087"/>
    <x v="422"/>
    <x v="752"/>
    <s v="Standard Class"/>
    <s v="TC-20980"/>
    <s v="Tamara Chand"/>
    <s v="Corporate"/>
    <s v="United States"/>
    <s v="Decatur"/>
    <s v="Alabama"/>
    <n v="35601"/>
    <x v="0"/>
    <x v="769"/>
    <x v="2"/>
    <x v="11"/>
    <x v="768"/>
    <x v="5403"/>
    <n v="5"/>
    <n v="0"/>
    <x v="6519"/>
  </r>
  <r>
    <n v="8340"/>
    <s v="CA-2017-135076"/>
    <x v="669"/>
    <x v="125"/>
    <s v="Standard Class"/>
    <s v="YS-21880"/>
    <s v="Yana Sorensen"/>
    <s v="Corporate"/>
    <s v="United States"/>
    <s v="Hesperia"/>
    <s v="California"/>
    <n v="92345"/>
    <x v="1"/>
    <x v="1209"/>
    <x v="0"/>
    <x v="1"/>
    <x v="1194"/>
    <x v="5404"/>
    <n v="6"/>
    <n v="0.2"/>
    <x v="6520"/>
  </r>
  <r>
    <n v="8341"/>
    <s v="CA-2014-161634"/>
    <x v="687"/>
    <x v="779"/>
    <s v="Standard Class"/>
    <s v="CC-12220"/>
    <s v="Chris Cortes"/>
    <s v="Consumer"/>
    <s v="United States"/>
    <s v="Chesapeake"/>
    <s v="Virginia"/>
    <n v="23320"/>
    <x v="0"/>
    <x v="1009"/>
    <x v="1"/>
    <x v="10"/>
    <x v="1001"/>
    <x v="56"/>
    <n v="5"/>
    <n v="0"/>
    <x v="56"/>
  </r>
  <r>
    <n v="8342"/>
    <s v="CA-2017-141481"/>
    <x v="532"/>
    <x v="1055"/>
    <s v="First Class"/>
    <s v="ZD-21925"/>
    <s v="Zuschuss Donatelli"/>
    <s v="Consumer"/>
    <s v="United States"/>
    <s v="Los Angeles"/>
    <s v="California"/>
    <n v="90036"/>
    <x v="1"/>
    <x v="564"/>
    <x v="1"/>
    <x v="9"/>
    <x v="564"/>
    <x v="639"/>
    <n v="3"/>
    <n v="0"/>
    <x v="651"/>
  </r>
  <r>
    <n v="8343"/>
    <s v="CA-2016-132549"/>
    <x v="881"/>
    <x v="724"/>
    <s v="Standard Class"/>
    <s v="JK-15370"/>
    <s v="Jay Kimmel"/>
    <s v="Consumer"/>
    <s v="United States"/>
    <s v="Huntsville"/>
    <s v="Alabama"/>
    <n v="35810"/>
    <x v="0"/>
    <x v="470"/>
    <x v="1"/>
    <x v="4"/>
    <x v="471"/>
    <x v="5405"/>
    <n v="7"/>
    <n v="0"/>
    <x v="6521"/>
  </r>
  <r>
    <n v="8344"/>
    <s v="US-2014-155544"/>
    <x v="90"/>
    <x v="86"/>
    <s v="Standard Class"/>
    <s v="GM-14440"/>
    <s v="Gary McGarr"/>
    <s v="Consumer"/>
    <s v="United States"/>
    <s v="Knoxville"/>
    <s v="Tennessee"/>
    <n v="37918"/>
    <x v="0"/>
    <x v="198"/>
    <x v="1"/>
    <x v="2"/>
    <x v="199"/>
    <x v="5406"/>
    <n v="5"/>
    <n v="0.2"/>
    <x v="6522"/>
  </r>
  <r>
    <n v="8345"/>
    <s v="US-2014-155544"/>
    <x v="90"/>
    <x v="86"/>
    <s v="Standard Class"/>
    <s v="GM-14440"/>
    <s v="Gary McGarr"/>
    <s v="Consumer"/>
    <s v="United States"/>
    <s v="Knoxville"/>
    <s v="Tennessee"/>
    <n v="37918"/>
    <x v="0"/>
    <x v="1001"/>
    <x v="0"/>
    <x v="5"/>
    <x v="993"/>
    <x v="2427"/>
    <n v="3"/>
    <n v="0.2"/>
    <x v="6523"/>
  </r>
  <r>
    <n v="8346"/>
    <s v="US-2014-155544"/>
    <x v="90"/>
    <x v="86"/>
    <s v="Standard Class"/>
    <s v="GM-14440"/>
    <s v="Gary McGarr"/>
    <s v="Consumer"/>
    <s v="United States"/>
    <s v="Knoxville"/>
    <s v="Tennessee"/>
    <n v="37918"/>
    <x v="0"/>
    <x v="1455"/>
    <x v="0"/>
    <x v="1"/>
    <x v="1441"/>
    <x v="5407"/>
    <n v="3"/>
    <n v="0.2"/>
    <x v="6524"/>
  </r>
  <r>
    <n v="8347"/>
    <s v="US-2015-115238"/>
    <x v="28"/>
    <x v="1164"/>
    <s v="Standard Class"/>
    <s v="JW-15220"/>
    <s v="Jane Waco"/>
    <s v="Corporate"/>
    <s v="United States"/>
    <s v="Lawrence"/>
    <s v="Massachusetts"/>
    <n v="1841"/>
    <x v="3"/>
    <x v="191"/>
    <x v="0"/>
    <x v="5"/>
    <x v="192"/>
    <x v="815"/>
    <n v="5"/>
    <n v="0"/>
    <x v="6525"/>
  </r>
  <r>
    <n v="8348"/>
    <s v="US-2015-115238"/>
    <x v="28"/>
    <x v="1164"/>
    <s v="Standard Class"/>
    <s v="JW-15220"/>
    <s v="Jane Waco"/>
    <s v="Corporate"/>
    <s v="United States"/>
    <s v="Lawrence"/>
    <s v="Massachusetts"/>
    <n v="1841"/>
    <x v="3"/>
    <x v="1462"/>
    <x v="0"/>
    <x v="5"/>
    <x v="1448"/>
    <x v="5408"/>
    <n v="1"/>
    <n v="0"/>
    <x v="6526"/>
  </r>
  <r>
    <n v="8349"/>
    <s v="US-2015-115238"/>
    <x v="28"/>
    <x v="1164"/>
    <s v="Standard Class"/>
    <s v="JW-15220"/>
    <s v="Jane Waco"/>
    <s v="Corporate"/>
    <s v="United States"/>
    <s v="Lawrence"/>
    <s v="Massachusetts"/>
    <n v="1841"/>
    <x v="3"/>
    <x v="1020"/>
    <x v="2"/>
    <x v="7"/>
    <x v="1011"/>
    <x v="5409"/>
    <n v="10"/>
    <n v="0"/>
    <x v="6527"/>
  </r>
  <r>
    <n v="8350"/>
    <s v="US-2015-115238"/>
    <x v="28"/>
    <x v="1164"/>
    <s v="Standard Class"/>
    <s v="JW-15220"/>
    <s v="Jane Waco"/>
    <s v="Corporate"/>
    <s v="United States"/>
    <s v="Lawrence"/>
    <s v="Massachusetts"/>
    <n v="1841"/>
    <x v="3"/>
    <x v="1721"/>
    <x v="0"/>
    <x v="5"/>
    <x v="1708"/>
    <x v="5410"/>
    <n v="5"/>
    <n v="0"/>
    <x v="6528"/>
  </r>
  <r>
    <n v="8351"/>
    <s v="US-2015-115238"/>
    <x v="28"/>
    <x v="1164"/>
    <s v="Standard Class"/>
    <s v="JW-15220"/>
    <s v="Jane Waco"/>
    <s v="Corporate"/>
    <s v="United States"/>
    <s v="Lawrence"/>
    <s v="Massachusetts"/>
    <n v="1841"/>
    <x v="3"/>
    <x v="1076"/>
    <x v="1"/>
    <x v="10"/>
    <x v="1066"/>
    <x v="90"/>
    <n v="1"/>
    <n v="0"/>
    <x v="90"/>
  </r>
  <r>
    <n v="8352"/>
    <s v="CA-2017-132199"/>
    <x v="898"/>
    <x v="785"/>
    <s v="Standard Class"/>
    <s v="BO-11350"/>
    <s v="Bill Overfelt"/>
    <s v="Corporate"/>
    <s v="United States"/>
    <s v="Philadelphia"/>
    <s v="Pennsylvania"/>
    <n v="19134"/>
    <x v="3"/>
    <x v="1757"/>
    <x v="0"/>
    <x v="5"/>
    <x v="1747"/>
    <x v="5411"/>
    <n v="2"/>
    <n v="0.2"/>
    <x v="6529"/>
  </r>
  <r>
    <n v="8353"/>
    <s v="CA-2017-132199"/>
    <x v="898"/>
    <x v="785"/>
    <s v="Standard Class"/>
    <s v="BO-11350"/>
    <s v="Bill Overfelt"/>
    <s v="Corporate"/>
    <s v="United States"/>
    <s v="Philadelphia"/>
    <s v="Pennsylvania"/>
    <n v="19134"/>
    <x v="3"/>
    <x v="715"/>
    <x v="1"/>
    <x v="8"/>
    <x v="714"/>
    <x v="5412"/>
    <n v="4"/>
    <n v="0.7"/>
    <x v="6530"/>
  </r>
  <r>
    <n v="8354"/>
    <s v="CA-2017-132199"/>
    <x v="898"/>
    <x v="785"/>
    <s v="Standard Class"/>
    <s v="BO-11350"/>
    <s v="Bill Overfelt"/>
    <s v="Corporate"/>
    <s v="United States"/>
    <s v="Philadelphia"/>
    <s v="Pennsylvania"/>
    <n v="19134"/>
    <x v="3"/>
    <x v="209"/>
    <x v="0"/>
    <x v="3"/>
    <x v="210"/>
    <x v="5413"/>
    <n v="5"/>
    <n v="0.4"/>
    <x v="6531"/>
  </r>
  <r>
    <n v="8355"/>
    <s v="CA-2017-132199"/>
    <x v="898"/>
    <x v="785"/>
    <s v="Standard Class"/>
    <s v="BO-11350"/>
    <s v="Bill Overfelt"/>
    <s v="Corporate"/>
    <s v="United States"/>
    <s v="Philadelphia"/>
    <s v="Pennsylvania"/>
    <n v="19134"/>
    <x v="3"/>
    <x v="1160"/>
    <x v="1"/>
    <x v="8"/>
    <x v="1147"/>
    <x v="4159"/>
    <n v="5"/>
    <n v="0.7"/>
    <x v="6532"/>
  </r>
  <r>
    <n v="8356"/>
    <s v="CA-2017-132199"/>
    <x v="898"/>
    <x v="785"/>
    <s v="Standard Class"/>
    <s v="BO-11350"/>
    <s v="Bill Overfelt"/>
    <s v="Corporate"/>
    <s v="United States"/>
    <s v="Philadelphia"/>
    <s v="Pennsylvania"/>
    <n v="19134"/>
    <x v="3"/>
    <x v="659"/>
    <x v="1"/>
    <x v="13"/>
    <x v="659"/>
    <x v="3905"/>
    <n v="2"/>
    <n v="0.2"/>
    <x v="6533"/>
  </r>
  <r>
    <n v="8357"/>
    <s v="CA-2016-163174"/>
    <x v="370"/>
    <x v="881"/>
    <s v="Standard Class"/>
    <s v="XP-21865"/>
    <s v="Xylona Preis"/>
    <s v="Consumer"/>
    <s v="United States"/>
    <s v="Athens"/>
    <s v="Georgia"/>
    <n v="30605"/>
    <x v="0"/>
    <x v="1292"/>
    <x v="0"/>
    <x v="5"/>
    <x v="1278"/>
    <x v="4702"/>
    <n v="3"/>
    <n v="0"/>
    <x v="5643"/>
  </r>
  <r>
    <n v="8358"/>
    <s v="CA-2014-110555"/>
    <x v="909"/>
    <x v="1220"/>
    <s v="Standard Class"/>
    <s v="MM-18055"/>
    <s v="Michelle Moray"/>
    <s v="Consumer"/>
    <s v="United States"/>
    <s v="Great Falls"/>
    <s v="Montana"/>
    <n v="59405"/>
    <x v="1"/>
    <x v="253"/>
    <x v="1"/>
    <x v="4"/>
    <x v="254"/>
    <x v="5414"/>
    <n v="7"/>
    <n v="0"/>
    <x v="6534"/>
  </r>
  <r>
    <n v="8359"/>
    <s v="CA-2014-110555"/>
    <x v="909"/>
    <x v="1220"/>
    <s v="Standard Class"/>
    <s v="MM-18055"/>
    <s v="Michelle Moray"/>
    <s v="Consumer"/>
    <s v="United States"/>
    <s v="Great Falls"/>
    <s v="Montana"/>
    <n v="59405"/>
    <x v="1"/>
    <x v="506"/>
    <x v="2"/>
    <x v="7"/>
    <x v="506"/>
    <x v="554"/>
    <n v="2"/>
    <n v="0.2"/>
    <x v="563"/>
  </r>
  <r>
    <n v="8360"/>
    <s v="CA-2014-110555"/>
    <x v="909"/>
    <x v="1220"/>
    <s v="Standard Class"/>
    <s v="MM-18055"/>
    <s v="Michelle Moray"/>
    <s v="Consumer"/>
    <s v="United States"/>
    <s v="Great Falls"/>
    <s v="Montana"/>
    <n v="59405"/>
    <x v="1"/>
    <x v="1519"/>
    <x v="2"/>
    <x v="11"/>
    <x v="1506"/>
    <x v="5415"/>
    <n v="6"/>
    <n v="0"/>
    <x v="6535"/>
  </r>
  <r>
    <n v="8361"/>
    <s v="CA-2017-147207"/>
    <x v="460"/>
    <x v="505"/>
    <s v="Second Class"/>
    <s v="TS-21655"/>
    <s v="Trudy Schmidt"/>
    <s v="Consumer"/>
    <s v="United States"/>
    <s v="El Paso"/>
    <s v="Texas"/>
    <n v="79907"/>
    <x v="2"/>
    <x v="1041"/>
    <x v="1"/>
    <x v="6"/>
    <x v="1030"/>
    <x v="4142"/>
    <n v="2"/>
    <n v="0.2"/>
    <x v="6536"/>
  </r>
  <r>
    <n v="8362"/>
    <s v="CA-2017-147207"/>
    <x v="460"/>
    <x v="505"/>
    <s v="Second Class"/>
    <s v="TS-21655"/>
    <s v="Trudy Schmidt"/>
    <s v="Consumer"/>
    <s v="United States"/>
    <s v="El Paso"/>
    <s v="Texas"/>
    <n v="79907"/>
    <x v="2"/>
    <x v="1825"/>
    <x v="1"/>
    <x v="9"/>
    <x v="1813"/>
    <x v="5416"/>
    <n v="2"/>
    <n v="0.8"/>
    <x v="6537"/>
  </r>
  <r>
    <n v="8363"/>
    <s v="CA-2017-147207"/>
    <x v="460"/>
    <x v="505"/>
    <s v="Second Class"/>
    <s v="TS-21655"/>
    <s v="Trudy Schmidt"/>
    <s v="Consumer"/>
    <s v="United States"/>
    <s v="El Paso"/>
    <s v="Texas"/>
    <n v="79907"/>
    <x v="2"/>
    <x v="971"/>
    <x v="0"/>
    <x v="3"/>
    <x v="965"/>
    <x v="3341"/>
    <n v="5"/>
    <n v="0.3"/>
    <x v="6538"/>
  </r>
  <r>
    <n v="8364"/>
    <s v="CA-2017-147207"/>
    <x v="460"/>
    <x v="505"/>
    <s v="Second Class"/>
    <s v="TS-21655"/>
    <s v="Trudy Schmidt"/>
    <s v="Consumer"/>
    <s v="United States"/>
    <s v="El Paso"/>
    <s v="Texas"/>
    <n v="79907"/>
    <x v="2"/>
    <x v="1449"/>
    <x v="1"/>
    <x v="4"/>
    <x v="1436"/>
    <x v="5417"/>
    <n v="3"/>
    <n v="0.2"/>
    <x v="6539"/>
  </r>
  <r>
    <n v="8365"/>
    <s v="CA-2017-137631"/>
    <x v="1045"/>
    <x v="1060"/>
    <s v="Standard Class"/>
    <s v="JL-15235"/>
    <s v="Janet Lee"/>
    <s v="Consumer"/>
    <s v="United States"/>
    <s v="Kissimmee"/>
    <s v="Florida"/>
    <n v="34741"/>
    <x v="0"/>
    <x v="1147"/>
    <x v="2"/>
    <x v="7"/>
    <x v="1135"/>
    <x v="5418"/>
    <n v="2"/>
    <n v="0.2"/>
    <x v="6540"/>
  </r>
  <r>
    <n v="8366"/>
    <s v="CA-2017-157273"/>
    <x v="289"/>
    <x v="985"/>
    <s v="First Class"/>
    <s v="SZ-20035"/>
    <s v="Sam Zeldin"/>
    <s v="Home Office"/>
    <s v="United States"/>
    <s v="Seattle"/>
    <s v="Washington"/>
    <n v="98105"/>
    <x v="1"/>
    <x v="7"/>
    <x v="2"/>
    <x v="7"/>
    <x v="7"/>
    <x v="5419"/>
    <n v="4"/>
    <n v="0.2"/>
    <x v="6541"/>
  </r>
  <r>
    <n v="8367"/>
    <s v="CA-2014-109918"/>
    <x v="557"/>
    <x v="74"/>
    <s v="Second Class"/>
    <s v="LR-17035"/>
    <s v="Lisa Ryan"/>
    <s v="Corporate"/>
    <s v="United States"/>
    <s v="Santa Clara"/>
    <s v="California"/>
    <n v="95051"/>
    <x v="1"/>
    <x v="1839"/>
    <x v="1"/>
    <x v="14"/>
    <x v="1827"/>
    <x v="4083"/>
    <n v="4"/>
    <n v="0"/>
    <x v="6542"/>
  </r>
  <r>
    <n v="8368"/>
    <s v="CA-2014-109918"/>
    <x v="557"/>
    <x v="74"/>
    <s v="Second Class"/>
    <s v="LR-17035"/>
    <s v="Lisa Ryan"/>
    <s v="Corporate"/>
    <s v="United States"/>
    <s v="Santa Clara"/>
    <s v="California"/>
    <n v="95051"/>
    <x v="1"/>
    <x v="1536"/>
    <x v="1"/>
    <x v="10"/>
    <x v="1524"/>
    <x v="5420"/>
    <n v="2"/>
    <n v="0"/>
    <x v="6543"/>
  </r>
  <r>
    <n v="8369"/>
    <s v="CA-2014-109918"/>
    <x v="557"/>
    <x v="74"/>
    <s v="Second Class"/>
    <s v="LR-17035"/>
    <s v="Lisa Ryan"/>
    <s v="Corporate"/>
    <s v="United States"/>
    <s v="Santa Clara"/>
    <s v="California"/>
    <n v="95051"/>
    <x v="1"/>
    <x v="1786"/>
    <x v="1"/>
    <x v="8"/>
    <x v="1776"/>
    <x v="2067"/>
    <n v="5"/>
    <n v="0.2"/>
    <x v="6544"/>
  </r>
  <r>
    <n v="8370"/>
    <s v="CA-2016-118745"/>
    <x v="725"/>
    <x v="1"/>
    <s v="Standard Class"/>
    <s v="SV-20365"/>
    <s v="Seth Vernon"/>
    <s v="Consumer"/>
    <s v="United States"/>
    <s v="Los Angeles"/>
    <s v="California"/>
    <n v="90049"/>
    <x v="1"/>
    <x v="215"/>
    <x v="0"/>
    <x v="3"/>
    <x v="216"/>
    <x v="3458"/>
    <n v="3"/>
    <n v="0.2"/>
    <x v="3929"/>
  </r>
  <r>
    <n v="8371"/>
    <s v="CA-2016-163972"/>
    <x v="508"/>
    <x v="149"/>
    <s v="Standard Class"/>
    <s v="MG-17890"/>
    <s v="Michael Granlund"/>
    <s v="Home Office"/>
    <s v="United States"/>
    <s v="Fresno"/>
    <s v="California"/>
    <n v="93727"/>
    <x v="1"/>
    <x v="1638"/>
    <x v="0"/>
    <x v="0"/>
    <x v="1628"/>
    <x v="2497"/>
    <n v="2"/>
    <n v="0.15"/>
    <x v="6545"/>
  </r>
  <r>
    <n v="8372"/>
    <s v="CA-2014-165393"/>
    <x v="422"/>
    <x v="129"/>
    <s v="First Class"/>
    <s v="NC-18415"/>
    <s v="Nathan Cano"/>
    <s v="Consumer"/>
    <s v="United States"/>
    <s v="Fort Worth"/>
    <s v="Texas"/>
    <n v="76106"/>
    <x v="2"/>
    <x v="444"/>
    <x v="1"/>
    <x v="8"/>
    <x v="444"/>
    <x v="5421"/>
    <n v="1"/>
    <n v="0.8"/>
    <x v="6546"/>
  </r>
  <r>
    <n v="8373"/>
    <s v="CA-2016-113726"/>
    <x v="390"/>
    <x v="417"/>
    <s v="Standard Class"/>
    <s v="SC-20680"/>
    <s v="Steve Carroll"/>
    <s v="Home Office"/>
    <s v="United States"/>
    <s v="Seattle"/>
    <s v="Washington"/>
    <n v="98105"/>
    <x v="1"/>
    <x v="905"/>
    <x v="0"/>
    <x v="5"/>
    <x v="897"/>
    <x v="4465"/>
    <n v="3"/>
    <n v="0"/>
    <x v="5264"/>
  </r>
  <r>
    <n v="8374"/>
    <s v="CA-2016-152940"/>
    <x v="338"/>
    <x v="1113"/>
    <s v="First Class"/>
    <s v="RO-19780"/>
    <s v="Rose O'Brian"/>
    <s v="Consumer"/>
    <s v="United States"/>
    <s v="San Francisco"/>
    <s v="California"/>
    <n v="94110"/>
    <x v="1"/>
    <x v="1069"/>
    <x v="1"/>
    <x v="4"/>
    <x v="1058"/>
    <x v="5422"/>
    <n v="1"/>
    <n v="0"/>
    <x v="6547"/>
  </r>
  <r>
    <n v="8375"/>
    <s v="CA-2015-158701"/>
    <x v="956"/>
    <x v="1027"/>
    <s v="Standard Class"/>
    <s v="JL-15175"/>
    <s v="James Lanier"/>
    <s v="Home Office"/>
    <s v="United States"/>
    <s v="San Francisco"/>
    <s v="California"/>
    <n v="94110"/>
    <x v="1"/>
    <x v="937"/>
    <x v="1"/>
    <x v="9"/>
    <x v="930"/>
    <x v="5423"/>
    <n v="6"/>
    <n v="0"/>
    <x v="6548"/>
  </r>
  <r>
    <n v="8376"/>
    <s v="CA-2015-158701"/>
    <x v="956"/>
    <x v="1027"/>
    <s v="Standard Class"/>
    <s v="JL-15175"/>
    <s v="James Lanier"/>
    <s v="Home Office"/>
    <s v="United States"/>
    <s v="San Francisco"/>
    <s v="California"/>
    <n v="94110"/>
    <x v="1"/>
    <x v="673"/>
    <x v="1"/>
    <x v="8"/>
    <x v="673"/>
    <x v="5424"/>
    <n v="6"/>
    <n v="0.2"/>
    <x v="6549"/>
  </r>
  <r>
    <n v="8377"/>
    <s v="CA-2017-156272"/>
    <x v="708"/>
    <x v="647"/>
    <s v="Standard Class"/>
    <s v="PW-19030"/>
    <s v="Pauline Webber"/>
    <s v="Corporate"/>
    <s v="United States"/>
    <s v="Pompano Beach"/>
    <s v="Florida"/>
    <n v="33068"/>
    <x v="0"/>
    <x v="1429"/>
    <x v="1"/>
    <x v="9"/>
    <x v="1417"/>
    <x v="5425"/>
    <n v="1"/>
    <n v="0.2"/>
    <x v="6550"/>
  </r>
  <r>
    <n v="8378"/>
    <s v="CA-2015-162964"/>
    <x v="768"/>
    <x v="837"/>
    <s v="Standard Class"/>
    <s v="MF-18250"/>
    <s v="Monica Federle"/>
    <s v="Corporate"/>
    <s v="United States"/>
    <s v="Houston"/>
    <s v="Texas"/>
    <n v="77095"/>
    <x v="2"/>
    <x v="871"/>
    <x v="1"/>
    <x v="4"/>
    <x v="865"/>
    <x v="1466"/>
    <n v="1"/>
    <n v="0.2"/>
    <x v="1545"/>
  </r>
  <r>
    <n v="8379"/>
    <s v="CA-2015-162964"/>
    <x v="768"/>
    <x v="837"/>
    <s v="Standard Class"/>
    <s v="MF-18250"/>
    <s v="Monica Federle"/>
    <s v="Corporate"/>
    <s v="United States"/>
    <s v="Houston"/>
    <s v="Texas"/>
    <n v="77095"/>
    <x v="2"/>
    <x v="219"/>
    <x v="1"/>
    <x v="10"/>
    <x v="220"/>
    <x v="12"/>
    <n v="3"/>
    <n v="0.2"/>
    <x v="906"/>
  </r>
  <r>
    <n v="8380"/>
    <s v="CA-2015-162964"/>
    <x v="768"/>
    <x v="837"/>
    <s v="Standard Class"/>
    <s v="MF-18250"/>
    <s v="Monica Federle"/>
    <s v="Corporate"/>
    <s v="United States"/>
    <s v="Houston"/>
    <s v="Texas"/>
    <n v="77095"/>
    <x v="2"/>
    <x v="889"/>
    <x v="1"/>
    <x v="12"/>
    <x v="882"/>
    <x v="5426"/>
    <n v="7"/>
    <n v="0.2"/>
    <x v="6551"/>
  </r>
  <r>
    <n v="8381"/>
    <s v="CA-2014-103527"/>
    <x v="340"/>
    <x v="931"/>
    <s v="Second Class"/>
    <s v="CC-12220"/>
    <s v="Chris Cortes"/>
    <s v="Consumer"/>
    <s v="United States"/>
    <s v="Chicago"/>
    <s v="Illinois"/>
    <n v="60653"/>
    <x v="2"/>
    <x v="702"/>
    <x v="1"/>
    <x v="10"/>
    <x v="702"/>
    <x v="3023"/>
    <n v="3"/>
    <n v="0.2"/>
    <x v="6552"/>
  </r>
  <r>
    <n v="8382"/>
    <s v="CA-2016-134544"/>
    <x v="716"/>
    <x v="585"/>
    <s v="Second Class"/>
    <s v="AC-10660"/>
    <s v="Anna Chung"/>
    <s v="Consumer"/>
    <s v="United States"/>
    <s v="San Francisco"/>
    <s v="California"/>
    <n v="94109"/>
    <x v="1"/>
    <x v="509"/>
    <x v="2"/>
    <x v="7"/>
    <x v="509"/>
    <x v="560"/>
    <n v="2"/>
    <n v="0.2"/>
    <x v="569"/>
  </r>
  <r>
    <n v="8383"/>
    <s v="CA-2016-163048"/>
    <x v="597"/>
    <x v="1272"/>
    <s v="Standard Class"/>
    <s v="MH-17440"/>
    <s v="Mark Haberlin"/>
    <s v="Corporate"/>
    <s v="United States"/>
    <s v="Houston"/>
    <s v="Texas"/>
    <n v="77036"/>
    <x v="2"/>
    <x v="866"/>
    <x v="0"/>
    <x v="1"/>
    <x v="860"/>
    <x v="5427"/>
    <n v="4"/>
    <n v="0.3"/>
    <x v="232"/>
  </r>
  <r>
    <n v="8384"/>
    <s v="CA-2016-145135"/>
    <x v="491"/>
    <x v="940"/>
    <s v="First Class"/>
    <s v="CD-12790"/>
    <s v="Cynthia Delaney"/>
    <s v="Home Office"/>
    <s v="United States"/>
    <s v="Shelton"/>
    <s v="Connecticut"/>
    <n v="6484"/>
    <x v="3"/>
    <x v="808"/>
    <x v="2"/>
    <x v="11"/>
    <x v="806"/>
    <x v="1543"/>
    <n v="3"/>
    <n v="0"/>
    <x v="1630"/>
  </r>
  <r>
    <n v="8385"/>
    <s v="CA-2016-145135"/>
    <x v="491"/>
    <x v="940"/>
    <s v="First Class"/>
    <s v="CD-12790"/>
    <s v="Cynthia Delaney"/>
    <s v="Home Office"/>
    <s v="United States"/>
    <s v="Shelton"/>
    <s v="Connecticut"/>
    <n v="6484"/>
    <x v="3"/>
    <x v="1283"/>
    <x v="1"/>
    <x v="10"/>
    <x v="1268"/>
    <x v="522"/>
    <n v="2"/>
    <n v="0"/>
    <x v="534"/>
  </r>
  <r>
    <n v="8386"/>
    <s v="CA-2017-137582"/>
    <x v="507"/>
    <x v="221"/>
    <s v="Standard Class"/>
    <s v="CV-12805"/>
    <s v="Cynthia Voltz"/>
    <s v="Corporate"/>
    <s v="United States"/>
    <s v="Oakland"/>
    <s v="California"/>
    <n v="94601"/>
    <x v="1"/>
    <x v="1181"/>
    <x v="1"/>
    <x v="8"/>
    <x v="1167"/>
    <x v="929"/>
    <n v="3"/>
    <n v="0.2"/>
    <x v="5616"/>
  </r>
  <r>
    <n v="8387"/>
    <s v="CA-2015-149601"/>
    <x v="71"/>
    <x v="69"/>
    <s v="Standard Class"/>
    <s v="TB-21625"/>
    <s v="Trudy Brown"/>
    <s v="Consumer"/>
    <s v="United States"/>
    <s v="Manchester"/>
    <s v="Connecticut"/>
    <n v="6040"/>
    <x v="3"/>
    <x v="720"/>
    <x v="1"/>
    <x v="4"/>
    <x v="719"/>
    <x v="5428"/>
    <n v="1"/>
    <n v="0"/>
    <x v="6553"/>
  </r>
  <r>
    <n v="8388"/>
    <s v="CA-2015-149601"/>
    <x v="71"/>
    <x v="69"/>
    <s v="Standard Class"/>
    <s v="TB-21625"/>
    <s v="Trudy Brown"/>
    <s v="Consumer"/>
    <s v="United States"/>
    <s v="Manchester"/>
    <s v="Connecticut"/>
    <n v="6040"/>
    <x v="3"/>
    <x v="177"/>
    <x v="1"/>
    <x v="4"/>
    <x v="178"/>
    <x v="3477"/>
    <n v="5"/>
    <n v="0"/>
    <x v="3952"/>
  </r>
  <r>
    <n v="8389"/>
    <s v="CA-2014-139423"/>
    <x v="301"/>
    <x v="840"/>
    <s v="Standard Class"/>
    <s v="DG-13300"/>
    <s v="Deirdre Greer"/>
    <s v="Corporate"/>
    <s v="United States"/>
    <s v="Orange"/>
    <s v="New Jersey"/>
    <n v="7050"/>
    <x v="3"/>
    <x v="513"/>
    <x v="1"/>
    <x v="9"/>
    <x v="513"/>
    <x v="566"/>
    <n v="2"/>
    <n v="0"/>
    <x v="575"/>
  </r>
  <r>
    <n v="8390"/>
    <s v="CA-2016-102596"/>
    <x v="797"/>
    <x v="525"/>
    <s v="First Class"/>
    <s v="RD-19810"/>
    <s v="Ross DeVincentis"/>
    <s v="Home Office"/>
    <s v="United States"/>
    <s v="Akron"/>
    <s v="Ohio"/>
    <n v="44312"/>
    <x v="3"/>
    <x v="110"/>
    <x v="1"/>
    <x v="13"/>
    <x v="110"/>
    <x v="5429"/>
    <n v="6"/>
    <n v="0.2"/>
    <x v="6554"/>
  </r>
  <r>
    <n v="8391"/>
    <s v="CA-2017-153227"/>
    <x v="769"/>
    <x v="792"/>
    <s v="First Class"/>
    <s v="CS-12250"/>
    <s v="Chris Selesnick"/>
    <s v="Corporate"/>
    <s v="United States"/>
    <s v="Los Angeles"/>
    <s v="California"/>
    <n v="90032"/>
    <x v="1"/>
    <x v="1017"/>
    <x v="1"/>
    <x v="10"/>
    <x v="1008"/>
    <x v="2722"/>
    <n v="2"/>
    <n v="0"/>
    <x v="3975"/>
  </r>
  <r>
    <n v="8392"/>
    <s v="CA-2017-110625"/>
    <x v="331"/>
    <x v="53"/>
    <s v="Standard Class"/>
    <s v="JB-16045"/>
    <s v="Julia Barnett"/>
    <s v="Home Office"/>
    <s v="United States"/>
    <s v="Danbury"/>
    <s v="Connecticut"/>
    <n v="6810"/>
    <x v="3"/>
    <x v="1001"/>
    <x v="0"/>
    <x v="5"/>
    <x v="993"/>
    <x v="1302"/>
    <n v="2"/>
    <n v="0"/>
    <x v="1357"/>
  </r>
  <r>
    <n v="8393"/>
    <s v="CA-2016-142594"/>
    <x v="49"/>
    <x v="296"/>
    <s v="Second Class"/>
    <s v="EJ-14155"/>
    <s v="Eva Jacobs"/>
    <s v="Consumer"/>
    <s v="United States"/>
    <s v="Franklin"/>
    <s v="Massachusetts"/>
    <n v="2038"/>
    <x v="3"/>
    <x v="1676"/>
    <x v="2"/>
    <x v="7"/>
    <x v="1664"/>
    <x v="4856"/>
    <n v="3"/>
    <n v="0"/>
    <x v="5793"/>
  </r>
  <r>
    <n v="8394"/>
    <s v="CA-2016-142594"/>
    <x v="49"/>
    <x v="296"/>
    <s v="Second Class"/>
    <s v="EJ-14155"/>
    <s v="Eva Jacobs"/>
    <s v="Consumer"/>
    <s v="United States"/>
    <s v="Franklin"/>
    <s v="Massachusetts"/>
    <n v="2038"/>
    <x v="3"/>
    <x v="1380"/>
    <x v="0"/>
    <x v="5"/>
    <x v="1365"/>
    <x v="4818"/>
    <n v="5"/>
    <n v="0"/>
    <x v="5741"/>
  </r>
  <r>
    <n v="8395"/>
    <s v="CA-2016-142594"/>
    <x v="49"/>
    <x v="296"/>
    <s v="Second Class"/>
    <s v="EJ-14155"/>
    <s v="Eva Jacobs"/>
    <s v="Consumer"/>
    <s v="United States"/>
    <s v="Franklin"/>
    <s v="Massachusetts"/>
    <n v="2038"/>
    <x v="3"/>
    <x v="227"/>
    <x v="1"/>
    <x v="9"/>
    <x v="228"/>
    <x v="3352"/>
    <n v="3"/>
    <n v="0"/>
    <x v="3786"/>
  </r>
  <r>
    <n v="8396"/>
    <s v="CA-2016-142594"/>
    <x v="49"/>
    <x v="296"/>
    <s v="Second Class"/>
    <s v="EJ-14155"/>
    <s v="Eva Jacobs"/>
    <s v="Consumer"/>
    <s v="United States"/>
    <s v="Franklin"/>
    <s v="Massachusetts"/>
    <n v="2038"/>
    <x v="3"/>
    <x v="616"/>
    <x v="0"/>
    <x v="3"/>
    <x v="616"/>
    <x v="5430"/>
    <n v="3"/>
    <n v="0.3"/>
    <x v="6555"/>
  </r>
  <r>
    <n v="8397"/>
    <s v="CA-2014-152254"/>
    <x v="479"/>
    <x v="1293"/>
    <s v="Same Day"/>
    <s v="BD-11620"/>
    <s v="Brian DeCherney"/>
    <s v="Consumer"/>
    <s v="United States"/>
    <s v="Wilmington"/>
    <s v="North Carolina"/>
    <n v="28403"/>
    <x v="0"/>
    <x v="162"/>
    <x v="1"/>
    <x v="10"/>
    <x v="163"/>
    <x v="5431"/>
    <n v="7"/>
    <n v="0.2"/>
    <x v="6556"/>
  </r>
  <r>
    <n v="8398"/>
    <s v="US-2014-120236"/>
    <x v="1010"/>
    <x v="897"/>
    <s v="First Class"/>
    <s v="MR-17545"/>
    <s v="Mathew Reese"/>
    <s v="Home Office"/>
    <s v="United States"/>
    <s v="Houston"/>
    <s v="Texas"/>
    <n v="77095"/>
    <x v="2"/>
    <x v="1736"/>
    <x v="1"/>
    <x v="8"/>
    <x v="1725"/>
    <x v="5432"/>
    <n v="5"/>
    <n v="0.8"/>
    <x v="6557"/>
  </r>
  <r>
    <n v="8399"/>
    <s v="CA-2017-120061"/>
    <x v="808"/>
    <x v="170"/>
    <s v="Second Class"/>
    <s v="SR-20425"/>
    <s v="Sharelle Roach"/>
    <s v="Home Office"/>
    <s v="United States"/>
    <s v="Springfield"/>
    <s v="Ohio"/>
    <n v="45503"/>
    <x v="3"/>
    <x v="913"/>
    <x v="0"/>
    <x v="1"/>
    <x v="905"/>
    <x v="1177"/>
    <n v="2"/>
    <n v="0.3"/>
    <x v="5825"/>
  </r>
  <r>
    <n v="8400"/>
    <s v="CA-2015-133837"/>
    <x v="657"/>
    <x v="1256"/>
    <s v="Standard Class"/>
    <s v="TH-21100"/>
    <s v="Thea Hendricks"/>
    <s v="Consumer"/>
    <s v="United States"/>
    <s v="Glendale"/>
    <s v="Arizona"/>
    <n v="85301"/>
    <x v="1"/>
    <x v="1031"/>
    <x v="1"/>
    <x v="4"/>
    <x v="1022"/>
    <x v="1356"/>
    <n v="1"/>
    <n v="0.2"/>
    <x v="1420"/>
  </r>
  <r>
    <n v="8401"/>
    <s v="CA-2015-110814"/>
    <x v="901"/>
    <x v="234"/>
    <s v="Second Class"/>
    <s v="BD-11635"/>
    <s v="Brian Derr"/>
    <s v="Consumer"/>
    <s v="United States"/>
    <s v="New York City"/>
    <s v="New York"/>
    <n v="10009"/>
    <x v="3"/>
    <x v="920"/>
    <x v="1"/>
    <x v="8"/>
    <x v="912"/>
    <x v="2656"/>
    <n v="5"/>
    <n v="0.2"/>
    <x v="2931"/>
  </r>
  <r>
    <n v="8402"/>
    <s v="CA-2015-110814"/>
    <x v="901"/>
    <x v="234"/>
    <s v="Second Class"/>
    <s v="BD-11635"/>
    <s v="Brian Derr"/>
    <s v="Consumer"/>
    <s v="United States"/>
    <s v="New York City"/>
    <s v="New York"/>
    <n v="10009"/>
    <x v="3"/>
    <x v="1534"/>
    <x v="0"/>
    <x v="1"/>
    <x v="1522"/>
    <x v="5433"/>
    <n v="3"/>
    <n v="0.1"/>
    <x v="6558"/>
  </r>
  <r>
    <n v="8403"/>
    <s v="CA-2015-110814"/>
    <x v="901"/>
    <x v="234"/>
    <s v="Second Class"/>
    <s v="BD-11635"/>
    <s v="Brian Derr"/>
    <s v="Consumer"/>
    <s v="United States"/>
    <s v="New York City"/>
    <s v="New York"/>
    <n v="10009"/>
    <x v="3"/>
    <x v="752"/>
    <x v="1"/>
    <x v="10"/>
    <x v="750"/>
    <x v="5434"/>
    <n v="2"/>
    <n v="0"/>
    <x v="6559"/>
  </r>
  <r>
    <n v="8404"/>
    <s v="CA-2016-154067"/>
    <x v="854"/>
    <x v="606"/>
    <s v="Standard Class"/>
    <s v="SM-20950"/>
    <s v="Suzanne McNair"/>
    <s v="Corporate"/>
    <s v="United States"/>
    <s v="Los Angeles"/>
    <s v="California"/>
    <n v="90036"/>
    <x v="1"/>
    <x v="145"/>
    <x v="1"/>
    <x v="10"/>
    <x v="146"/>
    <x v="151"/>
    <n v="4"/>
    <n v="0"/>
    <x v="153"/>
  </r>
  <r>
    <n v="8405"/>
    <s v="CA-2017-140480"/>
    <x v="141"/>
    <x v="142"/>
    <s v="Standard Class"/>
    <s v="HE-14800"/>
    <s v="Harold Engle"/>
    <s v="Corporate"/>
    <s v="United States"/>
    <s v="Newark"/>
    <s v="Delaware"/>
    <n v="19711"/>
    <x v="3"/>
    <x v="1478"/>
    <x v="0"/>
    <x v="5"/>
    <x v="1465"/>
    <x v="202"/>
    <n v="4"/>
    <n v="0"/>
    <x v="204"/>
  </r>
  <r>
    <n v="8406"/>
    <s v="CA-2017-140480"/>
    <x v="141"/>
    <x v="142"/>
    <s v="Standard Class"/>
    <s v="HE-14800"/>
    <s v="Harold Engle"/>
    <s v="Corporate"/>
    <s v="United States"/>
    <s v="Newark"/>
    <s v="Delaware"/>
    <n v="19711"/>
    <x v="3"/>
    <x v="721"/>
    <x v="2"/>
    <x v="11"/>
    <x v="720"/>
    <x v="5435"/>
    <n v="5"/>
    <n v="0"/>
    <x v="6560"/>
  </r>
  <r>
    <n v="8407"/>
    <s v="CA-2017-140480"/>
    <x v="141"/>
    <x v="142"/>
    <s v="Standard Class"/>
    <s v="HE-14800"/>
    <s v="Harold Engle"/>
    <s v="Corporate"/>
    <s v="United States"/>
    <s v="Newark"/>
    <s v="Delaware"/>
    <n v="19711"/>
    <x v="3"/>
    <x v="1801"/>
    <x v="0"/>
    <x v="5"/>
    <x v="1791"/>
    <x v="372"/>
    <n v="2"/>
    <n v="0"/>
    <x v="6561"/>
  </r>
  <r>
    <n v="8408"/>
    <s v="CA-2017-140480"/>
    <x v="141"/>
    <x v="142"/>
    <s v="Standard Class"/>
    <s v="HE-14800"/>
    <s v="Harold Engle"/>
    <s v="Corporate"/>
    <s v="United States"/>
    <s v="Newark"/>
    <s v="Delaware"/>
    <n v="19711"/>
    <x v="3"/>
    <x v="1024"/>
    <x v="1"/>
    <x v="6"/>
    <x v="1015"/>
    <x v="1316"/>
    <n v="7"/>
    <n v="0"/>
    <x v="6562"/>
  </r>
  <r>
    <n v="8409"/>
    <s v="CA-2017-140480"/>
    <x v="141"/>
    <x v="142"/>
    <s v="Standard Class"/>
    <s v="HE-14800"/>
    <s v="Harold Engle"/>
    <s v="Corporate"/>
    <s v="United States"/>
    <s v="Newark"/>
    <s v="Delaware"/>
    <n v="19711"/>
    <x v="3"/>
    <x v="1753"/>
    <x v="1"/>
    <x v="6"/>
    <x v="1743"/>
    <x v="5368"/>
    <n v="5"/>
    <n v="0"/>
    <x v="6563"/>
  </r>
  <r>
    <n v="8410"/>
    <s v="CA-2015-134082"/>
    <x v="555"/>
    <x v="374"/>
    <s v="Standard Class"/>
    <s v="JK-15640"/>
    <s v="Jim Kriz"/>
    <s v="Home Office"/>
    <s v="United States"/>
    <s v="San Bernardino"/>
    <s v="California"/>
    <n v="92404"/>
    <x v="1"/>
    <x v="655"/>
    <x v="1"/>
    <x v="8"/>
    <x v="655"/>
    <x v="5436"/>
    <n v="4"/>
    <n v="0.2"/>
    <x v="6564"/>
  </r>
  <r>
    <n v="8411"/>
    <s v="CA-2016-130820"/>
    <x v="625"/>
    <x v="441"/>
    <s v="Same Day"/>
    <s v="ON-18715"/>
    <s v="Odella Nelson"/>
    <s v="Corporate"/>
    <s v="United States"/>
    <s v="Burlington"/>
    <s v="North Carolina"/>
    <n v="27217"/>
    <x v="0"/>
    <x v="114"/>
    <x v="0"/>
    <x v="3"/>
    <x v="114"/>
    <x v="5437"/>
    <n v="4"/>
    <n v="0.4"/>
    <x v="6565"/>
  </r>
  <r>
    <n v="8412"/>
    <s v="CA-2016-159765"/>
    <x v="195"/>
    <x v="72"/>
    <s v="Second Class"/>
    <s v="TH-21100"/>
    <s v="Thea Hendricks"/>
    <s v="Consumer"/>
    <s v="United States"/>
    <s v="Salem"/>
    <s v="Virginia"/>
    <n v="24153"/>
    <x v="0"/>
    <x v="181"/>
    <x v="1"/>
    <x v="6"/>
    <x v="182"/>
    <x v="5438"/>
    <n v="7"/>
    <n v="0"/>
    <x v="6566"/>
  </r>
  <r>
    <n v="8413"/>
    <s v="CA-2017-132290"/>
    <x v="434"/>
    <x v="469"/>
    <s v="Standard Class"/>
    <s v="MD-17350"/>
    <s v="Maribeth Dona"/>
    <s v="Consumer"/>
    <s v="United States"/>
    <s v="Dallas"/>
    <s v="Texas"/>
    <n v="75217"/>
    <x v="2"/>
    <x v="601"/>
    <x v="0"/>
    <x v="3"/>
    <x v="601"/>
    <x v="5439"/>
    <n v="4"/>
    <n v="0.3"/>
    <x v="6567"/>
  </r>
  <r>
    <n v="8414"/>
    <s v="CA-2016-147109"/>
    <x v="907"/>
    <x v="967"/>
    <s v="Standard Class"/>
    <s v="AH-10075"/>
    <s v="Adam Hart"/>
    <s v="Corporate"/>
    <s v="United States"/>
    <s v="Arlington"/>
    <s v="Texas"/>
    <n v="76017"/>
    <x v="2"/>
    <x v="1193"/>
    <x v="1"/>
    <x v="10"/>
    <x v="1178"/>
    <x v="5440"/>
    <n v="10"/>
    <n v="0.2"/>
    <x v="6568"/>
  </r>
  <r>
    <n v="8415"/>
    <s v="CA-2016-147109"/>
    <x v="907"/>
    <x v="967"/>
    <s v="Standard Class"/>
    <s v="AH-10075"/>
    <s v="Adam Hart"/>
    <s v="Corporate"/>
    <s v="United States"/>
    <s v="Arlington"/>
    <s v="Texas"/>
    <n v="76017"/>
    <x v="2"/>
    <x v="1615"/>
    <x v="2"/>
    <x v="11"/>
    <x v="1606"/>
    <x v="5441"/>
    <n v="3"/>
    <n v="0.2"/>
    <x v="6569"/>
  </r>
  <r>
    <n v="8416"/>
    <s v="CA-2017-107265"/>
    <x v="1191"/>
    <x v="102"/>
    <s v="Standard Class"/>
    <s v="ML-17755"/>
    <s v="Max Ludwig"/>
    <s v="Home Office"/>
    <s v="United States"/>
    <s v="Marion"/>
    <s v="Iowa"/>
    <n v="52302"/>
    <x v="2"/>
    <x v="258"/>
    <x v="1"/>
    <x v="10"/>
    <x v="33"/>
    <x v="1938"/>
    <n v="3"/>
    <n v="0"/>
    <x v="2086"/>
  </r>
  <r>
    <n v="8417"/>
    <s v="CA-2017-118199"/>
    <x v="1188"/>
    <x v="676"/>
    <s v="First Class"/>
    <s v="LB-16795"/>
    <s v="Laurel Beltran"/>
    <s v="Home Office"/>
    <s v="United States"/>
    <s v="Seattle"/>
    <s v="Washington"/>
    <n v="98105"/>
    <x v="1"/>
    <x v="805"/>
    <x v="1"/>
    <x v="8"/>
    <x v="803"/>
    <x v="5442"/>
    <n v="5"/>
    <n v="0.2"/>
    <x v="6570"/>
  </r>
  <r>
    <n v="8418"/>
    <s v="CA-2017-118199"/>
    <x v="1188"/>
    <x v="676"/>
    <s v="First Class"/>
    <s v="LB-16795"/>
    <s v="Laurel Beltran"/>
    <s v="Home Office"/>
    <s v="United States"/>
    <s v="Seattle"/>
    <s v="Washington"/>
    <n v="98105"/>
    <x v="1"/>
    <x v="54"/>
    <x v="1"/>
    <x v="4"/>
    <x v="54"/>
    <x v="1464"/>
    <n v="3"/>
    <n v="0"/>
    <x v="1543"/>
  </r>
  <r>
    <n v="8419"/>
    <s v="CA-2017-118199"/>
    <x v="1188"/>
    <x v="676"/>
    <s v="First Class"/>
    <s v="LB-16795"/>
    <s v="Laurel Beltran"/>
    <s v="Home Office"/>
    <s v="United States"/>
    <s v="Seattle"/>
    <s v="Washington"/>
    <n v="98105"/>
    <x v="1"/>
    <x v="738"/>
    <x v="0"/>
    <x v="3"/>
    <x v="737"/>
    <x v="5443"/>
    <n v="1"/>
    <n v="0"/>
    <x v="6571"/>
  </r>
  <r>
    <n v="8420"/>
    <s v="CA-2017-118199"/>
    <x v="1188"/>
    <x v="676"/>
    <s v="First Class"/>
    <s v="LB-16795"/>
    <s v="Laurel Beltran"/>
    <s v="Home Office"/>
    <s v="United States"/>
    <s v="Seattle"/>
    <s v="Washington"/>
    <n v="98105"/>
    <x v="1"/>
    <x v="1764"/>
    <x v="1"/>
    <x v="4"/>
    <x v="1753"/>
    <x v="5224"/>
    <n v="4"/>
    <n v="0"/>
    <x v="6283"/>
  </r>
  <r>
    <n v="8421"/>
    <s v="CA-2017-118199"/>
    <x v="1188"/>
    <x v="676"/>
    <s v="First Class"/>
    <s v="LB-16795"/>
    <s v="Laurel Beltran"/>
    <s v="Home Office"/>
    <s v="United States"/>
    <s v="Seattle"/>
    <s v="Washington"/>
    <n v="98105"/>
    <x v="1"/>
    <x v="1336"/>
    <x v="2"/>
    <x v="11"/>
    <x v="1321"/>
    <x v="1664"/>
    <n v="2"/>
    <n v="0"/>
    <x v="6572"/>
  </r>
  <r>
    <n v="8422"/>
    <s v="CA-2017-150091"/>
    <x v="386"/>
    <x v="412"/>
    <s v="Standard Class"/>
    <s v="NP-18670"/>
    <s v="Nora Paige"/>
    <s v="Consumer"/>
    <s v="United States"/>
    <s v="Lakewood"/>
    <s v="New Jersey"/>
    <n v="8701"/>
    <x v="3"/>
    <x v="46"/>
    <x v="2"/>
    <x v="11"/>
    <x v="46"/>
    <x v="47"/>
    <n v="3"/>
    <n v="0"/>
    <x v="47"/>
  </r>
  <r>
    <n v="8423"/>
    <s v="CA-2017-150091"/>
    <x v="386"/>
    <x v="412"/>
    <s v="Standard Class"/>
    <s v="NP-18670"/>
    <s v="Nora Paige"/>
    <s v="Consumer"/>
    <s v="United States"/>
    <s v="Lakewood"/>
    <s v="New Jersey"/>
    <n v="8701"/>
    <x v="3"/>
    <x v="110"/>
    <x v="1"/>
    <x v="13"/>
    <x v="110"/>
    <x v="1511"/>
    <n v="5"/>
    <n v="0"/>
    <x v="6573"/>
  </r>
  <r>
    <n v="8424"/>
    <s v="CA-2017-150091"/>
    <x v="386"/>
    <x v="412"/>
    <s v="Standard Class"/>
    <s v="NP-18670"/>
    <s v="Nora Paige"/>
    <s v="Consumer"/>
    <s v="United States"/>
    <s v="Lakewood"/>
    <s v="New Jersey"/>
    <n v="8701"/>
    <x v="3"/>
    <x v="1653"/>
    <x v="0"/>
    <x v="5"/>
    <x v="1642"/>
    <x v="586"/>
    <n v="2"/>
    <n v="0"/>
    <x v="6574"/>
  </r>
  <r>
    <n v="8425"/>
    <s v="CA-2017-150091"/>
    <x v="386"/>
    <x v="412"/>
    <s v="Standard Class"/>
    <s v="NP-18670"/>
    <s v="Nora Paige"/>
    <s v="Consumer"/>
    <s v="United States"/>
    <s v="Lakewood"/>
    <s v="New Jersey"/>
    <n v="8701"/>
    <x v="3"/>
    <x v="1398"/>
    <x v="0"/>
    <x v="0"/>
    <x v="1385"/>
    <x v="5444"/>
    <n v="5"/>
    <n v="0"/>
    <x v="6575"/>
  </r>
  <r>
    <n v="8426"/>
    <s v="CA-2016-137652"/>
    <x v="770"/>
    <x v="881"/>
    <s v="First Class"/>
    <s v="EB-13750"/>
    <s v="Edward Becker"/>
    <s v="Corporate"/>
    <s v="United States"/>
    <s v="Cincinnati"/>
    <s v="Ohio"/>
    <n v="45231"/>
    <x v="3"/>
    <x v="1736"/>
    <x v="1"/>
    <x v="8"/>
    <x v="1725"/>
    <x v="5445"/>
    <n v="8"/>
    <n v="0.7"/>
    <x v="6576"/>
  </r>
  <r>
    <n v="8427"/>
    <s v="CA-2015-128356"/>
    <x v="653"/>
    <x v="486"/>
    <s v="Standard Class"/>
    <s v="RP-19390"/>
    <s v="Resi Pölking"/>
    <s v="Consumer"/>
    <s v="United States"/>
    <s v="Thornton"/>
    <s v="Colorado"/>
    <n v="80229"/>
    <x v="1"/>
    <x v="1839"/>
    <x v="1"/>
    <x v="14"/>
    <x v="1827"/>
    <x v="5446"/>
    <n v="2"/>
    <n v="0.2"/>
    <x v="6577"/>
  </r>
  <r>
    <n v="8428"/>
    <s v="CA-2017-167017"/>
    <x v="51"/>
    <x v="654"/>
    <s v="First Class"/>
    <s v="DC-12850"/>
    <s v="Dan Campbell"/>
    <s v="Consumer"/>
    <s v="United States"/>
    <s v="Roseville"/>
    <s v="Michigan"/>
    <n v="48066"/>
    <x v="2"/>
    <x v="482"/>
    <x v="1"/>
    <x v="14"/>
    <x v="327"/>
    <x v="1009"/>
    <n v="2"/>
    <n v="0"/>
    <x v="6578"/>
  </r>
  <r>
    <n v="8429"/>
    <s v="US-2017-132220"/>
    <x v="105"/>
    <x v="38"/>
    <s v="Standard Class"/>
    <s v="DJ-13510"/>
    <s v="Don Jones"/>
    <s v="Corporate"/>
    <s v="United States"/>
    <s v="Tempe"/>
    <s v="Arizona"/>
    <n v="85281"/>
    <x v="1"/>
    <x v="1421"/>
    <x v="2"/>
    <x v="11"/>
    <x v="1409"/>
    <x v="5447"/>
    <n v="6"/>
    <n v="0.2"/>
    <x v="6579"/>
  </r>
  <r>
    <n v="8430"/>
    <s v="CA-2016-118129"/>
    <x v="1054"/>
    <x v="967"/>
    <s v="Second Class"/>
    <s v="CL-12565"/>
    <s v="Clay Ludtke"/>
    <s v="Consumer"/>
    <s v="United States"/>
    <s v="Reading"/>
    <s v="Pennsylvania"/>
    <n v="19601"/>
    <x v="3"/>
    <x v="1597"/>
    <x v="0"/>
    <x v="5"/>
    <x v="1589"/>
    <x v="5448"/>
    <n v="5"/>
    <n v="0.2"/>
    <x v="6580"/>
  </r>
  <r>
    <n v="8431"/>
    <s v="US-2014-113124"/>
    <x v="809"/>
    <x v="729"/>
    <s v="Standard Class"/>
    <s v="NC-18340"/>
    <s v="Nat Carroll"/>
    <s v="Consumer"/>
    <s v="United States"/>
    <s v="Apple Valley"/>
    <s v="Minnesota"/>
    <n v="55124"/>
    <x v="2"/>
    <x v="557"/>
    <x v="1"/>
    <x v="4"/>
    <x v="556"/>
    <x v="2396"/>
    <n v="2"/>
    <n v="0"/>
    <x v="2608"/>
  </r>
  <r>
    <n v="8432"/>
    <s v="CA-2017-155621"/>
    <x v="1183"/>
    <x v="87"/>
    <s v="Standard Class"/>
    <s v="KN-16450"/>
    <s v="Kean Nguyen"/>
    <s v="Corporate"/>
    <s v="United States"/>
    <s v="Baltimore"/>
    <s v="Maryland"/>
    <n v="21215"/>
    <x v="3"/>
    <x v="905"/>
    <x v="0"/>
    <x v="5"/>
    <x v="897"/>
    <x v="5449"/>
    <n v="10"/>
    <n v="0"/>
    <x v="6581"/>
  </r>
  <r>
    <n v="8433"/>
    <s v="US-2014-127635"/>
    <x v="80"/>
    <x v="233"/>
    <s v="Second Class"/>
    <s v="SC-20260"/>
    <s v="Scott Cohen"/>
    <s v="Corporate"/>
    <s v="United States"/>
    <s v="Corpus Christi"/>
    <s v="Texas"/>
    <n v="78415"/>
    <x v="2"/>
    <x v="969"/>
    <x v="1"/>
    <x v="13"/>
    <x v="962"/>
    <x v="192"/>
    <n v="4"/>
    <n v="0.2"/>
    <x v="6582"/>
  </r>
  <r>
    <n v="8434"/>
    <s v="US-2014-127635"/>
    <x v="80"/>
    <x v="233"/>
    <s v="Second Class"/>
    <s v="SC-20260"/>
    <s v="Scott Cohen"/>
    <s v="Corporate"/>
    <s v="United States"/>
    <s v="Corpus Christi"/>
    <s v="Texas"/>
    <n v="78415"/>
    <x v="2"/>
    <x v="1532"/>
    <x v="1"/>
    <x v="10"/>
    <x v="1520"/>
    <x v="1312"/>
    <n v="2"/>
    <n v="0.2"/>
    <x v="2997"/>
  </r>
  <r>
    <n v="8435"/>
    <s v="US-2014-127635"/>
    <x v="80"/>
    <x v="233"/>
    <s v="Second Class"/>
    <s v="SC-20260"/>
    <s v="Scott Cohen"/>
    <s v="Corporate"/>
    <s v="United States"/>
    <s v="Corpus Christi"/>
    <s v="Texas"/>
    <n v="78415"/>
    <x v="2"/>
    <x v="1467"/>
    <x v="0"/>
    <x v="5"/>
    <x v="1454"/>
    <x v="745"/>
    <n v="5"/>
    <n v="0.6"/>
    <x v="6583"/>
  </r>
  <r>
    <n v="8436"/>
    <s v="US-2014-127635"/>
    <x v="80"/>
    <x v="233"/>
    <s v="Second Class"/>
    <s v="SC-20260"/>
    <s v="Scott Cohen"/>
    <s v="Corporate"/>
    <s v="United States"/>
    <s v="Corpus Christi"/>
    <s v="Texas"/>
    <n v="78415"/>
    <x v="2"/>
    <x v="94"/>
    <x v="1"/>
    <x v="8"/>
    <x v="94"/>
    <x v="5450"/>
    <n v="2"/>
    <n v="0.8"/>
    <x v="6584"/>
  </r>
  <r>
    <n v="8437"/>
    <s v="CA-2015-151470"/>
    <x v="1181"/>
    <x v="1068"/>
    <s v="Standard Class"/>
    <s v="AM-10705"/>
    <s v="Anne McFarland"/>
    <s v="Consumer"/>
    <s v="United States"/>
    <s v="Las Vegas"/>
    <s v="Nevada"/>
    <n v="89115"/>
    <x v="1"/>
    <x v="1499"/>
    <x v="1"/>
    <x v="8"/>
    <x v="1487"/>
    <x v="682"/>
    <n v="11"/>
    <n v="0.2"/>
    <x v="6585"/>
  </r>
  <r>
    <n v="8438"/>
    <s v="CA-2015-112823"/>
    <x v="895"/>
    <x v="313"/>
    <s v="Standard Class"/>
    <s v="RA-19945"/>
    <s v="Ryan Akin"/>
    <s v="Consumer"/>
    <s v="United States"/>
    <s v="Cleveland"/>
    <s v="Ohio"/>
    <n v="44105"/>
    <x v="3"/>
    <x v="1365"/>
    <x v="2"/>
    <x v="11"/>
    <x v="1351"/>
    <x v="2116"/>
    <n v="2"/>
    <n v="0.2"/>
    <x v="1201"/>
  </r>
  <r>
    <n v="8439"/>
    <s v="CA-2014-108861"/>
    <x v="1061"/>
    <x v="413"/>
    <s v="Standard Class"/>
    <s v="MM-17260"/>
    <s v="Magdelene Morse"/>
    <s v="Consumer"/>
    <s v="United States"/>
    <s v="Seattle"/>
    <s v="Washington"/>
    <n v="98105"/>
    <x v="1"/>
    <x v="1636"/>
    <x v="1"/>
    <x v="8"/>
    <x v="1626"/>
    <x v="5451"/>
    <n v="4"/>
    <n v="0.2"/>
    <x v="6586"/>
  </r>
  <r>
    <n v="8440"/>
    <s v="CA-2017-114370"/>
    <x v="1192"/>
    <x v="875"/>
    <s v="Second Class"/>
    <s v="BN-11470"/>
    <s v="Brad Norvell"/>
    <s v="Corporate"/>
    <s v="United States"/>
    <s v="Chicago"/>
    <s v="Illinois"/>
    <n v="60623"/>
    <x v="2"/>
    <x v="1670"/>
    <x v="2"/>
    <x v="7"/>
    <x v="1658"/>
    <x v="5021"/>
    <n v="2"/>
    <n v="0.2"/>
    <x v="6007"/>
  </r>
  <r>
    <n v="8441"/>
    <s v="CA-2016-158302"/>
    <x v="16"/>
    <x v="485"/>
    <s v="Second Class"/>
    <s v="JB-16045"/>
    <s v="Julia Barnett"/>
    <s v="Home Office"/>
    <s v="United States"/>
    <s v="Columbus"/>
    <s v="Ohio"/>
    <n v="43229"/>
    <x v="3"/>
    <x v="249"/>
    <x v="1"/>
    <x v="10"/>
    <x v="250"/>
    <x v="5452"/>
    <n v="3"/>
    <n v="0.2"/>
    <x v="6587"/>
  </r>
  <r>
    <n v="8442"/>
    <s v="CA-2017-145779"/>
    <x v="636"/>
    <x v="1187"/>
    <s v="Standard Class"/>
    <s v="DB-13615"/>
    <s v="Doug Bickford"/>
    <s v="Consumer"/>
    <s v="United States"/>
    <s v="Tucson"/>
    <s v="Arizona"/>
    <n v="85705"/>
    <x v="1"/>
    <x v="145"/>
    <x v="1"/>
    <x v="10"/>
    <x v="146"/>
    <x v="5453"/>
    <n v="4"/>
    <n v="0.2"/>
    <x v="6588"/>
  </r>
  <r>
    <n v="8443"/>
    <s v="US-2016-155173"/>
    <x v="1193"/>
    <x v="810"/>
    <s v="Standard Class"/>
    <s v="JB-16045"/>
    <s v="Julia Barnett"/>
    <s v="Home Office"/>
    <s v="United States"/>
    <s v="Philadelphia"/>
    <s v="Pennsylvania"/>
    <n v="19120"/>
    <x v="3"/>
    <x v="907"/>
    <x v="2"/>
    <x v="7"/>
    <x v="899"/>
    <x v="5454"/>
    <n v="2"/>
    <n v="0.4"/>
    <x v="6589"/>
  </r>
  <r>
    <n v="8444"/>
    <s v="US-2016-155173"/>
    <x v="1193"/>
    <x v="810"/>
    <s v="Standard Class"/>
    <s v="JB-16045"/>
    <s v="Julia Barnett"/>
    <s v="Home Office"/>
    <s v="United States"/>
    <s v="Philadelphia"/>
    <s v="Pennsylvania"/>
    <n v="19120"/>
    <x v="3"/>
    <x v="1282"/>
    <x v="1"/>
    <x v="8"/>
    <x v="1267"/>
    <x v="5455"/>
    <n v="1"/>
    <n v="0.7"/>
    <x v="6590"/>
  </r>
  <r>
    <n v="8445"/>
    <s v="US-2016-155173"/>
    <x v="1193"/>
    <x v="810"/>
    <s v="Standard Class"/>
    <s v="JB-16045"/>
    <s v="Julia Barnett"/>
    <s v="Home Office"/>
    <s v="United States"/>
    <s v="Philadelphia"/>
    <s v="Pennsylvania"/>
    <n v="19120"/>
    <x v="3"/>
    <x v="529"/>
    <x v="2"/>
    <x v="7"/>
    <x v="529"/>
    <x v="5456"/>
    <n v="3"/>
    <n v="0.4"/>
    <x v="6591"/>
  </r>
  <r>
    <n v="8446"/>
    <s v="CA-2017-125451"/>
    <x v="436"/>
    <x v="188"/>
    <s v="First Class"/>
    <s v="AH-10075"/>
    <s v="Adam Hart"/>
    <s v="Corporate"/>
    <s v="United States"/>
    <s v="Cranston"/>
    <s v="Rhode Island"/>
    <n v="2920"/>
    <x v="3"/>
    <x v="977"/>
    <x v="0"/>
    <x v="3"/>
    <x v="832"/>
    <x v="5457"/>
    <n v="4"/>
    <n v="0.3"/>
    <x v="6592"/>
  </r>
  <r>
    <n v="8447"/>
    <s v="CA-2017-125451"/>
    <x v="436"/>
    <x v="188"/>
    <s v="First Class"/>
    <s v="AH-10075"/>
    <s v="Adam Hart"/>
    <s v="Corporate"/>
    <s v="United States"/>
    <s v="Cranston"/>
    <s v="Rhode Island"/>
    <n v="2920"/>
    <x v="3"/>
    <x v="1457"/>
    <x v="0"/>
    <x v="5"/>
    <x v="1443"/>
    <x v="768"/>
    <n v="4"/>
    <n v="0"/>
    <x v="5259"/>
  </r>
  <r>
    <n v="8448"/>
    <s v="CA-2017-125451"/>
    <x v="436"/>
    <x v="188"/>
    <s v="First Class"/>
    <s v="AH-10075"/>
    <s v="Adam Hart"/>
    <s v="Corporate"/>
    <s v="United States"/>
    <s v="Cranston"/>
    <s v="Rhode Island"/>
    <n v="2920"/>
    <x v="3"/>
    <x v="1805"/>
    <x v="0"/>
    <x v="5"/>
    <x v="1795"/>
    <x v="5258"/>
    <n v="2"/>
    <n v="0"/>
    <x v="6331"/>
  </r>
  <r>
    <n v="8449"/>
    <s v="CA-2017-125451"/>
    <x v="436"/>
    <x v="188"/>
    <s v="First Class"/>
    <s v="AH-10075"/>
    <s v="Adam Hart"/>
    <s v="Corporate"/>
    <s v="United States"/>
    <s v="Cranston"/>
    <s v="Rhode Island"/>
    <n v="2920"/>
    <x v="3"/>
    <x v="335"/>
    <x v="0"/>
    <x v="3"/>
    <x v="335"/>
    <x v="3109"/>
    <n v="3"/>
    <n v="0.3"/>
    <x v="3490"/>
  </r>
  <r>
    <n v="8450"/>
    <s v="CA-2017-125451"/>
    <x v="436"/>
    <x v="188"/>
    <s v="First Class"/>
    <s v="AH-10075"/>
    <s v="Adam Hart"/>
    <s v="Corporate"/>
    <s v="United States"/>
    <s v="Cranston"/>
    <s v="Rhode Island"/>
    <n v="2920"/>
    <x v="3"/>
    <x v="362"/>
    <x v="1"/>
    <x v="10"/>
    <x v="362"/>
    <x v="5458"/>
    <n v="8"/>
    <n v="0"/>
    <x v="6593"/>
  </r>
  <r>
    <n v="8451"/>
    <s v="CA-2017-125451"/>
    <x v="436"/>
    <x v="188"/>
    <s v="First Class"/>
    <s v="AH-10075"/>
    <s v="Adam Hart"/>
    <s v="Corporate"/>
    <s v="United States"/>
    <s v="Cranston"/>
    <s v="Rhode Island"/>
    <n v="2920"/>
    <x v="3"/>
    <x v="1108"/>
    <x v="1"/>
    <x v="9"/>
    <x v="1097"/>
    <x v="5459"/>
    <n v="1"/>
    <n v="0"/>
    <x v="6594"/>
  </r>
  <r>
    <n v="8452"/>
    <s v="CA-2014-131387"/>
    <x v="582"/>
    <x v="1044"/>
    <s v="First Class"/>
    <s v="AI-10855"/>
    <s v="Arianne Irving"/>
    <s v="Consumer"/>
    <s v="United States"/>
    <s v="San Francisco"/>
    <s v="California"/>
    <n v="94122"/>
    <x v="1"/>
    <x v="1461"/>
    <x v="2"/>
    <x v="7"/>
    <x v="1447"/>
    <x v="5460"/>
    <n v="5"/>
    <n v="0.2"/>
    <x v="6595"/>
  </r>
  <r>
    <n v="8453"/>
    <s v="CA-2016-125087"/>
    <x v="724"/>
    <x v="774"/>
    <s v="Standard Class"/>
    <s v="TH-21115"/>
    <s v="Thea Hudgings"/>
    <s v="Corporate"/>
    <s v="United States"/>
    <s v="Houston"/>
    <s v="Texas"/>
    <n v="77070"/>
    <x v="2"/>
    <x v="812"/>
    <x v="0"/>
    <x v="1"/>
    <x v="809"/>
    <x v="5209"/>
    <n v="4"/>
    <n v="0.3"/>
    <x v="6257"/>
  </r>
  <r>
    <n v="8454"/>
    <s v="CA-2016-125087"/>
    <x v="724"/>
    <x v="774"/>
    <s v="Standard Class"/>
    <s v="TH-21115"/>
    <s v="Thea Hudgings"/>
    <s v="Corporate"/>
    <s v="United States"/>
    <s v="Houston"/>
    <s v="Texas"/>
    <n v="77070"/>
    <x v="2"/>
    <x v="486"/>
    <x v="1"/>
    <x v="4"/>
    <x v="486"/>
    <x v="5461"/>
    <n v="3"/>
    <n v="0.2"/>
    <x v="6596"/>
  </r>
  <r>
    <n v="8455"/>
    <s v="CA-2016-125087"/>
    <x v="724"/>
    <x v="774"/>
    <s v="Standard Class"/>
    <s v="TH-21115"/>
    <s v="Thea Hudgings"/>
    <s v="Corporate"/>
    <s v="United States"/>
    <s v="Houston"/>
    <s v="Texas"/>
    <n v="77070"/>
    <x v="2"/>
    <x v="1268"/>
    <x v="0"/>
    <x v="5"/>
    <x v="1252"/>
    <x v="1984"/>
    <n v="5"/>
    <n v="0.6"/>
    <x v="6597"/>
  </r>
  <r>
    <n v="8456"/>
    <s v="CA-2016-154081"/>
    <x v="730"/>
    <x v="1124"/>
    <s v="Standard Class"/>
    <s v="JE-15610"/>
    <s v="Jim Epp"/>
    <s v="Corporate"/>
    <s v="United States"/>
    <s v="Los Angeles"/>
    <s v="California"/>
    <n v="90049"/>
    <x v="1"/>
    <x v="192"/>
    <x v="2"/>
    <x v="7"/>
    <x v="193"/>
    <x v="2705"/>
    <n v="2"/>
    <n v="0.2"/>
    <x v="6598"/>
  </r>
  <r>
    <n v="8457"/>
    <s v="US-2017-118556"/>
    <x v="39"/>
    <x v="886"/>
    <s v="Second Class"/>
    <s v="TH-21235"/>
    <s v="Tiffany House"/>
    <s v="Corporate"/>
    <s v="United States"/>
    <s v="Chicago"/>
    <s v="Illinois"/>
    <n v="60653"/>
    <x v="2"/>
    <x v="64"/>
    <x v="0"/>
    <x v="1"/>
    <x v="124"/>
    <x v="5462"/>
    <n v="3"/>
    <n v="0.3"/>
    <x v="6599"/>
  </r>
  <r>
    <n v="8458"/>
    <s v="US-2017-118556"/>
    <x v="39"/>
    <x v="886"/>
    <s v="Second Class"/>
    <s v="TH-21235"/>
    <s v="Tiffany House"/>
    <s v="Corporate"/>
    <s v="United States"/>
    <s v="Chicago"/>
    <s v="Illinois"/>
    <n v="60653"/>
    <x v="2"/>
    <x v="990"/>
    <x v="1"/>
    <x v="8"/>
    <x v="305"/>
    <x v="3019"/>
    <n v="3"/>
    <n v="0.8"/>
    <x v="3369"/>
  </r>
  <r>
    <n v="8459"/>
    <s v="CA-2014-126200"/>
    <x v="55"/>
    <x v="592"/>
    <s v="Standard Class"/>
    <s v="JE-15715"/>
    <s v="Joe Elijah"/>
    <s v="Consumer"/>
    <s v="United States"/>
    <s v="Houston"/>
    <s v="Texas"/>
    <n v="77070"/>
    <x v="2"/>
    <x v="1160"/>
    <x v="1"/>
    <x v="8"/>
    <x v="1147"/>
    <x v="5463"/>
    <n v="3"/>
    <n v="0.8"/>
    <x v="6600"/>
  </r>
  <r>
    <n v="8460"/>
    <s v="CA-2014-126200"/>
    <x v="55"/>
    <x v="592"/>
    <s v="Standard Class"/>
    <s v="JE-15715"/>
    <s v="Joe Elijah"/>
    <s v="Consumer"/>
    <s v="United States"/>
    <s v="Houston"/>
    <s v="Texas"/>
    <n v="77070"/>
    <x v="2"/>
    <x v="340"/>
    <x v="1"/>
    <x v="8"/>
    <x v="340"/>
    <x v="5464"/>
    <n v="3"/>
    <n v="0.8"/>
    <x v="6601"/>
  </r>
  <r>
    <n v="8461"/>
    <s v="CA-2014-146500"/>
    <x v="1194"/>
    <x v="897"/>
    <s v="Standard Class"/>
    <s v="AT-10735"/>
    <s v="Annie Thurman"/>
    <s v="Consumer"/>
    <s v="United States"/>
    <s v="Bristol"/>
    <s v="Connecticut"/>
    <n v="6010"/>
    <x v="3"/>
    <x v="881"/>
    <x v="1"/>
    <x v="8"/>
    <x v="875"/>
    <x v="3276"/>
    <n v="5"/>
    <n v="0"/>
    <x v="3698"/>
  </r>
  <r>
    <n v="8462"/>
    <s v="CA-2014-146500"/>
    <x v="1194"/>
    <x v="897"/>
    <s v="Standard Class"/>
    <s v="AT-10735"/>
    <s v="Annie Thurman"/>
    <s v="Consumer"/>
    <s v="United States"/>
    <s v="Bristol"/>
    <s v="Connecticut"/>
    <n v="6010"/>
    <x v="3"/>
    <x v="911"/>
    <x v="1"/>
    <x v="4"/>
    <x v="903"/>
    <x v="1449"/>
    <n v="3"/>
    <n v="0"/>
    <x v="1526"/>
  </r>
  <r>
    <n v="8463"/>
    <s v="CA-2015-169537"/>
    <x v="37"/>
    <x v="216"/>
    <s v="Second Class"/>
    <s v="JH-15820"/>
    <s v="John Huston"/>
    <s v="Consumer"/>
    <s v="United States"/>
    <s v="Holland"/>
    <s v="Michigan"/>
    <n v="49423"/>
    <x v="2"/>
    <x v="1550"/>
    <x v="1"/>
    <x v="2"/>
    <x v="1538"/>
    <x v="5465"/>
    <n v="2"/>
    <n v="0"/>
    <x v="6602"/>
  </r>
  <r>
    <n v="8464"/>
    <s v="CA-2014-100881"/>
    <x v="1176"/>
    <x v="776"/>
    <s v="Standard Class"/>
    <s v="DR-12940"/>
    <s v="Daniel Raglin"/>
    <s v="Home Office"/>
    <s v="United States"/>
    <s v="Albuquerque"/>
    <s v="New Mexico"/>
    <n v="87105"/>
    <x v="1"/>
    <x v="172"/>
    <x v="2"/>
    <x v="7"/>
    <x v="173"/>
    <x v="214"/>
    <n v="3"/>
    <n v="0.2"/>
    <x v="216"/>
  </r>
  <r>
    <n v="8465"/>
    <s v="CA-2015-144043"/>
    <x v="1187"/>
    <x v="1153"/>
    <s v="Standard Class"/>
    <s v="AB-10165"/>
    <s v="Alan Barnes"/>
    <s v="Consumer"/>
    <s v="United States"/>
    <s v="Louisville"/>
    <s v="Colorado"/>
    <n v="80027"/>
    <x v="1"/>
    <x v="1207"/>
    <x v="2"/>
    <x v="11"/>
    <x v="1192"/>
    <x v="3854"/>
    <n v="4"/>
    <n v="0.2"/>
    <x v="4432"/>
  </r>
  <r>
    <n v="8466"/>
    <s v="CA-2015-116512"/>
    <x v="265"/>
    <x v="282"/>
    <s v="Standard Class"/>
    <s v="MC-18100"/>
    <s v="Mick Crebagga"/>
    <s v="Consumer"/>
    <s v="United States"/>
    <s v="New York City"/>
    <s v="New York"/>
    <n v="10024"/>
    <x v="3"/>
    <x v="1198"/>
    <x v="1"/>
    <x v="4"/>
    <x v="1183"/>
    <x v="1465"/>
    <n v="3"/>
    <n v="0"/>
    <x v="4241"/>
  </r>
  <r>
    <n v="8467"/>
    <s v="CA-2015-101000"/>
    <x v="265"/>
    <x v="282"/>
    <s v="Standard Class"/>
    <s v="IG-15085"/>
    <s v="Ivan Gibson"/>
    <s v="Consumer"/>
    <s v="United States"/>
    <s v="Norwich"/>
    <s v="Connecticut"/>
    <n v="6360"/>
    <x v="3"/>
    <x v="532"/>
    <x v="1"/>
    <x v="9"/>
    <x v="532"/>
    <x v="5466"/>
    <n v="3"/>
    <n v="0"/>
    <x v="6603"/>
  </r>
  <r>
    <n v="8468"/>
    <s v="CA-2016-168557"/>
    <x v="251"/>
    <x v="30"/>
    <s v="Standard Class"/>
    <s v="FH-14275"/>
    <s v="Frank Hawley"/>
    <s v="Corporate"/>
    <s v="United States"/>
    <s v="San Francisco"/>
    <s v="California"/>
    <n v="94122"/>
    <x v="1"/>
    <x v="78"/>
    <x v="1"/>
    <x v="8"/>
    <x v="78"/>
    <x v="436"/>
    <n v="2"/>
    <n v="0.2"/>
    <x v="6604"/>
  </r>
  <r>
    <n v="8469"/>
    <s v="US-2016-164196"/>
    <x v="583"/>
    <x v="398"/>
    <s v="Standard Class"/>
    <s v="AS-10285"/>
    <s v="Alejandro Savely"/>
    <s v="Corporate"/>
    <s v="United States"/>
    <s v="Noblesville"/>
    <s v="Indiana"/>
    <n v="46060"/>
    <x v="2"/>
    <x v="1299"/>
    <x v="0"/>
    <x v="3"/>
    <x v="1284"/>
    <x v="5467"/>
    <n v="6"/>
    <n v="0"/>
    <x v="6605"/>
  </r>
  <r>
    <n v="8470"/>
    <s v="US-2017-132031"/>
    <x v="756"/>
    <x v="433"/>
    <s v="Standard Class"/>
    <s v="PN-18775"/>
    <s v="Parhena Norris"/>
    <s v="Home Office"/>
    <s v="United States"/>
    <s v="Clarksville"/>
    <s v="Tennessee"/>
    <n v="37042"/>
    <x v="0"/>
    <x v="366"/>
    <x v="0"/>
    <x v="0"/>
    <x v="367"/>
    <x v="2388"/>
    <n v="4"/>
    <n v="0.2"/>
    <x v="6606"/>
  </r>
  <r>
    <n v="8471"/>
    <s v="US-2017-132031"/>
    <x v="756"/>
    <x v="433"/>
    <s v="Standard Class"/>
    <s v="PN-18775"/>
    <s v="Parhena Norris"/>
    <s v="Home Office"/>
    <s v="United States"/>
    <s v="Clarksville"/>
    <s v="Tennessee"/>
    <n v="37042"/>
    <x v="0"/>
    <x v="721"/>
    <x v="2"/>
    <x v="11"/>
    <x v="720"/>
    <x v="5468"/>
    <n v="2"/>
    <n v="0.2"/>
    <x v="6607"/>
  </r>
  <r>
    <n v="8472"/>
    <s v="US-2017-132031"/>
    <x v="756"/>
    <x v="433"/>
    <s v="Standard Class"/>
    <s v="PN-18775"/>
    <s v="Parhena Norris"/>
    <s v="Home Office"/>
    <s v="United States"/>
    <s v="Clarksville"/>
    <s v="Tennessee"/>
    <n v="37042"/>
    <x v="0"/>
    <x v="1525"/>
    <x v="0"/>
    <x v="5"/>
    <x v="1512"/>
    <x v="2540"/>
    <n v="3"/>
    <n v="0.2"/>
    <x v="6608"/>
  </r>
  <r>
    <n v="8473"/>
    <s v="US-2017-132031"/>
    <x v="756"/>
    <x v="433"/>
    <s v="Standard Class"/>
    <s v="PN-18775"/>
    <s v="Parhena Norris"/>
    <s v="Home Office"/>
    <s v="United States"/>
    <s v="Clarksville"/>
    <s v="Tennessee"/>
    <n v="37042"/>
    <x v="0"/>
    <x v="1345"/>
    <x v="1"/>
    <x v="2"/>
    <x v="1330"/>
    <x v="3500"/>
    <n v="1"/>
    <n v="0.2"/>
    <x v="3983"/>
  </r>
  <r>
    <n v="8474"/>
    <s v="CA-2015-169733"/>
    <x v="420"/>
    <x v="453"/>
    <s v="Second Class"/>
    <s v="GM-14500"/>
    <s v="Gene McClure"/>
    <s v="Consumer"/>
    <s v="United States"/>
    <s v="Hollywood"/>
    <s v="Florida"/>
    <n v="33021"/>
    <x v="0"/>
    <x v="253"/>
    <x v="1"/>
    <x v="4"/>
    <x v="254"/>
    <x v="5469"/>
    <n v="1"/>
    <n v="0.2"/>
    <x v="6609"/>
  </r>
  <r>
    <n v="8475"/>
    <s v="CA-2017-169404"/>
    <x v="359"/>
    <x v="1001"/>
    <s v="Standard Class"/>
    <s v="NC-18625"/>
    <s v="Noah Childs"/>
    <s v="Corporate"/>
    <s v="United States"/>
    <s v="York"/>
    <s v="Pennsylvania"/>
    <n v="17403"/>
    <x v="3"/>
    <x v="351"/>
    <x v="1"/>
    <x v="8"/>
    <x v="351"/>
    <x v="5470"/>
    <n v="4"/>
    <n v="0.7"/>
    <x v="6610"/>
  </r>
  <r>
    <n v="8476"/>
    <s v="CA-2017-169404"/>
    <x v="359"/>
    <x v="1001"/>
    <s v="Standard Class"/>
    <s v="NC-18625"/>
    <s v="Noah Childs"/>
    <s v="Corporate"/>
    <s v="United States"/>
    <s v="York"/>
    <s v="Pennsylvania"/>
    <n v="17403"/>
    <x v="3"/>
    <x v="1522"/>
    <x v="1"/>
    <x v="10"/>
    <x v="1509"/>
    <x v="4975"/>
    <n v="2"/>
    <n v="0.2"/>
    <x v="5944"/>
  </r>
  <r>
    <n v="8477"/>
    <s v="CA-2017-134880"/>
    <x v="855"/>
    <x v="943"/>
    <s v="Standard Class"/>
    <s v="TW-21025"/>
    <s v="Tamara Willingham"/>
    <s v="Home Office"/>
    <s v="United States"/>
    <s v="Mesa"/>
    <s v="Arizona"/>
    <n v="85204"/>
    <x v="1"/>
    <x v="1558"/>
    <x v="1"/>
    <x v="10"/>
    <x v="1547"/>
    <x v="2542"/>
    <n v="1"/>
    <n v="0.2"/>
    <x v="6611"/>
  </r>
  <r>
    <n v="8478"/>
    <s v="CA-2015-145758"/>
    <x v="628"/>
    <x v="697"/>
    <s v="Same Day"/>
    <s v="BF-11020"/>
    <s v="Barry Französisch"/>
    <s v="Corporate"/>
    <s v="United States"/>
    <s v="New York City"/>
    <s v="New York"/>
    <n v="10024"/>
    <x v="3"/>
    <x v="1840"/>
    <x v="2"/>
    <x v="15"/>
    <x v="1828"/>
    <x v="5471"/>
    <n v="4"/>
    <n v="0"/>
    <x v="6612"/>
  </r>
  <r>
    <n v="8479"/>
    <s v="CA-2017-158736"/>
    <x v="404"/>
    <x v="468"/>
    <s v="Standard Class"/>
    <s v="TT-21460"/>
    <s v="Tonja Turnell"/>
    <s v="Home Office"/>
    <s v="United States"/>
    <s v="San Francisco"/>
    <s v="California"/>
    <n v="94110"/>
    <x v="1"/>
    <x v="671"/>
    <x v="1"/>
    <x v="6"/>
    <x v="671"/>
    <x v="1784"/>
    <n v="2"/>
    <n v="0"/>
    <x v="6613"/>
  </r>
  <r>
    <n v="8480"/>
    <s v="US-2016-119270"/>
    <x v="299"/>
    <x v="67"/>
    <s v="Standard Class"/>
    <s v="SW-20245"/>
    <s v="Scot Wooten"/>
    <s v="Consumer"/>
    <s v="United States"/>
    <s v="Los Angeles"/>
    <s v="California"/>
    <n v="90036"/>
    <x v="1"/>
    <x v="1633"/>
    <x v="1"/>
    <x v="10"/>
    <x v="1623"/>
    <x v="1024"/>
    <n v="2"/>
    <n v="0"/>
    <x v="1064"/>
  </r>
  <r>
    <n v="8481"/>
    <s v="CA-2014-109890"/>
    <x v="609"/>
    <x v="151"/>
    <s v="Standard Class"/>
    <s v="PG-18820"/>
    <s v="Patrick Gardner"/>
    <s v="Consumer"/>
    <s v="United States"/>
    <s v="Omaha"/>
    <s v="Nebraska"/>
    <n v="68104"/>
    <x v="2"/>
    <x v="1763"/>
    <x v="2"/>
    <x v="7"/>
    <x v="1752"/>
    <x v="5472"/>
    <n v="2"/>
    <n v="0"/>
    <x v="6614"/>
  </r>
  <r>
    <n v="8482"/>
    <s v="CA-2016-138583"/>
    <x v="1012"/>
    <x v="528"/>
    <s v="Standard Class"/>
    <s v="DP-13390"/>
    <s v="Dennis Pardue"/>
    <s v="Home Office"/>
    <s v="United States"/>
    <s v="Philadelphia"/>
    <s v="Pennsylvania"/>
    <n v="19120"/>
    <x v="3"/>
    <x v="924"/>
    <x v="1"/>
    <x v="6"/>
    <x v="916"/>
    <x v="4008"/>
    <n v="3"/>
    <n v="0.2"/>
    <x v="6615"/>
  </r>
  <r>
    <n v="8483"/>
    <s v="US-2017-118535"/>
    <x v="512"/>
    <x v="1294"/>
    <s v="Standard Class"/>
    <s v="DJ-13510"/>
    <s v="Don Jones"/>
    <s v="Corporate"/>
    <s v="United States"/>
    <s v="New York City"/>
    <s v="New York"/>
    <n v="10024"/>
    <x v="3"/>
    <x v="488"/>
    <x v="1"/>
    <x v="2"/>
    <x v="488"/>
    <x v="346"/>
    <n v="2"/>
    <n v="0"/>
    <x v="354"/>
  </r>
  <r>
    <n v="8484"/>
    <s v="CA-2016-126284"/>
    <x v="873"/>
    <x v="926"/>
    <s v="Standard Class"/>
    <s v="EN-13780"/>
    <s v="Edward Nazzal"/>
    <s v="Consumer"/>
    <s v="United States"/>
    <s v="Grand Rapids"/>
    <s v="Michigan"/>
    <n v="49505"/>
    <x v="2"/>
    <x v="1595"/>
    <x v="1"/>
    <x v="8"/>
    <x v="1587"/>
    <x v="4162"/>
    <n v="5"/>
    <n v="0"/>
    <x v="6616"/>
  </r>
  <r>
    <n v="8485"/>
    <s v="CA-2017-142391"/>
    <x v="241"/>
    <x v="706"/>
    <s v="Same Day"/>
    <s v="PB-19150"/>
    <s v="Philip Brown"/>
    <s v="Consumer"/>
    <s v="United States"/>
    <s v="Seattle"/>
    <s v="Washington"/>
    <n v="98115"/>
    <x v="1"/>
    <x v="561"/>
    <x v="0"/>
    <x v="5"/>
    <x v="560"/>
    <x v="5473"/>
    <n v="10"/>
    <n v="0"/>
    <x v="6617"/>
  </r>
  <r>
    <n v="8486"/>
    <s v="CA-2017-124716"/>
    <x v="996"/>
    <x v="866"/>
    <s v="Standard Class"/>
    <s v="BD-11560"/>
    <s v="Brendan Dodson"/>
    <s v="Home Office"/>
    <s v="United States"/>
    <s v="Fresno"/>
    <s v="California"/>
    <n v="93727"/>
    <x v="1"/>
    <x v="1264"/>
    <x v="1"/>
    <x v="10"/>
    <x v="1248"/>
    <x v="1846"/>
    <n v="2"/>
    <n v="0"/>
    <x v="1981"/>
  </r>
  <r>
    <n v="8487"/>
    <s v="CA-2017-124716"/>
    <x v="996"/>
    <x v="866"/>
    <s v="Standard Class"/>
    <s v="BD-11560"/>
    <s v="Brendan Dodson"/>
    <s v="Home Office"/>
    <s v="United States"/>
    <s v="Fresno"/>
    <s v="California"/>
    <n v="93727"/>
    <x v="1"/>
    <x v="162"/>
    <x v="1"/>
    <x v="10"/>
    <x v="163"/>
    <x v="168"/>
    <n v="2"/>
    <n v="0"/>
    <x v="170"/>
  </r>
  <r>
    <n v="8488"/>
    <s v="CA-2017-124716"/>
    <x v="996"/>
    <x v="866"/>
    <s v="Standard Class"/>
    <s v="BD-11560"/>
    <s v="Brendan Dodson"/>
    <s v="Home Office"/>
    <s v="United States"/>
    <s v="Fresno"/>
    <s v="California"/>
    <n v="93727"/>
    <x v="1"/>
    <x v="1741"/>
    <x v="1"/>
    <x v="10"/>
    <x v="1730"/>
    <x v="5474"/>
    <n v="3"/>
    <n v="0"/>
    <x v="6618"/>
  </r>
  <r>
    <n v="8489"/>
    <s v="CA-2016-158841"/>
    <x v="1056"/>
    <x v="1106"/>
    <s v="Second Class"/>
    <s v="SE-20110"/>
    <s v="Sanjit Engle"/>
    <s v="Consumer"/>
    <s v="United States"/>
    <s v="Arlington"/>
    <s v="Virginia"/>
    <n v="22204"/>
    <x v="0"/>
    <x v="1629"/>
    <x v="2"/>
    <x v="15"/>
    <x v="1619"/>
    <x v="5475"/>
    <n v="5"/>
    <n v="0"/>
    <x v="6619"/>
  </r>
  <r>
    <n v="8490"/>
    <s v="CA-2016-158841"/>
    <x v="1056"/>
    <x v="1106"/>
    <s v="Second Class"/>
    <s v="SE-20110"/>
    <s v="Sanjit Engle"/>
    <s v="Consumer"/>
    <s v="United States"/>
    <s v="Arlington"/>
    <s v="Virginia"/>
    <n v="22204"/>
    <x v="0"/>
    <x v="248"/>
    <x v="1"/>
    <x v="8"/>
    <x v="249"/>
    <x v="3441"/>
    <n v="8"/>
    <n v="0"/>
    <x v="6620"/>
  </r>
  <r>
    <n v="8491"/>
    <s v="CA-2016-158841"/>
    <x v="1056"/>
    <x v="1106"/>
    <s v="Second Class"/>
    <s v="SE-20110"/>
    <s v="Sanjit Engle"/>
    <s v="Consumer"/>
    <s v="United States"/>
    <s v="Arlington"/>
    <s v="Virginia"/>
    <n v="22204"/>
    <x v="0"/>
    <x v="1565"/>
    <x v="0"/>
    <x v="5"/>
    <x v="1556"/>
    <x v="5476"/>
    <n v="7"/>
    <n v="0"/>
    <x v="6621"/>
  </r>
  <r>
    <n v="8492"/>
    <s v="CA-2017-106824"/>
    <x v="437"/>
    <x v="513"/>
    <s v="Standard Class"/>
    <s v="AT-10735"/>
    <s v="Annie Thurman"/>
    <s v="Consumer"/>
    <s v="United States"/>
    <s v="Los Angeles"/>
    <s v="California"/>
    <n v="90049"/>
    <x v="1"/>
    <x v="1079"/>
    <x v="1"/>
    <x v="13"/>
    <x v="1069"/>
    <x v="4095"/>
    <n v="3"/>
    <n v="0"/>
    <x v="6622"/>
  </r>
  <r>
    <n v="8493"/>
    <s v="CA-2015-109190"/>
    <x v="924"/>
    <x v="1031"/>
    <s v="Standard Class"/>
    <s v="CC-12685"/>
    <s v="Craig Carroll"/>
    <s v="Consumer"/>
    <s v="United States"/>
    <s v="Lubbock"/>
    <s v="Texas"/>
    <n v="79424"/>
    <x v="2"/>
    <x v="1587"/>
    <x v="1"/>
    <x v="10"/>
    <x v="1578"/>
    <x v="5477"/>
    <n v="8"/>
    <n v="0.2"/>
    <x v="6623"/>
  </r>
  <r>
    <n v="8494"/>
    <s v="CA-2015-109190"/>
    <x v="924"/>
    <x v="1031"/>
    <s v="Standard Class"/>
    <s v="CC-12685"/>
    <s v="Craig Carroll"/>
    <s v="Consumer"/>
    <s v="United States"/>
    <s v="Lubbock"/>
    <s v="Texas"/>
    <n v="79424"/>
    <x v="2"/>
    <x v="1687"/>
    <x v="2"/>
    <x v="16"/>
    <x v="1675"/>
    <x v="5478"/>
    <n v="3"/>
    <n v="0.2"/>
    <x v="6624"/>
  </r>
  <r>
    <n v="8495"/>
    <s v="CA-2015-109190"/>
    <x v="924"/>
    <x v="1031"/>
    <s v="Standard Class"/>
    <s v="CC-12685"/>
    <s v="Craig Carroll"/>
    <s v="Consumer"/>
    <s v="United States"/>
    <s v="Lubbock"/>
    <s v="Texas"/>
    <n v="79424"/>
    <x v="2"/>
    <x v="999"/>
    <x v="1"/>
    <x v="8"/>
    <x v="991"/>
    <x v="5479"/>
    <n v="1"/>
    <n v="0.8"/>
    <x v="6625"/>
  </r>
  <r>
    <n v="8496"/>
    <s v="CA-2016-143154"/>
    <x v="499"/>
    <x v="542"/>
    <s v="Standard Class"/>
    <s v="AS-10225"/>
    <s v="Alan Schoenberger"/>
    <s v="Corporate"/>
    <s v="United States"/>
    <s v="Longmont"/>
    <s v="Colorado"/>
    <n v="80501"/>
    <x v="1"/>
    <x v="1615"/>
    <x v="2"/>
    <x v="11"/>
    <x v="1606"/>
    <x v="5441"/>
    <n v="3"/>
    <n v="0.2"/>
    <x v="6569"/>
  </r>
  <r>
    <n v="8497"/>
    <s v="CA-2014-169061"/>
    <x v="1195"/>
    <x v="448"/>
    <s v="Second Class"/>
    <s v="AB-10150"/>
    <s v="Aimee Bixby"/>
    <s v="Consumer"/>
    <s v="United States"/>
    <s v="Yonkers"/>
    <s v="New York"/>
    <n v="10701"/>
    <x v="3"/>
    <x v="397"/>
    <x v="1"/>
    <x v="6"/>
    <x v="398"/>
    <x v="426"/>
    <n v="3"/>
    <n v="0"/>
    <x v="436"/>
  </r>
  <r>
    <n v="8498"/>
    <s v="CA-2014-169061"/>
    <x v="1195"/>
    <x v="448"/>
    <s v="Second Class"/>
    <s v="AB-10150"/>
    <s v="Aimee Bixby"/>
    <s v="Consumer"/>
    <s v="United States"/>
    <s v="Yonkers"/>
    <s v="New York"/>
    <n v="10701"/>
    <x v="3"/>
    <x v="265"/>
    <x v="2"/>
    <x v="11"/>
    <x v="265"/>
    <x v="651"/>
    <n v="3"/>
    <n v="0"/>
    <x v="6626"/>
  </r>
  <r>
    <n v="8499"/>
    <s v="CA-2014-169061"/>
    <x v="1195"/>
    <x v="448"/>
    <s v="Second Class"/>
    <s v="AB-10150"/>
    <s v="Aimee Bixby"/>
    <s v="Consumer"/>
    <s v="United States"/>
    <s v="Yonkers"/>
    <s v="New York"/>
    <n v="10701"/>
    <x v="3"/>
    <x v="660"/>
    <x v="1"/>
    <x v="14"/>
    <x v="660"/>
    <x v="5480"/>
    <n v="2"/>
    <n v="0"/>
    <x v="6627"/>
  </r>
  <r>
    <n v="8500"/>
    <s v="CA-2014-169061"/>
    <x v="1195"/>
    <x v="448"/>
    <s v="Second Class"/>
    <s v="AB-10150"/>
    <s v="Aimee Bixby"/>
    <s v="Consumer"/>
    <s v="United States"/>
    <s v="Yonkers"/>
    <s v="New York"/>
    <n v="10701"/>
    <x v="3"/>
    <x v="1339"/>
    <x v="1"/>
    <x v="8"/>
    <x v="1324"/>
    <x v="1612"/>
    <n v="6"/>
    <n v="0.2"/>
    <x v="6628"/>
  </r>
  <r>
    <n v="8501"/>
    <s v="CA-2014-169061"/>
    <x v="1195"/>
    <x v="448"/>
    <s v="Second Class"/>
    <s v="AB-10150"/>
    <s v="Aimee Bixby"/>
    <s v="Consumer"/>
    <s v="United States"/>
    <s v="Yonkers"/>
    <s v="New York"/>
    <n v="10701"/>
    <x v="3"/>
    <x v="1184"/>
    <x v="1"/>
    <x v="10"/>
    <x v="1170"/>
    <x v="619"/>
    <n v="2"/>
    <n v="0"/>
    <x v="630"/>
  </r>
  <r>
    <n v="8502"/>
    <s v="CA-2015-102316"/>
    <x v="879"/>
    <x v="1295"/>
    <s v="Second Class"/>
    <s v="DH-13075"/>
    <s v="Dave Hallsten"/>
    <s v="Corporate"/>
    <s v="United States"/>
    <s v="Los Angeles"/>
    <s v="California"/>
    <n v="90045"/>
    <x v="1"/>
    <x v="433"/>
    <x v="2"/>
    <x v="7"/>
    <x v="433"/>
    <x v="2992"/>
    <n v="2"/>
    <n v="0.2"/>
    <x v="4815"/>
  </r>
  <r>
    <n v="8503"/>
    <s v="CA-2015-102316"/>
    <x v="879"/>
    <x v="1295"/>
    <s v="Second Class"/>
    <s v="DH-13075"/>
    <s v="Dave Hallsten"/>
    <s v="Corporate"/>
    <s v="United States"/>
    <s v="Los Angeles"/>
    <s v="California"/>
    <n v="90045"/>
    <x v="1"/>
    <x v="389"/>
    <x v="0"/>
    <x v="1"/>
    <x v="390"/>
    <x v="4236"/>
    <n v="3"/>
    <n v="0.2"/>
    <x v="4942"/>
  </r>
  <r>
    <n v="8504"/>
    <s v="CA-2014-164903"/>
    <x v="980"/>
    <x v="1262"/>
    <s v="Standard Class"/>
    <s v="SR-20740"/>
    <s v="Steven Roelle"/>
    <s v="Home Office"/>
    <s v="United States"/>
    <s v="Los Angeles"/>
    <s v="California"/>
    <n v="90049"/>
    <x v="1"/>
    <x v="1541"/>
    <x v="1"/>
    <x v="10"/>
    <x v="1529"/>
    <x v="91"/>
    <n v="2"/>
    <n v="0"/>
    <x v="91"/>
  </r>
  <r>
    <n v="8505"/>
    <s v="CA-2016-109400"/>
    <x v="440"/>
    <x v="1238"/>
    <s v="Standard Class"/>
    <s v="NR-18550"/>
    <s v="Nick Radford"/>
    <s v="Consumer"/>
    <s v="United States"/>
    <s v="Amarillo"/>
    <s v="Texas"/>
    <n v="79109"/>
    <x v="2"/>
    <x v="1585"/>
    <x v="0"/>
    <x v="1"/>
    <x v="1576"/>
    <x v="4752"/>
    <n v="4"/>
    <n v="0.3"/>
    <x v="5650"/>
  </r>
  <r>
    <n v="8506"/>
    <s v="CA-2016-130400"/>
    <x v="387"/>
    <x v="331"/>
    <s v="Standard Class"/>
    <s v="SJ-20125"/>
    <s v="Sanjit Jacobs"/>
    <s v="Home Office"/>
    <s v="United States"/>
    <s v="Dallas"/>
    <s v="Texas"/>
    <n v="75217"/>
    <x v="2"/>
    <x v="1181"/>
    <x v="1"/>
    <x v="8"/>
    <x v="1167"/>
    <x v="5481"/>
    <n v="9"/>
    <n v="0.8"/>
    <x v="6629"/>
  </r>
  <r>
    <n v="8507"/>
    <s v="CA-2016-130400"/>
    <x v="387"/>
    <x v="331"/>
    <s v="Standard Class"/>
    <s v="SJ-20125"/>
    <s v="Sanjit Jacobs"/>
    <s v="Home Office"/>
    <s v="United States"/>
    <s v="Dallas"/>
    <s v="Texas"/>
    <n v="75217"/>
    <x v="2"/>
    <x v="60"/>
    <x v="2"/>
    <x v="11"/>
    <x v="60"/>
    <x v="5482"/>
    <n v="5"/>
    <n v="0.2"/>
    <x v="6630"/>
  </r>
  <r>
    <n v="8508"/>
    <s v="CA-2016-130400"/>
    <x v="387"/>
    <x v="331"/>
    <s v="Standard Class"/>
    <s v="SJ-20125"/>
    <s v="Sanjit Jacobs"/>
    <s v="Home Office"/>
    <s v="United States"/>
    <s v="Dallas"/>
    <s v="Texas"/>
    <n v="75217"/>
    <x v="2"/>
    <x v="1697"/>
    <x v="1"/>
    <x v="12"/>
    <x v="1685"/>
    <x v="1770"/>
    <n v="3"/>
    <n v="0.2"/>
    <x v="6631"/>
  </r>
  <r>
    <n v="8509"/>
    <s v="CA-2015-135853"/>
    <x v="555"/>
    <x v="1282"/>
    <s v="First Class"/>
    <s v="CA-12775"/>
    <s v="Cynthia Arntzen"/>
    <s v="Consumer"/>
    <s v="United States"/>
    <s v="Detroit"/>
    <s v="Michigan"/>
    <n v="48205"/>
    <x v="2"/>
    <x v="788"/>
    <x v="2"/>
    <x v="11"/>
    <x v="786"/>
    <x v="5483"/>
    <n v="11"/>
    <n v="0"/>
    <x v="6632"/>
  </r>
  <r>
    <n v="8510"/>
    <s v="CA-2015-135853"/>
    <x v="555"/>
    <x v="1282"/>
    <s v="First Class"/>
    <s v="CA-12775"/>
    <s v="Cynthia Arntzen"/>
    <s v="Consumer"/>
    <s v="United States"/>
    <s v="Detroit"/>
    <s v="Michigan"/>
    <n v="48205"/>
    <x v="2"/>
    <x v="1419"/>
    <x v="2"/>
    <x v="7"/>
    <x v="1407"/>
    <x v="4874"/>
    <n v="1"/>
    <n v="0"/>
    <x v="6633"/>
  </r>
  <r>
    <n v="8511"/>
    <s v="CA-2015-135853"/>
    <x v="555"/>
    <x v="1282"/>
    <s v="First Class"/>
    <s v="CA-12775"/>
    <s v="Cynthia Arntzen"/>
    <s v="Consumer"/>
    <s v="United States"/>
    <s v="Detroit"/>
    <s v="Michigan"/>
    <n v="48205"/>
    <x v="2"/>
    <x v="1023"/>
    <x v="1"/>
    <x v="8"/>
    <x v="1014"/>
    <x v="5484"/>
    <n v="2"/>
    <n v="0"/>
    <x v="6634"/>
  </r>
  <r>
    <n v="8512"/>
    <s v="CA-2016-103359"/>
    <x v="596"/>
    <x v="1296"/>
    <s v="Standard Class"/>
    <s v="LC-16885"/>
    <s v="Lena Creighton"/>
    <s v="Consumer"/>
    <s v="United States"/>
    <s v="New York City"/>
    <s v="New York"/>
    <n v="10035"/>
    <x v="3"/>
    <x v="1399"/>
    <x v="1"/>
    <x v="8"/>
    <x v="1386"/>
    <x v="2212"/>
    <n v="2"/>
    <n v="0.2"/>
    <x v="2386"/>
  </r>
  <r>
    <n v="8513"/>
    <s v="CA-2016-144645"/>
    <x v="1056"/>
    <x v="1175"/>
    <s v="Standard Class"/>
    <s v="NS-18640"/>
    <s v="Noel Staavos"/>
    <s v="Corporate"/>
    <s v="United States"/>
    <s v="Houston"/>
    <s v="Texas"/>
    <n v="77041"/>
    <x v="2"/>
    <x v="737"/>
    <x v="0"/>
    <x v="5"/>
    <x v="736"/>
    <x v="5485"/>
    <n v="2"/>
    <n v="0.6"/>
    <x v="6635"/>
  </r>
  <r>
    <n v="8514"/>
    <s v="CA-2017-141614"/>
    <x v="929"/>
    <x v="1201"/>
    <s v="Standard Class"/>
    <s v="NS-18640"/>
    <s v="Noel Staavos"/>
    <s v="Corporate"/>
    <s v="United States"/>
    <s v="Orlando"/>
    <s v="Florida"/>
    <n v="32839"/>
    <x v="0"/>
    <x v="1290"/>
    <x v="1"/>
    <x v="10"/>
    <x v="1276"/>
    <x v="561"/>
    <n v="4"/>
    <n v="0.2"/>
    <x v="570"/>
  </r>
  <r>
    <n v="8515"/>
    <s v="CA-2015-122168"/>
    <x v="291"/>
    <x v="722"/>
    <s v="Standard Class"/>
    <s v="HG-14965"/>
    <s v="Henry Goldwyn"/>
    <s v="Corporate"/>
    <s v="United States"/>
    <s v="Florence"/>
    <s v="Kentucky"/>
    <n v="41042"/>
    <x v="0"/>
    <x v="241"/>
    <x v="1"/>
    <x v="6"/>
    <x v="242"/>
    <x v="255"/>
    <n v="3"/>
    <n v="0"/>
    <x v="6636"/>
  </r>
  <r>
    <n v="8516"/>
    <s v="CA-2015-122168"/>
    <x v="291"/>
    <x v="722"/>
    <s v="Standard Class"/>
    <s v="HG-14965"/>
    <s v="Henry Goldwyn"/>
    <s v="Corporate"/>
    <s v="United States"/>
    <s v="Florence"/>
    <s v="Kentucky"/>
    <n v="41042"/>
    <x v="0"/>
    <x v="79"/>
    <x v="1"/>
    <x v="6"/>
    <x v="79"/>
    <x v="5486"/>
    <n v="12"/>
    <n v="0"/>
    <x v="6637"/>
  </r>
  <r>
    <n v="8517"/>
    <s v="CA-2016-132899"/>
    <x v="281"/>
    <x v="1182"/>
    <s v="Standard Class"/>
    <s v="SF-20200"/>
    <s v="Sarah Foster"/>
    <s v="Consumer"/>
    <s v="United States"/>
    <s v="New York City"/>
    <s v="New York"/>
    <n v="10009"/>
    <x v="3"/>
    <x v="6"/>
    <x v="1"/>
    <x v="6"/>
    <x v="6"/>
    <x v="1034"/>
    <n v="2"/>
    <n v="0"/>
    <x v="6638"/>
  </r>
  <r>
    <n v="8518"/>
    <s v="CA-2017-149720"/>
    <x v="400"/>
    <x v="92"/>
    <s v="Second Class"/>
    <s v="EM-14065"/>
    <s v="Erin Mull"/>
    <s v="Consumer"/>
    <s v="United States"/>
    <s v="Frisco"/>
    <s v="Texas"/>
    <n v="75034"/>
    <x v="2"/>
    <x v="1308"/>
    <x v="0"/>
    <x v="5"/>
    <x v="1293"/>
    <x v="5487"/>
    <n v="6"/>
    <n v="0.6"/>
    <x v="6639"/>
  </r>
  <r>
    <n v="8519"/>
    <s v="CA-2017-118003"/>
    <x v="769"/>
    <x v="235"/>
    <s v="Standard Class"/>
    <s v="DO-13645"/>
    <s v="Doug O'Connell"/>
    <s v="Consumer"/>
    <s v="United States"/>
    <s v="Paterson"/>
    <s v="New Jersey"/>
    <n v="7501"/>
    <x v="3"/>
    <x v="1823"/>
    <x v="0"/>
    <x v="5"/>
    <x v="1811"/>
    <x v="2441"/>
    <n v="1"/>
    <n v="0"/>
    <x v="6640"/>
  </r>
  <r>
    <n v="8520"/>
    <s v="CA-2017-118003"/>
    <x v="769"/>
    <x v="235"/>
    <s v="Standard Class"/>
    <s v="DO-13645"/>
    <s v="Doug O'Connell"/>
    <s v="Consumer"/>
    <s v="United States"/>
    <s v="Paterson"/>
    <s v="New Jersey"/>
    <n v="7501"/>
    <x v="3"/>
    <x v="163"/>
    <x v="0"/>
    <x v="1"/>
    <x v="164"/>
    <x v="5488"/>
    <n v="3"/>
    <n v="0"/>
    <x v="6641"/>
  </r>
  <r>
    <n v="8521"/>
    <s v="CA-2017-118003"/>
    <x v="769"/>
    <x v="235"/>
    <s v="Standard Class"/>
    <s v="DO-13645"/>
    <s v="Doug O'Connell"/>
    <s v="Consumer"/>
    <s v="United States"/>
    <s v="Paterson"/>
    <s v="New Jersey"/>
    <n v="7501"/>
    <x v="3"/>
    <x v="211"/>
    <x v="0"/>
    <x v="1"/>
    <x v="212"/>
    <x v="3367"/>
    <n v="3"/>
    <n v="0"/>
    <x v="6642"/>
  </r>
  <r>
    <n v="8522"/>
    <s v="CA-2016-141887"/>
    <x v="383"/>
    <x v="900"/>
    <s v="Standard Class"/>
    <s v="MP-17470"/>
    <s v="Mark Packer"/>
    <s v="Home Office"/>
    <s v="United States"/>
    <s v="Columbus"/>
    <s v="Ohio"/>
    <n v="43229"/>
    <x v="3"/>
    <x v="875"/>
    <x v="0"/>
    <x v="5"/>
    <x v="869"/>
    <x v="5489"/>
    <n v="14"/>
    <n v="0.2"/>
    <x v="6643"/>
  </r>
  <r>
    <n v="8523"/>
    <s v="US-2016-160206"/>
    <x v="178"/>
    <x v="1115"/>
    <s v="Standard Class"/>
    <s v="MY-18295"/>
    <s v="Muhammed Yedwab"/>
    <s v="Corporate"/>
    <s v="United States"/>
    <s v="Milwaukee"/>
    <s v="Wisconsin"/>
    <n v="53209"/>
    <x v="2"/>
    <x v="780"/>
    <x v="2"/>
    <x v="7"/>
    <x v="779"/>
    <x v="2441"/>
    <n v="1"/>
    <n v="0"/>
    <x v="6644"/>
  </r>
  <r>
    <n v="8524"/>
    <s v="CA-2017-133074"/>
    <x v="296"/>
    <x v="425"/>
    <s v="Standard Class"/>
    <s v="DB-13615"/>
    <s v="Doug Bickford"/>
    <s v="Consumer"/>
    <s v="United States"/>
    <s v="San Francisco"/>
    <s v="California"/>
    <n v="94109"/>
    <x v="1"/>
    <x v="226"/>
    <x v="1"/>
    <x v="10"/>
    <x v="227"/>
    <x v="5490"/>
    <n v="7"/>
    <n v="0"/>
    <x v="6645"/>
  </r>
  <r>
    <n v="8525"/>
    <s v="CA-2017-161172"/>
    <x v="633"/>
    <x v="1034"/>
    <s v="Same Day"/>
    <s v="SP-20920"/>
    <s v="Susan Pistek"/>
    <s v="Consumer"/>
    <s v="United States"/>
    <s v="Columbus"/>
    <s v="Ohio"/>
    <n v="43229"/>
    <x v="3"/>
    <x v="995"/>
    <x v="2"/>
    <x v="7"/>
    <x v="987"/>
    <x v="5491"/>
    <n v="2"/>
    <n v="0.4"/>
    <x v="6646"/>
  </r>
  <r>
    <n v="8526"/>
    <s v="CA-2017-161172"/>
    <x v="633"/>
    <x v="1034"/>
    <s v="Same Day"/>
    <s v="SP-20920"/>
    <s v="Susan Pistek"/>
    <s v="Consumer"/>
    <s v="United States"/>
    <s v="Columbus"/>
    <s v="Ohio"/>
    <n v="43229"/>
    <x v="3"/>
    <x v="1680"/>
    <x v="0"/>
    <x v="5"/>
    <x v="1668"/>
    <x v="5492"/>
    <n v="6"/>
    <n v="0.2"/>
    <x v="6647"/>
  </r>
  <r>
    <n v="8527"/>
    <s v="CA-2017-161172"/>
    <x v="633"/>
    <x v="1034"/>
    <s v="Same Day"/>
    <s v="SP-20920"/>
    <s v="Susan Pistek"/>
    <s v="Consumer"/>
    <s v="United States"/>
    <s v="Columbus"/>
    <s v="Ohio"/>
    <n v="43229"/>
    <x v="3"/>
    <x v="68"/>
    <x v="1"/>
    <x v="8"/>
    <x v="68"/>
    <x v="5493"/>
    <n v="3"/>
    <n v="0.7"/>
    <x v="636"/>
  </r>
  <r>
    <n v="8528"/>
    <s v="CA-2017-161172"/>
    <x v="633"/>
    <x v="1034"/>
    <s v="Same Day"/>
    <s v="SP-20920"/>
    <s v="Susan Pistek"/>
    <s v="Consumer"/>
    <s v="United States"/>
    <s v="Columbus"/>
    <s v="Ohio"/>
    <n v="43229"/>
    <x v="3"/>
    <x v="409"/>
    <x v="2"/>
    <x v="11"/>
    <x v="409"/>
    <x v="1305"/>
    <n v="2"/>
    <n v="0.2"/>
    <x v="1360"/>
  </r>
  <r>
    <n v="8529"/>
    <s v="CA-2017-161172"/>
    <x v="633"/>
    <x v="1034"/>
    <s v="Same Day"/>
    <s v="SP-20920"/>
    <s v="Susan Pistek"/>
    <s v="Consumer"/>
    <s v="United States"/>
    <s v="Columbus"/>
    <s v="Ohio"/>
    <n v="43229"/>
    <x v="3"/>
    <x v="298"/>
    <x v="1"/>
    <x v="4"/>
    <x v="298"/>
    <x v="316"/>
    <n v="2"/>
    <n v="0.2"/>
    <x v="322"/>
  </r>
  <r>
    <n v="8530"/>
    <s v="CA-2017-137624"/>
    <x v="468"/>
    <x v="251"/>
    <s v="Standard Class"/>
    <s v="ME-17320"/>
    <s v="Maria Etezadi"/>
    <s v="Home Office"/>
    <s v="United States"/>
    <s v="Los Angeles"/>
    <s v="California"/>
    <n v="90008"/>
    <x v="1"/>
    <x v="1318"/>
    <x v="0"/>
    <x v="1"/>
    <x v="1304"/>
    <x v="5494"/>
    <n v="2"/>
    <n v="0.2"/>
    <x v="6648"/>
  </r>
  <r>
    <n v="8531"/>
    <s v="CA-2016-156748"/>
    <x v="885"/>
    <x v="296"/>
    <s v="Standard Class"/>
    <s v="BS-11755"/>
    <s v="Bruce Stewart"/>
    <s v="Consumer"/>
    <s v="United States"/>
    <s v="Detroit"/>
    <s v="Michigan"/>
    <n v="48227"/>
    <x v="2"/>
    <x v="1305"/>
    <x v="1"/>
    <x v="10"/>
    <x v="1290"/>
    <x v="1735"/>
    <n v="4"/>
    <n v="0"/>
    <x v="6291"/>
  </r>
  <r>
    <n v="8532"/>
    <s v="CA-2016-156748"/>
    <x v="885"/>
    <x v="296"/>
    <s v="Standard Class"/>
    <s v="BS-11755"/>
    <s v="Bruce Stewart"/>
    <s v="Consumer"/>
    <s v="United States"/>
    <s v="Detroit"/>
    <s v="Michigan"/>
    <n v="48227"/>
    <x v="2"/>
    <x v="320"/>
    <x v="1"/>
    <x v="10"/>
    <x v="320"/>
    <x v="1288"/>
    <n v="2"/>
    <n v="0"/>
    <x v="1341"/>
  </r>
  <r>
    <n v="8533"/>
    <s v="CA-2016-156748"/>
    <x v="885"/>
    <x v="296"/>
    <s v="Standard Class"/>
    <s v="BS-11755"/>
    <s v="Bruce Stewart"/>
    <s v="Consumer"/>
    <s v="United States"/>
    <s v="Detroit"/>
    <s v="Michigan"/>
    <n v="48227"/>
    <x v="2"/>
    <x v="1043"/>
    <x v="1"/>
    <x v="4"/>
    <x v="1032"/>
    <x v="5495"/>
    <n v="7"/>
    <n v="0"/>
    <x v="6649"/>
  </r>
  <r>
    <n v="8534"/>
    <s v="CA-2016-156748"/>
    <x v="885"/>
    <x v="296"/>
    <s v="Standard Class"/>
    <s v="BS-11755"/>
    <s v="Bruce Stewart"/>
    <s v="Consumer"/>
    <s v="United States"/>
    <s v="Detroit"/>
    <s v="Michigan"/>
    <n v="48227"/>
    <x v="2"/>
    <x v="70"/>
    <x v="0"/>
    <x v="1"/>
    <x v="70"/>
    <x v="1948"/>
    <n v="3"/>
    <n v="0"/>
    <x v="6650"/>
  </r>
  <r>
    <n v="8535"/>
    <s v="CA-2015-169677"/>
    <x v="1004"/>
    <x v="594"/>
    <s v="Second Class"/>
    <s v="KS-16300"/>
    <s v="Karen Seio"/>
    <s v="Corporate"/>
    <s v="United States"/>
    <s v="Columbus"/>
    <s v="Georgia"/>
    <n v="31907"/>
    <x v="0"/>
    <x v="607"/>
    <x v="1"/>
    <x v="2"/>
    <x v="607"/>
    <x v="765"/>
    <n v="2"/>
    <n v="0"/>
    <x v="787"/>
  </r>
  <r>
    <n v="8536"/>
    <s v="US-2014-163146"/>
    <x v="1174"/>
    <x v="307"/>
    <s v="Standard Class"/>
    <s v="CC-12475"/>
    <s v="Cindy Chapman"/>
    <s v="Consumer"/>
    <s v="United States"/>
    <s v="San Francisco"/>
    <s v="California"/>
    <n v="94122"/>
    <x v="1"/>
    <x v="1202"/>
    <x v="2"/>
    <x v="11"/>
    <x v="1187"/>
    <x v="5496"/>
    <n v="3"/>
    <n v="0"/>
    <x v="6651"/>
  </r>
  <r>
    <n v="8537"/>
    <s v="CA-2015-157343"/>
    <x v="722"/>
    <x v="1149"/>
    <s v="Standard Class"/>
    <s v="HD-14785"/>
    <s v="Harold Dahlen"/>
    <s v="Home Office"/>
    <s v="United States"/>
    <s v="Philadelphia"/>
    <s v="Pennsylvania"/>
    <n v="19143"/>
    <x v="3"/>
    <x v="785"/>
    <x v="1"/>
    <x v="8"/>
    <x v="784"/>
    <x v="4654"/>
    <n v="4"/>
    <n v="0.7"/>
    <x v="5518"/>
  </r>
  <r>
    <n v="8538"/>
    <s v="CA-2015-157343"/>
    <x v="722"/>
    <x v="1149"/>
    <s v="Standard Class"/>
    <s v="HD-14785"/>
    <s v="Harold Dahlen"/>
    <s v="Home Office"/>
    <s v="United States"/>
    <s v="Philadelphia"/>
    <s v="Pennsylvania"/>
    <n v="19143"/>
    <x v="3"/>
    <x v="1553"/>
    <x v="1"/>
    <x v="10"/>
    <x v="1541"/>
    <x v="233"/>
    <n v="5"/>
    <n v="0.2"/>
    <x v="1446"/>
  </r>
  <r>
    <n v="8539"/>
    <s v="CA-2015-157343"/>
    <x v="722"/>
    <x v="1149"/>
    <s v="Standard Class"/>
    <s v="HD-14785"/>
    <s v="Harold Dahlen"/>
    <s v="Home Office"/>
    <s v="United States"/>
    <s v="Philadelphia"/>
    <s v="Pennsylvania"/>
    <n v="19143"/>
    <x v="3"/>
    <x v="1412"/>
    <x v="1"/>
    <x v="6"/>
    <x v="1399"/>
    <x v="2245"/>
    <n v="3"/>
    <n v="0.2"/>
    <x v="2423"/>
  </r>
  <r>
    <n v="8540"/>
    <s v="CA-2017-147354"/>
    <x v="631"/>
    <x v="669"/>
    <s v="Standard Class"/>
    <s v="KB-16315"/>
    <s v="Karl Braun"/>
    <s v="Consumer"/>
    <s v="United States"/>
    <s v="Los Angeles"/>
    <s v="California"/>
    <n v="90008"/>
    <x v="1"/>
    <x v="1327"/>
    <x v="2"/>
    <x v="16"/>
    <x v="1313"/>
    <x v="2006"/>
    <n v="2"/>
    <n v="0.2"/>
    <x v="2158"/>
  </r>
  <r>
    <n v="8541"/>
    <s v="CA-2017-147354"/>
    <x v="631"/>
    <x v="669"/>
    <s v="Standard Class"/>
    <s v="KB-16315"/>
    <s v="Karl Braun"/>
    <s v="Consumer"/>
    <s v="United States"/>
    <s v="Los Angeles"/>
    <s v="California"/>
    <n v="90008"/>
    <x v="1"/>
    <x v="8"/>
    <x v="1"/>
    <x v="8"/>
    <x v="8"/>
    <x v="117"/>
    <n v="5"/>
    <n v="0.2"/>
    <x v="6652"/>
  </r>
  <r>
    <n v="8542"/>
    <s v="CA-2015-157287"/>
    <x v="937"/>
    <x v="226"/>
    <s v="First Class"/>
    <s v="HR-14830"/>
    <s v="Harold Ryan"/>
    <s v="Corporate"/>
    <s v="United States"/>
    <s v="Philadelphia"/>
    <s v="Pennsylvania"/>
    <n v="19140"/>
    <x v="3"/>
    <x v="1222"/>
    <x v="1"/>
    <x v="4"/>
    <x v="1206"/>
    <x v="3295"/>
    <n v="2"/>
    <n v="0.2"/>
    <x v="6653"/>
  </r>
  <r>
    <n v="8543"/>
    <s v="CA-2015-157287"/>
    <x v="937"/>
    <x v="226"/>
    <s v="First Class"/>
    <s v="HR-14830"/>
    <s v="Harold Ryan"/>
    <s v="Corporate"/>
    <s v="United States"/>
    <s v="Philadelphia"/>
    <s v="Pennsylvania"/>
    <n v="19140"/>
    <x v="3"/>
    <x v="866"/>
    <x v="0"/>
    <x v="1"/>
    <x v="860"/>
    <x v="5497"/>
    <n v="7"/>
    <n v="0.3"/>
    <x v="232"/>
  </r>
  <r>
    <n v="8544"/>
    <s v="CA-2014-137575"/>
    <x v="908"/>
    <x v="826"/>
    <s v="Standard Class"/>
    <s v="TB-21625"/>
    <s v="Trudy Brown"/>
    <s v="Consumer"/>
    <s v="United States"/>
    <s v="New York City"/>
    <s v="New York"/>
    <n v="10035"/>
    <x v="3"/>
    <x v="409"/>
    <x v="2"/>
    <x v="11"/>
    <x v="409"/>
    <x v="1664"/>
    <n v="2"/>
    <n v="0"/>
    <x v="4210"/>
  </r>
  <r>
    <n v="8545"/>
    <s v="CA-2016-119074"/>
    <x v="1196"/>
    <x v="509"/>
    <s v="Standard Class"/>
    <s v="DS-13180"/>
    <s v="David Smith"/>
    <s v="Corporate"/>
    <s v="United States"/>
    <s v="Columbus"/>
    <s v="Georgia"/>
    <n v="31907"/>
    <x v="0"/>
    <x v="1653"/>
    <x v="0"/>
    <x v="5"/>
    <x v="1642"/>
    <x v="4895"/>
    <n v="1"/>
    <n v="0"/>
    <x v="6654"/>
  </r>
  <r>
    <n v="8546"/>
    <s v="CA-2016-119074"/>
    <x v="1196"/>
    <x v="509"/>
    <s v="Standard Class"/>
    <s v="DS-13180"/>
    <s v="David Smith"/>
    <s v="Corporate"/>
    <s v="United States"/>
    <s v="Columbus"/>
    <s v="Georgia"/>
    <n v="31907"/>
    <x v="0"/>
    <x v="1611"/>
    <x v="0"/>
    <x v="5"/>
    <x v="1602"/>
    <x v="3089"/>
    <n v="4"/>
    <n v="0"/>
    <x v="3466"/>
  </r>
  <r>
    <n v="8547"/>
    <s v="CA-2016-119074"/>
    <x v="1196"/>
    <x v="509"/>
    <s v="Standard Class"/>
    <s v="DS-13180"/>
    <s v="David Smith"/>
    <s v="Corporate"/>
    <s v="United States"/>
    <s v="Columbus"/>
    <s v="Georgia"/>
    <n v="31907"/>
    <x v="0"/>
    <x v="1526"/>
    <x v="1"/>
    <x v="8"/>
    <x v="1513"/>
    <x v="2942"/>
    <n v="2"/>
    <n v="0"/>
    <x v="3279"/>
  </r>
  <r>
    <n v="8548"/>
    <s v="CA-2015-149566"/>
    <x v="901"/>
    <x v="763"/>
    <s v="Standard Class"/>
    <s v="GB-14530"/>
    <s v="George Bell"/>
    <s v="Corporate"/>
    <s v="United States"/>
    <s v="Los Angeles"/>
    <s v="California"/>
    <n v="90049"/>
    <x v="1"/>
    <x v="197"/>
    <x v="2"/>
    <x v="11"/>
    <x v="198"/>
    <x v="3926"/>
    <n v="3"/>
    <n v="0"/>
    <x v="6655"/>
  </r>
  <r>
    <n v="8549"/>
    <s v="CA-2015-149566"/>
    <x v="901"/>
    <x v="763"/>
    <s v="Standard Class"/>
    <s v="GB-14530"/>
    <s v="George Bell"/>
    <s v="Corporate"/>
    <s v="United States"/>
    <s v="Los Angeles"/>
    <s v="California"/>
    <n v="90049"/>
    <x v="1"/>
    <x v="816"/>
    <x v="1"/>
    <x v="2"/>
    <x v="812"/>
    <x v="2380"/>
    <n v="4"/>
    <n v="0"/>
    <x v="2588"/>
  </r>
  <r>
    <n v="8550"/>
    <s v="CA-2015-126186"/>
    <x v="861"/>
    <x v="64"/>
    <s v="First Class"/>
    <s v="GB-14530"/>
    <s v="George Bell"/>
    <s v="Corporate"/>
    <s v="United States"/>
    <s v="Aurora"/>
    <s v="Colorado"/>
    <n v="80013"/>
    <x v="1"/>
    <x v="442"/>
    <x v="0"/>
    <x v="5"/>
    <x v="442"/>
    <x v="4443"/>
    <n v="4"/>
    <n v="0.2"/>
    <x v="6656"/>
  </r>
  <r>
    <n v="8551"/>
    <s v="CA-2015-121132"/>
    <x v="789"/>
    <x v="1297"/>
    <s v="Standard Class"/>
    <s v="VB-21745"/>
    <s v="Victoria Brennan"/>
    <s v="Corporate"/>
    <s v="United States"/>
    <s v="Houston"/>
    <s v="Texas"/>
    <n v="77041"/>
    <x v="2"/>
    <x v="1796"/>
    <x v="1"/>
    <x v="2"/>
    <x v="1786"/>
    <x v="303"/>
    <n v="3"/>
    <n v="0.2"/>
    <x v="308"/>
  </r>
  <r>
    <n v="8552"/>
    <s v="CA-2015-121132"/>
    <x v="789"/>
    <x v="1297"/>
    <s v="Standard Class"/>
    <s v="VB-21745"/>
    <s v="Victoria Brennan"/>
    <s v="Corporate"/>
    <s v="United States"/>
    <s v="Houston"/>
    <s v="Texas"/>
    <n v="77041"/>
    <x v="2"/>
    <x v="485"/>
    <x v="1"/>
    <x v="13"/>
    <x v="485"/>
    <x v="5498"/>
    <n v="4"/>
    <n v="0.2"/>
    <x v="6657"/>
  </r>
  <r>
    <n v="8553"/>
    <s v="CA-2014-140473"/>
    <x v="992"/>
    <x v="1298"/>
    <s v="Standard Class"/>
    <s v="MC-17425"/>
    <s v="Mark Cousins"/>
    <s v="Corporate"/>
    <s v="United States"/>
    <s v="Chicago"/>
    <s v="Illinois"/>
    <n v="60623"/>
    <x v="2"/>
    <x v="851"/>
    <x v="2"/>
    <x v="16"/>
    <x v="844"/>
    <x v="5499"/>
    <n v="3"/>
    <n v="0.2"/>
    <x v="6658"/>
  </r>
  <r>
    <n v="8554"/>
    <s v="US-2017-102904"/>
    <x v="38"/>
    <x v="541"/>
    <s v="Standard Class"/>
    <s v="CB-12025"/>
    <s v="Cassandra Brandow"/>
    <s v="Consumer"/>
    <s v="United States"/>
    <s v="Decatur"/>
    <s v="Alabama"/>
    <n v="35601"/>
    <x v="0"/>
    <x v="701"/>
    <x v="2"/>
    <x v="11"/>
    <x v="701"/>
    <x v="5500"/>
    <n v="8"/>
    <n v="0"/>
    <x v="6659"/>
  </r>
  <r>
    <n v="8555"/>
    <s v="CA-2016-102092"/>
    <x v="10"/>
    <x v="440"/>
    <s v="First Class"/>
    <s v="PM-18940"/>
    <s v="Paul MacIntyre"/>
    <s v="Consumer"/>
    <s v="United States"/>
    <s v="Springfield"/>
    <s v="Virginia"/>
    <n v="22153"/>
    <x v="0"/>
    <x v="1000"/>
    <x v="0"/>
    <x v="3"/>
    <x v="992"/>
    <x v="2993"/>
    <n v="7"/>
    <n v="0"/>
    <x v="6660"/>
  </r>
  <r>
    <n v="8556"/>
    <s v="CA-2015-117884"/>
    <x v="204"/>
    <x v="206"/>
    <s v="Same Day"/>
    <s v="DC-13285"/>
    <s v="Debra Catini"/>
    <s v="Consumer"/>
    <s v="United States"/>
    <s v="Plantation"/>
    <s v="Florida"/>
    <n v="33317"/>
    <x v="0"/>
    <x v="428"/>
    <x v="2"/>
    <x v="11"/>
    <x v="428"/>
    <x v="3020"/>
    <n v="7"/>
    <n v="0.2"/>
    <x v="3371"/>
  </r>
  <r>
    <n v="8557"/>
    <s v="CA-2015-117884"/>
    <x v="204"/>
    <x v="206"/>
    <s v="Same Day"/>
    <s v="DC-13285"/>
    <s v="Debra Catini"/>
    <s v="Consumer"/>
    <s v="United States"/>
    <s v="Plantation"/>
    <s v="Florida"/>
    <n v="33317"/>
    <x v="0"/>
    <x v="1751"/>
    <x v="1"/>
    <x v="4"/>
    <x v="1741"/>
    <x v="5501"/>
    <n v="9"/>
    <n v="0.2"/>
    <x v="6661"/>
  </r>
  <r>
    <n v="8558"/>
    <s v="CA-2016-132829"/>
    <x v="443"/>
    <x v="1296"/>
    <s v="Second Class"/>
    <s v="LA-16780"/>
    <s v="Laura Armstrong"/>
    <s v="Corporate"/>
    <s v="United States"/>
    <s v="Houston"/>
    <s v="Texas"/>
    <n v="77041"/>
    <x v="2"/>
    <x v="867"/>
    <x v="2"/>
    <x v="7"/>
    <x v="861"/>
    <x v="1384"/>
    <n v="3"/>
    <n v="0.2"/>
    <x v="1450"/>
  </r>
  <r>
    <n v="8559"/>
    <s v="CA-2016-132829"/>
    <x v="443"/>
    <x v="1296"/>
    <s v="Second Class"/>
    <s v="LA-16780"/>
    <s v="Laura Armstrong"/>
    <s v="Corporate"/>
    <s v="United States"/>
    <s v="Houston"/>
    <s v="Texas"/>
    <n v="77041"/>
    <x v="2"/>
    <x v="1621"/>
    <x v="1"/>
    <x v="2"/>
    <x v="1612"/>
    <x v="1568"/>
    <n v="9"/>
    <n v="0.2"/>
    <x v="6662"/>
  </r>
  <r>
    <n v="8560"/>
    <s v="CA-2016-132829"/>
    <x v="443"/>
    <x v="1296"/>
    <s v="Second Class"/>
    <s v="LA-16780"/>
    <s v="Laura Armstrong"/>
    <s v="Corporate"/>
    <s v="United States"/>
    <s v="Houston"/>
    <s v="Texas"/>
    <n v="77041"/>
    <x v="2"/>
    <x v="1191"/>
    <x v="2"/>
    <x v="7"/>
    <x v="1176"/>
    <x v="4246"/>
    <n v="3"/>
    <n v="0.2"/>
    <x v="4954"/>
  </r>
  <r>
    <n v="8561"/>
    <s v="CA-2016-132829"/>
    <x v="443"/>
    <x v="1296"/>
    <s v="Second Class"/>
    <s v="LA-16780"/>
    <s v="Laura Armstrong"/>
    <s v="Corporate"/>
    <s v="United States"/>
    <s v="Houston"/>
    <s v="Texas"/>
    <n v="77041"/>
    <x v="2"/>
    <x v="1514"/>
    <x v="2"/>
    <x v="7"/>
    <x v="1501"/>
    <x v="5502"/>
    <n v="3"/>
    <n v="0.2"/>
    <x v="6663"/>
  </r>
  <r>
    <n v="8562"/>
    <s v="CA-2016-132829"/>
    <x v="443"/>
    <x v="1296"/>
    <s v="Second Class"/>
    <s v="LA-16780"/>
    <s v="Laura Armstrong"/>
    <s v="Corporate"/>
    <s v="United States"/>
    <s v="Houston"/>
    <s v="Texas"/>
    <n v="77041"/>
    <x v="2"/>
    <x v="396"/>
    <x v="0"/>
    <x v="5"/>
    <x v="397"/>
    <x v="998"/>
    <n v="2"/>
    <n v="0.6"/>
    <x v="1037"/>
  </r>
  <r>
    <n v="8563"/>
    <s v="CA-2016-123540"/>
    <x v="1197"/>
    <x v="996"/>
    <s v="Second Class"/>
    <s v="DJ-13420"/>
    <s v="Denny Joy"/>
    <s v="Corporate"/>
    <s v="United States"/>
    <s v="Milwaukee"/>
    <s v="Wisconsin"/>
    <n v="53209"/>
    <x v="2"/>
    <x v="1003"/>
    <x v="0"/>
    <x v="1"/>
    <x v="995"/>
    <x v="5503"/>
    <n v="5"/>
    <n v="0"/>
    <x v="6664"/>
  </r>
  <r>
    <n v="8564"/>
    <s v="US-2017-108315"/>
    <x v="504"/>
    <x v="605"/>
    <s v="Standard Class"/>
    <s v="MH-18115"/>
    <s v="Mick Hernandez"/>
    <s v="Home Office"/>
    <s v="United States"/>
    <s v="Sanford"/>
    <s v="Florida"/>
    <n v="32771"/>
    <x v="0"/>
    <x v="973"/>
    <x v="1"/>
    <x v="8"/>
    <x v="967"/>
    <x v="5155"/>
    <n v="3"/>
    <n v="0.7"/>
    <x v="6665"/>
  </r>
  <r>
    <n v="8565"/>
    <s v="US-2017-108315"/>
    <x v="504"/>
    <x v="605"/>
    <s v="Standard Class"/>
    <s v="MH-18115"/>
    <s v="Mick Hernandez"/>
    <s v="Home Office"/>
    <s v="United States"/>
    <s v="Sanford"/>
    <s v="Florida"/>
    <n v="32771"/>
    <x v="0"/>
    <x v="1762"/>
    <x v="0"/>
    <x v="5"/>
    <x v="1751"/>
    <x v="5504"/>
    <n v="6"/>
    <n v="0.2"/>
    <x v="6666"/>
  </r>
  <r>
    <n v="8566"/>
    <s v="CA-2016-134110"/>
    <x v="1019"/>
    <x v="1058"/>
    <s v="First Class"/>
    <s v="BG-11035"/>
    <s v="Barry Gonzalez"/>
    <s v="Consumer"/>
    <s v="United States"/>
    <s v="The Colony"/>
    <s v="Texas"/>
    <n v="75056"/>
    <x v="2"/>
    <x v="1480"/>
    <x v="2"/>
    <x v="7"/>
    <x v="1467"/>
    <x v="5505"/>
    <n v="3"/>
    <n v="0.2"/>
    <x v="6667"/>
  </r>
  <r>
    <n v="8567"/>
    <s v="CA-2016-134110"/>
    <x v="1019"/>
    <x v="1058"/>
    <s v="First Class"/>
    <s v="BG-11035"/>
    <s v="Barry Gonzalez"/>
    <s v="Consumer"/>
    <s v="United States"/>
    <s v="The Colony"/>
    <s v="Texas"/>
    <n v="75056"/>
    <x v="2"/>
    <x v="1393"/>
    <x v="1"/>
    <x v="10"/>
    <x v="1379"/>
    <x v="302"/>
    <n v="4"/>
    <n v="0.2"/>
    <x v="6142"/>
  </r>
  <r>
    <n v="8568"/>
    <s v="US-2016-136581"/>
    <x v="338"/>
    <x v="357"/>
    <s v="First Class"/>
    <s v="SV-20365"/>
    <s v="Seth Vernon"/>
    <s v="Consumer"/>
    <s v="United States"/>
    <s v="Troy"/>
    <s v="Ohio"/>
    <n v="45373"/>
    <x v="3"/>
    <x v="1290"/>
    <x v="1"/>
    <x v="10"/>
    <x v="1276"/>
    <x v="277"/>
    <n v="6"/>
    <n v="0.2"/>
    <x v="282"/>
  </r>
  <r>
    <n v="8569"/>
    <s v="CA-2016-162390"/>
    <x v="409"/>
    <x v="485"/>
    <s v="Standard Class"/>
    <s v="DP-13105"/>
    <s v="Dave Poirier"/>
    <s v="Corporate"/>
    <s v="United States"/>
    <s v="Hempstead"/>
    <s v="New York"/>
    <n v="11550"/>
    <x v="3"/>
    <x v="1591"/>
    <x v="1"/>
    <x v="8"/>
    <x v="1583"/>
    <x v="5506"/>
    <n v="7"/>
    <n v="0.2"/>
    <x v="6668"/>
  </r>
  <r>
    <n v="8570"/>
    <s v="CA-2016-162390"/>
    <x v="409"/>
    <x v="485"/>
    <s v="Standard Class"/>
    <s v="DP-13105"/>
    <s v="Dave Poirier"/>
    <s v="Corporate"/>
    <s v="United States"/>
    <s v="Hempstead"/>
    <s v="New York"/>
    <n v="11550"/>
    <x v="3"/>
    <x v="94"/>
    <x v="1"/>
    <x v="8"/>
    <x v="94"/>
    <x v="5507"/>
    <n v="13"/>
    <n v="0.2"/>
    <x v="6669"/>
  </r>
  <r>
    <n v="8571"/>
    <s v="CA-2016-162390"/>
    <x v="409"/>
    <x v="485"/>
    <s v="Standard Class"/>
    <s v="DP-13105"/>
    <s v="Dave Poirier"/>
    <s v="Corporate"/>
    <s v="United States"/>
    <s v="Hempstead"/>
    <s v="New York"/>
    <n v="11550"/>
    <x v="3"/>
    <x v="851"/>
    <x v="2"/>
    <x v="16"/>
    <x v="844"/>
    <x v="2006"/>
    <n v="2"/>
    <n v="0.2"/>
    <x v="3911"/>
  </r>
  <r>
    <n v="8572"/>
    <s v="CA-2016-162222"/>
    <x v="1015"/>
    <x v="187"/>
    <s v="Same Day"/>
    <s v="SR-20740"/>
    <s v="Steven Roelle"/>
    <s v="Home Office"/>
    <s v="United States"/>
    <s v="Dallas"/>
    <s v="Texas"/>
    <n v="75081"/>
    <x v="2"/>
    <x v="1117"/>
    <x v="1"/>
    <x v="10"/>
    <x v="1105"/>
    <x v="1518"/>
    <n v="3"/>
    <n v="0.2"/>
    <x v="1603"/>
  </r>
  <r>
    <n v="8573"/>
    <s v="CA-2014-121629"/>
    <x v="683"/>
    <x v="589"/>
    <s v="Standard Class"/>
    <s v="BT-11680"/>
    <s v="Brian Thompson"/>
    <s v="Consumer"/>
    <s v="United States"/>
    <s v="Houston"/>
    <s v="Texas"/>
    <n v="77041"/>
    <x v="2"/>
    <x v="1093"/>
    <x v="2"/>
    <x v="15"/>
    <x v="1083"/>
    <x v="5508"/>
    <n v="5"/>
    <n v="0.4"/>
    <x v="6670"/>
  </r>
  <r>
    <n v="8574"/>
    <s v="CA-2015-164623"/>
    <x v="1182"/>
    <x v="1181"/>
    <s v="First Class"/>
    <s v="MS-17770"/>
    <s v="Maxwell Schwartz"/>
    <s v="Consumer"/>
    <s v="United States"/>
    <s v="New York City"/>
    <s v="New York"/>
    <n v="10035"/>
    <x v="3"/>
    <x v="33"/>
    <x v="1"/>
    <x v="10"/>
    <x v="33"/>
    <x v="335"/>
    <n v="2"/>
    <n v="0"/>
    <x v="342"/>
  </r>
  <r>
    <n v="8575"/>
    <s v="CA-2014-159849"/>
    <x v="111"/>
    <x v="76"/>
    <s v="Same Day"/>
    <s v="JK-15640"/>
    <s v="Jim Kriz"/>
    <s v="Home Office"/>
    <s v="United States"/>
    <s v="San Francisco"/>
    <s v="California"/>
    <n v="94110"/>
    <x v="1"/>
    <x v="969"/>
    <x v="1"/>
    <x v="13"/>
    <x v="962"/>
    <x v="1995"/>
    <n v="3"/>
    <n v="0"/>
    <x v="2147"/>
  </r>
  <r>
    <n v="8576"/>
    <s v="CA-2017-101273"/>
    <x v="151"/>
    <x v="624"/>
    <s v="Second Class"/>
    <s v="ST-20530"/>
    <s v="Shui Tom"/>
    <s v="Consumer"/>
    <s v="United States"/>
    <s v="Port Saint Lucie"/>
    <s v="Florida"/>
    <n v="34952"/>
    <x v="0"/>
    <x v="566"/>
    <x v="1"/>
    <x v="9"/>
    <x v="566"/>
    <x v="5509"/>
    <n v="4"/>
    <n v="0.2"/>
    <x v="6671"/>
  </r>
  <r>
    <n v="8577"/>
    <s v="CA-2017-106747"/>
    <x v="445"/>
    <x v="446"/>
    <s v="First Class"/>
    <s v="TS-21505"/>
    <s v="Tony Sayre"/>
    <s v="Consumer"/>
    <s v="United States"/>
    <s v="Concord"/>
    <s v="New Hampshire"/>
    <n v="3301"/>
    <x v="3"/>
    <x v="743"/>
    <x v="0"/>
    <x v="5"/>
    <x v="741"/>
    <x v="5510"/>
    <n v="1"/>
    <n v="0"/>
    <x v="6672"/>
  </r>
  <r>
    <n v="8578"/>
    <s v="CA-2017-146164"/>
    <x v="66"/>
    <x v="738"/>
    <s v="Standard Class"/>
    <s v="CM-12190"/>
    <s v="Charlotte Melton"/>
    <s v="Consumer"/>
    <s v="United States"/>
    <s v="Rochester"/>
    <s v="Minnesota"/>
    <n v="55901"/>
    <x v="2"/>
    <x v="335"/>
    <x v="0"/>
    <x v="3"/>
    <x v="335"/>
    <x v="5511"/>
    <n v="2"/>
    <n v="0"/>
    <x v="6673"/>
  </r>
  <r>
    <n v="8579"/>
    <s v="CA-2017-146164"/>
    <x v="66"/>
    <x v="738"/>
    <s v="Standard Class"/>
    <s v="CM-12190"/>
    <s v="Charlotte Melton"/>
    <s v="Consumer"/>
    <s v="United States"/>
    <s v="Rochester"/>
    <s v="Minnesota"/>
    <n v="55901"/>
    <x v="2"/>
    <x v="230"/>
    <x v="1"/>
    <x v="4"/>
    <x v="450"/>
    <x v="5512"/>
    <n v="2"/>
    <n v="0"/>
    <x v="6674"/>
  </r>
  <r>
    <n v="8580"/>
    <s v="CA-2016-111605"/>
    <x v="797"/>
    <x v="771"/>
    <s v="Standard Class"/>
    <s v="JW-15955"/>
    <s v="Joni Wasserman"/>
    <s v="Consumer"/>
    <s v="United States"/>
    <s v="Louisville"/>
    <s v="Kentucky"/>
    <n v="40214"/>
    <x v="0"/>
    <x v="1796"/>
    <x v="1"/>
    <x v="2"/>
    <x v="1786"/>
    <x v="537"/>
    <n v="1"/>
    <n v="0"/>
    <x v="547"/>
  </r>
  <r>
    <n v="8581"/>
    <s v="CA-2014-130673"/>
    <x v="671"/>
    <x v="707"/>
    <s v="Second Class"/>
    <s v="MC-17590"/>
    <s v="Matt Collister"/>
    <s v="Corporate"/>
    <s v="United States"/>
    <s v="San Marcos"/>
    <s v="Texas"/>
    <n v="78666"/>
    <x v="2"/>
    <x v="1781"/>
    <x v="0"/>
    <x v="5"/>
    <x v="1771"/>
    <x v="5513"/>
    <n v="3"/>
    <n v="0.6"/>
    <x v="6675"/>
  </r>
  <r>
    <n v="8582"/>
    <s v="CA-2014-130673"/>
    <x v="671"/>
    <x v="707"/>
    <s v="Second Class"/>
    <s v="MC-17590"/>
    <s v="Matt Collister"/>
    <s v="Corporate"/>
    <s v="United States"/>
    <s v="San Marcos"/>
    <s v="Texas"/>
    <n v="78666"/>
    <x v="2"/>
    <x v="730"/>
    <x v="1"/>
    <x v="10"/>
    <x v="729"/>
    <x v="563"/>
    <n v="2"/>
    <n v="0.2"/>
    <x v="572"/>
  </r>
  <r>
    <n v="8583"/>
    <s v="CA-2014-130673"/>
    <x v="671"/>
    <x v="707"/>
    <s v="Second Class"/>
    <s v="MC-17590"/>
    <s v="Matt Collister"/>
    <s v="Corporate"/>
    <s v="United States"/>
    <s v="San Marcos"/>
    <s v="Texas"/>
    <n v="78666"/>
    <x v="2"/>
    <x v="1421"/>
    <x v="2"/>
    <x v="11"/>
    <x v="1409"/>
    <x v="4383"/>
    <n v="2"/>
    <n v="0.2"/>
    <x v="6676"/>
  </r>
  <r>
    <n v="8584"/>
    <s v="CA-2014-130673"/>
    <x v="671"/>
    <x v="707"/>
    <s v="Second Class"/>
    <s v="MC-17590"/>
    <s v="Matt Collister"/>
    <s v="Corporate"/>
    <s v="United States"/>
    <s v="San Marcos"/>
    <s v="Texas"/>
    <n v="78666"/>
    <x v="2"/>
    <x v="1764"/>
    <x v="1"/>
    <x v="4"/>
    <x v="1753"/>
    <x v="5224"/>
    <n v="5"/>
    <n v="0.2"/>
    <x v="6677"/>
  </r>
  <r>
    <n v="8585"/>
    <s v="CA-2014-104808"/>
    <x v="519"/>
    <x v="561"/>
    <s v="Second Class"/>
    <s v="MH-17440"/>
    <s v="Mark Haberlin"/>
    <s v="Corporate"/>
    <s v="United States"/>
    <s v="Escondido"/>
    <s v="California"/>
    <n v="92025"/>
    <x v="1"/>
    <x v="828"/>
    <x v="1"/>
    <x v="8"/>
    <x v="824"/>
    <x v="3075"/>
    <n v="2"/>
    <n v="0.2"/>
    <x v="3444"/>
  </r>
  <r>
    <n v="8586"/>
    <s v="US-2017-132927"/>
    <x v="34"/>
    <x v="159"/>
    <s v="Standard Class"/>
    <s v="RD-19720"/>
    <s v="Roger Demir"/>
    <s v="Consumer"/>
    <s v="United States"/>
    <s v="Philadelphia"/>
    <s v="Pennsylvania"/>
    <n v="19134"/>
    <x v="3"/>
    <x v="1085"/>
    <x v="1"/>
    <x v="8"/>
    <x v="1075"/>
    <x v="2227"/>
    <n v="7"/>
    <n v="0.7"/>
    <x v="2403"/>
  </r>
  <r>
    <n v="8587"/>
    <s v="CA-2017-162015"/>
    <x v="497"/>
    <x v="11"/>
    <s v="Standard Class"/>
    <s v="KB-16240"/>
    <s v="Karen Bern"/>
    <s v="Corporate"/>
    <s v="United States"/>
    <s v="Los Angeles"/>
    <s v="California"/>
    <n v="90049"/>
    <x v="1"/>
    <x v="217"/>
    <x v="2"/>
    <x v="11"/>
    <x v="218"/>
    <x v="2694"/>
    <n v="5"/>
    <n v="0"/>
    <x v="2981"/>
  </r>
  <r>
    <n v="8588"/>
    <s v="CA-2017-162015"/>
    <x v="497"/>
    <x v="11"/>
    <s v="Standard Class"/>
    <s v="KB-16240"/>
    <s v="Karen Bern"/>
    <s v="Corporate"/>
    <s v="United States"/>
    <s v="Los Angeles"/>
    <s v="California"/>
    <n v="90049"/>
    <x v="1"/>
    <x v="731"/>
    <x v="1"/>
    <x v="9"/>
    <x v="730"/>
    <x v="4660"/>
    <n v="5"/>
    <n v="0"/>
    <x v="5527"/>
  </r>
  <r>
    <n v="8589"/>
    <s v="CA-2015-138492"/>
    <x v="1060"/>
    <x v="1299"/>
    <s v="Standard Class"/>
    <s v="FC-14335"/>
    <s v="Fred Chung"/>
    <s v="Corporate"/>
    <s v="United States"/>
    <s v="Philadelphia"/>
    <s v="Pennsylvania"/>
    <n v="19140"/>
    <x v="3"/>
    <x v="571"/>
    <x v="1"/>
    <x v="4"/>
    <x v="571"/>
    <x v="3518"/>
    <n v="2"/>
    <n v="0.2"/>
    <x v="6678"/>
  </r>
  <r>
    <n v="8590"/>
    <s v="CA-2017-145338"/>
    <x v="926"/>
    <x v="1085"/>
    <s v="First Class"/>
    <s v="BD-11770"/>
    <s v="Bryan Davis"/>
    <s v="Consumer"/>
    <s v="United States"/>
    <s v="Philadelphia"/>
    <s v="Pennsylvania"/>
    <n v="19120"/>
    <x v="3"/>
    <x v="79"/>
    <x v="1"/>
    <x v="6"/>
    <x v="79"/>
    <x v="411"/>
    <n v="2"/>
    <n v="0.2"/>
    <x v="6679"/>
  </r>
  <r>
    <n v="8591"/>
    <s v="CA-2017-126676"/>
    <x v="365"/>
    <x v="147"/>
    <s v="First Class"/>
    <s v="FH-14365"/>
    <s v="Fred Hopkins"/>
    <s v="Corporate"/>
    <s v="United States"/>
    <s v="Hempstead"/>
    <s v="New York"/>
    <n v="11550"/>
    <x v="3"/>
    <x v="1510"/>
    <x v="1"/>
    <x v="12"/>
    <x v="1497"/>
    <x v="3373"/>
    <n v="3"/>
    <n v="0"/>
    <x v="6680"/>
  </r>
  <r>
    <n v="8592"/>
    <s v="CA-2017-101700"/>
    <x v="756"/>
    <x v="732"/>
    <s v="First Class"/>
    <s v="SO-20335"/>
    <s v="Sean O'Donnell"/>
    <s v="Consumer"/>
    <s v="United States"/>
    <s v="Greeley"/>
    <s v="Colorado"/>
    <n v="80634"/>
    <x v="1"/>
    <x v="1040"/>
    <x v="1"/>
    <x v="12"/>
    <x v="153"/>
    <x v="4061"/>
    <n v="2"/>
    <n v="0.2"/>
    <x v="6681"/>
  </r>
  <r>
    <n v="8593"/>
    <s v="CA-2017-101700"/>
    <x v="756"/>
    <x v="732"/>
    <s v="First Class"/>
    <s v="SO-20335"/>
    <s v="Sean O'Donnell"/>
    <s v="Consumer"/>
    <s v="United States"/>
    <s v="Greeley"/>
    <s v="Colorado"/>
    <n v="80634"/>
    <x v="1"/>
    <x v="1721"/>
    <x v="0"/>
    <x v="5"/>
    <x v="1708"/>
    <x v="5514"/>
    <n v="3"/>
    <n v="0.2"/>
    <x v="6682"/>
  </r>
  <r>
    <n v="8594"/>
    <s v="CA-2017-159667"/>
    <x v="45"/>
    <x v="87"/>
    <s v="Standard Class"/>
    <s v="PM-19135"/>
    <s v="Peter McVee"/>
    <s v="Home Office"/>
    <s v="United States"/>
    <s v="Jacksonville"/>
    <s v="Florida"/>
    <n v="32216"/>
    <x v="0"/>
    <x v="428"/>
    <x v="2"/>
    <x v="11"/>
    <x v="428"/>
    <x v="1837"/>
    <n v="3"/>
    <n v="0.2"/>
    <x v="6683"/>
  </r>
  <r>
    <n v="8595"/>
    <s v="CA-2017-159667"/>
    <x v="45"/>
    <x v="87"/>
    <s v="Standard Class"/>
    <s v="PM-19135"/>
    <s v="Peter McVee"/>
    <s v="Home Office"/>
    <s v="United States"/>
    <s v="Jacksonville"/>
    <s v="Florida"/>
    <n v="32216"/>
    <x v="0"/>
    <x v="1807"/>
    <x v="2"/>
    <x v="7"/>
    <x v="1797"/>
    <x v="5515"/>
    <n v="4"/>
    <n v="0.2"/>
    <x v="6684"/>
  </r>
  <r>
    <n v="8596"/>
    <s v="CA-2014-111934"/>
    <x v="952"/>
    <x v="1278"/>
    <s v="First Class"/>
    <s v="GD-14590"/>
    <s v="Giulietta Dortch"/>
    <s v="Corporate"/>
    <s v="United States"/>
    <s v="Arlington"/>
    <s v="Virginia"/>
    <n v="22204"/>
    <x v="0"/>
    <x v="990"/>
    <x v="1"/>
    <x v="8"/>
    <x v="305"/>
    <x v="5516"/>
    <n v="2"/>
    <n v="0"/>
    <x v="6685"/>
  </r>
  <r>
    <n v="8597"/>
    <s v="CA-2014-111934"/>
    <x v="952"/>
    <x v="1278"/>
    <s v="First Class"/>
    <s v="GD-14590"/>
    <s v="Giulietta Dortch"/>
    <s v="Corporate"/>
    <s v="United States"/>
    <s v="Arlington"/>
    <s v="Virginia"/>
    <n v="22204"/>
    <x v="0"/>
    <x v="258"/>
    <x v="1"/>
    <x v="10"/>
    <x v="33"/>
    <x v="131"/>
    <n v="1"/>
    <n v="0"/>
    <x v="133"/>
  </r>
  <r>
    <n v="8598"/>
    <s v="US-2016-117387"/>
    <x v="189"/>
    <x v="894"/>
    <s v="Standard Class"/>
    <s v="PA-19060"/>
    <s v="Pete Armstrong"/>
    <s v="Home Office"/>
    <s v="United States"/>
    <s v="San Francisco"/>
    <s v="California"/>
    <n v="94122"/>
    <x v="1"/>
    <x v="1786"/>
    <x v="1"/>
    <x v="8"/>
    <x v="1776"/>
    <x v="1743"/>
    <n v="4"/>
    <n v="0.2"/>
    <x v="1852"/>
  </r>
  <r>
    <n v="8599"/>
    <s v="CA-2014-141110"/>
    <x v="35"/>
    <x v="34"/>
    <s v="Standard Class"/>
    <s v="LS-17200"/>
    <s v="Luke Schmidt"/>
    <s v="Corporate"/>
    <s v="United States"/>
    <s v="Fresno"/>
    <s v="California"/>
    <n v="93727"/>
    <x v="1"/>
    <x v="751"/>
    <x v="1"/>
    <x v="8"/>
    <x v="749"/>
    <x v="5517"/>
    <n v="3"/>
    <n v="0.2"/>
    <x v="1020"/>
  </r>
  <r>
    <n v="8600"/>
    <s v="CA-2014-141110"/>
    <x v="35"/>
    <x v="34"/>
    <s v="Standard Class"/>
    <s v="LS-17200"/>
    <s v="Luke Schmidt"/>
    <s v="Corporate"/>
    <s v="United States"/>
    <s v="Fresno"/>
    <s v="California"/>
    <n v="93727"/>
    <x v="1"/>
    <x v="1025"/>
    <x v="1"/>
    <x v="10"/>
    <x v="1016"/>
    <x v="1830"/>
    <n v="3"/>
    <n v="0"/>
    <x v="1961"/>
  </r>
  <r>
    <n v="8601"/>
    <s v="CA-2014-141110"/>
    <x v="35"/>
    <x v="34"/>
    <s v="Standard Class"/>
    <s v="LS-17200"/>
    <s v="Luke Schmidt"/>
    <s v="Corporate"/>
    <s v="United States"/>
    <s v="Fresno"/>
    <s v="California"/>
    <n v="93727"/>
    <x v="1"/>
    <x v="1266"/>
    <x v="1"/>
    <x v="9"/>
    <x v="1250"/>
    <x v="5518"/>
    <n v="2"/>
    <n v="0"/>
    <x v="6686"/>
  </r>
  <r>
    <n v="8602"/>
    <s v="CA-2014-141110"/>
    <x v="35"/>
    <x v="34"/>
    <s v="Standard Class"/>
    <s v="LS-17200"/>
    <s v="Luke Schmidt"/>
    <s v="Corporate"/>
    <s v="United States"/>
    <s v="Fresno"/>
    <s v="California"/>
    <n v="93727"/>
    <x v="1"/>
    <x v="1316"/>
    <x v="1"/>
    <x v="8"/>
    <x v="1302"/>
    <x v="1775"/>
    <n v="1"/>
    <n v="0.2"/>
    <x v="1891"/>
  </r>
  <r>
    <n v="8603"/>
    <s v="US-2014-133949"/>
    <x v="520"/>
    <x v="252"/>
    <s v="Same Day"/>
    <s v="JL-15175"/>
    <s v="James Lanier"/>
    <s v="Home Office"/>
    <s v="United States"/>
    <s v="Reno"/>
    <s v="Nevada"/>
    <n v="89502"/>
    <x v="1"/>
    <x v="1495"/>
    <x v="2"/>
    <x v="7"/>
    <x v="1483"/>
    <x v="5519"/>
    <n v="7"/>
    <n v="0.2"/>
    <x v="6687"/>
  </r>
  <r>
    <n v="8604"/>
    <s v="US-2016-116365"/>
    <x v="835"/>
    <x v="1166"/>
    <s v="Standard Class"/>
    <s v="CA-12310"/>
    <s v="Christine Abelman"/>
    <s v="Corporate"/>
    <s v="United States"/>
    <s v="San Antonio"/>
    <s v="Texas"/>
    <n v="78207"/>
    <x v="2"/>
    <x v="1202"/>
    <x v="2"/>
    <x v="11"/>
    <x v="1187"/>
    <x v="5520"/>
    <n v="2"/>
    <n v="0.2"/>
    <x v="6688"/>
  </r>
  <r>
    <n v="8605"/>
    <s v="US-2016-116365"/>
    <x v="835"/>
    <x v="1166"/>
    <s v="Standard Class"/>
    <s v="CA-12310"/>
    <s v="Christine Abelman"/>
    <s v="Corporate"/>
    <s v="United States"/>
    <s v="San Antonio"/>
    <s v="Texas"/>
    <n v="78207"/>
    <x v="2"/>
    <x v="1615"/>
    <x v="2"/>
    <x v="11"/>
    <x v="1606"/>
    <x v="5441"/>
    <n v="3"/>
    <n v="0.2"/>
    <x v="6569"/>
  </r>
  <r>
    <n v="8606"/>
    <s v="US-2016-116365"/>
    <x v="835"/>
    <x v="1166"/>
    <s v="Standard Class"/>
    <s v="CA-12310"/>
    <s v="Christine Abelman"/>
    <s v="Corporate"/>
    <s v="United States"/>
    <s v="San Antonio"/>
    <s v="Texas"/>
    <n v="78207"/>
    <x v="2"/>
    <x v="1409"/>
    <x v="2"/>
    <x v="7"/>
    <x v="1396"/>
    <x v="2171"/>
    <n v="5"/>
    <n v="0.2"/>
    <x v="5258"/>
  </r>
  <r>
    <n v="8607"/>
    <s v="CA-2017-162936"/>
    <x v="238"/>
    <x v="554"/>
    <s v="Standard Class"/>
    <s v="CM-12160"/>
    <s v="Charles McCrossin"/>
    <s v="Consumer"/>
    <s v="United States"/>
    <s v="New Bedford"/>
    <s v="Massachusetts"/>
    <n v="2740"/>
    <x v="3"/>
    <x v="567"/>
    <x v="2"/>
    <x v="11"/>
    <x v="567"/>
    <x v="5521"/>
    <n v="2"/>
    <n v="0"/>
    <x v="6689"/>
  </r>
  <r>
    <n v="8608"/>
    <s v="CA-2014-151946"/>
    <x v="611"/>
    <x v="610"/>
    <s v="Standard Class"/>
    <s v="BT-11440"/>
    <s v="Bobby Trafton"/>
    <s v="Consumer"/>
    <s v="United States"/>
    <s v="New York City"/>
    <s v="New York"/>
    <n v="10035"/>
    <x v="3"/>
    <x v="1146"/>
    <x v="0"/>
    <x v="5"/>
    <x v="1134"/>
    <x v="5522"/>
    <n v="2"/>
    <n v="0"/>
    <x v="6690"/>
  </r>
  <r>
    <n v="8609"/>
    <s v="CA-2014-151946"/>
    <x v="611"/>
    <x v="610"/>
    <s v="Standard Class"/>
    <s v="BT-11440"/>
    <s v="Bobby Trafton"/>
    <s v="Consumer"/>
    <s v="United States"/>
    <s v="New York City"/>
    <s v="New York"/>
    <n v="10035"/>
    <x v="3"/>
    <x v="1034"/>
    <x v="1"/>
    <x v="9"/>
    <x v="1025"/>
    <x v="2560"/>
    <n v="4"/>
    <n v="0"/>
    <x v="6691"/>
  </r>
  <r>
    <n v="8610"/>
    <s v="CA-2014-151946"/>
    <x v="611"/>
    <x v="610"/>
    <s v="Standard Class"/>
    <s v="BT-11440"/>
    <s v="Bobby Trafton"/>
    <s v="Consumer"/>
    <s v="United States"/>
    <s v="New York City"/>
    <s v="New York"/>
    <n v="10035"/>
    <x v="3"/>
    <x v="587"/>
    <x v="0"/>
    <x v="0"/>
    <x v="587"/>
    <x v="3832"/>
    <n v="2"/>
    <n v="0.2"/>
    <x v="4405"/>
  </r>
  <r>
    <n v="8611"/>
    <s v="CA-2014-151946"/>
    <x v="611"/>
    <x v="610"/>
    <s v="Standard Class"/>
    <s v="BT-11440"/>
    <s v="Bobby Trafton"/>
    <s v="Consumer"/>
    <s v="United States"/>
    <s v="New York City"/>
    <s v="New York"/>
    <n v="10035"/>
    <x v="3"/>
    <x v="770"/>
    <x v="0"/>
    <x v="5"/>
    <x v="769"/>
    <x v="544"/>
    <n v="2"/>
    <n v="0"/>
    <x v="955"/>
  </r>
  <r>
    <n v="8612"/>
    <s v="CA-2017-123624"/>
    <x v="38"/>
    <x v="251"/>
    <s v="Second Class"/>
    <s v="SE-20110"/>
    <s v="Sanjit Engle"/>
    <s v="Consumer"/>
    <s v="United States"/>
    <s v="Oxnard"/>
    <s v="California"/>
    <n v="93030"/>
    <x v="1"/>
    <x v="1350"/>
    <x v="2"/>
    <x v="11"/>
    <x v="1336"/>
    <x v="2076"/>
    <n v="5"/>
    <n v="0"/>
    <x v="2237"/>
  </r>
  <r>
    <n v="8613"/>
    <s v="CA-2016-146437"/>
    <x v="1198"/>
    <x v="1261"/>
    <s v="Second Class"/>
    <s v="HG-14965"/>
    <s v="Henry Goldwyn"/>
    <s v="Corporate"/>
    <s v="United States"/>
    <s v="Los Angeles"/>
    <s v="California"/>
    <n v="90036"/>
    <x v="1"/>
    <x v="397"/>
    <x v="1"/>
    <x v="6"/>
    <x v="398"/>
    <x v="2010"/>
    <n v="2"/>
    <n v="0"/>
    <x v="2163"/>
  </r>
  <r>
    <n v="8614"/>
    <s v="CA-2016-138233"/>
    <x v="1199"/>
    <x v="954"/>
    <s v="Standard Class"/>
    <s v="PF-19165"/>
    <s v="Philip Fox"/>
    <s v="Consumer"/>
    <s v="United States"/>
    <s v="Oakland"/>
    <s v="California"/>
    <n v="94601"/>
    <x v="1"/>
    <x v="265"/>
    <x v="2"/>
    <x v="11"/>
    <x v="265"/>
    <x v="651"/>
    <n v="3"/>
    <n v="0"/>
    <x v="6626"/>
  </r>
  <r>
    <n v="8615"/>
    <s v="CA-2016-165918"/>
    <x v="545"/>
    <x v="126"/>
    <s v="Standard Class"/>
    <s v="BD-11770"/>
    <s v="Bryan Davis"/>
    <s v="Consumer"/>
    <s v="United States"/>
    <s v="Edmonds"/>
    <s v="Washington"/>
    <n v="98026"/>
    <x v="1"/>
    <x v="1647"/>
    <x v="1"/>
    <x v="2"/>
    <x v="1636"/>
    <x v="1576"/>
    <n v="2"/>
    <n v="0"/>
    <x v="1666"/>
  </r>
  <r>
    <n v="8616"/>
    <s v="CA-2016-165918"/>
    <x v="545"/>
    <x v="126"/>
    <s v="Standard Class"/>
    <s v="BD-11770"/>
    <s v="Bryan Davis"/>
    <s v="Consumer"/>
    <s v="United States"/>
    <s v="Edmonds"/>
    <s v="Washington"/>
    <n v="98026"/>
    <x v="1"/>
    <x v="990"/>
    <x v="1"/>
    <x v="8"/>
    <x v="305"/>
    <x v="5523"/>
    <n v="3"/>
    <n v="0.2"/>
    <x v="6692"/>
  </r>
  <r>
    <n v="8617"/>
    <s v="CA-2016-165918"/>
    <x v="545"/>
    <x v="126"/>
    <s v="Standard Class"/>
    <s v="BD-11770"/>
    <s v="Bryan Davis"/>
    <s v="Consumer"/>
    <s v="United States"/>
    <s v="Edmonds"/>
    <s v="Washington"/>
    <n v="98026"/>
    <x v="1"/>
    <x v="839"/>
    <x v="1"/>
    <x v="10"/>
    <x v="833"/>
    <x v="2658"/>
    <n v="2"/>
    <n v="0"/>
    <x v="2934"/>
  </r>
  <r>
    <n v="8618"/>
    <s v="CA-2016-165918"/>
    <x v="545"/>
    <x v="126"/>
    <s v="Standard Class"/>
    <s v="BD-11770"/>
    <s v="Bryan Davis"/>
    <s v="Consumer"/>
    <s v="United States"/>
    <s v="Edmonds"/>
    <s v="Washington"/>
    <n v="98026"/>
    <x v="1"/>
    <x v="729"/>
    <x v="1"/>
    <x v="8"/>
    <x v="728"/>
    <x v="5524"/>
    <n v="3"/>
    <n v="0.2"/>
    <x v="6693"/>
  </r>
  <r>
    <n v="8619"/>
    <s v="CA-2017-117513"/>
    <x v="448"/>
    <x v="494"/>
    <s v="Standard Class"/>
    <s v="BT-11395"/>
    <s v="Bill Tyler"/>
    <s v="Corporate"/>
    <s v="United States"/>
    <s v="Los Angeles"/>
    <s v="California"/>
    <n v="90004"/>
    <x v="1"/>
    <x v="719"/>
    <x v="0"/>
    <x v="3"/>
    <x v="718"/>
    <x v="3860"/>
    <n v="7"/>
    <n v="0.2"/>
    <x v="4439"/>
  </r>
  <r>
    <n v="8620"/>
    <s v="CA-2017-132437"/>
    <x v="565"/>
    <x v="462"/>
    <s v="Second Class"/>
    <s v="EM-14095"/>
    <s v="Eudokia Martin"/>
    <s v="Corporate"/>
    <s v="United States"/>
    <s v="New York City"/>
    <s v="New York"/>
    <n v="10024"/>
    <x v="3"/>
    <x v="1569"/>
    <x v="1"/>
    <x v="4"/>
    <x v="1560"/>
    <x v="5525"/>
    <n v="4"/>
    <n v="0"/>
    <x v="6694"/>
  </r>
  <r>
    <n v="8621"/>
    <s v="US-2017-119319"/>
    <x v="44"/>
    <x v="748"/>
    <s v="Second Class"/>
    <s v="LC-17050"/>
    <s v="Liz Carlisle"/>
    <s v="Consumer"/>
    <s v="United States"/>
    <s v="Dallas"/>
    <s v="Texas"/>
    <n v="75217"/>
    <x v="2"/>
    <x v="677"/>
    <x v="0"/>
    <x v="5"/>
    <x v="677"/>
    <x v="5526"/>
    <n v="5"/>
    <n v="0.6"/>
    <x v="6695"/>
  </r>
  <r>
    <n v="8622"/>
    <s v="CA-2017-104318"/>
    <x v="726"/>
    <x v="380"/>
    <s v="Standard Class"/>
    <s v="FH-14275"/>
    <s v="Frank Hawley"/>
    <s v="Corporate"/>
    <s v="United States"/>
    <s v="Franklin"/>
    <s v="Tennessee"/>
    <n v="37064"/>
    <x v="0"/>
    <x v="95"/>
    <x v="1"/>
    <x v="9"/>
    <x v="95"/>
    <x v="5527"/>
    <n v="2"/>
    <n v="0.2"/>
    <x v="6696"/>
  </r>
  <r>
    <n v="8623"/>
    <s v="US-2016-114230"/>
    <x v="581"/>
    <x v="417"/>
    <s v="Standard Class"/>
    <s v="CM-12235"/>
    <s v="Chris McAfee"/>
    <s v="Consumer"/>
    <s v="United States"/>
    <s v="Phoenix"/>
    <s v="Arizona"/>
    <n v="85023"/>
    <x v="1"/>
    <x v="253"/>
    <x v="1"/>
    <x v="4"/>
    <x v="254"/>
    <x v="5528"/>
    <n v="4"/>
    <n v="0.2"/>
    <x v="6697"/>
  </r>
  <r>
    <n v="8624"/>
    <s v="CA-2015-136147"/>
    <x v="50"/>
    <x v="837"/>
    <s v="Standard Class"/>
    <s v="FM-14380"/>
    <s v="Fred McMath"/>
    <s v="Consumer"/>
    <s v="United States"/>
    <s v="Miami"/>
    <s v="Florida"/>
    <n v="33178"/>
    <x v="0"/>
    <x v="1080"/>
    <x v="1"/>
    <x v="8"/>
    <x v="1070"/>
    <x v="1444"/>
    <n v="6"/>
    <n v="0.7"/>
    <x v="1520"/>
  </r>
  <r>
    <n v="8625"/>
    <s v="CA-2015-136147"/>
    <x v="50"/>
    <x v="837"/>
    <s v="Standard Class"/>
    <s v="FM-14380"/>
    <s v="Fred McMath"/>
    <s v="Consumer"/>
    <s v="United States"/>
    <s v="Miami"/>
    <s v="Florida"/>
    <n v="33178"/>
    <x v="0"/>
    <x v="1130"/>
    <x v="2"/>
    <x v="11"/>
    <x v="1118"/>
    <x v="1375"/>
    <n v="5"/>
    <n v="0.2"/>
    <x v="6698"/>
  </r>
  <r>
    <n v="8626"/>
    <s v="CA-2015-156118"/>
    <x v="575"/>
    <x v="301"/>
    <s v="Standard Class"/>
    <s v="HG-14965"/>
    <s v="Henry Goldwyn"/>
    <s v="Corporate"/>
    <s v="United States"/>
    <s v="Colorado Springs"/>
    <s v="Colorado"/>
    <n v="80906"/>
    <x v="1"/>
    <x v="1221"/>
    <x v="1"/>
    <x v="10"/>
    <x v="1205"/>
    <x v="937"/>
    <n v="3"/>
    <n v="0.2"/>
    <x v="971"/>
  </r>
  <r>
    <n v="8627"/>
    <s v="CA-2015-164084"/>
    <x v="67"/>
    <x v="64"/>
    <s v="Standard Class"/>
    <s v="AG-10525"/>
    <s v="Andy Gerbode"/>
    <s v="Corporate"/>
    <s v="United States"/>
    <s v="New York City"/>
    <s v="New York"/>
    <n v="10011"/>
    <x v="3"/>
    <x v="1247"/>
    <x v="1"/>
    <x v="4"/>
    <x v="1231"/>
    <x v="3824"/>
    <n v="3"/>
    <n v="0"/>
    <x v="4392"/>
  </r>
  <r>
    <n v="8628"/>
    <s v="CA-2015-164084"/>
    <x v="67"/>
    <x v="64"/>
    <s v="Standard Class"/>
    <s v="AG-10525"/>
    <s v="Andy Gerbode"/>
    <s v="Corporate"/>
    <s v="United States"/>
    <s v="New York City"/>
    <s v="New York"/>
    <n v="10011"/>
    <x v="3"/>
    <x v="1542"/>
    <x v="2"/>
    <x v="11"/>
    <x v="1530"/>
    <x v="2597"/>
    <n v="5"/>
    <n v="0"/>
    <x v="6699"/>
  </r>
  <r>
    <n v="8629"/>
    <s v="CA-2015-164084"/>
    <x v="67"/>
    <x v="64"/>
    <s v="Standard Class"/>
    <s v="AG-10525"/>
    <s v="Andy Gerbode"/>
    <s v="Corporate"/>
    <s v="United States"/>
    <s v="New York City"/>
    <s v="New York"/>
    <n v="10011"/>
    <x v="3"/>
    <x v="536"/>
    <x v="1"/>
    <x v="8"/>
    <x v="536"/>
    <x v="861"/>
    <n v="2"/>
    <n v="0.2"/>
    <x v="3942"/>
  </r>
  <r>
    <n v="8630"/>
    <s v="CA-2015-164084"/>
    <x v="67"/>
    <x v="64"/>
    <s v="Standard Class"/>
    <s v="AG-10525"/>
    <s v="Andy Gerbode"/>
    <s v="Corporate"/>
    <s v="United States"/>
    <s v="New York City"/>
    <s v="New York"/>
    <n v="10011"/>
    <x v="3"/>
    <x v="1382"/>
    <x v="0"/>
    <x v="3"/>
    <x v="1367"/>
    <x v="5529"/>
    <n v="2"/>
    <n v="0.4"/>
    <x v="6700"/>
  </r>
  <r>
    <n v="8631"/>
    <s v="CA-2015-164084"/>
    <x v="67"/>
    <x v="64"/>
    <s v="Standard Class"/>
    <s v="AG-10525"/>
    <s v="Andy Gerbode"/>
    <s v="Corporate"/>
    <s v="United States"/>
    <s v="New York City"/>
    <s v="New York"/>
    <n v="10011"/>
    <x v="3"/>
    <x v="804"/>
    <x v="1"/>
    <x v="13"/>
    <x v="802"/>
    <x v="5530"/>
    <n v="4"/>
    <n v="0"/>
    <x v="6701"/>
  </r>
  <r>
    <n v="8632"/>
    <s v="CA-2016-107783"/>
    <x v="1062"/>
    <x v="879"/>
    <s v="First Class"/>
    <s v="OT-18730"/>
    <s v="Olvera Toch"/>
    <s v="Consumer"/>
    <s v="United States"/>
    <s v="Bethlehem"/>
    <s v="Pennsylvania"/>
    <n v="18018"/>
    <x v="3"/>
    <x v="631"/>
    <x v="0"/>
    <x v="0"/>
    <x v="631"/>
    <x v="5531"/>
    <n v="5"/>
    <n v="0.5"/>
    <x v="6702"/>
  </r>
  <r>
    <n v="8633"/>
    <s v="CA-2016-107783"/>
    <x v="1062"/>
    <x v="879"/>
    <s v="First Class"/>
    <s v="OT-18730"/>
    <s v="Olvera Toch"/>
    <s v="Consumer"/>
    <s v="United States"/>
    <s v="Bethlehem"/>
    <s v="Pennsylvania"/>
    <n v="18018"/>
    <x v="3"/>
    <x v="692"/>
    <x v="1"/>
    <x v="8"/>
    <x v="692"/>
    <x v="5341"/>
    <n v="6"/>
    <n v="0.7"/>
    <x v="6443"/>
  </r>
  <r>
    <n v="8634"/>
    <s v="CA-2016-107783"/>
    <x v="1062"/>
    <x v="879"/>
    <s v="First Class"/>
    <s v="OT-18730"/>
    <s v="Olvera Toch"/>
    <s v="Consumer"/>
    <s v="United States"/>
    <s v="Bethlehem"/>
    <s v="Pennsylvania"/>
    <n v="18018"/>
    <x v="3"/>
    <x v="1683"/>
    <x v="1"/>
    <x v="9"/>
    <x v="1671"/>
    <x v="5408"/>
    <n v="3"/>
    <n v="0.2"/>
    <x v="6703"/>
  </r>
  <r>
    <n v="8635"/>
    <s v="CA-2017-159793"/>
    <x v="326"/>
    <x v="346"/>
    <s v="Standard Class"/>
    <s v="SV-20365"/>
    <s v="Seth Vernon"/>
    <s v="Consumer"/>
    <s v="United States"/>
    <s v="Philadelphia"/>
    <s v="Pennsylvania"/>
    <n v="19140"/>
    <x v="3"/>
    <x v="0"/>
    <x v="0"/>
    <x v="0"/>
    <x v="0"/>
    <x v="5532"/>
    <n v="2"/>
    <n v="0.5"/>
    <x v="6704"/>
  </r>
  <r>
    <n v="8636"/>
    <s v="CA-2014-160094"/>
    <x v="1013"/>
    <x v="1108"/>
    <s v="First Class"/>
    <s v="JM-16195"/>
    <s v="Justin MacKendrick"/>
    <s v="Consumer"/>
    <s v="United States"/>
    <s v="Louisville"/>
    <s v="Kentucky"/>
    <n v="40214"/>
    <x v="0"/>
    <x v="1753"/>
    <x v="1"/>
    <x v="6"/>
    <x v="1743"/>
    <x v="5368"/>
    <n v="5"/>
    <n v="0"/>
    <x v="6563"/>
  </r>
  <r>
    <n v="8637"/>
    <s v="CA-2014-160094"/>
    <x v="1013"/>
    <x v="1108"/>
    <s v="First Class"/>
    <s v="JM-16195"/>
    <s v="Justin MacKendrick"/>
    <s v="Consumer"/>
    <s v="United States"/>
    <s v="Louisville"/>
    <s v="Kentucky"/>
    <n v="40214"/>
    <x v="0"/>
    <x v="546"/>
    <x v="1"/>
    <x v="4"/>
    <x v="546"/>
    <x v="5533"/>
    <n v="5"/>
    <n v="0"/>
    <x v="6705"/>
  </r>
  <r>
    <n v="8638"/>
    <s v="CA-2017-151281"/>
    <x v="842"/>
    <x v="1060"/>
    <s v="Standard Class"/>
    <s v="HM-14980"/>
    <s v="Henry MacAllister"/>
    <s v="Consumer"/>
    <s v="United States"/>
    <s v="Seattle"/>
    <s v="Washington"/>
    <n v="98105"/>
    <x v="1"/>
    <x v="63"/>
    <x v="0"/>
    <x v="5"/>
    <x v="63"/>
    <x v="5534"/>
    <n v="7"/>
    <n v="0"/>
    <x v="6706"/>
  </r>
  <r>
    <n v="8639"/>
    <s v="CA-2017-118346"/>
    <x v="283"/>
    <x v="892"/>
    <s v="First Class"/>
    <s v="PO-19180"/>
    <s v="Philisse Overcash"/>
    <s v="Home Office"/>
    <s v="United States"/>
    <s v="Kenosha"/>
    <s v="Wisconsin"/>
    <n v="53142"/>
    <x v="2"/>
    <x v="1105"/>
    <x v="2"/>
    <x v="11"/>
    <x v="1094"/>
    <x v="4516"/>
    <n v="5"/>
    <n v="0"/>
    <x v="5323"/>
  </r>
  <r>
    <n v="8640"/>
    <s v="CA-2014-129819"/>
    <x v="736"/>
    <x v="345"/>
    <s v="Second Class"/>
    <s v="KC-16675"/>
    <s v="Kimberly Carter"/>
    <s v="Corporate"/>
    <s v="United States"/>
    <s v="Henderson"/>
    <s v="Kentucky"/>
    <n v="42420"/>
    <x v="0"/>
    <x v="925"/>
    <x v="1"/>
    <x v="8"/>
    <x v="917"/>
    <x v="714"/>
    <n v="3"/>
    <n v="0"/>
    <x v="4112"/>
  </r>
  <r>
    <n v="8641"/>
    <s v="US-2017-148551"/>
    <x v="602"/>
    <x v="1019"/>
    <s v="Standard Class"/>
    <s v="DB-13120"/>
    <s v="David Bremer"/>
    <s v="Corporate"/>
    <s v="United States"/>
    <s v="Dallas"/>
    <s v="Texas"/>
    <n v="75217"/>
    <x v="2"/>
    <x v="692"/>
    <x v="1"/>
    <x v="8"/>
    <x v="692"/>
    <x v="5535"/>
    <n v="5"/>
    <n v="0.8"/>
    <x v="6707"/>
  </r>
  <r>
    <n v="8642"/>
    <s v="CA-2017-147767"/>
    <x v="574"/>
    <x v="348"/>
    <s v="Same Day"/>
    <s v="SV-20935"/>
    <s v="Susan Vittorini"/>
    <s v="Consumer"/>
    <s v="United States"/>
    <s v="Peoria"/>
    <s v="Arizona"/>
    <n v="85345"/>
    <x v="1"/>
    <x v="443"/>
    <x v="1"/>
    <x v="8"/>
    <x v="443"/>
    <x v="5536"/>
    <n v="6"/>
    <n v="0.7"/>
    <x v="6708"/>
  </r>
  <r>
    <n v="8643"/>
    <s v="CA-2015-108259"/>
    <x v="627"/>
    <x v="112"/>
    <s v="Standard Class"/>
    <s v="NS-18640"/>
    <s v="Noel Staavos"/>
    <s v="Corporate"/>
    <s v="United States"/>
    <s v="Jacksonville"/>
    <s v="North Carolina"/>
    <n v="28540"/>
    <x v="0"/>
    <x v="294"/>
    <x v="1"/>
    <x v="13"/>
    <x v="294"/>
    <x v="5305"/>
    <n v="11"/>
    <n v="0.2"/>
    <x v="6709"/>
  </r>
  <r>
    <n v="8644"/>
    <s v="CA-2015-108259"/>
    <x v="627"/>
    <x v="112"/>
    <s v="Standard Class"/>
    <s v="NS-18640"/>
    <s v="Noel Staavos"/>
    <s v="Corporate"/>
    <s v="United States"/>
    <s v="Jacksonville"/>
    <s v="North Carolina"/>
    <n v="28540"/>
    <x v="0"/>
    <x v="1621"/>
    <x v="1"/>
    <x v="2"/>
    <x v="1612"/>
    <x v="1325"/>
    <n v="1"/>
    <n v="0.2"/>
    <x v="6710"/>
  </r>
  <r>
    <n v="8645"/>
    <s v="CA-2015-108259"/>
    <x v="627"/>
    <x v="112"/>
    <s v="Standard Class"/>
    <s v="NS-18640"/>
    <s v="Noel Staavos"/>
    <s v="Corporate"/>
    <s v="United States"/>
    <s v="Jacksonville"/>
    <s v="North Carolina"/>
    <n v="28540"/>
    <x v="0"/>
    <x v="412"/>
    <x v="1"/>
    <x v="8"/>
    <x v="412"/>
    <x v="5537"/>
    <n v="7"/>
    <n v="0.7"/>
    <x v="6711"/>
  </r>
  <r>
    <n v="8646"/>
    <s v="CA-2015-108259"/>
    <x v="627"/>
    <x v="112"/>
    <s v="Standard Class"/>
    <s v="NS-18640"/>
    <s v="Noel Staavos"/>
    <s v="Corporate"/>
    <s v="United States"/>
    <s v="Jacksonville"/>
    <s v="North Carolina"/>
    <n v="28540"/>
    <x v="0"/>
    <x v="325"/>
    <x v="0"/>
    <x v="5"/>
    <x v="325"/>
    <x v="5364"/>
    <n v="1"/>
    <n v="0.2"/>
    <x v="6712"/>
  </r>
  <r>
    <n v="8647"/>
    <s v="CA-2016-113341"/>
    <x v="881"/>
    <x v="533"/>
    <s v="Standard Class"/>
    <s v="MH-17455"/>
    <s v="Mark Hamilton"/>
    <s v="Consumer"/>
    <s v="United States"/>
    <s v="Los Angeles"/>
    <s v="California"/>
    <n v="90032"/>
    <x v="1"/>
    <x v="167"/>
    <x v="0"/>
    <x v="1"/>
    <x v="168"/>
    <x v="4934"/>
    <n v="3"/>
    <n v="0.2"/>
    <x v="6713"/>
  </r>
  <r>
    <n v="8648"/>
    <s v="US-2015-131842"/>
    <x v="901"/>
    <x v="222"/>
    <s v="First Class"/>
    <s v="RR-19525"/>
    <s v="Rick Reed"/>
    <s v="Corporate"/>
    <s v="United States"/>
    <s v="Nashville"/>
    <s v="Tennessee"/>
    <n v="37211"/>
    <x v="0"/>
    <x v="212"/>
    <x v="0"/>
    <x v="1"/>
    <x v="213"/>
    <x v="5538"/>
    <n v="2"/>
    <n v="0.2"/>
    <x v="6714"/>
  </r>
  <r>
    <n v="8649"/>
    <s v="CA-2016-164574"/>
    <x v="875"/>
    <x v="1151"/>
    <s v="Standard Class"/>
    <s v="RH-19555"/>
    <s v="Ritsa Hightower"/>
    <s v="Consumer"/>
    <s v="United States"/>
    <s v="Charlotte"/>
    <s v="North Carolina"/>
    <n v="28205"/>
    <x v="0"/>
    <x v="718"/>
    <x v="1"/>
    <x v="4"/>
    <x v="717"/>
    <x v="3327"/>
    <n v="5"/>
    <n v="0.2"/>
    <x v="6715"/>
  </r>
  <r>
    <n v="8650"/>
    <s v="CA-2016-164574"/>
    <x v="875"/>
    <x v="1151"/>
    <s v="Standard Class"/>
    <s v="RH-19555"/>
    <s v="Ritsa Hightower"/>
    <s v="Consumer"/>
    <s v="United States"/>
    <s v="Charlotte"/>
    <s v="North Carolina"/>
    <n v="28205"/>
    <x v="0"/>
    <x v="471"/>
    <x v="1"/>
    <x v="8"/>
    <x v="472"/>
    <x v="5539"/>
    <n v="3"/>
    <n v="0.7"/>
    <x v="6716"/>
  </r>
  <r>
    <n v="8651"/>
    <s v="CA-2014-142769"/>
    <x v="103"/>
    <x v="178"/>
    <s v="Same Day"/>
    <s v="RP-19390"/>
    <s v="Resi Pölking"/>
    <s v="Consumer"/>
    <s v="United States"/>
    <s v="Seattle"/>
    <s v="Washington"/>
    <n v="98103"/>
    <x v="1"/>
    <x v="1705"/>
    <x v="1"/>
    <x v="13"/>
    <x v="1694"/>
    <x v="5540"/>
    <n v="5"/>
    <n v="0"/>
    <x v="6717"/>
  </r>
  <r>
    <n v="8652"/>
    <s v="CA-2014-142769"/>
    <x v="103"/>
    <x v="178"/>
    <s v="Same Day"/>
    <s v="RP-19390"/>
    <s v="Resi Pölking"/>
    <s v="Consumer"/>
    <s v="United States"/>
    <s v="Seattle"/>
    <s v="Washington"/>
    <n v="98103"/>
    <x v="1"/>
    <x v="283"/>
    <x v="0"/>
    <x v="5"/>
    <x v="283"/>
    <x v="5541"/>
    <n v="3"/>
    <n v="0"/>
    <x v="6718"/>
  </r>
  <r>
    <n v="8653"/>
    <s v="CA-2014-142769"/>
    <x v="103"/>
    <x v="178"/>
    <s v="Same Day"/>
    <s v="RP-19390"/>
    <s v="Resi Pölking"/>
    <s v="Consumer"/>
    <s v="United States"/>
    <s v="Seattle"/>
    <s v="Washington"/>
    <n v="98103"/>
    <x v="1"/>
    <x v="503"/>
    <x v="1"/>
    <x v="14"/>
    <x v="503"/>
    <x v="549"/>
    <n v="2"/>
    <n v="0"/>
    <x v="558"/>
  </r>
  <r>
    <n v="8654"/>
    <s v="CA-2014-142769"/>
    <x v="103"/>
    <x v="178"/>
    <s v="Same Day"/>
    <s v="RP-19390"/>
    <s v="Resi Pölking"/>
    <s v="Consumer"/>
    <s v="United States"/>
    <s v="Seattle"/>
    <s v="Washington"/>
    <n v="98103"/>
    <x v="1"/>
    <x v="590"/>
    <x v="2"/>
    <x v="11"/>
    <x v="590"/>
    <x v="1664"/>
    <n v="2"/>
    <n v="0"/>
    <x v="6719"/>
  </r>
  <r>
    <n v="8655"/>
    <s v="CA-2014-142769"/>
    <x v="103"/>
    <x v="178"/>
    <s v="Same Day"/>
    <s v="RP-19390"/>
    <s v="Resi Pölking"/>
    <s v="Consumer"/>
    <s v="United States"/>
    <s v="Seattle"/>
    <s v="Washington"/>
    <n v="98103"/>
    <x v="1"/>
    <x v="1519"/>
    <x v="2"/>
    <x v="11"/>
    <x v="1506"/>
    <x v="5542"/>
    <n v="4"/>
    <n v="0"/>
    <x v="6720"/>
  </r>
  <r>
    <n v="8656"/>
    <s v="CA-2014-142769"/>
    <x v="103"/>
    <x v="178"/>
    <s v="Same Day"/>
    <s v="RP-19390"/>
    <s v="Resi Pölking"/>
    <s v="Consumer"/>
    <s v="United States"/>
    <s v="Seattle"/>
    <s v="Washington"/>
    <n v="98103"/>
    <x v="1"/>
    <x v="1013"/>
    <x v="2"/>
    <x v="11"/>
    <x v="1005"/>
    <x v="5543"/>
    <n v="2"/>
    <n v="0"/>
    <x v="6721"/>
  </r>
  <r>
    <n v="8657"/>
    <s v="CA-2014-142769"/>
    <x v="103"/>
    <x v="178"/>
    <s v="Same Day"/>
    <s v="RP-19390"/>
    <s v="Resi Pölking"/>
    <s v="Consumer"/>
    <s v="United States"/>
    <s v="Seattle"/>
    <s v="Washington"/>
    <n v="98103"/>
    <x v="1"/>
    <x v="1438"/>
    <x v="1"/>
    <x v="10"/>
    <x v="1426"/>
    <x v="1553"/>
    <n v="1"/>
    <n v="0"/>
    <x v="1641"/>
  </r>
  <r>
    <n v="8658"/>
    <s v="CA-2014-142769"/>
    <x v="103"/>
    <x v="178"/>
    <s v="Same Day"/>
    <s v="RP-19390"/>
    <s v="Resi Pölking"/>
    <s v="Consumer"/>
    <s v="United States"/>
    <s v="Seattle"/>
    <s v="Washington"/>
    <n v="98103"/>
    <x v="1"/>
    <x v="1201"/>
    <x v="1"/>
    <x v="9"/>
    <x v="1186"/>
    <x v="5544"/>
    <n v="2"/>
    <n v="0"/>
    <x v="6722"/>
  </r>
  <r>
    <n v="8659"/>
    <s v="CA-2016-168361"/>
    <x v="1028"/>
    <x v="22"/>
    <s v="Standard Class"/>
    <s v="KB-16600"/>
    <s v="Ken Brennan"/>
    <s v="Corporate"/>
    <s v="United States"/>
    <s v="Chicago"/>
    <s v="Illinois"/>
    <n v="60623"/>
    <x v="2"/>
    <x v="807"/>
    <x v="1"/>
    <x v="8"/>
    <x v="805"/>
    <x v="5545"/>
    <n v="1"/>
    <n v="0.8"/>
    <x v="6723"/>
  </r>
  <r>
    <n v="8660"/>
    <s v="CA-2016-153185"/>
    <x v="323"/>
    <x v="1054"/>
    <s v="Standard Class"/>
    <s v="MH-17620"/>
    <s v="Matt Hagelstein"/>
    <s v="Corporate"/>
    <s v="United States"/>
    <s v="Cincinnati"/>
    <s v="Ohio"/>
    <n v="45231"/>
    <x v="3"/>
    <x v="1408"/>
    <x v="1"/>
    <x v="10"/>
    <x v="1395"/>
    <x v="2733"/>
    <n v="6"/>
    <n v="0.2"/>
    <x v="3026"/>
  </r>
  <r>
    <n v="8661"/>
    <s v="CA-2017-124765"/>
    <x v="920"/>
    <x v="524"/>
    <s v="Standard Class"/>
    <s v="HZ-14950"/>
    <s v="Henia Zydlo"/>
    <s v="Consumer"/>
    <s v="United States"/>
    <s v="Fort Lauderdale"/>
    <s v="Florida"/>
    <n v="33311"/>
    <x v="0"/>
    <x v="1103"/>
    <x v="0"/>
    <x v="0"/>
    <x v="1092"/>
    <x v="1937"/>
    <n v="5"/>
    <n v="0.2"/>
    <x v="6724"/>
  </r>
  <r>
    <n v="8662"/>
    <s v="CA-2015-131856"/>
    <x v="793"/>
    <x v="280"/>
    <s v="Standard Class"/>
    <s v="JG-15160"/>
    <s v="James Galang"/>
    <s v="Consumer"/>
    <s v="United States"/>
    <s v="Houston"/>
    <s v="Texas"/>
    <n v="77041"/>
    <x v="2"/>
    <x v="1649"/>
    <x v="0"/>
    <x v="5"/>
    <x v="1638"/>
    <x v="5546"/>
    <n v="4"/>
    <n v="0.6"/>
    <x v="6725"/>
  </r>
  <r>
    <n v="8663"/>
    <s v="CA-2015-131856"/>
    <x v="793"/>
    <x v="280"/>
    <s v="Standard Class"/>
    <s v="JG-15160"/>
    <s v="James Galang"/>
    <s v="Consumer"/>
    <s v="United States"/>
    <s v="Houston"/>
    <s v="Texas"/>
    <n v="77041"/>
    <x v="2"/>
    <x v="957"/>
    <x v="2"/>
    <x v="7"/>
    <x v="950"/>
    <x v="5547"/>
    <n v="6"/>
    <n v="0.2"/>
    <x v="6726"/>
  </r>
  <r>
    <n v="8664"/>
    <s v="CA-2015-131856"/>
    <x v="793"/>
    <x v="280"/>
    <s v="Standard Class"/>
    <s v="JG-15160"/>
    <s v="James Galang"/>
    <s v="Consumer"/>
    <s v="United States"/>
    <s v="Houston"/>
    <s v="Texas"/>
    <n v="77041"/>
    <x v="2"/>
    <x v="600"/>
    <x v="1"/>
    <x v="10"/>
    <x v="600"/>
    <x v="5548"/>
    <n v="7"/>
    <n v="0.2"/>
    <x v="6727"/>
  </r>
  <r>
    <n v="8665"/>
    <s v="CA-2017-126634"/>
    <x v="983"/>
    <x v="1300"/>
    <s v="Second Class"/>
    <s v="AB-10165"/>
    <s v="Alan Barnes"/>
    <s v="Consumer"/>
    <s v="United States"/>
    <s v="Lakewood"/>
    <s v="California"/>
    <n v="90712"/>
    <x v="1"/>
    <x v="1155"/>
    <x v="0"/>
    <x v="5"/>
    <x v="1143"/>
    <x v="5549"/>
    <n v="5"/>
    <n v="0"/>
    <x v="6728"/>
  </r>
  <r>
    <n v="8666"/>
    <s v="CA-2016-118500"/>
    <x v="1019"/>
    <x v="1058"/>
    <s v="First Class"/>
    <s v="HJ-14875"/>
    <s v="Heather Jas"/>
    <s v="Home Office"/>
    <s v="United States"/>
    <s v="San Francisco"/>
    <s v="California"/>
    <n v="94122"/>
    <x v="1"/>
    <x v="558"/>
    <x v="1"/>
    <x v="14"/>
    <x v="557"/>
    <x v="5550"/>
    <n v="5"/>
    <n v="0"/>
    <x v="1338"/>
  </r>
  <r>
    <n v="8667"/>
    <s v="CA-2016-163951"/>
    <x v="945"/>
    <x v="771"/>
    <s v="First Class"/>
    <s v="CJ-11875"/>
    <s v="Carl Jackson"/>
    <s v="Corporate"/>
    <s v="United States"/>
    <s v="Philadelphia"/>
    <s v="Pennsylvania"/>
    <n v="19140"/>
    <x v="3"/>
    <x v="1560"/>
    <x v="1"/>
    <x v="6"/>
    <x v="1550"/>
    <x v="1053"/>
    <n v="5"/>
    <n v="0.2"/>
    <x v="6729"/>
  </r>
  <r>
    <n v="8668"/>
    <s v="CA-2016-149916"/>
    <x v="596"/>
    <x v="746"/>
    <s v="Second Class"/>
    <s v="ED-13885"/>
    <s v="Emily Ducich"/>
    <s v="Home Office"/>
    <s v="United States"/>
    <s v="Seattle"/>
    <s v="Washington"/>
    <n v="98115"/>
    <x v="1"/>
    <x v="153"/>
    <x v="1"/>
    <x v="8"/>
    <x v="154"/>
    <x v="2444"/>
    <n v="4"/>
    <n v="0.2"/>
    <x v="6730"/>
  </r>
  <r>
    <n v="8669"/>
    <s v="CA-2016-149916"/>
    <x v="596"/>
    <x v="746"/>
    <s v="Second Class"/>
    <s v="ED-13885"/>
    <s v="Emily Ducich"/>
    <s v="Home Office"/>
    <s v="United States"/>
    <s v="Seattle"/>
    <s v="Washington"/>
    <n v="98115"/>
    <x v="1"/>
    <x v="1703"/>
    <x v="2"/>
    <x v="15"/>
    <x v="1692"/>
    <x v="1057"/>
    <n v="1"/>
    <n v="0.2"/>
    <x v="6731"/>
  </r>
  <r>
    <n v="8670"/>
    <s v="CA-2015-158918"/>
    <x v="139"/>
    <x v="603"/>
    <s v="Second Class"/>
    <s v="AI-10855"/>
    <s v="Arianne Irving"/>
    <s v="Consumer"/>
    <s v="United States"/>
    <s v="Los Angeles"/>
    <s v="California"/>
    <n v="90036"/>
    <x v="1"/>
    <x v="1115"/>
    <x v="1"/>
    <x v="10"/>
    <x v="33"/>
    <x v="860"/>
    <n v="4"/>
    <n v="0"/>
    <x v="1786"/>
  </r>
  <r>
    <n v="8671"/>
    <s v="US-2014-159611"/>
    <x v="422"/>
    <x v="916"/>
    <s v="Second Class"/>
    <s v="KB-16315"/>
    <s v="Karl Braun"/>
    <s v="Consumer"/>
    <s v="United States"/>
    <s v="Cleveland"/>
    <s v="Ohio"/>
    <n v="44105"/>
    <x v="3"/>
    <x v="1597"/>
    <x v="0"/>
    <x v="5"/>
    <x v="1589"/>
    <x v="5551"/>
    <n v="3"/>
    <n v="0.2"/>
    <x v="6732"/>
  </r>
  <r>
    <n v="8672"/>
    <s v="US-2014-159611"/>
    <x v="422"/>
    <x v="916"/>
    <s v="Second Class"/>
    <s v="KB-16315"/>
    <s v="Karl Braun"/>
    <s v="Consumer"/>
    <s v="United States"/>
    <s v="Cleveland"/>
    <s v="Ohio"/>
    <n v="44105"/>
    <x v="3"/>
    <x v="235"/>
    <x v="1"/>
    <x v="4"/>
    <x v="236"/>
    <x v="5092"/>
    <n v="2"/>
    <n v="0.2"/>
    <x v="6091"/>
  </r>
  <r>
    <n v="8673"/>
    <s v="CA-2017-163265"/>
    <x v="911"/>
    <x v="638"/>
    <s v="Standard Class"/>
    <s v="JS-16030"/>
    <s v="Joy Smith"/>
    <s v="Consumer"/>
    <s v="United States"/>
    <s v="Decatur"/>
    <s v="Illinois"/>
    <n v="62521"/>
    <x v="2"/>
    <x v="271"/>
    <x v="1"/>
    <x v="13"/>
    <x v="271"/>
    <x v="5385"/>
    <n v="2"/>
    <n v="0.2"/>
    <x v="6733"/>
  </r>
  <r>
    <n v="8674"/>
    <s v="CA-2017-163265"/>
    <x v="911"/>
    <x v="638"/>
    <s v="Standard Class"/>
    <s v="JS-16030"/>
    <s v="Joy Smith"/>
    <s v="Consumer"/>
    <s v="United States"/>
    <s v="Decatur"/>
    <s v="Illinois"/>
    <n v="62521"/>
    <x v="2"/>
    <x v="120"/>
    <x v="0"/>
    <x v="1"/>
    <x v="120"/>
    <x v="121"/>
    <n v="3"/>
    <n v="0.3"/>
    <x v="123"/>
  </r>
  <r>
    <n v="8675"/>
    <s v="CA-2017-163265"/>
    <x v="911"/>
    <x v="638"/>
    <s v="Standard Class"/>
    <s v="JS-16030"/>
    <s v="Joy Smith"/>
    <s v="Consumer"/>
    <s v="United States"/>
    <s v="Decatur"/>
    <s v="Illinois"/>
    <n v="62521"/>
    <x v="2"/>
    <x v="193"/>
    <x v="1"/>
    <x v="4"/>
    <x v="194"/>
    <x v="4503"/>
    <n v="3"/>
    <n v="0.2"/>
    <x v="6734"/>
  </r>
  <r>
    <n v="8676"/>
    <s v="CA-2017-163265"/>
    <x v="911"/>
    <x v="638"/>
    <s v="Standard Class"/>
    <s v="JS-16030"/>
    <s v="Joy Smith"/>
    <s v="Consumer"/>
    <s v="United States"/>
    <s v="Decatur"/>
    <s v="Illinois"/>
    <n v="62521"/>
    <x v="2"/>
    <x v="512"/>
    <x v="1"/>
    <x v="6"/>
    <x v="512"/>
    <x v="5552"/>
    <n v="6"/>
    <n v="0.2"/>
    <x v="2915"/>
  </r>
  <r>
    <n v="8677"/>
    <s v="CA-2017-163265"/>
    <x v="911"/>
    <x v="638"/>
    <s v="Standard Class"/>
    <s v="JS-16030"/>
    <s v="Joy Smith"/>
    <s v="Consumer"/>
    <s v="United States"/>
    <s v="Decatur"/>
    <s v="Illinois"/>
    <n v="62521"/>
    <x v="2"/>
    <x v="1006"/>
    <x v="0"/>
    <x v="5"/>
    <x v="1381"/>
    <x v="5553"/>
    <n v="1"/>
    <n v="0.6"/>
    <x v="6735"/>
  </r>
  <r>
    <n v="8678"/>
    <s v="CA-2017-141705"/>
    <x v="1200"/>
    <x v="215"/>
    <s v="First Class"/>
    <s v="PO-18850"/>
    <s v="Patrick O'Brill"/>
    <s v="Consumer"/>
    <s v="United States"/>
    <s v="Mansfield"/>
    <s v="Texas"/>
    <n v="76063"/>
    <x v="2"/>
    <x v="1116"/>
    <x v="0"/>
    <x v="3"/>
    <x v="1104"/>
    <x v="5554"/>
    <n v="5"/>
    <n v="0.3"/>
    <x v="6736"/>
  </r>
  <r>
    <n v="8679"/>
    <s v="CA-2016-112739"/>
    <x v="476"/>
    <x v="62"/>
    <s v="Second Class"/>
    <s v="RD-19810"/>
    <s v="Ross DeVincentis"/>
    <s v="Home Office"/>
    <s v="United States"/>
    <s v="Houston"/>
    <s v="Texas"/>
    <n v="77070"/>
    <x v="2"/>
    <x v="636"/>
    <x v="1"/>
    <x v="8"/>
    <x v="636"/>
    <x v="5555"/>
    <n v="8"/>
    <n v="0.8"/>
    <x v="6737"/>
  </r>
  <r>
    <n v="8680"/>
    <s v="CA-2016-112739"/>
    <x v="476"/>
    <x v="62"/>
    <s v="Second Class"/>
    <s v="RD-19810"/>
    <s v="Ross DeVincentis"/>
    <s v="Home Office"/>
    <s v="United States"/>
    <s v="Houston"/>
    <s v="Texas"/>
    <n v="77070"/>
    <x v="2"/>
    <x v="685"/>
    <x v="2"/>
    <x v="11"/>
    <x v="685"/>
    <x v="4703"/>
    <n v="5"/>
    <n v="0.2"/>
    <x v="6738"/>
  </r>
  <r>
    <n v="8681"/>
    <s v="CA-2016-143805"/>
    <x v="49"/>
    <x v="845"/>
    <s v="Second Class"/>
    <s v="JD-15895"/>
    <s v="Jonathan Doherty"/>
    <s v="Corporate"/>
    <s v="United States"/>
    <s v="Richmond"/>
    <s v="Virginia"/>
    <n v="23223"/>
    <x v="0"/>
    <x v="227"/>
    <x v="1"/>
    <x v="9"/>
    <x v="228"/>
    <x v="5556"/>
    <n v="7"/>
    <n v="0"/>
    <x v="6739"/>
  </r>
  <r>
    <n v="8682"/>
    <s v="CA-2016-143805"/>
    <x v="49"/>
    <x v="845"/>
    <s v="Second Class"/>
    <s v="JD-15895"/>
    <s v="Jonathan Doherty"/>
    <s v="Corporate"/>
    <s v="United States"/>
    <s v="Richmond"/>
    <s v="Virginia"/>
    <n v="23223"/>
    <x v="0"/>
    <x v="597"/>
    <x v="1"/>
    <x v="14"/>
    <x v="597"/>
    <x v="5557"/>
    <n v="5"/>
    <n v="0"/>
    <x v="6740"/>
  </r>
  <r>
    <n v="8683"/>
    <s v="CA-2014-133634"/>
    <x v="1127"/>
    <x v="1105"/>
    <s v="Standard Class"/>
    <s v="SR-20740"/>
    <s v="Steven Roelle"/>
    <s v="Home Office"/>
    <s v="United States"/>
    <s v="Arlington"/>
    <s v="Virginia"/>
    <n v="22204"/>
    <x v="0"/>
    <x v="1365"/>
    <x v="2"/>
    <x v="11"/>
    <x v="1351"/>
    <x v="3706"/>
    <n v="3"/>
    <n v="0"/>
    <x v="4239"/>
  </r>
  <r>
    <n v="8684"/>
    <s v="CA-2017-101665"/>
    <x v="920"/>
    <x v="670"/>
    <s v="Standard Class"/>
    <s v="TZ-21580"/>
    <s v="Tracy Zic"/>
    <s v="Consumer"/>
    <s v="United States"/>
    <s v="San Francisco"/>
    <s v="California"/>
    <n v="94122"/>
    <x v="1"/>
    <x v="679"/>
    <x v="1"/>
    <x v="6"/>
    <x v="679"/>
    <x v="788"/>
    <n v="2"/>
    <n v="0"/>
    <x v="813"/>
  </r>
  <r>
    <n v="8685"/>
    <s v="CA-2016-155446"/>
    <x v="186"/>
    <x v="491"/>
    <s v="Standard Class"/>
    <s v="TN-21040"/>
    <s v="Tanja Norvell"/>
    <s v="Home Office"/>
    <s v="United States"/>
    <s v="San Diego"/>
    <s v="California"/>
    <n v="92024"/>
    <x v="1"/>
    <x v="427"/>
    <x v="2"/>
    <x v="11"/>
    <x v="427"/>
    <x v="5558"/>
    <n v="7"/>
    <n v="0"/>
    <x v="6741"/>
  </r>
  <r>
    <n v="8686"/>
    <s v="CA-2017-137323"/>
    <x v="237"/>
    <x v="551"/>
    <s v="Second Class"/>
    <s v="PW-19030"/>
    <s v="Pauline Webber"/>
    <s v="Corporate"/>
    <s v="United States"/>
    <s v="Watertown"/>
    <s v="New York"/>
    <n v="13601"/>
    <x v="3"/>
    <x v="1229"/>
    <x v="1"/>
    <x v="4"/>
    <x v="1212"/>
    <x v="5559"/>
    <n v="6"/>
    <n v="0"/>
    <x v="6742"/>
  </r>
  <r>
    <n v="8687"/>
    <s v="CA-2016-144015"/>
    <x v="190"/>
    <x v="674"/>
    <s v="Same Day"/>
    <s v="AH-10075"/>
    <s v="Adam Hart"/>
    <s v="Corporate"/>
    <s v="United States"/>
    <s v="Los Angeles"/>
    <s v="California"/>
    <n v="90036"/>
    <x v="1"/>
    <x v="413"/>
    <x v="1"/>
    <x v="14"/>
    <x v="413"/>
    <x v="4540"/>
    <n v="2"/>
    <n v="0"/>
    <x v="5359"/>
  </r>
  <r>
    <n v="8688"/>
    <s v="CA-2016-144015"/>
    <x v="190"/>
    <x v="674"/>
    <s v="Same Day"/>
    <s v="AH-10075"/>
    <s v="Adam Hart"/>
    <s v="Corporate"/>
    <s v="United States"/>
    <s v="Los Angeles"/>
    <s v="California"/>
    <n v="90036"/>
    <x v="1"/>
    <x v="294"/>
    <x v="1"/>
    <x v="13"/>
    <x v="294"/>
    <x v="1511"/>
    <n v="5"/>
    <n v="0"/>
    <x v="5521"/>
  </r>
  <r>
    <n v="8689"/>
    <s v="CA-2016-144015"/>
    <x v="190"/>
    <x v="674"/>
    <s v="Same Day"/>
    <s v="AH-10075"/>
    <s v="Adam Hart"/>
    <s v="Corporate"/>
    <s v="United States"/>
    <s v="Los Angeles"/>
    <s v="California"/>
    <n v="90036"/>
    <x v="1"/>
    <x v="910"/>
    <x v="1"/>
    <x v="10"/>
    <x v="902"/>
    <x v="1140"/>
    <n v="2"/>
    <n v="0"/>
    <x v="1181"/>
  </r>
  <r>
    <n v="8690"/>
    <s v="CA-2014-101427"/>
    <x v="58"/>
    <x v="129"/>
    <s v="Standard Class"/>
    <s v="AY-10555"/>
    <s v="Andy Yotov"/>
    <s v="Corporate"/>
    <s v="United States"/>
    <s v="Philadelphia"/>
    <s v="Pennsylvania"/>
    <n v="19140"/>
    <x v="3"/>
    <x v="1216"/>
    <x v="1"/>
    <x v="6"/>
    <x v="1200"/>
    <x v="2245"/>
    <n v="3"/>
    <n v="0.2"/>
    <x v="6743"/>
  </r>
  <r>
    <n v="8691"/>
    <s v="CA-2016-136770"/>
    <x v="1041"/>
    <x v="964"/>
    <s v="Standard Class"/>
    <s v="SP-20650"/>
    <s v="Stephanie Phelps"/>
    <s v="Corporate"/>
    <s v="United States"/>
    <s v="Akron"/>
    <s v="Ohio"/>
    <n v="44312"/>
    <x v="3"/>
    <x v="1015"/>
    <x v="2"/>
    <x v="7"/>
    <x v="1006"/>
    <x v="4688"/>
    <n v="2"/>
    <n v="0.4"/>
    <x v="5569"/>
  </r>
  <r>
    <n v="8692"/>
    <s v="CA-2016-136770"/>
    <x v="1041"/>
    <x v="964"/>
    <s v="Standard Class"/>
    <s v="SP-20650"/>
    <s v="Stephanie Phelps"/>
    <s v="Corporate"/>
    <s v="United States"/>
    <s v="Akron"/>
    <s v="Ohio"/>
    <n v="44312"/>
    <x v="3"/>
    <x v="638"/>
    <x v="2"/>
    <x v="7"/>
    <x v="759"/>
    <x v="5560"/>
    <n v="2"/>
    <n v="0.4"/>
    <x v="6744"/>
  </r>
  <r>
    <n v="8693"/>
    <s v="CA-2016-136770"/>
    <x v="1041"/>
    <x v="964"/>
    <s v="Standard Class"/>
    <s v="SP-20650"/>
    <s v="Stephanie Phelps"/>
    <s v="Corporate"/>
    <s v="United States"/>
    <s v="Akron"/>
    <s v="Ohio"/>
    <n v="44312"/>
    <x v="3"/>
    <x v="1509"/>
    <x v="2"/>
    <x v="11"/>
    <x v="1496"/>
    <x v="463"/>
    <n v="5"/>
    <n v="0.2"/>
    <x v="6745"/>
  </r>
  <r>
    <n v="8694"/>
    <s v="CA-2016-118311"/>
    <x v="1057"/>
    <x v="464"/>
    <s v="Standard Class"/>
    <s v="ED-13885"/>
    <s v="Emily Ducich"/>
    <s v="Home Office"/>
    <s v="United States"/>
    <s v="San Francisco"/>
    <s v="California"/>
    <n v="94110"/>
    <x v="1"/>
    <x v="293"/>
    <x v="2"/>
    <x v="11"/>
    <x v="293"/>
    <x v="5561"/>
    <n v="5"/>
    <n v="0"/>
    <x v="6746"/>
  </r>
  <r>
    <n v="8695"/>
    <s v="US-2014-112795"/>
    <x v="709"/>
    <x v="1301"/>
    <s v="Second Class"/>
    <s v="CR-12625"/>
    <s v="Corey Roper"/>
    <s v="Home Office"/>
    <s v="United States"/>
    <s v="Grand Rapids"/>
    <s v="Michigan"/>
    <n v="49505"/>
    <x v="2"/>
    <x v="548"/>
    <x v="1"/>
    <x v="10"/>
    <x v="548"/>
    <x v="541"/>
    <n v="3"/>
    <n v="0"/>
    <x v="6747"/>
  </r>
  <r>
    <n v="8696"/>
    <s v="CA-2017-127096"/>
    <x v="175"/>
    <x v="31"/>
    <s v="Second Class"/>
    <s v="CS-12400"/>
    <s v="Christopher Schild"/>
    <s v="Home Office"/>
    <s v="United States"/>
    <s v="San Francisco"/>
    <s v="California"/>
    <n v="94109"/>
    <x v="1"/>
    <x v="215"/>
    <x v="0"/>
    <x v="3"/>
    <x v="216"/>
    <x v="1216"/>
    <n v="1"/>
    <n v="0.2"/>
    <x v="1261"/>
  </r>
  <r>
    <n v="8697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1278"/>
    <x v="2"/>
    <x v="7"/>
    <x v="1263"/>
    <x v="1977"/>
    <n v="3"/>
    <n v="0.2"/>
    <x v="5502"/>
  </r>
  <r>
    <n v="8698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221"/>
    <x v="0"/>
    <x v="5"/>
    <x v="222"/>
    <x v="5562"/>
    <n v="4"/>
    <n v="0.2"/>
    <x v="6748"/>
  </r>
  <r>
    <n v="8699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1529"/>
    <x v="0"/>
    <x v="3"/>
    <x v="1516"/>
    <x v="5563"/>
    <n v="2"/>
    <n v="0.4"/>
    <x v="6749"/>
  </r>
  <r>
    <n v="8700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754"/>
    <x v="2"/>
    <x v="7"/>
    <x v="752"/>
    <x v="5564"/>
    <n v="8"/>
    <n v="0.2"/>
    <x v="6750"/>
  </r>
  <r>
    <n v="8701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360"/>
    <x v="1"/>
    <x v="9"/>
    <x v="360"/>
    <x v="5565"/>
    <n v="8"/>
    <n v="0.2"/>
    <x v="6751"/>
  </r>
  <r>
    <n v="8702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518"/>
    <x v="1"/>
    <x v="4"/>
    <x v="518"/>
    <x v="573"/>
    <n v="1"/>
    <n v="0.2"/>
    <x v="582"/>
  </r>
  <r>
    <n v="8703"/>
    <s v="CA-2017-119284"/>
    <x v="140"/>
    <x v="46"/>
    <s v="Standard Class"/>
    <s v="TS-21205"/>
    <s v="Thomas Seio"/>
    <s v="Corporate"/>
    <s v="United States"/>
    <s v="Nashville"/>
    <s v="Tennessee"/>
    <n v="37211"/>
    <x v="0"/>
    <x v="1841"/>
    <x v="1"/>
    <x v="10"/>
    <x v="1829"/>
    <x v="5566"/>
    <n v="5"/>
    <n v="0.2"/>
    <x v="6752"/>
  </r>
  <r>
    <n v="8704"/>
    <s v="CA-2015-133494"/>
    <x v="879"/>
    <x v="656"/>
    <s v="Standard Class"/>
    <s v="RP-19390"/>
    <s v="Resi Pölking"/>
    <s v="Consumer"/>
    <s v="United States"/>
    <s v="Philadelphia"/>
    <s v="Pennsylvania"/>
    <n v="19120"/>
    <x v="3"/>
    <x v="1108"/>
    <x v="1"/>
    <x v="9"/>
    <x v="1097"/>
    <x v="1503"/>
    <n v="2"/>
    <n v="0.2"/>
    <x v="1585"/>
  </r>
  <r>
    <n v="8705"/>
    <s v="CA-2016-111318"/>
    <x v="310"/>
    <x v="1050"/>
    <s v="First Class"/>
    <s v="IL-15100"/>
    <s v="Ivan Liston"/>
    <s v="Consumer"/>
    <s v="United States"/>
    <s v="Houston"/>
    <s v="Texas"/>
    <n v="77041"/>
    <x v="2"/>
    <x v="1763"/>
    <x v="2"/>
    <x v="7"/>
    <x v="1752"/>
    <x v="5567"/>
    <n v="8"/>
    <n v="0.2"/>
    <x v="6753"/>
  </r>
  <r>
    <n v="8706"/>
    <s v="US-2014-132745"/>
    <x v="1201"/>
    <x v="703"/>
    <s v="Standard Class"/>
    <s v="NF-18475"/>
    <s v="Neil Französisch"/>
    <s v="Home Office"/>
    <s v="United States"/>
    <s v="Reno"/>
    <s v="Nevada"/>
    <n v="89502"/>
    <x v="1"/>
    <x v="1835"/>
    <x v="1"/>
    <x v="13"/>
    <x v="1823"/>
    <x v="5568"/>
    <n v="1"/>
    <n v="0"/>
    <x v="232"/>
  </r>
  <r>
    <n v="8707"/>
    <s v="CA-2014-146815"/>
    <x v="78"/>
    <x v="178"/>
    <s v="Standard Class"/>
    <s v="PP-18955"/>
    <s v="Paul Prost"/>
    <s v="Home Office"/>
    <s v="United States"/>
    <s v="New York City"/>
    <s v="New York"/>
    <n v="10009"/>
    <x v="3"/>
    <x v="992"/>
    <x v="0"/>
    <x v="1"/>
    <x v="984"/>
    <x v="3140"/>
    <n v="2"/>
    <n v="0.1"/>
    <x v="6754"/>
  </r>
  <r>
    <n v="8708"/>
    <s v="CA-2014-146815"/>
    <x v="78"/>
    <x v="178"/>
    <s v="Standard Class"/>
    <s v="PP-18955"/>
    <s v="Paul Prost"/>
    <s v="Home Office"/>
    <s v="United States"/>
    <s v="New York City"/>
    <s v="New York"/>
    <n v="10009"/>
    <x v="3"/>
    <x v="1273"/>
    <x v="1"/>
    <x v="6"/>
    <x v="1258"/>
    <x v="2872"/>
    <n v="2"/>
    <n v="0"/>
    <x v="5702"/>
  </r>
  <r>
    <n v="8709"/>
    <s v="CA-2014-119144"/>
    <x v="912"/>
    <x v="7"/>
    <s v="First Class"/>
    <s v="JD-16150"/>
    <s v="Justin Deggeller"/>
    <s v="Corporate"/>
    <s v="United States"/>
    <s v="Los Angeles"/>
    <s v="California"/>
    <n v="90008"/>
    <x v="1"/>
    <x v="771"/>
    <x v="2"/>
    <x v="7"/>
    <x v="770"/>
    <x v="5569"/>
    <n v="4"/>
    <n v="0.2"/>
    <x v="6755"/>
  </r>
  <r>
    <n v="8710"/>
    <s v="CA-2014-119144"/>
    <x v="912"/>
    <x v="7"/>
    <s v="First Class"/>
    <s v="JD-16150"/>
    <s v="Justin Deggeller"/>
    <s v="Corporate"/>
    <s v="United States"/>
    <s v="Los Angeles"/>
    <s v="California"/>
    <n v="90008"/>
    <x v="1"/>
    <x v="574"/>
    <x v="0"/>
    <x v="0"/>
    <x v="574"/>
    <x v="5570"/>
    <n v="3"/>
    <n v="0.15"/>
    <x v="6756"/>
  </r>
  <r>
    <n v="8711"/>
    <s v="CA-2014-119144"/>
    <x v="912"/>
    <x v="7"/>
    <s v="First Class"/>
    <s v="JD-16150"/>
    <s v="Justin Deggeller"/>
    <s v="Corporate"/>
    <s v="United States"/>
    <s v="Los Angeles"/>
    <s v="California"/>
    <n v="90008"/>
    <x v="1"/>
    <x v="156"/>
    <x v="1"/>
    <x v="4"/>
    <x v="157"/>
    <x v="3216"/>
    <n v="3"/>
    <n v="0"/>
    <x v="3624"/>
  </r>
  <r>
    <n v="8712"/>
    <s v="CA-2014-105648"/>
    <x v="223"/>
    <x v="232"/>
    <s v="Standard Class"/>
    <s v="EJ-14155"/>
    <s v="Eva Jacobs"/>
    <s v="Consumer"/>
    <s v="United States"/>
    <s v="San Diego"/>
    <s v="California"/>
    <n v="92037"/>
    <x v="1"/>
    <x v="971"/>
    <x v="0"/>
    <x v="3"/>
    <x v="965"/>
    <x v="188"/>
    <n v="3"/>
    <n v="0.2"/>
    <x v="6757"/>
  </r>
  <r>
    <n v="8713"/>
    <s v="US-2015-145422"/>
    <x v="155"/>
    <x v="157"/>
    <s v="Standard Class"/>
    <s v="PW-19240"/>
    <s v="Pierre Wener"/>
    <s v="Consumer"/>
    <s v="United States"/>
    <s v="San Francisco"/>
    <s v="California"/>
    <n v="94110"/>
    <x v="1"/>
    <x v="1248"/>
    <x v="0"/>
    <x v="0"/>
    <x v="1334"/>
    <x v="3754"/>
    <n v="3"/>
    <n v="0.15"/>
    <x v="4298"/>
  </r>
  <r>
    <n v="8714"/>
    <s v="CA-2017-136623"/>
    <x v="497"/>
    <x v="1302"/>
    <s v="Standard Class"/>
    <s v="TS-21430"/>
    <s v="Tom Stivers"/>
    <s v="Corporate"/>
    <s v="United States"/>
    <s v="San Diego"/>
    <s v="California"/>
    <n v="92105"/>
    <x v="1"/>
    <x v="611"/>
    <x v="2"/>
    <x v="7"/>
    <x v="611"/>
    <x v="5571"/>
    <n v="6"/>
    <n v="0.2"/>
    <x v="6758"/>
  </r>
  <r>
    <n v="8715"/>
    <s v="CA-2017-136623"/>
    <x v="497"/>
    <x v="1302"/>
    <s v="Standard Class"/>
    <s v="TS-21430"/>
    <s v="Tom Stivers"/>
    <s v="Corporate"/>
    <s v="United States"/>
    <s v="San Diego"/>
    <s v="California"/>
    <n v="92105"/>
    <x v="1"/>
    <x v="985"/>
    <x v="1"/>
    <x v="8"/>
    <x v="978"/>
    <x v="1278"/>
    <n v="5"/>
    <n v="0.2"/>
    <x v="1329"/>
  </r>
  <r>
    <n v="8716"/>
    <s v="CA-2017-121678"/>
    <x v="673"/>
    <x v="541"/>
    <s v="Second Class"/>
    <s v="BM-11650"/>
    <s v="Brian Moss"/>
    <s v="Corporate"/>
    <s v="United States"/>
    <s v="Elyria"/>
    <s v="Ohio"/>
    <n v="44035"/>
    <x v="3"/>
    <x v="525"/>
    <x v="1"/>
    <x v="8"/>
    <x v="525"/>
    <x v="5572"/>
    <n v="1"/>
    <n v="0.7"/>
    <x v="6759"/>
  </r>
  <r>
    <n v="8717"/>
    <s v="CA-2016-120824"/>
    <x v="1"/>
    <x v="1"/>
    <s v="Second Class"/>
    <s v="AW-10930"/>
    <s v="Arthur Wiediger"/>
    <s v="Home Office"/>
    <s v="United States"/>
    <s v="Houston"/>
    <s v="Texas"/>
    <n v="77070"/>
    <x v="2"/>
    <x v="1429"/>
    <x v="1"/>
    <x v="9"/>
    <x v="1417"/>
    <x v="5573"/>
    <n v="4"/>
    <n v="0.8"/>
    <x v="6760"/>
  </r>
  <r>
    <n v="8718"/>
    <s v="CA-2016-120824"/>
    <x v="1"/>
    <x v="1"/>
    <s v="Second Class"/>
    <s v="AW-10930"/>
    <s v="Arthur Wiediger"/>
    <s v="Home Office"/>
    <s v="United States"/>
    <s v="Houston"/>
    <s v="Texas"/>
    <n v="77070"/>
    <x v="2"/>
    <x v="698"/>
    <x v="0"/>
    <x v="5"/>
    <x v="698"/>
    <x v="1913"/>
    <n v="2"/>
    <n v="0.6"/>
    <x v="6761"/>
  </r>
  <r>
    <n v="8719"/>
    <s v="CA-2016-120824"/>
    <x v="1"/>
    <x v="1"/>
    <s v="Second Class"/>
    <s v="AW-10930"/>
    <s v="Arthur Wiediger"/>
    <s v="Home Office"/>
    <s v="United States"/>
    <s v="Houston"/>
    <s v="Texas"/>
    <n v="77070"/>
    <x v="2"/>
    <x v="1273"/>
    <x v="1"/>
    <x v="6"/>
    <x v="1258"/>
    <x v="2437"/>
    <n v="8"/>
    <n v="0.2"/>
    <x v="6762"/>
  </r>
  <r>
    <n v="8720"/>
    <s v="CA-2016-120824"/>
    <x v="1"/>
    <x v="1"/>
    <s v="Second Class"/>
    <s v="AW-10930"/>
    <s v="Arthur Wiediger"/>
    <s v="Home Office"/>
    <s v="United States"/>
    <s v="Houston"/>
    <s v="Texas"/>
    <n v="77070"/>
    <x v="2"/>
    <x v="1641"/>
    <x v="1"/>
    <x v="10"/>
    <x v="1631"/>
    <x v="12"/>
    <n v="3"/>
    <n v="0.2"/>
    <x v="906"/>
  </r>
  <r>
    <n v="8721"/>
    <s v="CA-2016-120824"/>
    <x v="1"/>
    <x v="1"/>
    <s v="Second Class"/>
    <s v="AW-10930"/>
    <s v="Arthur Wiediger"/>
    <s v="Home Office"/>
    <s v="United States"/>
    <s v="Houston"/>
    <s v="Texas"/>
    <n v="77070"/>
    <x v="2"/>
    <x v="1631"/>
    <x v="0"/>
    <x v="1"/>
    <x v="1621"/>
    <x v="5574"/>
    <n v="2"/>
    <n v="0.3"/>
    <x v="6763"/>
  </r>
  <r>
    <n v="8722"/>
    <s v="CA-2016-120824"/>
    <x v="1"/>
    <x v="1"/>
    <s v="Second Class"/>
    <s v="AW-10930"/>
    <s v="Arthur Wiediger"/>
    <s v="Home Office"/>
    <s v="United States"/>
    <s v="Houston"/>
    <s v="Texas"/>
    <n v="77070"/>
    <x v="2"/>
    <x v="1190"/>
    <x v="1"/>
    <x v="4"/>
    <x v="683"/>
    <x v="5575"/>
    <n v="9"/>
    <n v="0.2"/>
    <x v="6764"/>
  </r>
  <r>
    <n v="8723"/>
    <s v="CA-2016-120824"/>
    <x v="1"/>
    <x v="1"/>
    <s v="Second Class"/>
    <s v="AW-10930"/>
    <s v="Arthur Wiediger"/>
    <s v="Home Office"/>
    <s v="United States"/>
    <s v="Houston"/>
    <s v="Texas"/>
    <n v="77070"/>
    <x v="2"/>
    <x v="31"/>
    <x v="1"/>
    <x v="8"/>
    <x v="31"/>
    <x v="5576"/>
    <n v="2"/>
    <n v="0.8"/>
    <x v="6765"/>
  </r>
  <r>
    <n v="8724"/>
    <s v="US-2016-135209"/>
    <x v="723"/>
    <x v="844"/>
    <s v="Second Class"/>
    <s v="MH-17290"/>
    <s v="Marc Harrigan"/>
    <s v="Home Office"/>
    <s v="United States"/>
    <s v="Miami"/>
    <s v="Florida"/>
    <n v="33178"/>
    <x v="0"/>
    <x v="481"/>
    <x v="1"/>
    <x v="10"/>
    <x v="482"/>
    <x v="5577"/>
    <n v="7"/>
    <n v="0.2"/>
    <x v="6766"/>
  </r>
  <r>
    <n v="8725"/>
    <s v="US-2016-135209"/>
    <x v="723"/>
    <x v="844"/>
    <s v="Second Class"/>
    <s v="MH-17290"/>
    <s v="Marc Harrigan"/>
    <s v="Home Office"/>
    <s v="United States"/>
    <s v="Miami"/>
    <s v="Florida"/>
    <n v="33178"/>
    <x v="0"/>
    <x v="1714"/>
    <x v="1"/>
    <x v="10"/>
    <x v="1701"/>
    <x v="869"/>
    <n v="6"/>
    <n v="0.2"/>
    <x v="2930"/>
  </r>
  <r>
    <n v="8726"/>
    <s v="CA-2017-148145"/>
    <x v="257"/>
    <x v="275"/>
    <s v="Standard Class"/>
    <s v="SW-20275"/>
    <s v="Scott Williamson"/>
    <s v="Consumer"/>
    <s v="United States"/>
    <s v="Seattle"/>
    <s v="Washington"/>
    <n v="98115"/>
    <x v="1"/>
    <x v="684"/>
    <x v="1"/>
    <x v="6"/>
    <x v="684"/>
    <x v="849"/>
    <n v="4"/>
    <n v="0"/>
    <x v="6767"/>
  </r>
  <r>
    <n v="8727"/>
    <s v="CA-2015-103870"/>
    <x v="17"/>
    <x v="16"/>
    <s v="Standard Class"/>
    <s v="SP-20860"/>
    <s v="Sung Pak"/>
    <s v="Corporate"/>
    <s v="United States"/>
    <s v="Murfreesboro"/>
    <s v="Tennessee"/>
    <n v="37130"/>
    <x v="0"/>
    <x v="1837"/>
    <x v="2"/>
    <x v="11"/>
    <x v="1825"/>
    <x v="5578"/>
    <n v="3"/>
    <n v="0.2"/>
    <x v="6768"/>
  </r>
  <r>
    <n v="8728"/>
    <s v="CA-2015-103870"/>
    <x v="17"/>
    <x v="16"/>
    <s v="Standard Class"/>
    <s v="SP-20860"/>
    <s v="Sung Pak"/>
    <s v="Corporate"/>
    <s v="United States"/>
    <s v="Murfreesboro"/>
    <s v="Tennessee"/>
    <n v="37130"/>
    <x v="0"/>
    <x v="1834"/>
    <x v="0"/>
    <x v="5"/>
    <x v="1822"/>
    <x v="5579"/>
    <n v="3"/>
    <n v="0.2"/>
    <x v="6769"/>
  </r>
  <r>
    <n v="8729"/>
    <s v="CA-2015-103870"/>
    <x v="17"/>
    <x v="16"/>
    <s v="Standard Class"/>
    <s v="SP-20860"/>
    <s v="Sung Pak"/>
    <s v="Corporate"/>
    <s v="United States"/>
    <s v="Murfreesboro"/>
    <s v="Tennessee"/>
    <n v="37130"/>
    <x v="0"/>
    <x v="1632"/>
    <x v="0"/>
    <x v="0"/>
    <x v="1622"/>
    <x v="5580"/>
    <n v="2"/>
    <n v="0.2"/>
    <x v="6770"/>
  </r>
  <r>
    <n v="8730"/>
    <s v="CA-2015-103870"/>
    <x v="17"/>
    <x v="16"/>
    <s v="Standard Class"/>
    <s v="SP-20860"/>
    <s v="Sung Pak"/>
    <s v="Corporate"/>
    <s v="United States"/>
    <s v="Murfreesboro"/>
    <s v="Tennessee"/>
    <n v="37130"/>
    <x v="0"/>
    <x v="1190"/>
    <x v="1"/>
    <x v="4"/>
    <x v="683"/>
    <x v="2752"/>
    <n v="3"/>
    <n v="0.2"/>
    <x v="3051"/>
  </r>
  <r>
    <n v="8731"/>
    <s v="CA-2015-103870"/>
    <x v="17"/>
    <x v="16"/>
    <s v="Standard Class"/>
    <s v="SP-20860"/>
    <s v="Sung Pak"/>
    <s v="Corporate"/>
    <s v="United States"/>
    <s v="Murfreesboro"/>
    <s v="Tennessee"/>
    <n v="37130"/>
    <x v="0"/>
    <x v="1421"/>
    <x v="2"/>
    <x v="11"/>
    <x v="1409"/>
    <x v="3145"/>
    <n v="7"/>
    <n v="0.2"/>
    <x v="6771"/>
  </r>
  <r>
    <n v="8732"/>
    <s v="CA-2015-111017"/>
    <x v="374"/>
    <x v="1066"/>
    <s v="Standard Class"/>
    <s v="SC-20695"/>
    <s v="Steve Chapman"/>
    <s v="Corporate"/>
    <s v="United States"/>
    <s v="Saint Louis"/>
    <s v="Missouri"/>
    <n v="63116"/>
    <x v="2"/>
    <x v="354"/>
    <x v="1"/>
    <x v="14"/>
    <x v="354"/>
    <x v="5581"/>
    <n v="3"/>
    <n v="0"/>
    <x v="6772"/>
  </r>
  <r>
    <n v="8733"/>
    <s v="CA-2017-116988"/>
    <x v="818"/>
    <x v="89"/>
    <s v="Second Class"/>
    <s v="PW-19030"/>
    <s v="Pauline Webber"/>
    <s v="Corporate"/>
    <s v="United States"/>
    <s v="Seattle"/>
    <s v="Washington"/>
    <n v="98105"/>
    <x v="1"/>
    <x v="1465"/>
    <x v="1"/>
    <x v="10"/>
    <x v="1451"/>
    <x v="541"/>
    <n v="3"/>
    <n v="0"/>
    <x v="551"/>
  </r>
  <r>
    <n v="8734"/>
    <s v="CA-2017-116988"/>
    <x v="818"/>
    <x v="89"/>
    <s v="Second Class"/>
    <s v="PW-19030"/>
    <s v="Pauline Webber"/>
    <s v="Corporate"/>
    <s v="United States"/>
    <s v="Seattle"/>
    <s v="Washington"/>
    <n v="98105"/>
    <x v="1"/>
    <x v="451"/>
    <x v="0"/>
    <x v="5"/>
    <x v="452"/>
    <x v="487"/>
    <n v="3"/>
    <n v="0"/>
    <x v="498"/>
  </r>
  <r>
    <n v="8735"/>
    <s v="CA-2017-116988"/>
    <x v="818"/>
    <x v="89"/>
    <s v="Second Class"/>
    <s v="PW-19030"/>
    <s v="Pauline Webber"/>
    <s v="Corporate"/>
    <s v="United States"/>
    <s v="Seattle"/>
    <s v="Washington"/>
    <n v="98105"/>
    <x v="1"/>
    <x v="217"/>
    <x v="2"/>
    <x v="11"/>
    <x v="218"/>
    <x v="2694"/>
    <n v="5"/>
    <n v="0"/>
    <x v="2981"/>
  </r>
  <r>
    <n v="8736"/>
    <s v="US-2014-169390"/>
    <x v="315"/>
    <x v="1303"/>
    <s v="Second Class"/>
    <s v="CS-12250"/>
    <s v="Chris Selesnick"/>
    <s v="Corporate"/>
    <s v="United States"/>
    <s v="New York City"/>
    <s v="New York"/>
    <n v="10024"/>
    <x v="3"/>
    <x v="720"/>
    <x v="1"/>
    <x v="4"/>
    <x v="719"/>
    <x v="647"/>
    <n v="4"/>
    <n v="0"/>
    <x v="6773"/>
  </r>
  <r>
    <n v="8737"/>
    <s v="CA-2016-168774"/>
    <x v="913"/>
    <x v="411"/>
    <s v="Standard Class"/>
    <s v="RP-19855"/>
    <s v="Roy Phan"/>
    <s v="Corporate"/>
    <s v="United States"/>
    <s v="Woodbury"/>
    <s v="Minnesota"/>
    <n v="55125"/>
    <x v="2"/>
    <x v="518"/>
    <x v="1"/>
    <x v="4"/>
    <x v="518"/>
    <x v="3469"/>
    <n v="3"/>
    <n v="0"/>
    <x v="3941"/>
  </r>
  <r>
    <n v="8738"/>
    <s v="CA-2017-161592"/>
    <x v="1191"/>
    <x v="939"/>
    <s v="Standard Class"/>
    <s v="CS-12175"/>
    <s v="Charles Sheldon"/>
    <s v="Corporate"/>
    <s v="United States"/>
    <s v="Chattanooga"/>
    <s v="Tennessee"/>
    <n v="37421"/>
    <x v="0"/>
    <x v="806"/>
    <x v="1"/>
    <x v="8"/>
    <x v="804"/>
    <x v="5582"/>
    <n v="5"/>
    <n v="0.7"/>
    <x v="6774"/>
  </r>
  <r>
    <n v="8739"/>
    <s v="US-2017-131961"/>
    <x v="166"/>
    <x v="33"/>
    <s v="First Class"/>
    <s v="MJ-17740"/>
    <s v="Max Jones"/>
    <s v="Consumer"/>
    <s v="United States"/>
    <s v="Philadelphia"/>
    <s v="Pennsylvania"/>
    <n v="19140"/>
    <x v="3"/>
    <x v="154"/>
    <x v="1"/>
    <x v="6"/>
    <x v="155"/>
    <x v="2153"/>
    <n v="4"/>
    <n v="0.2"/>
    <x v="2319"/>
  </r>
  <r>
    <n v="8740"/>
    <s v="US-2017-131961"/>
    <x v="166"/>
    <x v="33"/>
    <s v="First Class"/>
    <s v="MJ-17740"/>
    <s v="Max Jones"/>
    <s v="Consumer"/>
    <s v="United States"/>
    <s v="Philadelphia"/>
    <s v="Pennsylvania"/>
    <n v="19140"/>
    <x v="3"/>
    <x v="431"/>
    <x v="2"/>
    <x v="7"/>
    <x v="431"/>
    <x v="5583"/>
    <n v="2"/>
    <n v="0.4"/>
    <x v="6775"/>
  </r>
  <r>
    <n v="8741"/>
    <s v="CA-2016-102498"/>
    <x v="1131"/>
    <x v="1174"/>
    <s v="First Class"/>
    <s v="JG-15160"/>
    <s v="James Galang"/>
    <s v="Consumer"/>
    <s v="United States"/>
    <s v="Lafayette"/>
    <s v="Louisiana"/>
    <n v="70506"/>
    <x v="0"/>
    <x v="1064"/>
    <x v="1"/>
    <x v="6"/>
    <x v="1053"/>
    <x v="1411"/>
    <n v="5"/>
    <n v="0"/>
    <x v="1483"/>
  </r>
  <r>
    <n v="8742"/>
    <s v="CA-2015-113222"/>
    <x v="529"/>
    <x v="217"/>
    <s v="Same Day"/>
    <s v="AG-10765"/>
    <s v="Anthony Garverick"/>
    <s v="Home Office"/>
    <s v="United States"/>
    <s v="Lawrence"/>
    <s v="Indiana"/>
    <n v="46226"/>
    <x v="2"/>
    <x v="175"/>
    <x v="1"/>
    <x v="8"/>
    <x v="176"/>
    <x v="631"/>
    <n v="3"/>
    <n v="0"/>
    <x v="6776"/>
  </r>
  <r>
    <n v="8743"/>
    <s v="US-2015-144771"/>
    <x v="653"/>
    <x v="1100"/>
    <s v="First Class"/>
    <s v="CK-12205"/>
    <s v="Chloris Kastensmidt"/>
    <s v="Consumer"/>
    <s v="United States"/>
    <s v="Hillsboro"/>
    <s v="Oregon"/>
    <n v="97123"/>
    <x v="1"/>
    <x v="93"/>
    <x v="0"/>
    <x v="5"/>
    <x v="93"/>
    <x v="5584"/>
    <n v="1"/>
    <n v="0.2"/>
    <x v="6777"/>
  </r>
  <r>
    <n v="8744"/>
    <s v="US-2015-144771"/>
    <x v="653"/>
    <x v="1100"/>
    <s v="First Class"/>
    <s v="CK-12205"/>
    <s v="Chloris Kastensmidt"/>
    <s v="Consumer"/>
    <s v="United States"/>
    <s v="Hillsboro"/>
    <s v="Oregon"/>
    <n v="97123"/>
    <x v="1"/>
    <x v="176"/>
    <x v="2"/>
    <x v="11"/>
    <x v="177"/>
    <x v="4035"/>
    <n v="3"/>
    <n v="0.2"/>
    <x v="4679"/>
  </r>
  <r>
    <n v="8745"/>
    <s v="CA-2015-162376"/>
    <x v="6"/>
    <x v="332"/>
    <s v="Second Class"/>
    <s v="HD-14785"/>
    <s v="Harold Dahlen"/>
    <s v="Home Office"/>
    <s v="United States"/>
    <s v="Cambridge"/>
    <s v="Massachusetts"/>
    <n v="2138"/>
    <x v="3"/>
    <x v="18"/>
    <x v="1"/>
    <x v="6"/>
    <x v="18"/>
    <x v="860"/>
    <n v="4"/>
    <n v="0"/>
    <x v="2951"/>
  </r>
  <r>
    <n v="8746"/>
    <s v="CA-2015-162376"/>
    <x v="6"/>
    <x v="332"/>
    <s v="Second Class"/>
    <s v="HD-14785"/>
    <s v="Harold Dahlen"/>
    <s v="Home Office"/>
    <s v="United States"/>
    <s v="Cambridge"/>
    <s v="Massachusetts"/>
    <n v="2138"/>
    <x v="3"/>
    <x v="1785"/>
    <x v="1"/>
    <x v="10"/>
    <x v="1775"/>
    <x v="731"/>
    <n v="3"/>
    <n v="0"/>
    <x v="749"/>
  </r>
  <r>
    <n v="8747"/>
    <s v="CA-2017-128076"/>
    <x v="62"/>
    <x v="1123"/>
    <s v="Standard Class"/>
    <s v="BO-11350"/>
    <s v="Bill Overfelt"/>
    <s v="Corporate"/>
    <s v="United States"/>
    <s v="San Diego"/>
    <s v="California"/>
    <n v="92105"/>
    <x v="1"/>
    <x v="793"/>
    <x v="0"/>
    <x v="5"/>
    <x v="791"/>
    <x v="5585"/>
    <n v="2"/>
    <n v="0"/>
    <x v="6778"/>
  </r>
  <r>
    <n v="8748"/>
    <s v="CA-2017-128076"/>
    <x v="62"/>
    <x v="1123"/>
    <s v="Standard Class"/>
    <s v="BO-11350"/>
    <s v="Bill Overfelt"/>
    <s v="Corporate"/>
    <s v="United States"/>
    <s v="San Diego"/>
    <s v="California"/>
    <n v="92105"/>
    <x v="1"/>
    <x v="612"/>
    <x v="1"/>
    <x v="8"/>
    <x v="612"/>
    <x v="5586"/>
    <n v="2"/>
    <n v="0.2"/>
    <x v="6779"/>
  </r>
  <r>
    <n v="8749"/>
    <s v="CA-2017-128076"/>
    <x v="62"/>
    <x v="1123"/>
    <s v="Standard Class"/>
    <s v="BO-11350"/>
    <s v="Bill Overfelt"/>
    <s v="Corporate"/>
    <s v="United States"/>
    <s v="San Diego"/>
    <s v="California"/>
    <n v="92105"/>
    <x v="1"/>
    <x v="1748"/>
    <x v="2"/>
    <x v="15"/>
    <x v="1738"/>
    <x v="2562"/>
    <n v="2"/>
    <n v="0.2"/>
    <x v="6780"/>
  </r>
  <r>
    <n v="8750"/>
    <s v="US-2015-163825"/>
    <x v="382"/>
    <x v="959"/>
    <s v="First Class"/>
    <s v="LC-16885"/>
    <s v="Lena Creighton"/>
    <s v="Consumer"/>
    <s v="United States"/>
    <s v="New York City"/>
    <s v="New York"/>
    <n v="10009"/>
    <x v="3"/>
    <x v="450"/>
    <x v="1"/>
    <x v="8"/>
    <x v="451"/>
    <x v="5587"/>
    <n v="3"/>
    <n v="0.2"/>
    <x v="6781"/>
  </r>
  <r>
    <n v="8751"/>
    <s v="US-2015-163825"/>
    <x v="382"/>
    <x v="959"/>
    <s v="First Class"/>
    <s v="LC-16885"/>
    <s v="Lena Creighton"/>
    <s v="Consumer"/>
    <s v="United States"/>
    <s v="New York City"/>
    <s v="New York"/>
    <n v="10009"/>
    <x v="3"/>
    <x v="1086"/>
    <x v="2"/>
    <x v="7"/>
    <x v="1076"/>
    <x v="5588"/>
    <n v="2"/>
    <n v="0"/>
    <x v="6782"/>
  </r>
  <r>
    <n v="8752"/>
    <s v="CA-2016-105662"/>
    <x v="465"/>
    <x v="807"/>
    <s v="Standard Class"/>
    <s v="RB-19465"/>
    <s v="Rick Bensley"/>
    <s v="Home Office"/>
    <s v="United States"/>
    <s v="Tallahassee"/>
    <s v="Florida"/>
    <n v="32303"/>
    <x v="0"/>
    <x v="1842"/>
    <x v="1"/>
    <x v="10"/>
    <x v="1830"/>
    <x v="5589"/>
    <n v="4"/>
    <n v="0.2"/>
    <x v="6783"/>
  </r>
  <r>
    <n v="8753"/>
    <s v="CA-2016-105662"/>
    <x v="465"/>
    <x v="807"/>
    <s v="Standard Class"/>
    <s v="RB-19465"/>
    <s v="Rick Bensley"/>
    <s v="Home Office"/>
    <s v="United States"/>
    <s v="Tallahassee"/>
    <s v="Florida"/>
    <n v="32303"/>
    <x v="0"/>
    <x v="1192"/>
    <x v="2"/>
    <x v="7"/>
    <x v="1177"/>
    <x v="1665"/>
    <n v="3"/>
    <n v="0.2"/>
    <x v="1763"/>
  </r>
  <r>
    <n v="8754"/>
    <s v="CA-2017-152198"/>
    <x v="428"/>
    <x v="643"/>
    <s v="First Class"/>
    <s v="JD-16015"/>
    <s v="Joy Daniels"/>
    <s v="Consumer"/>
    <s v="United States"/>
    <s v="Toledo"/>
    <s v="Ohio"/>
    <n v="43615"/>
    <x v="3"/>
    <x v="1139"/>
    <x v="1"/>
    <x v="2"/>
    <x v="1127"/>
    <x v="1173"/>
    <n v="6"/>
    <n v="0.2"/>
    <x v="6784"/>
  </r>
  <r>
    <n v="8755"/>
    <s v="CA-2017-152198"/>
    <x v="428"/>
    <x v="643"/>
    <s v="First Class"/>
    <s v="JD-16015"/>
    <s v="Joy Daniels"/>
    <s v="Consumer"/>
    <s v="United States"/>
    <s v="Toledo"/>
    <s v="Ohio"/>
    <n v="43615"/>
    <x v="3"/>
    <x v="806"/>
    <x v="1"/>
    <x v="8"/>
    <x v="804"/>
    <x v="5590"/>
    <n v="3"/>
    <n v="0.7"/>
    <x v="6785"/>
  </r>
  <r>
    <n v="8756"/>
    <s v="CA-2017-152198"/>
    <x v="428"/>
    <x v="643"/>
    <s v="First Class"/>
    <s v="JD-16015"/>
    <s v="Joy Daniels"/>
    <s v="Consumer"/>
    <s v="United States"/>
    <s v="Toledo"/>
    <s v="Ohio"/>
    <n v="43615"/>
    <x v="3"/>
    <x v="1124"/>
    <x v="1"/>
    <x v="8"/>
    <x v="1112"/>
    <x v="5591"/>
    <n v="2"/>
    <n v="0.7"/>
    <x v="6786"/>
  </r>
  <r>
    <n v="8757"/>
    <s v="CA-2016-114307"/>
    <x v="405"/>
    <x v="1050"/>
    <s v="Standard Class"/>
    <s v="MF-17665"/>
    <s v="Maureen Fritzler"/>
    <s v="Corporate"/>
    <s v="United States"/>
    <s v="Columbia"/>
    <s v="Maryland"/>
    <n v="21044"/>
    <x v="3"/>
    <x v="551"/>
    <x v="1"/>
    <x v="9"/>
    <x v="550"/>
    <x v="1023"/>
    <n v="2"/>
    <n v="0"/>
    <x v="1063"/>
  </r>
  <r>
    <n v="8758"/>
    <s v="CA-2016-114307"/>
    <x v="405"/>
    <x v="1050"/>
    <s v="Standard Class"/>
    <s v="MF-17665"/>
    <s v="Maureen Fritzler"/>
    <s v="Corporate"/>
    <s v="United States"/>
    <s v="Columbia"/>
    <s v="Maryland"/>
    <n v="21044"/>
    <x v="3"/>
    <x v="260"/>
    <x v="1"/>
    <x v="10"/>
    <x v="260"/>
    <x v="187"/>
    <n v="8"/>
    <n v="0"/>
    <x v="189"/>
  </r>
  <r>
    <n v="8759"/>
    <s v="CA-2016-114307"/>
    <x v="405"/>
    <x v="1050"/>
    <s v="Standard Class"/>
    <s v="MF-17665"/>
    <s v="Maureen Fritzler"/>
    <s v="Corporate"/>
    <s v="United States"/>
    <s v="Columbia"/>
    <s v="Maryland"/>
    <n v="21044"/>
    <x v="3"/>
    <x v="645"/>
    <x v="0"/>
    <x v="5"/>
    <x v="645"/>
    <x v="1877"/>
    <n v="3"/>
    <n v="0"/>
    <x v="6365"/>
  </r>
  <r>
    <n v="8760"/>
    <s v="CA-2016-114307"/>
    <x v="405"/>
    <x v="1050"/>
    <s v="Standard Class"/>
    <s v="MF-17665"/>
    <s v="Maureen Fritzler"/>
    <s v="Corporate"/>
    <s v="United States"/>
    <s v="Columbia"/>
    <s v="Maryland"/>
    <n v="21044"/>
    <x v="3"/>
    <x v="751"/>
    <x v="1"/>
    <x v="8"/>
    <x v="749"/>
    <x v="5592"/>
    <n v="3"/>
    <n v="0"/>
    <x v="6787"/>
  </r>
  <r>
    <n v="8761"/>
    <s v="CA-2016-159891"/>
    <x v="1011"/>
    <x v="1304"/>
    <s v="Standard Class"/>
    <s v="BF-11170"/>
    <s v="Ben Ferrer"/>
    <s v="Home Office"/>
    <s v="United States"/>
    <s v="Atlanta"/>
    <s v="Georgia"/>
    <n v="30318"/>
    <x v="0"/>
    <x v="450"/>
    <x v="1"/>
    <x v="8"/>
    <x v="451"/>
    <x v="5593"/>
    <n v="1"/>
    <n v="0"/>
    <x v="6788"/>
  </r>
  <r>
    <n v="8762"/>
    <s v="CA-2016-159891"/>
    <x v="1011"/>
    <x v="1304"/>
    <s v="Standard Class"/>
    <s v="BF-11170"/>
    <s v="Ben Ferrer"/>
    <s v="Home Office"/>
    <s v="United States"/>
    <s v="Atlanta"/>
    <s v="Georgia"/>
    <n v="30318"/>
    <x v="0"/>
    <x v="1358"/>
    <x v="1"/>
    <x v="12"/>
    <x v="1344"/>
    <x v="5594"/>
    <n v="8"/>
    <n v="0"/>
    <x v="6789"/>
  </r>
  <r>
    <n v="8763"/>
    <s v="CA-2016-112578"/>
    <x v="723"/>
    <x v="771"/>
    <s v="Standard Class"/>
    <s v="FO-14305"/>
    <s v="Frank Olsen"/>
    <s v="Consumer"/>
    <s v="United States"/>
    <s v="Sacramento"/>
    <s v="California"/>
    <n v="95823"/>
    <x v="1"/>
    <x v="768"/>
    <x v="1"/>
    <x v="4"/>
    <x v="767"/>
    <x v="919"/>
    <n v="1"/>
    <n v="0"/>
    <x v="952"/>
  </r>
  <r>
    <n v="8764"/>
    <s v="CA-2016-112578"/>
    <x v="723"/>
    <x v="771"/>
    <s v="Standard Class"/>
    <s v="FO-14305"/>
    <s v="Frank Olsen"/>
    <s v="Consumer"/>
    <s v="United States"/>
    <s v="Sacramento"/>
    <s v="California"/>
    <n v="95823"/>
    <x v="1"/>
    <x v="1352"/>
    <x v="1"/>
    <x v="14"/>
    <x v="1338"/>
    <x v="5482"/>
    <n v="2"/>
    <n v="0"/>
    <x v="6790"/>
  </r>
  <r>
    <n v="8765"/>
    <s v="CA-2015-107083"/>
    <x v="82"/>
    <x v="562"/>
    <s v="Standard Class"/>
    <s v="BB-11545"/>
    <s v="Brenda Bowman"/>
    <s v="Corporate"/>
    <s v="United States"/>
    <s v="Fort Worth"/>
    <s v="Texas"/>
    <n v="76106"/>
    <x v="2"/>
    <x v="1216"/>
    <x v="1"/>
    <x v="6"/>
    <x v="1200"/>
    <x v="758"/>
    <n v="2"/>
    <n v="0.2"/>
    <x v="1820"/>
  </r>
  <r>
    <n v="8766"/>
    <s v="CA-2015-107083"/>
    <x v="82"/>
    <x v="562"/>
    <s v="Standard Class"/>
    <s v="BB-11545"/>
    <s v="Brenda Bowman"/>
    <s v="Corporate"/>
    <s v="United States"/>
    <s v="Fort Worth"/>
    <s v="Texas"/>
    <n v="76106"/>
    <x v="2"/>
    <x v="15"/>
    <x v="1"/>
    <x v="8"/>
    <x v="15"/>
    <x v="5595"/>
    <n v="2"/>
    <n v="0.8"/>
    <x v="6791"/>
  </r>
  <r>
    <n v="8767"/>
    <s v="CA-2015-107083"/>
    <x v="82"/>
    <x v="562"/>
    <s v="Standard Class"/>
    <s v="BB-11545"/>
    <s v="Brenda Bowman"/>
    <s v="Corporate"/>
    <s v="United States"/>
    <s v="Fort Worth"/>
    <s v="Texas"/>
    <n v="76106"/>
    <x v="2"/>
    <x v="1836"/>
    <x v="1"/>
    <x v="9"/>
    <x v="1824"/>
    <x v="4396"/>
    <n v="3"/>
    <n v="0.8"/>
    <x v="6792"/>
  </r>
  <r>
    <n v="8768"/>
    <s v="CA-2015-107083"/>
    <x v="82"/>
    <x v="562"/>
    <s v="Standard Class"/>
    <s v="BB-11545"/>
    <s v="Brenda Bowman"/>
    <s v="Corporate"/>
    <s v="United States"/>
    <s v="Fort Worth"/>
    <s v="Texas"/>
    <n v="76106"/>
    <x v="2"/>
    <x v="416"/>
    <x v="1"/>
    <x v="8"/>
    <x v="416"/>
    <x v="5596"/>
    <n v="5"/>
    <n v="0.8"/>
    <x v="6793"/>
  </r>
  <r>
    <n v="8769"/>
    <s v="CA-2015-151722"/>
    <x v="348"/>
    <x v="256"/>
    <s v="Standard Class"/>
    <s v="IL-15100"/>
    <s v="Ivan Liston"/>
    <s v="Consumer"/>
    <s v="United States"/>
    <s v="Columbus"/>
    <s v="Ohio"/>
    <n v="43229"/>
    <x v="3"/>
    <x v="293"/>
    <x v="2"/>
    <x v="11"/>
    <x v="293"/>
    <x v="5597"/>
    <n v="4"/>
    <n v="0.2"/>
    <x v="6794"/>
  </r>
  <r>
    <n v="8770"/>
    <s v="CA-2016-151148"/>
    <x v="126"/>
    <x v="250"/>
    <s v="Same Day"/>
    <s v="PO-19180"/>
    <s v="Philisse Overcash"/>
    <s v="Home Office"/>
    <s v="United States"/>
    <s v="Louisville"/>
    <s v="Colorado"/>
    <n v="80027"/>
    <x v="1"/>
    <x v="1750"/>
    <x v="2"/>
    <x v="7"/>
    <x v="1740"/>
    <x v="5598"/>
    <n v="3"/>
    <n v="0.2"/>
    <x v="6795"/>
  </r>
  <r>
    <n v="8771"/>
    <s v="CA-2016-151148"/>
    <x v="126"/>
    <x v="250"/>
    <s v="Same Day"/>
    <s v="PO-19180"/>
    <s v="Philisse Overcash"/>
    <s v="Home Office"/>
    <s v="United States"/>
    <s v="Louisville"/>
    <s v="Colorado"/>
    <n v="80027"/>
    <x v="1"/>
    <x v="792"/>
    <x v="0"/>
    <x v="1"/>
    <x v="790"/>
    <x v="5599"/>
    <n v="4"/>
    <n v="0.2"/>
    <x v="6796"/>
  </r>
  <r>
    <n v="8772"/>
    <s v="CA-2017-115882"/>
    <x v="32"/>
    <x v="31"/>
    <s v="First Class"/>
    <s v="DB-13555"/>
    <s v="Dorothy Badders"/>
    <s v="Corporate"/>
    <s v="United States"/>
    <s v="Raleigh"/>
    <s v="North Carolina"/>
    <n v="27604"/>
    <x v="0"/>
    <x v="1218"/>
    <x v="1"/>
    <x v="9"/>
    <x v="1202"/>
    <x v="5600"/>
    <n v="4"/>
    <n v="0.2"/>
    <x v="6797"/>
  </r>
  <r>
    <n v="8773"/>
    <s v="CA-2017-115882"/>
    <x v="32"/>
    <x v="31"/>
    <s v="First Class"/>
    <s v="DB-13555"/>
    <s v="Dorothy Badders"/>
    <s v="Corporate"/>
    <s v="United States"/>
    <s v="Raleigh"/>
    <s v="North Carolina"/>
    <n v="27604"/>
    <x v="0"/>
    <x v="1030"/>
    <x v="1"/>
    <x v="10"/>
    <x v="1021"/>
    <x v="1355"/>
    <n v="3"/>
    <n v="0.2"/>
    <x v="1419"/>
  </r>
  <r>
    <n v="8774"/>
    <s v="CA-2015-132276"/>
    <x v="1202"/>
    <x v="973"/>
    <s v="Standard Class"/>
    <s v="LC-16960"/>
    <s v="Lindsay Castell"/>
    <s v="Home Office"/>
    <s v="United States"/>
    <s v="New York City"/>
    <s v="New York"/>
    <n v="10024"/>
    <x v="3"/>
    <x v="566"/>
    <x v="1"/>
    <x v="9"/>
    <x v="566"/>
    <x v="2051"/>
    <n v="6"/>
    <n v="0"/>
    <x v="6798"/>
  </r>
  <r>
    <n v="8775"/>
    <s v="CA-2015-132276"/>
    <x v="1202"/>
    <x v="973"/>
    <s v="Standard Class"/>
    <s v="LC-16960"/>
    <s v="Lindsay Castell"/>
    <s v="Home Office"/>
    <s v="United States"/>
    <s v="New York City"/>
    <s v="New York"/>
    <n v="10024"/>
    <x v="3"/>
    <x v="1282"/>
    <x v="1"/>
    <x v="8"/>
    <x v="1267"/>
    <x v="3023"/>
    <n v="2"/>
    <n v="0.2"/>
    <x v="6799"/>
  </r>
  <r>
    <n v="8776"/>
    <s v="CA-2016-163636"/>
    <x v="5"/>
    <x v="66"/>
    <s v="Second Class"/>
    <s v="MP-18175"/>
    <s v="Mike Pelletier"/>
    <s v="Home Office"/>
    <s v="United States"/>
    <s v="Chicago"/>
    <s v="Illinois"/>
    <n v="60623"/>
    <x v="2"/>
    <x v="147"/>
    <x v="1"/>
    <x v="6"/>
    <x v="148"/>
    <x v="5601"/>
    <n v="2"/>
    <n v="0.2"/>
    <x v="6800"/>
  </r>
  <r>
    <n v="8777"/>
    <s v="CA-2016-102813"/>
    <x v="415"/>
    <x v="480"/>
    <s v="First Class"/>
    <s v="EA-14035"/>
    <s v="Erin Ashbrook"/>
    <s v="Corporate"/>
    <s v="United States"/>
    <s v="Huntsville"/>
    <s v="Texas"/>
    <n v="77340"/>
    <x v="2"/>
    <x v="662"/>
    <x v="0"/>
    <x v="1"/>
    <x v="662"/>
    <x v="2568"/>
    <n v="5"/>
    <n v="0.3"/>
    <x v="232"/>
  </r>
  <r>
    <n v="8778"/>
    <s v="CA-2016-102813"/>
    <x v="415"/>
    <x v="480"/>
    <s v="First Class"/>
    <s v="EA-14035"/>
    <s v="Erin Ashbrook"/>
    <s v="Corporate"/>
    <s v="United States"/>
    <s v="Huntsville"/>
    <s v="Texas"/>
    <n v="77340"/>
    <x v="2"/>
    <x v="1440"/>
    <x v="1"/>
    <x v="10"/>
    <x v="1428"/>
    <x v="759"/>
    <n v="8"/>
    <n v="0.2"/>
    <x v="782"/>
  </r>
  <r>
    <n v="8779"/>
    <s v="CA-2017-135377"/>
    <x v="1096"/>
    <x v="867"/>
    <s v="Standard Class"/>
    <s v="BP-11095"/>
    <s v="Bart Pistole"/>
    <s v="Corporate"/>
    <s v="United States"/>
    <s v="New York City"/>
    <s v="New York"/>
    <n v="10024"/>
    <x v="3"/>
    <x v="574"/>
    <x v="0"/>
    <x v="0"/>
    <x v="574"/>
    <x v="5602"/>
    <n v="3"/>
    <n v="0.2"/>
    <x v="6801"/>
  </r>
  <r>
    <n v="8780"/>
    <s v="CA-2015-165813"/>
    <x v="305"/>
    <x v="206"/>
    <s v="Second Class"/>
    <s v="BM-11785"/>
    <s v="Bryan Mills"/>
    <s v="Consumer"/>
    <s v="United States"/>
    <s v="Salem"/>
    <s v="Oregon"/>
    <n v="97301"/>
    <x v="1"/>
    <x v="762"/>
    <x v="1"/>
    <x v="4"/>
    <x v="761"/>
    <x v="5603"/>
    <n v="3"/>
    <n v="0.2"/>
    <x v="6802"/>
  </r>
  <r>
    <n v="8781"/>
    <s v="CA-2015-133585"/>
    <x v="879"/>
    <x v="100"/>
    <s v="First Class"/>
    <s v="CM-12715"/>
    <s v="Craig Molinari"/>
    <s v="Corporate"/>
    <s v="United States"/>
    <s v="Houston"/>
    <s v="Texas"/>
    <n v="77070"/>
    <x v="2"/>
    <x v="1261"/>
    <x v="1"/>
    <x v="6"/>
    <x v="1245"/>
    <x v="5604"/>
    <n v="2"/>
    <n v="0.2"/>
    <x v="6803"/>
  </r>
  <r>
    <n v="8782"/>
    <s v="CA-2015-133585"/>
    <x v="879"/>
    <x v="100"/>
    <s v="First Class"/>
    <s v="CM-12715"/>
    <s v="Craig Molinari"/>
    <s v="Corporate"/>
    <s v="United States"/>
    <s v="Houston"/>
    <s v="Texas"/>
    <n v="77070"/>
    <x v="2"/>
    <x v="789"/>
    <x v="0"/>
    <x v="0"/>
    <x v="787"/>
    <x v="5605"/>
    <n v="6"/>
    <n v="0.32"/>
    <x v="6804"/>
  </r>
  <r>
    <n v="8783"/>
    <s v="CA-2016-116911"/>
    <x v="306"/>
    <x v="369"/>
    <s v="Standard Class"/>
    <s v="JD-16150"/>
    <s v="Justin Deggeller"/>
    <s v="Corporate"/>
    <s v="United States"/>
    <s v="Twin Falls"/>
    <s v="Idaho"/>
    <n v="83301"/>
    <x v="1"/>
    <x v="1206"/>
    <x v="1"/>
    <x v="8"/>
    <x v="1191"/>
    <x v="5606"/>
    <n v="4"/>
    <n v="0.2"/>
    <x v="6805"/>
  </r>
  <r>
    <n v="8784"/>
    <s v="CA-2016-116911"/>
    <x v="306"/>
    <x v="369"/>
    <s v="Standard Class"/>
    <s v="JD-16150"/>
    <s v="Justin Deggeller"/>
    <s v="Corporate"/>
    <s v="United States"/>
    <s v="Twin Falls"/>
    <s v="Idaho"/>
    <n v="83301"/>
    <x v="1"/>
    <x v="215"/>
    <x v="0"/>
    <x v="3"/>
    <x v="216"/>
    <x v="5607"/>
    <n v="3"/>
    <n v="0"/>
    <x v="6806"/>
  </r>
  <r>
    <n v="8785"/>
    <s v="US-2017-129224"/>
    <x v="294"/>
    <x v="275"/>
    <s v="Standard Class"/>
    <s v="AS-10630"/>
    <s v="Ann Steele"/>
    <s v="Home Office"/>
    <s v="United States"/>
    <s v="Knoxville"/>
    <s v="Tennessee"/>
    <n v="37918"/>
    <x v="0"/>
    <x v="1186"/>
    <x v="1"/>
    <x v="2"/>
    <x v="1172"/>
    <x v="877"/>
    <n v="2"/>
    <n v="0.2"/>
    <x v="910"/>
  </r>
  <r>
    <n v="8786"/>
    <s v="CA-2017-145765"/>
    <x v="39"/>
    <x v="886"/>
    <s v="Standard Class"/>
    <s v="CM-11815"/>
    <s v="Candace McMahon"/>
    <s v="Corporate"/>
    <s v="United States"/>
    <s v="Phoenix"/>
    <s v="Arizona"/>
    <n v="85023"/>
    <x v="1"/>
    <x v="1692"/>
    <x v="2"/>
    <x v="7"/>
    <x v="1680"/>
    <x v="4398"/>
    <n v="5"/>
    <n v="0.2"/>
    <x v="5160"/>
  </r>
  <r>
    <n v="8787"/>
    <s v="CA-2017-145765"/>
    <x v="39"/>
    <x v="886"/>
    <s v="Standard Class"/>
    <s v="CM-11815"/>
    <s v="Candace McMahon"/>
    <s v="Corporate"/>
    <s v="United States"/>
    <s v="Phoenix"/>
    <s v="Arizona"/>
    <n v="85023"/>
    <x v="1"/>
    <x v="1483"/>
    <x v="1"/>
    <x v="10"/>
    <x v="1470"/>
    <x v="12"/>
    <n v="3"/>
    <n v="0.2"/>
    <x v="12"/>
  </r>
  <r>
    <n v="8788"/>
    <s v="CA-2017-145765"/>
    <x v="39"/>
    <x v="886"/>
    <s v="Standard Class"/>
    <s v="CM-11815"/>
    <s v="Candace McMahon"/>
    <s v="Corporate"/>
    <s v="United States"/>
    <s v="Phoenix"/>
    <s v="Arizona"/>
    <n v="85023"/>
    <x v="1"/>
    <x v="106"/>
    <x v="2"/>
    <x v="11"/>
    <x v="106"/>
    <x v="5608"/>
    <n v="4"/>
    <n v="0.2"/>
    <x v="6807"/>
  </r>
  <r>
    <n v="8789"/>
    <s v="CA-2017-126914"/>
    <x v="140"/>
    <x v="141"/>
    <s v="Standard Class"/>
    <s v="JE-15715"/>
    <s v="Joe Elijah"/>
    <s v="Consumer"/>
    <s v="United States"/>
    <s v="Monroe"/>
    <s v="North Carolina"/>
    <n v="28110"/>
    <x v="0"/>
    <x v="1003"/>
    <x v="0"/>
    <x v="1"/>
    <x v="995"/>
    <x v="327"/>
    <n v="3"/>
    <n v="0.2"/>
    <x v="5386"/>
  </r>
  <r>
    <n v="8790"/>
    <s v="CA-2017-126914"/>
    <x v="140"/>
    <x v="141"/>
    <s v="Standard Class"/>
    <s v="JE-15715"/>
    <s v="Joe Elijah"/>
    <s v="Consumer"/>
    <s v="United States"/>
    <s v="Monroe"/>
    <s v="North Carolina"/>
    <n v="28110"/>
    <x v="0"/>
    <x v="1195"/>
    <x v="0"/>
    <x v="0"/>
    <x v="1180"/>
    <x v="5609"/>
    <n v="2"/>
    <n v="0.2"/>
    <x v="6808"/>
  </r>
  <r>
    <n v="8791"/>
    <s v="CA-2015-169572"/>
    <x v="684"/>
    <x v="64"/>
    <s v="Standard Class"/>
    <s v="AG-10525"/>
    <s v="Andy Gerbode"/>
    <s v="Corporate"/>
    <s v="United States"/>
    <s v="Richmond"/>
    <s v="Virginia"/>
    <n v="23223"/>
    <x v="0"/>
    <x v="1472"/>
    <x v="1"/>
    <x v="8"/>
    <x v="1459"/>
    <x v="5610"/>
    <n v="9"/>
    <n v="0"/>
    <x v="6809"/>
  </r>
  <r>
    <n v="8792"/>
    <s v="CA-2017-162075"/>
    <x v="257"/>
    <x v="540"/>
    <s v="Standard Class"/>
    <s v="TT-21220"/>
    <s v="Thomas Thornton"/>
    <s v="Consumer"/>
    <s v="United States"/>
    <s v="Houston"/>
    <s v="Texas"/>
    <n v="77041"/>
    <x v="2"/>
    <x v="664"/>
    <x v="2"/>
    <x v="7"/>
    <x v="664"/>
    <x v="3431"/>
    <n v="7"/>
    <n v="0.2"/>
    <x v="6810"/>
  </r>
  <r>
    <n v="8793"/>
    <s v="CA-2014-162992"/>
    <x v="174"/>
    <x v="444"/>
    <s v="First Class"/>
    <s v="BP-11095"/>
    <s v="Bart Pistole"/>
    <s v="Corporate"/>
    <s v="United States"/>
    <s v="Los Angeles"/>
    <s v="California"/>
    <n v="90008"/>
    <x v="1"/>
    <x v="573"/>
    <x v="1"/>
    <x v="2"/>
    <x v="573"/>
    <x v="2"/>
    <n v="2"/>
    <n v="0"/>
    <x v="2"/>
  </r>
  <r>
    <n v="8794"/>
    <s v="CA-2014-162992"/>
    <x v="174"/>
    <x v="444"/>
    <s v="First Class"/>
    <s v="BP-11095"/>
    <s v="Bart Pistole"/>
    <s v="Corporate"/>
    <s v="United States"/>
    <s v="Los Angeles"/>
    <s v="California"/>
    <n v="90008"/>
    <x v="1"/>
    <x v="485"/>
    <x v="1"/>
    <x v="13"/>
    <x v="485"/>
    <x v="5611"/>
    <n v="5"/>
    <n v="0"/>
    <x v="6811"/>
  </r>
  <r>
    <n v="8795"/>
    <s v="CA-2014-162992"/>
    <x v="174"/>
    <x v="444"/>
    <s v="First Class"/>
    <s v="BP-11095"/>
    <s v="Bart Pistole"/>
    <s v="Corporate"/>
    <s v="United States"/>
    <s v="Los Angeles"/>
    <s v="California"/>
    <n v="90008"/>
    <x v="1"/>
    <x v="1285"/>
    <x v="2"/>
    <x v="7"/>
    <x v="1271"/>
    <x v="5612"/>
    <n v="5"/>
    <n v="0.2"/>
    <x v="6812"/>
  </r>
  <r>
    <n v="8796"/>
    <s v="CA-2014-162992"/>
    <x v="174"/>
    <x v="444"/>
    <s v="First Class"/>
    <s v="BP-11095"/>
    <s v="Bart Pistole"/>
    <s v="Corporate"/>
    <s v="United States"/>
    <s v="Los Angeles"/>
    <s v="California"/>
    <n v="90008"/>
    <x v="1"/>
    <x v="665"/>
    <x v="2"/>
    <x v="7"/>
    <x v="665"/>
    <x v="2005"/>
    <n v="4"/>
    <n v="0.2"/>
    <x v="2157"/>
  </r>
  <r>
    <n v="8797"/>
    <s v="CA-2016-106397"/>
    <x v="274"/>
    <x v="522"/>
    <s v="Standard Class"/>
    <s v="MJ-17740"/>
    <s v="Max Jones"/>
    <s v="Consumer"/>
    <s v="United States"/>
    <s v="Orem"/>
    <s v="Utah"/>
    <n v="84057"/>
    <x v="1"/>
    <x v="490"/>
    <x v="1"/>
    <x v="10"/>
    <x v="490"/>
    <x v="91"/>
    <n v="2"/>
    <n v="0"/>
    <x v="91"/>
  </r>
  <r>
    <n v="8798"/>
    <s v="CA-2016-106397"/>
    <x v="274"/>
    <x v="522"/>
    <s v="Standard Class"/>
    <s v="MJ-17740"/>
    <s v="Max Jones"/>
    <s v="Consumer"/>
    <s v="United States"/>
    <s v="Orem"/>
    <s v="Utah"/>
    <n v="84057"/>
    <x v="1"/>
    <x v="1243"/>
    <x v="1"/>
    <x v="6"/>
    <x v="1226"/>
    <x v="44"/>
    <n v="2"/>
    <n v="0"/>
    <x v="4504"/>
  </r>
  <r>
    <n v="8799"/>
    <s v="US-2016-150140"/>
    <x v="1203"/>
    <x v="41"/>
    <s v="Standard Class"/>
    <s v="VM-21685"/>
    <s v="Valerie Mitchum"/>
    <s v="Home Office"/>
    <s v="United States"/>
    <s v="Burlington"/>
    <s v="Vermont"/>
    <s v="05408"/>
    <x v="3"/>
    <x v="1367"/>
    <x v="2"/>
    <x v="7"/>
    <x v="1352"/>
    <x v="5613"/>
    <n v="5"/>
    <n v="0"/>
    <x v="6813"/>
  </r>
  <r>
    <n v="8800"/>
    <s v="CA-2014-116666"/>
    <x v="1204"/>
    <x v="503"/>
    <s v="First Class"/>
    <s v="KT-16480"/>
    <s v="Kean Thornton"/>
    <s v="Consumer"/>
    <s v="United States"/>
    <s v="Philadelphia"/>
    <s v="Pennsylvania"/>
    <n v="19134"/>
    <x v="3"/>
    <x v="306"/>
    <x v="2"/>
    <x v="16"/>
    <x v="306"/>
    <x v="5614"/>
    <n v="5"/>
    <n v="0.4"/>
    <x v="6814"/>
  </r>
  <r>
    <n v="8801"/>
    <s v="CA-2017-148992"/>
    <x v="51"/>
    <x v="207"/>
    <s v="Standard Class"/>
    <s v="CS-12250"/>
    <s v="Chris Selesnick"/>
    <s v="Corporate"/>
    <s v="United States"/>
    <s v="Chicago"/>
    <s v="Illinois"/>
    <n v="60623"/>
    <x v="2"/>
    <x v="1283"/>
    <x v="1"/>
    <x v="10"/>
    <x v="1268"/>
    <x v="1432"/>
    <n v="2"/>
    <n v="0.2"/>
    <x v="1507"/>
  </r>
  <r>
    <n v="8802"/>
    <s v="CA-2016-140935"/>
    <x v="338"/>
    <x v="357"/>
    <s v="First Class"/>
    <s v="AB-10015"/>
    <s v="Aaron Bergman"/>
    <s v="Consumer"/>
    <s v="United States"/>
    <s v="Oklahoma City"/>
    <s v="Oklahoma"/>
    <n v="73120"/>
    <x v="2"/>
    <x v="1720"/>
    <x v="2"/>
    <x v="7"/>
    <x v="1707"/>
    <x v="5615"/>
    <n v="2"/>
    <n v="0"/>
    <x v="6815"/>
  </r>
  <r>
    <n v="8803"/>
    <s v="CA-2016-140935"/>
    <x v="338"/>
    <x v="357"/>
    <s v="First Class"/>
    <s v="AB-10015"/>
    <s v="Aaron Bergman"/>
    <s v="Consumer"/>
    <s v="United States"/>
    <s v="Oklahoma City"/>
    <s v="Oklahoma"/>
    <n v="73120"/>
    <x v="2"/>
    <x v="1106"/>
    <x v="0"/>
    <x v="0"/>
    <x v="1095"/>
    <x v="2661"/>
    <n v="2"/>
    <n v="0"/>
    <x v="6816"/>
  </r>
  <r>
    <n v="8804"/>
    <s v="CA-2014-157644"/>
    <x v="520"/>
    <x v="916"/>
    <s v="First Class"/>
    <s v="AH-10030"/>
    <s v="Aaron Hawkins"/>
    <s v="Corporate"/>
    <s v="United States"/>
    <s v="New York City"/>
    <s v="New York"/>
    <n v="10035"/>
    <x v="3"/>
    <x v="567"/>
    <x v="2"/>
    <x v="11"/>
    <x v="567"/>
    <x v="5616"/>
    <n v="3"/>
    <n v="0"/>
    <x v="6817"/>
  </r>
  <r>
    <n v="8805"/>
    <s v="CA-2014-157644"/>
    <x v="520"/>
    <x v="916"/>
    <s v="First Class"/>
    <s v="AH-10030"/>
    <s v="Aaron Hawkins"/>
    <s v="Corporate"/>
    <s v="United States"/>
    <s v="New York City"/>
    <s v="New York"/>
    <n v="10035"/>
    <x v="3"/>
    <x v="165"/>
    <x v="1"/>
    <x v="2"/>
    <x v="166"/>
    <x v="1381"/>
    <n v="3"/>
    <n v="0"/>
    <x v="3602"/>
  </r>
  <r>
    <n v="8806"/>
    <s v="US-2017-100398"/>
    <x v="971"/>
    <x v="176"/>
    <s v="Standard Class"/>
    <s v="DO-13435"/>
    <s v="Denny Ordway"/>
    <s v="Consumer"/>
    <s v="United States"/>
    <s v="Salt Lake City"/>
    <s v="Utah"/>
    <n v="84106"/>
    <x v="1"/>
    <x v="1160"/>
    <x v="1"/>
    <x v="8"/>
    <x v="1147"/>
    <x v="5617"/>
    <n v="3"/>
    <n v="0.2"/>
    <x v="6818"/>
  </r>
  <r>
    <n v="8807"/>
    <s v="CA-2016-113082"/>
    <x v="126"/>
    <x v="1069"/>
    <s v="Standard Class"/>
    <s v="MC-17590"/>
    <s v="Matt Collister"/>
    <s v="Corporate"/>
    <s v="United States"/>
    <s v="Utica"/>
    <s v="New York"/>
    <n v="13501"/>
    <x v="3"/>
    <x v="1702"/>
    <x v="0"/>
    <x v="5"/>
    <x v="1691"/>
    <x v="586"/>
    <n v="2"/>
    <n v="0"/>
    <x v="6188"/>
  </r>
  <r>
    <n v="8808"/>
    <s v="US-2017-110646"/>
    <x v="40"/>
    <x v="360"/>
    <s v="Standard Class"/>
    <s v="JF-15190"/>
    <s v="Jamie Frazer"/>
    <s v="Consumer"/>
    <s v="United States"/>
    <s v="Philadelphia"/>
    <s v="Pennsylvania"/>
    <n v="19134"/>
    <x v="3"/>
    <x v="805"/>
    <x v="1"/>
    <x v="8"/>
    <x v="803"/>
    <x v="5618"/>
    <n v="3"/>
    <n v="0.7"/>
    <x v="6819"/>
  </r>
  <r>
    <n v="8809"/>
    <s v="US-2017-110646"/>
    <x v="40"/>
    <x v="360"/>
    <s v="Standard Class"/>
    <s v="JF-15190"/>
    <s v="Jamie Frazer"/>
    <s v="Consumer"/>
    <s v="United States"/>
    <s v="Philadelphia"/>
    <s v="Pennsylvania"/>
    <n v="19134"/>
    <x v="3"/>
    <x v="1255"/>
    <x v="2"/>
    <x v="7"/>
    <x v="1239"/>
    <x v="5619"/>
    <n v="5"/>
    <n v="0.4"/>
    <x v="6820"/>
  </r>
  <r>
    <n v="8810"/>
    <s v="US-2017-110646"/>
    <x v="40"/>
    <x v="360"/>
    <s v="Standard Class"/>
    <s v="JF-15190"/>
    <s v="Jamie Frazer"/>
    <s v="Consumer"/>
    <s v="United States"/>
    <s v="Philadelphia"/>
    <s v="Pennsylvania"/>
    <n v="19134"/>
    <x v="3"/>
    <x v="932"/>
    <x v="1"/>
    <x v="2"/>
    <x v="925"/>
    <x v="1816"/>
    <n v="5"/>
    <n v="0.2"/>
    <x v="6821"/>
  </r>
  <r>
    <n v="8811"/>
    <s v="CA-2017-120614"/>
    <x v="1109"/>
    <x v="150"/>
    <s v="Standard Class"/>
    <s v="SM-20950"/>
    <s v="Suzanne McNair"/>
    <s v="Corporate"/>
    <s v="United States"/>
    <s v="Los Angeles"/>
    <s v="California"/>
    <n v="90004"/>
    <x v="1"/>
    <x v="945"/>
    <x v="1"/>
    <x v="10"/>
    <x v="938"/>
    <x v="5620"/>
    <n v="4"/>
    <n v="0"/>
    <x v="6822"/>
  </r>
  <r>
    <n v="8812"/>
    <s v="US-2016-140172"/>
    <x v="387"/>
    <x v="20"/>
    <s v="Standard Class"/>
    <s v="SP-20650"/>
    <s v="Stephanie Phelps"/>
    <s v="Corporate"/>
    <s v="United States"/>
    <s v="Jackson"/>
    <s v="Michigan"/>
    <n v="49201"/>
    <x v="2"/>
    <x v="1143"/>
    <x v="1"/>
    <x v="9"/>
    <x v="1131"/>
    <x v="5621"/>
    <n v="3"/>
    <n v="0.1"/>
    <x v="6823"/>
  </r>
  <r>
    <n v="8813"/>
    <s v="US-2016-140172"/>
    <x v="387"/>
    <x v="20"/>
    <s v="Standard Class"/>
    <s v="SP-20650"/>
    <s v="Stephanie Phelps"/>
    <s v="Corporate"/>
    <s v="United States"/>
    <s v="Jackson"/>
    <s v="Michigan"/>
    <n v="49201"/>
    <x v="2"/>
    <x v="1622"/>
    <x v="1"/>
    <x v="6"/>
    <x v="1050"/>
    <x v="2255"/>
    <n v="5"/>
    <n v="0"/>
    <x v="6824"/>
  </r>
  <r>
    <n v="8814"/>
    <s v="CA-2015-127754"/>
    <x v="353"/>
    <x v="116"/>
    <s v="Standard Class"/>
    <s v="CK-12760"/>
    <s v="Cyma Kinney"/>
    <s v="Corporate"/>
    <s v="United States"/>
    <s v="Glendale"/>
    <s v="Arizona"/>
    <n v="85301"/>
    <x v="1"/>
    <x v="637"/>
    <x v="0"/>
    <x v="1"/>
    <x v="637"/>
    <x v="4602"/>
    <n v="3"/>
    <n v="0.2"/>
    <x v="6825"/>
  </r>
  <r>
    <n v="8815"/>
    <s v="CA-2015-144274"/>
    <x v="521"/>
    <x v="332"/>
    <s v="Second Class"/>
    <s v="PW-19240"/>
    <s v="Pierre Wener"/>
    <s v="Consumer"/>
    <s v="United States"/>
    <s v="Wilmington"/>
    <s v="Delaware"/>
    <n v="19805"/>
    <x v="3"/>
    <x v="348"/>
    <x v="2"/>
    <x v="7"/>
    <x v="348"/>
    <x v="673"/>
    <n v="2"/>
    <n v="0"/>
    <x v="685"/>
  </r>
  <r>
    <n v="8816"/>
    <s v="CA-2015-144274"/>
    <x v="521"/>
    <x v="332"/>
    <s v="Second Class"/>
    <s v="PW-19240"/>
    <s v="Pierre Wener"/>
    <s v="Consumer"/>
    <s v="United States"/>
    <s v="Wilmington"/>
    <s v="Delaware"/>
    <n v="19805"/>
    <x v="3"/>
    <x v="1843"/>
    <x v="1"/>
    <x v="10"/>
    <x v="1831"/>
    <x v="5622"/>
    <n v="6"/>
    <n v="0"/>
    <x v="6826"/>
  </r>
  <r>
    <n v="8817"/>
    <s v="CA-2015-144274"/>
    <x v="521"/>
    <x v="332"/>
    <s v="Second Class"/>
    <s v="PW-19240"/>
    <s v="Pierre Wener"/>
    <s v="Consumer"/>
    <s v="United States"/>
    <s v="Wilmington"/>
    <s v="Delaware"/>
    <n v="19805"/>
    <x v="3"/>
    <x v="169"/>
    <x v="1"/>
    <x v="6"/>
    <x v="170"/>
    <x v="2805"/>
    <n v="4"/>
    <n v="0"/>
    <x v="6827"/>
  </r>
  <r>
    <n v="8818"/>
    <s v="CA-2015-144274"/>
    <x v="521"/>
    <x v="332"/>
    <s v="Second Class"/>
    <s v="PW-19240"/>
    <s v="Pierre Wener"/>
    <s v="Consumer"/>
    <s v="United States"/>
    <s v="Wilmington"/>
    <s v="Delaware"/>
    <n v="19805"/>
    <x v="3"/>
    <x v="1451"/>
    <x v="1"/>
    <x v="12"/>
    <x v="153"/>
    <x v="3416"/>
    <n v="2"/>
    <n v="0"/>
    <x v="6828"/>
  </r>
  <r>
    <n v="8819"/>
    <s v="CA-2015-144274"/>
    <x v="521"/>
    <x v="332"/>
    <s v="Second Class"/>
    <s v="PW-19240"/>
    <s v="Pierre Wener"/>
    <s v="Consumer"/>
    <s v="United States"/>
    <s v="Wilmington"/>
    <s v="Delaware"/>
    <n v="19805"/>
    <x v="3"/>
    <x v="490"/>
    <x v="1"/>
    <x v="10"/>
    <x v="490"/>
    <x v="789"/>
    <n v="6"/>
    <n v="0"/>
    <x v="814"/>
  </r>
  <r>
    <n v="8820"/>
    <s v="CA-2015-142930"/>
    <x v="109"/>
    <x v="156"/>
    <s v="Standard Class"/>
    <s v="EB-14170"/>
    <s v="Evan Bailliet"/>
    <s v="Consumer"/>
    <s v="United States"/>
    <s v="Austin"/>
    <s v="Texas"/>
    <n v="78745"/>
    <x v="2"/>
    <x v="656"/>
    <x v="1"/>
    <x v="10"/>
    <x v="656"/>
    <x v="763"/>
    <n v="4"/>
    <n v="0.2"/>
    <x v="785"/>
  </r>
  <r>
    <n v="8821"/>
    <s v="CA-2017-100622"/>
    <x v="132"/>
    <x v="170"/>
    <s v="Standard Class"/>
    <s v="DK-13090"/>
    <s v="Dave Kipp"/>
    <s v="Consumer"/>
    <s v="United States"/>
    <s v="Orlando"/>
    <s v="Florida"/>
    <n v="32839"/>
    <x v="0"/>
    <x v="455"/>
    <x v="2"/>
    <x v="16"/>
    <x v="456"/>
    <x v="324"/>
    <n v="2"/>
    <n v="0.2"/>
    <x v="6829"/>
  </r>
  <r>
    <n v="8822"/>
    <s v="CA-2017-100622"/>
    <x v="132"/>
    <x v="170"/>
    <s v="Standard Class"/>
    <s v="DK-13090"/>
    <s v="Dave Kipp"/>
    <s v="Consumer"/>
    <s v="United States"/>
    <s v="Orlando"/>
    <s v="Florida"/>
    <n v="32839"/>
    <x v="0"/>
    <x v="1282"/>
    <x v="1"/>
    <x v="8"/>
    <x v="1267"/>
    <x v="5623"/>
    <n v="2"/>
    <n v="0.7"/>
    <x v="6830"/>
  </r>
  <r>
    <n v="8823"/>
    <s v="CA-2017-100622"/>
    <x v="132"/>
    <x v="170"/>
    <s v="Standard Class"/>
    <s v="DK-13090"/>
    <s v="Dave Kipp"/>
    <s v="Consumer"/>
    <s v="United States"/>
    <s v="Orlando"/>
    <s v="Florida"/>
    <n v="32839"/>
    <x v="0"/>
    <x v="1753"/>
    <x v="1"/>
    <x v="6"/>
    <x v="1743"/>
    <x v="4029"/>
    <n v="2"/>
    <n v="0.2"/>
    <x v="4672"/>
  </r>
  <r>
    <n v="8824"/>
    <s v="CA-2017-100622"/>
    <x v="132"/>
    <x v="170"/>
    <s v="Standard Class"/>
    <s v="DK-13090"/>
    <s v="Dave Kipp"/>
    <s v="Consumer"/>
    <s v="United States"/>
    <s v="Orlando"/>
    <s v="Florida"/>
    <n v="32839"/>
    <x v="0"/>
    <x v="711"/>
    <x v="1"/>
    <x v="10"/>
    <x v="710"/>
    <x v="1432"/>
    <n v="2"/>
    <n v="0.2"/>
    <x v="1507"/>
  </r>
  <r>
    <n v="8825"/>
    <s v="CA-2017-117156"/>
    <x v="708"/>
    <x v="275"/>
    <s v="Second Class"/>
    <s v="TB-21055"/>
    <s v="Ted Butterfield"/>
    <s v="Consumer"/>
    <s v="United States"/>
    <s v="Reading"/>
    <s v="Pennsylvania"/>
    <n v="19601"/>
    <x v="3"/>
    <x v="436"/>
    <x v="1"/>
    <x v="12"/>
    <x v="436"/>
    <x v="3179"/>
    <n v="3"/>
    <n v="0.2"/>
    <x v="4605"/>
  </r>
  <r>
    <n v="8826"/>
    <s v="CA-2015-115399"/>
    <x v="546"/>
    <x v="190"/>
    <s v="First Class"/>
    <s v="AG-10900"/>
    <s v="Arthur Gainer"/>
    <s v="Consumer"/>
    <s v="United States"/>
    <s v="Philadelphia"/>
    <s v="Pennsylvania"/>
    <n v="19134"/>
    <x v="3"/>
    <x v="1186"/>
    <x v="1"/>
    <x v="2"/>
    <x v="1172"/>
    <x v="2789"/>
    <n v="3"/>
    <n v="0.2"/>
    <x v="3177"/>
  </r>
  <r>
    <n v="8827"/>
    <s v="US-2014-157847"/>
    <x v="1063"/>
    <x v="516"/>
    <s v="Second Class"/>
    <s v="SC-20020"/>
    <s v="Sam Craven"/>
    <s v="Consumer"/>
    <s v="United States"/>
    <s v="Houston"/>
    <s v="Texas"/>
    <n v="77095"/>
    <x v="2"/>
    <x v="481"/>
    <x v="1"/>
    <x v="10"/>
    <x v="482"/>
    <x v="3059"/>
    <n v="5"/>
    <n v="0.2"/>
    <x v="3422"/>
  </r>
  <r>
    <n v="8828"/>
    <s v="US-2014-157847"/>
    <x v="1063"/>
    <x v="516"/>
    <s v="Second Class"/>
    <s v="SC-20020"/>
    <s v="Sam Craven"/>
    <s v="Consumer"/>
    <s v="United States"/>
    <s v="Houston"/>
    <s v="Texas"/>
    <n v="77095"/>
    <x v="2"/>
    <x v="1774"/>
    <x v="1"/>
    <x v="10"/>
    <x v="1764"/>
    <x v="1399"/>
    <n v="7"/>
    <n v="0.2"/>
    <x v="6831"/>
  </r>
  <r>
    <n v="8829"/>
    <s v="CA-2015-115168"/>
    <x v="1117"/>
    <x v="770"/>
    <s v="Standard Class"/>
    <s v="BB-11545"/>
    <s v="Brenda Bowman"/>
    <s v="Corporate"/>
    <s v="United States"/>
    <s v="Saint Charles"/>
    <s v="Missouri"/>
    <n v="63301"/>
    <x v="2"/>
    <x v="1157"/>
    <x v="1"/>
    <x v="10"/>
    <x v="1145"/>
    <x v="232"/>
    <n v="2"/>
    <n v="0"/>
    <x v="234"/>
  </r>
  <r>
    <n v="8830"/>
    <s v="CA-2014-109680"/>
    <x v="191"/>
    <x v="1096"/>
    <s v="First Class"/>
    <s v="VP-21760"/>
    <s v="Victoria Pisteka"/>
    <s v="Corporate"/>
    <s v="United States"/>
    <s v="Indianapolis"/>
    <s v="Indiana"/>
    <n v="46203"/>
    <x v="2"/>
    <x v="1662"/>
    <x v="1"/>
    <x v="4"/>
    <x v="1650"/>
    <x v="5624"/>
    <n v="2"/>
    <n v="0"/>
    <x v="6832"/>
  </r>
  <r>
    <n v="8831"/>
    <s v="CA-2016-167983"/>
    <x v="1036"/>
    <x v="868"/>
    <s v="Second Class"/>
    <s v="RP-19270"/>
    <s v="Rachel Payne"/>
    <s v="Corporate"/>
    <s v="United States"/>
    <s v="Seattle"/>
    <s v="Washington"/>
    <n v="98115"/>
    <x v="1"/>
    <x v="807"/>
    <x v="1"/>
    <x v="8"/>
    <x v="805"/>
    <x v="5625"/>
    <n v="10"/>
    <n v="0.2"/>
    <x v="6833"/>
  </r>
  <r>
    <n v="8832"/>
    <s v="CA-2015-145324"/>
    <x v="219"/>
    <x v="765"/>
    <s v="Standard Class"/>
    <s v="DH-13675"/>
    <s v="Duane Huffman"/>
    <s v="Home Office"/>
    <s v="United States"/>
    <s v="Harrisonburg"/>
    <s v="Virginia"/>
    <n v="22801"/>
    <x v="0"/>
    <x v="561"/>
    <x v="0"/>
    <x v="5"/>
    <x v="560"/>
    <x v="792"/>
    <n v="2"/>
    <n v="0"/>
    <x v="6834"/>
  </r>
  <r>
    <n v="8833"/>
    <s v="CA-2015-153423"/>
    <x v="137"/>
    <x v="1121"/>
    <s v="Standard Class"/>
    <s v="SW-20455"/>
    <s v="Shaun Weien"/>
    <s v="Consumer"/>
    <s v="United States"/>
    <s v="Rochester"/>
    <s v="New York"/>
    <n v="14609"/>
    <x v="3"/>
    <x v="692"/>
    <x v="1"/>
    <x v="8"/>
    <x v="692"/>
    <x v="1396"/>
    <n v="2"/>
    <n v="0.2"/>
    <x v="1465"/>
  </r>
  <r>
    <n v="8834"/>
    <s v="US-2017-132675"/>
    <x v="241"/>
    <x v="938"/>
    <s v="Standard Class"/>
    <s v="KF-16285"/>
    <s v="Karen Ferguson"/>
    <s v="Home Office"/>
    <s v="United States"/>
    <s v="Sandy Springs"/>
    <s v="Georgia"/>
    <n v="30328"/>
    <x v="0"/>
    <x v="1018"/>
    <x v="1"/>
    <x v="4"/>
    <x v="1519"/>
    <x v="4729"/>
    <n v="1"/>
    <n v="0"/>
    <x v="5877"/>
  </r>
  <r>
    <n v="8835"/>
    <s v="US-2017-132675"/>
    <x v="241"/>
    <x v="938"/>
    <s v="Standard Class"/>
    <s v="KF-16285"/>
    <s v="Karen Ferguson"/>
    <s v="Home Office"/>
    <s v="United States"/>
    <s v="Sandy Springs"/>
    <s v="Georgia"/>
    <n v="30328"/>
    <x v="0"/>
    <x v="1517"/>
    <x v="2"/>
    <x v="7"/>
    <x v="1504"/>
    <x v="5626"/>
    <n v="2"/>
    <n v="0"/>
    <x v="6835"/>
  </r>
  <r>
    <n v="8836"/>
    <s v="US-2017-132675"/>
    <x v="241"/>
    <x v="938"/>
    <s v="Standard Class"/>
    <s v="KF-16285"/>
    <s v="Karen Ferguson"/>
    <s v="Home Office"/>
    <s v="United States"/>
    <s v="Sandy Springs"/>
    <s v="Georgia"/>
    <n v="30328"/>
    <x v="0"/>
    <x v="1742"/>
    <x v="1"/>
    <x v="6"/>
    <x v="1731"/>
    <x v="293"/>
    <n v="4"/>
    <n v="0"/>
    <x v="6836"/>
  </r>
  <r>
    <n v="8837"/>
    <s v="US-2017-132675"/>
    <x v="241"/>
    <x v="938"/>
    <s v="Standard Class"/>
    <s v="KF-16285"/>
    <s v="Karen Ferguson"/>
    <s v="Home Office"/>
    <s v="United States"/>
    <s v="Sandy Springs"/>
    <s v="Georgia"/>
    <n v="30328"/>
    <x v="0"/>
    <x v="753"/>
    <x v="1"/>
    <x v="6"/>
    <x v="751"/>
    <x v="1936"/>
    <n v="3"/>
    <n v="0"/>
    <x v="6837"/>
  </r>
  <r>
    <n v="8838"/>
    <s v="US-2017-132675"/>
    <x v="241"/>
    <x v="938"/>
    <s v="Standard Class"/>
    <s v="KF-16285"/>
    <s v="Karen Ferguson"/>
    <s v="Home Office"/>
    <s v="United States"/>
    <s v="Sandy Springs"/>
    <s v="Georgia"/>
    <n v="30328"/>
    <x v="0"/>
    <x v="365"/>
    <x v="1"/>
    <x v="2"/>
    <x v="365"/>
    <x v="2143"/>
    <n v="5"/>
    <n v="0"/>
    <x v="2309"/>
  </r>
  <r>
    <n v="8839"/>
    <s v="CA-2014-153808"/>
    <x v="322"/>
    <x v="343"/>
    <s v="Second Class"/>
    <s v="FH-14275"/>
    <s v="Frank Hawley"/>
    <s v="Corporate"/>
    <s v="United States"/>
    <s v="Los Angeles"/>
    <s v="California"/>
    <n v="90004"/>
    <x v="1"/>
    <x v="1559"/>
    <x v="1"/>
    <x v="6"/>
    <x v="1549"/>
    <x v="421"/>
    <n v="3"/>
    <n v="0"/>
    <x v="3810"/>
  </r>
  <r>
    <n v="8840"/>
    <s v="CA-2014-153808"/>
    <x v="322"/>
    <x v="343"/>
    <s v="Second Class"/>
    <s v="FH-14275"/>
    <s v="Frank Hawley"/>
    <s v="Corporate"/>
    <s v="United States"/>
    <s v="Los Angeles"/>
    <s v="California"/>
    <n v="90004"/>
    <x v="1"/>
    <x v="102"/>
    <x v="1"/>
    <x v="8"/>
    <x v="102"/>
    <x v="959"/>
    <n v="2"/>
    <n v="0.2"/>
    <x v="6838"/>
  </r>
  <r>
    <n v="8841"/>
    <s v="CA-2014-153808"/>
    <x v="322"/>
    <x v="343"/>
    <s v="Second Class"/>
    <s v="FH-14275"/>
    <s v="Frank Hawley"/>
    <s v="Corporate"/>
    <s v="United States"/>
    <s v="Los Angeles"/>
    <s v="California"/>
    <n v="90004"/>
    <x v="1"/>
    <x v="1336"/>
    <x v="2"/>
    <x v="11"/>
    <x v="1321"/>
    <x v="674"/>
    <n v="3"/>
    <n v="0"/>
    <x v="6839"/>
  </r>
  <r>
    <n v="8842"/>
    <s v="US-2016-112396"/>
    <x v="1205"/>
    <x v="627"/>
    <s v="Standard Class"/>
    <s v="JR-16210"/>
    <s v="Justin Ritter"/>
    <s v="Corporate"/>
    <s v="United States"/>
    <s v="San Francisco"/>
    <s v="California"/>
    <n v="94110"/>
    <x v="1"/>
    <x v="246"/>
    <x v="2"/>
    <x v="11"/>
    <x v="247"/>
    <x v="1324"/>
    <n v="3"/>
    <n v="0"/>
    <x v="6840"/>
  </r>
  <r>
    <n v="8843"/>
    <s v="US-2016-112396"/>
    <x v="1205"/>
    <x v="627"/>
    <s v="Standard Class"/>
    <s v="JR-16210"/>
    <s v="Justin Ritter"/>
    <s v="Corporate"/>
    <s v="United States"/>
    <s v="San Francisco"/>
    <s v="California"/>
    <n v="94110"/>
    <x v="1"/>
    <x v="788"/>
    <x v="2"/>
    <x v="11"/>
    <x v="786"/>
    <x v="945"/>
    <n v="2"/>
    <n v="0"/>
    <x v="979"/>
  </r>
  <r>
    <n v="8844"/>
    <s v="CA-2014-141173"/>
    <x v="728"/>
    <x v="779"/>
    <s v="Second Class"/>
    <s v="JC-16105"/>
    <s v="Julie Creighton"/>
    <s v="Corporate"/>
    <s v="United States"/>
    <s v="Minneapolis"/>
    <s v="Minnesota"/>
    <n v="55407"/>
    <x v="2"/>
    <x v="1678"/>
    <x v="1"/>
    <x v="4"/>
    <x v="1666"/>
    <x v="5335"/>
    <n v="5"/>
    <n v="0"/>
    <x v="6437"/>
  </r>
  <r>
    <n v="8845"/>
    <s v="CA-2017-156664"/>
    <x v="404"/>
    <x v="350"/>
    <s v="Standard Class"/>
    <s v="BP-11290"/>
    <s v="Beth Paige"/>
    <s v="Consumer"/>
    <s v="United States"/>
    <s v="Columbus"/>
    <s v="Ohio"/>
    <n v="43229"/>
    <x v="3"/>
    <x v="1232"/>
    <x v="1"/>
    <x v="8"/>
    <x v="1215"/>
    <x v="5627"/>
    <n v="3"/>
    <n v="0.7"/>
    <x v="6841"/>
  </r>
  <r>
    <n v="8846"/>
    <s v="CA-2017-156664"/>
    <x v="404"/>
    <x v="350"/>
    <s v="Standard Class"/>
    <s v="BP-11290"/>
    <s v="Beth Paige"/>
    <s v="Consumer"/>
    <s v="United States"/>
    <s v="Columbus"/>
    <s v="Ohio"/>
    <n v="43229"/>
    <x v="3"/>
    <x v="131"/>
    <x v="1"/>
    <x v="13"/>
    <x v="132"/>
    <x v="5628"/>
    <n v="3"/>
    <n v="0.2"/>
    <x v="6842"/>
  </r>
  <r>
    <n v="8847"/>
    <s v="CA-2017-156664"/>
    <x v="404"/>
    <x v="350"/>
    <s v="Standard Class"/>
    <s v="BP-11290"/>
    <s v="Beth Paige"/>
    <s v="Consumer"/>
    <s v="United States"/>
    <s v="Columbus"/>
    <s v="Ohio"/>
    <n v="43229"/>
    <x v="3"/>
    <x v="393"/>
    <x v="1"/>
    <x v="10"/>
    <x v="394"/>
    <x v="5566"/>
    <n v="5"/>
    <n v="0.2"/>
    <x v="6752"/>
  </r>
  <r>
    <n v="8848"/>
    <s v="CA-2017-156664"/>
    <x v="404"/>
    <x v="350"/>
    <s v="Standard Class"/>
    <s v="BP-11290"/>
    <s v="Beth Paige"/>
    <s v="Consumer"/>
    <s v="United States"/>
    <s v="Columbus"/>
    <s v="Ohio"/>
    <n v="43229"/>
    <x v="3"/>
    <x v="723"/>
    <x v="1"/>
    <x v="9"/>
    <x v="722"/>
    <x v="5629"/>
    <n v="2"/>
    <n v="0.2"/>
    <x v="6843"/>
  </r>
  <r>
    <n v="8849"/>
    <s v="CA-2015-140718"/>
    <x v="740"/>
    <x v="1086"/>
    <s v="First Class"/>
    <s v="FA-14230"/>
    <s v="Frank Atkinson"/>
    <s v="Corporate"/>
    <s v="United States"/>
    <s v="Raleigh"/>
    <s v="North Carolina"/>
    <n v="27604"/>
    <x v="0"/>
    <x v="918"/>
    <x v="2"/>
    <x v="7"/>
    <x v="910"/>
    <x v="5630"/>
    <n v="1"/>
    <n v="0.2"/>
    <x v="6844"/>
  </r>
  <r>
    <n v="8850"/>
    <s v="CA-2015-140718"/>
    <x v="740"/>
    <x v="1086"/>
    <s v="First Class"/>
    <s v="FA-14230"/>
    <s v="Frank Atkinson"/>
    <s v="Corporate"/>
    <s v="United States"/>
    <s v="Raleigh"/>
    <s v="North Carolina"/>
    <n v="27604"/>
    <x v="0"/>
    <x v="891"/>
    <x v="0"/>
    <x v="5"/>
    <x v="884"/>
    <x v="5631"/>
    <n v="10"/>
    <n v="0.2"/>
    <x v="6845"/>
  </r>
  <r>
    <n v="8851"/>
    <s v="CA-2015-140718"/>
    <x v="740"/>
    <x v="1086"/>
    <s v="First Class"/>
    <s v="FA-14230"/>
    <s v="Frank Atkinson"/>
    <s v="Corporate"/>
    <s v="United States"/>
    <s v="Raleigh"/>
    <s v="North Carolina"/>
    <n v="27604"/>
    <x v="0"/>
    <x v="544"/>
    <x v="1"/>
    <x v="8"/>
    <x v="544"/>
    <x v="5632"/>
    <n v="2"/>
    <n v="0.7"/>
    <x v="6846"/>
  </r>
  <r>
    <n v="8852"/>
    <s v="CA-2015-140718"/>
    <x v="740"/>
    <x v="1086"/>
    <s v="First Class"/>
    <s v="FA-14230"/>
    <s v="Frank Atkinson"/>
    <s v="Corporate"/>
    <s v="United States"/>
    <s v="Raleigh"/>
    <s v="North Carolina"/>
    <n v="27604"/>
    <x v="0"/>
    <x v="707"/>
    <x v="1"/>
    <x v="10"/>
    <x v="706"/>
    <x v="1746"/>
    <n v="2"/>
    <n v="0.2"/>
    <x v="1855"/>
  </r>
  <r>
    <n v="8853"/>
    <s v="CA-2014-119977"/>
    <x v="1169"/>
    <x v="293"/>
    <s v="Second Class"/>
    <s v="DN-13690"/>
    <s v="Duane Noonan"/>
    <s v="Consumer"/>
    <s v="United States"/>
    <s v="New York City"/>
    <s v="New York"/>
    <n v="10011"/>
    <x v="3"/>
    <x v="1019"/>
    <x v="1"/>
    <x v="10"/>
    <x v="1010"/>
    <x v="1862"/>
    <n v="4"/>
    <n v="0"/>
    <x v="1997"/>
  </r>
  <r>
    <n v="8854"/>
    <s v="US-2015-115343"/>
    <x v="357"/>
    <x v="1305"/>
    <s v="First Class"/>
    <s v="FO-14305"/>
    <s v="Frank Olsen"/>
    <s v="Consumer"/>
    <s v="United States"/>
    <s v="Philadelphia"/>
    <s v="Pennsylvania"/>
    <n v="19143"/>
    <x v="3"/>
    <x v="1205"/>
    <x v="1"/>
    <x v="14"/>
    <x v="1190"/>
    <x v="5633"/>
    <n v="5"/>
    <n v="0.2"/>
    <x v="6847"/>
  </r>
  <r>
    <n v="8855"/>
    <s v="US-2015-115343"/>
    <x v="357"/>
    <x v="1305"/>
    <s v="First Class"/>
    <s v="FO-14305"/>
    <s v="Frank Olsen"/>
    <s v="Consumer"/>
    <s v="United States"/>
    <s v="Philadelphia"/>
    <s v="Pennsylvania"/>
    <n v="19143"/>
    <x v="3"/>
    <x v="217"/>
    <x v="2"/>
    <x v="11"/>
    <x v="218"/>
    <x v="231"/>
    <n v="3"/>
    <n v="0.2"/>
    <x v="233"/>
  </r>
  <r>
    <n v="8856"/>
    <s v="CA-2017-163671"/>
    <x v="165"/>
    <x v="53"/>
    <s v="Standard Class"/>
    <s v="DP-13105"/>
    <s v="Dave Poirier"/>
    <s v="Corporate"/>
    <s v="United States"/>
    <s v="Meridian"/>
    <s v="Idaho"/>
    <n v="83642"/>
    <x v="1"/>
    <x v="213"/>
    <x v="1"/>
    <x v="8"/>
    <x v="214"/>
    <x v="3406"/>
    <n v="3"/>
    <n v="0.2"/>
    <x v="6848"/>
  </r>
  <r>
    <n v="8857"/>
    <s v="CA-2017-135909"/>
    <x v="119"/>
    <x v="1191"/>
    <s v="Standard Class"/>
    <s v="JW-15220"/>
    <s v="Jane Waco"/>
    <s v="Corporate"/>
    <s v="United States"/>
    <s v="Sacramento"/>
    <s v="California"/>
    <n v="95823"/>
    <x v="1"/>
    <x v="343"/>
    <x v="2"/>
    <x v="11"/>
    <x v="343"/>
    <x v="4552"/>
    <n v="6"/>
    <n v="0"/>
    <x v="6849"/>
  </r>
  <r>
    <n v="8858"/>
    <s v="CA-2017-135909"/>
    <x v="119"/>
    <x v="1191"/>
    <s v="Standard Class"/>
    <s v="JW-15220"/>
    <s v="Jane Waco"/>
    <s v="Corporate"/>
    <s v="United States"/>
    <s v="Sacramento"/>
    <s v="California"/>
    <n v="95823"/>
    <x v="1"/>
    <x v="1431"/>
    <x v="2"/>
    <x v="7"/>
    <x v="1419"/>
    <x v="236"/>
    <n v="2"/>
    <n v="0.2"/>
    <x v="5558"/>
  </r>
  <r>
    <n v="8859"/>
    <s v="CA-2017-135909"/>
    <x v="119"/>
    <x v="1191"/>
    <s v="Standard Class"/>
    <s v="JW-15220"/>
    <s v="Jane Waco"/>
    <s v="Corporate"/>
    <s v="United States"/>
    <s v="Sacramento"/>
    <s v="California"/>
    <n v="95823"/>
    <x v="1"/>
    <x v="450"/>
    <x v="1"/>
    <x v="8"/>
    <x v="451"/>
    <x v="5634"/>
    <n v="5"/>
    <n v="0.2"/>
    <x v="6850"/>
  </r>
  <r>
    <n v="8860"/>
    <s v="US-2017-114356"/>
    <x v="648"/>
    <x v="1035"/>
    <s v="Standard Class"/>
    <s v="TT-21460"/>
    <s v="Tonja Turnell"/>
    <s v="Home Office"/>
    <s v="United States"/>
    <s v="Charlotte"/>
    <s v="North Carolina"/>
    <n v="28205"/>
    <x v="0"/>
    <x v="1517"/>
    <x v="2"/>
    <x v="7"/>
    <x v="1504"/>
    <x v="3651"/>
    <n v="1"/>
    <n v="0.2"/>
    <x v="6851"/>
  </r>
  <r>
    <n v="8861"/>
    <s v="CA-2015-125934"/>
    <x v="861"/>
    <x v="629"/>
    <s v="Standard Class"/>
    <s v="SN-20560"/>
    <s v="Skye Norling"/>
    <s v="Home Office"/>
    <s v="United States"/>
    <s v="Paterson"/>
    <s v="New Jersey"/>
    <n v="7501"/>
    <x v="3"/>
    <x v="1655"/>
    <x v="1"/>
    <x v="2"/>
    <x v="1643"/>
    <x v="2551"/>
    <n v="3"/>
    <n v="0"/>
    <x v="2797"/>
  </r>
  <r>
    <n v="8862"/>
    <s v="CA-2015-125934"/>
    <x v="861"/>
    <x v="629"/>
    <s v="Standard Class"/>
    <s v="SN-20560"/>
    <s v="Skye Norling"/>
    <s v="Home Office"/>
    <s v="United States"/>
    <s v="Paterson"/>
    <s v="New Jersey"/>
    <n v="7501"/>
    <x v="3"/>
    <x v="1348"/>
    <x v="0"/>
    <x v="5"/>
    <x v="1333"/>
    <x v="4206"/>
    <n v="4"/>
    <n v="0"/>
    <x v="4898"/>
  </r>
  <r>
    <n v="8863"/>
    <s v="CA-2015-125934"/>
    <x v="861"/>
    <x v="629"/>
    <s v="Standard Class"/>
    <s v="SN-20560"/>
    <s v="Skye Norling"/>
    <s v="Home Office"/>
    <s v="United States"/>
    <s v="Paterson"/>
    <s v="New Jersey"/>
    <n v="7501"/>
    <x v="3"/>
    <x v="270"/>
    <x v="1"/>
    <x v="8"/>
    <x v="270"/>
    <x v="5635"/>
    <n v="4"/>
    <n v="0"/>
    <x v="6852"/>
  </r>
  <r>
    <n v="8864"/>
    <s v="CA-2015-125934"/>
    <x v="861"/>
    <x v="629"/>
    <s v="Standard Class"/>
    <s v="SN-20560"/>
    <s v="Skye Norling"/>
    <s v="Home Office"/>
    <s v="United States"/>
    <s v="Paterson"/>
    <s v="New Jersey"/>
    <n v="7501"/>
    <x v="3"/>
    <x v="1109"/>
    <x v="1"/>
    <x v="9"/>
    <x v="1098"/>
    <x v="5636"/>
    <n v="4"/>
    <n v="0"/>
    <x v="6853"/>
  </r>
  <r>
    <n v="8865"/>
    <s v="CA-2015-125934"/>
    <x v="861"/>
    <x v="629"/>
    <s v="Standard Class"/>
    <s v="SN-20560"/>
    <s v="Skye Norling"/>
    <s v="Home Office"/>
    <s v="United States"/>
    <s v="Paterson"/>
    <s v="New Jersey"/>
    <n v="7501"/>
    <x v="3"/>
    <x v="1650"/>
    <x v="1"/>
    <x v="10"/>
    <x v="1639"/>
    <x v="789"/>
    <n v="6"/>
    <n v="0"/>
    <x v="814"/>
  </r>
  <r>
    <n v="8866"/>
    <s v="CA-2015-158148"/>
    <x v="139"/>
    <x v="317"/>
    <s v="Standard Class"/>
    <s v="JM-15865"/>
    <s v="John Murray"/>
    <s v="Consumer"/>
    <s v="United States"/>
    <s v="Arlington"/>
    <s v="Virginia"/>
    <n v="22204"/>
    <x v="0"/>
    <x v="1204"/>
    <x v="1"/>
    <x v="9"/>
    <x v="1189"/>
    <x v="2311"/>
    <n v="3"/>
    <n v="0"/>
    <x v="2503"/>
  </r>
  <r>
    <n v="8867"/>
    <s v="CA-2014-120411"/>
    <x v="59"/>
    <x v="160"/>
    <s v="First Class"/>
    <s v="SB-20185"/>
    <s v="Sarah Brown"/>
    <s v="Consumer"/>
    <s v="United States"/>
    <s v="Chicago"/>
    <s v="Illinois"/>
    <n v="60653"/>
    <x v="2"/>
    <x v="1601"/>
    <x v="0"/>
    <x v="0"/>
    <x v="1593"/>
    <x v="5637"/>
    <n v="5"/>
    <n v="0.3"/>
    <x v="6854"/>
  </r>
  <r>
    <n v="8868"/>
    <s v="CA-2014-120411"/>
    <x v="59"/>
    <x v="160"/>
    <s v="First Class"/>
    <s v="SB-20185"/>
    <s v="Sarah Brown"/>
    <s v="Consumer"/>
    <s v="United States"/>
    <s v="Chicago"/>
    <s v="Illinois"/>
    <n v="60653"/>
    <x v="2"/>
    <x v="1091"/>
    <x v="2"/>
    <x v="7"/>
    <x v="1081"/>
    <x v="3988"/>
    <n v="2"/>
    <n v="0.2"/>
    <x v="4609"/>
  </r>
  <r>
    <n v="8869"/>
    <s v="CA-2016-158260"/>
    <x v="254"/>
    <x v="281"/>
    <s v="Standard Class"/>
    <s v="CC-12475"/>
    <s v="Cindy Chapman"/>
    <s v="Consumer"/>
    <s v="United States"/>
    <s v="San Diego"/>
    <s v="California"/>
    <n v="92037"/>
    <x v="1"/>
    <x v="1771"/>
    <x v="2"/>
    <x v="15"/>
    <x v="1761"/>
    <x v="5638"/>
    <n v="2"/>
    <n v="0.2"/>
    <x v="6855"/>
  </r>
  <r>
    <n v="8870"/>
    <s v="CA-2017-101805"/>
    <x v="96"/>
    <x v="792"/>
    <s v="Standard Class"/>
    <s v="SH-19975"/>
    <s v="Sally Hughsby"/>
    <s v="Corporate"/>
    <s v="United States"/>
    <s v="Seattle"/>
    <s v="Washington"/>
    <n v="98105"/>
    <x v="1"/>
    <x v="1406"/>
    <x v="1"/>
    <x v="8"/>
    <x v="1393"/>
    <x v="482"/>
    <n v="5"/>
    <n v="0.2"/>
    <x v="493"/>
  </r>
  <r>
    <n v="8871"/>
    <s v="CA-2017-101805"/>
    <x v="96"/>
    <x v="792"/>
    <s v="Standard Class"/>
    <s v="SH-19975"/>
    <s v="Sally Hughsby"/>
    <s v="Corporate"/>
    <s v="United States"/>
    <s v="Seattle"/>
    <s v="Washington"/>
    <n v="98105"/>
    <x v="1"/>
    <x v="325"/>
    <x v="0"/>
    <x v="5"/>
    <x v="325"/>
    <x v="5639"/>
    <n v="12"/>
    <n v="0"/>
    <x v="6856"/>
  </r>
  <r>
    <n v="8872"/>
    <s v="CA-2017-101805"/>
    <x v="96"/>
    <x v="792"/>
    <s v="Standard Class"/>
    <s v="SH-19975"/>
    <s v="Sally Hughsby"/>
    <s v="Corporate"/>
    <s v="United States"/>
    <s v="Seattle"/>
    <s v="Washington"/>
    <n v="98105"/>
    <x v="1"/>
    <x v="273"/>
    <x v="1"/>
    <x v="4"/>
    <x v="273"/>
    <x v="5248"/>
    <n v="4"/>
    <n v="0"/>
    <x v="6318"/>
  </r>
  <r>
    <n v="8873"/>
    <s v="US-2014-105137"/>
    <x v="982"/>
    <x v="197"/>
    <s v="Same Day"/>
    <s v="RB-19435"/>
    <s v="Richard Bierner"/>
    <s v="Consumer"/>
    <s v="United States"/>
    <s v="Columbus"/>
    <s v="Ohio"/>
    <n v="43229"/>
    <x v="3"/>
    <x v="1844"/>
    <x v="2"/>
    <x v="15"/>
    <x v="1832"/>
    <x v="5640"/>
    <n v="2"/>
    <n v="0.7"/>
    <x v="6857"/>
  </r>
  <r>
    <n v="8874"/>
    <s v="US-2014-105137"/>
    <x v="982"/>
    <x v="197"/>
    <s v="Same Day"/>
    <s v="RB-19435"/>
    <s v="Richard Bierner"/>
    <s v="Consumer"/>
    <s v="United States"/>
    <s v="Columbus"/>
    <s v="Ohio"/>
    <n v="43229"/>
    <x v="3"/>
    <x v="471"/>
    <x v="1"/>
    <x v="8"/>
    <x v="472"/>
    <x v="3594"/>
    <n v="2"/>
    <n v="0.7"/>
    <x v="6858"/>
  </r>
  <r>
    <n v="8875"/>
    <s v="CA-2017-142489"/>
    <x v="237"/>
    <x v="38"/>
    <s v="Second Class"/>
    <s v="TC-21295"/>
    <s v="Toby Carlisle"/>
    <s v="Consumer"/>
    <s v="United States"/>
    <s v="Houston"/>
    <s v="Texas"/>
    <n v="77095"/>
    <x v="2"/>
    <x v="715"/>
    <x v="1"/>
    <x v="8"/>
    <x v="714"/>
    <x v="5641"/>
    <n v="5"/>
    <n v="0.8"/>
    <x v="6859"/>
  </r>
  <r>
    <n v="8876"/>
    <s v="US-2016-141264"/>
    <x v="572"/>
    <x v="1180"/>
    <s v="Standard Class"/>
    <s v="CT-11995"/>
    <s v="Carol Triggs"/>
    <s v="Consumer"/>
    <s v="United States"/>
    <s v="Irving"/>
    <s v="Texas"/>
    <n v="75061"/>
    <x v="2"/>
    <x v="413"/>
    <x v="1"/>
    <x v="14"/>
    <x v="413"/>
    <x v="442"/>
    <n v="2"/>
    <n v="0.2"/>
    <x v="453"/>
  </r>
  <r>
    <n v="8877"/>
    <s v="US-2016-141264"/>
    <x v="572"/>
    <x v="1180"/>
    <s v="Standard Class"/>
    <s v="CT-11995"/>
    <s v="Carol Triggs"/>
    <s v="Consumer"/>
    <s v="United States"/>
    <s v="Irving"/>
    <s v="Texas"/>
    <n v="75061"/>
    <x v="2"/>
    <x v="1218"/>
    <x v="1"/>
    <x v="9"/>
    <x v="1202"/>
    <x v="5642"/>
    <n v="1"/>
    <n v="0.8"/>
    <x v="6860"/>
  </r>
  <r>
    <n v="8878"/>
    <s v="CA-2017-126928"/>
    <x v="697"/>
    <x v="19"/>
    <s v="Standard Class"/>
    <s v="GZ-14470"/>
    <s v="Gary Zandusky"/>
    <s v="Consumer"/>
    <s v="United States"/>
    <s v="Morristown"/>
    <s v="New Jersey"/>
    <n v="7960"/>
    <x v="3"/>
    <x v="1845"/>
    <x v="2"/>
    <x v="15"/>
    <x v="1833"/>
    <x v="5643"/>
    <n v="4"/>
    <n v="0"/>
    <x v="6861"/>
  </r>
  <r>
    <n v="8879"/>
    <s v="CA-2017-126928"/>
    <x v="697"/>
    <x v="19"/>
    <s v="Standard Class"/>
    <s v="GZ-14470"/>
    <s v="Gary Zandusky"/>
    <s v="Consumer"/>
    <s v="United States"/>
    <s v="Morristown"/>
    <s v="New Jersey"/>
    <n v="7960"/>
    <x v="3"/>
    <x v="75"/>
    <x v="1"/>
    <x v="4"/>
    <x v="75"/>
    <x v="4024"/>
    <n v="3"/>
    <n v="0"/>
    <x v="4665"/>
  </r>
  <r>
    <n v="8880"/>
    <s v="US-2015-107944"/>
    <x v="391"/>
    <x v="571"/>
    <s v="First Class"/>
    <s v="AM-10360"/>
    <s v="Alice McCarthy"/>
    <s v="Corporate"/>
    <s v="United States"/>
    <s v="Los Angeles"/>
    <s v="California"/>
    <n v="90008"/>
    <x v="1"/>
    <x v="161"/>
    <x v="1"/>
    <x v="10"/>
    <x v="1295"/>
    <x v="5644"/>
    <n v="11"/>
    <n v="0"/>
    <x v="6862"/>
  </r>
  <r>
    <n v="8881"/>
    <s v="US-2015-107944"/>
    <x v="391"/>
    <x v="571"/>
    <s v="First Class"/>
    <s v="AM-10360"/>
    <s v="Alice McCarthy"/>
    <s v="Corporate"/>
    <s v="United States"/>
    <s v="Los Angeles"/>
    <s v="California"/>
    <n v="90008"/>
    <x v="1"/>
    <x v="1105"/>
    <x v="2"/>
    <x v="11"/>
    <x v="1094"/>
    <x v="764"/>
    <n v="3"/>
    <n v="0"/>
    <x v="6356"/>
  </r>
  <r>
    <n v="8882"/>
    <s v="CA-2016-135594"/>
    <x v="1186"/>
    <x v="480"/>
    <s v="Second Class"/>
    <s v="AH-10120"/>
    <s v="Adrian Hane"/>
    <s v="Home Office"/>
    <s v="United States"/>
    <s v="Aurora"/>
    <s v="Illinois"/>
    <n v="60505"/>
    <x v="2"/>
    <x v="1044"/>
    <x v="2"/>
    <x v="11"/>
    <x v="1033"/>
    <x v="2298"/>
    <n v="7"/>
    <n v="0.2"/>
    <x v="2485"/>
  </r>
  <r>
    <n v="8883"/>
    <s v="US-2017-115252"/>
    <x v="179"/>
    <x v="512"/>
    <s v="Standard Class"/>
    <s v="MY-18295"/>
    <s v="Muhammed Yedwab"/>
    <s v="Corporate"/>
    <s v="United States"/>
    <s v="Durham"/>
    <s v="North Carolina"/>
    <n v="27707"/>
    <x v="0"/>
    <x v="1557"/>
    <x v="2"/>
    <x v="7"/>
    <x v="1546"/>
    <x v="2992"/>
    <n v="2"/>
    <n v="0.2"/>
    <x v="6863"/>
  </r>
  <r>
    <n v="8884"/>
    <s v="US-2017-115252"/>
    <x v="179"/>
    <x v="512"/>
    <s v="Standard Class"/>
    <s v="MY-18295"/>
    <s v="Muhammed Yedwab"/>
    <s v="Corporate"/>
    <s v="United States"/>
    <s v="Durham"/>
    <s v="North Carolina"/>
    <n v="27707"/>
    <x v="0"/>
    <x v="457"/>
    <x v="1"/>
    <x v="10"/>
    <x v="458"/>
    <x v="646"/>
    <n v="3"/>
    <n v="0.2"/>
    <x v="2978"/>
  </r>
  <r>
    <n v="8885"/>
    <s v="CA-2014-107398"/>
    <x v="55"/>
    <x v="83"/>
    <s v="Standard Class"/>
    <s v="BS-11590"/>
    <s v="Brendan Sweed"/>
    <s v="Corporate"/>
    <s v="United States"/>
    <s v="Columbus"/>
    <s v="Ohio"/>
    <n v="43229"/>
    <x v="3"/>
    <x v="304"/>
    <x v="1"/>
    <x v="8"/>
    <x v="304"/>
    <x v="5645"/>
    <n v="4"/>
    <n v="0.7"/>
    <x v="6864"/>
  </r>
  <r>
    <n v="8886"/>
    <s v="CA-2014-107398"/>
    <x v="55"/>
    <x v="83"/>
    <s v="Standard Class"/>
    <s v="BS-11590"/>
    <s v="Brendan Sweed"/>
    <s v="Corporate"/>
    <s v="United States"/>
    <s v="Columbus"/>
    <s v="Ohio"/>
    <n v="43229"/>
    <x v="3"/>
    <x v="1310"/>
    <x v="1"/>
    <x v="8"/>
    <x v="1296"/>
    <x v="5646"/>
    <n v="3"/>
    <n v="0.7"/>
    <x v="6865"/>
  </r>
  <r>
    <n v="8887"/>
    <s v="CA-2014-107398"/>
    <x v="55"/>
    <x v="83"/>
    <s v="Standard Class"/>
    <s v="BS-11590"/>
    <s v="Brendan Sweed"/>
    <s v="Corporate"/>
    <s v="United States"/>
    <s v="Columbus"/>
    <s v="Ohio"/>
    <n v="43229"/>
    <x v="3"/>
    <x v="530"/>
    <x v="1"/>
    <x v="8"/>
    <x v="530"/>
    <x v="5647"/>
    <n v="8"/>
    <n v="0.7"/>
    <x v="6866"/>
  </r>
  <r>
    <n v="8888"/>
    <s v="CA-2014-169642"/>
    <x v="923"/>
    <x v="753"/>
    <s v="Second Class"/>
    <s v="BB-10990"/>
    <s v="Barry Blumstein"/>
    <s v="Corporate"/>
    <s v="United States"/>
    <s v="Los Angeles"/>
    <s v="California"/>
    <n v="90036"/>
    <x v="1"/>
    <x v="942"/>
    <x v="1"/>
    <x v="4"/>
    <x v="935"/>
    <x v="5648"/>
    <n v="2"/>
    <n v="0"/>
    <x v="232"/>
  </r>
  <r>
    <n v="8889"/>
    <s v="CA-2017-103968"/>
    <x v="96"/>
    <x v="94"/>
    <s v="Standard Class"/>
    <s v="ML-17755"/>
    <s v="Max Ludwig"/>
    <s v="Home Office"/>
    <s v="United States"/>
    <s v="Stockton"/>
    <s v="California"/>
    <n v="95207"/>
    <x v="1"/>
    <x v="583"/>
    <x v="0"/>
    <x v="5"/>
    <x v="583"/>
    <x v="5649"/>
    <n v="9"/>
    <n v="0"/>
    <x v="6867"/>
  </r>
  <r>
    <n v="8890"/>
    <s v="CA-2016-147256"/>
    <x v="508"/>
    <x v="149"/>
    <s v="Second Class"/>
    <s v="FC-14245"/>
    <s v="Frank Carlisle"/>
    <s v="Home Office"/>
    <s v="United States"/>
    <s v="Columbia"/>
    <s v="Missouri"/>
    <n v="65203"/>
    <x v="2"/>
    <x v="1334"/>
    <x v="2"/>
    <x v="7"/>
    <x v="1319"/>
    <x v="5650"/>
    <n v="3"/>
    <n v="0"/>
    <x v="6868"/>
  </r>
  <r>
    <n v="8891"/>
    <s v="CA-2016-147256"/>
    <x v="508"/>
    <x v="149"/>
    <s v="Second Class"/>
    <s v="FC-14245"/>
    <s v="Frank Carlisle"/>
    <s v="Home Office"/>
    <s v="United States"/>
    <s v="Columbia"/>
    <s v="Missouri"/>
    <n v="65203"/>
    <x v="2"/>
    <x v="1341"/>
    <x v="1"/>
    <x v="9"/>
    <x v="1326"/>
    <x v="5651"/>
    <n v="7"/>
    <n v="0"/>
    <x v="6869"/>
  </r>
  <r>
    <n v="8892"/>
    <s v="CA-2016-162159"/>
    <x v="1142"/>
    <x v="801"/>
    <s v="First Class"/>
    <s v="CR-12625"/>
    <s v="Corey Roper"/>
    <s v="Home Office"/>
    <s v="United States"/>
    <s v="Columbus"/>
    <s v="Georgia"/>
    <n v="31907"/>
    <x v="0"/>
    <x v="64"/>
    <x v="0"/>
    <x v="1"/>
    <x v="64"/>
    <x v="5652"/>
    <n v="2"/>
    <n v="0"/>
    <x v="6870"/>
  </r>
  <r>
    <n v="8893"/>
    <s v="CA-2015-111038"/>
    <x v="494"/>
    <x v="726"/>
    <s v="Standard Class"/>
    <s v="LC-16960"/>
    <s v="Lindsay Castell"/>
    <s v="Home Office"/>
    <s v="United States"/>
    <s v="San Diego"/>
    <s v="California"/>
    <n v="92037"/>
    <x v="1"/>
    <x v="873"/>
    <x v="0"/>
    <x v="1"/>
    <x v="867"/>
    <x v="5653"/>
    <n v="9"/>
    <n v="0.2"/>
    <x v="6871"/>
  </r>
  <r>
    <n v="8894"/>
    <s v="CA-2014-124723"/>
    <x v="79"/>
    <x v="1116"/>
    <s v="Standard Class"/>
    <s v="GZ-14470"/>
    <s v="Gary Zandusky"/>
    <s v="Consumer"/>
    <s v="United States"/>
    <s v="Texas City"/>
    <s v="Texas"/>
    <n v="77590"/>
    <x v="2"/>
    <x v="1110"/>
    <x v="0"/>
    <x v="3"/>
    <x v="1099"/>
    <x v="5654"/>
    <n v="2"/>
    <n v="0.3"/>
    <x v="6872"/>
  </r>
  <r>
    <n v="8895"/>
    <s v="CA-2016-167241"/>
    <x v="243"/>
    <x v="1275"/>
    <s v="Standard Class"/>
    <s v="BD-11320"/>
    <s v="Bill Donatelli"/>
    <s v="Consumer"/>
    <s v="United States"/>
    <s v="Los Angeles"/>
    <s v="California"/>
    <n v="90004"/>
    <x v="1"/>
    <x v="575"/>
    <x v="0"/>
    <x v="5"/>
    <x v="575"/>
    <x v="5655"/>
    <n v="3"/>
    <n v="0"/>
    <x v="6873"/>
  </r>
  <r>
    <n v="8896"/>
    <s v="CA-2016-167241"/>
    <x v="243"/>
    <x v="1275"/>
    <s v="Standard Class"/>
    <s v="BD-11320"/>
    <s v="Bill Donatelli"/>
    <s v="Consumer"/>
    <s v="United States"/>
    <s v="Los Angeles"/>
    <s v="California"/>
    <n v="90004"/>
    <x v="1"/>
    <x v="1198"/>
    <x v="1"/>
    <x v="4"/>
    <x v="1183"/>
    <x v="1465"/>
    <n v="3"/>
    <n v="0"/>
    <x v="4241"/>
  </r>
  <r>
    <n v="8897"/>
    <s v="CA-2016-167241"/>
    <x v="243"/>
    <x v="1275"/>
    <s v="Standard Class"/>
    <s v="BD-11320"/>
    <s v="Bill Donatelli"/>
    <s v="Consumer"/>
    <s v="United States"/>
    <s v="Los Angeles"/>
    <s v="California"/>
    <n v="90004"/>
    <x v="1"/>
    <x v="302"/>
    <x v="2"/>
    <x v="7"/>
    <x v="302"/>
    <x v="5441"/>
    <n v="3"/>
    <n v="0.2"/>
    <x v="139"/>
  </r>
  <r>
    <n v="8898"/>
    <s v="CA-2016-167241"/>
    <x v="243"/>
    <x v="1275"/>
    <s v="Standard Class"/>
    <s v="BD-11320"/>
    <s v="Bill Donatelli"/>
    <s v="Consumer"/>
    <s v="United States"/>
    <s v="Los Angeles"/>
    <s v="California"/>
    <n v="90004"/>
    <x v="1"/>
    <x v="945"/>
    <x v="1"/>
    <x v="10"/>
    <x v="938"/>
    <x v="5620"/>
    <n v="4"/>
    <n v="0"/>
    <x v="6822"/>
  </r>
  <r>
    <n v="8899"/>
    <s v="CA-2015-163237"/>
    <x v="976"/>
    <x v="1281"/>
    <s v="Second Class"/>
    <s v="EM-14095"/>
    <s v="Eudokia Martin"/>
    <s v="Corporate"/>
    <s v="United States"/>
    <s v="Springfield"/>
    <s v="Virginia"/>
    <n v="22153"/>
    <x v="0"/>
    <x v="1405"/>
    <x v="2"/>
    <x v="7"/>
    <x v="1392"/>
    <x v="4678"/>
    <n v="3"/>
    <n v="0"/>
    <x v="5551"/>
  </r>
  <r>
    <n v="8900"/>
    <s v="CA-2015-163237"/>
    <x v="976"/>
    <x v="1281"/>
    <s v="Second Class"/>
    <s v="EM-14095"/>
    <s v="Eudokia Martin"/>
    <s v="Corporate"/>
    <s v="United States"/>
    <s v="Springfield"/>
    <s v="Virginia"/>
    <n v="22153"/>
    <x v="0"/>
    <x v="1351"/>
    <x v="1"/>
    <x v="2"/>
    <x v="1337"/>
    <x v="2989"/>
    <n v="2"/>
    <n v="0"/>
    <x v="3335"/>
  </r>
  <r>
    <n v="8901"/>
    <s v="CA-2016-150483"/>
    <x v="1206"/>
    <x v="204"/>
    <s v="Standard Class"/>
    <s v="BP-11290"/>
    <s v="Beth Paige"/>
    <s v="Consumer"/>
    <s v="United States"/>
    <s v="Decatur"/>
    <s v="Illinois"/>
    <n v="62521"/>
    <x v="2"/>
    <x v="1831"/>
    <x v="0"/>
    <x v="5"/>
    <x v="1819"/>
    <x v="164"/>
    <n v="3"/>
    <n v="0.6"/>
    <x v="6874"/>
  </r>
  <r>
    <n v="8902"/>
    <s v="CA-2016-150483"/>
    <x v="1206"/>
    <x v="204"/>
    <s v="Standard Class"/>
    <s v="BP-11290"/>
    <s v="Beth Paige"/>
    <s v="Consumer"/>
    <s v="United States"/>
    <s v="Decatur"/>
    <s v="Illinois"/>
    <n v="62521"/>
    <x v="2"/>
    <x v="1828"/>
    <x v="1"/>
    <x v="10"/>
    <x v="1816"/>
    <x v="282"/>
    <n v="4"/>
    <n v="0.2"/>
    <x v="6224"/>
  </r>
  <r>
    <n v="8903"/>
    <s v="CA-2016-150483"/>
    <x v="1206"/>
    <x v="204"/>
    <s v="Standard Class"/>
    <s v="BP-11290"/>
    <s v="Beth Paige"/>
    <s v="Consumer"/>
    <s v="United States"/>
    <s v="Decatur"/>
    <s v="Illinois"/>
    <n v="62521"/>
    <x v="2"/>
    <x v="1455"/>
    <x v="0"/>
    <x v="1"/>
    <x v="1441"/>
    <x v="5656"/>
    <n v="3"/>
    <n v="0.3"/>
    <x v="6875"/>
  </r>
  <r>
    <n v="8904"/>
    <s v="CA-2016-150483"/>
    <x v="1206"/>
    <x v="204"/>
    <s v="Standard Class"/>
    <s v="BP-11290"/>
    <s v="Beth Paige"/>
    <s v="Consumer"/>
    <s v="United States"/>
    <s v="Decatur"/>
    <s v="Illinois"/>
    <n v="62521"/>
    <x v="2"/>
    <x v="747"/>
    <x v="1"/>
    <x v="10"/>
    <x v="745"/>
    <x v="563"/>
    <n v="2"/>
    <n v="0.2"/>
    <x v="572"/>
  </r>
  <r>
    <n v="8905"/>
    <s v="US-2016-126431"/>
    <x v="949"/>
    <x v="863"/>
    <s v="Same Day"/>
    <s v="SU-20665"/>
    <s v="Stephanie Ulpright"/>
    <s v="Home Office"/>
    <s v="United States"/>
    <s v="New York City"/>
    <s v="New York"/>
    <n v="10009"/>
    <x v="3"/>
    <x v="933"/>
    <x v="1"/>
    <x v="2"/>
    <x v="926"/>
    <x v="5657"/>
    <n v="1"/>
    <n v="0"/>
    <x v="6876"/>
  </r>
  <r>
    <n v="8906"/>
    <s v="US-2016-126431"/>
    <x v="949"/>
    <x v="863"/>
    <s v="Same Day"/>
    <s v="SU-20665"/>
    <s v="Stephanie Ulpright"/>
    <s v="Home Office"/>
    <s v="United States"/>
    <s v="New York City"/>
    <s v="New York"/>
    <n v="10009"/>
    <x v="3"/>
    <x v="1386"/>
    <x v="2"/>
    <x v="11"/>
    <x v="1372"/>
    <x v="5658"/>
    <n v="3"/>
    <n v="0"/>
    <x v="6877"/>
  </r>
  <r>
    <n v="8907"/>
    <s v="US-2016-126431"/>
    <x v="949"/>
    <x v="863"/>
    <s v="Same Day"/>
    <s v="SU-20665"/>
    <s v="Stephanie Ulpright"/>
    <s v="Home Office"/>
    <s v="United States"/>
    <s v="New York City"/>
    <s v="New York"/>
    <n v="10009"/>
    <x v="3"/>
    <x v="144"/>
    <x v="1"/>
    <x v="10"/>
    <x v="145"/>
    <x v="5659"/>
    <n v="9"/>
    <n v="0"/>
    <x v="6878"/>
  </r>
  <r>
    <n v="8908"/>
    <s v="CA-2016-139934"/>
    <x v="122"/>
    <x v="120"/>
    <s v="First Class"/>
    <s v="AY-10555"/>
    <s v="Andy Yotov"/>
    <s v="Corporate"/>
    <s v="United States"/>
    <s v="San Francisco"/>
    <s v="California"/>
    <n v="94110"/>
    <x v="1"/>
    <x v="179"/>
    <x v="2"/>
    <x v="7"/>
    <x v="180"/>
    <x v="5660"/>
    <n v="7"/>
    <n v="0.2"/>
    <x v="2070"/>
  </r>
  <r>
    <n v="8909"/>
    <s v="CA-2015-109603"/>
    <x v="1207"/>
    <x v="1306"/>
    <s v="Standard Class"/>
    <s v="EM-13825"/>
    <s v="Elizabeth Moffitt"/>
    <s v="Corporate"/>
    <s v="United States"/>
    <s v="Moreno Valley"/>
    <s v="California"/>
    <n v="92553"/>
    <x v="1"/>
    <x v="1274"/>
    <x v="1"/>
    <x v="10"/>
    <x v="1259"/>
    <x v="685"/>
    <n v="8"/>
    <n v="0"/>
    <x v="698"/>
  </r>
  <r>
    <n v="8910"/>
    <s v="CA-2017-160661"/>
    <x v="960"/>
    <x v="943"/>
    <s v="Standard Class"/>
    <s v="SA-20830"/>
    <s v="Sue Ann Reed"/>
    <s v="Consumer"/>
    <s v="United States"/>
    <s v="Everett"/>
    <s v="Massachusetts"/>
    <n v="2149"/>
    <x v="3"/>
    <x v="148"/>
    <x v="1"/>
    <x v="2"/>
    <x v="149"/>
    <x v="2521"/>
    <n v="3"/>
    <n v="0"/>
    <x v="3635"/>
  </r>
  <r>
    <n v="8911"/>
    <s v="CA-2017-102610"/>
    <x v="259"/>
    <x v="834"/>
    <s v="Standard Class"/>
    <s v="CA-12265"/>
    <s v="Christina Anderson"/>
    <s v="Consumer"/>
    <s v="United States"/>
    <s v="Chattanooga"/>
    <s v="Tennessee"/>
    <n v="37421"/>
    <x v="0"/>
    <x v="434"/>
    <x v="2"/>
    <x v="11"/>
    <x v="434"/>
    <x v="98"/>
    <n v="3"/>
    <n v="0.2"/>
    <x v="6879"/>
  </r>
  <r>
    <n v="8912"/>
    <s v="CA-2017-102610"/>
    <x v="259"/>
    <x v="834"/>
    <s v="Standard Class"/>
    <s v="CA-12265"/>
    <s v="Christina Anderson"/>
    <s v="Consumer"/>
    <s v="United States"/>
    <s v="Chattanooga"/>
    <s v="Tennessee"/>
    <n v="37421"/>
    <x v="0"/>
    <x v="1777"/>
    <x v="2"/>
    <x v="7"/>
    <x v="1767"/>
    <x v="5661"/>
    <n v="9"/>
    <n v="0.2"/>
    <x v="6880"/>
  </r>
  <r>
    <n v="8913"/>
    <s v="CA-2017-102610"/>
    <x v="259"/>
    <x v="834"/>
    <s v="Standard Class"/>
    <s v="CA-12265"/>
    <s v="Christina Anderson"/>
    <s v="Consumer"/>
    <s v="United States"/>
    <s v="Chattanooga"/>
    <s v="Tennessee"/>
    <n v="37421"/>
    <x v="0"/>
    <x v="990"/>
    <x v="1"/>
    <x v="8"/>
    <x v="305"/>
    <x v="5662"/>
    <n v="2"/>
    <n v="0.7"/>
    <x v="6881"/>
  </r>
  <r>
    <n v="8914"/>
    <s v="CA-2017-102610"/>
    <x v="259"/>
    <x v="834"/>
    <s v="Standard Class"/>
    <s v="CA-12265"/>
    <s v="Christina Anderson"/>
    <s v="Consumer"/>
    <s v="United States"/>
    <s v="Chattanooga"/>
    <s v="Tennessee"/>
    <n v="37421"/>
    <x v="0"/>
    <x v="1038"/>
    <x v="1"/>
    <x v="2"/>
    <x v="1028"/>
    <x v="1268"/>
    <n v="2"/>
    <n v="0.2"/>
    <x v="5212"/>
  </r>
  <r>
    <n v="8915"/>
    <s v="US-2016-144057"/>
    <x v="195"/>
    <x v="583"/>
    <s v="Standard Class"/>
    <s v="CV-12805"/>
    <s v="Cynthia Voltz"/>
    <s v="Corporate"/>
    <s v="United States"/>
    <s v="Austin"/>
    <s v="Texas"/>
    <n v="78745"/>
    <x v="2"/>
    <x v="518"/>
    <x v="1"/>
    <x v="4"/>
    <x v="518"/>
    <x v="5663"/>
    <n v="6"/>
    <n v="0.2"/>
    <x v="6882"/>
  </r>
  <r>
    <n v="8916"/>
    <s v="US-2016-144057"/>
    <x v="195"/>
    <x v="583"/>
    <s v="Standard Class"/>
    <s v="CV-12805"/>
    <s v="Cynthia Voltz"/>
    <s v="Corporate"/>
    <s v="United States"/>
    <s v="Austin"/>
    <s v="Texas"/>
    <n v="78745"/>
    <x v="2"/>
    <x v="91"/>
    <x v="1"/>
    <x v="8"/>
    <x v="91"/>
    <x v="5664"/>
    <n v="4"/>
    <n v="0.8"/>
    <x v="6883"/>
  </r>
  <r>
    <n v="8917"/>
    <s v="US-2016-144057"/>
    <x v="195"/>
    <x v="583"/>
    <s v="Standard Class"/>
    <s v="CV-12805"/>
    <s v="Cynthia Voltz"/>
    <s v="Corporate"/>
    <s v="United States"/>
    <s v="Austin"/>
    <s v="Texas"/>
    <n v="78745"/>
    <x v="2"/>
    <x v="1712"/>
    <x v="1"/>
    <x v="9"/>
    <x v="1700"/>
    <x v="5665"/>
    <n v="4"/>
    <n v="0.8"/>
    <x v="6884"/>
  </r>
  <r>
    <n v="8918"/>
    <s v="US-2016-144057"/>
    <x v="195"/>
    <x v="583"/>
    <s v="Standard Class"/>
    <s v="CV-12805"/>
    <s v="Cynthia Voltz"/>
    <s v="Corporate"/>
    <s v="United States"/>
    <s v="Austin"/>
    <s v="Texas"/>
    <n v="78745"/>
    <x v="2"/>
    <x v="136"/>
    <x v="1"/>
    <x v="10"/>
    <x v="137"/>
    <x v="5201"/>
    <n v="2"/>
    <n v="0.2"/>
    <x v="6248"/>
  </r>
  <r>
    <n v="8919"/>
    <s v="US-2016-144057"/>
    <x v="195"/>
    <x v="583"/>
    <s v="Standard Class"/>
    <s v="CV-12805"/>
    <s v="Cynthia Voltz"/>
    <s v="Corporate"/>
    <s v="United States"/>
    <s v="Austin"/>
    <s v="Texas"/>
    <n v="78745"/>
    <x v="2"/>
    <x v="1087"/>
    <x v="1"/>
    <x v="8"/>
    <x v="1077"/>
    <x v="5666"/>
    <n v="6"/>
    <n v="0.8"/>
    <x v="6885"/>
  </r>
  <r>
    <n v="8920"/>
    <s v="CA-2014-160276"/>
    <x v="1063"/>
    <x v="521"/>
    <s v="Standard Class"/>
    <s v="AH-10690"/>
    <s v="Anna Häberlin"/>
    <s v="Corporate"/>
    <s v="United States"/>
    <s v="Virginia Beach"/>
    <s v="Virginia"/>
    <n v="23464"/>
    <x v="0"/>
    <x v="1740"/>
    <x v="0"/>
    <x v="5"/>
    <x v="1729"/>
    <x v="5667"/>
    <n v="2"/>
    <n v="0"/>
    <x v="6886"/>
  </r>
  <r>
    <n v="8921"/>
    <s v="CA-2014-132983"/>
    <x v="582"/>
    <x v="617"/>
    <s v="Standard Class"/>
    <s v="DS-13180"/>
    <s v="David Smith"/>
    <s v="Corporate"/>
    <s v="United States"/>
    <s v="Jamestown"/>
    <s v="New York"/>
    <n v="14701"/>
    <x v="3"/>
    <x v="1105"/>
    <x v="2"/>
    <x v="11"/>
    <x v="1094"/>
    <x v="460"/>
    <n v="2"/>
    <n v="0"/>
    <x v="471"/>
  </r>
  <r>
    <n v="8922"/>
    <s v="CA-2016-145709"/>
    <x v="964"/>
    <x v="389"/>
    <s v="Standard Class"/>
    <s v="AH-10690"/>
    <s v="Anna Häberlin"/>
    <s v="Corporate"/>
    <s v="United States"/>
    <s v="Coral Gables"/>
    <s v="Florida"/>
    <n v="33134"/>
    <x v="0"/>
    <x v="1513"/>
    <x v="2"/>
    <x v="7"/>
    <x v="1500"/>
    <x v="2672"/>
    <n v="3"/>
    <n v="0.2"/>
    <x v="2949"/>
  </r>
  <r>
    <n v="8923"/>
    <s v="CA-2016-145709"/>
    <x v="964"/>
    <x v="389"/>
    <s v="Standard Class"/>
    <s v="AH-10690"/>
    <s v="Anna Häberlin"/>
    <s v="Corporate"/>
    <s v="United States"/>
    <s v="Coral Gables"/>
    <s v="Florida"/>
    <n v="33134"/>
    <x v="0"/>
    <x v="763"/>
    <x v="0"/>
    <x v="5"/>
    <x v="762"/>
    <x v="5668"/>
    <n v="3"/>
    <n v="0.2"/>
    <x v="6887"/>
  </r>
  <r>
    <n v="8924"/>
    <s v="CA-2017-133928"/>
    <x v="532"/>
    <x v="1244"/>
    <s v="Standard Class"/>
    <s v="ZC-21910"/>
    <s v="Zuschuss Carroll"/>
    <s v="Consumer"/>
    <s v="United States"/>
    <s v="Hickory"/>
    <s v="North Carolina"/>
    <n v="28601"/>
    <x v="0"/>
    <x v="31"/>
    <x v="1"/>
    <x v="8"/>
    <x v="31"/>
    <x v="5669"/>
    <n v="4"/>
    <n v="0.7"/>
    <x v="6888"/>
  </r>
  <r>
    <n v="8925"/>
    <s v="CA-2016-168032"/>
    <x v="806"/>
    <x v="855"/>
    <s v="Standard Class"/>
    <s v="DF-13135"/>
    <s v="David Flashing"/>
    <s v="Consumer"/>
    <s v="United States"/>
    <s v="Rockford"/>
    <s v="Illinois"/>
    <n v="61107"/>
    <x v="2"/>
    <x v="1846"/>
    <x v="2"/>
    <x v="7"/>
    <x v="1834"/>
    <x v="4345"/>
    <n v="4"/>
    <n v="0.2"/>
    <x v="6889"/>
  </r>
  <r>
    <n v="8926"/>
    <s v="CA-2016-168032"/>
    <x v="806"/>
    <x v="855"/>
    <s v="Standard Class"/>
    <s v="DF-13135"/>
    <s v="David Flashing"/>
    <s v="Consumer"/>
    <s v="United States"/>
    <s v="Rockford"/>
    <s v="Illinois"/>
    <n v="61107"/>
    <x v="2"/>
    <x v="614"/>
    <x v="1"/>
    <x v="8"/>
    <x v="614"/>
    <x v="5670"/>
    <n v="3"/>
    <n v="0.8"/>
    <x v="6890"/>
  </r>
  <r>
    <n v="8927"/>
    <s v="CA-2016-168032"/>
    <x v="806"/>
    <x v="855"/>
    <s v="Standard Class"/>
    <s v="DF-13135"/>
    <s v="David Flashing"/>
    <s v="Consumer"/>
    <s v="United States"/>
    <s v="Rockford"/>
    <s v="Illinois"/>
    <n v="61107"/>
    <x v="2"/>
    <x v="489"/>
    <x v="0"/>
    <x v="3"/>
    <x v="489"/>
    <x v="5671"/>
    <n v="3"/>
    <n v="0.5"/>
    <x v="6891"/>
  </r>
  <r>
    <n v="8928"/>
    <s v="CA-2015-143616"/>
    <x v="874"/>
    <x v="591"/>
    <s v="Second Class"/>
    <s v="SS-20140"/>
    <s v="Saphhira Shifley"/>
    <s v="Corporate"/>
    <s v="United States"/>
    <s v="Seattle"/>
    <s v="Washington"/>
    <n v="98103"/>
    <x v="1"/>
    <x v="1167"/>
    <x v="1"/>
    <x v="6"/>
    <x v="1154"/>
    <x v="1618"/>
    <n v="5"/>
    <n v="0"/>
    <x v="1713"/>
  </r>
  <r>
    <n v="8929"/>
    <s v="US-2015-168704"/>
    <x v="657"/>
    <x v="1250"/>
    <s v="Standard Class"/>
    <s v="FP-14320"/>
    <s v="Frank Preis"/>
    <s v="Consumer"/>
    <s v="United States"/>
    <s v="Huntsville"/>
    <s v="Texas"/>
    <n v="77340"/>
    <x v="2"/>
    <x v="562"/>
    <x v="0"/>
    <x v="3"/>
    <x v="561"/>
    <x v="5672"/>
    <n v="4"/>
    <n v="0.3"/>
    <x v="6892"/>
  </r>
  <r>
    <n v="8930"/>
    <s v="US-2015-168704"/>
    <x v="657"/>
    <x v="1250"/>
    <s v="Standard Class"/>
    <s v="FP-14320"/>
    <s v="Frank Preis"/>
    <s v="Consumer"/>
    <s v="United States"/>
    <s v="Huntsville"/>
    <s v="Texas"/>
    <n v="77340"/>
    <x v="2"/>
    <x v="1000"/>
    <x v="0"/>
    <x v="3"/>
    <x v="992"/>
    <x v="5673"/>
    <n v="2"/>
    <n v="0.3"/>
    <x v="6893"/>
  </r>
  <r>
    <n v="8931"/>
    <s v="US-2015-168704"/>
    <x v="657"/>
    <x v="1250"/>
    <s v="Standard Class"/>
    <s v="FP-14320"/>
    <s v="Frank Preis"/>
    <s v="Consumer"/>
    <s v="United States"/>
    <s v="Huntsville"/>
    <s v="Texas"/>
    <n v="77340"/>
    <x v="2"/>
    <x v="835"/>
    <x v="2"/>
    <x v="7"/>
    <x v="830"/>
    <x v="1977"/>
    <n v="3"/>
    <n v="0.2"/>
    <x v="5148"/>
  </r>
  <r>
    <n v="8932"/>
    <s v="CA-2017-143252"/>
    <x v="404"/>
    <x v="468"/>
    <s v="Standard Class"/>
    <s v="HE-14800"/>
    <s v="Harold Engle"/>
    <s v="Corporate"/>
    <s v="United States"/>
    <s v="Milwaukee"/>
    <s v="Wisconsin"/>
    <n v="53209"/>
    <x v="2"/>
    <x v="1801"/>
    <x v="0"/>
    <x v="5"/>
    <x v="1791"/>
    <x v="5674"/>
    <n v="5"/>
    <n v="0"/>
    <x v="6894"/>
  </r>
  <r>
    <n v="8933"/>
    <s v="CA-2017-143252"/>
    <x v="404"/>
    <x v="468"/>
    <s v="Standard Class"/>
    <s v="HE-14800"/>
    <s v="Harold Engle"/>
    <s v="Corporate"/>
    <s v="United States"/>
    <s v="Milwaukee"/>
    <s v="Wisconsin"/>
    <n v="53209"/>
    <x v="2"/>
    <x v="1599"/>
    <x v="2"/>
    <x v="11"/>
    <x v="1591"/>
    <x v="1624"/>
    <n v="3"/>
    <n v="0"/>
    <x v="6895"/>
  </r>
  <r>
    <n v="8934"/>
    <s v="CA-2016-102134"/>
    <x v="560"/>
    <x v="585"/>
    <s v="Standard Class"/>
    <s v="SP-20545"/>
    <s v="Sibella Parks"/>
    <s v="Corporate"/>
    <s v="United States"/>
    <s v="Green Bay"/>
    <s v="Wisconsin"/>
    <n v="54302"/>
    <x v="2"/>
    <x v="904"/>
    <x v="0"/>
    <x v="5"/>
    <x v="896"/>
    <x v="2499"/>
    <n v="2"/>
    <n v="0"/>
    <x v="3063"/>
  </r>
  <r>
    <n v="8935"/>
    <s v="CA-2017-130036"/>
    <x v="151"/>
    <x v="952"/>
    <s v="Same Day"/>
    <s v="BP-11185"/>
    <s v="Ben Peterman"/>
    <s v="Corporate"/>
    <s v="United States"/>
    <s v="Philadelphia"/>
    <s v="Pennsylvania"/>
    <n v="19120"/>
    <x v="3"/>
    <x v="1157"/>
    <x v="1"/>
    <x v="10"/>
    <x v="1145"/>
    <x v="2538"/>
    <n v="3"/>
    <n v="0.2"/>
    <x v="6896"/>
  </r>
  <r>
    <n v="8936"/>
    <s v="CA-2017-130036"/>
    <x v="151"/>
    <x v="952"/>
    <s v="Same Day"/>
    <s v="BP-11185"/>
    <s v="Ben Peterman"/>
    <s v="Corporate"/>
    <s v="United States"/>
    <s v="Philadelphia"/>
    <s v="Pennsylvania"/>
    <n v="19120"/>
    <x v="3"/>
    <x v="295"/>
    <x v="2"/>
    <x v="11"/>
    <x v="295"/>
    <x v="5675"/>
    <n v="14"/>
    <n v="0.2"/>
    <x v="6897"/>
  </r>
  <r>
    <n v="8937"/>
    <s v="CA-2015-134117"/>
    <x v="997"/>
    <x v="79"/>
    <s v="Second Class"/>
    <s v="PG-18895"/>
    <s v="Paul Gonzalez"/>
    <s v="Consumer"/>
    <s v="United States"/>
    <s v="Los Angeles"/>
    <s v="California"/>
    <n v="90008"/>
    <x v="1"/>
    <x v="894"/>
    <x v="1"/>
    <x v="6"/>
    <x v="887"/>
    <x v="3135"/>
    <n v="5"/>
    <n v="0"/>
    <x v="6898"/>
  </r>
  <r>
    <n v="8938"/>
    <s v="CA-2015-134117"/>
    <x v="997"/>
    <x v="79"/>
    <s v="Second Class"/>
    <s v="PG-18895"/>
    <s v="Paul Gonzalez"/>
    <s v="Consumer"/>
    <s v="United States"/>
    <s v="Los Angeles"/>
    <s v="California"/>
    <n v="90008"/>
    <x v="1"/>
    <x v="1495"/>
    <x v="2"/>
    <x v="7"/>
    <x v="1483"/>
    <x v="5676"/>
    <n v="2"/>
    <n v="0.2"/>
    <x v="6899"/>
  </r>
  <r>
    <n v="8939"/>
    <s v="CA-2015-134117"/>
    <x v="997"/>
    <x v="79"/>
    <s v="Second Class"/>
    <s v="PG-18895"/>
    <s v="Paul Gonzalez"/>
    <s v="Consumer"/>
    <s v="United States"/>
    <s v="Los Angeles"/>
    <s v="California"/>
    <n v="90008"/>
    <x v="1"/>
    <x v="169"/>
    <x v="1"/>
    <x v="6"/>
    <x v="170"/>
    <x v="1235"/>
    <n v="5"/>
    <n v="0"/>
    <x v="6900"/>
  </r>
  <r>
    <n v="8940"/>
    <s v="CA-2015-134117"/>
    <x v="997"/>
    <x v="79"/>
    <s v="Second Class"/>
    <s v="PG-18895"/>
    <s v="Paul Gonzalez"/>
    <s v="Consumer"/>
    <s v="United States"/>
    <s v="Los Angeles"/>
    <s v="California"/>
    <n v="90008"/>
    <x v="1"/>
    <x v="920"/>
    <x v="1"/>
    <x v="8"/>
    <x v="912"/>
    <x v="5677"/>
    <n v="2"/>
    <n v="0.2"/>
    <x v="6901"/>
  </r>
  <r>
    <n v="8941"/>
    <s v="CA-2014-130918"/>
    <x v="963"/>
    <x v="751"/>
    <s v="Second Class"/>
    <s v="JP-15520"/>
    <s v="Jeremy Pistek"/>
    <s v="Consumer"/>
    <s v="United States"/>
    <s v="North Miami"/>
    <s v="Florida"/>
    <n v="33161"/>
    <x v="0"/>
    <x v="1847"/>
    <x v="1"/>
    <x v="14"/>
    <x v="1835"/>
    <x v="5678"/>
    <n v="3"/>
    <n v="0.2"/>
    <x v="6902"/>
  </r>
  <r>
    <n v="8942"/>
    <s v="CA-2016-159023"/>
    <x v="54"/>
    <x v="519"/>
    <s v="First Class"/>
    <s v="NW-18400"/>
    <s v="Natalie Webber"/>
    <s v="Consumer"/>
    <s v="United States"/>
    <s v="Portland"/>
    <s v="Oregon"/>
    <n v="97206"/>
    <x v="1"/>
    <x v="922"/>
    <x v="1"/>
    <x v="8"/>
    <x v="914"/>
    <x v="4909"/>
    <n v="7"/>
    <n v="0.7"/>
    <x v="5865"/>
  </r>
  <r>
    <n v="8943"/>
    <s v="CA-2016-159023"/>
    <x v="54"/>
    <x v="519"/>
    <s v="First Class"/>
    <s v="NW-18400"/>
    <s v="Natalie Webber"/>
    <s v="Consumer"/>
    <s v="United States"/>
    <s v="Portland"/>
    <s v="Oregon"/>
    <n v="97206"/>
    <x v="1"/>
    <x v="1848"/>
    <x v="2"/>
    <x v="15"/>
    <x v="1836"/>
    <x v="5679"/>
    <n v="3"/>
    <n v="0.7"/>
    <x v="6903"/>
  </r>
  <r>
    <n v="8944"/>
    <s v="CA-2017-111717"/>
    <x v="1208"/>
    <x v="412"/>
    <s v="Standard Class"/>
    <s v="SW-20245"/>
    <s v="Scot Wooten"/>
    <s v="Consumer"/>
    <s v="United States"/>
    <s v="Aurora"/>
    <s v="Illinois"/>
    <n v="60505"/>
    <x v="2"/>
    <x v="1756"/>
    <x v="0"/>
    <x v="1"/>
    <x v="1746"/>
    <x v="5680"/>
    <n v="3"/>
    <n v="0.3"/>
    <x v="6904"/>
  </r>
  <r>
    <n v="8945"/>
    <s v="CA-2014-154592"/>
    <x v="1035"/>
    <x v="820"/>
    <s v="First Class"/>
    <s v="EH-14005"/>
    <s v="Erica Hernandez"/>
    <s v="Home Office"/>
    <s v="United States"/>
    <s v="San Francisco"/>
    <s v="California"/>
    <n v="94109"/>
    <x v="1"/>
    <x v="1397"/>
    <x v="1"/>
    <x v="10"/>
    <x v="1384"/>
    <x v="2210"/>
    <n v="3"/>
    <n v="0"/>
    <x v="2384"/>
  </r>
  <r>
    <n v="8946"/>
    <s v="CA-2014-128622"/>
    <x v="647"/>
    <x v="995"/>
    <s v="Second Class"/>
    <s v="SC-20260"/>
    <s v="Scott Cohen"/>
    <s v="Corporate"/>
    <s v="United States"/>
    <s v="San Francisco"/>
    <s v="California"/>
    <n v="94110"/>
    <x v="1"/>
    <x v="503"/>
    <x v="1"/>
    <x v="14"/>
    <x v="503"/>
    <x v="1031"/>
    <n v="3"/>
    <n v="0"/>
    <x v="3561"/>
  </r>
  <r>
    <n v="8947"/>
    <s v="CA-2017-148355"/>
    <x v="165"/>
    <x v="675"/>
    <s v="Standard Class"/>
    <s v="NC-18535"/>
    <s v="Nick Crebassa"/>
    <s v="Corporate"/>
    <s v="United States"/>
    <s v="New Bedford"/>
    <s v="Massachusetts"/>
    <n v="2740"/>
    <x v="3"/>
    <x v="1193"/>
    <x v="1"/>
    <x v="10"/>
    <x v="1178"/>
    <x v="541"/>
    <n v="3"/>
    <n v="0"/>
    <x v="551"/>
  </r>
  <r>
    <n v="8948"/>
    <s v="CA-2017-148355"/>
    <x v="165"/>
    <x v="675"/>
    <s v="Standard Class"/>
    <s v="NC-18535"/>
    <s v="Nick Crebassa"/>
    <s v="Corporate"/>
    <s v="United States"/>
    <s v="New Bedford"/>
    <s v="Massachusetts"/>
    <n v="2740"/>
    <x v="3"/>
    <x v="1699"/>
    <x v="1"/>
    <x v="8"/>
    <x v="1687"/>
    <x v="5681"/>
    <n v="5"/>
    <n v="0"/>
    <x v="6905"/>
  </r>
  <r>
    <n v="8949"/>
    <s v="CA-2014-132913"/>
    <x v="163"/>
    <x v="166"/>
    <s v="First Class"/>
    <s v="AS-10090"/>
    <s v="Adam Shillingsburg"/>
    <s v="Consumer"/>
    <s v="United States"/>
    <s v="San Diego"/>
    <s v="California"/>
    <n v="92037"/>
    <x v="1"/>
    <x v="1803"/>
    <x v="1"/>
    <x v="9"/>
    <x v="1793"/>
    <x v="5682"/>
    <n v="1"/>
    <n v="0"/>
    <x v="6906"/>
  </r>
  <r>
    <n v="8950"/>
    <s v="CA-2017-150910"/>
    <x v="66"/>
    <x v="675"/>
    <s v="Standard Class"/>
    <s v="JL-15130"/>
    <s v="Jack Lebron"/>
    <s v="Consumer"/>
    <s v="United States"/>
    <s v="Jackson"/>
    <s v="Tennessee"/>
    <n v="38301"/>
    <x v="0"/>
    <x v="257"/>
    <x v="0"/>
    <x v="3"/>
    <x v="258"/>
    <x v="5683"/>
    <n v="6"/>
    <n v="0.4"/>
    <x v="6907"/>
  </r>
  <r>
    <n v="8951"/>
    <s v="CA-2017-150910"/>
    <x v="66"/>
    <x v="675"/>
    <s v="Standard Class"/>
    <s v="JL-15130"/>
    <s v="Jack Lebron"/>
    <s v="Consumer"/>
    <s v="United States"/>
    <s v="Jackson"/>
    <s v="Tennessee"/>
    <n v="38301"/>
    <x v="0"/>
    <x v="825"/>
    <x v="2"/>
    <x v="11"/>
    <x v="821"/>
    <x v="1525"/>
    <n v="2"/>
    <n v="0.2"/>
    <x v="1612"/>
  </r>
  <r>
    <n v="8952"/>
    <s v="CA-2017-150910"/>
    <x v="66"/>
    <x v="675"/>
    <s v="Standard Class"/>
    <s v="JL-15130"/>
    <s v="Jack Lebron"/>
    <s v="Consumer"/>
    <s v="United States"/>
    <s v="Jackson"/>
    <s v="Tennessee"/>
    <n v="38301"/>
    <x v="0"/>
    <x v="376"/>
    <x v="1"/>
    <x v="4"/>
    <x v="377"/>
    <x v="4322"/>
    <n v="3"/>
    <n v="0.2"/>
    <x v="5054"/>
  </r>
  <r>
    <n v="8953"/>
    <s v="CA-2017-150910"/>
    <x v="66"/>
    <x v="675"/>
    <s v="Standard Class"/>
    <s v="JL-15130"/>
    <s v="Jack Lebron"/>
    <s v="Consumer"/>
    <s v="United States"/>
    <s v="Jackson"/>
    <s v="Tennessee"/>
    <n v="38301"/>
    <x v="0"/>
    <x v="1024"/>
    <x v="1"/>
    <x v="6"/>
    <x v="1015"/>
    <x v="5684"/>
    <n v="7"/>
    <n v="0.2"/>
    <x v="6908"/>
  </r>
  <r>
    <n v="8954"/>
    <s v="CA-2017-150910"/>
    <x v="66"/>
    <x v="675"/>
    <s v="Standard Class"/>
    <s v="JL-15130"/>
    <s v="Jack Lebron"/>
    <s v="Consumer"/>
    <s v="United States"/>
    <s v="Jackson"/>
    <s v="Tennessee"/>
    <n v="38301"/>
    <x v="0"/>
    <x v="667"/>
    <x v="1"/>
    <x v="9"/>
    <x v="667"/>
    <x v="5685"/>
    <n v="5"/>
    <n v="0.2"/>
    <x v="6909"/>
  </r>
  <r>
    <n v="8955"/>
    <s v="CA-2014-156790"/>
    <x v="233"/>
    <x v="1307"/>
    <s v="Second Class"/>
    <s v="VG-21790"/>
    <s v="Vivek Gonzalez"/>
    <s v="Consumer"/>
    <s v="United States"/>
    <s v="Jacksonville"/>
    <s v="Florida"/>
    <n v="32216"/>
    <x v="0"/>
    <x v="1195"/>
    <x v="0"/>
    <x v="0"/>
    <x v="1180"/>
    <x v="5686"/>
    <n v="4"/>
    <n v="0.2"/>
    <x v="6910"/>
  </r>
  <r>
    <n v="8956"/>
    <s v="CA-2014-126480"/>
    <x v="59"/>
    <x v="131"/>
    <s v="Standard Class"/>
    <s v="HG-14965"/>
    <s v="Henry Goldwyn"/>
    <s v="Corporate"/>
    <s v="United States"/>
    <s v="San Diego"/>
    <s v="California"/>
    <n v="92024"/>
    <x v="1"/>
    <x v="1532"/>
    <x v="1"/>
    <x v="10"/>
    <x v="1520"/>
    <x v="18"/>
    <n v="2"/>
    <n v="0"/>
    <x v="1608"/>
  </r>
  <r>
    <n v="8957"/>
    <s v="CA-2017-105620"/>
    <x v="53"/>
    <x v="675"/>
    <s v="First Class"/>
    <s v="JH-15430"/>
    <s v="Jennifer Halladay"/>
    <s v="Consumer"/>
    <s v="United States"/>
    <s v="Hialeah"/>
    <s v="Florida"/>
    <n v="33012"/>
    <x v="0"/>
    <x v="1457"/>
    <x v="0"/>
    <x v="5"/>
    <x v="1443"/>
    <x v="5687"/>
    <n v="3"/>
    <n v="0.2"/>
    <x v="6911"/>
  </r>
  <r>
    <n v="8958"/>
    <s v="CA-2017-105620"/>
    <x v="53"/>
    <x v="675"/>
    <s v="First Class"/>
    <s v="JH-15430"/>
    <s v="Jennifer Halladay"/>
    <s v="Consumer"/>
    <s v="United States"/>
    <s v="Hialeah"/>
    <s v="Florida"/>
    <n v="33012"/>
    <x v="0"/>
    <x v="1845"/>
    <x v="2"/>
    <x v="15"/>
    <x v="1833"/>
    <x v="5253"/>
    <n v="2"/>
    <n v="0.5"/>
    <x v="6912"/>
  </r>
  <r>
    <n v="8959"/>
    <s v="CA-2017-150266"/>
    <x v="920"/>
    <x v="524"/>
    <s v="Standard Class"/>
    <s v="RO-19780"/>
    <s v="Rose O'Brian"/>
    <s v="Consumer"/>
    <s v="United States"/>
    <s v="Houston"/>
    <s v="Texas"/>
    <n v="77070"/>
    <x v="2"/>
    <x v="929"/>
    <x v="2"/>
    <x v="7"/>
    <x v="922"/>
    <x v="5688"/>
    <n v="5"/>
    <n v="0.2"/>
    <x v="6913"/>
  </r>
  <r>
    <n v="8960"/>
    <s v="CA-2017-150266"/>
    <x v="920"/>
    <x v="524"/>
    <s v="Standard Class"/>
    <s v="RO-19780"/>
    <s v="Rose O'Brian"/>
    <s v="Consumer"/>
    <s v="United States"/>
    <s v="Houston"/>
    <s v="Texas"/>
    <n v="77070"/>
    <x v="2"/>
    <x v="1527"/>
    <x v="1"/>
    <x v="9"/>
    <x v="1514"/>
    <x v="5689"/>
    <n v="5"/>
    <n v="0.8"/>
    <x v="6914"/>
  </r>
  <r>
    <n v="8961"/>
    <s v="CA-2017-150266"/>
    <x v="920"/>
    <x v="524"/>
    <s v="Standard Class"/>
    <s v="RO-19780"/>
    <s v="Rose O'Brian"/>
    <s v="Consumer"/>
    <s v="United States"/>
    <s v="Houston"/>
    <s v="Texas"/>
    <n v="77070"/>
    <x v="2"/>
    <x v="856"/>
    <x v="0"/>
    <x v="1"/>
    <x v="849"/>
    <x v="3122"/>
    <n v="5"/>
    <n v="0.3"/>
    <x v="6915"/>
  </r>
  <r>
    <n v="8962"/>
    <s v="CA-2017-150266"/>
    <x v="920"/>
    <x v="524"/>
    <s v="Standard Class"/>
    <s v="RO-19780"/>
    <s v="Rose O'Brian"/>
    <s v="Consumer"/>
    <s v="United States"/>
    <s v="Houston"/>
    <s v="Texas"/>
    <n v="77070"/>
    <x v="2"/>
    <x v="1663"/>
    <x v="1"/>
    <x v="6"/>
    <x v="1651"/>
    <x v="4061"/>
    <n v="4"/>
    <n v="0.2"/>
    <x v="6916"/>
  </r>
  <r>
    <n v="8963"/>
    <s v="CA-2016-157280"/>
    <x v="732"/>
    <x v="237"/>
    <s v="First Class"/>
    <s v="LW-17125"/>
    <s v="Liz Willingham"/>
    <s v="Consumer"/>
    <s v="United States"/>
    <s v="Virginia Beach"/>
    <s v="Virginia"/>
    <n v="23464"/>
    <x v="0"/>
    <x v="1369"/>
    <x v="0"/>
    <x v="5"/>
    <x v="1354"/>
    <x v="2963"/>
    <n v="2"/>
    <n v="0"/>
    <x v="4510"/>
  </r>
  <r>
    <n v="8964"/>
    <s v="CA-2016-157280"/>
    <x v="732"/>
    <x v="237"/>
    <s v="First Class"/>
    <s v="LW-17125"/>
    <s v="Liz Willingham"/>
    <s v="Consumer"/>
    <s v="United States"/>
    <s v="Virginia Beach"/>
    <s v="Virginia"/>
    <n v="23464"/>
    <x v="0"/>
    <x v="632"/>
    <x v="2"/>
    <x v="11"/>
    <x v="632"/>
    <x v="1324"/>
    <n v="3"/>
    <n v="0"/>
    <x v="2965"/>
  </r>
  <r>
    <n v="8965"/>
    <s v="CA-2016-157280"/>
    <x v="732"/>
    <x v="237"/>
    <s v="First Class"/>
    <s v="LW-17125"/>
    <s v="Liz Willingham"/>
    <s v="Consumer"/>
    <s v="United States"/>
    <s v="Virginia Beach"/>
    <s v="Virginia"/>
    <n v="23464"/>
    <x v="0"/>
    <x v="1814"/>
    <x v="0"/>
    <x v="5"/>
    <x v="1804"/>
    <x v="4850"/>
    <n v="5"/>
    <n v="0"/>
    <x v="5786"/>
  </r>
  <r>
    <n v="8966"/>
    <s v="CA-2017-106691"/>
    <x v="44"/>
    <x v="44"/>
    <s v="Standard Class"/>
    <s v="CC-12370"/>
    <s v="Christopher Conant"/>
    <s v="Consumer"/>
    <s v="United States"/>
    <s v="Houston"/>
    <s v="Texas"/>
    <n v="77070"/>
    <x v="2"/>
    <x v="744"/>
    <x v="1"/>
    <x v="8"/>
    <x v="742"/>
    <x v="75"/>
    <n v="2"/>
    <n v="0.8"/>
    <x v="6917"/>
  </r>
  <r>
    <n v="8967"/>
    <s v="CA-2016-134180"/>
    <x v="54"/>
    <x v="237"/>
    <s v="Standard Class"/>
    <s v="JP-16135"/>
    <s v="Julie Prescott"/>
    <s v="Home Office"/>
    <s v="United States"/>
    <s v="Philadelphia"/>
    <s v="Pennsylvania"/>
    <n v="19120"/>
    <x v="3"/>
    <x v="293"/>
    <x v="2"/>
    <x v="11"/>
    <x v="293"/>
    <x v="2775"/>
    <n v="1"/>
    <n v="0.2"/>
    <x v="3129"/>
  </r>
  <r>
    <n v="8968"/>
    <s v="CA-2016-134180"/>
    <x v="54"/>
    <x v="237"/>
    <s v="Standard Class"/>
    <s v="JP-16135"/>
    <s v="Julie Prescott"/>
    <s v="Home Office"/>
    <s v="United States"/>
    <s v="Philadelphia"/>
    <s v="Pennsylvania"/>
    <n v="19120"/>
    <x v="3"/>
    <x v="370"/>
    <x v="0"/>
    <x v="1"/>
    <x v="371"/>
    <x v="5690"/>
    <n v="7"/>
    <n v="0.3"/>
    <x v="6918"/>
  </r>
  <r>
    <n v="8969"/>
    <s v="CA-2014-166730"/>
    <x v="125"/>
    <x v="916"/>
    <s v="First Class"/>
    <s v="DD-13570"/>
    <s v="Dorothy Dickinson"/>
    <s v="Consumer"/>
    <s v="United States"/>
    <s v="Memphis"/>
    <s v="Tennessee"/>
    <n v="38109"/>
    <x v="0"/>
    <x v="1166"/>
    <x v="1"/>
    <x v="4"/>
    <x v="1153"/>
    <x v="5691"/>
    <n v="1"/>
    <n v="0.2"/>
    <x v="6919"/>
  </r>
  <r>
    <n v="8970"/>
    <s v="CA-2017-157469"/>
    <x v="574"/>
    <x v="94"/>
    <s v="Standard Class"/>
    <s v="ES-14080"/>
    <s v="Erin Smith"/>
    <s v="Corporate"/>
    <s v="United States"/>
    <s v="Lakewood"/>
    <s v="Ohio"/>
    <n v="44107"/>
    <x v="3"/>
    <x v="448"/>
    <x v="1"/>
    <x v="6"/>
    <x v="448"/>
    <x v="5692"/>
    <n v="9"/>
    <n v="0.2"/>
    <x v="6920"/>
  </r>
  <r>
    <n v="8971"/>
    <s v="CA-2017-157469"/>
    <x v="574"/>
    <x v="94"/>
    <s v="Standard Class"/>
    <s v="ES-14080"/>
    <s v="Erin Smith"/>
    <s v="Corporate"/>
    <s v="United States"/>
    <s v="Lakewood"/>
    <s v="Ohio"/>
    <n v="44107"/>
    <x v="3"/>
    <x v="722"/>
    <x v="2"/>
    <x v="7"/>
    <x v="1404"/>
    <x v="5693"/>
    <n v="2"/>
    <n v="0.4"/>
    <x v="6921"/>
  </r>
  <r>
    <n v="8972"/>
    <s v="CA-2017-122308"/>
    <x v="668"/>
    <x v="702"/>
    <s v="Standard Class"/>
    <s v="MV-17485"/>
    <s v="Mark Van Huff"/>
    <s v="Consumer"/>
    <s v="United States"/>
    <s v="New York City"/>
    <s v="New York"/>
    <n v="10011"/>
    <x v="3"/>
    <x v="662"/>
    <x v="0"/>
    <x v="1"/>
    <x v="662"/>
    <x v="2659"/>
    <n v="2"/>
    <n v="0.1"/>
    <x v="3018"/>
  </r>
  <r>
    <n v="8973"/>
    <s v="US-2014-149034"/>
    <x v="84"/>
    <x v="683"/>
    <s v="First Class"/>
    <s v="RD-19900"/>
    <s v="Ruben Dartt"/>
    <s v="Consumer"/>
    <s v="United States"/>
    <s v="Philadelphia"/>
    <s v="Pennsylvania"/>
    <n v="19120"/>
    <x v="3"/>
    <x v="1089"/>
    <x v="2"/>
    <x v="11"/>
    <x v="1079"/>
    <x v="5694"/>
    <n v="1"/>
    <n v="0.2"/>
    <x v="6922"/>
  </r>
  <r>
    <n v="8974"/>
    <s v="CA-2017-159226"/>
    <x v="1016"/>
    <x v="433"/>
    <s v="Second Class"/>
    <s v="RL-19615"/>
    <s v="Rob Lucas"/>
    <s v="Consumer"/>
    <s v="United States"/>
    <s v="Los Angeles"/>
    <s v="California"/>
    <n v="90008"/>
    <x v="1"/>
    <x v="266"/>
    <x v="0"/>
    <x v="0"/>
    <x v="266"/>
    <x v="5695"/>
    <n v="7"/>
    <n v="0.15"/>
    <x v="6923"/>
  </r>
  <r>
    <n v="8975"/>
    <s v="CA-2017-156622"/>
    <x v="51"/>
    <x v="177"/>
    <s v="First Class"/>
    <s v="JP-15460"/>
    <s v="Jennifer Patt"/>
    <s v="Corporate"/>
    <s v="United States"/>
    <s v="Dallas"/>
    <s v="Texas"/>
    <n v="75220"/>
    <x v="2"/>
    <x v="1231"/>
    <x v="1"/>
    <x v="10"/>
    <x v="1270"/>
    <x v="1590"/>
    <n v="7"/>
    <n v="0.2"/>
    <x v="1683"/>
  </r>
  <r>
    <n v="8976"/>
    <s v="CA-2017-156622"/>
    <x v="51"/>
    <x v="177"/>
    <s v="First Class"/>
    <s v="JP-15460"/>
    <s v="Jennifer Patt"/>
    <s v="Corporate"/>
    <s v="United States"/>
    <s v="Dallas"/>
    <s v="Texas"/>
    <n v="75220"/>
    <x v="2"/>
    <x v="1438"/>
    <x v="1"/>
    <x v="10"/>
    <x v="1426"/>
    <x v="128"/>
    <n v="2"/>
    <n v="0.2"/>
    <x v="130"/>
  </r>
  <r>
    <n v="8977"/>
    <s v="CA-2017-156622"/>
    <x v="51"/>
    <x v="177"/>
    <s v="First Class"/>
    <s v="JP-15460"/>
    <s v="Jennifer Patt"/>
    <s v="Corporate"/>
    <s v="United States"/>
    <s v="Dallas"/>
    <s v="Texas"/>
    <n v="75220"/>
    <x v="2"/>
    <x v="962"/>
    <x v="0"/>
    <x v="3"/>
    <x v="955"/>
    <x v="5696"/>
    <n v="1"/>
    <n v="0.3"/>
    <x v="6924"/>
  </r>
  <r>
    <n v="8978"/>
    <s v="CA-2017-156622"/>
    <x v="51"/>
    <x v="177"/>
    <s v="First Class"/>
    <s v="JP-15460"/>
    <s v="Jennifer Patt"/>
    <s v="Corporate"/>
    <s v="United States"/>
    <s v="Dallas"/>
    <s v="Texas"/>
    <n v="75220"/>
    <x v="2"/>
    <x v="785"/>
    <x v="1"/>
    <x v="8"/>
    <x v="784"/>
    <x v="5697"/>
    <n v="2"/>
    <n v="0.8"/>
    <x v="6925"/>
  </r>
  <r>
    <n v="8979"/>
    <s v="CA-2014-119529"/>
    <x v="935"/>
    <x v="840"/>
    <s v="Second Class"/>
    <s v="DM-13345"/>
    <s v="Denise Monton"/>
    <s v="Corporate"/>
    <s v="United States"/>
    <s v="Orange"/>
    <s v="New Jersey"/>
    <n v="7050"/>
    <x v="3"/>
    <x v="614"/>
    <x v="1"/>
    <x v="8"/>
    <x v="614"/>
    <x v="1784"/>
    <n v="2"/>
    <n v="0"/>
    <x v="2167"/>
  </r>
  <r>
    <n v="8980"/>
    <s v="CA-2015-150413"/>
    <x v="324"/>
    <x v="994"/>
    <s v="Second Class"/>
    <s v="CS-11860"/>
    <s v="Cari Schnelling"/>
    <s v="Consumer"/>
    <s v="United States"/>
    <s v="Dallas"/>
    <s v="Texas"/>
    <n v="75220"/>
    <x v="2"/>
    <x v="480"/>
    <x v="1"/>
    <x v="8"/>
    <x v="481"/>
    <x v="5698"/>
    <n v="1"/>
    <n v="0.8"/>
    <x v="6926"/>
  </r>
  <r>
    <n v="8981"/>
    <s v="CA-2014-108182"/>
    <x v="644"/>
    <x v="1303"/>
    <s v="Second Class"/>
    <s v="DL-13315"/>
    <s v="Delfina Latchford"/>
    <s v="Consumer"/>
    <s v="United States"/>
    <s v="Romeoville"/>
    <s v="Illinois"/>
    <n v="60441"/>
    <x v="2"/>
    <x v="1403"/>
    <x v="1"/>
    <x v="8"/>
    <x v="1390"/>
    <x v="5699"/>
    <n v="2"/>
    <n v="0.8"/>
    <x v="6927"/>
  </r>
  <r>
    <n v="8982"/>
    <s v="CA-2016-110898"/>
    <x v="1193"/>
    <x v="331"/>
    <s v="Standard Class"/>
    <s v="LC-16870"/>
    <s v="Lena Cacioppo"/>
    <s v="Consumer"/>
    <s v="United States"/>
    <s v="Chicago"/>
    <s v="Illinois"/>
    <n v="60623"/>
    <x v="2"/>
    <x v="1034"/>
    <x v="1"/>
    <x v="9"/>
    <x v="1025"/>
    <x v="5700"/>
    <n v="3"/>
    <n v="0.8"/>
    <x v="6928"/>
  </r>
  <r>
    <n v="8983"/>
    <s v="CA-2016-110898"/>
    <x v="1193"/>
    <x v="331"/>
    <s v="Standard Class"/>
    <s v="LC-16870"/>
    <s v="Lena Cacioppo"/>
    <s v="Consumer"/>
    <s v="United States"/>
    <s v="Chicago"/>
    <s v="Illinois"/>
    <n v="60623"/>
    <x v="2"/>
    <x v="870"/>
    <x v="1"/>
    <x v="8"/>
    <x v="864"/>
    <x v="5701"/>
    <n v="4"/>
    <n v="0.8"/>
    <x v="6929"/>
  </r>
  <r>
    <n v="8984"/>
    <s v="CA-2016-110898"/>
    <x v="1193"/>
    <x v="331"/>
    <s v="Standard Class"/>
    <s v="LC-16870"/>
    <s v="Lena Cacioppo"/>
    <s v="Consumer"/>
    <s v="United States"/>
    <s v="Chicago"/>
    <s v="Illinois"/>
    <n v="60623"/>
    <x v="2"/>
    <x v="124"/>
    <x v="0"/>
    <x v="5"/>
    <x v="125"/>
    <x v="5702"/>
    <n v="5"/>
    <n v="0.6"/>
    <x v="6930"/>
  </r>
  <r>
    <n v="8985"/>
    <s v="CA-2016-110898"/>
    <x v="1193"/>
    <x v="331"/>
    <s v="Standard Class"/>
    <s v="LC-16870"/>
    <s v="Lena Cacioppo"/>
    <s v="Consumer"/>
    <s v="United States"/>
    <s v="Chicago"/>
    <s v="Illinois"/>
    <n v="60623"/>
    <x v="2"/>
    <x v="1342"/>
    <x v="0"/>
    <x v="3"/>
    <x v="1327"/>
    <x v="2044"/>
    <n v="2"/>
    <n v="0.5"/>
    <x v="2202"/>
  </r>
  <r>
    <n v="8986"/>
    <s v="CA-2015-123092"/>
    <x v="155"/>
    <x v="157"/>
    <s v="Standard Class"/>
    <s v="JG-15115"/>
    <s v="Jack Garza"/>
    <s v="Consumer"/>
    <s v="United States"/>
    <s v="Jacksonville"/>
    <s v="North Carolina"/>
    <n v="28540"/>
    <x v="0"/>
    <x v="596"/>
    <x v="0"/>
    <x v="5"/>
    <x v="596"/>
    <x v="2540"/>
    <n v="3"/>
    <n v="0.2"/>
    <x v="6931"/>
  </r>
  <r>
    <n v="8987"/>
    <s v="CA-2015-123092"/>
    <x v="155"/>
    <x v="157"/>
    <s v="Standard Class"/>
    <s v="JG-15115"/>
    <s v="Jack Garza"/>
    <s v="Consumer"/>
    <s v="United States"/>
    <s v="Jacksonville"/>
    <s v="North Carolina"/>
    <n v="28540"/>
    <x v="0"/>
    <x v="1242"/>
    <x v="1"/>
    <x v="8"/>
    <x v="1225"/>
    <x v="5703"/>
    <n v="5"/>
    <n v="0.7"/>
    <x v="6932"/>
  </r>
  <r>
    <n v="8988"/>
    <s v="CA-2015-123092"/>
    <x v="155"/>
    <x v="157"/>
    <s v="Standard Class"/>
    <s v="JG-15115"/>
    <s v="Jack Garza"/>
    <s v="Consumer"/>
    <s v="United States"/>
    <s v="Jacksonville"/>
    <s v="North Carolina"/>
    <n v="28540"/>
    <x v="0"/>
    <x v="194"/>
    <x v="2"/>
    <x v="7"/>
    <x v="195"/>
    <x v="554"/>
    <n v="2"/>
    <n v="0.2"/>
    <x v="563"/>
  </r>
  <r>
    <n v="8989"/>
    <s v="CA-2015-123092"/>
    <x v="155"/>
    <x v="157"/>
    <s v="Standard Class"/>
    <s v="JG-15115"/>
    <s v="Jack Garza"/>
    <s v="Consumer"/>
    <s v="United States"/>
    <s v="Jacksonville"/>
    <s v="North Carolina"/>
    <n v="28540"/>
    <x v="0"/>
    <x v="512"/>
    <x v="1"/>
    <x v="6"/>
    <x v="512"/>
    <x v="564"/>
    <n v="2"/>
    <n v="0.2"/>
    <x v="573"/>
  </r>
  <r>
    <n v="8990"/>
    <s v="US-2015-128587"/>
    <x v="100"/>
    <x v="1090"/>
    <s v="Standard Class"/>
    <s v="HM-14860"/>
    <s v="Harry Marie"/>
    <s v="Corporate"/>
    <s v="United States"/>
    <s v="Springfield"/>
    <s v="Missouri"/>
    <n v="65807"/>
    <x v="2"/>
    <x v="1573"/>
    <x v="0"/>
    <x v="5"/>
    <x v="1564"/>
    <x v="390"/>
    <n v="2"/>
    <n v="0"/>
    <x v="6933"/>
  </r>
  <r>
    <n v="8991"/>
    <s v="US-2015-128587"/>
    <x v="100"/>
    <x v="1090"/>
    <s v="Standard Class"/>
    <s v="HM-14860"/>
    <s v="Harry Marie"/>
    <s v="Corporate"/>
    <s v="United States"/>
    <s v="Springfield"/>
    <s v="Missouri"/>
    <n v="65807"/>
    <x v="2"/>
    <x v="1293"/>
    <x v="2"/>
    <x v="16"/>
    <x v="1279"/>
    <x v="980"/>
    <n v="7"/>
    <n v="0"/>
    <x v="6934"/>
  </r>
  <r>
    <n v="8992"/>
    <s v="US-2017-139577"/>
    <x v="172"/>
    <x v="299"/>
    <s v="Standard Class"/>
    <s v="TN-21040"/>
    <s v="Tanja Norvell"/>
    <s v="Home Office"/>
    <s v="United States"/>
    <s v="San Francisco"/>
    <s v="California"/>
    <n v="94110"/>
    <x v="1"/>
    <x v="341"/>
    <x v="2"/>
    <x v="11"/>
    <x v="341"/>
    <x v="5704"/>
    <n v="5"/>
    <n v="0"/>
    <x v="6935"/>
  </r>
  <r>
    <n v="8993"/>
    <s v="CA-2017-159100"/>
    <x v="524"/>
    <x v="565"/>
    <s v="Standard Class"/>
    <s v="VP-21760"/>
    <s v="Victoria Pisteka"/>
    <s v="Corporate"/>
    <s v="United States"/>
    <s v="Columbia"/>
    <s v="Tennessee"/>
    <n v="38401"/>
    <x v="0"/>
    <x v="103"/>
    <x v="2"/>
    <x v="11"/>
    <x v="103"/>
    <x v="5183"/>
    <n v="2"/>
    <n v="0.2"/>
    <x v="6397"/>
  </r>
  <r>
    <n v="8994"/>
    <s v="CA-2017-159100"/>
    <x v="524"/>
    <x v="565"/>
    <s v="Standard Class"/>
    <s v="VP-21760"/>
    <s v="Victoria Pisteka"/>
    <s v="Corporate"/>
    <s v="United States"/>
    <s v="Columbia"/>
    <s v="Tennessee"/>
    <n v="38401"/>
    <x v="0"/>
    <x v="1299"/>
    <x v="0"/>
    <x v="3"/>
    <x v="1284"/>
    <x v="5705"/>
    <n v="7"/>
    <n v="0.4"/>
    <x v="6936"/>
  </r>
  <r>
    <n v="8995"/>
    <s v="CA-2014-109043"/>
    <x v="860"/>
    <x v="1308"/>
    <s v="First Class"/>
    <s v="CS-12355"/>
    <s v="Christine Sundaresam"/>
    <s v="Consumer"/>
    <s v="United States"/>
    <s v="Hollywood"/>
    <s v="Florida"/>
    <n v="33021"/>
    <x v="0"/>
    <x v="1841"/>
    <x v="1"/>
    <x v="10"/>
    <x v="1829"/>
    <x v="5566"/>
    <n v="5"/>
    <n v="0.2"/>
    <x v="6752"/>
  </r>
  <r>
    <n v="8996"/>
    <s v="CA-2014-109043"/>
    <x v="860"/>
    <x v="1308"/>
    <s v="First Class"/>
    <s v="CS-12355"/>
    <s v="Christine Sundaresam"/>
    <s v="Consumer"/>
    <s v="United States"/>
    <s v="Hollywood"/>
    <s v="Florida"/>
    <n v="33021"/>
    <x v="0"/>
    <x v="513"/>
    <x v="1"/>
    <x v="9"/>
    <x v="513"/>
    <x v="5706"/>
    <n v="5"/>
    <n v="0.2"/>
    <x v="6937"/>
  </r>
  <r>
    <n v="8997"/>
    <s v="US-2017-116491"/>
    <x v="343"/>
    <x v="87"/>
    <s v="First Class"/>
    <s v="PG-18820"/>
    <s v="Patrick Gardner"/>
    <s v="Consumer"/>
    <s v="United States"/>
    <s v="Dallas"/>
    <s v="Texas"/>
    <n v="75081"/>
    <x v="2"/>
    <x v="722"/>
    <x v="2"/>
    <x v="7"/>
    <x v="721"/>
    <x v="5707"/>
    <n v="2"/>
    <n v="0.2"/>
    <x v="6938"/>
  </r>
  <r>
    <n v="8998"/>
    <s v="CA-2017-122763"/>
    <x v="177"/>
    <x v="1051"/>
    <s v="Same Day"/>
    <s v="HG-14845"/>
    <s v="Harry Greene"/>
    <s v="Consumer"/>
    <s v="United States"/>
    <s v="Houston"/>
    <s v="Texas"/>
    <n v="77041"/>
    <x v="2"/>
    <x v="258"/>
    <x v="1"/>
    <x v="10"/>
    <x v="33"/>
    <x v="3987"/>
    <n v="2"/>
    <n v="0.2"/>
    <x v="4608"/>
  </r>
  <r>
    <n v="8999"/>
    <s v="CA-2017-122763"/>
    <x v="177"/>
    <x v="1051"/>
    <s v="Same Day"/>
    <s v="HG-14845"/>
    <s v="Harry Greene"/>
    <s v="Consumer"/>
    <s v="United States"/>
    <s v="Houston"/>
    <s v="Texas"/>
    <n v="77041"/>
    <x v="2"/>
    <x v="126"/>
    <x v="1"/>
    <x v="10"/>
    <x v="127"/>
    <x v="5708"/>
    <n v="7"/>
    <n v="0.2"/>
    <x v="6939"/>
  </r>
  <r>
    <n v="9000"/>
    <s v="CA-2017-137785"/>
    <x v="726"/>
    <x v="808"/>
    <s v="Standard Class"/>
    <s v="MH-18115"/>
    <s v="Mick Hernandez"/>
    <s v="Home Office"/>
    <s v="United States"/>
    <s v="Philadelphia"/>
    <s v="Pennsylvania"/>
    <n v="19140"/>
    <x v="3"/>
    <x v="541"/>
    <x v="0"/>
    <x v="1"/>
    <x v="541"/>
    <x v="4237"/>
    <n v="5"/>
    <n v="0.3"/>
    <x v="6940"/>
  </r>
  <r>
    <n v="9001"/>
    <s v="CA-2014-133389"/>
    <x v="169"/>
    <x v="789"/>
    <s v="Same Day"/>
    <s v="TB-21280"/>
    <s v="Toby Braunhardt"/>
    <s v="Consumer"/>
    <s v="United States"/>
    <s v="Phoenix"/>
    <s v="Arizona"/>
    <n v="85023"/>
    <x v="1"/>
    <x v="1316"/>
    <x v="1"/>
    <x v="8"/>
    <x v="1302"/>
    <x v="2281"/>
    <n v="3"/>
    <n v="0.7"/>
    <x v="2466"/>
  </r>
  <r>
    <n v="9002"/>
    <s v="CA-2014-103807"/>
    <x v="266"/>
    <x v="80"/>
    <s v="Standard Class"/>
    <s v="EM-13825"/>
    <s v="Elizabeth Moffitt"/>
    <s v="Corporate"/>
    <s v="United States"/>
    <s v="Sandy Springs"/>
    <s v="Georgia"/>
    <n v="30328"/>
    <x v="0"/>
    <x v="1628"/>
    <x v="2"/>
    <x v="11"/>
    <x v="1618"/>
    <x v="5709"/>
    <n v="1"/>
    <n v="0"/>
    <x v="6941"/>
  </r>
  <r>
    <n v="9003"/>
    <s v="CA-2014-103807"/>
    <x v="266"/>
    <x v="80"/>
    <s v="Standard Class"/>
    <s v="EM-13825"/>
    <s v="Elizabeth Moffitt"/>
    <s v="Corporate"/>
    <s v="United States"/>
    <s v="Sandy Springs"/>
    <s v="Georgia"/>
    <n v="30328"/>
    <x v="0"/>
    <x v="727"/>
    <x v="1"/>
    <x v="10"/>
    <x v="726"/>
    <x v="597"/>
    <n v="3"/>
    <n v="0"/>
    <x v="6942"/>
  </r>
  <r>
    <n v="9004"/>
    <s v="CA-2015-102855"/>
    <x v="57"/>
    <x v="1309"/>
    <s v="Same Day"/>
    <s v="JF-15415"/>
    <s v="Jennifer Ferguson"/>
    <s v="Consumer"/>
    <s v="United States"/>
    <s v="Spokane"/>
    <s v="Washington"/>
    <n v="99207"/>
    <x v="1"/>
    <x v="97"/>
    <x v="2"/>
    <x v="11"/>
    <x v="97"/>
    <x v="5710"/>
    <n v="6"/>
    <n v="0"/>
    <x v="6943"/>
  </r>
  <r>
    <n v="9005"/>
    <s v="CA-2015-102855"/>
    <x v="57"/>
    <x v="1309"/>
    <s v="Same Day"/>
    <s v="JF-15415"/>
    <s v="Jennifer Ferguson"/>
    <s v="Consumer"/>
    <s v="United States"/>
    <s v="Spokane"/>
    <s v="Washington"/>
    <n v="99207"/>
    <x v="1"/>
    <x v="1701"/>
    <x v="1"/>
    <x v="6"/>
    <x v="1690"/>
    <x v="5711"/>
    <n v="8"/>
    <n v="0"/>
    <x v="6944"/>
  </r>
  <r>
    <n v="9006"/>
    <s v="CA-2017-107825"/>
    <x v="551"/>
    <x v="551"/>
    <s v="Same Day"/>
    <s v="NB-18655"/>
    <s v="Nona Balk"/>
    <s v="Corporate"/>
    <s v="United States"/>
    <s v="Milwaukee"/>
    <s v="Wisconsin"/>
    <n v="53209"/>
    <x v="2"/>
    <x v="421"/>
    <x v="1"/>
    <x v="4"/>
    <x v="421"/>
    <x v="451"/>
    <n v="6"/>
    <n v="0"/>
    <x v="462"/>
  </r>
  <r>
    <n v="9007"/>
    <s v="CA-2017-107825"/>
    <x v="551"/>
    <x v="551"/>
    <s v="Same Day"/>
    <s v="NB-18655"/>
    <s v="Nona Balk"/>
    <s v="Corporate"/>
    <s v="United States"/>
    <s v="Milwaukee"/>
    <s v="Wisconsin"/>
    <n v="53209"/>
    <x v="2"/>
    <x v="117"/>
    <x v="1"/>
    <x v="4"/>
    <x v="117"/>
    <x v="5712"/>
    <n v="1"/>
    <n v="0"/>
    <x v="6945"/>
  </r>
  <r>
    <n v="9008"/>
    <s v="CA-2017-107825"/>
    <x v="551"/>
    <x v="551"/>
    <s v="Same Day"/>
    <s v="NB-18655"/>
    <s v="Nona Balk"/>
    <s v="Corporate"/>
    <s v="United States"/>
    <s v="Milwaukee"/>
    <s v="Wisconsin"/>
    <n v="53209"/>
    <x v="2"/>
    <x v="1647"/>
    <x v="1"/>
    <x v="2"/>
    <x v="1636"/>
    <x v="1576"/>
    <n v="2"/>
    <n v="0"/>
    <x v="1666"/>
  </r>
  <r>
    <n v="9009"/>
    <s v="CA-2017-107825"/>
    <x v="551"/>
    <x v="551"/>
    <s v="Same Day"/>
    <s v="NB-18655"/>
    <s v="Nona Balk"/>
    <s v="Corporate"/>
    <s v="United States"/>
    <s v="Milwaukee"/>
    <s v="Wisconsin"/>
    <n v="53209"/>
    <x v="2"/>
    <x v="396"/>
    <x v="0"/>
    <x v="5"/>
    <x v="397"/>
    <x v="5713"/>
    <n v="2"/>
    <n v="0"/>
    <x v="6946"/>
  </r>
  <r>
    <n v="9010"/>
    <s v="CA-2017-106047"/>
    <x v="1209"/>
    <x v="11"/>
    <s v="Standard Class"/>
    <s v="CS-11860"/>
    <s v="Cari Schnelling"/>
    <s v="Consumer"/>
    <s v="United States"/>
    <s v="Fairfield"/>
    <s v="Ohio"/>
    <n v="45014"/>
    <x v="3"/>
    <x v="1446"/>
    <x v="1"/>
    <x v="10"/>
    <x v="1433"/>
    <x v="5714"/>
    <n v="1"/>
    <n v="0.2"/>
    <x v="6947"/>
  </r>
  <r>
    <n v="9011"/>
    <s v="CA-2017-127803"/>
    <x v="240"/>
    <x v="254"/>
    <s v="Standard Class"/>
    <s v="ND-18460"/>
    <s v="Neil Ducich"/>
    <s v="Corporate"/>
    <s v="United States"/>
    <s v="Huntsville"/>
    <s v="Alabama"/>
    <n v="35810"/>
    <x v="0"/>
    <x v="1504"/>
    <x v="1"/>
    <x v="8"/>
    <x v="1491"/>
    <x v="5715"/>
    <n v="4"/>
    <n v="0"/>
    <x v="6948"/>
  </r>
  <r>
    <n v="9012"/>
    <s v="CA-2015-137071"/>
    <x v="139"/>
    <x v="1010"/>
    <s v="First Class"/>
    <s v="ED-13885"/>
    <s v="Emily Ducich"/>
    <s v="Home Office"/>
    <s v="United States"/>
    <s v="Houston"/>
    <s v="Texas"/>
    <n v="77036"/>
    <x v="2"/>
    <x v="725"/>
    <x v="2"/>
    <x v="11"/>
    <x v="724"/>
    <x v="4649"/>
    <n v="2"/>
    <n v="0.2"/>
    <x v="5510"/>
  </r>
  <r>
    <n v="9013"/>
    <s v="CA-2016-121447"/>
    <x v="823"/>
    <x v="465"/>
    <s v="First Class"/>
    <s v="EA-14035"/>
    <s v="Erin Ashbrook"/>
    <s v="Corporate"/>
    <s v="United States"/>
    <s v="New York City"/>
    <s v="New York"/>
    <n v="10011"/>
    <x v="3"/>
    <x v="275"/>
    <x v="0"/>
    <x v="5"/>
    <x v="275"/>
    <x v="5716"/>
    <n v="7"/>
    <n v="0"/>
    <x v="6949"/>
  </r>
  <r>
    <n v="9014"/>
    <s v="CA-2017-143084"/>
    <x v="257"/>
    <x v="782"/>
    <s v="Standard Class"/>
    <s v="BP-11050"/>
    <s v="Barry Pond"/>
    <s v="Corporate"/>
    <s v="United States"/>
    <s v="Los Angeles"/>
    <s v="California"/>
    <n v="90008"/>
    <x v="1"/>
    <x v="1622"/>
    <x v="1"/>
    <x v="6"/>
    <x v="1050"/>
    <x v="2255"/>
    <n v="5"/>
    <n v="0"/>
    <x v="6824"/>
  </r>
  <r>
    <n v="9015"/>
    <s v="CA-2017-143084"/>
    <x v="257"/>
    <x v="782"/>
    <s v="Standard Class"/>
    <s v="BP-11050"/>
    <s v="Barry Pond"/>
    <s v="Corporate"/>
    <s v="United States"/>
    <s v="Los Angeles"/>
    <s v="California"/>
    <n v="90008"/>
    <x v="1"/>
    <x v="776"/>
    <x v="1"/>
    <x v="12"/>
    <x v="775"/>
    <x v="5717"/>
    <n v="5"/>
    <n v="0"/>
    <x v="6950"/>
  </r>
  <r>
    <n v="9016"/>
    <s v="CA-2016-131639"/>
    <x v="907"/>
    <x v="491"/>
    <s v="Standard Class"/>
    <s v="NS-18640"/>
    <s v="Noel Staavos"/>
    <s v="Corporate"/>
    <s v="United States"/>
    <s v="Carlsbad"/>
    <s v="New Mexico"/>
    <n v="88220"/>
    <x v="1"/>
    <x v="674"/>
    <x v="1"/>
    <x v="8"/>
    <x v="674"/>
    <x v="5718"/>
    <n v="2"/>
    <n v="0.2"/>
    <x v="6951"/>
  </r>
  <r>
    <n v="9017"/>
    <s v="CA-2016-131639"/>
    <x v="907"/>
    <x v="491"/>
    <s v="Standard Class"/>
    <s v="NS-18640"/>
    <s v="Noel Staavos"/>
    <s v="Corporate"/>
    <s v="United States"/>
    <s v="Carlsbad"/>
    <s v="New Mexico"/>
    <n v="88220"/>
    <x v="1"/>
    <x v="1395"/>
    <x v="1"/>
    <x v="8"/>
    <x v="1382"/>
    <x v="5719"/>
    <n v="1"/>
    <n v="0.2"/>
    <x v="6952"/>
  </r>
  <r>
    <n v="9018"/>
    <s v="CA-2016-161361"/>
    <x v="253"/>
    <x v="882"/>
    <s v="Second Class"/>
    <s v="MV-17485"/>
    <s v="Mark Van Huff"/>
    <s v="Consumer"/>
    <s v="United States"/>
    <s v="Pocatello"/>
    <s v="Idaho"/>
    <n v="83201"/>
    <x v="1"/>
    <x v="1017"/>
    <x v="1"/>
    <x v="10"/>
    <x v="1008"/>
    <x v="4634"/>
    <n v="3"/>
    <n v="0"/>
    <x v="5906"/>
  </r>
  <r>
    <n v="9019"/>
    <s v="CA-2016-161361"/>
    <x v="253"/>
    <x v="882"/>
    <s v="Second Class"/>
    <s v="MV-17485"/>
    <s v="Mark Van Huff"/>
    <s v="Consumer"/>
    <s v="United States"/>
    <s v="Pocatello"/>
    <s v="Idaho"/>
    <n v="83201"/>
    <x v="1"/>
    <x v="20"/>
    <x v="1"/>
    <x v="8"/>
    <x v="20"/>
    <x v="342"/>
    <n v="3"/>
    <n v="0.2"/>
    <x v="6000"/>
  </r>
  <r>
    <n v="9020"/>
    <s v="CA-2014-100706"/>
    <x v="757"/>
    <x v="574"/>
    <s v="Second Class"/>
    <s v="LE-16810"/>
    <s v="Laurel Elliston"/>
    <s v="Consumer"/>
    <s v="United States"/>
    <s v="Springfield"/>
    <s v="Virginia"/>
    <n v="22153"/>
    <x v="0"/>
    <x v="959"/>
    <x v="2"/>
    <x v="11"/>
    <x v="952"/>
    <x v="2622"/>
    <n v="2"/>
    <n v="0"/>
    <x v="2888"/>
  </r>
  <r>
    <n v="9021"/>
    <s v="CA-2014-100706"/>
    <x v="757"/>
    <x v="574"/>
    <s v="Second Class"/>
    <s v="LE-16810"/>
    <s v="Laurel Elliston"/>
    <s v="Consumer"/>
    <s v="United States"/>
    <s v="Springfield"/>
    <s v="Virginia"/>
    <n v="22153"/>
    <x v="0"/>
    <x v="875"/>
    <x v="0"/>
    <x v="5"/>
    <x v="869"/>
    <x v="2111"/>
    <n v="6"/>
    <n v="0"/>
    <x v="6953"/>
  </r>
  <r>
    <n v="9022"/>
    <s v="CA-2015-129525"/>
    <x v="219"/>
    <x v="988"/>
    <s v="Standard Class"/>
    <s v="VP-21760"/>
    <s v="Victoria Pisteka"/>
    <s v="Corporate"/>
    <s v="United States"/>
    <s v="Toledo"/>
    <s v="Ohio"/>
    <n v="43615"/>
    <x v="3"/>
    <x v="1160"/>
    <x v="1"/>
    <x v="8"/>
    <x v="1147"/>
    <x v="5720"/>
    <n v="13"/>
    <n v="0.7"/>
    <x v="6954"/>
  </r>
  <r>
    <n v="9023"/>
    <s v="US-2016-141880"/>
    <x v="250"/>
    <x v="319"/>
    <s v="First Class"/>
    <s v="TC-21475"/>
    <s v="Tony Chapman"/>
    <s v="Home Office"/>
    <s v="United States"/>
    <s v="Fort Collins"/>
    <s v="Colorado"/>
    <n v="80525"/>
    <x v="1"/>
    <x v="514"/>
    <x v="0"/>
    <x v="5"/>
    <x v="514"/>
    <x v="5721"/>
    <n v="3"/>
    <n v="0.2"/>
    <x v="6955"/>
  </r>
  <r>
    <n v="9024"/>
    <s v="CA-2015-165799"/>
    <x v="685"/>
    <x v="790"/>
    <s v="First Class"/>
    <s v="SG-20470"/>
    <s v="Sheri Gordon"/>
    <s v="Consumer"/>
    <s v="United States"/>
    <s v="New York City"/>
    <s v="New York"/>
    <n v="10024"/>
    <x v="3"/>
    <x v="541"/>
    <x v="0"/>
    <x v="1"/>
    <x v="541"/>
    <x v="5722"/>
    <n v="1"/>
    <n v="0.1"/>
    <x v="6956"/>
  </r>
  <r>
    <n v="9025"/>
    <s v="CA-2016-102127"/>
    <x v="190"/>
    <x v="196"/>
    <s v="Standard Class"/>
    <s v="VP-21760"/>
    <s v="Victoria Pisteka"/>
    <s v="Corporate"/>
    <s v="United States"/>
    <s v="New York City"/>
    <s v="New York"/>
    <n v="10035"/>
    <x v="3"/>
    <x v="1695"/>
    <x v="2"/>
    <x v="11"/>
    <x v="1683"/>
    <x v="5723"/>
    <n v="3"/>
    <n v="0"/>
    <x v="6957"/>
  </r>
  <r>
    <n v="9026"/>
    <s v="CA-2016-102127"/>
    <x v="190"/>
    <x v="196"/>
    <s v="Standard Class"/>
    <s v="VP-21760"/>
    <s v="Victoria Pisteka"/>
    <s v="Corporate"/>
    <s v="United States"/>
    <s v="New York City"/>
    <s v="New York"/>
    <n v="10035"/>
    <x v="3"/>
    <x v="1481"/>
    <x v="2"/>
    <x v="11"/>
    <x v="1468"/>
    <x v="5724"/>
    <n v="4"/>
    <n v="0"/>
    <x v="6958"/>
  </r>
  <r>
    <n v="9027"/>
    <s v="CA-2016-102127"/>
    <x v="190"/>
    <x v="196"/>
    <s v="Standard Class"/>
    <s v="VP-21760"/>
    <s v="Victoria Pisteka"/>
    <s v="Corporate"/>
    <s v="United States"/>
    <s v="New York City"/>
    <s v="New York"/>
    <n v="10035"/>
    <x v="3"/>
    <x v="980"/>
    <x v="0"/>
    <x v="5"/>
    <x v="973"/>
    <x v="1265"/>
    <n v="3"/>
    <n v="0"/>
    <x v="1316"/>
  </r>
  <r>
    <n v="9028"/>
    <s v="US-2016-152415"/>
    <x v="42"/>
    <x v="42"/>
    <s v="Standard Class"/>
    <s v="PO-18865"/>
    <s v="Patrick O'Donnell"/>
    <s v="Consumer"/>
    <s v="United States"/>
    <s v="Marlborough"/>
    <s v="Massachusetts"/>
    <n v="1752"/>
    <x v="3"/>
    <x v="627"/>
    <x v="0"/>
    <x v="5"/>
    <x v="627"/>
    <x v="1471"/>
    <n v="3"/>
    <n v="0"/>
    <x v="1550"/>
  </r>
  <r>
    <n v="9029"/>
    <s v="US-2016-152415"/>
    <x v="42"/>
    <x v="42"/>
    <s v="Standard Class"/>
    <s v="PO-18865"/>
    <s v="Patrick O'Donnell"/>
    <s v="Consumer"/>
    <s v="United States"/>
    <s v="Marlborough"/>
    <s v="Massachusetts"/>
    <n v="1752"/>
    <x v="3"/>
    <x v="441"/>
    <x v="0"/>
    <x v="5"/>
    <x v="441"/>
    <x v="1868"/>
    <n v="3"/>
    <n v="0"/>
    <x v="4996"/>
  </r>
  <r>
    <n v="9030"/>
    <s v="CA-2014-138198"/>
    <x v="667"/>
    <x v="1283"/>
    <s v="Standard Class"/>
    <s v="JL-15130"/>
    <s v="Jack Lebron"/>
    <s v="Consumer"/>
    <s v="United States"/>
    <s v="New Rochelle"/>
    <s v="New York"/>
    <n v="10801"/>
    <x v="3"/>
    <x v="530"/>
    <x v="1"/>
    <x v="8"/>
    <x v="530"/>
    <x v="1162"/>
    <n v="2"/>
    <n v="0.2"/>
    <x v="1206"/>
  </r>
  <r>
    <n v="9031"/>
    <s v="CA-2017-128041"/>
    <x v="853"/>
    <x v="153"/>
    <s v="Same Day"/>
    <s v="RW-19540"/>
    <s v="Rick Wilson"/>
    <s v="Corporate"/>
    <s v="United States"/>
    <s v="Seattle"/>
    <s v="Washington"/>
    <n v="98103"/>
    <x v="1"/>
    <x v="1152"/>
    <x v="1"/>
    <x v="9"/>
    <x v="1140"/>
    <x v="5725"/>
    <n v="4"/>
    <n v="0"/>
    <x v="6959"/>
  </r>
  <r>
    <n v="9032"/>
    <s v="CA-2017-128041"/>
    <x v="853"/>
    <x v="153"/>
    <s v="Same Day"/>
    <s v="RW-19540"/>
    <s v="Rick Wilson"/>
    <s v="Corporate"/>
    <s v="United States"/>
    <s v="Seattle"/>
    <s v="Washington"/>
    <n v="98103"/>
    <x v="1"/>
    <x v="223"/>
    <x v="0"/>
    <x v="3"/>
    <x v="224"/>
    <x v="5726"/>
    <n v="4"/>
    <n v="0"/>
    <x v="6960"/>
  </r>
  <r>
    <n v="9033"/>
    <s v="CA-2017-105823"/>
    <x v="738"/>
    <x v="356"/>
    <s v="Standard Class"/>
    <s v="RB-19465"/>
    <s v="Rick Bensley"/>
    <s v="Home Office"/>
    <s v="United States"/>
    <s v="Detroit"/>
    <s v="Michigan"/>
    <n v="48227"/>
    <x v="2"/>
    <x v="1"/>
    <x v="0"/>
    <x v="1"/>
    <x v="1"/>
    <x v="5727"/>
    <n v="2"/>
    <n v="0"/>
    <x v="4040"/>
  </r>
  <r>
    <n v="9034"/>
    <s v="CA-2014-152268"/>
    <x v="814"/>
    <x v="1110"/>
    <s v="Standard Class"/>
    <s v="SC-20095"/>
    <s v="Sanjit Chand"/>
    <s v="Consumer"/>
    <s v="United States"/>
    <s v="Fayetteville"/>
    <s v="Arkansas"/>
    <n v="72701"/>
    <x v="0"/>
    <x v="1176"/>
    <x v="1"/>
    <x v="8"/>
    <x v="1162"/>
    <x v="1639"/>
    <n v="2"/>
    <n v="0"/>
    <x v="1736"/>
  </r>
  <r>
    <n v="9035"/>
    <s v="CA-2015-148873"/>
    <x v="486"/>
    <x v="1287"/>
    <s v="Standard Class"/>
    <s v="EM-13960"/>
    <s v="Eric Murdock"/>
    <s v="Consumer"/>
    <s v="United States"/>
    <s v="Quincy"/>
    <s v="Illinois"/>
    <n v="62301"/>
    <x v="2"/>
    <x v="1390"/>
    <x v="1"/>
    <x v="8"/>
    <x v="1376"/>
    <x v="5728"/>
    <n v="4"/>
    <n v="0.8"/>
    <x v="6961"/>
  </r>
  <r>
    <n v="9036"/>
    <s v="CA-2015-148873"/>
    <x v="486"/>
    <x v="1287"/>
    <s v="Standard Class"/>
    <s v="EM-13960"/>
    <s v="Eric Murdock"/>
    <s v="Consumer"/>
    <s v="United States"/>
    <s v="Quincy"/>
    <s v="Illinois"/>
    <n v="62301"/>
    <x v="2"/>
    <x v="151"/>
    <x v="2"/>
    <x v="11"/>
    <x v="152"/>
    <x v="5729"/>
    <n v="4"/>
    <n v="0.2"/>
    <x v="6962"/>
  </r>
  <r>
    <n v="9037"/>
    <s v="CA-2015-166492"/>
    <x v="1003"/>
    <x v="57"/>
    <s v="First Class"/>
    <s v="RP-19390"/>
    <s v="Resi Pölking"/>
    <s v="Consumer"/>
    <s v="United States"/>
    <s v="New York City"/>
    <s v="New York"/>
    <n v="10035"/>
    <x v="3"/>
    <x v="1009"/>
    <x v="1"/>
    <x v="10"/>
    <x v="1001"/>
    <x v="243"/>
    <n v="4"/>
    <n v="0"/>
    <x v="245"/>
  </r>
  <r>
    <n v="9038"/>
    <s v="CA-2015-166492"/>
    <x v="1003"/>
    <x v="57"/>
    <s v="First Class"/>
    <s v="RP-19390"/>
    <s v="Resi Pölking"/>
    <s v="Consumer"/>
    <s v="United States"/>
    <s v="New York City"/>
    <s v="New York"/>
    <n v="10035"/>
    <x v="3"/>
    <x v="1011"/>
    <x v="1"/>
    <x v="4"/>
    <x v="1003"/>
    <x v="2433"/>
    <n v="2"/>
    <n v="0"/>
    <x v="2657"/>
  </r>
  <r>
    <n v="9039"/>
    <s v="CA-2017-157420"/>
    <x v="610"/>
    <x v="410"/>
    <s v="Same Day"/>
    <s v="HZ-14950"/>
    <s v="Henia Zydlo"/>
    <s v="Consumer"/>
    <s v="United States"/>
    <s v="Houston"/>
    <s v="Texas"/>
    <n v="77095"/>
    <x v="2"/>
    <x v="461"/>
    <x v="2"/>
    <x v="7"/>
    <x v="462"/>
    <x v="498"/>
    <n v="3"/>
    <n v="0.2"/>
    <x v="510"/>
  </r>
  <r>
    <n v="9040"/>
    <s v="CA-2016-117121"/>
    <x v="907"/>
    <x v="967"/>
    <s v="Standard Class"/>
    <s v="AB-10105"/>
    <s v="Adrian Barton"/>
    <s v="Consumer"/>
    <s v="United States"/>
    <s v="Detroit"/>
    <s v="Michigan"/>
    <n v="48205"/>
    <x v="2"/>
    <x v="692"/>
    <x v="1"/>
    <x v="8"/>
    <x v="692"/>
    <x v="5730"/>
    <n v="13"/>
    <n v="0"/>
    <x v="6963"/>
  </r>
  <r>
    <n v="9041"/>
    <s v="CA-2014-138177"/>
    <x v="111"/>
    <x v="131"/>
    <s v="Standard Class"/>
    <s v="ND-18460"/>
    <s v="Neil Ducich"/>
    <s v="Corporate"/>
    <s v="United States"/>
    <s v="Chandler"/>
    <s v="Arizona"/>
    <n v="85224"/>
    <x v="1"/>
    <x v="1116"/>
    <x v="0"/>
    <x v="3"/>
    <x v="1104"/>
    <x v="5731"/>
    <n v="1"/>
    <n v="0.5"/>
    <x v="6964"/>
  </r>
  <r>
    <n v="9042"/>
    <s v="CA-2014-114335"/>
    <x v="450"/>
    <x v="127"/>
    <s v="Standard Class"/>
    <s v="XP-21865"/>
    <s v="Xylona Preis"/>
    <s v="Consumer"/>
    <s v="United States"/>
    <s v="Hollywood"/>
    <s v="Florida"/>
    <n v="33021"/>
    <x v="0"/>
    <x v="1805"/>
    <x v="0"/>
    <x v="5"/>
    <x v="1795"/>
    <x v="5732"/>
    <n v="4"/>
    <n v="0.2"/>
    <x v="6965"/>
  </r>
  <r>
    <n v="9043"/>
    <s v="CA-2015-168760"/>
    <x v="357"/>
    <x v="1068"/>
    <s v="Second Class"/>
    <s v="MM-18280"/>
    <s v="Muhammed MacIntyre"/>
    <s v="Corporate"/>
    <s v="United States"/>
    <s v="Los Angeles"/>
    <s v="California"/>
    <n v="90049"/>
    <x v="1"/>
    <x v="564"/>
    <x v="1"/>
    <x v="9"/>
    <x v="564"/>
    <x v="639"/>
    <n v="3"/>
    <n v="0"/>
    <x v="651"/>
  </r>
  <r>
    <n v="9044"/>
    <s v="CA-2016-168830"/>
    <x v="77"/>
    <x v="1113"/>
    <s v="Standard Class"/>
    <s v="ML-17395"/>
    <s v="Marina Lichtenstein"/>
    <s v="Corporate"/>
    <s v="United States"/>
    <s v="San Francisco"/>
    <s v="California"/>
    <n v="94122"/>
    <x v="1"/>
    <x v="331"/>
    <x v="2"/>
    <x v="11"/>
    <x v="331"/>
    <x v="651"/>
    <n v="3"/>
    <n v="0"/>
    <x v="663"/>
  </r>
  <r>
    <n v="9045"/>
    <s v="CA-2017-137463"/>
    <x v="819"/>
    <x v="404"/>
    <s v="Second Class"/>
    <s v="KM-16225"/>
    <s v="Kalyca Meade"/>
    <s v="Corporate"/>
    <s v="United States"/>
    <s v="Sunnyvale"/>
    <s v="California"/>
    <n v="94086"/>
    <x v="1"/>
    <x v="1390"/>
    <x v="1"/>
    <x v="8"/>
    <x v="1376"/>
    <x v="4452"/>
    <n v="2"/>
    <n v="0.2"/>
    <x v="6281"/>
  </r>
  <r>
    <n v="9046"/>
    <s v="CA-2017-137463"/>
    <x v="819"/>
    <x v="404"/>
    <s v="Second Class"/>
    <s v="KM-16225"/>
    <s v="Kalyca Meade"/>
    <s v="Corporate"/>
    <s v="United States"/>
    <s v="Sunnyvale"/>
    <s v="California"/>
    <n v="94086"/>
    <x v="1"/>
    <x v="1302"/>
    <x v="2"/>
    <x v="11"/>
    <x v="1287"/>
    <x v="5733"/>
    <n v="5"/>
    <n v="0"/>
    <x v="6966"/>
  </r>
  <r>
    <n v="9047"/>
    <s v="CA-2017-137463"/>
    <x v="819"/>
    <x v="404"/>
    <s v="Second Class"/>
    <s v="KM-16225"/>
    <s v="Kalyca Meade"/>
    <s v="Corporate"/>
    <s v="United States"/>
    <s v="Sunnyvale"/>
    <s v="California"/>
    <n v="94086"/>
    <x v="1"/>
    <x v="632"/>
    <x v="2"/>
    <x v="11"/>
    <x v="632"/>
    <x v="179"/>
    <n v="5"/>
    <n v="0"/>
    <x v="5453"/>
  </r>
  <r>
    <n v="9048"/>
    <s v="CA-2017-137463"/>
    <x v="819"/>
    <x v="404"/>
    <s v="Second Class"/>
    <s v="KM-16225"/>
    <s v="Kalyca Meade"/>
    <s v="Corporate"/>
    <s v="United States"/>
    <s v="Sunnyvale"/>
    <s v="California"/>
    <n v="94086"/>
    <x v="1"/>
    <x v="758"/>
    <x v="1"/>
    <x v="6"/>
    <x v="756"/>
    <x v="5734"/>
    <n v="5"/>
    <n v="0"/>
    <x v="6967"/>
  </r>
  <r>
    <n v="9049"/>
    <s v="CA-2017-137463"/>
    <x v="819"/>
    <x v="404"/>
    <s v="Second Class"/>
    <s v="KM-16225"/>
    <s v="Kalyca Meade"/>
    <s v="Corporate"/>
    <s v="United States"/>
    <s v="Sunnyvale"/>
    <s v="California"/>
    <n v="94086"/>
    <x v="1"/>
    <x v="1760"/>
    <x v="1"/>
    <x v="2"/>
    <x v="1749"/>
    <x v="1851"/>
    <n v="3"/>
    <n v="0"/>
    <x v="1986"/>
  </r>
  <r>
    <n v="9050"/>
    <s v="CA-2014-124513"/>
    <x v="158"/>
    <x v="59"/>
    <s v="Standard Class"/>
    <s v="SL-20155"/>
    <s v="Sara Luxemburg"/>
    <s v="Home Office"/>
    <s v="United States"/>
    <s v="New York City"/>
    <s v="New York"/>
    <n v="10011"/>
    <x v="3"/>
    <x v="666"/>
    <x v="1"/>
    <x v="6"/>
    <x v="666"/>
    <x v="5735"/>
    <n v="3"/>
    <n v="0"/>
    <x v="6968"/>
  </r>
  <r>
    <n v="9051"/>
    <s v="CA-2015-165554"/>
    <x v="1210"/>
    <x v="1299"/>
    <s v="Standard Class"/>
    <s v="AJ-10780"/>
    <s v="Anthony Jacobs"/>
    <s v="Corporate"/>
    <s v="United States"/>
    <s v="Los Angeles"/>
    <s v="California"/>
    <n v="90004"/>
    <x v="1"/>
    <x v="362"/>
    <x v="1"/>
    <x v="10"/>
    <x v="362"/>
    <x v="139"/>
    <n v="2"/>
    <n v="0"/>
    <x v="2123"/>
  </r>
  <r>
    <n v="9052"/>
    <s v="CA-2014-141838"/>
    <x v="959"/>
    <x v="1075"/>
    <s v="Second Class"/>
    <s v="DK-12835"/>
    <s v="Damala Kotsonis"/>
    <s v="Corporate"/>
    <s v="United States"/>
    <s v="San Francisco"/>
    <s v="California"/>
    <n v="94122"/>
    <x v="1"/>
    <x v="1245"/>
    <x v="1"/>
    <x v="6"/>
    <x v="1229"/>
    <x v="3636"/>
    <n v="2"/>
    <n v="0"/>
    <x v="6969"/>
  </r>
  <r>
    <n v="9053"/>
    <s v="CA-2014-141838"/>
    <x v="959"/>
    <x v="1075"/>
    <s v="Second Class"/>
    <s v="DK-12835"/>
    <s v="Damala Kotsonis"/>
    <s v="Corporate"/>
    <s v="United States"/>
    <s v="San Francisco"/>
    <s v="California"/>
    <n v="94122"/>
    <x v="1"/>
    <x v="44"/>
    <x v="1"/>
    <x v="8"/>
    <x v="44"/>
    <x v="692"/>
    <n v="4"/>
    <n v="0.2"/>
    <x v="706"/>
  </r>
  <r>
    <n v="9054"/>
    <s v="CA-2014-141838"/>
    <x v="959"/>
    <x v="1075"/>
    <s v="Second Class"/>
    <s v="DK-12835"/>
    <s v="Damala Kotsonis"/>
    <s v="Corporate"/>
    <s v="United States"/>
    <s v="San Francisco"/>
    <s v="California"/>
    <n v="94122"/>
    <x v="1"/>
    <x v="1763"/>
    <x v="2"/>
    <x v="7"/>
    <x v="1752"/>
    <x v="5736"/>
    <n v="2"/>
    <n v="0.2"/>
    <x v="6970"/>
  </r>
  <r>
    <n v="9055"/>
    <s v="CA-2017-117009"/>
    <x v="585"/>
    <x v="938"/>
    <s v="Standard Class"/>
    <s v="BK-11260"/>
    <s v="Berenike Kampe"/>
    <s v="Consumer"/>
    <s v="United States"/>
    <s v="Santa Ana"/>
    <s v="California"/>
    <n v="92704"/>
    <x v="1"/>
    <x v="133"/>
    <x v="1"/>
    <x v="14"/>
    <x v="134"/>
    <x v="2138"/>
    <n v="2"/>
    <n v="0"/>
    <x v="5245"/>
  </r>
  <r>
    <n v="9056"/>
    <s v="CA-2015-128993"/>
    <x v="811"/>
    <x v="731"/>
    <s v="Second Class"/>
    <s v="CC-12670"/>
    <s v="Craig Carreira"/>
    <s v="Consumer"/>
    <s v="United States"/>
    <s v="Seattle"/>
    <s v="Washington"/>
    <n v="98103"/>
    <x v="1"/>
    <x v="916"/>
    <x v="2"/>
    <x v="11"/>
    <x v="908"/>
    <x v="223"/>
    <n v="2"/>
    <n v="0"/>
    <x v="6971"/>
  </r>
  <r>
    <n v="9057"/>
    <s v="CA-2015-160227"/>
    <x v="121"/>
    <x v="164"/>
    <s v="First Class"/>
    <s v="ED-13885"/>
    <s v="Emily Ducich"/>
    <s v="Home Office"/>
    <s v="United States"/>
    <s v="New York City"/>
    <s v="New York"/>
    <n v="10011"/>
    <x v="3"/>
    <x v="1802"/>
    <x v="0"/>
    <x v="1"/>
    <x v="1792"/>
    <x v="5737"/>
    <n v="11"/>
    <n v="0.1"/>
    <x v="6972"/>
  </r>
  <r>
    <n v="9058"/>
    <s v="CA-2015-149097"/>
    <x v="1182"/>
    <x v="994"/>
    <s v="Standard Class"/>
    <s v="SV-20785"/>
    <s v="Stewart Visinsky"/>
    <s v="Consumer"/>
    <s v="United States"/>
    <s v="Los Angeles"/>
    <s v="California"/>
    <n v="90045"/>
    <x v="1"/>
    <x v="1680"/>
    <x v="0"/>
    <x v="5"/>
    <x v="1668"/>
    <x v="5738"/>
    <n v="7"/>
    <n v="0"/>
    <x v="6973"/>
  </r>
  <r>
    <n v="9059"/>
    <s v="CA-2015-149097"/>
    <x v="1182"/>
    <x v="994"/>
    <s v="Standard Class"/>
    <s v="SV-20785"/>
    <s v="Stewart Visinsky"/>
    <s v="Consumer"/>
    <s v="United States"/>
    <s v="Los Angeles"/>
    <s v="California"/>
    <n v="90045"/>
    <x v="1"/>
    <x v="1746"/>
    <x v="0"/>
    <x v="3"/>
    <x v="1736"/>
    <x v="5739"/>
    <n v="3"/>
    <n v="0.2"/>
    <x v="6974"/>
  </r>
  <r>
    <n v="9060"/>
    <s v="CA-2016-132304"/>
    <x v="403"/>
    <x v="25"/>
    <s v="Standard Class"/>
    <s v="AR-10825"/>
    <s v="Anthony Rawles"/>
    <s v="Corporate"/>
    <s v="United States"/>
    <s v="Seattle"/>
    <s v="Washington"/>
    <n v="98103"/>
    <x v="1"/>
    <x v="898"/>
    <x v="0"/>
    <x v="3"/>
    <x v="891"/>
    <x v="5740"/>
    <n v="7"/>
    <n v="0"/>
    <x v="6975"/>
  </r>
  <r>
    <n v="9061"/>
    <s v="CA-2015-136420"/>
    <x v="312"/>
    <x v="958"/>
    <s v="First Class"/>
    <s v="CS-12250"/>
    <s v="Chris Selesnick"/>
    <s v="Corporate"/>
    <s v="United States"/>
    <s v="San Diego"/>
    <s v="California"/>
    <n v="92024"/>
    <x v="1"/>
    <x v="912"/>
    <x v="1"/>
    <x v="8"/>
    <x v="904"/>
    <x v="5741"/>
    <n v="4"/>
    <n v="0.2"/>
    <x v="6976"/>
  </r>
  <r>
    <n v="9062"/>
    <s v="CA-2015-136420"/>
    <x v="312"/>
    <x v="958"/>
    <s v="First Class"/>
    <s v="CS-12250"/>
    <s v="Chris Selesnick"/>
    <s v="Corporate"/>
    <s v="United States"/>
    <s v="San Diego"/>
    <s v="California"/>
    <n v="92024"/>
    <x v="1"/>
    <x v="49"/>
    <x v="1"/>
    <x v="2"/>
    <x v="49"/>
    <x v="5742"/>
    <n v="4"/>
    <n v="0"/>
    <x v="6977"/>
  </r>
  <r>
    <n v="9063"/>
    <s v="CA-2016-101623"/>
    <x v="1211"/>
    <x v="962"/>
    <s v="Standard Class"/>
    <s v="RR-19525"/>
    <s v="Rick Reed"/>
    <s v="Corporate"/>
    <s v="United States"/>
    <s v="New York City"/>
    <s v="New York"/>
    <n v="10035"/>
    <x v="3"/>
    <x v="829"/>
    <x v="1"/>
    <x v="13"/>
    <x v="128"/>
    <x v="5743"/>
    <n v="6"/>
    <n v="0"/>
    <x v="6978"/>
  </r>
  <r>
    <n v="9064"/>
    <s v="US-2014-151015"/>
    <x v="1005"/>
    <x v="677"/>
    <s v="Standard Class"/>
    <s v="BD-11500"/>
    <s v="Bradley Drucker"/>
    <s v="Consumer"/>
    <s v="United States"/>
    <s v="Chicago"/>
    <s v="Illinois"/>
    <n v="60653"/>
    <x v="2"/>
    <x v="1323"/>
    <x v="1"/>
    <x v="10"/>
    <x v="1309"/>
    <x v="5744"/>
    <n v="13"/>
    <n v="0.2"/>
    <x v="6979"/>
  </r>
  <r>
    <n v="9065"/>
    <s v="US-2014-151015"/>
    <x v="1005"/>
    <x v="677"/>
    <s v="Standard Class"/>
    <s v="BD-11500"/>
    <s v="Bradley Drucker"/>
    <s v="Consumer"/>
    <s v="United States"/>
    <s v="Chicago"/>
    <s v="Illinois"/>
    <n v="60653"/>
    <x v="2"/>
    <x v="185"/>
    <x v="1"/>
    <x v="8"/>
    <x v="186"/>
    <x v="5745"/>
    <n v="3"/>
    <n v="0.8"/>
    <x v="6980"/>
  </r>
  <r>
    <n v="9066"/>
    <s v="US-2014-151015"/>
    <x v="1005"/>
    <x v="677"/>
    <s v="Standard Class"/>
    <s v="BD-11500"/>
    <s v="Bradley Drucker"/>
    <s v="Consumer"/>
    <s v="United States"/>
    <s v="Chicago"/>
    <s v="Illinois"/>
    <n v="60653"/>
    <x v="2"/>
    <x v="1331"/>
    <x v="1"/>
    <x v="10"/>
    <x v="1316"/>
    <x v="4501"/>
    <n v="4"/>
    <n v="0.2"/>
    <x v="6981"/>
  </r>
  <r>
    <n v="9067"/>
    <s v="CA-2017-152968"/>
    <x v="1143"/>
    <x v="39"/>
    <s v="Standard Class"/>
    <s v="BM-11785"/>
    <s v="Bryan Mills"/>
    <s v="Consumer"/>
    <s v="United States"/>
    <s v="Harrisonburg"/>
    <s v="Virginia"/>
    <n v="22801"/>
    <x v="0"/>
    <x v="1575"/>
    <x v="2"/>
    <x v="11"/>
    <x v="1566"/>
    <x v="5746"/>
    <n v="2"/>
    <n v="0"/>
    <x v="5970"/>
  </r>
  <r>
    <n v="9068"/>
    <s v="CA-2016-150077"/>
    <x v="1084"/>
    <x v="1156"/>
    <s v="Standard Class"/>
    <s v="MS-17365"/>
    <s v="Maribeth Schnelling"/>
    <s v="Consumer"/>
    <s v="United States"/>
    <s v="Rockville"/>
    <s v="Maryland"/>
    <n v="20852"/>
    <x v="3"/>
    <x v="1409"/>
    <x v="2"/>
    <x v="7"/>
    <x v="1396"/>
    <x v="3658"/>
    <n v="2"/>
    <n v="0"/>
    <x v="4179"/>
  </r>
  <r>
    <n v="9069"/>
    <s v="CA-2016-106278"/>
    <x v="476"/>
    <x v="344"/>
    <s v="Second Class"/>
    <s v="BM-11140"/>
    <s v="Becky Martin"/>
    <s v="Consumer"/>
    <s v="United States"/>
    <s v="Des Moines"/>
    <s v="Washington"/>
    <n v="98198"/>
    <x v="1"/>
    <x v="51"/>
    <x v="0"/>
    <x v="1"/>
    <x v="51"/>
    <x v="1804"/>
    <n v="3"/>
    <n v="0.2"/>
    <x v="1932"/>
  </r>
  <r>
    <n v="9070"/>
    <s v="CA-2016-106278"/>
    <x v="476"/>
    <x v="344"/>
    <s v="Second Class"/>
    <s v="BM-11140"/>
    <s v="Becky Martin"/>
    <s v="Consumer"/>
    <s v="United States"/>
    <s v="Des Moines"/>
    <s v="Washington"/>
    <n v="98198"/>
    <x v="1"/>
    <x v="1664"/>
    <x v="1"/>
    <x v="12"/>
    <x v="1652"/>
    <x v="4353"/>
    <n v="3"/>
    <n v="0"/>
    <x v="6982"/>
  </r>
  <r>
    <n v="9071"/>
    <s v="CA-2017-147550"/>
    <x v="769"/>
    <x v="241"/>
    <s v="First Class"/>
    <s v="KE-16420"/>
    <s v="Katrina Edelman"/>
    <s v="Corporate"/>
    <s v="United States"/>
    <s v="Philadelphia"/>
    <s v="Pennsylvania"/>
    <n v="19134"/>
    <x v="3"/>
    <x v="283"/>
    <x v="0"/>
    <x v="5"/>
    <x v="283"/>
    <x v="1382"/>
    <n v="3"/>
    <n v="0.2"/>
    <x v="6983"/>
  </r>
  <r>
    <n v="9072"/>
    <s v="CA-2015-136105"/>
    <x v="821"/>
    <x v="883"/>
    <s v="Standard Class"/>
    <s v="SZ-20035"/>
    <s v="Sam Zeldin"/>
    <s v="Home Office"/>
    <s v="United States"/>
    <s v="Columbus"/>
    <s v="Indiana"/>
    <n v="47201"/>
    <x v="2"/>
    <x v="576"/>
    <x v="1"/>
    <x v="4"/>
    <x v="576"/>
    <x v="335"/>
    <n v="2"/>
    <n v="0"/>
    <x v="727"/>
  </r>
  <r>
    <n v="9073"/>
    <s v="CA-2016-142524"/>
    <x v="913"/>
    <x v="1054"/>
    <s v="Standard Class"/>
    <s v="MB-18085"/>
    <s v="Mick Brown"/>
    <s v="Consumer"/>
    <s v="United States"/>
    <s v="Springfield"/>
    <s v="Missouri"/>
    <n v="65807"/>
    <x v="2"/>
    <x v="1451"/>
    <x v="1"/>
    <x v="12"/>
    <x v="153"/>
    <x v="3416"/>
    <n v="2"/>
    <n v="0"/>
    <x v="6828"/>
  </r>
  <r>
    <n v="9074"/>
    <s v="CA-2016-142524"/>
    <x v="913"/>
    <x v="1054"/>
    <s v="Standard Class"/>
    <s v="MB-18085"/>
    <s v="Mick Brown"/>
    <s v="Consumer"/>
    <s v="United States"/>
    <s v="Springfield"/>
    <s v="Missouri"/>
    <n v="65807"/>
    <x v="2"/>
    <x v="201"/>
    <x v="2"/>
    <x v="11"/>
    <x v="202"/>
    <x v="5747"/>
    <n v="5"/>
    <n v="0"/>
    <x v="6984"/>
  </r>
  <r>
    <n v="9075"/>
    <s v="CA-2014-136336"/>
    <x v="419"/>
    <x v="1310"/>
    <s v="Standard Class"/>
    <s v="DB-13555"/>
    <s v="Dorothy Badders"/>
    <s v="Corporate"/>
    <s v="United States"/>
    <s v="Henderson"/>
    <s v="Kentucky"/>
    <n v="42420"/>
    <x v="0"/>
    <x v="942"/>
    <x v="1"/>
    <x v="4"/>
    <x v="935"/>
    <x v="5748"/>
    <n v="6"/>
    <n v="0"/>
    <x v="232"/>
  </r>
  <r>
    <n v="9076"/>
    <s v="US-2015-136259"/>
    <x v="599"/>
    <x v="1163"/>
    <s v="First Class"/>
    <s v="CB-12415"/>
    <s v="Christy Brittain"/>
    <s v="Consumer"/>
    <s v="United States"/>
    <s v="Lakewood"/>
    <s v="Ohio"/>
    <n v="44107"/>
    <x v="3"/>
    <x v="385"/>
    <x v="1"/>
    <x v="8"/>
    <x v="386"/>
    <x v="574"/>
    <n v="3"/>
    <n v="0.7"/>
    <x v="583"/>
  </r>
  <r>
    <n v="9077"/>
    <s v="US-2015-136259"/>
    <x v="599"/>
    <x v="1163"/>
    <s v="First Class"/>
    <s v="CB-12415"/>
    <s v="Christy Brittain"/>
    <s v="Consumer"/>
    <s v="United States"/>
    <s v="Lakewood"/>
    <s v="Ohio"/>
    <n v="44107"/>
    <x v="3"/>
    <x v="1768"/>
    <x v="1"/>
    <x v="14"/>
    <x v="1757"/>
    <x v="5749"/>
    <n v="4"/>
    <n v="0.2"/>
    <x v="6985"/>
  </r>
  <r>
    <n v="9078"/>
    <s v="US-2014-124625"/>
    <x v="935"/>
    <x v="322"/>
    <s v="Standard Class"/>
    <s v="SP-20650"/>
    <s v="Stephanie Phelps"/>
    <s v="Corporate"/>
    <s v="United States"/>
    <s v="Omaha"/>
    <s v="Nebraska"/>
    <n v="68104"/>
    <x v="2"/>
    <x v="1048"/>
    <x v="2"/>
    <x v="11"/>
    <x v="1037"/>
    <x v="1324"/>
    <n v="3"/>
    <n v="0"/>
    <x v="2965"/>
  </r>
  <r>
    <n v="9079"/>
    <s v="CA-2016-108105"/>
    <x v="595"/>
    <x v="1083"/>
    <s v="Standard Class"/>
    <s v="GW-14605"/>
    <s v="Giulietta Weimer"/>
    <s v="Consumer"/>
    <s v="United States"/>
    <s v="Henderson"/>
    <s v="Kentucky"/>
    <n v="42420"/>
    <x v="0"/>
    <x v="124"/>
    <x v="0"/>
    <x v="5"/>
    <x v="125"/>
    <x v="5750"/>
    <n v="4"/>
    <n v="0"/>
    <x v="6986"/>
  </r>
  <r>
    <n v="9080"/>
    <s v="CA-2016-108105"/>
    <x v="595"/>
    <x v="1083"/>
    <s v="Standard Class"/>
    <s v="GW-14605"/>
    <s v="Giulietta Weimer"/>
    <s v="Consumer"/>
    <s v="United States"/>
    <s v="Henderson"/>
    <s v="Kentucky"/>
    <n v="42420"/>
    <x v="0"/>
    <x v="326"/>
    <x v="1"/>
    <x v="8"/>
    <x v="326"/>
    <x v="5751"/>
    <n v="1"/>
    <n v="0"/>
    <x v="6987"/>
  </r>
  <r>
    <n v="9081"/>
    <s v="CA-2017-166898"/>
    <x v="220"/>
    <x v="462"/>
    <s v="Second Class"/>
    <s v="KH-16630"/>
    <s v="Ken Heidel"/>
    <s v="Corporate"/>
    <s v="United States"/>
    <s v="Santa Ana"/>
    <s v="California"/>
    <n v="92704"/>
    <x v="1"/>
    <x v="993"/>
    <x v="2"/>
    <x v="7"/>
    <x v="985"/>
    <x v="2130"/>
    <n v="6"/>
    <n v="0.2"/>
    <x v="6988"/>
  </r>
  <r>
    <n v="9082"/>
    <s v="CA-2017-166898"/>
    <x v="220"/>
    <x v="462"/>
    <s v="Second Class"/>
    <s v="KH-16630"/>
    <s v="Ken Heidel"/>
    <s v="Corporate"/>
    <s v="United States"/>
    <s v="Santa Ana"/>
    <s v="California"/>
    <n v="92704"/>
    <x v="1"/>
    <x v="1009"/>
    <x v="1"/>
    <x v="10"/>
    <x v="1001"/>
    <x v="541"/>
    <n v="3"/>
    <n v="0"/>
    <x v="551"/>
  </r>
  <r>
    <n v="9083"/>
    <s v="CA-2017-169005"/>
    <x v="808"/>
    <x v="373"/>
    <s v="Standard Class"/>
    <s v="BG-11035"/>
    <s v="Barry Gonzalez"/>
    <s v="Consumer"/>
    <s v="United States"/>
    <s v="Springfield"/>
    <s v="Virginia"/>
    <n v="22153"/>
    <x v="0"/>
    <x v="21"/>
    <x v="1"/>
    <x v="6"/>
    <x v="21"/>
    <x v="348"/>
    <n v="2"/>
    <n v="0"/>
    <x v="356"/>
  </r>
  <r>
    <n v="9084"/>
    <s v="CA-2015-104038"/>
    <x v="525"/>
    <x v="1311"/>
    <s v="First Class"/>
    <s v="LO-17170"/>
    <s v="Lori Olson"/>
    <s v="Corporate"/>
    <s v="United States"/>
    <s v="Suffolk"/>
    <s v="Virginia"/>
    <n v="23434"/>
    <x v="0"/>
    <x v="1166"/>
    <x v="1"/>
    <x v="4"/>
    <x v="1153"/>
    <x v="64"/>
    <n v="3"/>
    <n v="0"/>
    <x v="5566"/>
  </r>
  <r>
    <n v="9085"/>
    <s v="CA-2015-104038"/>
    <x v="525"/>
    <x v="1311"/>
    <s v="First Class"/>
    <s v="LO-17170"/>
    <s v="Lori Olson"/>
    <s v="Corporate"/>
    <s v="United States"/>
    <s v="Suffolk"/>
    <s v="Virginia"/>
    <n v="23434"/>
    <x v="0"/>
    <x v="150"/>
    <x v="1"/>
    <x v="10"/>
    <x v="151"/>
    <x v="2744"/>
    <n v="5"/>
    <n v="0"/>
    <x v="4397"/>
  </r>
  <r>
    <n v="9086"/>
    <s v="CA-2016-126102"/>
    <x v="545"/>
    <x v="720"/>
    <s v="Second Class"/>
    <s v="DV-13465"/>
    <s v="Dianna Vittorini"/>
    <s v="Consumer"/>
    <s v="United States"/>
    <s v="Los Angeles"/>
    <s v="California"/>
    <n v="90049"/>
    <x v="1"/>
    <x v="1591"/>
    <x v="1"/>
    <x v="8"/>
    <x v="1583"/>
    <x v="4795"/>
    <n v="2"/>
    <n v="0.2"/>
    <x v="5710"/>
  </r>
  <r>
    <n v="9087"/>
    <s v="CA-2016-143406"/>
    <x v="182"/>
    <x v="424"/>
    <s v="Standard Class"/>
    <s v="LR-17035"/>
    <s v="Lisa Ryan"/>
    <s v="Corporate"/>
    <s v="United States"/>
    <s v="Houston"/>
    <s v="Texas"/>
    <n v="77041"/>
    <x v="2"/>
    <x v="1778"/>
    <x v="1"/>
    <x v="9"/>
    <x v="1768"/>
    <x v="5752"/>
    <n v="2"/>
    <n v="0.8"/>
    <x v="6989"/>
  </r>
  <r>
    <n v="9088"/>
    <s v="CA-2016-143406"/>
    <x v="182"/>
    <x v="424"/>
    <s v="Standard Class"/>
    <s v="LR-17035"/>
    <s v="Lisa Ryan"/>
    <s v="Corporate"/>
    <s v="United States"/>
    <s v="Houston"/>
    <s v="Texas"/>
    <n v="77041"/>
    <x v="2"/>
    <x v="70"/>
    <x v="0"/>
    <x v="1"/>
    <x v="70"/>
    <x v="5753"/>
    <n v="5"/>
    <n v="0.3"/>
    <x v="6990"/>
  </r>
  <r>
    <n v="9089"/>
    <s v="CA-2015-150308"/>
    <x v="83"/>
    <x v="604"/>
    <s v="Standard Class"/>
    <s v="RR-19525"/>
    <s v="Rick Reed"/>
    <s v="Corporate"/>
    <s v="United States"/>
    <s v="Cary"/>
    <s v="North Carolina"/>
    <n v="27511"/>
    <x v="0"/>
    <x v="239"/>
    <x v="2"/>
    <x v="7"/>
    <x v="240"/>
    <x v="2166"/>
    <n v="3"/>
    <n v="0.2"/>
    <x v="2333"/>
  </r>
  <r>
    <n v="9090"/>
    <s v="CA-2016-131093"/>
    <x v="42"/>
    <x v="369"/>
    <s v="Second Class"/>
    <s v="TS-21610"/>
    <s v="Troy Staebel"/>
    <s v="Consumer"/>
    <s v="United States"/>
    <s v="Springfield"/>
    <s v="Ohio"/>
    <n v="45503"/>
    <x v="3"/>
    <x v="235"/>
    <x v="1"/>
    <x v="4"/>
    <x v="236"/>
    <x v="5754"/>
    <n v="5"/>
    <n v="0.2"/>
    <x v="6991"/>
  </r>
  <r>
    <n v="9091"/>
    <s v="US-2017-148831"/>
    <x v="119"/>
    <x v="878"/>
    <s v="First Class"/>
    <s v="AH-10210"/>
    <s v="Alan Hwang"/>
    <s v="Consumer"/>
    <s v="United States"/>
    <s v="Louisville"/>
    <s v="Kentucky"/>
    <n v="40214"/>
    <x v="0"/>
    <x v="123"/>
    <x v="1"/>
    <x v="4"/>
    <x v="123"/>
    <x v="5755"/>
    <n v="8"/>
    <n v="0"/>
    <x v="6992"/>
  </r>
  <r>
    <n v="9092"/>
    <s v="CA-2015-162950"/>
    <x v="1141"/>
    <x v="1161"/>
    <s v="Second Class"/>
    <s v="DW-13585"/>
    <s v="Dorothy Wardle"/>
    <s v="Corporate"/>
    <s v="United States"/>
    <s v="Troy"/>
    <s v="Ohio"/>
    <n v="45373"/>
    <x v="3"/>
    <x v="89"/>
    <x v="1"/>
    <x v="10"/>
    <x v="89"/>
    <x v="12"/>
    <n v="3"/>
    <n v="0.2"/>
    <x v="12"/>
  </r>
  <r>
    <n v="9093"/>
    <s v="CA-2015-162950"/>
    <x v="1141"/>
    <x v="1161"/>
    <s v="Second Class"/>
    <s v="DW-13585"/>
    <s v="Dorothy Wardle"/>
    <s v="Corporate"/>
    <s v="United States"/>
    <s v="Troy"/>
    <s v="Ohio"/>
    <n v="45373"/>
    <x v="3"/>
    <x v="1162"/>
    <x v="0"/>
    <x v="0"/>
    <x v="1149"/>
    <x v="5756"/>
    <n v="6"/>
    <n v="0.5"/>
    <x v="6993"/>
  </r>
  <r>
    <n v="9094"/>
    <s v="US-2015-132836"/>
    <x v="932"/>
    <x v="997"/>
    <s v="Standard Class"/>
    <s v="AJ-10945"/>
    <s v="Ashley Jarboe"/>
    <s v="Consumer"/>
    <s v="United States"/>
    <s v="Detroit"/>
    <s v="Michigan"/>
    <n v="48227"/>
    <x v="2"/>
    <x v="1501"/>
    <x v="2"/>
    <x v="7"/>
    <x v="1489"/>
    <x v="3749"/>
    <n v="2"/>
    <n v="0"/>
    <x v="4292"/>
  </r>
  <r>
    <n v="9095"/>
    <s v="US-2015-132836"/>
    <x v="932"/>
    <x v="997"/>
    <s v="Standard Class"/>
    <s v="AJ-10945"/>
    <s v="Ashley Jarboe"/>
    <s v="Consumer"/>
    <s v="United States"/>
    <s v="Detroit"/>
    <s v="Michigan"/>
    <n v="48227"/>
    <x v="2"/>
    <x v="1080"/>
    <x v="1"/>
    <x v="8"/>
    <x v="1070"/>
    <x v="5757"/>
    <n v="6"/>
    <n v="0"/>
    <x v="6994"/>
  </r>
  <r>
    <n v="9096"/>
    <s v="US-2015-132836"/>
    <x v="932"/>
    <x v="997"/>
    <s v="Standard Class"/>
    <s v="AJ-10945"/>
    <s v="Ashley Jarboe"/>
    <s v="Consumer"/>
    <s v="United States"/>
    <s v="Detroit"/>
    <s v="Michigan"/>
    <n v="48227"/>
    <x v="2"/>
    <x v="1020"/>
    <x v="2"/>
    <x v="7"/>
    <x v="1011"/>
    <x v="365"/>
    <n v="2"/>
    <n v="0"/>
    <x v="6995"/>
  </r>
  <r>
    <n v="9097"/>
    <s v="US-2015-132836"/>
    <x v="932"/>
    <x v="997"/>
    <s v="Standard Class"/>
    <s v="AJ-10945"/>
    <s v="Ashley Jarboe"/>
    <s v="Consumer"/>
    <s v="United States"/>
    <s v="Detroit"/>
    <s v="Michigan"/>
    <n v="48227"/>
    <x v="2"/>
    <x v="1722"/>
    <x v="1"/>
    <x v="2"/>
    <x v="1709"/>
    <x v="1316"/>
    <n v="7"/>
    <n v="0"/>
    <x v="1371"/>
  </r>
  <r>
    <n v="9098"/>
    <s v="US-2014-158365"/>
    <x v="791"/>
    <x v="139"/>
    <s v="Standard Class"/>
    <s v="SV-20785"/>
    <s v="Stewart Visinsky"/>
    <s v="Consumer"/>
    <s v="United States"/>
    <s v="Bloomington"/>
    <s v="Indiana"/>
    <n v="47401"/>
    <x v="2"/>
    <x v="730"/>
    <x v="1"/>
    <x v="10"/>
    <x v="729"/>
    <x v="56"/>
    <n v="5"/>
    <n v="0"/>
    <x v="56"/>
  </r>
  <r>
    <n v="9099"/>
    <s v="CA-2017-152933"/>
    <x v="386"/>
    <x v="412"/>
    <s v="Standard Class"/>
    <s v="MG-17650"/>
    <s v="Matthew Grinstein"/>
    <s v="Home Office"/>
    <s v="United States"/>
    <s v="Dallas"/>
    <s v="Texas"/>
    <n v="75081"/>
    <x v="2"/>
    <x v="665"/>
    <x v="2"/>
    <x v="7"/>
    <x v="665"/>
    <x v="4235"/>
    <n v="7"/>
    <n v="0.2"/>
    <x v="6996"/>
  </r>
  <r>
    <n v="9100"/>
    <s v="CA-2017-152933"/>
    <x v="386"/>
    <x v="412"/>
    <s v="Standard Class"/>
    <s v="MG-17650"/>
    <s v="Matthew Grinstein"/>
    <s v="Home Office"/>
    <s v="United States"/>
    <s v="Dallas"/>
    <s v="Texas"/>
    <n v="75081"/>
    <x v="2"/>
    <x v="548"/>
    <x v="1"/>
    <x v="10"/>
    <x v="548"/>
    <x v="563"/>
    <n v="2"/>
    <n v="0.2"/>
    <x v="4519"/>
  </r>
  <r>
    <n v="9101"/>
    <s v="CA-2017-152933"/>
    <x v="386"/>
    <x v="412"/>
    <s v="Standard Class"/>
    <s v="MG-17650"/>
    <s v="Matthew Grinstein"/>
    <s v="Home Office"/>
    <s v="United States"/>
    <s v="Dallas"/>
    <s v="Texas"/>
    <n v="75081"/>
    <x v="2"/>
    <x v="764"/>
    <x v="2"/>
    <x v="11"/>
    <x v="763"/>
    <x v="5758"/>
    <n v="3"/>
    <n v="0.2"/>
    <x v="6997"/>
  </r>
  <r>
    <n v="9102"/>
    <s v="CA-2015-163181"/>
    <x v="209"/>
    <x v="1122"/>
    <s v="Standard Class"/>
    <s v="AB-10105"/>
    <s v="Adrian Barton"/>
    <s v="Consumer"/>
    <s v="United States"/>
    <s v="Houston"/>
    <s v="Texas"/>
    <n v="77041"/>
    <x v="2"/>
    <x v="32"/>
    <x v="1"/>
    <x v="6"/>
    <x v="32"/>
    <x v="5759"/>
    <n v="3"/>
    <n v="0.2"/>
    <x v="6998"/>
  </r>
  <r>
    <n v="9103"/>
    <s v="CA-2015-163181"/>
    <x v="209"/>
    <x v="1122"/>
    <s v="Standard Class"/>
    <s v="AB-10105"/>
    <s v="Adrian Barton"/>
    <s v="Consumer"/>
    <s v="United States"/>
    <s v="Houston"/>
    <s v="Texas"/>
    <n v="77041"/>
    <x v="2"/>
    <x v="45"/>
    <x v="1"/>
    <x v="4"/>
    <x v="45"/>
    <x v="560"/>
    <n v="2"/>
    <n v="0.2"/>
    <x v="3040"/>
  </r>
  <r>
    <n v="9104"/>
    <s v="CA-2015-163181"/>
    <x v="209"/>
    <x v="1122"/>
    <s v="Standard Class"/>
    <s v="AB-10105"/>
    <s v="Adrian Barton"/>
    <s v="Consumer"/>
    <s v="United States"/>
    <s v="Houston"/>
    <s v="Texas"/>
    <n v="77041"/>
    <x v="2"/>
    <x v="1525"/>
    <x v="0"/>
    <x v="5"/>
    <x v="1512"/>
    <x v="647"/>
    <n v="5"/>
    <n v="0.6"/>
    <x v="6999"/>
  </r>
  <r>
    <n v="9105"/>
    <s v="CA-2015-163181"/>
    <x v="209"/>
    <x v="1122"/>
    <s v="Standard Class"/>
    <s v="AB-10105"/>
    <s v="Adrian Barton"/>
    <s v="Consumer"/>
    <s v="United States"/>
    <s v="Houston"/>
    <s v="Texas"/>
    <n v="77041"/>
    <x v="2"/>
    <x v="27"/>
    <x v="1"/>
    <x v="8"/>
    <x v="27"/>
    <x v="5760"/>
    <n v="10"/>
    <n v="0.8"/>
    <x v="7000"/>
  </r>
  <r>
    <n v="9106"/>
    <s v="CA-2015-163181"/>
    <x v="209"/>
    <x v="1122"/>
    <s v="Standard Class"/>
    <s v="AB-10105"/>
    <s v="Adrian Barton"/>
    <s v="Consumer"/>
    <s v="United States"/>
    <s v="Houston"/>
    <s v="Texas"/>
    <n v="77041"/>
    <x v="2"/>
    <x v="1667"/>
    <x v="1"/>
    <x v="4"/>
    <x v="1655"/>
    <x v="5761"/>
    <n v="2"/>
    <n v="0.2"/>
    <x v="7001"/>
  </r>
  <r>
    <n v="9107"/>
    <s v="CA-2015-163181"/>
    <x v="209"/>
    <x v="1122"/>
    <s v="Standard Class"/>
    <s v="AB-10105"/>
    <s v="Adrian Barton"/>
    <s v="Consumer"/>
    <s v="United States"/>
    <s v="Houston"/>
    <s v="Texas"/>
    <n v="77041"/>
    <x v="2"/>
    <x v="1616"/>
    <x v="2"/>
    <x v="15"/>
    <x v="1607"/>
    <x v="3110"/>
    <n v="3"/>
    <n v="0.4"/>
    <x v="3491"/>
  </r>
  <r>
    <n v="9108"/>
    <s v="CA-2015-132941"/>
    <x v="442"/>
    <x v="311"/>
    <s v="First Class"/>
    <s v="MM-18280"/>
    <s v="Muhammed MacIntyre"/>
    <s v="Corporate"/>
    <s v="United States"/>
    <s v="Haltom City"/>
    <s v="Texas"/>
    <n v="76117"/>
    <x v="2"/>
    <x v="1352"/>
    <x v="1"/>
    <x v="14"/>
    <x v="1338"/>
    <x v="4"/>
    <n v="2"/>
    <n v="0.2"/>
    <x v="4187"/>
  </r>
  <r>
    <n v="9109"/>
    <s v="CA-2015-132941"/>
    <x v="442"/>
    <x v="311"/>
    <s v="First Class"/>
    <s v="MM-18280"/>
    <s v="Muhammed MacIntyre"/>
    <s v="Corporate"/>
    <s v="United States"/>
    <s v="Haltom City"/>
    <s v="Texas"/>
    <n v="76117"/>
    <x v="2"/>
    <x v="1215"/>
    <x v="1"/>
    <x v="10"/>
    <x v="1199"/>
    <x v="5762"/>
    <n v="7"/>
    <n v="0.2"/>
    <x v="7002"/>
  </r>
  <r>
    <n v="9110"/>
    <s v="CA-2015-132941"/>
    <x v="442"/>
    <x v="311"/>
    <s v="First Class"/>
    <s v="MM-18280"/>
    <s v="Muhammed MacIntyre"/>
    <s v="Corporate"/>
    <s v="United States"/>
    <s v="Haltom City"/>
    <s v="Texas"/>
    <n v="76117"/>
    <x v="2"/>
    <x v="1301"/>
    <x v="2"/>
    <x v="11"/>
    <x v="1286"/>
    <x v="3683"/>
    <n v="2"/>
    <n v="0.2"/>
    <x v="7003"/>
  </r>
  <r>
    <n v="9111"/>
    <s v="CA-2014-132010"/>
    <x v="303"/>
    <x v="323"/>
    <s v="First Class"/>
    <s v="MA-17995"/>
    <s v="Michelle Arnett"/>
    <s v="Home Office"/>
    <s v="United States"/>
    <s v="Richmond"/>
    <s v="Virginia"/>
    <n v="23223"/>
    <x v="0"/>
    <x v="1047"/>
    <x v="1"/>
    <x v="12"/>
    <x v="1036"/>
    <x v="3441"/>
    <n v="5"/>
    <n v="0"/>
    <x v="4980"/>
  </r>
  <r>
    <n v="9112"/>
    <s v="CA-2014-132010"/>
    <x v="303"/>
    <x v="323"/>
    <s v="First Class"/>
    <s v="MA-17995"/>
    <s v="Michelle Arnett"/>
    <s v="Home Office"/>
    <s v="United States"/>
    <s v="Richmond"/>
    <s v="Virginia"/>
    <n v="23223"/>
    <x v="0"/>
    <x v="1690"/>
    <x v="2"/>
    <x v="11"/>
    <x v="1678"/>
    <x v="1113"/>
    <n v="2"/>
    <n v="0"/>
    <x v="7004"/>
  </r>
  <r>
    <n v="9113"/>
    <s v="CA-2014-132010"/>
    <x v="303"/>
    <x v="323"/>
    <s v="First Class"/>
    <s v="MA-17995"/>
    <s v="Michelle Arnett"/>
    <s v="Home Office"/>
    <s v="United States"/>
    <s v="Richmond"/>
    <s v="Virginia"/>
    <n v="23223"/>
    <x v="0"/>
    <x v="1819"/>
    <x v="1"/>
    <x v="4"/>
    <x v="1808"/>
    <x v="5763"/>
    <n v="4"/>
    <n v="0"/>
    <x v="7005"/>
  </r>
  <r>
    <n v="9114"/>
    <s v="CA-2014-132010"/>
    <x v="303"/>
    <x v="323"/>
    <s v="First Class"/>
    <s v="MA-17995"/>
    <s v="Michelle Arnett"/>
    <s v="Home Office"/>
    <s v="United States"/>
    <s v="Richmond"/>
    <s v="Virginia"/>
    <n v="23223"/>
    <x v="0"/>
    <x v="881"/>
    <x v="1"/>
    <x v="8"/>
    <x v="875"/>
    <x v="5764"/>
    <n v="3"/>
    <n v="0"/>
    <x v="7006"/>
  </r>
  <r>
    <n v="9115"/>
    <s v="CA-2016-135461"/>
    <x v="569"/>
    <x v="1156"/>
    <s v="Second Class"/>
    <s v="EB-13975"/>
    <s v="Erica Bern"/>
    <s v="Corporate"/>
    <s v="United States"/>
    <s v="Los Angeles"/>
    <s v="California"/>
    <n v="90049"/>
    <x v="1"/>
    <x v="1807"/>
    <x v="2"/>
    <x v="7"/>
    <x v="1797"/>
    <x v="4723"/>
    <n v="5"/>
    <n v="0.2"/>
    <x v="5610"/>
  </r>
  <r>
    <n v="9116"/>
    <s v="CA-2017-153045"/>
    <x v="617"/>
    <x v="1312"/>
    <s v="Second Class"/>
    <s v="NS-18505"/>
    <s v="Neola Schneider"/>
    <s v="Consumer"/>
    <s v="United States"/>
    <s v="Philadelphia"/>
    <s v="Pennsylvania"/>
    <n v="19140"/>
    <x v="3"/>
    <x v="1118"/>
    <x v="2"/>
    <x v="7"/>
    <x v="1106"/>
    <x v="5765"/>
    <n v="2"/>
    <n v="0.4"/>
    <x v="7007"/>
  </r>
  <r>
    <n v="9117"/>
    <s v="CA-2017-153045"/>
    <x v="617"/>
    <x v="1312"/>
    <s v="Second Class"/>
    <s v="NS-18505"/>
    <s v="Neola Schneider"/>
    <s v="Consumer"/>
    <s v="United States"/>
    <s v="Philadelphia"/>
    <s v="Pennsylvania"/>
    <n v="19140"/>
    <x v="3"/>
    <x v="561"/>
    <x v="0"/>
    <x v="5"/>
    <x v="560"/>
    <x v="1318"/>
    <n v="2"/>
    <n v="0.2"/>
    <x v="7008"/>
  </r>
  <r>
    <n v="9118"/>
    <s v="CA-2017-153045"/>
    <x v="617"/>
    <x v="1312"/>
    <s v="Second Class"/>
    <s v="NS-18505"/>
    <s v="Neola Schneider"/>
    <s v="Consumer"/>
    <s v="United States"/>
    <s v="Philadelphia"/>
    <s v="Pennsylvania"/>
    <n v="19140"/>
    <x v="3"/>
    <x v="774"/>
    <x v="0"/>
    <x v="1"/>
    <x v="773"/>
    <x v="5052"/>
    <n v="3"/>
    <n v="0.3"/>
    <x v="6044"/>
  </r>
  <r>
    <n v="9119"/>
    <s v="CA-2017-153045"/>
    <x v="617"/>
    <x v="1312"/>
    <s v="Second Class"/>
    <s v="NS-18505"/>
    <s v="Neola Schneider"/>
    <s v="Consumer"/>
    <s v="United States"/>
    <s v="Philadelphia"/>
    <s v="Pennsylvania"/>
    <n v="19140"/>
    <x v="3"/>
    <x v="987"/>
    <x v="1"/>
    <x v="10"/>
    <x v="980"/>
    <x v="5766"/>
    <n v="4"/>
    <n v="0.2"/>
    <x v="7009"/>
  </r>
  <r>
    <n v="9120"/>
    <s v="US-2016-155971"/>
    <x v="112"/>
    <x v="841"/>
    <s v="Standard Class"/>
    <s v="RB-19795"/>
    <s v="Ross Baird"/>
    <s v="Home Office"/>
    <s v="United States"/>
    <s v="Los Angeles"/>
    <s v="California"/>
    <n v="90036"/>
    <x v="1"/>
    <x v="816"/>
    <x v="1"/>
    <x v="2"/>
    <x v="812"/>
    <x v="424"/>
    <n v="7"/>
    <n v="0"/>
    <x v="434"/>
  </r>
  <r>
    <n v="9121"/>
    <s v="US-2016-155971"/>
    <x v="112"/>
    <x v="841"/>
    <s v="Standard Class"/>
    <s v="RB-19795"/>
    <s v="Ross Baird"/>
    <s v="Home Office"/>
    <s v="United States"/>
    <s v="Los Angeles"/>
    <s v="California"/>
    <n v="90036"/>
    <x v="1"/>
    <x v="1849"/>
    <x v="1"/>
    <x v="10"/>
    <x v="1837"/>
    <x v="3421"/>
    <n v="5"/>
    <n v="0"/>
    <x v="7010"/>
  </r>
  <r>
    <n v="9122"/>
    <s v="CA-2017-122007"/>
    <x v="257"/>
    <x v="1051"/>
    <s v="Second Class"/>
    <s v="JK-15325"/>
    <s v="Jason Klamczynski"/>
    <s v="Corporate"/>
    <s v="United States"/>
    <s v="Los Angeles"/>
    <s v="California"/>
    <n v="90032"/>
    <x v="1"/>
    <x v="95"/>
    <x v="1"/>
    <x v="9"/>
    <x v="95"/>
    <x v="1779"/>
    <n v="7"/>
    <n v="0"/>
    <x v="1896"/>
  </r>
  <r>
    <n v="9123"/>
    <s v="CA-2017-162250"/>
    <x v="221"/>
    <x v="865"/>
    <s v="Same Day"/>
    <s v="PR-18880"/>
    <s v="Patrick Ryan"/>
    <s v="Consumer"/>
    <s v="United States"/>
    <s v="San Francisco"/>
    <s v="California"/>
    <n v="94109"/>
    <x v="1"/>
    <x v="565"/>
    <x v="1"/>
    <x v="10"/>
    <x v="565"/>
    <x v="4034"/>
    <n v="1"/>
    <n v="0"/>
    <x v="7011"/>
  </r>
  <r>
    <n v="9124"/>
    <s v="US-2016-158288"/>
    <x v="491"/>
    <x v="940"/>
    <s v="Second Class"/>
    <s v="EH-13945"/>
    <s v="Eric Hoffmann"/>
    <s v="Consumer"/>
    <s v="United States"/>
    <s v="Philadelphia"/>
    <s v="Pennsylvania"/>
    <n v="19120"/>
    <x v="3"/>
    <x v="705"/>
    <x v="1"/>
    <x v="8"/>
    <x v="705"/>
    <x v="5767"/>
    <n v="9"/>
    <n v="0.7"/>
    <x v="7012"/>
  </r>
  <r>
    <n v="9125"/>
    <s v="CA-2016-128916"/>
    <x v="298"/>
    <x v="428"/>
    <s v="Second Class"/>
    <s v="MA-17560"/>
    <s v="Matt Abelman"/>
    <s v="Home Office"/>
    <s v="United States"/>
    <s v="Houston"/>
    <s v="Texas"/>
    <n v="77070"/>
    <x v="2"/>
    <x v="740"/>
    <x v="0"/>
    <x v="5"/>
    <x v="222"/>
    <x v="1250"/>
    <n v="3"/>
    <n v="0.6"/>
    <x v="2976"/>
  </r>
  <r>
    <n v="9126"/>
    <s v="CA-2016-128916"/>
    <x v="298"/>
    <x v="428"/>
    <s v="Second Class"/>
    <s v="MA-17560"/>
    <s v="Matt Abelman"/>
    <s v="Home Office"/>
    <s v="United States"/>
    <s v="Houston"/>
    <s v="Texas"/>
    <n v="77070"/>
    <x v="2"/>
    <x v="1533"/>
    <x v="0"/>
    <x v="5"/>
    <x v="1521"/>
    <x v="758"/>
    <n v="4"/>
    <n v="0.6"/>
    <x v="7013"/>
  </r>
  <r>
    <n v="9127"/>
    <s v="CA-2015-157028"/>
    <x v="109"/>
    <x v="253"/>
    <s v="Standard Class"/>
    <s v="MA-17995"/>
    <s v="Michelle Arnett"/>
    <s v="Home Office"/>
    <s v="United States"/>
    <s v="Las Cruces"/>
    <s v="New Mexico"/>
    <n v="88001"/>
    <x v="1"/>
    <x v="154"/>
    <x v="1"/>
    <x v="6"/>
    <x v="155"/>
    <x v="5768"/>
    <n v="2"/>
    <n v="0"/>
    <x v="7014"/>
  </r>
  <r>
    <n v="9128"/>
    <s v="CA-2017-112473"/>
    <x v="1126"/>
    <x v="777"/>
    <s v="Standard Class"/>
    <s v="JL-15505"/>
    <s v="Jeremy Lonsdale"/>
    <s v="Consumer"/>
    <s v="United States"/>
    <s v="Houston"/>
    <s v="Texas"/>
    <n v="77070"/>
    <x v="2"/>
    <x v="1751"/>
    <x v="1"/>
    <x v="4"/>
    <x v="1741"/>
    <x v="5769"/>
    <n v="3"/>
    <n v="0.2"/>
    <x v="7015"/>
  </r>
  <r>
    <n v="9129"/>
    <s v="US-2017-147655"/>
    <x v="507"/>
    <x v="559"/>
    <s v="First Class"/>
    <s v="AS-10045"/>
    <s v="Aaron Smayling"/>
    <s v="Corporate"/>
    <s v="United States"/>
    <s v="Redmond"/>
    <s v="Oregon"/>
    <n v="97756"/>
    <x v="1"/>
    <x v="735"/>
    <x v="1"/>
    <x v="8"/>
    <x v="734"/>
    <x v="5770"/>
    <n v="7"/>
    <n v="0.7"/>
    <x v="7016"/>
  </r>
  <r>
    <n v="9130"/>
    <s v="CA-2016-130911"/>
    <x v="830"/>
    <x v="1028"/>
    <s v="Second Class"/>
    <s v="DC-12850"/>
    <s v="Dan Campbell"/>
    <s v="Consumer"/>
    <s v="United States"/>
    <s v="Cleveland"/>
    <s v="Ohio"/>
    <n v="44105"/>
    <x v="3"/>
    <x v="1373"/>
    <x v="0"/>
    <x v="0"/>
    <x v="1358"/>
    <x v="5771"/>
    <n v="3"/>
    <n v="0.5"/>
    <x v="7017"/>
  </r>
  <r>
    <n v="9131"/>
    <s v="CA-2016-130911"/>
    <x v="830"/>
    <x v="1028"/>
    <s v="Second Class"/>
    <s v="DC-12850"/>
    <s v="Dan Campbell"/>
    <s v="Consumer"/>
    <s v="United States"/>
    <s v="Cleveland"/>
    <s v="Ohio"/>
    <n v="44105"/>
    <x v="3"/>
    <x v="1132"/>
    <x v="1"/>
    <x v="6"/>
    <x v="1120"/>
    <x v="4067"/>
    <n v="2"/>
    <n v="0.2"/>
    <x v="7018"/>
  </r>
  <r>
    <n v="9132"/>
    <s v="CA-2017-100055"/>
    <x v="39"/>
    <x v="777"/>
    <s v="Standard Class"/>
    <s v="MD-17860"/>
    <s v="Michael Dominguez"/>
    <s v="Corporate"/>
    <s v="United States"/>
    <s v="Laurel"/>
    <s v="Maryland"/>
    <n v="20707"/>
    <x v="3"/>
    <x v="1001"/>
    <x v="0"/>
    <x v="5"/>
    <x v="993"/>
    <x v="1302"/>
    <n v="2"/>
    <n v="0"/>
    <x v="1357"/>
  </r>
  <r>
    <n v="9133"/>
    <s v="CA-2017-100055"/>
    <x v="39"/>
    <x v="777"/>
    <s v="Standard Class"/>
    <s v="MD-17860"/>
    <s v="Michael Dominguez"/>
    <s v="Corporate"/>
    <s v="United States"/>
    <s v="Laurel"/>
    <s v="Maryland"/>
    <n v="20707"/>
    <x v="3"/>
    <x v="586"/>
    <x v="1"/>
    <x v="9"/>
    <x v="586"/>
    <x v="5772"/>
    <n v="3"/>
    <n v="0"/>
    <x v="7019"/>
  </r>
  <r>
    <n v="9134"/>
    <s v="CA-2015-157805"/>
    <x v="284"/>
    <x v="136"/>
    <s v="Standard Class"/>
    <s v="RH-19510"/>
    <s v="Rick Huthwaite"/>
    <s v="Home Office"/>
    <s v="United States"/>
    <s v="San Diego"/>
    <s v="California"/>
    <n v="92037"/>
    <x v="1"/>
    <x v="872"/>
    <x v="2"/>
    <x v="7"/>
    <x v="866"/>
    <x v="5773"/>
    <n v="5"/>
    <n v="0.2"/>
    <x v="7020"/>
  </r>
  <r>
    <n v="9135"/>
    <s v="CA-2016-124254"/>
    <x v="408"/>
    <x v="229"/>
    <s v="Standard Class"/>
    <s v="TB-21175"/>
    <s v="Thomas Boland"/>
    <s v="Corporate"/>
    <s v="United States"/>
    <s v="Wilson"/>
    <s v="North Carolina"/>
    <n v="27893"/>
    <x v="0"/>
    <x v="398"/>
    <x v="1"/>
    <x v="4"/>
    <x v="399"/>
    <x v="5222"/>
    <n v="3"/>
    <n v="0.2"/>
    <x v="6280"/>
  </r>
  <r>
    <n v="9136"/>
    <s v="CA-2016-124254"/>
    <x v="408"/>
    <x v="229"/>
    <s v="Standard Class"/>
    <s v="TB-21175"/>
    <s v="Thomas Boland"/>
    <s v="Corporate"/>
    <s v="United States"/>
    <s v="Wilson"/>
    <s v="North Carolina"/>
    <n v="27893"/>
    <x v="0"/>
    <x v="391"/>
    <x v="1"/>
    <x v="4"/>
    <x v="392"/>
    <x v="5774"/>
    <n v="1"/>
    <n v="0.2"/>
    <x v="7021"/>
  </r>
  <r>
    <n v="9137"/>
    <s v="CA-2016-124254"/>
    <x v="408"/>
    <x v="229"/>
    <s v="Standard Class"/>
    <s v="TB-21175"/>
    <s v="Thomas Boland"/>
    <s v="Corporate"/>
    <s v="United States"/>
    <s v="Wilson"/>
    <s v="North Carolina"/>
    <n v="27893"/>
    <x v="0"/>
    <x v="1671"/>
    <x v="1"/>
    <x v="10"/>
    <x v="1659"/>
    <x v="1518"/>
    <n v="3"/>
    <n v="0.2"/>
    <x v="7022"/>
  </r>
  <r>
    <n v="9138"/>
    <s v="CA-2014-123400"/>
    <x v="563"/>
    <x v="682"/>
    <s v="Standard Class"/>
    <s v="EB-13930"/>
    <s v="Eric Barreto"/>
    <s v="Consumer"/>
    <s v="United States"/>
    <s v="Saint Petersburg"/>
    <s v="Florida"/>
    <n v="33710"/>
    <x v="0"/>
    <x v="997"/>
    <x v="1"/>
    <x v="8"/>
    <x v="989"/>
    <x v="5775"/>
    <n v="2"/>
    <n v="0.7"/>
    <x v="7023"/>
  </r>
  <r>
    <n v="9139"/>
    <s v="CA-2014-123400"/>
    <x v="563"/>
    <x v="682"/>
    <s v="Standard Class"/>
    <s v="EB-13930"/>
    <s v="Eric Barreto"/>
    <s v="Consumer"/>
    <s v="United States"/>
    <s v="Saint Petersburg"/>
    <s v="Florida"/>
    <n v="33710"/>
    <x v="0"/>
    <x v="1409"/>
    <x v="2"/>
    <x v="7"/>
    <x v="1396"/>
    <x v="2171"/>
    <n v="5"/>
    <n v="0.2"/>
    <x v="5258"/>
  </r>
  <r>
    <n v="9140"/>
    <s v="CA-2014-106971"/>
    <x v="814"/>
    <x v="1313"/>
    <s v="Standard Class"/>
    <s v="BM-11785"/>
    <s v="Bryan Mills"/>
    <s v="Consumer"/>
    <s v="United States"/>
    <s v="Buffalo Grove"/>
    <s v="Illinois"/>
    <n v="60089"/>
    <x v="2"/>
    <x v="106"/>
    <x v="2"/>
    <x v="11"/>
    <x v="106"/>
    <x v="5519"/>
    <n v="7"/>
    <n v="0.2"/>
    <x v="7024"/>
  </r>
  <r>
    <n v="9141"/>
    <s v="CA-2017-123029"/>
    <x v="1033"/>
    <x v="725"/>
    <s v="Second Class"/>
    <s v="BT-11530"/>
    <s v="Bradley Talbott"/>
    <s v="Home Office"/>
    <s v="United States"/>
    <s v="Los Angeles"/>
    <s v="California"/>
    <n v="90049"/>
    <x v="1"/>
    <x v="657"/>
    <x v="2"/>
    <x v="11"/>
    <x v="657"/>
    <x v="460"/>
    <n v="2"/>
    <n v="0"/>
    <x v="7025"/>
  </r>
  <r>
    <n v="9142"/>
    <s v="CA-2016-139409"/>
    <x v="64"/>
    <x v="62"/>
    <s v="First Class"/>
    <s v="FW-14395"/>
    <s v="Fred Wasserman"/>
    <s v="Corporate"/>
    <s v="United States"/>
    <s v="New York City"/>
    <s v="New York"/>
    <n v="10011"/>
    <x v="3"/>
    <x v="47"/>
    <x v="2"/>
    <x v="7"/>
    <x v="47"/>
    <x v="3582"/>
    <n v="4"/>
    <n v="0"/>
    <x v="6158"/>
  </r>
  <r>
    <n v="9143"/>
    <s v="US-2017-166688"/>
    <x v="968"/>
    <x v="393"/>
    <s v="Standard Class"/>
    <s v="RD-19480"/>
    <s v="Rick Duston"/>
    <s v="Consumer"/>
    <s v="United States"/>
    <s v="Las Vegas"/>
    <s v="Nevada"/>
    <n v="89115"/>
    <x v="1"/>
    <x v="1499"/>
    <x v="1"/>
    <x v="8"/>
    <x v="1487"/>
    <x v="1838"/>
    <n v="2"/>
    <n v="0.2"/>
    <x v="1971"/>
  </r>
  <r>
    <n v="9144"/>
    <s v="US-2017-166688"/>
    <x v="968"/>
    <x v="393"/>
    <s v="Standard Class"/>
    <s v="RD-19480"/>
    <s v="Rick Duston"/>
    <s v="Consumer"/>
    <s v="United States"/>
    <s v="Las Vegas"/>
    <s v="Nevada"/>
    <n v="89115"/>
    <x v="1"/>
    <x v="1807"/>
    <x v="2"/>
    <x v="7"/>
    <x v="1797"/>
    <x v="5776"/>
    <n v="9"/>
    <n v="0.2"/>
    <x v="7026"/>
  </r>
  <r>
    <n v="9145"/>
    <s v="US-2017-166688"/>
    <x v="968"/>
    <x v="393"/>
    <s v="Standard Class"/>
    <s v="RD-19480"/>
    <s v="Rick Duston"/>
    <s v="Consumer"/>
    <s v="United States"/>
    <s v="Las Vegas"/>
    <s v="Nevada"/>
    <n v="89115"/>
    <x v="1"/>
    <x v="95"/>
    <x v="1"/>
    <x v="9"/>
    <x v="95"/>
    <x v="5777"/>
    <n v="5"/>
    <n v="0"/>
    <x v="7027"/>
  </r>
  <r>
    <n v="9146"/>
    <s v="CA-2015-126970"/>
    <x v="1181"/>
    <x v="488"/>
    <s v="Standard Class"/>
    <s v="TP-21130"/>
    <s v="Theone Pippenger"/>
    <s v="Consumer"/>
    <s v="United States"/>
    <s v="Naperville"/>
    <s v="Illinois"/>
    <n v="60540"/>
    <x v="2"/>
    <x v="605"/>
    <x v="1"/>
    <x v="8"/>
    <x v="605"/>
    <x v="5778"/>
    <n v="3"/>
    <n v="0.8"/>
    <x v="7028"/>
  </r>
  <r>
    <n v="9147"/>
    <s v="US-2016-165505"/>
    <x v="1156"/>
    <x v="1040"/>
    <s v="Standard Class"/>
    <s v="CB-12535"/>
    <s v="Claudia Bergmann"/>
    <s v="Corporate"/>
    <s v="United States"/>
    <s v="Burlington"/>
    <s v="Vermont"/>
    <s v="05408"/>
    <x v="3"/>
    <x v="1135"/>
    <x v="2"/>
    <x v="11"/>
    <x v="1123"/>
    <x v="2622"/>
    <n v="2"/>
    <n v="0"/>
    <x v="3067"/>
  </r>
  <r>
    <n v="9148"/>
    <s v="US-2016-165505"/>
    <x v="1156"/>
    <x v="1040"/>
    <s v="Standard Class"/>
    <s v="CB-12535"/>
    <s v="Claudia Bergmann"/>
    <s v="Corporate"/>
    <s v="United States"/>
    <s v="Burlington"/>
    <s v="Vermont"/>
    <s v="05408"/>
    <x v="3"/>
    <x v="1850"/>
    <x v="1"/>
    <x v="6"/>
    <x v="1838"/>
    <x v="5779"/>
    <n v="6"/>
    <n v="0"/>
    <x v="7029"/>
  </r>
  <r>
    <n v="9149"/>
    <s v="US-2016-165505"/>
    <x v="1156"/>
    <x v="1040"/>
    <s v="Standard Class"/>
    <s v="CB-12535"/>
    <s v="Claudia Bergmann"/>
    <s v="Corporate"/>
    <s v="United States"/>
    <s v="Burlington"/>
    <s v="Vermont"/>
    <s v="05408"/>
    <x v="3"/>
    <x v="772"/>
    <x v="1"/>
    <x v="4"/>
    <x v="771"/>
    <x v="5780"/>
    <n v="13"/>
    <n v="0"/>
    <x v="7030"/>
  </r>
  <r>
    <n v="9150"/>
    <s v="US-2014-157070"/>
    <x v="106"/>
    <x v="104"/>
    <s v="Standard Class"/>
    <s v="QJ-19255"/>
    <s v="Quincy Jones"/>
    <s v="Corporate"/>
    <s v="United States"/>
    <s v="Detroit"/>
    <s v="Michigan"/>
    <n v="48234"/>
    <x v="2"/>
    <x v="1002"/>
    <x v="1"/>
    <x v="8"/>
    <x v="994"/>
    <x v="5781"/>
    <n v="4"/>
    <n v="0"/>
    <x v="7031"/>
  </r>
  <r>
    <n v="9151"/>
    <s v="US-2014-157070"/>
    <x v="106"/>
    <x v="104"/>
    <s v="Standard Class"/>
    <s v="QJ-19255"/>
    <s v="Quincy Jones"/>
    <s v="Corporate"/>
    <s v="United States"/>
    <s v="Detroit"/>
    <s v="Michigan"/>
    <n v="48234"/>
    <x v="2"/>
    <x v="937"/>
    <x v="1"/>
    <x v="9"/>
    <x v="930"/>
    <x v="5782"/>
    <n v="5"/>
    <n v="0.1"/>
    <x v="7032"/>
  </r>
  <r>
    <n v="9152"/>
    <s v="US-2015-106873"/>
    <x v="496"/>
    <x v="591"/>
    <s v="Second Class"/>
    <s v="KM-16720"/>
    <s v="Kunst Miller"/>
    <s v="Consumer"/>
    <s v="United States"/>
    <s v="Avondale"/>
    <s v="Arizona"/>
    <n v="85323"/>
    <x v="1"/>
    <x v="1583"/>
    <x v="1"/>
    <x v="6"/>
    <x v="1574"/>
    <x v="4769"/>
    <n v="2"/>
    <n v="0.2"/>
    <x v="5677"/>
  </r>
  <r>
    <n v="9153"/>
    <s v="US-2015-106873"/>
    <x v="496"/>
    <x v="591"/>
    <s v="Second Class"/>
    <s v="KM-16720"/>
    <s v="Kunst Miller"/>
    <s v="Consumer"/>
    <s v="United States"/>
    <s v="Avondale"/>
    <s v="Arizona"/>
    <n v="85323"/>
    <x v="1"/>
    <x v="174"/>
    <x v="2"/>
    <x v="11"/>
    <x v="175"/>
    <x v="5783"/>
    <n v="2"/>
    <n v="0.2"/>
    <x v="7033"/>
  </r>
  <r>
    <n v="9154"/>
    <s v="US-2015-106873"/>
    <x v="496"/>
    <x v="591"/>
    <s v="Second Class"/>
    <s v="KM-16720"/>
    <s v="Kunst Miller"/>
    <s v="Consumer"/>
    <s v="United States"/>
    <s v="Avondale"/>
    <s v="Arizona"/>
    <n v="85323"/>
    <x v="1"/>
    <x v="454"/>
    <x v="1"/>
    <x v="6"/>
    <x v="455"/>
    <x v="2309"/>
    <n v="7"/>
    <n v="0.2"/>
    <x v="7034"/>
  </r>
  <r>
    <n v="9155"/>
    <s v="CA-2016-132990"/>
    <x v="1147"/>
    <x v="1151"/>
    <s v="Second Class"/>
    <s v="KM-16660"/>
    <s v="Khloe Miller"/>
    <s v="Consumer"/>
    <s v="United States"/>
    <s v="Philadelphia"/>
    <s v="Pennsylvania"/>
    <n v="19140"/>
    <x v="3"/>
    <x v="441"/>
    <x v="0"/>
    <x v="5"/>
    <x v="1719"/>
    <x v="5784"/>
    <n v="2"/>
    <n v="0.2"/>
    <x v="7035"/>
  </r>
  <r>
    <n v="9156"/>
    <s v="CA-2014-102645"/>
    <x v="1212"/>
    <x v="1314"/>
    <s v="Standard Class"/>
    <s v="IM-15055"/>
    <s v="Ionia McGrath"/>
    <s v="Consumer"/>
    <s v="United States"/>
    <s v="Las Vegas"/>
    <s v="Nevada"/>
    <n v="89115"/>
    <x v="1"/>
    <x v="128"/>
    <x v="1"/>
    <x v="10"/>
    <x v="129"/>
    <x v="1598"/>
    <n v="6"/>
    <n v="0"/>
    <x v="1692"/>
  </r>
  <r>
    <n v="9157"/>
    <s v="CA-2014-134215"/>
    <x v="472"/>
    <x v="338"/>
    <s v="Standard Class"/>
    <s v="ML-17395"/>
    <s v="Marina Lichtenstein"/>
    <s v="Corporate"/>
    <s v="United States"/>
    <s v="Bangor"/>
    <s v="Maine"/>
    <n v="4401"/>
    <x v="3"/>
    <x v="473"/>
    <x v="1"/>
    <x v="9"/>
    <x v="474"/>
    <x v="5785"/>
    <n v="2"/>
    <n v="0"/>
    <x v="7036"/>
  </r>
  <r>
    <n v="9158"/>
    <s v="CA-2014-134215"/>
    <x v="472"/>
    <x v="338"/>
    <s v="Standard Class"/>
    <s v="ML-17395"/>
    <s v="Marina Lichtenstein"/>
    <s v="Corporate"/>
    <s v="United States"/>
    <s v="Bangor"/>
    <s v="Maine"/>
    <n v="4401"/>
    <x v="3"/>
    <x v="1673"/>
    <x v="1"/>
    <x v="10"/>
    <x v="1661"/>
    <x v="5786"/>
    <n v="13"/>
    <n v="0"/>
    <x v="7037"/>
  </r>
  <r>
    <n v="9159"/>
    <s v="CA-2014-134215"/>
    <x v="472"/>
    <x v="338"/>
    <s v="Standard Class"/>
    <s v="ML-17395"/>
    <s v="Marina Lichtenstein"/>
    <s v="Corporate"/>
    <s v="United States"/>
    <s v="Bangor"/>
    <s v="Maine"/>
    <n v="4401"/>
    <x v="3"/>
    <x v="721"/>
    <x v="2"/>
    <x v="11"/>
    <x v="720"/>
    <x v="5787"/>
    <n v="9"/>
    <n v="0"/>
    <x v="7038"/>
  </r>
  <r>
    <n v="9160"/>
    <s v="CA-2016-118934"/>
    <x v="888"/>
    <x v="1128"/>
    <s v="Standard Class"/>
    <s v="GH-14410"/>
    <s v="Gary Hansen"/>
    <s v="Home Office"/>
    <s v="United States"/>
    <s v="Hendersonville"/>
    <s v="Tennessee"/>
    <n v="37075"/>
    <x v="0"/>
    <x v="308"/>
    <x v="1"/>
    <x v="8"/>
    <x v="308"/>
    <x v="5788"/>
    <n v="3"/>
    <n v="0.7"/>
    <x v="7039"/>
  </r>
  <r>
    <n v="9161"/>
    <s v="CA-2016-118934"/>
    <x v="888"/>
    <x v="1128"/>
    <s v="Standard Class"/>
    <s v="GH-14410"/>
    <s v="Gary Hansen"/>
    <s v="Home Office"/>
    <s v="United States"/>
    <s v="Hendersonville"/>
    <s v="Tennessee"/>
    <n v="37075"/>
    <x v="0"/>
    <x v="741"/>
    <x v="1"/>
    <x v="8"/>
    <x v="739"/>
    <x v="5789"/>
    <n v="5"/>
    <n v="0.7"/>
    <x v="7040"/>
  </r>
  <r>
    <n v="9162"/>
    <s v="CA-2016-160108"/>
    <x v="16"/>
    <x v="485"/>
    <s v="Standard Class"/>
    <s v="AG-10900"/>
    <s v="Arthur Gainer"/>
    <s v="Consumer"/>
    <s v="United States"/>
    <s v="Eau Claire"/>
    <s v="Wisconsin"/>
    <n v="54703"/>
    <x v="2"/>
    <x v="1368"/>
    <x v="0"/>
    <x v="0"/>
    <x v="1353"/>
    <x v="5790"/>
    <n v="7"/>
    <n v="0"/>
    <x v="7041"/>
  </r>
  <r>
    <n v="9163"/>
    <s v="CA-2016-160108"/>
    <x v="16"/>
    <x v="485"/>
    <s v="Standard Class"/>
    <s v="AG-10900"/>
    <s v="Arthur Gainer"/>
    <s v="Consumer"/>
    <s v="United States"/>
    <s v="Eau Claire"/>
    <s v="Wisconsin"/>
    <n v="54703"/>
    <x v="2"/>
    <x v="629"/>
    <x v="0"/>
    <x v="1"/>
    <x v="629"/>
    <x v="5791"/>
    <n v="3"/>
    <n v="0"/>
    <x v="7042"/>
  </r>
  <r>
    <n v="9164"/>
    <s v="CA-2015-164007"/>
    <x v="1213"/>
    <x v="888"/>
    <s v="Standard Class"/>
    <s v="MG-17695"/>
    <s v="Maureen Gnade"/>
    <s v="Consumer"/>
    <s v="United States"/>
    <s v="Chicago"/>
    <s v="Illinois"/>
    <n v="60610"/>
    <x v="2"/>
    <x v="1430"/>
    <x v="2"/>
    <x v="11"/>
    <x v="1418"/>
    <x v="480"/>
    <n v="3"/>
    <n v="0.2"/>
    <x v="2493"/>
  </r>
  <r>
    <n v="9165"/>
    <s v="CA-2015-164007"/>
    <x v="1213"/>
    <x v="888"/>
    <s v="Standard Class"/>
    <s v="MG-17695"/>
    <s v="Maureen Gnade"/>
    <s v="Consumer"/>
    <s v="United States"/>
    <s v="Chicago"/>
    <s v="Illinois"/>
    <n v="60610"/>
    <x v="2"/>
    <x v="847"/>
    <x v="1"/>
    <x v="9"/>
    <x v="841"/>
    <x v="5792"/>
    <n v="2"/>
    <n v="0.8"/>
    <x v="7043"/>
  </r>
  <r>
    <n v="9166"/>
    <s v="CA-2016-100300"/>
    <x v="890"/>
    <x v="674"/>
    <s v="Second Class"/>
    <s v="MJ-17740"/>
    <s v="Max Jones"/>
    <s v="Consumer"/>
    <s v="United States"/>
    <s v="San Diego"/>
    <s v="California"/>
    <n v="92037"/>
    <x v="1"/>
    <x v="1832"/>
    <x v="2"/>
    <x v="15"/>
    <x v="1820"/>
    <x v="5793"/>
    <n v="4"/>
    <n v="0.2"/>
    <x v="7044"/>
  </r>
  <r>
    <n v="9167"/>
    <s v="CA-2016-100300"/>
    <x v="890"/>
    <x v="674"/>
    <s v="Second Class"/>
    <s v="MJ-17740"/>
    <s v="Max Jones"/>
    <s v="Consumer"/>
    <s v="United States"/>
    <s v="San Diego"/>
    <s v="California"/>
    <n v="92037"/>
    <x v="1"/>
    <x v="976"/>
    <x v="1"/>
    <x v="10"/>
    <x v="970"/>
    <x v="2840"/>
    <n v="1"/>
    <n v="0"/>
    <x v="3157"/>
  </r>
  <r>
    <n v="9168"/>
    <s v="CA-2016-100300"/>
    <x v="890"/>
    <x v="674"/>
    <s v="Second Class"/>
    <s v="MJ-17740"/>
    <s v="Max Jones"/>
    <s v="Consumer"/>
    <s v="United States"/>
    <s v="San Diego"/>
    <s v="California"/>
    <n v="92037"/>
    <x v="1"/>
    <x v="1429"/>
    <x v="1"/>
    <x v="9"/>
    <x v="1417"/>
    <x v="2624"/>
    <n v="3"/>
    <n v="0"/>
    <x v="2890"/>
  </r>
  <r>
    <n v="9169"/>
    <s v="CA-2016-140571"/>
    <x v="543"/>
    <x v="585"/>
    <s v="Standard Class"/>
    <s v="SJ-20125"/>
    <s v="Sanjit Jacobs"/>
    <s v="Home Office"/>
    <s v="United States"/>
    <s v="Jackson"/>
    <s v="Mississippi"/>
    <n v="39212"/>
    <x v="0"/>
    <x v="600"/>
    <x v="1"/>
    <x v="10"/>
    <x v="600"/>
    <x v="5794"/>
    <n v="14"/>
    <n v="0"/>
    <x v="7045"/>
  </r>
  <r>
    <n v="9170"/>
    <s v="CA-2016-140571"/>
    <x v="543"/>
    <x v="585"/>
    <s v="Standard Class"/>
    <s v="SJ-20125"/>
    <s v="Sanjit Jacobs"/>
    <s v="Home Office"/>
    <s v="United States"/>
    <s v="Jackson"/>
    <s v="Mississippi"/>
    <n v="39212"/>
    <x v="0"/>
    <x v="600"/>
    <x v="1"/>
    <x v="10"/>
    <x v="600"/>
    <x v="1846"/>
    <n v="2"/>
    <n v="0"/>
    <x v="1981"/>
  </r>
  <r>
    <n v="9171"/>
    <s v="US-2016-155768"/>
    <x v="49"/>
    <x v="417"/>
    <s v="Same Day"/>
    <s v="LB-16795"/>
    <s v="Laurel Beltran"/>
    <s v="Home Office"/>
    <s v="United States"/>
    <s v="Oxnard"/>
    <s v="California"/>
    <n v="93030"/>
    <x v="1"/>
    <x v="468"/>
    <x v="0"/>
    <x v="5"/>
    <x v="469"/>
    <x v="5795"/>
    <n v="2"/>
    <n v="0"/>
    <x v="7046"/>
  </r>
  <r>
    <n v="9172"/>
    <s v="US-2016-155768"/>
    <x v="49"/>
    <x v="417"/>
    <s v="Same Day"/>
    <s v="LB-16795"/>
    <s v="Laurel Beltran"/>
    <s v="Home Office"/>
    <s v="United States"/>
    <s v="Oxnard"/>
    <s v="California"/>
    <n v="93030"/>
    <x v="1"/>
    <x v="1052"/>
    <x v="1"/>
    <x v="10"/>
    <x v="1041"/>
    <x v="3642"/>
    <n v="1"/>
    <n v="0"/>
    <x v="4156"/>
  </r>
  <r>
    <n v="9173"/>
    <s v="US-2016-155768"/>
    <x v="49"/>
    <x v="417"/>
    <s v="Same Day"/>
    <s v="LB-16795"/>
    <s v="Laurel Beltran"/>
    <s v="Home Office"/>
    <s v="United States"/>
    <s v="Oxnard"/>
    <s v="California"/>
    <n v="93030"/>
    <x v="1"/>
    <x v="878"/>
    <x v="1"/>
    <x v="4"/>
    <x v="872"/>
    <x v="5796"/>
    <n v="3"/>
    <n v="0"/>
    <x v="7047"/>
  </r>
  <r>
    <n v="9174"/>
    <s v="US-2016-155768"/>
    <x v="49"/>
    <x v="417"/>
    <s v="Same Day"/>
    <s v="LB-16795"/>
    <s v="Laurel Beltran"/>
    <s v="Home Office"/>
    <s v="United States"/>
    <s v="Oxnard"/>
    <s v="California"/>
    <n v="93030"/>
    <x v="1"/>
    <x v="588"/>
    <x v="1"/>
    <x v="12"/>
    <x v="588"/>
    <x v="996"/>
    <n v="3"/>
    <n v="0"/>
    <x v="1035"/>
  </r>
  <r>
    <n v="9175"/>
    <s v="CA-2017-119424"/>
    <x v="492"/>
    <x v="1055"/>
    <s v="Second Class"/>
    <s v="SB-20185"/>
    <s v="Sarah Brown"/>
    <s v="Consumer"/>
    <s v="United States"/>
    <s v="Kent"/>
    <s v="Washington"/>
    <n v="98031"/>
    <x v="1"/>
    <x v="993"/>
    <x v="2"/>
    <x v="7"/>
    <x v="985"/>
    <x v="981"/>
    <n v="3"/>
    <n v="0.2"/>
    <x v="3306"/>
  </r>
  <r>
    <n v="9176"/>
    <s v="CA-2017-119424"/>
    <x v="492"/>
    <x v="1055"/>
    <s v="Second Class"/>
    <s v="SB-20185"/>
    <s v="Sarah Brown"/>
    <s v="Consumer"/>
    <s v="United States"/>
    <s v="Kent"/>
    <s v="Washington"/>
    <n v="98031"/>
    <x v="1"/>
    <x v="988"/>
    <x v="1"/>
    <x v="10"/>
    <x v="981"/>
    <x v="541"/>
    <n v="3"/>
    <n v="0"/>
    <x v="551"/>
  </r>
  <r>
    <n v="9177"/>
    <s v="CA-2016-118178"/>
    <x v="690"/>
    <x v="243"/>
    <s v="Standard Class"/>
    <s v="CC-12610"/>
    <s v="Corey Catlett"/>
    <s v="Corporate"/>
    <s v="United States"/>
    <s v="Nashville"/>
    <s v="Tennessee"/>
    <n v="37211"/>
    <x v="0"/>
    <x v="303"/>
    <x v="1"/>
    <x v="8"/>
    <x v="303"/>
    <x v="762"/>
    <n v="3"/>
    <n v="0.7"/>
    <x v="7048"/>
  </r>
  <r>
    <n v="9178"/>
    <s v="CA-2016-166618"/>
    <x v="696"/>
    <x v="1058"/>
    <s v="Standard Class"/>
    <s v="DP-13000"/>
    <s v="Darren Powers"/>
    <s v="Consumer"/>
    <s v="United States"/>
    <s v="New York City"/>
    <s v="New York"/>
    <n v="10035"/>
    <x v="3"/>
    <x v="1709"/>
    <x v="2"/>
    <x v="7"/>
    <x v="1698"/>
    <x v="62"/>
    <n v="2"/>
    <n v="0"/>
    <x v="7049"/>
  </r>
  <r>
    <n v="9179"/>
    <s v="CA-2016-166618"/>
    <x v="696"/>
    <x v="1058"/>
    <s v="Standard Class"/>
    <s v="DP-13000"/>
    <s v="Darren Powers"/>
    <s v="Consumer"/>
    <s v="United States"/>
    <s v="New York City"/>
    <s v="New York"/>
    <n v="10035"/>
    <x v="3"/>
    <x v="1559"/>
    <x v="1"/>
    <x v="6"/>
    <x v="1549"/>
    <x v="5797"/>
    <n v="1"/>
    <n v="0"/>
    <x v="7050"/>
  </r>
  <r>
    <n v="9180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1538"/>
    <x v="2"/>
    <x v="7"/>
    <x v="1526"/>
    <x v="5798"/>
    <n v="3"/>
    <n v="0.2"/>
    <x v="7051"/>
  </r>
  <r>
    <n v="9181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591"/>
    <x v="1"/>
    <x v="8"/>
    <x v="591"/>
    <x v="1655"/>
    <n v="3"/>
    <n v="0.2"/>
    <x v="4063"/>
  </r>
  <r>
    <n v="9182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1645"/>
    <x v="1"/>
    <x v="8"/>
    <x v="1634"/>
    <x v="5799"/>
    <n v="3"/>
    <n v="0.2"/>
    <x v="7052"/>
  </r>
  <r>
    <n v="9183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1775"/>
    <x v="2"/>
    <x v="11"/>
    <x v="1765"/>
    <x v="5800"/>
    <n v="4"/>
    <n v="0"/>
    <x v="7053"/>
  </r>
  <r>
    <n v="9184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314"/>
    <x v="1"/>
    <x v="10"/>
    <x v="314"/>
    <x v="335"/>
    <n v="2"/>
    <n v="0"/>
    <x v="342"/>
  </r>
  <r>
    <n v="9185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28"/>
    <x v="0"/>
    <x v="5"/>
    <x v="28"/>
    <x v="2678"/>
    <n v="1"/>
    <n v="0"/>
    <x v="1398"/>
  </r>
  <r>
    <n v="9186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1851"/>
    <x v="0"/>
    <x v="1"/>
    <x v="1839"/>
    <x v="5801"/>
    <n v="1"/>
    <n v="0.2"/>
    <x v="7054"/>
  </r>
  <r>
    <n v="9187"/>
    <s v="CA-2017-156776"/>
    <x v="783"/>
    <x v="825"/>
    <s v="Standard Class"/>
    <s v="JL-15505"/>
    <s v="Jeremy Lonsdale"/>
    <s v="Consumer"/>
    <s v="United States"/>
    <s v="Westminster"/>
    <s v="California"/>
    <n v="92683"/>
    <x v="1"/>
    <x v="1218"/>
    <x v="1"/>
    <x v="9"/>
    <x v="1202"/>
    <x v="5802"/>
    <n v="5"/>
    <n v="0"/>
    <x v="7055"/>
  </r>
  <r>
    <n v="9188"/>
    <s v="US-2015-130512"/>
    <x v="291"/>
    <x v="454"/>
    <s v="Standard Class"/>
    <s v="SM-20320"/>
    <s v="Sean Miller"/>
    <s v="Home Office"/>
    <s v="United States"/>
    <s v="Allentown"/>
    <s v="Pennsylvania"/>
    <n v="18103"/>
    <x v="3"/>
    <x v="482"/>
    <x v="1"/>
    <x v="14"/>
    <x v="327"/>
    <x v="4273"/>
    <n v="2"/>
    <n v="0.2"/>
    <x v="7056"/>
  </r>
  <r>
    <n v="9189"/>
    <s v="US-2015-130512"/>
    <x v="291"/>
    <x v="454"/>
    <s v="Standard Class"/>
    <s v="SM-20320"/>
    <s v="Sean Miller"/>
    <s v="Home Office"/>
    <s v="United States"/>
    <s v="Allentown"/>
    <s v="Pennsylvania"/>
    <n v="18103"/>
    <x v="3"/>
    <x v="234"/>
    <x v="2"/>
    <x v="11"/>
    <x v="235"/>
    <x v="5018"/>
    <n v="4"/>
    <n v="0.2"/>
    <x v="7057"/>
  </r>
  <r>
    <n v="9190"/>
    <s v="US-2015-130512"/>
    <x v="291"/>
    <x v="454"/>
    <s v="Standard Class"/>
    <s v="SM-20320"/>
    <s v="Sean Miller"/>
    <s v="Home Office"/>
    <s v="United States"/>
    <s v="Allentown"/>
    <s v="Pennsylvania"/>
    <n v="18103"/>
    <x v="3"/>
    <x v="942"/>
    <x v="1"/>
    <x v="4"/>
    <x v="935"/>
    <x v="5803"/>
    <n v="6"/>
    <n v="0.2"/>
    <x v="7058"/>
  </r>
  <r>
    <n v="9191"/>
    <s v="US-2015-130512"/>
    <x v="291"/>
    <x v="454"/>
    <s v="Standard Class"/>
    <s v="SM-20320"/>
    <s v="Sean Miller"/>
    <s v="Home Office"/>
    <s v="United States"/>
    <s v="Allentown"/>
    <s v="Pennsylvania"/>
    <n v="18103"/>
    <x v="3"/>
    <x v="896"/>
    <x v="1"/>
    <x v="8"/>
    <x v="889"/>
    <x v="5804"/>
    <n v="2"/>
    <n v="0.7"/>
    <x v="7059"/>
  </r>
  <r>
    <n v="9192"/>
    <s v="US-2015-130512"/>
    <x v="291"/>
    <x v="454"/>
    <s v="Standard Class"/>
    <s v="SM-20320"/>
    <s v="Sean Miller"/>
    <s v="Home Office"/>
    <s v="United States"/>
    <s v="Allentown"/>
    <s v="Pennsylvania"/>
    <n v="18103"/>
    <x v="3"/>
    <x v="759"/>
    <x v="1"/>
    <x v="10"/>
    <x v="757"/>
    <x v="2000"/>
    <n v="2"/>
    <n v="0.2"/>
    <x v="2152"/>
  </r>
  <r>
    <n v="9193"/>
    <s v="CA-2015-141810"/>
    <x v="121"/>
    <x v="545"/>
    <s v="Standard Class"/>
    <s v="BB-10990"/>
    <s v="Barry Blumstein"/>
    <s v="Corporate"/>
    <s v="United States"/>
    <s v="San Antonio"/>
    <s v="Texas"/>
    <n v="78207"/>
    <x v="2"/>
    <x v="301"/>
    <x v="1"/>
    <x v="8"/>
    <x v="301"/>
    <x v="5805"/>
    <n v="7"/>
    <n v="0.8"/>
    <x v="7060"/>
  </r>
  <r>
    <n v="9194"/>
    <s v="CA-2015-141810"/>
    <x v="121"/>
    <x v="545"/>
    <s v="Standard Class"/>
    <s v="BB-10990"/>
    <s v="Barry Blumstein"/>
    <s v="Corporate"/>
    <s v="United States"/>
    <s v="San Antonio"/>
    <s v="Texas"/>
    <n v="78207"/>
    <x v="2"/>
    <x v="883"/>
    <x v="2"/>
    <x v="7"/>
    <x v="1480"/>
    <x v="3532"/>
    <n v="2"/>
    <n v="0.2"/>
    <x v="4023"/>
  </r>
  <r>
    <n v="9195"/>
    <s v="CA-2014-146843"/>
    <x v="953"/>
    <x v="546"/>
    <s v="Standard Class"/>
    <s v="PB-19150"/>
    <s v="Philip Brown"/>
    <s v="Consumer"/>
    <s v="United States"/>
    <s v="Avondale"/>
    <s v="Arizona"/>
    <n v="85323"/>
    <x v="1"/>
    <x v="1257"/>
    <x v="1"/>
    <x v="14"/>
    <x v="1241"/>
    <x v="2758"/>
    <n v="7"/>
    <n v="0.2"/>
    <x v="7061"/>
  </r>
  <r>
    <n v="9196"/>
    <s v="CA-2014-146843"/>
    <x v="953"/>
    <x v="546"/>
    <s v="Standard Class"/>
    <s v="PB-19150"/>
    <s v="Philip Brown"/>
    <s v="Consumer"/>
    <s v="United States"/>
    <s v="Avondale"/>
    <s v="Arizona"/>
    <n v="85323"/>
    <x v="1"/>
    <x v="1365"/>
    <x v="2"/>
    <x v="11"/>
    <x v="1548"/>
    <x v="5806"/>
    <n v="4"/>
    <n v="0.2"/>
    <x v="7062"/>
  </r>
  <r>
    <n v="9197"/>
    <s v="CA-2014-103310"/>
    <x v="1025"/>
    <x v="8"/>
    <s v="Standard Class"/>
    <s v="GM-14680"/>
    <s v="Greg Matthias"/>
    <s v="Consumer"/>
    <s v="United States"/>
    <s v="San Jose"/>
    <s v="California"/>
    <n v="95123"/>
    <x v="1"/>
    <x v="1673"/>
    <x v="1"/>
    <x v="10"/>
    <x v="1661"/>
    <x v="792"/>
    <n v="2"/>
    <n v="0"/>
    <x v="7063"/>
  </r>
  <r>
    <n v="9198"/>
    <s v="CA-2014-103310"/>
    <x v="1025"/>
    <x v="8"/>
    <s v="Standard Class"/>
    <s v="GM-14680"/>
    <s v="Greg Matthias"/>
    <s v="Consumer"/>
    <s v="United States"/>
    <s v="San Jose"/>
    <s v="California"/>
    <n v="95123"/>
    <x v="1"/>
    <x v="1118"/>
    <x v="2"/>
    <x v="7"/>
    <x v="1106"/>
    <x v="5807"/>
    <n v="5"/>
    <n v="0.2"/>
    <x v="7064"/>
  </r>
  <r>
    <n v="9199"/>
    <s v="CA-2014-103310"/>
    <x v="1025"/>
    <x v="8"/>
    <s v="Standard Class"/>
    <s v="GM-14680"/>
    <s v="Greg Matthias"/>
    <s v="Consumer"/>
    <s v="United States"/>
    <s v="San Jose"/>
    <s v="California"/>
    <n v="95123"/>
    <x v="1"/>
    <x v="1726"/>
    <x v="1"/>
    <x v="14"/>
    <x v="1713"/>
    <x v="5808"/>
    <n v="6"/>
    <n v="0"/>
    <x v="7065"/>
  </r>
  <r>
    <n v="9200"/>
    <s v="CA-2014-103310"/>
    <x v="1025"/>
    <x v="8"/>
    <s v="Standard Class"/>
    <s v="GM-14680"/>
    <s v="Greg Matthias"/>
    <s v="Consumer"/>
    <s v="United States"/>
    <s v="San Jose"/>
    <s v="California"/>
    <n v="95123"/>
    <x v="1"/>
    <x v="1476"/>
    <x v="0"/>
    <x v="1"/>
    <x v="1463"/>
    <x v="5809"/>
    <n v="1"/>
    <n v="0.2"/>
    <x v="7066"/>
  </r>
  <r>
    <n v="9201"/>
    <s v="CA-2016-152688"/>
    <x v="508"/>
    <x v="550"/>
    <s v="First Class"/>
    <s v="NR-18550"/>
    <s v="Nick Radford"/>
    <s v="Consumer"/>
    <s v="United States"/>
    <s v="Perth Amboy"/>
    <s v="New Jersey"/>
    <n v="8861"/>
    <x v="3"/>
    <x v="430"/>
    <x v="0"/>
    <x v="0"/>
    <x v="430"/>
    <x v="5810"/>
    <n v="1"/>
    <n v="0"/>
    <x v="7067"/>
  </r>
  <r>
    <n v="9202"/>
    <s v="CA-2016-152688"/>
    <x v="508"/>
    <x v="550"/>
    <s v="First Class"/>
    <s v="NR-18550"/>
    <s v="Nick Radford"/>
    <s v="Consumer"/>
    <s v="United States"/>
    <s v="Perth Amboy"/>
    <s v="New Jersey"/>
    <n v="8861"/>
    <x v="3"/>
    <x v="382"/>
    <x v="1"/>
    <x v="8"/>
    <x v="383"/>
    <x v="5811"/>
    <n v="1"/>
    <n v="0"/>
    <x v="7068"/>
  </r>
  <r>
    <n v="9203"/>
    <s v="CA-2016-153836"/>
    <x v="859"/>
    <x v="121"/>
    <s v="Standard Class"/>
    <s v="EH-13765"/>
    <s v="Edward Hooks"/>
    <s v="Corporate"/>
    <s v="United States"/>
    <s v="New York City"/>
    <s v="New York"/>
    <n v="10011"/>
    <x v="3"/>
    <x v="1224"/>
    <x v="1"/>
    <x v="8"/>
    <x v="1208"/>
    <x v="1528"/>
    <n v="3"/>
    <n v="0.2"/>
    <x v="7069"/>
  </r>
  <r>
    <n v="9204"/>
    <s v="CA-2016-153836"/>
    <x v="859"/>
    <x v="121"/>
    <s v="Standard Class"/>
    <s v="EH-13765"/>
    <s v="Edward Hooks"/>
    <s v="Corporate"/>
    <s v="United States"/>
    <s v="New York City"/>
    <s v="New York"/>
    <n v="10011"/>
    <x v="3"/>
    <x v="1243"/>
    <x v="1"/>
    <x v="6"/>
    <x v="1226"/>
    <x v="1164"/>
    <n v="5"/>
    <n v="0"/>
    <x v="7070"/>
  </r>
  <r>
    <n v="9205"/>
    <s v="CA-2016-104689"/>
    <x v="49"/>
    <x v="455"/>
    <s v="Standard Class"/>
    <s v="FH-14365"/>
    <s v="Fred Hopkins"/>
    <s v="Corporate"/>
    <s v="United States"/>
    <s v="Los Angeles"/>
    <s v="California"/>
    <n v="90004"/>
    <x v="1"/>
    <x v="130"/>
    <x v="1"/>
    <x v="6"/>
    <x v="131"/>
    <x v="4173"/>
    <n v="8"/>
    <n v="0"/>
    <x v="7071"/>
  </r>
  <r>
    <n v="9206"/>
    <s v="CA-2016-146423"/>
    <x v="438"/>
    <x v="180"/>
    <s v="Same Day"/>
    <s v="BT-11680"/>
    <s v="Brian Thompson"/>
    <s v="Consumer"/>
    <s v="United States"/>
    <s v="Milford"/>
    <s v="Connecticut"/>
    <n v="6460"/>
    <x v="3"/>
    <x v="923"/>
    <x v="1"/>
    <x v="6"/>
    <x v="915"/>
    <x v="1154"/>
    <n v="3"/>
    <n v="0"/>
    <x v="1197"/>
  </r>
  <r>
    <n v="9207"/>
    <s v="CA-2016-146423"/>
    <x v="438"/>
    <x v="180"/>
    <s v="Same Day"/>
    <s v="BT-11680"/>
    <s v="Brian Thompson"/>
    <s v="Consumer"/>
    <s v="United States"/>
    <s v="Milford"/>
    <s v="Connecticut"/>
    <n v="6460"/>
    <x v="3"/>
    <x v="1723"/>
    <x v="1"/>
    <x v="10"/>
    <x v="1710"/>
    <x v="187"/>
    <n v="8"/>
    <n v="0"/>
    <x v="189"/>
  </r>
  <r>
    <n v="9208"/>
    <s v="CA-2017-140781"/>
    <x v="646"/>
    <x v="636"/>
    <s v="Standard Class"/>
    <s v="AB-10105"/>
    <s v="Adrian Barton"/>
    <s v="Consumer"/>
    <s v="United States"/>
    <s v="Bloomington"/>
    <s v="Illinois"/>
    <n v="61701"/>
    <x v="2"/>
    <x v="1350"/>
    <x v="2"/>
    <x v="11"/>
    <x v="1336"/>
    <x v="5812"/>
    <n v="3"/>
    <n v="0.2"/>
    <x v="7072"/>
  </r>
  <r>
    <n v="9209"/>
    <s v="CA-2017-141747"/>
    <x v="646"/>
    <x v="527"/>
    <s v="Second Class"/>
    <s v="SC-20230"/>
    <s v="Scot Coram"/>
    <s v="Corporate"/>
    <s v="United States"/>
    <s v="Seattle"/>
    <s v="Washington"/>
    <n v="98105"/>
    <x v="1"/>
    <x v="1229"/>
    <x v="1"/>
    <x v="4"/>
    <x v="1212"/>
    <x v="5813"/>
    <n v="1"/>
    <n v="0"/>
    <x v="7073"/>
  </r>
  <r>
    <n v="9210"/>
    <s v="CA-2017-142776"/>
    <x v="157"/>
    <x v="93"/>
    <s v="Second Class"/>
    <s v="RS-19870"/>
    <s v="Roy Skaria"/>
    <s v="Home Office"/>
    <s v="United States"/>
    <s v="Burlington"/>
    <s v="Iowa"/>
    <n v="52601"/>
    <x v="2"/>
    <x v="1047"/>
    <x v="1"/>
    <x v="12"/>
    <x v="1036"/>
    <x v="6"/>
    <n v="1"/>
    <n v="0"/>
    <x v="7074"/>
  </r>
  <r>
    <n v="9211"/>
    <s v="CA-2017-142776"/>
    <x v="157"/>
    <x v="93"/>
    <s v="Second Class"/>
    <s v="RS-19870"/>
    <s v="Roy Skaria"/>
    <s v="Home Office"/>
    <s v="United States"/>
    <s v="Burlington"/>
    <s v="Iowa"/>
    <n v="52601"/>
    <x v="2"/>
    <x v="751"/>
    <x v="1"/>
    <x v="8"/>
    <x v="749"/>
    <x v="5592"/>
    <n v="3"/>
    <n v="0"/>
    <x v="6787"/>
  </r>
  <r>
    <n v="9212"/>
    <s v="CA-2015-167479"/>
    <x v="948"/>
    <x v="1227"/>
    <s v="Standard Class"/>
    <s v="AI-10855"/>
    <s v="Arianne Irving"/>
    <s v="Consumer"/>
    <s v="United States"/>
    <s v="Roseville"/>
    <s v="California"/>
    <n v="95661"/>
    <x v="1"/>
    <x v="272"/>
    <x v="1"/>
    <x v="10"/>
    <x v="272"/>
    <x v="541"/>
    <n v="3"/>
    <n v="0"/>
    <x v="551"/>
  </r>
  <r>
    <n v="9213"/>
    <s v="CA-2014-144071"/>
    <x v="589"/>
    <x v="345"/>
    <s v="Standard Class"/>
    <s v="DJ-13420"/>
    <s v="Denny Joy"/>
    <s v="Corporate"/>
    <s v="United States"/>
    <s v="San Francisco"/>
    <s v="California"/>
    <n v="94110"/>
    <x v="1"/>
    <x v="63"/>
    <x v="0"/>
    <x v="5"/>
    <x v="63"/>
    <x v="1155"/>
    <n v="2"/>
    <n v="0"/>
    <x v="1198"/>
  </r>
  <r>
    <n v="9214"/>
    <s v="CA-2014-144071"/>
    <x v="589"/>
    <x v="345"/>
    <s v="Standard Class"/>
    <s v="DJ-13420"/>
    <s v="Denny Joy"/>
    <s v="Corporate"/>
    <s v="United States"/>
    <s v="San Francisco"/>
    <s v="California"/>
    <n v="94110"/>
    <x v="1"/>
    <x v="1092"/>
    <x v="0"/>
    <x v="5"/>
    <x v="1082"/>
    <x v="4092"/>
    <n v="3"/>
    <n v="0"/>
    <x v="7075"/>
  </r>
  <r>
    <n v="9215"/>
    <s v="US-2017-120908"/>
    <x v="1033"/>
    <x v="725"/>
    <s v="First Class"/>
    <s v="BF-10975"/>
    <s v="Barbara Fisher"/>
    <s v="Corporate"/>
    <s v="United States"/>
    <s v="Philadelphia"/>
    <s v="Pennsylvania"/>
    <n v="19120"/>
    <x v="3"/>
    <x v="1852"/>
    <x v="1"/>
    <x v="2"/>
    <x v="1840"/>
    <x v="5814"/>
    <n v="7"/>
    <n v="0.2"/>
    <x v="7076"/>
  </r>
  <r>
    <n v="9216"/>
    <s v="CA-2016-152646"/>
    <x v="831"/>
    <x v="482"/>
    <s v="Standard Class"/>
    <s v="TH-21235"/>
    <s v="Tiffany House"/>
    <s v="Corporate"/>
    <s v="United States"/>
    <s v="Los Angeles"/>
    <s v="California"/>
    <n v="90049"/>
    <x v="1"/>
    <x v="498"/>
    <x v="1"/>
    <x v="10"/>
    <x v="498"/>
    <x v="56"/>
    <n v="5"/>
    <n v="0"/>
    <x v="56"/>
  </r>
  <r>
    <n v="9217"/>
    <s v="CA-2017-103765"/>
    <x v="221"/>
    <x v="524"/>
    <s v="Standard Class"/>
    <s v="JG-15310"/>
    <s v="Jason Gross"/>
    <s v="Corporate"/>
    <s v="United States"/>
    <s v="Odessa"/>
    <s v="Texas"/>
    <n v="79762"/>
    <x v="2"/>
    <x v="14"/>
    <x v="1"/>
    <x v="9"/>
    <x v="14"/>
    <x v="5815"/>
    <n v="1"/>
    <n v="0.8"/>
    <x v="7077"/>
  </r>
  <r>
    <n v="9218"/>
    <s v="US-2017-118157"/>
    <x v="237"/>
    <x v="251"/>
    <s v="First Class"/>
    <s v="AW-10930"/>
    <s v="Arthur Wiediger"/>
    <s v="Home Office"/>
    <s v="United States"/>
    <s v="Minneapolis"/>
    <s v="Minnesota"/>
    <n v="55407"/>
    <x v="2"/>
    <x v="661"/>
    <x v="1"/>
    <x v="12"/>
    <x v="661"/>
    <x v="770"/>
    <n v="2"/>
    <n v="0"/>
    <x v="792"/>
  </r>
  <r>
    <n v="9219"/>
    <s v="US-2015-164238"/>
    <x v="748"/>
    <x v="918"/>
    <s v="Standard Class"/>
    <s v="JW-15955"/>
    <s v="Joni Wasserman"/>
    <s v="Consumer"/>
    <s v="United States"/>
    <s v="Philadelphia"/>
    <s v="Pennsylvania"/>
    <n v="19120"/>
    <x v="3"/>
    <x v="861"/>
    <x v="1"/>
    <x v="4"/>
    <x v="855"/>
    <x v="5219"/>
    <n v="7"/>
    <n v="0.2"/>
    <x v="7078"/>
  </r>
  <r>
    <n v="9220"/>
    <s v="US-2015-164238"/>
    <x v="748"/>
    <x v="918"/>
    <s v="Standard Class"/>
    <s v="JW-15955"/>
    <s v="Joni Wasserman"/>
    <s v="Consumer"/>
    <s v="United States"/>
    <s v="Philadelphia"/>
    <s v="Pennsylvania"/>
    <n v="19120"/>
    <x v="3"/>
    <x v="1333"/>
    <x v="0"/>
    <x v="0"/>
    <x v="1318"/>
    <x v="5771"/>
    <n v="3"/>
    <n v="0.5"/>
    <x v="7079"/>
  </r>
  <r>
    <n v="9221"/>
    <s v="CA-2017-103212"/>
    <x v="119"/>
    <x v="518"/>
    <s v="First Class"/>
    <s v="MH-18025"/>
    <s v="Michelle Huthwaite"/>
    <s v="Consumer"/>
    <s v="United States"/>
    <s v="Lafayette"/>
    <s v="Louisiana"/>
    <n v="70506"/>
    <x v="0"/>
    <x v="1238"/>
    <x v="1"/>
    <x v="2"/>
    <x v="1221"/>
    <x v="469"/>
    <n v="3"/>
    <n v="0"/>
    <x v="5458"/>
  </r>
  <r>
    <n v="9222"/>
    <s v="CA-2017-103212"/>
    <x v="119"/>
    <x v="518"/>
    <s v="First Class"/>
    <s v="MH-18025"/>
    <s v="Michelle Huthwaite"/>
    <s v="Consumer"/>
    <s v="United States"/>
    <s v="Lafayette"/>
    <s v="Louisiana"/>
    <n v="70506"/>
    <x v="0"/>
    <x v="215"/>
    <x v="0"/>
    <x v="3"/>
    <x v="216"/>
    <x v="5816"/>
    <n v="4"/>
    <n v="0"/>
    <x v="7080"/>
  </r>
  <r>
    <n v="9223"/>
    <s v="CA-2017-103212"/>
    <x v="119"/>
    <x v="518"/>
    <s v="First Class"/>
    <s v="MH-18025"/>
    <s v="Michelle Huthwaite"/>
    <s v="Consumer"/>
    <s v="United States"/>
    <s v="Lafayette"/>
    <s v="Louisiana"/>
    <n v="70506"/>
    <x v="0"/>
    <x v="1114"/>
    <x v="1"/>
    <x v="10"/>
    <x v="1103"/>
    <x v="243"/>
    <n v="4"/>
    <n v="0"/>
    <x v="245"/>
  </r>
  <r>
    <n v="9224"/>
    <s v="CA-2017-121160"/>
    <x v="259"/>
    <x v="276"/>
    <s v="Same Day"/>
    <s v="FM-14290"/>
    <s v="Frank Merwin"/>
    <s v="Home Office"/>
    <s v="United States"/>
    <s v="Bryan"/>
    <s v="Texas"/>
    <n v="77803"/>
    <x v="2"/>
    <x v="1375"/>
    <x v="1"/>
    <x v="8"/>
    <x v="1360"/>
    <x v="5817"/>
    <n v="6"/>
    <n v="0.8"/>
    <x v="7081"/>
  </r>
  <r>
    <n v="9225"/>
    <s v="CA-2017-121160"/>
    <x v="259"/>
    <x v="276"/>
    <s v="Same Day"/>
    <s v="FM-14290"/>
    <s v="Frank Merwin"/>
    <s v="Home Office"/>
    <s v="United States"/>
    <s v="Bryan"/>
    <s v="Texas"/>
    <n v="77803"/>
    <x v="2"/>
    <x v="653"/>
    <x v="1"/>
    <x v="8"/>
    <x v="653"/>
    <x v="5818"/>
    <n v="2"/>
    <n v="0.8"/>
    <x v="7082"/>
  </r>
  <r>
    <n v="9226"/>
    <s v="CA-2017-121160"/>
    <x v="259"/>
    <x v="276"/>
    <s v="Same Day"/>
    <s v="FM-14290"/>
    <s v="Frank Merwin"/>
    <s v="Home Office"/>
    <s v="United States"/>
    <s v="Bryan"/>
    <s v="Texas"/>
    <n v="77803"/>
    <x v="2"/>
    <x v="1499"/>
    <x v="1"/>
    <x v="8"/>
    <x v="1487"/>
    <x v="5819"/>
    <n v="4"/>
    <n v="0.8"/>
    <x v="7083"/>
  </r>
  <r>
    <n v="9227"/>
    <s v="CA-2017-121160"/>
    <x v="259"/>
    <x v="276"/>
    <s v="Same Day"/>
    <s v="FM-14290"/>
    <s v="Frank Merwin"/>
    <s v="Home Office"/>
    <s v="United States"/>
    <s v="Bryan"/>
    <s v="Texas"/>
    <n v="77803"/>
    <x v="2"/>
    <x v="210"/>
    <x v="1"/>
    <x v="4"/>
    <x v="211"/>
    <x v="5820"/>
    <n v="3"/>
    <n v="0.2"/>
    <x v="7084"/>
  </r>
  <r>
    <n v="9228"/>
    <s v="CA-2017-140515"/>
    <x v="498"/>
    <x v="540"/>
    <s v="Standard Class"/>
    <s v="GZ-14545"/>
    <s v="George Zrebassa"/>
    <s v="Corporate"/>
    <s v="United States"/>
    <s v="Los Angeles"/>
    <s v="California"/>
    <n v="90008"/>
    <x v="1"/>
    <x v="1309"/>
    <x v="1"/>
    <x v="9"/>
    <x v="1294"/>
    <x v="5821"/>
    <n v="7"/>
    <n v="0"/>
    <x v="7085"/>
  </r>
  <r>
    <n v="9229"/>
    <s v="CA-2014-153619"/>
    <x v="935"/>
    <x v="1082"/>
    <s v="Same Day"/>
    <s v="TC-21535"/>
    <s v="Tracy Collins"/>
    <s v="Home Office"/>
    <s v="United States"/>
    <s v="Los Angeles"/>
    <s v="California"/>
    <n v="90049"/>
    <x v="1"/>
    <x v="59"/>
    <x v="1"/>
    <x v="6"/>
    <x v="59"/>
    <x v="1336"/>
    <n v="4"/>
    <n v="0"/>
    <x v="1394"/>
  </r>
  <r>
    <n v="9230"/>
    <s v="CA-2017-133718"/>
    <x v="283"/>
    <x v="239"/>
    <s v="First Class"/>
    <s v="TB-21520"/>
    <s v="Tracy Blumstein"/>
    <s v="Consumer"/>
    <s v="United States"/>
    <s v="Los Angeles"/>
    <s v="California"/>
    <n v="90045"/>
    <x v="1"/>
    <x v="858"/>
    <x v="1"/>
    <x v="8"/>
    <x v="852"/>
    <x v="5822"/>
    <n v="3"/>
    <n v="0.2"/>
    <x v="7086"/>
  </r>
  <r>
    <n v="9231"/>
    <s v="CA-2017-133718"/>
    <x v="283"/>
    <x v="239"/>
    <s v="First Class"/>
    <s v="TB-21520"/>
    <s v="Tracy Blumstein"/>
    <s v="Consumer"/>
    <s v="United States"/>
    <s v="Los Angeles"/>
    <s v="California"/>
    <n v="90045"/>
    <x v="1"/>
    <x v="1076"/>
    <x v="1"/>
    <x v="10"/>
    <x v="1066"/>
    <x v="713"/>
    <n v="9"/>
    <n v="0"/>
    <x v="731"/>
  </r>
  <r>
    <n v="9232"/>
    <s v="CA-2014-148383"/>
    <x v="422"/>
    <x v="252"/>
    <s v="Standard Class"/>
    <s v="RP-19390"/>
    <s v="Resi Pölking"/>
    <s v="Consumer"/>
    <s v="United States"/>
    <s v="Phoenix"/>
    <s v="Arizona"/>
    <n v="85023"/>
    <x v="1"/>
    <x v="115"/>
    <x v="1"/>
    <x v="8"/>
    <x v="115"/>
    <x v="5823"/>
    <n v="6"/>
    <n v="0.7"/>
    <x v="7087"/>
  </r>
  <r>
    <n v="9233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1172"/>
    <x v="0"/>
    <x v="5"/>
    <x v="1158"/>
    <x v="5824"/>
    <n v="9"/>
    <n v="0"/>
    <x v="7088"/>
  </r>
  <r>
    <n v="9234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1555"/>
    <x v="1"/>
    <x v="4"/>
    <x v="1543"/>
    <x v="5825"/>
    <n v="3"/>
    <n v="0"/>
    <x v="7089"/>
  </r>
  <r>
    <n v="9235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638"/>
    <x v="2"/>
    <x v="7"/>
    <x v="638"/>
    <x v="2707"/>
    <n v="4"/>
    <n v="0.2"/>
    <x v="2998"/>
  </r>
  <r>
    <n v="9236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1126"/>
    <x v="1"/>
    <x v="6"/>
    <x v="1114"/>
    <x v="5476"/>
    <n v="7"/>
    <n v="0"/>
    <x v="7090"/>
  </r>
  <r>
    <n v="9237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10"/>
    <x v="0"/>
    <x v="3"/>
    <x v="10"/>
    <x v="2675"/>
    <n v="3"/>
    <n v="0.2"/>
    <x v="2954"/>
  </r>
  <r>
    <n v="9238"/>
    <s v="CA-2016-126732"/>
    <x v="476"/>
    <x v="479"/>
    <s v="Standard Class"/>
    <s v="LR-16915"/>
    <s v="Lena Radford"/>
    <s v="Consumer"/>
    <s v="United States"/>
    <s v="Los Angeles"/>
    <s v="California"/>
    <n v="90036"/>
    <x v="1"/>
    <x v="1316"/>
    <x v="1"/>
    <x v="8"/>
    <x v="1302"/>
    <x v="1775"/>
    <n v="1"/>
    <n v="0.2"/>
    <x v="1891"/>
  </r>
  <r>
    <n v="9239"/>
    <s v="CA-2017-138156"/>
    <x v="512"/>
    <x v="556"/>
    <s v="First Class"/>
    <s v="MM-17260"/>
    <s v="Magdelene Morse"/>
    <s v="Consumer"/>
    <s v="United States"/>
    <s v="Columbus"/>
    <s v="Ohio"/>
    <n v="43229"/>
    <x v="3"/>
    <x v="737"/>
    <x v="0"/>
    <x v="5"/>
    <x v="736"/>
    <x v="5826"/>
    <n v="2"/>
    <n v="0.2"/>
    <x v="7091"/>
  </r>
  <r>
    <n v="9240"/>
    <s v="CA-2017-110310"/>
    <x v="855"/>
    <x v="40"/>
    <s v="Standard Class"/>
    <s v="NB-18655"/>
    <s v="Nona Balk"/>
    <s v="Corporate"/>
    <s v="United States"/>
    <s v="Tallahassee"/>
    <s v="Florida"/>
    <n v="32303"/>
    <x v="0"/>
    <x v="885"/>
    <x v="1"/>
    <x v="10"/>
    <x v="33"/>
    <x v="5827"/>
    <n v="7"/>
    <n v="0.2"/>
    <x v="7092"/>
  </r>
  <r>
    <n v="9241"/>
    <s v="CA-2017-110310"/>
    <x v="855"/>
    <x v="40"/>
    <s v="Standard Class"/>
    <s v="NB-18655"/>
    <s v="Nona Balk"/>
    <s v="Corporate"/>
    <s v="United States"/>
    <s v="Tallahassee"/>
    <s v="Florida"/>
    <n v="32303"/>
    <x v="0"/>
    <x v="799"/>
    <x v="1"/>
    <x v="8"/>
    <x v="797"/>
    <x v="1564"/>
    <n v="3"/>
    <n v="0.7"/>
    <x v="7093"/>
  </r>
  <r>
    <n v="9242"/>
    <s v="CA-2017-110310"/>
    <x v="855"/>
    <x v="40"/>
    <s v="Standard Class"/>
    <s v="NB-18655"/>
    <s v="Nona Balk"/>
    <s v="Corporate"/>
    <s v="United States"/>
    <s v="Tallahassee"/>
    <s v="Florida"/>
    <n v="32303"/>
    <x v="0"/>
    <x v="448"/>
    <x v="1"/>
    <x v="6"/>
    <x v="448"/>
    <x v="5828"/>
    <n v="3"/>
    <n v="0.2"/>
    <x v="7094"/>
  </r>
  <r>
    <n v="9243"/>
    <s v="CA-2014-113271"/>
    <x v="868"/>
    <x v="1160"/>
    <s v="Standard Class"/>
    <s v="DS-13030"/>
    <s v="Darrin Sayre"/>
    <s v="Home Office"/>
    <s v="United States"/>
    <s v="San Francisco"/>
    <s v="California"/>
    <n v="94122"/>
    <x v="1"/>
    <x v="98"/>
    <x v="1"/>
    <x v="8"/>
    <x v="98"/>
    <x v="1494"/>
    <n v="6"/>
    <n v="0.2"/>
    <x v="7095"/>
  </r>
  <r>
    <n v="9244"/>
    <s v="CA-2014-113271"/>
    <x v="868"/>
    <x v="1160"/>
    <s v="Standard Class"/>
    <s v="DS-13030"/>
    <s v="Darrin Sayre"/>
    <s v="Home Office"/>
    <s v="United States"/>
    <s v="San Francisco"/>
    <s v="California"/>
    <n v="94122"/>
    <x v="1"/>
    <x v="1601"/>
    <x v="0"/>
    <x v="0"/>
    <x v="1593"/>
    <x v="1005"/>
    <n v="1"/>
    <n v="0.15"/>
    <x v="7096"/>
  </r>
  <r>
    <n v="9245"/>
    <s v="CA-2014-113271"/>
    <x v="868"/>
    <x v="1160"/>
    <s v="Standard Class"/>
    <s v="DS-13030"/>
    <s v="Darrin Sayre"/>
    <s v="Home Office"/>
    <s v="United States"/>
    <s v="San Francisco"/>
    <s v="California"/>
    <n v="94122"/>
    <x v="1"/>
    <x v="1061"/>
    <x v="1"/>
    <x v="6"/>
    <x v="1050"/>
    <x v="348"/>
    <n v="2"/>
    <n v="0"/>
    <x v="2470"/>
  </r>
  <r>
    <n v="9246"/>
    <s v="CA-2014-113271"/>
    <x v="868"/>
    <x v="1160"/>
    <s v="Standard Class"/>
    <s v="DS-13030"/>
    <s v="Darrin Sayre"/>
    <s v="Home Office"/>
    <s v="United States"/>
    <s v="San Francisco"/>
    <s v="California"/>
    <n v="94122"/>
    <x v="1"/>
    <x v="12"/>
    <x v="1"/>
    <x v="10"/>
    <x v="12"/>
    <x v="56"/>
    <n v="5"/>
    <n v="0"/>
    <x v="56"/>
  </r>
  <r>
    <n v="9247"/>
    <s v="CA-2017-130106"/>
    <x v="1053"/>
    <x v="393"/>
    <s v="Standard Class"/>
    <s v="VF-21715"/>
    <s v="Vicky Freymann"/>
    <s v="Home Office"/>
    <s v="United States"/>
    <s v="San Francisco"/>
    <s v="California"/>
    <n v="94109"/>
    <x v="1"/>
    <x v="279"/>
    <x v="1"/>
    <x v="6"/>
    <x v="279"/>
    <x v="296"/>
    <n v="3"/>
    <n v="0"/>
    <x v="301"/>
  </r>
  <r>
    <n v="9248"/>
    <s v="CA-2017-130106"/>
    <x v="1053"/>
    <x v="393"/>
    <s v="Standard Class"/>
    <s v="VF-21715"/>
    <s v="Vicky Freymann"/>
    <s v="Home Office"/>
    <s v="United States"/>
    <s v="San Francisco"/>
    <s v="California"/>
    <n v="94109"/>
    <x v="1"/>
    <x v="324"/>
    <x v="1"/>
    <x v="6"/>
    <x v="324"/>
    <x v="1104"/>
    <n v="1"/>
    <n v="0"/>
    <x v="1146"/>
  </r>
  <r>
    <n v="9249"/>
    <s v="CA-2016-127761"/>
    <x v="338"/>
    <x v="954"/>
    <s v="Standard Class"/>
    <s v="SW-20275"/>
    <s v="Scott Williamson"/>
    <s v="Consumer"/>
    <s v="United States"/>
    <s v="New York City"/>
    <s v="New York"/>
    <n v="10009"/>
    <x v="3"/>
    <x v="248"/>
    <x v="1"/>
    <x v="8"/>
    <x v="249"/>
    <x v="1034"/>
    <n v="1"/>
    <n v="0.2"/>
    <x v="7097"/>
  </r>
  <r>
    <n v="9250"/>
    <s v="CA-2016-127761"/>
    <x v="338"/>
    <x v="954"/>
    <s v="Standard Class"/>
    <s v="SW-20275"/>
    <s v="Scott Williamson"/>
    <s v="Consumer"/>
    <s v="United States"/>
    <s v="New York City"/>
    <s v="New York"/>
    <n v="10009"/>
    <x v="3"/>
    <x v="1419"/>
    <x v="2"/>
    <x v="7"/>
    <x v="1407"/>
    <x v="1867"/>
    <n v="7"/>
    <n v="0"/>
    <x v="7098"/>
  </r>
  <r>
    <n v="9251"/>
    <s v="CA-2016-105354"/>
    <x v="499"/>
    <x v="296"/>
    <s v="Standard Class"/>
    <s v="PW-19030"/>
    <s v="Pauline Webber"/>
    <s v="Corporate"/>
    <s v="United States"/>
    <s v="Marion"/>
    <s v="Iowa"/>
    <n v="52302"/>
    <x v="2"/>
    <x v="497"/>
    <x v="1"/>
    <x v="8"/>
    <x v="497"/>
    <x v="5829"/>
    <n v="8"/>
    <n v="0"/>
    <x v="7099"/>
  </r>
  <r>
    <n v="9252"/>
    <s v="CA-2017-155712"/>
    <x v="580"/>
    <x v="494"/>
    <s v="Standard Class"/>
    <s v="KD-16615"/>
    <s v="Ken Dana"/>
    <s v="Corporate"/>
    <s v="United States"/>
    <s v="Los Angeles"/>
    <s v="California"/>
    <n v="90008"/>
    <x v="1"/>
    <x v="1080"/>
    <x v="1"/>
    <x v="8"/>
    <x v="1070"/>
    <x v="3850"/>
    <n v="2"/>
    <n v="0.2"/>
    <x v="4427"/>
  </r>
  <r>
    <n v="9253"/>
    <s v="CA-2017-102309"/>
    <x v="397"/>
    <x v="425"/>
    <s v="Second Class"/>
    <s v="DO-13645"/>
    <s v="Doug O'Connell"/>
    <s v="Consumer"/>
    <s v="United States"/>
    <s v="Pine Bluff"/>
    <s v="Arkansas"/>
    <n v="71603"/>
    <x v="0"/>
    <x v="1227"/>
    <x v="2"/>
    <x v="11"/>
    <x v="1211"/>
    <x v="1723"/>
    <n v="5"/>
    <n v="0"/>
    <x v="1874"/>
  </r>
  <r>
    <n v="9254"/>
    <s v="CA-2017-102309"/>
    <x v="397"/>
    <x v="425"/>
    <s v="Second Class"/>
    <s v="DO-13645"/>
    <s v="Doug O'Connell"/>
    <s v="Consumer"/>
    <s v="United States"/>
    <s v="Pine Bluff"/>
    <s v="Arkansas"/>
    <n v="71603"/>
    <x v="0"/>
    <x v="510"/>
    <x v="1"/>
    <x v="10"/>
    <x v="510"/>
    <x v="91"/>
    <n v="2"/>
    <n v="0"/>
    <x v="91"/>
  </r>
  <r>
    <n v="9255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64"/>
    <x v="0"/>
    <x v="1"/>
    <x v="64"/>
    <x v="5830"/>
    <n v="1"/>
    <n v="0"/>
    <x v="7100"/>
  </r>
  <r>
    <n v="9256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690"/>
    <x v="1"/>
    <x v="2"/>
    <x v="690"/>
    <x v="1830"/>
    <n v="3"/>
    <n v="0"/>
    <x v="2595"/>
  </r>
  <r>
    <n v="9257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544"/>
    <x v="1"/>
    <x v="8"/>
    <x v="544"/>
    <x v="1328"/>
    <n v="2"/>
    <n v="0"/>
    <x v="1511"/>
  </r>
  <r>
    <n v="9258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1319"/>
    <x v="0"/>
    <x v="5"/>
    <x v="1305"/>
    <x v="743"/>
    <n v="3"/>
    <n v="0"/>
    <x v="7101"/>
  </r>
  <r>
    <n v="9259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68"/>
    <x v="1"/>
    <x v="8"/>
    <x v="1453"/>
    <x v="5831"/>
    <n v="3"/>
    <n v="0"/>
    <x v="7102"/>
  </r>
  <r>
    <n v="9260"/>
    <s v="CA-2014-168368"/>
    <x v="1058"/>
    <x v="1147"/>
    <s v="Second Class"/>
    <s v="GA-14725"/>
    <s v="Guy Armstrong"/>
    <s v="Consumer"/>
    <s v="United States"/>
    <s v="Columbia"/>
    <s v="Missouri"/>
    <n v="65203"/>
    <x v="2"/>
    <x v="571"/>
    <x v="1"/>
    <x v="4"/>
    <x v="571"/>
    <x v="647"/>
    <n v="2"/>
    <n v="0"/>
    <x v="659"/>
  </r>
  <r>
    <n v="9261"/>
    <s v="CA-2017-167976"/>
    <x v="343"/>
    <x v="773"/>
    <s v="Second Class"/>
    <s v="JL-15505"/>
    <s v="Jeremy Lonsdale"/>
    <s v="Consumer"/>
    <s v="United States"/>
    <s v="Aberdeen"/>
    <s v="South Dakota"/>
    <n v="57401"/>
    <x v="2"/>
    <x v="1768"/>
    <x v="1"/>
    <x v="14"/>
    <x v="1757"/>
    <x v="4198"/>
    <n v="3"/>
    <n v="0"/>
    <x v="4888"/>
  </r>
  <r>
    <n v="9262"/>
    <s v="CA-2017-111388"/>
    <x v="264"/>
    <x v="1198"/>
    <s v="Same Day"/>
    <s v="SU-20665"/>
    <s v="Stephanie Ulpright"/>
    <s v="Home Office"/>
    <s v="United States"/>
    <s v="Seattle"/>
    <s v="Washington"/>
    <n v="98103"/>
    <x v="1"/>
    <x v="51"/>
    <x v="0"/>
    <x v="1"/>
    <x v="51"/>
    <x v="1804"/>
    <n v="3"/>
    <n v="0.2"/>
    <x v="1932"/>
  </r>
  <r>
    <n v="9263"/>
    <s v="CA-2015-124499"/>
    <x v="330"/>
    <x v="349"/>
    <s v="Standard Class"/>
    <s v="FM-14380"/>
    <s v="Fred McMath"/>
    <s v="Consumer"/>
    <s v="United States"/>
    <s v="Detroit"/>
    <s v="Michigan"/>
    <n v="48227"/>
    <x v="2"/>
    <x v="70"/>
    <x v="0"/>
    <x v="1"/>
    <x v="70"/>
    <x v="1948"/>
    <n v="3"/>
    <n v="0"/>
    <x v="6650"/>
  </r>
  <r>
    <n v="9264"/>
    <s v="CA-2015-124499"/>
    <x v="330"/>
    <x v="349"/>
    <s v="Standard Class"/>
    <s v="FM-14380"/>
    <s v="Fred McMath"/>
    <s v="Consumer"/>
    <s v="United States"/>
    <s v="Detroit"/>
    <s v="Michigan"/>
    <n v="48227"/>
    <x v="2"/>
    <x v="810"/>
    <x v="1"/>
    <x v="9"/>
    <x v="808"/>
    <x v="5832"/>
    <n v="5"/>
    <n v="0.1"/>
    <x v="7103"/>
  </r>
  <r>
    <n v="9265"/>
    <s v="US-2017-128118"/>
    <x v="221"/>
    <x v="670"/>
    <s v="Standard Class"/>
    <s v="MY-17380"/>
    <s v="Maribeth Yedwab"/>
    <s v="Corporate"/>
    <s v="United States"/>
    <s v="Memphis"/>
    <s v="Tennessee"/>
    <n v="38109"/>
    <x v="0"/>
    <x v="1645"/>
    <x v="1"/>
    <x v="8"/>
    <x v="1634"/>
    <x v="3266"/>
    <n v="3"/>
    <n v="0.7"/>
    <x v="3686"/>
  </r>
  <r>
    <n v="9266"/>
    <s v="US-2017-128118"/>
    <x v="221"/>
    <x v="670"/>
    <s v="Standard Class"/>
    <s v="MY-17380"/>
    <s v="Maribeth Yedwab"/>
    <s v="Corporate"/>
    <s v="United States"/>
    <s v="Memphis"/>
    <s v="Tennessee"/>
    <n v="38109"/>
    <x v="0"/>
    <x v="1724"/>
    <x v="1"/>
    <x v="12"/>
    <x v="1711"/>
    <x v="5833"/>
    <n v="7"/>
    <n v="0.2"/>
    <x v="7104"/>
  </r>
  <r>
    <n v="9267"/>
    <s v="CA-2014-125759"/>
    <x v="1214"/>
    <x v="682"/>
    <s v="First Class"/>
    <s v="NM-18445"/>
    <s v="Nathan Mautz"/>
    <s v="Home Office"/>
    <s v="United States"/>
    <s v="North Las Vegas"/>
    <s v="Nevada"/>
    <n v="89031"/>
    <x v="1"/>
    <x v="1677"/>
    <x v="0"/>
    <x v="5"/>
    <x v="1665"/>
    <x v="58"/>
    <n v="2"/>
    <n v="0"/>
    <x v="7105"/>
  </r>
  <r>
    <n v="9268"/>
    <s v="CA-2015-151869"/>
    <x v="12"/>
    <x v="1305"/>
    <s v="Same Day"/>
    <s v="CS-11950"/>
    <s v="Carlos Soltero"/>
    <s v="Consumer"/>
    <s v="United States"/>
    <s v="Freeport"/>
    <s v="New York"/>
    <n v="11520"/>
    <x v="3"/>
    <x v="1756"/>
    <x v="0"/>
    <x v="1"/>
    <x v="1746"/>
    <x v="5834"/>
    <n v="1"/>
    <n v="0.1"/>
    <x v="7106"/>
  </r>
  <r>
    <n v="9269"/>
    <s v="CA-2015-151869"/>
    <x v="12"/>
    <x v="1305"/>
    <s v="Same Day"/>
    <s v="CS-11950"/>
    <s v="Carlos Soltero"/>
    <s v="Consumer"/>
    <s v="United States"/>
    <s v="Freeport"/>
    <s v="New York"/>
    <n v="11520"/>
    <x v="3"/>
    <x v="711"/>
    <x v="1"/>
    <x v="10"/>
    <x v="710"/>
    <x v="130"/>
    <n v="3"/>
    <n v="0"/>
    <x v="132"/>
  </r>
  <r>
    <n v="9270"/>
    <s v="US-2017-102183"/>
    <x v="170"/>
    <x v="328"/>
    <s v="Standard Class"/>
    <s v="PK-19075"/>
    <s v="Pete Kriz"/>
    <s v="Consumer"/>
    <s v="United States"/>
    <s v="New York City"/>
    <s v="New York"/>
    <n v="10035"/>
    <x v="3"/>
    <x v="1547"/>
    <x v="1"/>
    <x v="8"/>
    <x v="1535"/>
    <x v="5835"/>
    <n v="7"/>
    <n v="0.2"/>
    <x v="7107"/>
  </r>
  <r>
    <n v="9271"/>
    <s v="US-2017-102183"/>
    <x v="170"/>
    <x v="328"/>
    <s v="Standard Class"/>
    <s v="PK-19075"/>
    <s v="Pete Kriz"/>
    <s v="Consumer"/>
    <s v="United States"/>
    <s v="New York City"/>
    <s v="New York"/>
    <n v="10035"/>
    <x v="3"/>
    <x v="1176"/>
    <x v="1"/>
    <x v="8"/>
    <x v="1162"/>
    <x v="5836"/>
    <n v="6"/>
    <n v="0.2"/>
    <x v="7108"/>
  </r>
  <r>
    <n v="9272"/>
    <s v="CA-2016-100510"/>
    <x v="536"/>
    <x v="968"/>
    <s v="Standard Class"/>
    <s v="HM-14860"/>
    <s v="Harry Marie"/>
    <s v="Corporate"/>
    <s v="United States"/>
    <s v="New York City"/>
    <s v="New York"/>
    <n v="10024"/>
    <x v="3"/>
    <x v="1533"/>
    <x v="0"/>
    <x v="5"/>
    <x v="1521"/>
    <x v="4807"/>
    <n v="3"/>
    <n v="0"/>
    <x v="5728"/>
  </r>
  <r>
    <n v="9273"/>
    <s v="CA-2016-100510"/>
    <x v="536"/>
    <x v="968"/>
    <s v="Standard Class"/>
    <s v="HM-14860"/>
    <s v="Harry Marie"/>
    <s v="Corporate"/>
    <s v="United States"/>
    <s v="New York City"/>
    <s v="New York"/>
    <n v="10024"/>
    <x v="3"/>
    <x v="1356"/>
    <x v="2"/>
    <x v="7"/>
    <x v="1342"/>
    <x v="2087"/>
    <n v="4"/>
    <n v="0"/>
    <x v="2249"/>
  </r>
  <r>
    <n v="9274"/>
    <s v="CA-2017-146983"/>
    <x v="264"/>
    <x v="371"/>
    <s v="Standard Class"/>
    <s v="AH-10210"/>
    <s v="Alan Hwang"/>
    <s v="Consumer"/>
    <s v="United States"/>
    <s v="Henderson"/>
    <s v="Kentucky"/>
    <n v="42420"/>
    <x v="0"/>
    <x v="115"/>
    <x v="1"/>
    <x v="8"/>
    <x v="115"/>
    <x v="2829"/>
    <n v="3"/>
    <n v="0"/>
    <x v="3143"/>
  </r>
  <r>
    <n v="9275"/>
    <s v="US-2014-134054"/>
    <x v="982"/>
    <x v="197"/>
    <s v="Same Day"/>
    <s v="FC-14335"/>
    <s v="Fred Chung"/>
    <s v="Corporate"/>
    <s v="United States"/>
    <s v="Albuquerque"/>
    <s v="New Mexico"/>
    <n v="87105"/>
    <x v="1"/>
    <x v="1833"/>
    <x v="1"/>
    <x v="6"/>
    <x v="1821"/>
    <x v="5837"/>
    <n v="7"/>
    <n v="0"/>
    <x v="7109"/>
  </r>
  <r>
    <n v="9276"/>
    <s v="CA-2016-113236"/>
    <x v="439"/>
    <x v="1124"/>
    <s v="Second Class"/>
    <s v="CP-12085"/>
    <s v="Cathy Prescott"/>
    <s v="Corporate"/>
    <s v="United States"/>
    <s v="Delray Beach"/>
    <s v="Florida"/>
    <n v="33445"/>
    <x v="0"/>
    <x v="1424"/>
    <x v="1"/>
    <x v="4"/>
    <x v="1412"/>
    <x v="5838"/>
    <n v="6"/>
    <n v="0.2"/>
    <x v="7110"/>
  </r>
  <r>
    <n v="9277"/>
    <s v="CA-2016-113236"/>
    <x v="439"/>
    <x v="1124"/>
    <s v="Second Class"/>
    <s v="CP-12085"/>
    <s v="Cathy Prescott"/>
    <s v="Corporate"/>
    <s v="United States"/>
    <s v="Delray Beach"/>
    <s v="Florida"/>
    <n v="33445"/>
    <x v="0"/>
    <x v="538"/>
    <x v="2"/>
    <x v="11"/>
    <x v="538"/>
    <x v="5839"/>
    <n v="2"/>
    <n v="0.2"/>
    <x v="7111"/>
  </r>
  <r>
    <n v="9278"/>
    <s v="CA-2017-122539"/>
    <x v="96"/>
    <x v="241"/>
    <s v="Standard Class"/>
    <s v="SC-20305"/>
    <s v="Sean Christensen"/>
    <s v="Consumer"/>
    <s v="United States"/>
    <s v="Philadelphia"/>
    <s v="Pennsylvania"/>
    <n v="19140"/>
    <x v="3"/>
    <x v="690"/>
    <x v="1"/>
    <x v="2"/>
    <x v="690"/>
    <x v="801"/>
    <n v="4"/>
    <n v="0.2"/>
    <x v="826"/>
  </r>
  <r>
    <n v="9279"/>
    <s v="CA-2017-122539"/>
    <x v="96"/>
    <x v="241"/>
    <s v="Standard Class"/>
    <s v="SC-20305"/>
    <s v="Sean Christensen"/>
    <s v="Consumer"/>
    <s v="United States"/>
    <s v="Philadelphia"/>
    <s v="Pennsylvania"/>
    <n v="19140"/>
    <x v="3"/>
    <x v="733"/>
    <x v="1"/>
    <x v="8"/>
    <x v="732"/>
    <x v="5840"/>
    <n v="7"/>
    <n v="0.7"/>
    <x v="7112"/>
  </r>
  <r>
    <n v="9280"/>
    <s v="CA-2017-122539"/>
    <x v="96"/>
    <x v="241"/>
    <s v="Standard Class"/>
    <s v="SC-20305"/>
    <s v="Sean Christensen"/>
    <s v="Consumer"/>
    <s v="United States"/>
    <s v="Philadelphia"/>
    <s v="Pennsylvania"/>
    <n v="19140"/>
    <x v="3"/>
    <x v="463"/>
    <x v="0"/>
    <x v="1"/>
    <x v="464"/>
    <x v="5841"/>
    <n v="2"/>
    <n v="0.3"/>
    <x v="7113"/>
  </r>
  <r>
    <n v="9281"/>
    <s v="CA-2016-166772"/>
    <x v="873"/>
    <x v="926"/>
    <s v="Standard Class"/>
    <s v="HJ-14875"/>
    <s v="Heather Jas"/>
    <s v="Home Office"/>
    <s v="United States"/>
    <s v="Seattle"/>
    <s v="Washington"/>
    <n v="98105"/>
    <x v="1"/>
    <x v="1632"/>
    <x v="0"/>
    <x v="0"/>
    <x v="1622"/>
    <x v="3514"/>
    <n v="2"/>
    <n v="0"/>
    <x v="7114"/>
  </r>
  <r>
    <n v="9282"/>
    <s v="US-2017-152898"/>
    <x v="220"/>
    <x v="17"/>
    <s v="Standard Class"/>
    <s v="CB-12025"/>
    <s v="Cassandra Brandow"/>
    <s v="Consumer"/>
    <s v="United States"/>
    <s v="Richmond"/>
    <s v="Virginia"/>
    <n v="23223"/>
    <x v="0"/>
    <x v="1825"/>
    <x v="1"/>
    <x v="9"/>
    <x v="1813"/>
    <x v="4672"/>
    <n v="5"/>
    <n v="0"/>
    <x v="7115"/>
  </r>
  <r>
    <n v="9283"/>
    <s v="CA-2016-160486"/>
    <x v="945"/>
    <x v="505"/>
    <s v="Standard Class"/>
    <s v="EH-14185"/>
    <s v="Evan Henry"/>
    <s v="Consumer"/>
    <s v="United States"/>
    <s v="West Palm Beach"/>
    <s v="Florida"/>
    <n v="33407"/>
    <x v="0"/>
    <x v="1437"/>
    <x v="1"/>
    <x v="10"/>
    <x v="1425"/>
    <x v="5842"/>
    <n v="4"/>
    <n v="0.2"/>
    <x v="7116"/>
  </r>
  <r>
    <n v="9284"/>
    <s v="CA-2017-102218"/>
    <x v="264"/>
    <x v="842"/>
    <s v="Second Class"/>
    <s v="LW-17215"/>
    <s v="Luke Weiss"/>
    <s v="Consumer"/>
    <s v="United States"/>
    <s v="Fort Collins"/>
    <s v="Colorado"/>
    <n v="80525"/>
    <x v="1"/>
    <x v="148"/>
    <x v="1"/>
    <x v="2"/>
    <x v="149"/>
    <x v="3280"/>
    <n v="2"/>
    <n v="0.2"/>
    <x v="3702"/>
  </r>
  <r>
    <n v="9285"/>
    <s v="CA-2014-161032"/>
    <x v="728"/>
    <x v="788"/>
    <s v="Standard Class"/>
    <s v="MK-17905"/>
    <s v="Michael Kennedy"/>
    <s v="Corporate"/>
    <s v="United States"/>
    <s v="Franklin"/>
    <s v="Wisconsin"/>
    <n v="53132"/>
    <x v="2"/>
    <x v="541"/>
    <x v="0"/>
    <x v="1"/>
    <x v="541"/>
    <x v="604"/>
    <n v="3"/>
    <n v="0"/>
    <x v="614"/>
  </r>
  <r>
    <n v="9286"/>
    <s v="CA-2015-102778"/>
    <x v="82"/>
    <x v="1005"/>
    <s v="First Class"/>
    <s v="JH-15820"/>
    <s v="John Huston"/>
    <s v="Consumer"/>
    <s v="United States"/>
    <s v="Monroe"/>
    <s v="North Carolina"/>
    <n v="28110"/>
    <x v="0"/>
    <x v="205"/>
    <x v="0"/>
    <x v="5"/>
    <x v="206"/>
    <x v="269"/>
    <n v="1"/>
    <n v="0.2"/>
    <x v="7117"/>
  </r>
  <r>
    <n v="9287"/>
    <s v="CA-2017-154011"/>
    <x v="249"/>
    <x v="356"/>
    <s v="Standard Class"/>
    <s v="DB-13270"/>
    <s v="Deborah Brumfield"/>
    <s v="Home Office"/>
    <s v="United States"/>
    <s v="Dallas"/>
    <s v="Texas"/>
    <n v="75081"/>
    <x v="2"/>
    <x v="1426"/>
    <x v="1"/>
    <x v="8"/>
    <x v="1414"/>
    <x v="5843"/>
    <n v="3"/>
    <n v="0.8"/>
    <x v="7118"/>
  </r>
  <r>
    <n v="9288"/>
    <s v="CA-2017-154011"/>
    <x v="249"/>
    <x v="356"/>
    <s v="Standard Class"/>
    <s v="DB-13270"/>
    <s v="Deborah Brumfield"/>
    <s v="Home Office"/>
    <s v="United States"/>
    <s v="Dallas"/>
    <s v="Texas"/>
    <n v="75081"/>
    <x v="2"/>
    <x v="562"/>
    <x v="0"/>
    <x v="3"/>
    <x v="561"/>
    <x v="5844"/>
    <n v="3"/>
    <n v="0.3"/>
    <x v="7119"/>
  </r>
  <r>
    <n v="9289"/>
    <s v="US-2017-165456"/>
    <x v="329"/>
    <x v="108"/>
    <s v="First Class"/>
    <s v="TB-21625"/>
    <s v="Trudy Brown"/>
    <s v="Consumer"/>
    <s v="United States"/>
    <s v="Philadelphia"/>
    <s v="Pennsylvania"/>
    <n v="19134"/>
    <x v="3"/>
    <x v="1189"/>
    <x v="0"/>
    <x v="1"/>
    <x v="1175"/>
    <x v="5845"/>
    <n v="6"/>
    <n v="0.3"/>
    <x v="7120"/>
  </r>
  <r>
    <n v="9290"/>
    <s v="CA-2014-111857"/>
    <x v="488"/>
    <x v="1310"/>
    <s v="Second Class"/>
    <s v="NM-18445"/>
    <s v="Nathan Mautz"/>
    <s v="Home Office"/>
    <s v="United States"/>
    <s v="San Francisco"/>
    <s v="California"/>
    <n v="94109"/>
    <x v="1"/>
    <x v="1184"/>
    <x v="1"/>
    <x v="10"/>
    <x v="1170"/>
    <x v="5846"/>
    <n v="1"/>
    <n v="0"/>
    <x v="7121"/>
  </r>
  <r>
    <n v="9291"/>
    <s v="CA-2014-163650"/>
    <x v="865"/>
    <x v="59"/>
    <s v="First Class"/>
    <s v="TT-21220"/>
    <s v="Thomas Thornton"/>
    <s v="Consumer"/>
    <s v="United States"/>
    <s v="Dover"/>
    <s v="Delaware"/>
    <n v="19901"/>
    <x v="3"/>
    <x v="836"/>
    <x v="1"/>
    <x v="6"/>
    <x v="831"/>
    <x v="296"/>
    <n v="3"/>
    <n v="0"/>
    <x v="301"/>
  </r>
  <r>
    <n v="9292"/>
    <s v="CA-2014-163650"/>
    <x v="865"/>
    <x v="59"/>
    <s v="First Class"/>
    <s v="TT-21220"/>
    <s v="Thomas Thornton"/>
    <s v="Consumer"/>
    <s v="United States"/>
    <s v="Dover"/>
    <s v="Delaware"/>
    <n v="19901"/>
    <x v="3"/>
    <x v="1023"/>
    <x v="1"/>
    <x v="8"/>
    <x v="1014"/>
    <x v="1339"/>
    <n v="3"/>
    <n v="0"/>
    <x v="1398"/>
  </r>
  <r>
    <n v="9293"/>
    <s v="CA-2017-124114"/>
    <x v="580"/>
    <x v="965"/>
    <s v="Same Day"/>
    <s v="RS-19765"/>
    <s v="Roland Schwarz"/>
    <s v="Corporate"/>
    <s v="United States"/>
    <s v="Waco"/>
    <s v="Texas"/>
    <n v="76706"/>
    <x v="2"/>
    <x v="757"/>
    <x v="1"/>
    <x v="8"/>
    <x v="755"/>
    <x v="5847"/>
    <n v="1"/>
    <n v="0.8"/>
    <x v="7122"/>
  </r>
  <r>
    <n v="9294"/>
    <s v="US-2017-116505"/>
    <x v="701"/>
    <x v="410"/>
    <s v="Second Class"/>
    <s v="TB-21625"/>
    <s v="Trudy Brown"/>
    <s v="Consumer"/>
    <s v="United States"/>
    <s v="Hagerstown"/>
    <s v="Maryland"/>
    <n v="21740"/>
    <x v="3"/>
    <x v="347"/>
    <x v="1"/>
    <x v="8"/>
    <x v="347"/>
    <x v="1875"/>
    <n v="6"/>
    <n v="0"/>
    <x v="7123"/>
  </r>
  <r>
    <n v="9295"/>
    <s v="CA-2017-161340"/>
    <x v="39"/>
    <x v="777"/>
    <s v="Standard Class"/>
    <s v="AM-10360"/>
    <s v="Alice McCarthy"/>
    <s v="Corporate"/>
    <s v="United States"/>
    <s v="Cleveland"/>
    <s v="Ohio"/>
    <n v="44105"/>
    <x v="3"/>
    <x v="1010"/>
    <x v="1"/>
    <x v="10"/>
    <x v="1002"/>
    <x v="853"/>
    <n v="3"/>
    <n v="0.2"/>
    <x v="884"/>
  </r>
  <r>
    <n v="9296"/>
    <s v="CA-2017-161340"/>
    <x v="39"/>
    <x v="777"/>
    <s v="Standard Class"/>
    <s v="AM-10360"/>
    <s v="Alice McCarthy"/>
    <s v="Corporate"/>
    <s v="United States"/>
    <s v="Cleveland"/>
    <s v="Ohio"/>
    <n v="44105"/>
    <x v="3"/>
    <x v="266"/>
    <x v="0"/>
    <x v="0"/>
    <x v="266"/>
    <x v="4701"/>
    <n v="4"/>
    <n v="0.5"/>
    <x v="7124"/>
  </r>
  <r>
    <n v="9297"/>
    <s v="US-2015-163433"/>
    <x v="24"/>
    <x v="23"/>
    <s v="Second Class"/>
    <s v="MP-17965"/>
    <s v="Michael Paige"/>
    <s v="Corporate"/>
    <s v="United States"/>
    <s v="Mcallen"/>
    <s v="Texas"/>
    <n v="78501"/>
    <x v="2"/>
    <x v="1113"/>
    <x v="2"/>
    <x v="11"/>
    <x v="1102"/>
    <x v="2967"/>
    <n v="2"/>
    <n v="0.2"/>
    <x v="3311"/>
  </r>
  <r>
    <n v="9298"/>
    <s v="US-2015-163433"/>
    <x v="24"/>
    <x v="23"/>
    <s v="Second Class"/>
    <s v="MP-17965"/>
    <s v="Michael Paige"/>
    <s v="Corporate"/>
    <s v="United States"/>
    <s v="Mcallen"/>
    <s v="Texas"/>
    <n v="78501"/>
    <x v="2"/>
    <x v="1081"/>
    <x v="2"/>
    <x v="7"/>
    <x v="1071"/>
    <x v="4494"/>
    <n v="4"/>
    <n v="0.2"/>
    <x v="5298"/>
  </r>
  <r>
    <n v="9299"/>
    <s v="US-2015-163433"/>
    <x v="24"/>
    <x v="23"/>
    <s v="Second Class"/>
    <s v="MP-17965"/>
    <s v="Michael Paige"/>
    <s v="Corporate"/>
    <s v="United States"/>
    <s v="Mcallen"/>
    <s v="Texas"/>
    <n v="78501"/>
    <x v="2"/>
    <x v="290"/>
    <x v="1"/>
    <x v="6"/>
    <x v="290"/>
    <x v="1355"/>
    <n v="3"/>
    <n v="0.2"/>
    <x v="7125"/>
  </r>
  <r>
    <n v="9300"/>
    <s v="US-2015-163433"/>
    <x v="24"/>
    <x v="23"/>
    <s v="Second Class"/>
    <s v="MP-17965"/>
    <s v="Michael Paige"/>
    <s v="Corporate"/>
    <s v="United States"/>
    <s v="Mcallen"/>
    <s v="Texas"/>
    <n v="78501"/>
    <x v="2"/>
    <x v="828"/>
    <x v="1"/>
    <x v="8"/>
    <x v="824"/>
    <x v="3176"/>
    <n v="2"/>
    <n v="0.8"/>
    <x v="3575"/>
  </r>
  <r>
    <n v="9301"/>
    <s v="US-2015-163433"/>
    <x v="24"/>
    <x v="23"/>
    <s v="Second Class"/>
    <s v="MP-17965"/>
    <s v="Michael Paige"/>
    <s v="Corporate"/>
    <s v="United States"/>
    <s v="Mcallen"/>
    <s v="Texas"/>
    <n v="78501"/>
    <x v="2"/>
    <x v="405"/>
    <x v="0"/>
    <x v="1"/>
    <x v="406"/>
    <x v="4350"/>
    <n v="1"/>
    <n v="0.3"/>
    <x v="7126"/>
  </r>
  <r>
    <n v="9302"/>
    <s v="US-2015-163433"/>
    <x v="24"/>
    <x v="23"/>
    <s v="Second Class"/>
    <s v="MP-17965"/>
    <s v="Michael Paige"/>
    <s v="Corporate"/>
    <s v="United States"/>
    <s v="Mcallen"/>
    <s v="Texas"/>
    <n v="78501"/>
    <x v="2"/>
    <x v="1750"/>
    <x v="2"/>
    <x v="7"/>
    <x v="1740"/>
    <x v="5848"/>
    <n v="2"/>
    <n v="0.2"/>
    <x v="7127"/>
  </r>
  <r>
    <n v="9303"/>
    <s v="US-2015-163433"/>
    <x v="24"/>
    <x v="23"/>
    <s v="Second Class"/>
    <s v="MP-17965"/>
    <s v="Michael Paige"/>
    <s v="Corporate"/>
    <s v="United States"/>
    <s v="Mcallen"/>
    <s v="Texas"/>
    <n v="78501"/>
    <x v="2"/>
    <x v="1609"/>
    <x v="1"/>
    <x v="6"/>
    <x v="1600"/>
    <x v="964"/>
    <n v="3"/>
    <n v="0.2"/>
    <x v="3456"/>
  </r>
  <r>
    <n v="9304"/>
    <s v="US-2015-163433"/>
    <x v="24"/>
    <x v="23"/>
    <s v="Second Class"/>
    <s v="MP-17965"/>
    <s v="Michael Paige"/>
    <s v="Corporate"/>
    <s v="United States"/>
    <s v="Mcallen"/>
    <s v="Texas"/>
    <n v="78501"/>
    <x v="2"/>
    <x v="1307"/>
    <x v="1"/>
    <x v="10"/>
    <x v="1292"/>
    <x v="12"/>
    <n v="3"/>
    <n v="0.2"/>
    <x v="12"/>
  </r>
  <r>
    <n v="9305"/>
    <s v="US-2015-163433"/>
    <x v="24"/>
    <x v="23"/>
    <s v="Second Class"/>
    <s v="MP-17965"/>
    <s v="Michael Paige"/>
    <s v="Corporate"/>
    <s v="United States"/>
    <s v="Mcallen"/>
    <s v="Texas"/>
    <n v="78501"/>
    <x v="2"/>
    <x v="777"/>
    <x v="1"/>
    <x v="8"/>
    <x v="776"/>
    <x v="5849"/>
    <n v="1"/>
    <n v="0.8"/>
    <x v="7128"/>
  </r>
  <r>
    <n v="9306"/>
    <s v="CA-2015-137603"/>
    <x v="444"/>
    <x v="488"/>
    <s v="Standard Class"/>
    <s v="MH-17290"/>
    <s v="Marc Harrigan"/>
    <s v="Home Office"/>
    <s v="United States"/>
    <s v="Santa Fe"/>
    <s v="New Mexico"/>
    <n v="87505"/>
    <x v="1"/>
    <x v="1642"/>
    <x v="1"/>
    <x v="6"/>
    <x v="1632"/>
    <x v="3681"/>
    <n v="5"/>
    <n v="0"/>
    <x v="7129"/>
  </r>
  <r>
    <n v="9307"/>
    <s v="CA-2014-128237"/>
    <x v="727"/>
    <x v="1029"/>
    <s v="Standard Class"/>
    <s v="CA-12265"/>
    <s v="Christina Anderson"/>
    <s v="Consumer"/>
    <s v="United States"/>
    <s v="San Francisco"/>
    <s v="California"/>
    <n v="94110"/>
    <x v="1"/>
    <x v="950"/>
    <x v="1"/>
    <x v="6"/>
    <x v="943"/>
    <x v="2637"/>
    <n v="2"/>
    <n v="0"/>
    <x v="2909"/>
  </r>
  <r>
    <n v="9308"/>
    <s v="CA-2014-128237"/>
    <x v="727"/>
    <x v="1029"/>
    <s v="Standard Class"/>
    <s v="CA-12265"/>
    <s v="Christina Anderson"/>
    <s v="Consumer"/>
    <s v="United States"/>
    <s v="San Francisco"/>
    <s v="California"/>
    <n v="94110"/>
    <x v="1"/>
    <x v="1453"/>
    <x v="1"/>
    <x v="6"/>
    <x v="1439"/>
    <x v="3659"/>
    <n v="2"/>
    <n v="0"/>
    <x v="4180"/>
  </r>
  <r>
    <n v="9309"/>
    <s v="CA-2014-128237"/>
    <x v="727"/>
    <x v="1029"/>
    <s v="Standard Class"/>
    <s v="CA-12265"/>
    <s v="Christina Anderson"/>
    <s v="Consumer"/>
    <s v="United States"/>
    <s v="San Francisco"/>
    <s v="California"/>
    <n v="94110"/>
    <x v="1"/>
    <x v="1564"/>
    <x v="2"/>
    <x v="11"/>
    <x v="1555"/>
    <x v="5850"/>
    <n v="4"/>
    <n v="0"/>
    <x v="7130"/>
  </r>
  <r>
    <n v="9310"/>
    <s v="CA-2014-128237"/>
    <x v="727"/>
    <x v="1029"/>
    <s v="Standard Class"/>
    <s v="CA-12265"/>
    <s v="Christina Anderson"/>
    <s v="Consumer"/>
    <s v="United States"/>
    <s v="San Francisco"/>
    <s v="California"/>
    <n v="94110"/>
    <x v="1"/>
    <x v="753"/>
    <x v="1"/>
    <x v="6"/>
    <x v="751"/>
    <x v="2370"/>
    <n v="6"/>
    <n v="0"/>
    <x v="7131"/>
  </r>
  <r>
    <n v="9311"/>
    <s v="US-2016-102141"/>
    <x v="370"/>
    <x v="1009"/>
    <s v="Standard Class"/>
    <s v="KD-16615"/>
    <s v="Ken Dana"/>
    <s v="Corporate"/>
    <s v="United States"/>
    <s v="New York City"/>
    <s v="New York"/>
    <n v="10024"/>
    <x v="3"/>
    <x v="710"/>
    <x v="1"/>
    <x v="8"/>
    <x v="709"/>
    <x v="5851"/>
    <n v="8"/>
    <n v="0.2"/>
    <x v="1351"/>
  </r>
  <r>
    <n v="9312"/>
    <s v="CA-2017-148642"/>
    <x v="904"/>
    <x v="515"/>
    <s v="Standard Class"/>
    <s v="DW-13540"/>
    <s v="Don Weiss"/>
    <s v="Consumer"/>
    <s v="United States"/>
    <s v="Dallas"/>
    <s v="Texas"/>
    <n v="75220"/>
    <x v="2"/>
    <x v="85"/>
    <x v="1"/>
    <x v="2"/>
    <x v="85"/>
    <x v="1268"/>
    <n v="2"/>
    <n v="0.2"/>
    <x v="5212"/>
  </r>
  <r>
    <n v="9313"/>
    <s v="CA-2017-148642"/>
    <x v="904"/>
    <x v="515"/>
    <s v="Standard Class"/>
    <s v="DW-13540"/>
    <s v="Don Weiss"/>
    <s v="Consumer"/>
    <s v="United States"/>
    <s v="Dallas"/>
    <s v="Texas"/>
    <n v="75220"/>
    <x v="2"/>
    <x v="397"/>
    <x v="1"/>
    <x v="6"/>
    <x v="398"/>
    <x v="5852"/>
    <n v="4"/>
    <n v="0.2"/>
    <x v="7132"/>
  </r>
  <r>
    <n v="9314"/>
    <s v="CA-2015-111948"/>
    <x v="1215"/>
    <x v="917"/>
    <s v="Same Day"/>
    <s v="AG-10495"/>
    <s v="Andrew Gjertsen"/>
    <s v="Corporate"/>
    <s v="United States"/>
    <s v="Detroit"/>
    <s v="Michigan"/>
    <n v="48234"/>
    <x v="2"/>
    <x v="42"/>
    <x v="1"/>
    <x v="4"/>
    <x v="42"/>
    <x v="5853"/>
    <n v="7"/>
    <n v="0"/>
    <x v="7133"/>
  </r>
  <r>
    <n v="9315"/>
    <s v="CA-2015-111948"/>
    <x v="1215"/>
    <x v="917"/>
    <s v="Same Day"/>
    <s v="AG-10495"/>
    <s v="Andrew Gjertsen"/>
    <s v="Corporate"/>
    <s v="United States"/>
    <s v="Detroit"/>
    <s v="Michigan"/>
    <n v="48234"/>
    <x v="2"/>
    <x v="14"/>
    <x v="1"/>
    <x v="9"/>
    <x v="14"/>
    <x v="5854"/>
    <n v="2"/>
    <n v="0.1"/>
    <x v="7134"/>
  </r>
  <r>
    <n v="9316"/>
    <s v="CA-2016-161907"/>
    <x v="41"/>
    <x v="300"/>
    <s v="Standard Class"/>
    <s v="JH-16180"/>
    <s v="Justin Hirsh"/>
    <s v="Consumer"/>
    <s v="United States"/>
    <s v="Philadelphia"/>
    <s v="Pennsylvania"/>
    <n v="19140"/>
    <x v="3"/>
    <x v="1326"/>
    <x v="2"/>
    <x v="7"/>
    <x v="1312"/>
    <x v="965"/>
    <n v="3"/>
    <n v="0.4"/>
    <x v="1000"/>
  </r>
  <r>
    <n v="9317"/>
    <s v="CA-2016-161907"/>
    <x v="41"/>
    <x v="300"/>
    <s v="Standard Class"/>
    <s v="JH-16180"/>
    <s v="Justin Hirsh"/>
    <s v="Consumer"/>
    <s v="United States"/>
    <s v="Philadelphia"/>
    <s v="Pennsylvania"/>
    <n v="19140"/>
    <x v="3"/>
    <x v="262"/>
    <x v="1"/>
    <x v="14"/>
    <x v="262"/>
    <x v="5855"/>
    <n v="4"/>
    <n v="0.2"/>
    <x v="7135"/>
  </r>
  <r>
    <n v="9318"/>
    <s v="CA-2017-124940"/>
    <x v="1216"/>
    <x v="1315"/>
    <s v="Standard Class"/>
    <s v="DK-13090"/>
    <s v="Dave Kipp"/>
    <s v="Consumer"/>
    <s v="United States"/>
    <s v="Carrollton"/>
    <s v="Texas"/>
    <n v="75007"/>
    <x v="2"/>
    <x v="333"/>
    <x v="2"/>
    <x v="11"/>
    <x v="333"/>
    <x v="5856"/>
    <n v="1"/>
    <n v="0.2"/>
    <x v="7136"/>
  </r>
  <r>
    <n v="9319"/>
    <s v="US-2017-108343"/>
    <x v="228"/>
    <x v="262"/>
    <s v="Standard Class"/>
    <s v="AR-10825"/>
    <s v="Anthony Rawles"/>
    <s v="Corporate"/>
    <s v="United States"/>
    <s v="New York City"/>
    <s v="New York"/>
    <n v="10009"/>
    <x v="3"/>
    <x v="578"/>
    <x v="1"/>
    <x v="10"/>
    <x v="578"/>
    <x v="522"/>
    <n v="2"/>
    <n v="0"/>
    <x v="534"/>
  </r>
  <r>
    <n v="9320"/>
    <s v="US-2017-108343"/>
    <x v="228"/>
    <x v="262"/>
    <s v="Standard Class"/>
    <s v="AR-10825"/>
    <s v="Anthony Rawles"/>
    <s v="Corporate"/>
    <s v="United States"/>
    <s v="New York City"/>
    <s v="New York"/>
    <n v="10009"/>
    <x v="3"/>
    <x v="1853"/>
    <x v="0"/>
    <x v="1"/>
    <x v="1841"/>
    <x v="5857"/>
    <n v="2"/>
    <n v="0.1"/>
    <x v="7137"/>
  </r>
  <r>
    <n v="9321"/>
    <s v="US-2017-108343"/>
    <x v="228"/>
    <x v="262"/>
    <s v="Standard Class"/>
    <s v="AR-10825"/>
    <s v="Anthony Rawles"/>
    <s v="Corporate"/>
    <s v="United States"/>
    <s v="New York City"/>
    <s v="New York"/>
    <n v="10009"/>
    <x v="3"/>
    <x v="1762"/>
    <x v="0"/>
    <x v="5"/>
    <x v="1751"/>
    <x v="5858"/>
    <n v="4"/>
    <n v="0"/>
    <x v="7138"/>
  </r>
  <r>
    <n v="9322"/>
    <s v="US-2016-111563"/>
    <x v="254"/>
    <x v="281"/>
    <s v="Standard Class"/>
    <s v="SM-20005"/>
    <s v="Sally Matthias"/>
    <s v="Consumer"/>
    <s v="United States"/>
    <s v="Houston"/>
    <s v="Texas"/>
    <n v="77041"/>
    <x v="2"/>
    <x v="1462"/>
    <x v="0"/>
    <x v="5"/>
    <x v="1448"/>
    <x v="5859"/>
    <n v="3"/>
    <n v="0.6"/>
    <x v="7139"/>
  </r>
  <r>
    <n v="9323"/>
    <s v="US-2016-111563"/>
    <x v="254"/>
    <x v="281"/>
    <s v="Standard Class"/>
    <s v="SM-20005"/>
    <s v="Sally Matthias"/>
    <s v="Consumer"/>
    <s v="United States"/>
    <s v="Houston"/>
    <s v="Texas"/>
    <n v="77041"/>
    <x v="2"/>
    <x v="479"/>
    <x v="0"/>
    <x v="5"/>
    <x v="480"/>
    <x v="520"/>
    <n v="4"/>
    <n v="0.6"/>
    <x v="532"/>
  </r>
  <r>
    <n v="9324"/>
    <s v="CA-2017-121853"/>
    <x v="397"/>
    <x v="289"/>
    <s v="Standard Class"/>
    <s v="DB-13660"/>
    <s v="Duane Benoit"/>
    <s v="Consumer"/>
    <s v="United States"/>
    <s v="Los Angeles"/>
    <s v="California"/>
    <n v="90036"/>
    <x v="1"/>
    <x v="954"/>
    <x v="1"/>
    <x v="10"/>
    <x v="947"/>
    <x v="5860"/>
    <n v="8"/>
    <n v="0"/>
    <x v="7140"/>
  </r>
  <r>
    <n v="9325"/>
    <s v="CA-2017-121853"/>
    <x v="397"/>
    <x v="289"/>
    <s v="Standard Class"/>
    <s v="DB-13660"/>
    <s v="Duane Benoit"/>
    <s v="Consumer"/>
    <s v="United States"/>
    <s v="Los Angeles"/>
    <s v="California"/>
    <n v="90036"/>
    <x v="1"/>
    <x v="873"/>
    <x v="0"/>
    <x v="1"/>
    <x v="867"/>
    <x v="5861"/>
    <n v="2"/>
    <n v="0.2"/>
    <x v="7141"/>
  </r>
  <r>
    <n v="9326"/>
    <s v="CA-2017-121853"/>
    <x v="397"/>
    <x v="289"/>
    <s v="Standard Class"/>
    <s v="DB-13660"/>
    <s v="Duane Benoit"/>
    <s v="Consumer"/>
    <s v="United States"/>
    <s v="Los Angeles"/>
    <s v="California"/>
    <n v="90036"/>
    <x v="1"/>
    <x v="999"/>
    <x v="1"/>
    <x v="8"/>
    <x v="991"/>
    <x v="5862"/>
    <n v="3"/>
    <n v="0.2"/>
    <x v="7142"/>
  </r>
  <r>
    <n v="9327"/>
    <s v="US-2017-130687"/>
    <x v="210"/>
    <x v="643"/>
    <s v="First Class"/>
    <s v="PF-19225"/>
    <s v="Phillip Flathmann"/>
    <s v="Consumer"/>
    <s v="United States"/>
    <s v="Edmonds"/>
    <s v="Washington"/>
    <n v="98026"/>
    <x v="1"/>
    <x v="1653"/>
    <x v="0"/>
    <x v="5"/>
    <x v="1642"/>
    <x v="4165"/>
    <n v="4"/>
    <n v="0"/>
    <x v="7143"/>
  </r>
  <r>
    <n v="9328"/>
    <s v="US-2017-130687"/>
    <x v="210"/>
    <x v="643"/>
    <s v="First Class"/>
    <s v="PF-19225"/>
    <s v="Phillip Flathmann"/>
    <s v="Consumer"/>
    <s v="United States"/>
    <s v="Edmonds"/>
    <s v="Washington"/>
    <n v="98026"/>
    <x v="1"/>
    <x v="11"/>
    <x v="2"/>
    <x v="7"/>
    <x v="11"/>
    <x v="5863"/>
    <n v="2"/>
    <n v="0.2"/>
    <x v="7144"/>
  </r>
  <r>
    <n v="9329"/>
    <s v="US-2017-130687"/>
    <x v="210"/>
    <x v="643"/>
    <s v="First Class"/>
    <s v="PF-19225"/>
    <s v="Phillip Flathmann"/>
    <s v="Consumer"/>
    <s v="United States"/>
    <s v="Edmonds"/>
    <s v="Washington"/>
    <n v="98026"/>
    <x v="1"/>
    <x v="1502"/>
    <x v="1"/>
    <x v="6"/>
    <x v="1490"/>
    <x v="2275"/>
    <n v="1"/>
    <n v="0"/>
    <x v="7145"/>
  </r>
  <r>
    <n v="9330"/>
    <s v="CA-2015-164497"/>
    <x v="109"/>
    <x v="26"/>
    <s v="First Class"/>
    <s v="AJ-10945"/>
    <s v="Ashley Jarboe"/>
    <s v="Consumer"/>
    <s v="United States"/>
    <s v="San Francisco"/>
    <s v="California"/>
    <n v="94110"/>
    <x v="1"/>
    <x v="1626"/>
    <x v="1"/>
    <x v="9"/>
    <x v="1616"/>
    <x v="5864"/>
    <n v="4"/>
    <n v="0"/>
    <x v="7146"/>
  </r>
  <r>
    <n v="9331"/>
    <s v="US-2015-153283"/>
    <x v="768"/>
    <x v="837"/>
    <s v="Standard Class"/>
    <s v="EB-14110"/>
    <s v="Eugene Barchas"/>
    <s v="Consumer"/>
    <s v="United States"/>
    <s v="New York City"/>
    <s v="New York"/>
    <n v="10035"/>
    <x v="3"/>
    <x v="837"/>
    <x v="1"/>
    <x v="12"/>
    <x v="153"/>
    <x v="2560"/>
    <n v="2"/>
    <n v="0"/>
    <x v="2807"/>
  </r>
  <r>
    <n v="9332"/>
    <s v="CA-2016-108056"/>
    <x v="321"/>
    <x v="767"/>
    <s v="Standard Class"/>
    <s v="ES-14080"/>
    <s v="Erin Smith"/>
    <s v="Corporate"/>
    <s v="United States"/>
    <s v="Springfield"/>
    <s v="Oregon"/>
    <n v="97477"/>
    <x v="1"/>
    <x v="1118"/>
    <x v="2"/>
    <x v="7"/>
    <x v="1106"/>
    <x v="4253"/>
    <n v="3"/>
    <n v="0.2"/>
    <x v="4967"/>
  </r>
  <r>
    <n v="9333"/>
    <s v="CA-2017-127726"/>
    <x v="220"/>
    <x v="462"/>
    <s v="Second Class"/>
    <s v="SS-20410"/>
    <s v="Shahid Shariari"/>
    <s v="Consumer"/>
    <s v="United States"/>
    <s v="Georgetown"/>
    <s v="Kentucky"/>
    <n v="40324"/>
    <x v="0"/>
    <x v="414"/>
    <x v="1"/>
    <x v="9"/>
    <x v="414"/>
    <x v="5865"/>
    <n v="4"/>
    <n v="0"/>
    <x v="7147"/>
  </r>
  <r>
    <n v="9334"/>
    <s v="CA-2017-127726"/>
    <x v="220"/>
    <x v="462"/>
    <s v="Second Class"/>
    <s v="SS-20410"/>
    <s v="Shahid Shariari"/>
    <s v="Consumer"/>
    <s v="United States"/>
    <s v="Georgetown"/>
    <s v="Kentucky"/>
    <n v="40324"/>
    <x v="0"/>
    <x v="1053"/>
    <x v="1"/>
    <x v="13"/>
    <x v="1042"/>
    <x v="3210"/>
    <n v="4"/>
    <n v="0"/>
    <x v="7148"/>
  </r>
  <r>
    <n v="9335"/>
    <s v="CA-2017-110198"/>
    <x v="927"/>
    <x v="1060"/>
    <s v="First Class"/>
    <s v="AG-10900"/>
    <s v="Arthur Gainer"/>
    <s v="Consumer"/>
    <s v="United States"/>
    <s v="Coral Springs"/>
    <s v="Florida"/>
    <n v="33065"/>
    <x v="0"/>
    <x v="0"/>
    <x v="0"/>
    <x v="0"/>
    <x v="0"/>
    <x v="2361"/>
    <n v="3"/>
    <n v="0.2"/>
    <x v="3341"/>
  </r>
  <r>
    <n v="9336"/>
    <s v="CA-2017-110198"/>
    <x v="927"/>
    <x v="1060"/>
    <s v="First Class"/>
    <s v="AG-10900"/>
    <s v="Arthur Gainer"/>
    <s v="Consumer"/>
    <s v="United States"/>
    <s v="Coral Springs"/>
    <s v="Florida"/>
    <n v="33065"/>
    <x v="0"/>
    <x v="1568"/>
    <x v="1"/>
    <x v="2"/>
    <x v="1559"/>
    <x v="877"/>
    <n v="2"/>
    <n v="0.2"/>
    <x v="7149"/>
  </r>
  <r>
    <n v="9337"/>
    <s v="CA-2017-130715"/>
    <x v="118"/>
    <x v="295"/>
    <s v="Standard Class"/>
    <s v="CY-12745"/>
    <s v="Craig Yedwab"/>
    <s v="Corporate"/>
    <s v="United States"/>
    <s v="San Francisco"/>
    <s v="California"/>
    <n v="94110"/>
    <x v="1"/>
    <x v="110"/>
    <x v="1"/>
    <x v="13"/>
    <x v="110"/>
    <x v="1511"/>
    <n v="5"/>
    <n v="0"/>
    <x v="6573"/>
  </r>
  <r>
    <n v="9338"/>
    <s v="CA-2014-155264"/>
    <x v="538"/>
    <x v="657"/>
    <s v="Second Class"/>
    <s v="RP-19270"/>
    <s v="Rachel Payne"/>
    <s v="Corporate"/>
    <s v="United States"/>
    <s v="San Francisco"/>
    <s v="California"/>
    <n v="94110"/>
    <x v="1"/>
    <x v="1390"/>
    <x v="1"/>
    <x v="8"/>
    <x v="1376"/>
    <x v="5866"/>
    <n v="1"/>
    <n v="0.2"/>
    <x v="7150"/>
  </r>
  <r>
    <n v="9339"/>
    <s v="CA-2014-155264"/>
    <x v="538"/>
    <x v="657"/>
    <s v="Second Class"/>
    <s v="RP-19270"/>
    <s v="Rachel Payne"/>
    <s v="Corporate"/>
    <s v="United States"/>
    <s v="San Francisco"/>
    <s v="California"/>
    <n v="94110"/>
    <x v="1"/>
    <x v="807"/>
    <x v="1"/>
    <x v="8"/>
    <x v="805"/>
    <x v="5867"/>
    <n v="6"/>
    <n v="0.2"/>
    <x v="7151"/>
  </r>
  <r>
    <n v="9340"/>
    <s v="CA-2014-155264"/>
    <x v="538"/>
    <x v="657"/>
    <s v="Second Class"/>
    <s v="RP-19270"/>
    <s v="Rachel Payne"/>
    <s v="Corporate"/>
    <s v="United States"/>
    <s v="San Francisco"/>
    <s v="California"/>
    <n v="94110"/>
    <x v="1"/>
    <x v="1689"/>
    <x v="1"/>
    <x v="10"/>
    <x v="1677"/>
    <x v="64"/>
    <n v="3"/>
    <n v="0"/>
    <x v="64"/>
  </r>
  <r>
    <n v="9341"/>
    <s v="CA-2014-155264"/>
    <x v="538"/>
    <x v="657"/>
    <s v="Second Class"/>
    <s v="RP-19270"/>
    <s v="Rachel Payne"/>
    <s v="Corporate"/>
    <s v="United States"/>
    <s v="San Francisco"/>
    <s v="California"/>
    <n v="94110"/>
    <x v="1"/>
    <x v="547"/>
    <x v="1"/>
    <x v="2"/>
    <x v="547"/>
    <x v="2057"/>
    <n v="5"/>
    <n v="0"/>
    <x v="2215"/>
  </r>
  <r>
    <n v="9342"/>
    <s v="CA-2014-155264"/>
    <x v="538"/>
    <x v="657"/>
    <s v="Second Class"/>
    <s v="RP-19270"/>
    <s v="Rachel Payne"/>
    <s v="Corporate"/>
    <s v="United States"/>
    <s v="San Francisco"/>
    <s v="California"/>
    <n v="94110"/>
    <x v="1"/>
    <x v="1692"/>
    <x v="2"/>
    <x v="7"/>
    <x v="1680"/>
    <x v="5868"/>
    <n v="3"/>
    <n v="0.2"/>
    <x v="7152"/>
  </r>
  <r>
    <n v="9343"/>
    <s v="CA-2016-119123"/>
    <x v="69"/>
    <x v="755"/>
    <s v="Standard Class"/>
    <s v="DB-13360"/>
    <s v="Dennis Bolton"/>
    <s v="Home Office"/>
    <s v="United States"/>
    <s v="Riverside"/>
    <s v="California"/>
    <n v="92503"/>
    <x v="1"/>
    <x v="624"/>
    <x v="1"/>
    <x v="8"/>
    <x v="624"/>
    <x v="5869"/>
    <n v="7"/>
    <n v="0.2"/>
    <x v="7153"/>
  </r>
  <r>
    <n v="9344"/>
    <s v="CA-2017-109085"/>
    <x v="922"/>
    <x v="971"/>
    <s v="First Class"/>
    <s v="CK-12325"/>
    <s v="Christine Kargatis"/>
    <s v="Home Office"/>
    <s v="United States"/>
    <s v="Troy"/>
    <s v="Ohio"/>
    <n v="45373"/>
    <x v="3"/>
    <x v="1746"/>
    <x v="0"/>
    <x v="3"/>
    <x v="1736"/>
    <x v="4003"/>
    <n v="5"/>
    <n v="0.4"/>
    <x v="7154"/>
  </r>
  <r>
    <n v="9345"/>
    <s v="CA-2017-109085"/>
    <x v="922"/>
    <x v="971"/>
    <s v="First Class"/>
    <s v="CK-12325"/>
    <s v="Christine Kargatis"/>
    <s v="Home Office"/>
    <s v="United States"/>
    <s v="Troy"/>
    <s v="Ohio"/>
    <n v="45373"/>
    <x v="3"/>
    <x v="31"/>
    <x v="1"/>
    <x v="8"/>
    <x v="31"/>
    <x v="3517"/>
    <n v="5"/>
    <n v="0.7"/>
    <x v="4004"/>
  </r>
  <r>
    <n v="9346"/>
    <s v="CA-2017-109085"/>
    <x v="922"/>
    <x v="971"/>
    <s v="First Class"/>
    <s v="CK-12325"/>
    <s v="Christine Kargatis"/>
    <s v="Home Office"/>
    <s v="United States"/>
    <s v="Troy"/>
    <s v="Ohio"/>
    <n v="45373"/>
    <x v="3"/>
    <x v="1485"/>
    <x v="2"/>
    <x v="7"/>
    <x v="1472"/>
    <x v="5870"/>
    <n v="1"/>
    <n v="0.4"/>
    <x v="7155"/>
  </r>
  <r>
    <n v="9347"/>
    <s v="CA-2017-109085"/>
    <x v="922"/>
    <x v="971"/>
    <s v="First Class"/>
    <s v="CK-12325"/>
    <s v="Christine Kargatis"/>
    <s v="Home Office"/>
    <s v="United States"/>
    <s v="Troy"/>
    <s v="Ohio"/>
    <n v="45373"/>
    <x v="3"/>
    <x v="1155"/>
    <x v="0"/>
    <x v="5"/>
    <x v="1143"/>
    <x v="615"/>
    <n v="2"/>
    <n v="0.2"/>
    <x v="7156"/>
  </r>
  <r>
    <n v="9348"/>
    <s v="CA-2017-109085"/>
    <x v="922"/>
    <x v="971"/>
    <s v="First Class"/>
    <s v="CK-12325"/>
    <s v="Christine Kargatis"/>
    <s v="Home Office"/>
    <s v="United States"/>
    <s v="Troy"/>
    <s v="Ohio"/>
    <n v="45373"/>
    <x v="3"/>
    <x v="1189"/>
    <x v="0"/>
    <x v="1"/>
    <x v="1175"/>
    <x v="4448"/>
    <n v="5"/>
    <n v="0.3"/>
    <x v="5236"/>
  </r>
  <r>
    <n v="9349"/>
    <s v="CA-2016-114860"/>
    <x v="596"/>
    <x v="470"/>
    <s v="Standard Class"/>
    <s v="DN-13690"/>
    <s v="Duane Noonan"/>
    <s v="Consumer"/>
    <s v="United States"/>
    <s v="Moreno Valley"/>
    <s v="California"/>
    <n v="92553"/>
    <x v="1"/>
    <x v="1805"/>
    <x v="0"/>
    <x v="5"/>
    <x v="1795"/>
    <x v="5871"/>
    <n v="8"/>
    <n v="0"/>
    <x v="7157"/>
  </r>
  <r>
    <n v="9350"/>
    <s v="CA-2016-114860"/>
    <x v="596"/>
    <x v="470"/>
    <s v="Standard Class"/>
    <s v="DN-13690"/>
    <s v="Duane Noonan"/>
    <s v="Consumer"/>
    <s v="United States"/>
    <s v="Moreno Valley"/>
    <s v="California"/>
    <n v="92553"/>
    <x v="1"/>
    <x v="107"/>
    <x v="0"/>
    <x v="5"/>
    <x v="107"/>
    <x v="108"/>
    <n v="2"/>
    <n v="0"/>
    <x v="109"/>
  </r>
  <r>
    <n v="9351"/>
    <s v="CA-2016-159009"/>
    <x v="713"/>
    <x v="759"/>
    <s v="Standard Class"/>
    <s v="DP-13105"/>
    <s v="Dave Poirier"/>
    <s v="Corporate"/>
    <s v="United States"/>
    <s v="Seattle"/>
    <s v="Washington"/>
    <n v="98115"/>
    <x v="1"/>
    <x v="925"/>
    <x v="1"/>
    <x v="8"/>
    <x v="917"/>
    <x v="1157"/>
    <n v="4"/>
    <n v="0.2"/>
    <x v="1201"/>
  </r>
  <r>
    <n v="9352"/>
    <s v="CA-2016-159009"/>
    <x v="713"/>
    <x v="759"/>
    <s v="Standard Class"/>
    <s v="DP-13105"/>
    <s v="Dave Poirier"/>
    <s v="Corporate"/>
    <s v="United States"/>
    <s v="Seattle"/>
    <s v="Washington"/>
    <n v="98115"/>
    <x v="1"/>
    <x v="389"/>
    <x v="0"/>
    <x v="1"/>
    <x v="390"/>
    <x v="4236"/>
    <n v="3"/>
    <n v="0.2"/>
    <x v="4942"/>
  </r>
  <r>
    <n v="9353"/>
    <s v="CA-2017-148411"/>
    <x v="241"/>
    <x v="255"/>
    <s v="First Class"/>
    <s v="RO-19780"/>
    <s v="Rose O'Brian"/>
    <s v="Consumer"/>
    <s v="United States"/>
    <s v="Chicago"/>
    <s v="Illinois"/>
    <n v="60623"/>
    <x v="2"/>
    <x v="873"/>
    <x v="0"/>
    <x v="1"/>
    <x v="867"/>
    <x v="3324"/>
    <n v="2"/>
    <n v="0.3"/>
    <x v="3756"/>
  </r>
  <r>
    <n v="9354"/>
    <s v="CA-2017-148411"/>
    <x v="241"/>
    <x v="255"/>
    <s v="First Class"/>
    <s v="RO-19780"/>
    <s v="Rose O'Brian"/>
    <s v="Consumer"/>
    <s v="United States"/>
    <s v="Chicago"/>
    <s v="Illinois"/>
    <n v="60623"/>
    <x v="2"/>
    <x v="1790"/>
    <x v="1"/>
    <x v="10"/>
    <x v="1780"/>
    <x v="5872"/>
    <n v="3"/>
    <n v="0.2"/>
    <x v="7158"/>
  </r>
  <r>
    <n v="9355"/>
    <s v="CA-2015-110324"/>
    <x v="494"/>
    <x v="1197"/>
    <s v="Standard Class"/>
    <s v="MA-17560"/>
    <s v="Matt Abelman"/>
    <s v="Home Office"/>
    <s v="United States"/>
    <s v="Jackson"/>
    <s v="Michigan"/>
    <n v="49201"/>
    <x v="2"/>
    <x v="1769"/>
    <x v="1"/>
    <x v="10"/>
    <x v="1759"/>
    <x v="541"/>
    <n v="3"/>
    <n v="0"/>
    <x v="551"/>
  </r>
  <r>
    <n v="9356"/>
    <s v="CA-2015-110324"/>
    <x v="494"/>
    <x v="1197"/>
    <s v="Standard Class"/>
    <s v="MA-17560"/>
    <s v="Matt Abelman"/>
    <s v="Home Office"/>
    <s v="United States"/>
    <s v="Jackson"/>
    <s v="Michigan"/>
    <n v="49201"/>
    <x v="2"/>
    <x v="1063"/>
    <x v="1"/>
    <x v="6"/>
    <x v="1052"/>
    <x v="1034"/>
    <n v="2"/>
    <n v="0"/>
    <x v="4131"/>
  </r>
  <r>
    <n v="9357"/>
    <s v="CA-2015-110324"/>
    <x v="494"/>
    <x v="1197"/>
    <s v="Standard Class"/>
    <s v="MA-17560"/>
    <s v="Matt Abelman"/>
    <s v="Home Office"/>
    <s v="United States"/>
    <s v="Jackson"/>
    <s v="Michigan"/>
    <n v="49201"/>
    <x v="2"/>
    <x v="1286"/>
    <x v="1"/>
    <x v="10"/>
    <x v="1272"/>
    <x v="1909"/>
    <n v="2"/>
    <n v="0"/>
    <x v="2051"/>
  </r>
  <r>
    <n v="9358"/>
    <s v="CA-2016-168046"/>
    <x v="967"/>
    <x v="113"/>
    <s v="Second Class"/>
    <s v="JD-15895"/>
    <s v="Jonathan Doherty"/>
    <s v="Corporate"/>
    <s v="United States"/>
    <s v="New York City"/>
    <s v="New York"/>
    <n v="10024"/>
    <x v="3"/>
    <x v="828"/>
    <x v="1"/>
    <x v="8"/>
    <x v="824"/>
    <x v="136"/>
    <n v="5"/>
    <n v="0.2"/>
    <x v="7159"/>
  </r>
  <r>
    <n v="9359"/>
    <s v="CA-2016-168046"/>
    <x v="967"/>
    <x v="113"/>
    <s v="Second Class"/>
    <s v="JD-15895"/>
    <s v="Jonathan Doherty"/>
    <s v="Corporate"/>
    <s v="United States"/>
    <s v="New York City"/>
    <s v="New York"/>
    <n v="10024"/>
    <x v="3"/>
    <x v="616"/>
    <x v="0"/>
    <x v="3"/>
    <x v="616"/>
    <x v="5873"/>
    <n v="3"/>
    <n v="0.4"/>
    <x v="7160"/>
  </r>
  <r>
    <n v="9360"/>
    <s v="CA-2016-168046"/>
    <x v="967"/>
    <x v="113"/>
    <s v="Second Class"/>
    <s v="JD-15895"/>
    <s v="Jonathan Doherty"/>
    <s v="Corporate"/>
    <s v="United States"/>
    <s v="New York City"/>
    <s v="New York"/>
    <n v="10024"/>
    <x v="3"/>
    <x v="1762"/>
    <x v="0"/>
    <x v="5"/>
    <x v="1751"/>
    <x v="44"/>
    <n v="1"/>
    <n v="0"/>
    <x v="7161"/>
  </r>
  <r>
    <n v="9361"/>
    <s v="CA-2016-168046"/>
    <x v="967"/>
    <x v="113"/>
    <s v="Second Class"/>
    <s v="JD-15895"/>
    <s v="Jonathan Doherty"/>
    <s v="Corporate"/>
    <s v="United States"/>
    <s v="New York City"/>
    <s v="New York"/>
    <n v="10024"/>
    <x v="3"/>
    <x v="854"/>
    <x v="1"/>
    <x v="4"/>
    <x v="847"/>
    <x v="5874"/>
    <n v="7"/>
    <n v="0"/>
    <x v="232"/>
  </r>
  <r>
    <n v="9362"/>
    <s v="CA-2017-111591"/>
    <x v="708"/>
    <x v="186"/>
    <s v="Standard Class"/>
    <s v="PS-18970"/>
    <s v="Paul Stevenson"/>
    <s v="Home Office"/>
    <s v="United States"/>
    <s v="Seattle"/>
    <s v="Washington"/>
    <n v="98105"/>
    <x v="1"/>
    <x v="48"/>
    <x v="1"/>
    <x v="8"/>
    <x v="48"/>
    <x v="5875"/>
    <n v="6"/>
    <n v="0.2"/>
    <x v="7162"/>
  </r>
  <r>
    <n v="9363"/>
    <s v="CA-2017-111591"/>
    <x v="708"/>
    <x v="186"/>
    <s v="Standard Class"/>
    <s v="PS-18970"/>
    <s v="Paul Stevenson"/>
    <s v="Home Office"/>
    <s v="United States"/>
    <s v="Seattle"/>
    <s v="Washington"/>
    <n v="98105"/>
    <x v="1"/>
    <x v="802"/>
    <x v="1"/>
    <x v="13"/>
    <x v="800"/>
    <x v="5876"/>
    <n v="7"/>
    <n v="0"/>
    <x v="7163"/>
  </r>
  <r>
    <n v="9364"/>
    <s v="CA-2017-111591"/>
    <x v="708"/>
    <x v="186"/>
    <s v="Standard Class"/>
    <s v="PS-18970"/>
    <s v="Paul Stevenson"/>
    <s v="Home Office"/>
    <s v="United States"/>
    <s v="Seattle"/>
    <s v="Washington"/>
    <n v="98105"/>
    <x v="1"/>
    <x v="1256"/>
    <x v="0"/>
    <x v="5"/>
    <x v="1240"/>
    <x v="3077"/>
    <n v="3"/>
    <n v="0"/>
    <x v="3448"/>
  </r>
  <r>
    <n v="9365"/>
    <s v="CA-2017-111591"/>
    <x v="708"/>
    <x v="186"/>
    <s v="Standard Class"/>
    <s v="PS-18970"/>
    <s v="Paul Stevenson"/>
    <s v="Home Office"/>
    <s v="United States"/>
    <s v="Seattle"/>
    <s v="Washington"/>
    <n v="98105"/>
    <x v="1"/>
    <x v="435"/>
    <x v="1"/>
    <x v="4"/>
    <x v="435"/>
    <x v="704"/>
    <n v="4"/>
    <n v="0"/>
    <x v="718"/>
  </r>
  <r>
    <n v="9366"/>
    <s v="US-2014-166828"/>
    <x v="963"/>
    <x v="1036"/>
    <s v="First Class"/>
    <s v="JF-15415"/>
    <s v="Jennifer Ferguson"/>
    <s v="Consumer"/>
    <s v="United States"/>
    <s v="Saint Charles"/>
    <s v="Missouri"/>
    <n v="63301"/>
    <x v="2"/>
    <x v="1828"/>
    <x v="1"/>
    <x v="10"/>
    <x v="1816"/>
    <x v="1057"/>
    <n v="2"/>
    <n v="0"/>
    <x v="1302"/>
  </r>
  <r>
    <n v="9367"/>
    <s v="CA-2014-108147"/>
    <x v="785"/>
    <x v="200"/>
    <s v="Standard Class"/>
    <s v="RD-19480"/>
    <s v="Rick Duston"/>
    <s v="Consumer"/>
    <s v="United States"/>
    <s v="Long Beach"/>
    <s v="New York"/>
    <n v="11561"/>
    <x v="3"/>
    <x v="1636"/>
    <x v="1"/>
    <x v="8"/>
    <x v="1626"/>
    <x v="5877"/>
    <n v="2"/>
    <n v="0.2"/>
    <x v="7164"/>
  </r>
  <r>
    <n v="9368"/>
    <s v="CA-2014-108147"/>
    <x v="785"/>
    <x v="200"/>
    <s v="Standard Class"/>
    <s v="RD-19480"/>
    <s v="Rick Duston"/>
    <s v="Consumer"/>
    <s v="United States"/>
    <s v="Long Beach"/>
    <s v="New York"/>
    <n v="11561"/>
    <x v="3"/>
    <x v="1362"/>
    <x v="1"/>
    <x v="4"/>
    <x v="1348"/>
    <x v="5878"/>
    <n v="6"/>
    <n v="0"/>
    <x v="7165"/>
  </r>
  <r>
    <n v="9369"/>
    <s v="CA-2016-154998"/>
    <x v="281"/>
    <x v="300"/>
    <s v="First Class"/>
    <s v="ES-14080"/>
    <s v="Erin Smith"/>
    <s v="Corporate"/>
    <s v="United States"/>
    <s v="Lakewood"/>
    <s v="New Jersey"/>
    <n v="8701"/>
    <x v="3"/>
    <x v="274"/>
    <x v="1"/>
    <x v="10"/>
    <x v="274"/>
    <x v="2479"/>
    <n v="2"/>
    <n v="0"/>
    <x v="2714"/>
  </r>
  <r>
    <n v="9370"/>
    <s v="CA-2017-113460"/>
    <x v="659"/>
    <x v="748"/>
    <s v="Second Class"/>
    <s v="KN-16390"/>
    <s v="Katherine Nockton"/>
    <s v="Corporate"/>
    <s v="United States"/>
    <s v="Clinton"/>
    <s v="Maryland"/>
    <n v="20735"/>
    <x v="3"/>
    <x v="1455"/>
    <x v="0"/>
    <x v="1"/>
    <x v="1441"/>
    <x v="5879"/>
    <n v="3"/>
    <n v="0"/>
    <x v="7166"/>
  </r>
  <r>
    <n v="9371"/>
    <s v="CA-2015-111339"/>
    <x v="352"/>
    <x v="1247"/>
    <s v="First Class"/>
    <s v="VP-21760"/>
    <s v="Victoria Pisteka"/>
    <s v="Corporate"/>
    <s v="United States"/>
    <s v="Columbus"/>
    <s v="Ohio"/>
    <n v="43229"/>
    <x v="3"/>
    <x v="1823"/>
    <x v="0"/>
    <x v="5"/>
    <x v="1811"/>
    <x v="2185"/>
    <n v="4"/>
    <n v="0.2"/>
    <x v="7167"/>
  </r>
  <r>
    <n v="9372"/>
    <s v="CA-2015-111339"/>
    <x v="352"/>
    <x v="1247"/>
    <s v="First Class"/>
    <s v="VP-21760"/>
    <s v="Victoria Pisteka"/>
    <s v="Corporate"/>
    <s v="United States"/>
    <s v="Columbus"/>
    <s v="Ohio"/>
    <n v="43229"/>
    <x v="3"/>
    <x v="83"/>
    <x v="0"/>
    <x v="1"/>
    <x v="83"/>
    <x v="2613"/>
    <n v="3"/>
    <n v="0.3"/>
    <x v="7168"/>
  </r>
  <r>
    <n v="9373"/>
    <s v="CA-2015-111339"/>
    <x v="352"/>
    <x v="1247"/>
    <s v="First Class"/>
    <s v="VP-21760"/>
    <s v="Victoria Pisteka"/>
    <s v="Corporate"/>
    <s v="United States"/>
    <s v="Columbus"/>
    <s v="Ohio"/>
    <n v="43229"/>
    <x v="3"/>
    <x v="131"/>
    <x v="1"/>
    <x v="13"/>
    <x v="132"/>
    <x v="1400"/>
    <n v="5"/>
    <n v="0.2"/>
    <x v="1470"/>
  </r>
  <r>
    <n v="9374"/>
    <s v="CA-2017-102820"/>
    <x v="917"/>
    <x v="676"/>
    <s v="Standard Class"/>
    <s v="CS-11950"/>
    <s v="Carlos Soltero"/>
    <s v="Consumer"/>
    <s v="United States"/>
    <s v="Pasadena"/>
    <s v="California"/>
    <n v="91104"/>
    <x v="1"/>
    <x v="929"/>
    <x v="2"/>
    <x v="7"/>
    <x v="922"/>
    <x v="1171"/>
    <n v="7"/>
    <n v="0.2"/>
    <x v="1215"/>
  </r>
  <r>
    <n v="9375"/>
    <s v="CA-2016-149671"/>
    <x v="410"/>
    <x v="103"/>
    <s v="Standard Class"/>
    <s v="KB-16600"/>
    <s v="Ken Brennan"/>
    <s v="Corporate"/>
    <s v="United States"/>
    <s v="Seattle"/>
    <s v="Washington"/>
    <n v="98105"/>
    <x v="1"/>
    <x v="682"/>
    <x v="1"/>
    <x v="14"/>
    <x v="682"/>
    <x v="5880"/>
    <n v="6"/>
    <n v="0"/>
    <x v="7169"/>
  </r>
  <r>
    <n v="9376"/>
    <s v="CA-2015-126347"/>
    <x v="639"/>
    <x v="79"/>
    <s v="Second Class"/>
    <s v="AJ-10945"/>
    <s v="Ashley Jarboe"/>
    <s v="Consumer"/>
    <s v="United States"/>
    <s v="Los Angeles"/>
    <s v="California"/>
    <n v="90045"/>
    <x v="1"/>
    <x v="1072"/>
    <x v="2"/>
    <x v="11"/>
    <x v="1061"/>
    <x v="1424"/>
    <n v="2"/>
    <n v="0"/>
    <x v="1499"/>
  </r>
  <r>
    <n v="9377"/>
    <s v="CA-2017-108756"/>
    <x v="53"/>
    <x v="168"/>
    <s v="Standard Class"/>
    <s v="PO-18865"/>
    <s v="Patrick O'Donnell"/>
    <s v="Consumer"/>
    <s v="United States"/>
    <s v="East Orange"/>
    <s v="New Jersey"/>
    <n v="7017"/>
    <x v="3"/>
    <x v="1651"/>
    <x v="2"/>
    <x v="11"/>
    <x v="1640"/>
    <x v="5881"/>
    <n v="3"/>
    <n v="0"/>
    <x v="7170"/>
  </r>
  <r>
    <n v="9378"/>
    <s v="CA-2017-155362"/>
    <x v="94"/>
    <x v="91"/>
    <s v="Standard Class"/>
    <s v="DP-13105"/>
    <s v="Dave Poirier"/>
    <s v="Corporate"/>
    <s v="United States"/>
    <s v="Eau Claire"/>
    <s v="Wisconsin"/>
    <n v="54703"/>
    <x v="2"/>
    <x v="1569"/>
    <x v="1"/>
    <x v="4"/>
    <x v="1560"/>
    <x v="5882"/>
    <n v="2"/>
    <n v="0"/>
    <x v="7171"/>
  </r>
  <r>
    <n v="9379"/>
    <s v="CA-2016-117625"/>
    <x v="1120"/>
    <x v="566"/>
    <s v="Standard Class"/>
    <s v="GM-14500"/>
    <s v="Gene McClure"/>
    <s v="Consumer"/>
    <s v="United States"/>
    <s v="Chicago"/>
    <s v="Illinois"/>
    <n v="60610"/>
    <x v="2"/>
    <x v="1854"/>
    <x v="1"/>
    <x v="12"/>
    <x v="1842"/>
    <x v="5883"/>
    <n v="2"/>
    <n v="0.2"/>
    <x v="7172"/>
  </r>
  <r>
    <n v="9380"/>
    <s v="CA-2014-154158"/>
    <x v="851"/>
    <x v="999"/>
    <s v="Second Class"/>
    <s v="CC-12670"/>
    <s v="Craig Carreira"/>
    <s v="Consumer"/>
    <s v="United States"/>
    <s v="Tampa"/>
    <s v="Florida"/>
    <n v="33614"/>
    <x v="0"/>
    <x v="1237"/>
    <x v="1"/>
    <x v="10"/>
    <x v="1220"/>
    <x v="2817"/>
    <n v="3"/>
    <n v="0.2"/>
    <x v="3130"/>
  </r>
  <r>
    <n v="9381"/>
    <s v="CA-2014-154158"/>
    <x v="851"/>
    <x v="999"/>
    <s v="Second Class"/>
    <s v="CC-12670"/>
    <s v="Craig Carreira"/>
    <s v="Consumer"/>
    <s v="United States"/>
    <s v="Tampa"/>
    <s v="Florida"/>
    <n v="33614"/>
    <x v="0"/>
    <x v="167"/>
    <x v="0"/>
    <x v="1"/>
    <x v="168"/>
    <x v="1466"/>
    <n v="1"/>
    <n v="0.2"/>
    <x v="7173"/>
  </r>
  <r>
    <n v="9382"/>
    <s v="CA-2014-154158"/>
    <x v="851"/>
    <x v="999"/>
    <s v="Second Class"/>
    <s v="CC-12670"/>
    <s v="Craig Carreira"/>
    <s v="Consumer"/>
    <s v="United States"/>
    <s v="Tampa"/>
    <s v="Florida"/>
    <n v="33614"/>
    <x v="0"/>
    <x v="1244"/>
    <x v="1"/>
    <x v="4"/>
    <x v="1227"/>
    <x v="5884"/>
    <n v="2"/>
    <n v="0.2"/>
    <x v="7174"/>
  </r>
  <r>
    <n v="9383"/>
    <s v="CA-2014-154158"/>
    <x v="851"/>
    <x v="999"/>
    <s v="Second Class"/>
    <s v="CC-12670"/>
    <s v="Craig Carreira"/>
    <s v="Consumer"/>
    <s v="United States"/>
    <s v="Tampa"/>
    <s v="Florida"/>
    <n v="33614"/>
    <x v="0"/>
    <x v="59"/>
    <x v="1"/>
    <x v="6"/>
    <x v="59"/>
    <x v="2956"/>
    <n v="1"/>
    <n v="0.2"/>
    <x v="2015"/>
  </r>
  <r>
    <n v="9384"/>
    <s v="CA-2014-154158"/>
    <x v="851"/>
    <x v="999"/>
    <s v="Second Class"/>
    <s v="CC-12670"/>
    <s v="Craig Carreira"/>
    <s v="Consumer"/>
    <s v="United States"/>
    <s v="Tampa"/>
    <s v="Florida"/>
    <n v="33614"/>
    <x v="0"/>
    <x v="1018"/>
    <x v="1"/>
    <x v="4"/>
    <x v="1009"/>
    <x v="2067"/>
    <n v="5"/>
    <n v="0.2"/>
    <x v="7175"/>
  </r>
  <r>
    <n v="9385"/>
    <s v="CA-2017-100433"/>
    <x v="938"/>
    <x v="766"/>
    <s v="Standard Class"/>
    <s v="SJ-20125"/>
    <s v="Sanjit Jacobs"/>
    <s v="Home Office"/>
    <s v="United States"/>
    <s v="New York City"/>
    <s v="New York"/>
    <n v="10009"/>
    <x v="3"/>
    <x v="490"/>
    <x v="1"/>
    <x v="10"/>
    <x v="490"/>
    <x v="243"/>
    <n v="4"/>
    <n v="0"/>
    <x v="245"/>
  </r>
  <r>
    <n v="9386"/>
    <s v="CA-2017-163097"/>
    <x v="151"/>
    <x v="1316"/>
    <s v="Standard Class"/>
    <s v="SF-20200"/>
    <s v="Sarah Foster"/>
    <s v="Consumer"/>
    <s v="United States"/>
    <s v="Mesa"/>
    <s v="Arizona"/>
    <n v="85204"/>
    <x v="1"/>
    <x v="1155"/>
    <x v="0"/>
    <x v="5"/>
    <x v="1143"/>
    <x v="5885"/>
    <n v="8"/>
    <n v="0.2"/>
    <x v="7176"/>
  </r>
  <r>
    <n v="9387"/>
    <s v="US-2017-127292"/>
    <x v="617"/>
    <x v="185"/>
    <s v="Standard Class"/>
    <s v="RM-19375"/>
    <s v="Raymond Messe"/>
    <s v="Consumer"/>
    <s v="United States"/>
    <s v="Burlington"/>
    <s v="Vermont"/>
    <s v="05408"/>
    <x v="3"/>
    <x v="368"/>
    <x v="1"/>
    <x v="10"/>
    <x v="369"/>
    <x v="710"/>
    <n v="4"/>
    <n v="0"/>
    <x v="5426"/>
  </r>
  <r>
    <n v="9388"/>
    <s v="US-2017-127292"/>
    <x v="617"/>
    <x v="185"/>
    <s v="Standard Class"/>
    <s v="RM-19375"/>
    <s v="Raymond Messe"/>
    <s v="Consumer"/>
    <s v="United States"/>
    <s v="Burlington"/>
    <s v="Vermont"/>
    <s v="05408"/>
    <x v="3"/>
    <x v="314"/>
    <x v="1"/>
    <x v="10"/>
    <x v="314"/>
    <x v="5886"/>
    <n v="1"/>
    <n v="0"/>
    <x v="7177"/>
  </r>
  <r>
    <n v="9389"/>
    <s v="US-2017-127292"/>
    <x v="617"/>
    <x v="185"/>
    <s v="Standard Class"/>
    <s v="RM-19375"/>
    <s v="Raymond Messe"/>
    <s v="Consumer"/>
    <s v="United States"/>
    <s v="Burlington"/>
    <s v="Vermont"/>
    <s v="05408"/>
    <x v="3"/>
    <x v="1107"/>
    <x v="1"/>
    <x v="9"/>
    <x v="1096"/>
    <x v="3116"/>
    <n v="3"/>
    <n v="0"/>
    <x v="3497"/>
  </r>
  <r>
    <n v="9390"/>
    <s v="US-2017-127292"/>
    <x v="617"/>
    <x v="185"/>
    <s v="Standard Class"/>
    <s v="RM-19375"/>
    <s v="Raymond Messe"/>
    <s v="Consumer"/>
    <s v="United States"/>
    <s v="Burlington"/>
    <s v="Vermont"/>
    <s v="05408"/>
    <x v="3"/>
    <x v="29"/>
    <x v="1"/>
    <x v="12"/>
    <x v="29"/>
    <x v="5887"/>
    <n v="1"/>
    <n v="0"/>
    <x v="7178"/>
  </r>
  <r>
    <n v="9391"/>
    <s v="CA-2015-163734"/>
    <x v="974"/>
    <x v="1267"/>
    <s v="Standard Class"/>
    <s v="KM-16375"/>
    <s v="Katherine Murray"/>
    <s v="Home Office"/>
    <s v="United States"/>
    <s v="Houston"/>
    <s v="Texas"/>
    <n v="77070"/>
    <x v="2"/>
    <x v="1277"/>
    <x v="1"/>
    <x v="4"/>
    <x v="1262"/>
    <x v="1894"/>
    <n v="5"/>
    <n v="0.2"/>
    <x v="2032"/>
  </r>
  <r>
    <n v="9392"/>
    <s v="CA-2017-162474"/>
    <x v="677"/>
    <x v="1034"/>
    <s v="First Class"/>
    <s v="FH-14275"/>
    <s v="Frank Hawley"/>
    <s v="Corporate"/>
    <s v="United States"/>
    <s v="Aurora"/>
    <s v="Illinois"/>
    <n v="60505"/>
    <x v="2"/>
    <x v="857"/>
    <x v="2"/>
    <x v="7"/>
    <x v="851"/>
    <x v="465"/>
    <n v="1"/>
    <n v="0.2"/>
    <x v="7179"/>
  </r>
  <r>
    <n v="9393"/>
    <s v="CA-2015-130848"/>
    <x v="969"/>
    <x v="1317"/>
    <s v="Same Day"/>
    <s v="DG-13300"/>
    <s v="Deirdre Greer"/>
    <s v="Corporate"/>
    <s v="United States"/>
    <s v="Denver"/>
    <s v="Colorado"/>
    <n v="80219"/>
    <x v="1"/>
    <x v="1455"/>
    <x v="0"/>
    <x v="1"/>
    <x v="1441"/>
    <x v="5888"/>
    <n v="8"/>
    <n v="0.2"/>
    <x v="7180"/>
  </r>
  <r>
    <n v="9394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1551"/>
    <x v="2"/>
    <x v="7"/>
    <x v="1539"/>
    <x v="3211"/>
    <n v="5"/>
    <n v="0"/>
    <x v="7181"/>
  </r>
  <r>
    <n v="9395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654"/>
    <x v="0"/>
    <x v="1"/>
    <x v="654"/>
    <x v="3317"/>
    <n v="2"/>
    <n v="0.1"/>
    <x v="3747"/>
  </r>
  <r>
    <n v="9396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1248"/>
    <x v="0"/>
    <x v="0"/>
    <x v="1232"/>
    <x v="479"/>
    <n v="2"/>
    <n v="0.2"/>
    <x v="7182"/>
  </r>
  <r>
    <n v="9397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49"/>
    <x v="1"/>
    <x v="2"/>
    <x v="49"/>
    <x v="50"/>
    <n v="6"/>
    <n v="0"/>
    <x v="50"/>
  </r>
  <r>
    <n v="9398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1271"/>
    <x v="1"/>
    <x v="9"/>
    <x v="1256"/>
    <x v="4771"/>
    <n v="1"/>
    <n v="0"/>
    <x v="7183"/>
  </r>
  <r>
    <n v="9399"/>
    <s v="CA-2014-125997"/>
    <x v="59"/>
    <x v="160"/>
    <s v="First Class"/>
    <s v="MW-18220"/>
    <s v="Mitch Webber"/>
    <s v="Consumer"/>
    <s v="United States"/>
    <s v="New York City"/>
    <s v="New York"/>
    <n v="10011"/>
    <x v="3"/>
    <x v="1334"/>
    <x v="2"/>
    <x v="7"/>
    <x v="1319"/>
    <x v="5889"/>
    <n v="9"/>
    <n v="0"/>
    <x v="7184"/>
  </r>
  <r>
    <n v="9400"/>
    <s v="CA-2016-103128"/>
    <x v="583"/>
    <x v="441"/>
    <s v="Standard Class"/>
    <s v="SC-20845"/>
    <s v="Sung Chung"/>
    <s v="Consumer"/>
    <s v="United States"/>
    <s v="Arlington Heights"/>
    <s v="Illinois"/>
    <n v="60004"/>
    <x v="2"/>
    <x v="501"/>
    <x v="1"/>
    <x v="6"/>
    <x v="501"/>
    <x v="5890"/>
    <n v="6"/>
    <n v="0.2"/>
    <x v="7185"/>
  </r>
  <r>
    <n v="9401"/>
    <s v="CA-2015-167696"/>
    <x v="1217"/>
    <x v="14"/>
    <s v="Standard Class"/>
    <s v="BD-11500"/>
    <s v="Bradley Drucker"/>
    <s v="Consumer"/>
    <s v="United States"/>
    <s v="Newport News"/>
    <s v="Virginia"/>
    <n v="23602"/>
    <x v="0"/>
    <x v="837"/>
    <x v="1"/>
    <x v="12"/>
    <x v="153"/>
    <x v="4995"/>
    <n v="4"/>
    <n v="0"/>
    <x v="7186"/>
  </r>
  <r>
    <n v="9402"/>
    <s v="CA-2014-159814"/>
    <x v="1218"/>
    <x v="431"/>
    <s v="Standard Class"/>
    <s v="LP-17080"/>
    <s v="Liz Pelletier"/>
    <s v="Consumer"/>
    <s v="United States"/>
    <s v="Tucson"/>
    <s v="Arizona"/>
    <n v="85705"/>
    <x v="1"/>
    <x v="1565"/>
    <x v="0"/>
    <x v="5"/>
    <x v="1556"/>
    <x v="5891"/>
    <n v="2"/>
    <n v="0.2"/>
    <x v="7187"/>
  </r>
  <r>
    <n v="9403"/>
    <s v="CA-2016-105459"/>
    <x v="399"/>
    <x v="611"/>
    <s v="Second Class"/>
    <s v="NP-18700"/>
    <s v="Nora Preis"/>
    <s v="Consumer"/>
    <s v="United States"/>
    <s v="New York City"/>
    <s v="New York"/>
    <n v="10024"/>
    <x v="3"/>
    <x v="616"/>
    <x v="0"/>
    <x v="3"/>
    <x v="616"/>
    <x v="5892"/>
    <n v="2"/>
    <n v="0.4"/>
    <x v="7188"/>
  </r>
  <r>
    <n v="9404"/>
    <s v="CA-2016-105459"/>
    <x v="399"/>
    <x v="611"/>
    <s v="Second Class"/>
    <s v="NP-18700"/>
    <s v="Nora Preis"/>
    <s v="Consumer"/>
    <s v="United States"/>
    <s v="New York City"/>
    <s v="New York"/>
    <n v="10024"/>
    <x v="3"/>
    <x v="1244"/>
    <x v="1"/>
    <x v="4"/>
    <x v="1227"/>
    <x v="5893"/>
    <n v="6"/>
    <n v="0"/>
    <x v="7189"/>
  </r>
  <r>
    <n v="9405"/>
    <s v="CA-2017-141663"/>
    <x v="669"/>
    <x v="125"/>
    <s v="Standard Class"/>
    <s v="DP-13105"/>
    <s v="Dave Poirier"/>
    <s v="Corporate"/>
    <s v="United States"/>
    <s v="Philadelphia"/>
    <s v="Pennsylvania"/>
    <n v="19134"/>
    <x v="3"/>
    <x v="1239"/>
    <x v="1"/>
    <x v="13"/>
    <x v="1222"/>
    <x v="1063"/>
    <n v="5"/>
    <n v="0.2"/>
    <x v="7190"/>
  </r>
  <r>
    <n v="9406"/>
    <s v="CA-2014-152618"/>
    <x v="619"/>
    <x v="700"/>
    <s v="First Class"/>
    <s v="RB-19465"/>
    <s v="Rick Bensley"/>
    <s v="Home Office"/>
    <s v="United States"/>
    <s v="Chicago"/>
    <s v="Illinois"/>
    <n v="60653"/>
    <x v="2"/>
    <x v="1410"/>
    <x v="2"/>
    <x v="15"/>
    <x v="1397"/>
    <x v="5894"/>
    <n v="2"/>
    <n v="0.3"/>
    <x v="7191"/>
  </r>
  <r>
    <n v="9407"/>
    <s v="CA-2014-152618"/>
    <x v="619"/>
    <x v="700"/>
    <s v="First Class"/>
    <s v="RB-19465"/>
    <s v="Rick Bensley"/>
    <s v="Home Office"/>
    <s v="United States"/>
    <s v="Chicago"/>
    <s v="Illinois"/>
    <n v="60653"/>
    <x v="2"/>
    <x v="1737"/>
    <x v="1"/>
    <x v="10"/>
    <x v="1726"/>
    <x v="582"/>
    <n v="2"/>
    <n v="0.2"/>
    <x v="591"/>
  </r>
  <r>
    <n v="9408"/>
    <s v="CA-2017-162789"/>
    <x v="585"/>
    <x v="706"/>
    <s v="Second Class"/>
    <s v="LC-17140"/>
    <s v="Logan Currie"/>
    <s v="Consumer"/>
    <s v="United States"/>
    <s v="New York City"/>
    <s v="New York"/>
    <n v="10035"/>
    <x v="3"/>
    <x v="1200"/>
    <x v="2"/>
    <x v="11"/>
    <x v="1185"/>
    <x v="5895"/>
    <n v="9"/>
    <n v="0"/>
    <x v="7192"/>
  </r>
  <r>
    <n v="9409"/>
    <s v="CA-2017-162789"/>
    <x v="585"/>
    <x v="706"/>
    <s v="Second Class"/>
    <s v="LC-17140"/>
    <s v="Logan Currie"/>
    <s v="Consumer"/>
    <s v="United States"/>
    <s v="New York City"/>
    <s v="New York"/>
    <n v="10035"/>
    <x v="3"/>
    <x v="441"/>
    <x v="0"/>
    <x v="5"/>
    <x v="1719"/>
    <x v="5896"/>
    <n v="1"/>
    <n v="0"/>
    <x v="7193"/>
  </r>
  <r>
    <n v="9410"/>
    <s v="US-2017-110149"/>
    <x v="389"/>
    <x v="114"/>
    <s v="First Class"/>
    <s v="WB-21850"/>
    <s v="William Brown"/>
    <s v="Consumer"/>
    <s v="United States"/>
    <s v="Philadelphia"/>
    <s v="Pennsylvania"/>
    <n v="19143"/>
    <x v="3"/>
    <x v="634"/>
    <x v="1"/>
    <x v="8"/>
    <x v="634"/>
    <x v="5897"/>
    <n v="1"/>
    <n v="0.7"/>
    <x v="7194"/>
  </r>
  <r>
    <n v="9411"/>
    <s v="US-2017-110149"/>
    <x v="389"/>
    <x v="114"/>
    <s v="First Class"/>
    <s v="WB-21850"/>
    <s v="William Brown"/>
    <s v="Consumer"/>
    <s v="United States"/>
    <s v="Philadelphia"/>
    <s v="Pennsylvania"/>
    <n v="19143"/>
    <x v="3"/>
    <x v="504"/>
    <x v="0"/>
    <x v="5"/>
    <x v="504"/>
    <x v="1190"/>
    <n v="5"/>
    <n v="0.2"/>
    <x v="7195"/>
  </r>
  <r>
    <n v="9412"/>
    <s v="CA-2016-108959"/>
    <x v="612"/>
    <x v="1007"/>
    <s v="Second Class"/>
    <s v="MH-17785"/>
    <s v="Maya Herman"/>
    <s v="Corporate"/>
    <s v="United States"/>
    <s v="Glendale"/>
    <s v="Arizona"/>
    <n v="85301"/>
    <x v="1"/>
    <x v="533"/>
    <x v="1"/>
    <x v="4"/>
    <x v="533"/>
    <x v="5898"/>
    <n v="1"/>
    <n v="0.2"/>
    <x v="7196"/>
  </r>
  <r>
    <n v="9413"/>
    <s v="CA-2015-164777"/>
    <x v="746"/>
    <x v="798"/>
    <s v="First Class"/>
    <s v="SC-20305"/>
    <s v="Sean Christensen"/>
    <s v="Consumer"/>
    <s v="United States"/>
    <s v="Los Angeles"/>
    <s v="California"/>
    <n v="90036"/>
    <x v="1"/>
    <x v="483"/>
    <x v="0"/>
    <x v="1"/>
    <x v="483"/>
    <x v="5355"/>
    <n v="5"/>
    <n v="0.2"/>
    <x v="232"/>
  </r>
  <r>
    <n v="9414"/>
    <s v="CA-2016-132017"/>
    <x v="182"/>
    <x v="759"/>
    <s v="First Class"/>
    <s v="MH-17620"/>
    <s v="Matt Hagelstein"/>
    <s v="Corporate"/>
    <s v="United States"/>
    <s v="Houston"/>
    <s v="Texas"/>
    <n v="77041"/>
    <x v="2"/>
    <x v="822"/>
    <x v="1"/>
    <x v="8"/>
    <x v="818"/>
    <x v="5899"/>
    <n v="2"/>
    <n v="0.8"/>
    <x v="7197"/>
  </r>
  <r>
    <n v="9415"/>
    <s v="CA-2015-127824"/>
    <x v="1090"/>
    <x v="1181"/>
    <s v="Standard Class"/>
    <s v="JC-15775"/>
    <s v="John Castell"/>
    <s v="Consumer"/>
    <s v="United States"/>
    <s v="Seattle"/>
    <s v="Washington"/>
    <n v="98115"/>
    <x v="1"/>
    <x v="1807"/>
    <x v="2"/>
    <x v="7"/>
    <x v="1797"/>
    <x v="2528"/>
    <n v="2"/>
    <n v="0.2"/>
    <x v="7198"/>
  </r>
  <r>
    <n v="9416"/>
    <s v="CA-2015-127824"/>
    <x v="1090"/>
    <x v="1181"/>
    <s v="Standard Class"/>
    <s v="JC-15775"/>
    <s v="John Castell"/>
    <s v="Consumer"/>
    <s v="United States"/>
    <s v="Seattle"/>
    <s v="Washington"/>
    <n v="98115"/>
    <x v="1"/>
    <x v="1331"/>
    <x v="1"/>
    <x v="10"/>
    <x v="1316"/>
    <x v="1465"/>
    <n v="3"/>
    <n v="0"/>
    <x v="1544"/>
  </r>
  <r>
    <n v="9417"/>
    <s v="CA-2015-127824"/>
    <x v="1090"/>
    <x v="1181"/>
    <s v="Standard Class"/>
    <s v="JC-15775"/>
    <s v="John Castell"/>
    <s v="Consumer"/>
    <s v="United States"/>
    <s v="Seattle"/>
    <s v="Washington"/>
    <n v="98115"/>
    <x v="1"/>
    <x v="224"/>
    <x v="0"/>
    <x v="5"/>
    <x v="225"/>
    <x v="3716"/>
    <n v="3"/>
    <n v="0"/>
    <x v="4250"/>
  </r>
  <r>
    <n v="9418"/>
    <s v="CA-2014-148285"/>
    <x v="1219"/>
    <x v="1252"/>
    <s v="Standard Class"/>
    <s v="RD-19810"/>
    <s v="Ross DeVincentis"/>
    <s v="Home Office"/>
    <s v="United States"/>
    <s v="Fayetteville"/>
    <s v="North Carolina"/>
    <n v="28314"/>
    <x v="0"/>
    <x v="778"/>
    <x v="1"/>
    <x v="10"/>
    <x v="777"/>
    <x v="563"/>
    <n v="2"/>
    <n v="0.2"/>
    <x v="572"/>
  </r>
  <r>
    <n v="9419"/>
    <s v="CA-2014-148285"/>
    <x v="1219"/>
    <x v="1252"/>
    <s v="Standard Class"/>
    <s v="RD-19810"/>
    <s v="Ross DeVincentis"/>
    <s v="Home Office"/>
    <s v="United States"/>
    <s v="Fayetteville"/>
    <s v="North Carolina"/>
    <n v="28314"/>
    <x v="0"/>
    <x v="811"/>
    <x v="1"/>
    <x v="10"/>
    <x v="33"/>
    <x v="1655"/>
    <n v="3"/>
    <n v="0.2"/>
    <x v="3595"/>
  </r>
  <r>
    <n v="9420"/>
    <s v="CA-2017-152926"/>
    <x v="280"/>
    <x v="1092"/>
    <s v="Second Class"/>
    <s v="SC-20695"/>
    <s v="Steve Chapman"/>
    <s v="Corporate"/>
    <s v="United States"/>
    <s v="Houston"/>
    <s v="Texas"/>
    <n v="77041"/>
    <x v="2"/>
    <x v="513"/>
    <x v="1"/>
    <x v="9"/>
    <x v="513"/>
    <x v="5279"/>
    <n v="2"/>
    <n v="0.8"/>
    <x v="6364"/>
  </r>
  <r>
    <n v="9421"/>
    <s v="CA-2017-152926"/>
    <x v="280"/>
    <x v="1092"/>
    <s v="Second Class"/>
    <s v="SC-20695"/>
    <s v="Steve Chapman"/>
    <s v="Corporate"/>
    <s v="United States"/>
    <s v="Houston"/>
    <s v="Texas"/>
    <n v="77041"/>
    <x v="2"/>
    <x v="1549"/>
    <x v="1"/>
    <x v="9"/>
    <x v="1537"/>
    <x v="5900"/>
    <n v="6"/>
    <n v="0.8"/>
    <x v="7199"/>
  </r>
  <r>
    <n v="9422"/>
    <s v="CA-2014-145254"/>
    <x v="149"/>
    <x v="151"/>
    <s v="Standard Class"/>
    <s v="NC-18535"/>
    <s v="Nick Crebassa"/>
    <s v="Corporate"/>
    <s v="United States"/>
    <s v="San Francisco"/>
    <s v="California"/>
    <n v="94122"/>
    <x v="1"/>
    <x v="1066"/>
    <x v="2"/>
    <x v="7"/>
    <x v="1055"/>
    <x v="2821"/>
    <n v="6"/>
    <n v="0.2"/>
    <x v="7200"/>
  </r>
  <r>
    <n v="9423"/>
    <s v="CA-2014-145254"/>
    <x v="149"/>
    <x v="151"/>
    <s v="Standard Class"/>
    <s v="NC-18535"/>
    <s v="Nick Crebassa"/>
    <s v="Corporate"/>
    <s v="United States"/>
    <s v="San Francisco"/>
    <s v="California"/>
    <n v="94122"/>
    <x v="1"/>
    <x v="597"/>
    <x v="1"/>
    <x v="14"/>
    <x v="597"/>
    <x v="5557"/>
    <n v="5"/>
    <n v="0"/>
    <x v="6740"/>
  </r>
  <r>
    <n v="9424"/>
    <s v="CA-2014-145254"/>
    <x v="149"/>
    <x v="151"/>
    <s v="Standard Class"/>
    <s v="NC-18535"/>
    <s v="Nick Crebassa"/>
    <s v="Corporate"/>
    <s v="United States"/>
    <s v="San Francisco"/>
    <s v="California"/>
    <n v="94122"/>
    <x v="1"/>
    <x v="722"/>
    <x v="2"/>
    <x v="7"/>
    <x v="1404"/>
    <x v="214"/>
    <n v="3"/>
    <n v="0.2"/>
    <x v="2436"/>
  </r>
  <r>
    <n v="9425"/>
    <s v="CA-2014-145254"/>
    <x v="149"/>
    <x v="151"/>
    <s v="Standard Class"/>
    <s v="NC-18535"/>
    <s v="Nick Crebassa"/>
    <s v="Corporate"/>
    <s v="United States"/>
    <s v="San Francisco"/>
    <s v="California"/>
    <n v="94122"/>
    <x v="1"/>
    <x v="46"/>
    <x v="2"/>
    <x v="11"/>
    <x v="46"/>
    <x v="47"/>
    <n v="3"/>
    <n v="0"/>
    <x v="47"/>
  </r>
  <r>
    <n v="9426"/>
    <s v="CA-2014-116246"/>
    <x v="171"/>
    <x v="101"/>
    <s v="Second Class"/>
    <s v="LW-17215"/>
    <s v="Luke Weiss"/>
    <s v="Consumer"/>
    <s v="United States"/>
    <s v="New York City"/>
    <s v="New York"/>
    <n v="10035"/>
    <x v="3"/>
    <x v="483"/>
    <x v="0"/>
    <x v="1"/>
    <x v="483"/>
    <x v="5901"/>
    <n v="6"/>
    <n v="0.1"/>
    <x v="7201"/>
  </r>
  <r>
    <n v="9427"/>
    <s v="CA-2016-160479"/>
    <x v="306"/>
    <x v="369"/>
    <s v="Standard Class"/>
    <s v="AH-10585"/>
    <s v="Angele Hood"/>
    <s v="Consumer"/>
    <s v="United States"/>
    <s v="Seattle"/>
    <s v="Washington"/>
    <n v="98105"/>
    <x v="1"/>
    <x v="1658"/>
    <x v="1"/>
    <x v="6"/>
    <x v="1646"/>
    <x v="3826"/>
    <n v="5"/>
    <n v="0"/>
    <x v="4396"/>
  </r>
  <r>
    <n v="9428"/>
    <s v="CA-2014-167486"/>
    <x v="501"/>
    <x v="34"/>
    <s v="Standard Class"/>
    <s v="JO-15145"/>
    <s v="Jack O'Briant"/>
    <s v="Corporate"/>
    <s v="United States"/>
    <s v="Buffalo"/>
    <s v="New York"/>
    <n v="14215"/>
    <x v="3"/>
    <x v="892"/>
    <x v="0"/>
    <x v="5"/>
    <x v="885"/>
    <x v="3351"/>
    <n v="5"/>
    <n v="0"/>
    <x v="7202"/>
  </r>
  <r>
    <n v="9429"/>
    <s v="CA-2014-152100"/>
    <x v="218"/>
    <x v="227"/>
    <s v="Standard Class"/>
    <s v="VW-21775"/>
    <s v="Victoria Wilson"/>
    <s v="Corporate"/>
    <s v="United States"/>
    <s v="Huntsville"/>
    <s v="Texas"/>
    <n v="77340"/>
    <x v="2"/>
    <x v="377"/>
    <x v="0"/>
    <x v="1"/>
    <x v="378"/>
    <x v="5902"/>
    <n v="8"/>
    <n v="0.3"/>
    <x v="7203"/>
  </r>
  <r>
    <n v="9430"/>
    <s v="CA-2015-166219"/>
    <x v="834"/>
    <x v="483"/>
    <s v="Standard Class"/>
    <s v="BP-11185"/>
    <s v="Ben Peterman"/>
    <s v="Corporate"/>
    <s v="United States"/>
    <s v="Dallas"/>
    <s v="Texas"/>
    <n v="75081"/>
    <x v="2"/>
    <x v="903"/>
    <x v="2"/>
    <x v="7"/>
    <x v="895"/>
    <x v="1124"/>
    <n v="5"/>
    <n v="0.2"/>
    <x v="7204"/>
  </r>
  <r>
    <n v="9431"/>
    <s v="CA-2015-166219"/>
    <x v="834"/>
    <x v="483"/>
    <s v="Standard Class"/>
    <s v="BP-11185"/>
    <s v="Ben Peterman"/>
    <s v="Corporate"/>
    <s v="United States"/>
    <s v="Dallas"/>
    <s v="Texas"/>
    <n v="75081"/>
    <x v="2"/>
    <x v="1116"/>
    <x v="0"/>
    <x v="3"/>
    <x v="1104"/>
    <x v="5903"/>
    <n v="1"/>
    <n v="0.3"/>
    <x v="7205"/>
  </r>
  <r>
    <n v="9432"/>
    <s v="CA-2015-111864"/>
    <x v="974"/>
    <x v="959"/>
    <s v="Same Day"/>
    <s v="PP-18955"/>
    <s v="Paul Prost"/>
    <s v="Home Office"/>
    <s v="United States"/>
    <s v="Philadelphia"/>
    <s v="Pennsylvania"/>
    <n v="19134"/>
    <x v="3"/>
    <x v="1852"/>
    <x v="1"/>
    <x v="2"/>
    <x v="1840"/>
    <x v="2184"/>
    <n v="2"/>
    <n v="0.2"/>
    <x v="2352"/>
  </r>
  <r>
    <n v="9433"/>
    <s v="CA-2015-119627"/>
    <x v="493"/>
    <x v="309"/>
    <s v="Standard Class"/>
    <s v="SC-20725"/>
    <s v="Steven Cartwright"/>
    <s v="Consumer"/>
    <s v="United States"/>
    <s v="Peoria"/>
    <s v="Arizona"/>
    <n v="85345"/>
    <x v="1"/>
    <x v="1202"/>
    <x v="2"/>
    <x v="11"/>
    <x v="1187"/>
    <x v="5520"/>
    <n v="2"/>
    <n v="0.2"/>
    <x v="6688"/>
  </r>
  <r>
    <n v="9434"/>
    <s v="CA-2015-119627"/>
    <x v="493"/>
    <x v="309"/>
    <s v="Standard Class"/>
    <s v="SC-20725"/>
    <s v="Steven Cartwright"/>
    <s v="Consumer"/>
    <s v="United States"/>
    <s v="Peoria"/>
    <s v="Arizona"/>
    <n v="85345"/>
    <x v="1"/>
    <x v="289"/>
    <x v="1"/>
    <x v="10"/>
    <x v="289"/>
    <x v="1590"/>
    <n v="7"/>
    <n v="0.2"/>
    <x v="1683"/>
  </r>
  <r>
    <n v="9435"/>
    <s v="CA-2015-119627"/>
    <x v="493"/>
    <x v="309"/>
    <s v="Standard Class"/>
    <s v="SC-20725"/>
    <s v="Steven Cartwright"/>
    <s v="Consumer"/>
    <s v="United States"/>
    <s v="Peoria"/>
    <s v="Arizona"/>
    <n v="85345"/>
    <x v="1"/>
    <x v="786"/>
    <x v="1"/>
    <x v="6"/>
    <x v="785"/>
    <x v="1518"/>
    <n v="3"/>
    <n v="0.2"/>
    <x v="4816"/>
  </r>
  <r>
    <n v="9436"/>
    <s v="CA-2015-119627"/>
    <x v="493"/>
    <x v="309"/>
    <s v="Standard Class"/>
    <s v="SC-20725"/>
    <s v="Steven Cartwright"/>
    <s v="Consumer"/>
    <s v="United States"/>
    <s v="Peoria"/>
    <s v="Arizona"/>
    <n v="85345"/>
    <x v="1"/>
    <x v="552"/>
    <x v="2"/>
    <x v="11"/>
    <x v="551"/>
    <x v="5904"/>
    <n v="4"/>
    <n v="0.2"/>
    <x v="7206"/>
  </r>
  <r>
    <n v="9437"/>
    <s v="CA-2015-160787"/>
    <x v="12"/>
    <x v="1305"/>
    <s v="Same Day"/>
    <s v="BM-11785"/>
    <s v="Bryan Mills"/>
    <s v="Consumer"/>
    <s v="United States"/>
    <s v="Philadelphia"/>
    <s v="Pennsylvania"/>
    <n v="19143"/>
    <x v="3"/>
    <x v="696"/>
    <x v="1"/>
    <x v="8"/>
    <x v="696"/>
    <x v="194"/>
    <n v="2"/>
    <n v="0.7"/>
    <x v="2886"/>
  </r>
  <r>
    <n v="9438"/>
    <s v="CA-2017-107853"/>
    <x v="1143"/>
    <x v="1135"/>
    <s v="Standard Class"/>
    <s v="CD-11920"/>
    <s v="Carlos Daly"/>
    <s v="Consumer"/>
    <s v="United States"/>
    <s v="Oceanside"/>
    <s v="California"/>
    <n v="92054"/>
    <x v="1"/>
    <x v="1440"/>
    <x v="1"/>
    <x v="10"/>
    <x v="1428"/>
    <x v="91"/>
    <n v="2"/>
    <n v="0"/>
    <x v="91"/>
  </r>
  <r>
    <n v="9439"/>
    <s v="CA-2017-126144"/>
    <x v="689"/>
    <x v="727"/>
    <s v="Standard Class"/>
    <s v="GM-14680"/>
    <s v="Greg Matthias"/>
    <s v="Consumer"/>
    <s v="United States"/>
    <s v="Philadelphia"/>
    <s v="Pennsylvania"/>
    <n v="19134"/>
    <x v="3"/>
    <x v="1270"/>
    <x v="2"/>
    <x v="7"/>
    <x v="1255"/>
    <x v="5905"/>
    <n v="4"/>
    <n v="0.4"/>
    <x v="7207"/>
  </r>
  <r>
    <n v="9440"/>
    <s v="US-2014-154655"/>
    <x v="36"/>
    <x v="1098"/>
    <s v="Standard Class"/>
    <s v="BP-11050"/>
    <s v="Barry Pond"/>
    <s v="Corporate"/>
    <s v="United States"/>
    <s v="Chicago"/>
    <s v="Illinois"/>
    <n v="60623"/>
    <x v="2"/>
    <x v="1205"/>
    <x v="1"/>
    <x v="14"/>
    <x v="1190"/>
    <x v="5906"/>
    <n v="2"/>
    <n v="0.2"/>
    <x v="7208"/>
  </r>
  <r>
    <n v="9441"/>
    <s v="CA-2014-100391"/>
    <x v="594"/>
    <x v="632"/>
    <s v="Standard Class"/>
    <s v="BW-11065"/>
    <s v="Barry Weirich"/>
    <s v="Consumer"/>
    <s v="United States"/>
    <s v="New York City"/>
    <s v="New York"/>
    <n v="10035"/>
    <x v="3"/>
    <x v="1490"/>
    <x v="1"/>
    <x v="10"/>
    <x v="1477"/>
    <x v="2"/>
    <n v="2"/>
    <n v="0"/>
    <x v="5223"/>
  </r>
  <r>
    <n v="9442"/>
    <s v="CA-2014-165477"/>
    <x v="282"/>
    <x v="252"/>
    <s v="Second Class"/>
    <s v="RE-19405"/>
    <s v="Ricardo Emerson"/>
    <s v="Consumer"/>
    <s v="United States"/>
    <s v="Kent"/>
    <s v="Ohio"/>
    <n v="44240"/>
    <x v="3"/>
    <x v="1204"/>
    <x v="1"/>
    <x v="9"/>
    <x v="1189"/>
    <x v="5907"/>
    <n v="5"/>
    <n v="0.2"/>
    <x v="7209"/>
  </r>
  <r>
    <n v="9443"/>
    <s v="CA-2017-165904"/>
    <x v="104"/>
    <x v="384"/>
    <s v="Standard Class"/>
    <s v="HR-14770"/>
    <s v="Hallie Redmond"/>
    <s v="Home Office"/>
    <s v="United States"/>
    <s v="Jacksonville"/>
    <s v="Florida"/>
    <n v="32216"/>
    <x v="0"/>
    <x v="400"/>
    <x v="1"/>
    <x v="6"/>
    <x v="401"/>
    <x v="5908"/>
    <n v="2"/>
    <n v="0.2"/>
    <x v="7210"/>
  </r>
  <r>
    <n v="9444"/>
    <s v="CA-2017-165904"/>
    <x v="104"/>
    <x v="384"/>
    <s v="Standard Class"/>
    <s v="HR-14770"/>
    <s v="Hallie Redmond"/>
    <s v="Home Office"/>
    <s v="United States"/>
    <s v="Jacksonville"/>
    <s v="Florida"/>
    <n v="32216"/>
    <x v="0"/>
    <x v="819"/>
    <x v="2"/>
    <x v="7"/>
    <x v="815"/>
    <x v="985"/>
    <n v="2"/>
    <n v="0.2"/>
    <x v="1023"/>
  </r>
  <r>
    <n v="9445"/>
    <s v="CA-2015-104052"/>
    <x v="879"/>
    <x v="932"/>
    <s v="First Class"/>
    <s v="TP-21565"/>
    <s v="Tracy Poddar"/>
    <s v="Corporate"/>
    <s v="United States"/>
    <s v="Coppell"/>
    <s v="Texas"/>
    <n v="75019"/>
    <x v="2"/>
    <x v="1620"/>
    <x v="2"/>
    <x v="7"/>
    <x v="1611"/>
    <x v="3124"/>
    <n v="4"/>
    <n v="0.2"/>
    <x v="3505"/>
  </r>
  <r>
    <n v="9446"/>
    <s v="CA-2015-168277"/>
    <x v="352"/>
    <x v="69"/>
    <s v="Standard Class"/>
    <s v="KB-16315"/>
    <s v="Karl Braun"/>
    <s v="Consumer"/>
    <s v="United States"/>
    <s v="Indianapolis"/>
    <s v="Indiana"/>
    <n v="46203"/>
    <x v="2"/>
    <x v="617"/>
    <x v="1"/>
    <x v="2"/>
    <x v="617"/>
    <x v="714"/>
    <n v="3"/>
    <n v="0"/>
    <x v="732"/>
  </r>
  <r>
    <n v="9447"/>
    <s v="CA-2016-158617"/>
    <x v="897"/>
    <x v="961"/>
    <s v="Standard Class"/>
    <s v="AC-10660"/>
    <s v="Anna Chung"/>
    <s v="Consumer"/>
    <s v="United States"/>
    <s v="Lawrence"/>
    <s v="Indiana"/>
    <n v="46226"/>
    <x v="2"/>
    <x v="1357"/>
    <x v="1"/>
    <x v="10"/>
    <x v="1343"/>
    <x v="1211"/>
    <n v="6"/>
    <n v="0"/>
    <x v="5470"/>
  </r>
  <r>
    <n v="9448"/>
    <s v="CA-2017-136882"/>
    <x v="837"/>
    <x v="1081"/>
    <s v="Standard Class"/>
    <s v="DN-13690"/>
    <s v="Duane Noonan"/>
    <s v="Consumer"/>
    <s v="United States"/>
    <s v="Tulsa"/>
    <s v="Oklahoma"/>
    <n v="74133"/>
    <x v="2"/>
    <x v="35"/>
    <x v="0"/>
    <x v="5"/>
    <x v="35"/>
    <x v="5909"/>
    <n v="5"/>
    <n v="0"/>
    <x v="7211"/>
  </r>
  <r>
    <n v="9449"/>
    <s v="US-2016-148957"/>
    <x v="42"/>
    <x v="30"/>
    <s v="Standard Class"/>
    <s v="CC-12430"/>
    <s v="Chuck Clark"/>
    <s v="Home Office"/>
    <s v="United States"/>
    <s v="Redmond"/>
    <s v="Washington"/>
    <n v="98052"/>
    <x v="1"/>
    <x v="1038"/>
    <x v="1"/>
    <x v="2"/>
    <x v="1028"/>
    <x v="5910"/>
    <n v="4"/>
    <n v="0"/>
    <x v="7212"/>
  </r>
  <r>
    <n v="9450"/>
    <s v="CA-2014-140032"/>
    <x v="78"/>
    <x v="178"/>
    <s v="Standard Class"/>
    <s v="TS-21340"/>
    <s v="Toby Swindell"/>
    <s v="Consumer"/>
    <s v="United States"/>
    <s v="San Francisco"/>
    <s v="California"/>
    <n v="94109"/>
    <x v="1"/>
    <x v="973"/>
    <x v="1"/>
    <x v="8"/>
    <x v="967"/>
    <x v="5911"/>
    <n v="2"/>
    <n v="0.2"/>
    <x v="7213"/>
  </r>
  <r>
    <n v="9451"/>
    <s v="CA-2017-145506"/>
    <x v="95"/>
    <x v="92"/>
    <s v="Standard Class"/>
    <s v="MO-17800"/>
    <s v="Meg O'Connel"/>
    <s v="Home Office"/>
    <s v="United States"/>
    <s v="Spokane"/>
    <s v="Washington"/>
    <n v="99207"/>
    <x v="1"/>
    <x v="464"/>
    <x v="1"/>
    <x v="4"/>
    <x v="465"/>
    <x v="5912"/>
    <n v="9"/>
    <n v="0"/>
    <x v="7214"/>
  </r>
  <r>
    <n v="9452"/>
    <s v="CA-2015-129546"/>
    <x v="694"/>
    <x v="1287"/>
    <s v="Standard Class"/>
    <s v="RP-19855"/>
    <s v="Roy Phan"/>
    <s v="Corporate"/>
    <s v="United States"/>
    <s v="Los Angeles"/>
    <s v="California"/>
    <n v="90032"/>
    <x v="1"/>
    <x v="1094"/>
    <x v="1"/>
    <x v="9"/>
    <x v="1084"/>
    <x v="5913"/>
    <n v="3"/>
    <n v="0"/>
    <x v="7215"/>
  </r>
  <r>
    <n v="9453"/>
    <s v="CA-2015-129546"/>
    <x v="694"/>
    <x v="1287"/>
    <s v="Standard Class"/>
    <s v="RP-19855"/>
    <s v="Roy Phan"/>
    <s v="Corporate"/>
    <s v="United States"/>
    <s v="Los Angeles"/>
    <s v="California"/>
    <n v="90032"/>
    <x v="1"/>
    <x v="822"/>
    <x v="1"/>
    <x v="8"/>
    <x v="818"/>
    <x v="5914"/>
    <n v="6"/>
    <n v="0.2"/>
    <x v="7216"/>
  </r>
  <r>
    <n v="9454"/>
    <s v="CA-2015-129546"/>
    <x v="694"/>
    <x v="1287"/>
    <s v="Standard Class"/>
    <s v="RP-19855"/>
    <s v="Roy Phan"/>
    <s v="Corporate"/>
    <s v="United States"/>
    <s v="Los Angeles"/>
    <s v="California"/>
    <n v="90032"/>
    <x v="1"/>
    <x v="1799"/>
    <x v="1"/>
    <x v="14"/>
    <x v="1789"/>
    <x v="5915"/>
    <n v="3"/>
    <n v="0"/>
    <x v="7217"/>
  </r>
  <r>
    <n v="9455"/>
    <s v="CA-2015-129546"/>
    <x v="694"/>
    <x v="1287"/>
    <s v="Standard Class"/>
    <s v="RP-19855"/>
    <s v="Roy Phan"/>
    <s v="Corporate"/>
    <s v="United States"/>
    <s v="Los Angeles"/>
    <s v="California"/>
    <n v="90032"/>
    <x v="1"/>
    <x v="461"/>
    <x v="2"/>
    <x v="7"/>
    <x v="462"/>
    <x v="2862"/>
    <n v="2"/>
    <n v="0.2"/>
    <x v="7218"/>
  </r>
  <r>
    <n v="9456"/>
    <s v="CA-2016-140977"/>
    <x v="950"/>
    <x v="1210"/>
    <s v="Second Class"/>
    <s v="JL-15175"/>
    <s v="James Lanier"/>
    <s v="Home Office"/>
    <s v="United States"/>
    <s v="Chattanooga"/>
    <s v="Tennessee"/>
    <n v="37421"/>
    <x v="0"/>
    <x v="1855"/>
    <x v="2"/>
    <x v="15"/>
    <x v="1843"/>
    <x v="5916"/>
    <n v="1"/>
    <n v="0.5"/>
    <x v="7219"/>
  </r>
  <r>
    <n v="9457"/>
    <s v="CA-2017-151855"/>
    <x v="837"/>
    <x v="1081"/>
    <s v="Standard Class"/>
    <s v="BW-11110"/>
    <s v="Bart Watters"/>
    <s v="Corporate"/>
    <s v="United States"/>
    <s v="Greensboro"/>
    <s v="North Carolina"/>
    <n v="27405"/>
    <x v="0"/>
    <x v="1856"/>
    <x v="2"/>
    <x v="11"/>
    <x v="1844"/>
    <x v="5917"/>
    <n v="3"/>
    <n v="0.2"/>
    <x v="7220"/>
  </r>
  <r>
    <n v="9458"/>
    <s v="CA-2017-151855"/>
    <x v="837"/>
    <x v="1081"/>
    <s v="Standard Class"/>
    <s v="BW-11110"/>
    <s v="Bart Watters"/>
    <s v="Corporate"/>
    <s v="United States"/>
    <s v="Greensboro"/>
    <s v="North Carolina"/>
    <n v="27405"/>
    <x v="0"/>
    <x v="1232"/>
    <x v="1"/>
    <x v="8"/>
    <x v="1215"/>
    <x v="5918"/>
    <n v="5"/>
    <n v="0.7"/>
    <x v="7221"/>
  </r>
  <r>
    <n v="9459"/>
    <s v="CA-2014-138240"/>
    <x v="1148"/>
    <x v="1216"/>
    <s v="Standard Class"/>
    <s v="SJ-20500"/>
    <s v="Shirley Jackson"/>
    <s v="Consumer"/>
    <s v="United States"/>
    <s v="San Francisco"/>
    <s v="California"/>
    <n v="94122"/>
    <x v="1"/>
    <x v="281"/>
    <x v="1"/>
    <x v="6"/>
    <x v="281"/>
    <x v="5919"/>
    <n v="3"/>
    <n v="0"/>
    <x v="7222"/>
  </r>
  <r>
    <n v="9460"/>
    <s v="CA-2014-138240"/>
    <x v="1148"/>
    <x v="1216"/>
    <s v="Standard Class"/>
    <s v="SJ-20500"/>
    <s v="Shirley Jackson"/>
    <s v="Consumer"/>
    <s v="United States"/>
    <s v="San Francisco"/>
    <s v="California"/>
    <n v="94122"/>
    <x v="1"/>
    <x v="1730"/>
    <x v="2"/>
    <x v="7"/>
    <x v="1717"/>
    <x v="314"/>
    <n v="1"/>
    <n v="0.2"/>
    <x v="6293"/>
  </r>
  <r>
    <n v="9461"/>
    <s v="CA-2014-101833"/>
    <x v="664"/>
    <x v="794"/>
    <s v="Second Class"/>
    <s v="FG-14260"/>
    <s v="Frank Gastineau"/>
    <s v="Home Office"/>
    <s v="United States"/>
    <s v="New York City"/>
    <s v="New York"/>
    <n v="10024"/>
    <x v="3"/>
    <x v="693"/>
    <x v="1"/>
    <x v="10"/>
    <x v="693"/>
    <x v="805"/>
    <n v="3"/>
    <n v="0"/>
    <x v="830"/>
  </r>
  <r>
    <n v="9462"/>
    <s v="CA-2014-100867"/>
    <x v="538"/>
    <x v="960"/>
    <s v="Standard Class"/>
    <s v="EH-14125"/>
    <s v="Eugene Hildebrand"/>
    <s v="Home Office"/>
    <s v="United States"/>
    <s v="Lakewood"/>
    <s v="California"/>
    <n v="90712"/>
    <x v="1"/>
    <x v="1086"/>
    <x v="2"/>
    <x v="7"/>
    <x v="1076"/>
    <x v="5920"/>
    <n v="6"/>
    <n v="0.2"/>
    <x v="7223"/>
  </r>
  <r>
    <n v="9463"/>
    <s v="US-2017-109610"/>
    <x v="920"/>
    <x v="524"/>
    <s v="Second Class"/>
    <s v="BS-11590"/>
    <s v="Brendan Sweed"/>
    <s v="Corporate"/>
    <s v="United States"/>
    <s v="Louisville"/>
    <s v="Kentucky"/>
    <n v="40214"/>
    <x v="0"/>
    <x v="1131"/>
    <x v="0"/>
    <x v="1"/>
    <x v="1119"/>
    <x v="4391"/>
    <n v="2"/>
    <n v="0"/>
    <x v="5152"/>
  </r>
  <r>
    <n v="9464"/>
    <s v="CA-2014-156545"/>
    <x v="1220"/>
    <x v="1318"/>
    <s v="First Class"/>
    <s v="JS-16030"/>
    <s v="Joy Smith"/>
    <s v="Consumer"/>
    <s v="United States"/>
    <s v="Columbus"/>
    <s v="Ohio"/>
    <n v="43229"/>
    <x v="3"/>
    <x v="487"/>
    <x v="1"/>
    <x v="6"/>
    <x v="487"/>
    <x v="530"/>
    <n v="4"/>
    <n v="0.2"/>
    <x v="541"/>
  </r>
  <r>
    <n v="9465"/>
    <s v="CA-2014-109127"/>
    <x v="1059"/>
    <x v="182"/>
    <s v="Standard Class"/>
    <s v="JC-15775"/>
    <s v="John Castell"/>
    <s v="Consumer"/>
    <s v="United States"/>
    <s v="Newark"/>
    <s v="Delaware"/>
    <n v="19711"/>
    <x v="3"/>
    <x v="1568"/>
    <x v="1"/>
    <x v="2"/>
    <x v="1559"/>
    <x v="1315"/>
    <n v="6"/>
    <n v="0"/>
    <x v="7224"/>
  </r>
  <r>
    <n v="9466"/>
    <s v="CA-2016-126858"/>
    <x v="258"/>
    <x v="791"/>
    <s v="Standard Class"/>
    <s v="JM-15265"/>
    <s v="Janet Molinari"/>
    <s v="Corporate"/>
    <s v="United States"/>
    <s v="Seattle"/>
    <s v="Washington"/>
    <n v="98115"/>
    <x v="1"/>
    <x v="468"/>
    <x v="0"/>
    <x v="5"/>
    <x v="469"/>
    <x v="5795"/>
    <n v="2"/>
    <n v="0"/>
    <x v="7046"/>
  </r>
  <r>
    <n v="9467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141"/>
    <x v="1"/>
    <x v="8"/>
    <x v="142"/>
    <x v="5921"/>
    <n v="6"/>
    <n v="0.2"/>
    <x v="7225"/>
  </r>
  <r>
    <n v="9468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1582"/>
    <x v="0"/>
    <x v="3"/>
    <x v="1573"/>
    <x v="4365"/>
    <n v="2"/>
    <n v="0.4"/>
    <x v="7226"/>
  </r>
  <r>
    <n v="9469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680"/>
    <x v="1"/>
    <x v="10"/>
    <x v="680"/>
    <x v="91"/>
    <n v="2"/>
    <n v="0"/>
    <x v="91"/>
  </r>
  <r>
    <n v="9470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417"/>
    <x v="1"/>
    <x v="10"/>
    <x v="417"/>
    <x v="168"/>
    <n v="2"/>
    <n v="0"/>
    <x v="170"/>
  </r>
  <r>
    <n v="9471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140"/>
    <x v="2"/>
    <x v="7"/>
    <x v="141"/>
    <x v="2622"/>
    <n v="2"/>
    <n v="0"/>
    <x v="7227"/>
  </r>
  <r>
    <n v="9472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276"/>
    <x v="1"/>
    <x v="8"/>
    <x v="276"/>
    <x v="5872"/>
    <n v="1"/>
    <n v="0.2"/>
    <x v="6836"/>
  </r>
  <r>
    <n v="9473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1459"/>
    <x v="0"/>
    <x v="1"/>
    <x v="1445"/>
    <x v="5922"/>
    <n v="2"/>
    <n v="0.1"/>
    <x v="7228"/>
  </r>
  <r>
    <n v="9474"/>
    <s v="CA-2017-102925"/>
    <x v="60"/>
    <x v="173"/>
    <s v="Second Class"/>
    <s v="CD-12280"/>
    <s v="Christina DeMoss"/>
    <s v="Consumer"/>
    <s v="United States"/>
    <s v="New York City"/>
    <s v="New York"/>
    <n v="10024"/>
    <x v="3"/>
    <x v="1757"/>
    <x v="0"/>
    <x v="5"/>
    <x v="1747"/>
    <x v="5923"/>
    <n v="5"/>
    <n v="0"/>
    <x v="7229"/>
  </r>
  <r>
    <n v="9475"/>
    <s v="CA-2015-100818"/>
    <x v="70"/>
    <x v="997"/>
    <s v="Second Class"/>
    <s v="JM-15265"/>
    <s v="Janet Molinari"/>
    <s v="Corporate"/>
    <s v="United States"/>
    <s v="Chicago"/>
    <s v="Illinois"/>
    <n v="60653"/>
    <x v="2"/>
    <x v="1139"/>
    <x v="1"/>
    <x v="2"/>
    <x v="1127"/>
    <x v="2184"/>
    <n v="2"/>
    <n v="0.2"/>
    <x v="2352"/>
  </r>
  <r>
    <n v="9476"/>
    <s v="CA-2015-100818"/>
    <x v="70"/>
    <x v="997"/>
    <s v="Second Class"/>
    <s v="JM-15265"/>
    <s v="Janet Molinari"/>
    <s v="Corporate"/>
    <s v="United States"/>
    <s v="Chicago"/>
    <s v="Illinois"/>
    <n v="60653"/>
    <x v="2"/>
    <x v="1030"/>
    <x v="1"/>
    <x v="10"/>
    <x v="1021"/>
    <x v="4259"/>
    <n v="7"/>
    <n v="0.2"/>
    <x v="4974"/>
  </r>
  <r>
    <n v="9477"/>
    <s v="CA-2015-100818"/>
    <x v="70"/>
    <x v="997"/>
    <s v="Second Class"/>
    <s v="JM-15265"/>
    <s v="Janet Molinari"/>
    <s v="Corporate"/>
    <s v="United States"/>
    <s v="Chicago"/>
    <s v="Illinois"/>
    <n v="60653"/>
    <x v="2"/>
    <x v="1537"/>
    <x v="0"/>
    <x v="5"/>
    <x v="1525"/>
    <x v="5924"/>
    <n v="2"/>
    <n v="0.6"/>
    <x v="7230"/>
  </r>
  <r>
    <n v="9478"/>
    <s v="CA-2015-100818"/>
    <x v="70"/>
    <x v="997"/>
    <s v="Second Class"/>
    <s v="JM-15265"/>
    <s v="Janet Molinari"/>
    <s v="Corporate"/>
    <s v="United States"/>
    <s v="Chicago"/>
    <s v="Illinois"/>
    <n v="60653"/>
    <x v="2"/>
    <x v="990"/>
    <x v="1"/>
    <x v="8"/>
    <x v="305"/>
    <x v="3019"/>
    <n v="3"/>
    <n v="0.8"/>
    <x v="3369"/>
  </r>
  <r>
    <n v="9479"/>
    <s v="CA-2014-126193"/>
    <x v="557"/>
    <x v="931"/>
    <s v="Standard Class"/>
    <s v="SS-20410"/>
    <s v="Shahid Shariari"/>
    <s v="Consumer"/>
    <s v="United States"/>
    <s v="Oswego"/>
    <s v="Illinois"/>
    <n v="60543"/>
    <x v="2"/>
    <x v="1321"/>
    <x v="1"/>
    <x v="13"/>
    <x v="1307"/>
    <x v="5925"/>
    <n v="5"/>
    <n v="0.2"/>
    <x v="7231"/>
  </r>
  <r>
    <n v="9480"/>
    <s v="CA-2014-126193"/>
    <x v="557"/>
    <x v="931"/>
    <s v="Standard Class"/>
    <s v="SS-20410"/>
    <s v="Shahid Shariari"/>
    <s v="Consumer"/>
    <s v="United States"/>
    <s v="Oswego"/>
    <s v="Illinois"/>
    <n v="60543"/>
    <x v="2"/>
    <x v="1206"/>
    <x v="1"/>
    <x v="8"/>
    <x v="1191"/>
    <x v="5926"/>
    <n v="3"/>
    <n v="0.8"/>
    <x v="7232"/>
  </r>
  <r>
    <n v="9481"/>
    <s v="CA-2014-126193"/>
    <x v="557"/>
    <x v="931"/>
    <s v="Standard Class"/>
    <s v="SS-20410"/>
    <s v="Shahid Shariari"/>
    <s v="Consumer"/>
    <s v="United States"/>
    <s v="Oswego"/>
    <s v="Illinois"/>
    <n v="60543"/>
    <x v="2"/>
    <x v="569"/>
    <x v="1"/>
    <x v="8"/>
    <x v="569"/>
    <x v="5927"/>
    <n v="5"/>
    <n v="0.8"/>
    <x v="7233"/>
  </r>
  <r>
    <n v="9482"/>
    <s v="CA-2017-150504"/>
    <x v="44"/>
    <x v="44"/>
    <s v="Standard Class"/>
    <s v="HG-14845"/>
    <s v="Harry Greene"/>
    <s v="Consumer"/>
    <s v="United States"/>
    <s v="Dallas"/>
    <s v="Texas"/>
    <n v="75220"/>
    <x v="2"/>
    <x v="75"/>
    <x v="1"/>
    <x v="4"/>
    <x v="75"/>
    <x v="1333"/>
    <n v="2"/>
    <n v="0.2"/>
    <x v="4599"/>
  </r>
  <r>
    <n v="9483"/>
    <s v="CA-2015-158351"/>
    <x v="782"/>
    <x v="1267"/>
    <s v="Second Class"/>
    <s v="BC-11125"/>
    <s v="Becky Castell"/>
    <s v="Home Office"/>
    <s v="United States"/>
    <s v="Philadelphia"/>
    <s v="Pennsylvania"/>
    <n v="19134"/>
    <x v="3"/>
    <x v="651"/>
    <x v="2"/>
    <x v="11"/>
    <x v="651"/>
    <x v="4570"/>
    <n v="2"/>
    <n v="0.2"/>
    <x v="7234"/>
  </r>
  <r>
    <n v="9484"/>
    <s v="CA-2014-122679"/>
    <x v="192"/>
    <x v="1152"/>
    <s v="Standard Class"/>
    <s v="AB-10255"/>
    <s v="Alejandro Ballentine"/>
    <s v="Home Office"/>
    <s v="United States"/>
    <s v="Los Angeles"/>
    <s v="California"/>
    <n v="90008"/>
    <x v="1"/>
    <x v="346"/>
    <x v="1"/>
    <x v="6"/>
    <x v="346"/>
    <x v="1209"/>
    <n v="6"/>
    <n v="0"/>
    <x v="7235"/>
  </r>
  <r>
    <n v="9485"/>
    <s v="CA-2016-164770"/>
    <x v="499"/>
    <x v="49"/>
    <s v="Second Class"/>
    <s v="MY-18295"/>
    <s v="Muhammed Yedwab"/>
    <s v="Corporate"/>
    <s v="United States"/>
    <s v="Houston"/>
    <s v="Texas"/>
    <n v="77036"/>
    <x v="2"/>
    <x v="1686"/>
    <x v="0"/>
    <x v="0"/>
    <x v="1674"/>
    <x v="5928"/>
    <n v="10"/>
    <n v="0.32"/>
    <x v="7236"/>
  </r>
  <r>
    <n v="9486"/>
    <s v="CA-2016-164770"/>
    <x v="499"/>
    <x v="49"/>
    <s v="Second Class"/>
    <s v="MY-18295"/>
    <s v="Muhammed Yedwab"/>
    <s v="Corporate"/>
    <s v="United States"/>
    <s v="Houston"/>
    <s v="Texas"/>
    <n v="77036"/>
    <x v="2"/>
    <x v="1117"/>
    <x v="1"/>
    <x v="10"/>
    <x v="1105"/>
    <x v="2791"/>
    <n v="9"/>
    <n v="0.2"/>
    <x v="3101"/>
  </r>
  <r>
    <n v="9487"/>
    <s v="CA-2017-130505"/>
    <x v="386"/>
    <x v="737"/>
    <s v="Same Day"/>
    <s v="NF-18385"/>
    <s v="Natalie Fritzler"/>
    <s v="Consumer"/>
    <s v="United States"/>
    <s v="Wheeling"/>
    <s v="West Virginia"/>
    <n v="26003"/>
    <x v="3"/>
    <x v="855"/>
    <x v="0"/>
    <x v="3"/>
    <x v="848"/>
    <x v="5929"/>
    <n v="3"/>
    <n v="0.3"/>
    <x v="7237"/>
  </r>
  <r>
    <n v="9488"/>
    <s v="US-2017-125213"/>
    <x v="157"/>
    <x v="114"/>
    <s v="First Class"/>
    <s v="NB-18655"/>
    <s v="Nona Balk"/>
    <s v="Corporate"/>
    <s v="United States"/>
    <s v="Paterson"/>
    <s v="New Jersey"/>
    <n v="7501"/>
    <x v="3"/>
    <x v="845"/>
    <x v="1"/>
    <x v="13"/>
    <x v="839"/>
    <x v="2630"/>
    <n v="3"/>
    <n v="0"/>
    <x v="7238"/>
  </r>
  <r>
    <n v="9489"/>
    <s v="CA-2015-156566"/>
    <x v="486"/>
    <x v="1100"/>
    <s v="First Class"/>
    <s v="EM-13960"/>
    <s v="Eric Murdock"/>
    <s v="Consumer"/>
    <s v="United States"/>
    <s v="Portland"/>
    <s v="Oregon"/>
    <n v="97206"/>
    <x v="1"/>
    <x v="1118"/>
    <x v="2"/>
    <x v="7"/>
    <x v="1106"/>
    <x v="5930"/>
    <n v="2"/>
    <n v="0.2"/>
    <x v="7239"/>
  </r>
  <r>
    <n v="9490"/>
    <s v="US-2016-102232"/>
    <x v="1221"/>
    <x v="1208"/>
    <s v="Standard Class"/>
    <s v="MF-17665"/>
    <s v="Maureen Fritzler"/>
    <s v="Corporate"/>
    <s v="United States"/>
    <s v="Huntsville"/>
    <s v="Alabama"/>
    <n v="35810"/>
    <x v="0"/>
    <x v="1269"/>
    <x v="1"/>
    <x v="6"/>
    <x v="1254"/>
    <x v="5931"/>
    <n v="7"/>
    <n v="0"/>
    <x v="7240"/>
  </r>
  <r>
    <n v="9491"/>
    <s v="CA-2017-111738"/>
    <x v="1032"/>
    <x v="1319"/>
    <s v="Standard Class"/>
    <s v="CM-12385"/>
    <s v="Christopher Martinez"/>
    <s v="Consumer"/>
    <s v="United States"/>
    <s v="San Francisco"/>
    <s v="California"/>
    <n v="94110"/>
    <x v="1"/>
    <x v="382"/>
    <x v="1"/>
    <x v="8"/>
    <x v="383"/>
    <x v="5932"/>
    <n v="8"/>
    <n v="0.2"/>
    <x v="7241"/>
  </r>
  <r>
    <n v="9492"/>
    <s v="CA-2017-111738"/>
    <x v="1032"/>
    <x v="1319"/>
    <s v="Standard Class"/>
    <s v="CM-12385"/>
    <s v="Christopher Martinez"/>
    <s v="Consumer"/>
    <s v="United States"/>
    <s v="San Francisco"/>
    <s v="California"/>
    <n v="94110"/>
    <x v="1"/>
    <x v="1279"/>
    <x v="1"/>
    <x v="6"/>
    <x v="1264"/>
    <x v="5933"/>
    <n v="3"/>
    <n v="0"/>
    <x v="7242"/>
  </r>
  <r>
    <n v="9493"/>
    <s v="CA-2017-163188"/>
    <x v="659"/>
    <x v="170"/>
    <s v="Same Day"/>
    <s v="EC-14050"/>
    <s v="Erin Creighton"/>
    <s v="Consumer"/>
    <s v="United States"/>
    <s v="Oklahoma City"/>
    <s v="Oklahoma"/>
    <n v="73120"/>
    <x v="2"/>
    <x v="15"/>
    <x v="1"/>
    <x v="8"/>
    <x v="15"/>
    <x v="5934"/>
    <n v="9"/>
    <n v="0"/>
    <x v="7243"/>
  </r>
  <r>
    <n v="9494"/>
    <s v="CA-2016-105207"/>
    <x v="835"/>
    <x v="1166"/>
    <s v="Standard Class"/>
    <s v="BO-11350"/>
    <s v="Bill Overfelt"/>
    <s v="Corporate"/>
    <s v="United States"/>
    <s v="Broken Arrow"/>
    <s v="Oklahoma"/>
    <n v="74012"/>
    <x v="2"/>
    <x v="342"/>
    <x v="0"/>
    <x v="3"/>
    <x v="342"/>
    <x v="5935"/>
    <n v="7"/>
    <n v="0"/>
    <x v="7244"/>
  </r>
  <r>
    <n v="9495"/>
    <s v="CA-2016-105207"/>
    <x v="835"/>
    <x v="1166"/>
    <s v="Standard Class"/>
    <s v="BO-11350"/>
    <s v="Bill Overfelt"/>
    <s v="Corporate"/>
    <s v="United States"/>
    <s v="Broken Arrow"/>
    <s v="Oklahoma"/>
    <n v="74012"/>
    <x v="2"/>
    <x v="990"/>
    <x v="1"/>
    <x v="8"/>
    <x v="305"/>
    <x v="5516"/>
    <n v="2"/>
    <n v="0"/>
    <x v="6685"/>
  </r>
  <r>
    <n v="9496"/>
    <s v="US-2016-123610"/>
    <x v="536"/>
    <x v="577"/>
    <s v="Standard Class"/>
    <s v="VM-21835"/>
    <s v="Vivian Mathis"/>
    <s v="Consumer"/>
    <s v="United States"/>
    <s v="Mission Viejo"/>
    <s v="California"/>
    <n v="92691"/>
    <x v="1"/>
    <x v="1824"/>
    <x v="2"/>
    <x v="11"/>
    <x v="1812"/>
    <x v="5253"/>
    <n v="6"/>
    <n v="0"/>
    <x v="7245"/>
  </r>
  <r>
    <n v="9497"/>
    <s v="US-2016-123610"/>
    <x v="536"/>
    <x v="577"/>
    <s v="Standard Class"/>
    <s v="VM-21835"/>
    <s v="Vivian Mathis"/>
    <s v="Consumer"/>
    <s v="United States"/>
    <s v="Mission Viejo"/>
    <s v="California"/>
    <n v="92691"/>
    <x v="1"/>
    <x v="1295"/>
    <x v="1"/>
    <x v="9"/>
    <x v="360"/>
    <x v="1313"/>
    <n v="1"/>
    <n v="0"/>
    <x v="5319"/>
  </r>
  <r>
    <n v="9498"/>
    <s v="CA-2017-118213"/>
    <x v="60"/>
    <x v="170"/>
    <s v="First Class"/>
    <s v="AB-10060"/>
    <s v="Adam Bellavance"/>
    <s v="Home Office"/>
    <s v="United States"/>
    <s v="Greenwood"/>
    <s v="Indiana"/>
    <n v="46142"/>
    <x v="2"/>
    <x v="249"/>
    <x v="1"/>
    <x v="10"/>
    <x v="250"/>
    <x v="5936"/>
    <n v="1"/>
    <n v="0"/>
    <x v="7246"/>
  </r>
  <r>
    <n v="9499"/>
    <s v="CA-2017-118213"/>
    <x v="60"/>
    <x v="170"/>
    <s v="First Class"/>
    <s v="AB-10060"/>
    <s v="Adam Bellavance"/>
    <s v="Home Office"/>
    <s v="United States"/>
    <s v="Greenwood"/>
    <s v="Indiana"/>
    <n v="46142"/>
    <x v="2"/>
    <x v="1654"/>
    <x v="1"/>
    <x v="10"/>
    <x v="33"/>
    <x v="3856"/>
    <n v="3"/>
    <n v="0"/>
    <x v="4434"/>
  </r>
  <r>
    <n v="9500"/>
    <s v="CA-2017-118213"/>
    <x v="60"/>
    <x v="170"/>
    <s v="First Class"/>
    <s v="AB-10060"/>
    <s v="Adam Bellavance"/>
    <s v="Home Office"/>
    <s v="United States"/>
    <s v="Greenwood"/>
    <s v="Indiana"/>
    <n v="46142"/>
    <x v="2"/>
    <x v="987"/>
    <x v="1"/>
    <x v="10"/>
    <x v="980"/>
    <x v="766"/>
    <n v="10"/>
    <n v="0"/>
    <x v="7247"/>
  </r>
  <r>
    <n v="9501"/>
    <s v="CA-2016-149237"/>
    <x v="439"/>
    <x v="873"/>
    <s v="Standard Class"/>
    <s v="CM-12235"/>
    <s v="Chris McAfee"/>
    <s v="Consumer"/>
    <s v="United States"/>
    <s v="Milwaukee"/>
    <s v="Wisconsin"/>
    <n v="53209"/>
    <x v="2"/>
    <x v="1104"/>
    <x v="0"/>
    <x v="5"/>
    <x v="1093"/>
    <x v="5937"/>
    <n v="3"/>
    <n v="0"/>
    <x v="7248"/>
  </r>
  <r>
    <n v="9502"/>
    <s v="US-2015-158589"/>
    <x v="312"/>
    <x v="1005"/>
    <s v="Standard Class"/>
    <s v="KW-16570"/>
    <s v="Kelly Williams"/>
    <s v="Consumer"/>
    <s v="United States"/>
    <s v="San Francisco"/>
    <s v="California"/>
    <n v="94109"/>
    <x v="1"/>
    <x v="1445"/>
    <x v="0"/>
    <x v="5"/>
    <x v="1432"/>
    <x v="4674"/>
    <n v="3"/>
    <n v="0"/>
    <x v="7249"/>
  </r>
  <r>
    <n v="9503"/>
    <s v="CA-2016-101329"/>
    <x v="183"/>
    <x v="135"/>
    <s v="Standard Class"/>
    <s v="MM-17920"/>
    <s v="Michael Moore"/>
    <s v="Consumer"/>
    <s v="United States"/>
    <s v="Rome"/>
    <s v="New York"/>
    <n v="13440"/>
    <x v="3"/>
    <x v="1742"/>
    <x v="1"/>
    <x v="6"/>
    <x v="1731"/>
    <x v="5938"/>
    <n v="9"/>
    <n v="0"/>
    <x v="7250"/>
  </r>
  <r>
    <n v="9504"/>
    <s v="CA-2016-101329"/>
    <x v="183"/>
    <x v="135"/>
    <s v="Standard Class"/>
    <s v="MM-17920"/>
    <s v="Michael Moore"/>
    <s v="Consumer"/>
    <s v="United States"/>
    <s v="Rome"/>
    <s v="New York"/>
    <n v="13440"/>
    <x v="3"/>
    <x v="649"/>
    <x v="1"/>
    <x v="6"/>
    <x v="649"/>
    <x v="709"/>
    <n v="1"/>
    <n v="0"/>
    <x v="7251"/>
  </r>
  <r>
    <n v="9505"/>
    <s v="CA-2016-113607"/>
    <x v="500"/>
    <x v="543"/>
    <s v="Standard Class"/>
    <s v="PW-19030"/>
    <s v="Pauline Webber"/>
    <s v="Corporate"/>
    <s v="United States"/>
    <s v="New York City"/>
    <s v="New York"/>
    <n v="10009"/>
    <x v="3"/>
    <x v="1807"/>
    <x v="2"/>
    <x v="7"/>
    <x v="1797"/>
    <x v="5939"/>
    <n v="7"/>
    <n v="0"/>
    <x v="7252"/>
  </r>
  <r>
    <n v="9506"/>
    <s v="CA-2016-113607"/>
    <x v="500"/>
    <x v="543"/>
    <s v="Standard Class"/>
    <s v="PW-19030"/>
    <s v="Pauline Webber"/>
    <s v="Corporate"/>
    <s v="United States"/>
    <s v="New York City"/>
    <s v="New York"/>
    <n v="10009"/>
    <x v="3"/>
    <x v="314"/>
    <x v="1"/>
    <x v="10"/>
    <x v="366"/>
    <x v="1375"/>
    <n v="2"/>
    <n v="0"/>
    <x v="1438"/>
  </r>
  <r>
    <n v="9507"/>
    <s v="CA-2014-149104"/>
    <x v="267"/>
    <x v="284"/>
    <s v="Second Class"/>
    <s v="RD-19900"/>
    <s v="Ruben Dartt"/>
    <s v="Consumer"/>
    <s v="United States"/>
    <s v="Dearborn Heights"/>
    <s v="Michigan"/>
    <n v="48127"/>
    <x v="2"/>
    <x v="818"/>
    <x v="1"/>
    <x v="6"/>
    <x v="814"/>
    <x v="4327"/>
    <n v="2"/>
    <n v="0"/>
    <x v="7253"/>
  </r>
  <r>
    <n v="9508"/>
    <s v="CA-2014-149104"/>
    <x v="267"/>
    <x v="284"/>
    <s v="Second Class"/>
    <s v="RD-19900"/>
    <s v="Ruben Dartt"/>
    <s v="Consumer"/>
    <s v="United States"/>
    <s v="Dearborn Heights"/>
    <s v="Michigan"/>
    <n v="48127"/>
    <x v="2"/>
    <x v="1232"/>
    <x v="1"/>
    <x v="8"/>
    <x v="1215"/>
    <x v="5940"/>
    <n v="5"/>
    <n v="0"/>
    <x v="7254"/>
  </r>
  <r>
    <n v="9509"/>
    <s v="CA-2014-149104"/>
    <x v="267"/>
    <x v="284"/>
    <s v="Second Class"/>
    <s v="RD-19900"/>
    <s v="Ruben Dartt"/>
    <s v="Consumer"/>
    <s v="United States"/>
    <s v="Dearborn Heights"/>
    <s v="Michigan"/>
    <n v="48127"/>
    <x v="2"/>
    <x v="182"/>
    <x v="1"/>
    <x v="6"/>
    <x v="183"/>
    <x v="4808"/>
    <n v="3"/>
    <n v="0"/>
    <x v="5729"/>
  </r>
  <r>
    <n v="9510"/>
    <s v="CA-2014-149104"/>
    <x v="267"/>
    <x v="284"/>
    <s v="Second Class"/>
    <s v="RD-19900"/>
    <s v="Ruben Dartt"/>
    <s v="Consumer"/>
    <s v="United States"/>
    <s v="Dearborn Heights"/>
    <s v="Michigan"/>
    <n v="48127"/>
    <x v="2"/>
    <x v="156"/>
    <x v="1"/>
    <x v="4"/>
    <x v="157"/>
    <x v="5941"/>
    <n v="6"/>
    <n v="0"/>
    <x v="7255"/>
  </r>
  <r>
    <n v="9511"/>
    <s v="CA-2016-105263"/>
    <x v="876"/>
    <x v="1208"/>
    <s v="Standard Class"/>
    <s v="LM-17065"/>
    <s v="Liz MacKendrick"/>
    <s v="Consumer"/>
    <s v="United States"/>
    <s v="New York City"/>
    <s v="New York"/>
    <n v="10024"/>
    <x v="3"/>
    <x v="319"/>
    <x v="1"/>
    <x v="6"/>
    <x v="319"/>
    <x v="3747"/>
    <n v="9"/>
    <n v="0"/>
    <x v="7256"/>
  </r>
  <r>
    <n v="9512"/>
    <s v="CA-2014-130575"/>
    <x v="637"/>
    <x v="355"/>
    <s v="First Class"/>
    <s v="CS-11845"/>
    <s v="Cari Sayre"/>
    <s v="Corporate"/>
    <s v="United States"/>
    <s v="Chicago"/>
    <s v="Illinois"/>
    <n v="60623"/>
    <x v="2"/>
    <x v="1087"/>
    <x v="1"/>
    <x v="8"/>
    <x v="1077"/>
    <x v="1844"/>
    <n v="3"/>
    <n v="0.8"/>
    <x v="1979"/>
  </r>
  <r>
    <n v="9513"/>
    <s v="CA-2017-142461"/>
    <x v="1109"/>
    <x v="1081"/>
    <s v="Second Class"/>
    <s v="KT-16480"/>
    <s v="Kean Thornton"/>
    <s v="Consumer"/>
    <s v="United States"/>
    <s v="Dallas"/>
    <s v="Texas"/>
    <n v="75217"/>
    <x v="2"/>
    <x v="789"/>
    <x v="0"/>
    <x v="0"/>
    <x v="787"/>
    <x v="5942"/>
    <n v="1"/>
    <n v="0.32"/>
    <x v="7257"/>
  </r>
  <r>
    <n v="9514"/>
    <s v="CA-2016-125220"/>
    <x v="500"/>
    <x v="61"/>
    <s v="Standard Class"/>
    <s v="BE-11410"/>
    <s v="Bobby Elias"/>
    <s v="Consumer"/>
    <s v="United States"/>
    <s v="Appleton"/>
    <s v="Wisconsin"/>
    <n v="54915"/>
    <x v="2"/>
    <x v="764"/>
    <x v="2"/>
    <x v="11"/>
    <x v="763"/>
    <x v="5943"/>
    <n v="5"/>
    <n v="0"/>
    <x v="7258"/>
  </r>
  <r>
    <n v="9515"/>
    <s v="CA-2014-100293"/>
    <x v="619"/>
    <x v="658"/>
    <s v="Standard Class"/>
    <s v="NF-18475"/>
    <s v="Neil Französisch"/>
    <s v="Home Office"/>
    <s v="United States"/>
    <s v="Jacksonville"/>
    <s v="Florida"/>
    <n v="32216"/>
    <x v="0"/>
    <x v="640"/>
    <x v="1"/>
    <x v="10"/>
    <x v="640"/>
    <x v="5944"/>
    <n v="6"/>
    <n v="0.2"/>
    <x v="7259"/>
  </r>
  <r>
    <n v="9516"/>
    <s v="CA-2014-154165"/>
    <x v="1222"/>
    <x v="1262"/>
    <s v="Standard Class"/>
    <s v="DL-13315"/>
    <s v="Delfina Latchford"/>
    <s v="Consumer"/>
    <s v="United States"/>
    <s v="Chicago"/>
    <s v="Illinois"/>
    <n v="60653"/>
    <x v="2"/>
    <x v="1159"/>
    <x v="1"/>
    <x v="6"/>
    <x v="772"/>
    <x v="5945"/>
    <n v="14"/>
    <n v="0.2"/>
    <x v="7260"/>
  </r>
  <r>
    <n v="9517"/>
    <s v="CA-2015-123939"/>
    <x v="252"/>
    <x v="722"/>
    <s v="Second Class"/>
    <s v="MS-17710"/>
    <s v="Maurice Satty"/>
    <s v="Consumer"/>
    <s v="United States"/>
    <s v="Bowling Green"/>
    <s v="Ohio"/>
    <n v="43402"/>
    <x v="3"/>
    <x v="1250"/>
    <x v="2"/>
    <x v="7"/>
    <x v="1234"/>
    <x v="5946"/>
    <n v="3"/>
    <n v="0.4"/>
    <x v="7261"/>
  </r>
  <r>
    <n v="9518"/>
    <s v="CA-2015-123939"/>
    <x v="252"/>
    <x v="722"/>
    <s v="Second Class"/>
    <s v="MS-17710"/>
    <s v="Maurice Satty"/>
    <s v="Consumer"/>
    <s v="United States"/>
    <s v="Bowling Green"/>
    <s v="Ohio"/>
    <n v="43402"/>
    <x v="3"/>
    <x v="1186"/>
    <x v="1"/>
    <x v="2"/>
    <x v="1172"/>
    <x v="2789"/>
    <n v="3"/>
    <n v="0.2"/>
    <x v="3177"/>
  </r>
  <r>
    <n v="9519"/>
    <s v="CA-2015-123939"/>
    <x v="252"/>
    <x v="722"/>
    <s v="Second Class"/>
    <s v="MS-17710"/>
    <s v="Maurice Satty"/>
    <s v="Consumer"/>
    <s v="United States"/>
    <s v="Bowling Green"/>
    <s v="Ohio"/>
    <n v="43402"/>
    <x v="3"/>
    <x v="245"/>
    <x v="1"/>
    <x v="4"/>
    <x v="246"/>
    <x v="2774"/>
    <n v="3"/>
    <n v="0.2"/>
    <x v="3081"/>
  </r>
  <r>
    <n v="9520"/>
    <s v="US-2017-104451"/>
    <x v="540"/>
    <x v="582"/>
    <s v="Second Class"/>
    <s v="MM-18055"/>
    <s v="Michelle Moray"/>
    <s v="Consumer"/>
    <s v="United States"/>
    <s v="San Francisco"/>
    <s v="California"/>
    <n v="94110"/>
    <x v="1"/>
    <x v="1266"/>
    <x v="1"/>
    <x v="9"/>
    <x v="1250"/>
    <x v="5947"/>
    <n v="4"/>
    <n v="0"/>
    <x v="7262"/>
  </r>
  <r>
    <n v="9521"/>
    <s v="CA-2016-101189"/>
    <x v="1084"/>
    <x v="817"/>
    <s v="Standard Class"/>
    <s v="JB-15400"/>
    <s v="Jennifer Braxton"/>
    <s v="Corporate"/>
    <s v="United States"/>
    <s v="Los Angeles"/>
    <s v="California"/>
    <n v="90049"/>
    <x v="1"/>
    <x v="243"/>
    <x v="1"/>
    <x v="4"/>
    <x v="244"/>
    <x v="5948"/>
    <n v="2"/>
    <n v="0"/>
    <x v="7263"/>
  </r>
  <r>
    <n v="9522"/>
    <s v="CA-2014-169446"/>
    <x v="174"/>
    <x v="182"/>
    <s v="Standard Class"/>
    <s v="SG-20605"/>
    <s v="Speros Goranitis"/>
    <s v="Consumer"/>
    <s v="United States"/>
    <s v="Chicago"/>
    <s v="Illinois"/>
    <n v="60623"/>
    <x v="2"/>
    <x v="1857"/>
    <x v="2"/>
    <x v="7"/>
    <x v="1845"/>
    <x v="830"/>
    <n v="3"/>
    <n v="0.2"/>
    <x v="7264"/>
  </r>
  <r>
    <n v="9523"/>
    <s v="CA-2014-169446"/>
    <x v="174"/>
    <x v="182"/>
    <s v="Standard Class"/>
    <s v="SG-20605"/>
    <s v="Speros Goranitis"/>
    <s v="Consumer"/>
    <s v="United States"/>
    <s v="Chicago"/>
    <s v="Illinois"/>
    <n v="60623"/>
    <x v="2"/>
    <x v="1798"/>
    <x v="1"/>
    <x v="10"/>
    <x v="1788"/>
    <x v="12"/>
    <n v="3"/>
    <n v="0.2"/>
    <x v="12"/>
  </r>
  <r>
    <n v="9524"/>
    <s v="CA-2014-169446"/>
    <x v="174"/>
    <x v="182"/>
    <s v="Standard Class"/>
    <s v="SG-20605"/>
    <s v="Speros Goranitis"/>
    <s v="Consumer"/>
    <s v="United States"/>
    <s v="Chicago"/>
    <s v="Illinois"/>
    <n v="60623"/>
    <x v="2"/>
    <x v="1033"/>
    <x v="1"/>
    <x v="4"/>
    <x v="1024"/>
    <x v="5949"/>
    <n v="3"/>
    <n v="0.2"/>
    <x v="7265"/>
  </r>
  <r>
    <n v="9525"/>
    <s v="CA-2017-156958"/>
    <x v="256"/>
    <x v="792"/>
    <s v="First Class"/>
    <s v="PB-18805"/>
    <s v="Patrick Bzostek"/>
    <s v="Home Office"/>
    <s v="United States"/>
    <s v="Seattle"/>
    <s v="Washington"/>
    <n v="98115"/>
    <x v="1"/>
    <x v="301"/>
    <x v="1"/>
    <x v="8"/>
    <x v="301"/>
    <x v="2067"/>
    <n v="5"/>
    <n v="0.2"/>
    <x v="2227"/>
  </r>
  <r>
    <n v="9526"/>
    <s v="CA-2017-156958"/>
    <x v="256"/>
    <x v="792"/>
    <s v="First Class"/>
    <s v="PB-18805"/>
    <s v="Patrick Bzostek"/>
    <s v="Home Office"/>
    <s v="United States"/>
    <s v="Seattle"/>
    <s v="Washington"/>
    <n v="98115"/>
    <x v="1"/>
    <x v="892"/>
    <x v="0"/>
    <x v="5"/>
    <x v="885"/>
    <x v="3351"/>
    <n v="5"/>
    <n v="0"/>
    <x v="7202"/>
  </r>
  <r>
    <n v="9527"/>
    <s v="CA-2017-156958"/>
    <x v="256"/>
    <x v="792"/>
    <s v="First Class"/>
    <s v="PB-18805"/>
    <s v="Patrick Bzostek"/>
    <s v="Home Office"/>
    <s v="United States"/>
    <s v="Seattle"/>
    <s v="Washington"/>
    <n v="98115"/>
    <x v="1"/>
    <x v="780"/>
    <x v="2"/>
    <x v="7"/>
    <x v="779"/>
    <x v="5231"/>
    <n v="3"/>
    <n v="0.2"/>
    <x v="7266"/>
  </r>
  <r>
    <n v="9528"/>
    <s v="CA-2017-156958"/>
    <x v="256"/>
    <x v="792"/>
    <s v="First Class"/>
    <s v="PB-18805"/>
    <s v="Patrick Bzostek"/>
    <s v="Home Office"/>
    <s v="United States"/>
    <s v="Seattle"/>
    <s v="Washington"/>
    <n v="98115"/>
    <x v="1"/>
    <x v="379"/>
    <x v="1"/>
    <x v="8"/>
    <x v="380"/>
    <x v="5950"/>
    <n v="6"/>
    <n v="0.2"/>
    <x v="7267"/>
  </r>
  <r>
    <n v="9529"/>
    <s v="CA-2017-156958"/>
    <x v="256"/>
    <x v="792"/>
    <s v="First Class"/>
    <s v="PB-18805"/>
    <s v="Patrick Bzostek"/>
    <s v="Home Office"/>
    <s v="United States"/>
    <s v="Seattle"/>
    <s v="Washington"/>
    <n v="98115"/>
    <x v="1"/>
    <x v="699"/>
    <x v="1"/>
    <x v="8"/>
    <x v="699"/>
    <x v="3396"/>
    <n v="2"/>
    <n v="0.2"/>
    <x v="3847"/>
  </r>
  <r>
    <n v="9530"/>
    <s v="CA-2017-101637"/>
    <x v="668"/>
    <x v="186"/>
    <s v="Same Day"/>
    <s v="AC-10615"/>
    <s v="Ann Chong"/>
    <s v="Corporate"/>
    <s v="United States"/>
    <s v="Beaumont"/>
    <s v="Texas"/>
    <n v="77705"/>
    <x v="2"/>
    <x v="861"/>
    <x v="1"/>
    <x v="4"/>
    <x v="855"/>
    <x v="2600"/>
    <n v="2"/>
    <n v="0.2"/>
    <x v="7268"/>
  </r>
  <r>
    <n v="9531"/>
    <s v="CA-2017-111759"/>
    <x v="141"/>
    <x v="142"/>
    <s v="Standard Class"/>
    <s v="MR-17545"/>
    <s v="Mathew Reese"/>
    <s v="Home Office"/>
    <s v="United States"/>
    <s v="Seattle"/>
    <s v="Washington"/>
    <n v="98103"/>
    <x v="1"/>
    <x v="813"/>
    <x v="1"/>
    <x v="10"/>
    <x v="33"/>
    <x v="4984"/>
    <n v="2"/>
    <n v="0"/>
    <x v="5955"/>
  </r>
  <r>
    <n v="9532"/>
    <s v="CA-2017-102729"/>
    <x v="40"/>
    <x v="360"/>
    <s v="Standard Class"/>
    <s v="BF-11215"/>
    <s v="Benjamin Farhat"/>
    <s v="Home Office"/>
    <s v="United States"/>
    <s v="Dallas"/>
    <s v="Texas"/>
    <n v="75217"/>
    <x v="2"/>
    <x v="1156"/>
    <x v="1"/>
    <x v="4"/>
    <x v="1144"/>
    <x v="5951"/>
    <n v="2"/>
    <n v="0.2"/>
    <x v="7269"/>
  </r>
  <r>
    <n v="9533"/>
    <s v="CA-2016-116596"/>
    <x v="189"/>
    <x v="894"/>
    <s v="Standard Class"/>
    <s v="BW-11200"/>
    <s v="Ben Wallace"/>
    <s v="Consumer"/>
    <s v="United States"/>
    <s v="New York City"/>
    <s v="New York"/>
    <n v="10011"/>
    <x v="3"/>
    <x v="1272"/>
    <x v="0"/>
    <x v="1"/>
    <x v="1257"/>
    <x v="5952"/>
    <n v="14"/>
    <n v="0.1"/>
    <x v="7270"/>
  </r>
  <r>
    <n v="9534"/>
    <s v="CA-2016-116596"/>
    <x v="189"/>
    <x v="894"/>
    <s v="Standard Class"/>
    <s v="BW-11200"/>
    <s v="Ben Wallace"/>
    <s v="Consumer"/>
    <s v="United States"/>
    <s v="New York City"/>
    <s v="New York"/>
    <n v="10011"/>
    <x v="3"/>
    <x v="195"/>
    <x v="1"/>
    <x v="13"/>
    <x v="196"/>
    <x v="5953"/>
    <n v="7"/>
    <n v="0"/>
    <x v="7271"/>
  </r>
  <r>
    <n v="9535"/>
    <s v="CA-2016-116596"/>
    <x v="189"/>
    <x v="894"/>
    <s v="Standard Class"/>
    <s v="BW-11200"/>
    <s v="Ben Wallace"/>
    <s v="Consumer"/>
    <s v="United States"/>
    <s v="New York City"/>
    <s v="New York"/>
    <n v="10011"/>
    <x v="3"/>
    <x v="1764"/>
    <x v="1"/>
    <x v="4"/>
    <x v="1753"/>
    <x v="3446"/>
    <n v="2"/>
    <n v="0"/>
    <x v="7272"/>
  </r>
  <r>
    <n v="9536"/>
    <s v="CA-2016-116596"/>
    <x v="189"/>
    <x v="894"/>
    <s v="Standard Class"/>
    <s v="BW-11200"/>
    <s v="Ben Wallace"/>
    <s v="Consumer"/>
    <s v="United States"/>
    <s v="New York City"/>
    <s v="New York"/>
    <n v="10011"/>
    <x v="3"/>
    <x v="525"/>
    <x v="1"/>
    <x v="8"/>
    <x v="525"/>
    <x v="1276"/>
    <n v="2"/>
    <n v="0.2"/>
    <x v="1327"/>
  </r>
  <r>
    <n v="9537"/>
    <s v="CA-2017-124191"/>
    <x v="492"/>
    <x v="1055"/>
    <s v="Second Class"/>
    <s v="TS-21610"/>
    <s v="Troy Staebel"/>
    <s v="Consumer"/>
    <s v="United States"/>
    <s v="Chicago"/>
    <s v="Illinois"/>
    <n v="60610"/>
    <x v="2"/>
    <x v="1256"/>
    <x v="0"/>
    <x v="5"/>
    <x v="1240"/>
    <x v="3179"/>
    <n v="3"/>
    <n v="0.6"/>
    <x v="7273"/>
  </r>
  <r>
    <n v="9538"/>
    <s v="CA-2016-148747"/>
    <x v="477"/>
    <x v="759"/>
    <s v="First Class"/>
    <s v="AS-10045"/>
    <s v="Aaron Smayling"/>
    <s v="Corporate"/>
    <s v="United States"/>
    <s v="San Francisco"/>
    <s v="California"/>
    <n v="94110"/>
    <x v="1"/>
    <x v="178"/>
    <x v="0"/>
    <x v="0"/>
    <x v="179"/>
    <x v="5954"/>
    <n v="2"/>
    <n v="0.15"/>
    <x v="7274"/>
  </r>
  <r>
    <n v="9539"/>
    <s v="US-2017-169488"/>
    <x v="210"/>
    <x v="945"/>
    <s v="First Class"/>
    <s v="AA-10375"/>
    <s v="Allen Armold"/>
    <s v="Consumer"/>
    <s v="United States"/>
    <s v="Providence"/>
    <s v="Rhode Island"/>
    <n v="2908"/>
    <x v="3"/>
    <x v="938"/>
    <x v="1"/>
    <x v="10"/>
    <x v="931"/>
    <x v="2952"/>
    <n v="5"/>
    <n v="0"/>
    <x v="7275"/>
  </r>
  <r>
    <n v="9540"/>
    <s v="US-2017-169488"/>
    <x v="210"/>
    <x v="945"/>
    <s v="First Class"/>
    <s v="AA-10375"/>
    <s v="Allen Armold"/>
    <s v="Consumer"/>
    <s v="United States"/>
    <s v="Providence"/>
    <s v="Rhode Island"/>
    <n v="2908"/>
    <x v="3"/>
    <x v="368"/>
    <x v="1"/>
    <x v="10"/>
    <x v="369"/>
    <x v="792"/>
    <n v="2"/>
    <n v="0"/>
    <x v="817"/>
  </r>
  <r>
    <n v="9541"/>
    <s v="CA-2015-135727"/>
    <x v="1223"/>
    <x v="537"/>
    <s v="Second Class"/>
    <s v="PS-18970"/>
    <s v="Paul Stevenson"/>
    <s v="Home Office"/>
    <s v="United States"/>
    <s v="Phoenix"/>
    <s v="Arizona"/>
    <n v="85023"/>
    <x v="1"/>
    <x v="877"/>
    <x v="0"/>
    <x v="1"/>
    <x v="871"/>
    <x v="3029"/>
    <n v="7"/>
    <n v="0.2"/>
    <x v="3381"/>
  </r>
  <r>
    <n v="9542"/>
    <s v="CA-2015-135251"/>
    <x v="705"/>
    <x v="1214"/>
    <s v="Standard Class"/>
    <s v="RP-19270"/>
    <s v="Rachel Payne"/>
    <s v="Corporate"/>
    <s v="United States"/>
    <s v="Houston"/>
    <s v="Texas"/>
    <n v="77095"/>
    <x v="2"/>
    <x v="198"/>
    <x v="1"/>
    <x v="2"/>
    <x v="199"/>
    <x v="5955"/>
    <n v="3"/>
    <n v="0.2"/>
    <x v="7276"/>
  </r>
  <r>
    <n v="9543"/>
    <s v="CA-2015-135251"/>
    <x v="705"/>
    <x v="1214"/>
    <s v="Standard Class"/>
    <s v="RP-19270"/>
    <s v="Rachel Payne"/>
    <s v="Corporate"/>
    <s v="United States"/>
    <s v="Houston"/>
    <s v="Texas"/>
    <n v="77095"/>
    <x v="2"/>
    <x v="799"/>
    <x v="1"/>
    <x v="8"/>
    <x v="797"/>
    <x v="5956"/>
    <n v="5"/>
    <n v="0.8"/>
    <x v="7277"/>
  </r>
  <r>
    <n v="9544"/>
    <s v="CA-2015-135251"/>
    <x v="705"/>
    <x v="1214"/>
    <s v="Standard Class"/>
    <s v="RP-19270"/>
    <s v="Rachel Payne"/>
    <s v="Corporate"/>
    <s v="United States"/>
    <s v="Houston"/>
    <s v="Texas"/>
    <n v="77095"/>
    <x v="2"/>
    <x v="1733"/>
    <x v="1"/>
    <x v="10"/>
    <x v="1721"/>
    <x v="3987"/>
    <n v="2"/>
    <n v="0.2"/>
    <x v="4608"/>
  </r>
  <r>
    <n v="9545"/>
    <s v="CA-2015-135251"/>
    <x v="705"/>
    <x v="1214"/>
    <s v="Standard Class"/>
    <s v="RP-19270"/>
    <s v="Rachel Payne"/>
    <s v="Corporate"/>
    <s v="United States"/>
    <s v="Houston"/>
    <s v="Texas"/>
    <n v="77095"/>
    <x v="2"/>
    <x v="1103"/>
    <x v="0"/>
    <x v="0"/>
    <x v="1092"/>
    <x v="5957"/>
    <n v="3"/>
    <n v="0.32"/>
    <x v="7278"/>
  </r>
  <r>
    <n v="9546"/>
    <s v="CA-2014-166590"/>
    <x v="194"/>
    <x v="1024"/>
    <s v="Standard Class"/>
    <s v="NC-18625"/>
    <s v="Noah Childs"/>
    <s v="Corporate"/>
    <s v="United States"/>
    <s v="Columbus"/>
    <s v="Indiana"/>
    <n v="47201"/>
    <x v="2"/>
    <x v="1430"/>
    <x v="2"/>
    <x v="11"/>
    <x v="1418"/>
    <x v="5237"/>
    <n v="2"/>
    <n v="0"/>
    <x v="6303"/>
  </r>
  <r>
    <n v="9547"/>
    <s v="CA-2014-166590"/>
    <x v="194"/>
    <x v="1024"/>
    <s v="Standard Class"/>
    <s v="NC-18625"/>
    <s v="Noah Childs"/>
    <s v="Corporate"/>
    <s v="United States"/>
    <s v="Columbus"/>
    <s v="Indiana"/>
    <n v="47201"/>
    <x v="2"/>
    <x v="67"/>
    <x v="1"/>
    <x v="10"/>
    <x v="67"/>
    <x v="69"/>
    <n v="2"/>
    <n v="0"/>
    <x v="69"/>
  </r>
  <r>
    <n v="9548"/>
    <s v="CA-2016-131744"/>
    <x v="1133"/>
    <x v="375"/>
    <s v="Second Class"/>
    <s v="SC-20770"/>
    <s v="Stewart Carmichael"/>
    <s v="Corporate"/>
    <s v="United States"/>
    <s v="Philadelphia"/>
    <s v="Pennsylvania"/>
    <n v="19134"/>
    <x v="3"/>
    <x v="1532"/>
    <x v="1"/>
    <x v="10"/>
    <x v="1520"/>
    <x v="1312"/>
    <n v="2"/>
    <n v="0.2"/>
    <x v="2997"/>
  </r>
  <r>
    <n v="9549"/>
    <s v="CA-2016-131744"/>
    <x v="1133"/>
    <x v="375"/>
    <s v="Second Class"/>
    <s v="SC-20770"/>
    <s v="Stewart Carmichael"/>
    <s v="Corporate"/>
    <s v="United States"/>
    <s v="Philadelphia"/>
    <s v="Pennsylvania"/>
    <n v="19134"/>
    <x v="3"/>
    <x v="8"/>
    <x v="1"/>
    <x v="8"/>
    <x v="8"/>
    <x v="5958"/>
    <n v="2"/>
    <n v="0.7"/>
    <x v="7279"/>
  </r>
  <r>
    <n v="9550"/>
    <s v="CA-2016-131744"/>
    <x v="1133"/>
    <x v="375"/>
    <s v="Second Class"/>
    <s v="SC-20770"/>
    <s v="Stewart Carmichael"/>
    <s v="Corporate"/>
    <s v="United States"/>
    <s v="Philadelphia"/>
    <s v="Pennsylvania"/>
    <n v="19134"/>
    <x v="3"/>
    <x v="1141"/>
    <x v="1"/>
    <x v="9"/>
    <x v="1129"/>
    <x v="5959"/>
    <n v="3"/>
    <n v="0.2"/>
    <x v="7280"/>
  </r>
  <r>
    <n v="9551"/>
    <s v="CA-2015-160864"/>
    <x v="910"/>
    <x v="1192"/>
    <s v="First Class"/>
    <s v="NF-18595"/>
    <s v="Nicole Fjeld"/>
    <s v="Home Office"/>
    <s v="United States"/>
    <s v="San Jose"/>
    <s v="California"/>
    <n v="95123"/>
    <x v="1"/>
    <x v="68"/>
    <x v="1"/>
    <x v="8"/>
    <x v="68"/>
    <x v="5960"/>
    <n v="3"/>
    <n v="0.2"/>
    <x v="1873"/>
  </r>
  <r>
    <n v="9552"/>
    <s v="CA-2015-147690"/>
    <x v="113"/>
    <x v="665"/>
    <s v="Standard Class"/>
    <s v="SC-20020"/>
    <s v="Sam Craven"/>
    <s v="Consumer"/>
    <s v="United States"/>
    <s v="Philadelphia"/>
    <s v="Pennsylvania"/>
    <n v="19140"/>
    <x v="3"/>
    <x v="772"/>
    <x v="1"/>
    <x v="4"/>
    <x v="771"/>
    <x v="5961"/>
    <n v="6"/>
    <n v="0.2"/>
    <x v="7281"/>
  </r>
  <r>
    <n v="9553"/>
    <s v="CA-2015-163923"/>
    <x v="1051"/>
    <x v="69"/>
    <s v="Standard Class"/>
    <s v="BD-11560"/>
    <s v="Brendan Dodson"/>
    <s v="Home Office"/>
    <s v="United States"/>
    <s v="Springfield"/>
    <s v="Virginia"/>
    <n v="22153"/>
    <x v="0"/>
    <x v="1302"/>
    <x v="2"/>
    <x v="11"/>
    <x v="1287"/>
    <x v="3025"/>
    <n v="4"/>
    <n v="0"/>
    <x v="7282"/>
  </r>
  <r>
    <n v="9554"/>
    <s v="CA-2016-125724"/>
    <x v="897"/>
    <x v="759"/>
    <s v="Standard Class"/>
    <s v="SM-20950"/>
    <s v="Suzanne McNair"/>
    <s v="Corporate"/>
    <s v="United States"/>
    <s v="Broomfield"/>
    <s v="Colorado"/>
    <n v="80020"/>
    <x v="1"/>
    <x v="390"/>
    <x v="0"/>
    <x v="5"/>
    <x v="391"/>
    <x v="5962"/>
    <n v="7"/>
    <n v="0.2"/>
    <x v="7283"/>
  </r>
  <r>
    <n v="9555"/>
    <s v="CA-2015-111612"/>
    <x v="109"/>
    <x v="156"/>
    <s v="Standard Class"/>
    <s v="EB-14110"/>
    <s v="Eugene Barchas"/>
    <s v="Consumer"/>
    <s v="United States"/>
    <s v="Columbus"/>
    <s v="Ohio"/>
    <n v="43229"/>
    <x v="3"/>
    <x v="90"/>
    <x v="0"/>
    <x v="5"/>
    <x v="90"/>
    <x v="4192"/>
    <n v="5"/>
    <n v="0.2"/>
    <x v="7284"/>
  </r>
  <r>
    <n v="9556"/>
    <s v="CA-2015-111612"/>
    <x v="109"/>
    <x v="156"/>
    <s v="Standard Class"/>
    <s v="EB-14110"/>
    <s v="Eugene Barchas"/>
    <s v="Consumer"/>
    <s v="United States"/>
    <s v="Columbus"/>
    <s v="Ohio"/>
    <n v="43229"/>
    <x v="3"/>
    <x v="1014"/>
    <x v="1"/>
    <x v="13"/>
    <x v="128"/>
    <x v="5133"/>
    <n v="2"/>
    <n v="0.2"/>
    <x v="7285"/>
  </r>
  <r>
    <n v="9557"/>
    <s v="CA-2015-156853"/>
    <x v="155"/>
    <x v="1197"/>
    <s v="Second Class"/>
    <s v="HP-14815"/>
    <s v="Harold Pawlan"/>
    <s v="Home Office"/>
    <s v="United States"/>
    <s v="Concord"/>
    <s v="New Hampshire"/>
    <n v="3301"/>
    <x v="3"/>
    <x v="779"/>
    <x v="1"/>
    <x v="10"/>
    <x v="778"/>
    <x v="2381"/>
    <n v="7"/>
    <n v="0"/>
    <x v="2589"/>
  </r>
  <r>
    <n v="9558"/>
    <s v="CA-2014-103086"/>
    <x v="1136"/>
    <x v="580"/>
    <s v="Second Class"/>
    <s v="EB-14170"/>
    <s v="Evan Bailliet"/>
    <s v="Consumer"/>
    <s v="United States"/>
    <s v="Houston"/>
    <s v="Texas"/>
    <n v="77095"/>
    <x v="2"/>
    <x v="1494"/>
    <x v="0"/>
    <x v="5"/>
    <x v="1482"/>
    <x v="5963"/>
    <n v="2"/>
    <n v="0.6"/>
    <x v="7286"/>
  </r>
  <r>
    <n v="9559"/>
    <s v="CA-2016-129280"/>
    <x v="973"/>
    <x v="711"/>
    <s v="First Class"/>
    <s v="SM-20905"/>
    <s v="Susan MacKendrick"/>
    <s v="Consumer"/>
    <s v="United States"/>
    <s v="Newark"/>
    <s v="Ohio"/>
    <n v="43055"/>
    <x v="3"/>
    <x v="217"/>
    <x v="2"/>
    <x v="11"/>
    <x v="463"/>
    <x v="5964"/>
    <n v="5"/>
    <n v="0.2"/>
    <x v="7287"/>
  </r>
  <r>
    <n v="9560"/>
    <s v="CA-2016-129280"/>
    <x v="973"/>
    <x v="711"/>
    <s v="First Class"/>
    <s v="SM-20905"/>
    <s v="Susan MacKendrick"/>
    <s v="Consumer"/>
    <s v="United States"/>
    <s v="Newark"/>
    <s v="Ohio"/>
    <n v="43055"/>
    <x v="3"/>
    <x v="1166"/>
    <x v="1"/>
    <x v="4"/>
    <x v="1153"/>
    <x v="3589"/>
    <n v="5"/>
    <n v="0.2"/>
    <x v="7288"/>
  </r>
  <r>
    <n v="9561"/>
    <s v="CA-2016-129280"/>
    <x v="973"/>
    <x v="711"/>
    <s v="First Class"/>
    <s v="SM-20905"/>
    <s v="Susan MacKendrick"/>
    <s v="Consumer"/>
    <s v="United States"/>
    <s v="Newark"/>
    <s v="Ohio"/>
    <n v="43055"/>
    <x v="3"/>
    <x v="1416"/>
    <x v="0"/>
    <x v="5"/>
    <x v="1403"/>
    <x v="3518"/>
    <n v="2"/>
    <n v="0.2"/>
    <x v="4005"/>
  </r>
  <r>
    <n v="9562"/>
    <s v="CA-2016-129280"/>
    <x v="973"/>
    <x v="711"/>
    <s v="First Class"/>
    <s v="SM-20905"/>
    <s v="Susan MacKendrick"/>
    <s v="Consumer"/>
    <s v="United States"/>
    <s v="Newark"/>
    <s v="Ohio"/>
    <n v="43055"/>
    <x v="3"/>
    <x v="1332"/>
    <x v="2"/>
    <x v="11"/>
    <x v="1317"/>
    <x v="2404"/>
    <n v="3"/>
    <n v="0.2"/>
    <x v="6139"/>
  </r>
  <r>
    <n v="9563"/>
    <s v="CA-2016-129280"/>
    <x v="973"/>
    <x v="711"/>
    <s v="First Class"/>
    <s v="SM-20905"/>
    <s v="Susan MacKendrick"/>
    <s v="Consumer"/>
    <s v="United States"/>
    <s v="Newark"/>
    <s v="Ohio"/>
    <n v="43055"/>
    <x v="3"/>
    <x v="1858"/>
    <x v="2"/>
    <x v="15"/>
    <x v="1846"/>
    <x v="5965"/>
    <n v="3"/>
    <n v="0.7"/>
    <x v="7289"/>
  </r>
  <r>
    <n v="9564"/>
    <s v="CA-2016-129280"/>
    <x v="973"/>
    <x v="711"/>
    <s v="First Class"/>
    <s v="SM-20905"/>
    <s v="Susan MacKendrick"/>
    <s v="Consumer"/>
    <s v="United States"/>
    <s v="Newark"/>
    <s v="Ohio"/>
    <n v="43055"/>
    <x v="3"/>
    <x v="1345"/>
    <x v="1"/>
    <x v="2"/>
    <x v="1330"/>
    <x v="1628"/>
    <n v="2"/>
    <n v="0.2"/>
    <x v="1725"/>
  </r>
  <r>
    <n v="9565"/>
    <s v="CA-2015-161242"/>
    <x v="932"/>
    <x v="920"/>
    <s v="Standard Class"/>
    <s v="CG-12040"/>
    <s v="Catherine Glotzbach"/>
    <s v="Home Office"/>
    <s v="United States"/>
    <s v="Los Angeles"/>
    <s v="California"/>
    <n v="90045"/>
    <x v="1"/>
    <x v="1017"/>
    <x v="1"/>
    <x v="10"/>
    <x v="1008"/>
    <x v="2722"/>
    <n v="2"/>
    <n v="0"/>
    <x v="3975"/>
  </r>
  <r>
    <n v="9566"/>
    <s v="CA-2014-130428"/>
    <x v="691"/>
    <x v="1075"/>
    <s v="Same Day"/>
    <s v="TG-21640"/>
    <s v="Trudy Glocke"/>
    <s v="Consumer"/>
    <s v="United States"/>
    <s v="Tampa"/>
    <s v="Florida"/>
    <n v="33614"/>
    <x v="0"/>
    <x v="228"/>
    <x v="0"/>
    <x v="1"/>
    <x v="229"/>
    <x v="5966"/>
    <n v="7"/>
    <n v="0.2"/>
    <x v="7290"/>
  </r>
  <r>
    <n v="9567"/>
    <s v="CA-2014-130428"/>
    <x v="691"/>
    <x v="1075"/>
    <s v="Same Day"/>
    <s v="TG-21640"/>
    <s v="Trudy Glocke"/>
    <s v="Consumer"/>
    <s v="United States"/>
    <s v="Tampa"/>
    <s v="Florida"/>
    <n v="33614"/>
    <x v="0"/>
    <x v="674"/>
    <x v="1"/>
    <x v="8"/>
    <x v="674"/>
    <x v="5967"/>
    <n v="5"/>
    <n v="0.7"/>
    <x v="7291"/>
  </r>
  <r>
    <n v="9568"/>
    <s v="CA-2014-130428"/>
    <x v="691"/>
    <x v="1075"/>
    <s v="Same Day"/>
    <s v="TG-21640"/>
    <s v="Trudy Glocke"/>
    <s v="Consumer"/>
    <s v="United States"/>
    <s v="Tampa"/>
    <s v="Florida"/>
    <n v="33614"/>
    <x v="0"/>
    <x v="183"/>
    <x v="1"/>
    <x v="6"/>
    <x v="184"/>
    <x v="5968"/>
    <n v="2"/>
    <n v="0.2"/>
    <x v="7292"/>
  </r>
  <r>
    <n v="9569"/>
    <s v="CA-2017-104388"/>
    <x v="957"/>
    <x v="489"/>
    <s v="First Class"/>
    <s v="DK-12835"/>
    <s v="Damala Kotsonis"/>
    <s v="Corporate"/>
    <s v="United States"/>
    <s v="Fremont"/>
    <s v="Nebraska"/>
    <n v="68025"/>
    <x v="2"/>
    <x v="125"/>
    <x v="2"/>
    <x v="7"/>
    <x v="126"/>
    <x v="1105"/>
    <n v="4"/>
    <n v="0"/>
    <x v="7293"/>
  </r>
  <r>
    <n v="9570"/>
    <s v="CA-2015-113131"/>
    <x v="496"/>
    <x v="488"/>
    <s v="Same Day"/>
    <s v="MB-17305"/>
    <s v="Maria Bertelson"/>
    <s v="Consumer"/>
    <s v="United States"/>
    <s v="Columbus"/>
    <s v="Ohio"/>
    <n v="43229"/>
    <x v="3"/>
    <x v="1390"/>
    <x v="1"/>
    <x v="8"/>
    <x v="1376"/>
    <x v="5969"/>
    <n v="6"/>
    <n v="0.7"/>
    <x v="7294"/>
  </r>
  <r>
    <n v="9571"/>
    <s v="CA-2015-113131"/>
    <x v="496"/>
    <x v="488"/>
    <s v="Same Day"/>
    <s v="MB-17305"/>
    <s v="Maria Bertelson"/>
    <s v="Consumer"/>
    <s v="United States"/>
    <s v="Columbus"/>
    <s v="Ohio"/>
    <n v="43229"/>
    <x v="3"/>
    <x v="1222"/>
    <x v="1"/>
    <x v="4"/>
    <x v="1206"/>
    <x v="3295"/>
    <n v="2"/>
    <n v="0.2"/>
    <x v="6653"/>
  </r>
  <r>
    <n v="9572"/>
    <s v="CA-2015-113131"/>
    <x v="496"/>
    <x v="488"/>
    <s v="Same Day"/>
    <s v="MB-17305"/>
    <s v="Maria Bertelson"/>
    <s v="Consumer"/>
    <s v="United States"/>
    <s v="Columbus"/>
    <s v="Ohio"/>
    <n v="43229"/>
    <x v="3"/>
    <x v="1652"/>
    <x v="1"/>
    <x v="12"/>
    <x v="1641"/>
    <x v="4073"/>
    <n v="2"/>
    <n v="0.2"/>
    <x v="4726"/>
  </r>
  <r>
    <n v="9573"/>
    <s v="CA-2015-113131"/>
    <x v="496"/>
    <x v="488"/>
    <s v="Same Day"/>
    <s v="MB-17305"/>
    <s v="Maria Bertelson"/>
    <s v="Consumer"/>
    <s v="United States"/>
    <s v="Columbus"/>
    <s v="Ohio"/>
    <n v="43229"/>
    <x v="3"/>
    <x v="580"/>
    <x v="1"/>
    <x v="2"/>
    <x v="580"/>
    <x v="4529"/>
    <n v="1"/>
    <n v="0.2"/>
    <x v="5339"/>
  </r>
  <r>
    <n v="9574"/>
    <s v="CA-2015-113131"/>
    <x v="496"/>
    <x v="488"/>
    <s v="Same Day"/>
    <s v="MB-17305"/>
    <s v="Maria Bertelson"/>
    <s v="Consumer"/>
    <s v="United States"/>
    <s v="Columbus"/>
    <s v="Ohio"/>
    <n v="43229"/>
    <x v="3"/>
    <x v="1046"/>
    <x v="1"/>
    <x v="6"/>
    <x v="1035"/>
    <x v="860"/>
    <n v="5"/>
    <n v="0.2"/>
    <x v="7295"/>
  </r>
  <r>
    <n v="9575"/>
    <s v="CA-2015-148495"/>
    <x v="863"/>
    <x v="1111"/>
    <s v="Same Day"/>
    <s v="SF-20065"/>
    <s v="Sandra Flanagan"/>
    <s v="Consumer"/>
    <s v="United States"/>
    <s v="Pomona"/>
    <s v="California"/>
    <n v="91767"/>
    <x v="1"/>
    <x v="1172"/>
    <x v="0"/>
    <x v="5"/>
    <x v="1158"/>
    <x v="1629"/>
    <n v="3"/>
    <n v="0"/>
    <x v="1726"/>
  </r>
  <r>
    <n v="9576"/>
    <s v="CA-2015-143147"/>
    <x v="989"/>
    <x v="311"/>
    <s v="Second Class"/>
    <s v="PS-18760"/>
    <s v="Pamela Stobb"/>
    <s v="Consumer"/>
    <s v="United States"/>
    <s v="San Antonio"/>
    <s v="Texas"/>
    <n v="78207"/>
    <x v="2"/>
    <x v="83"/>
    <x v="0"/>
    <x v="1"/>
    <x v="83"/>
    <x v="5970"/>
    <n v="1"/>
    <n v="0.3"/>
    <x v="7296"/>
  </r>
  <r>
    <n v="9577"/>
    <s v="CA-2015-143147"/>
    <x v="989"/>
    <x v="311"/>
    <s v="Second Class"/>
    <s v="PS-18760"/>
    <s v="Pamela Stobb"/>
    <s v="Consumer"/>
    <s v="United States"/>
    <s v="San Antonio"/>
    <s v="Texas"/>
    <n v="78207"/>
    <x v="2"/>
    <x v="1093"/>
    <x v="2"/>
    <x v="15"/>
    <x v="1083"/>
    <x v="5971"/>
    <n v="2"/>
    <n v="0.4"/>
    <x v="7297"/>
  </r>
  <r>
    <n v="9578"/>
    <s v="CA-2015-143147"/>
    <x v="989"/>
    <x v="311"/>
    <s v="Second Class"/>
    <s v="PS-18760"/>
    <s v="Pamela Stobb"/>
    <s v="Consumer"/>
    <s v="United States"/>
    <s v="San Antonio"/>
    <s v="Texas"/>
    <n v="78207"/>
    <x v="2"/>
    <x v="1144"/>
    <x v="0"/>
    <x v="1"/>
    <x v="1132"/>
    <x v="5972"/>
    <n v="5"/>
    <n v="0.3"/>
    <x v="7298"/>
  </r>
  <r>
    <n v="9579"/>
    <s v="CA-2017-152975"/>
    <x v="32"/>
    <x v="1259"/>
    <s v="First Class"/>
    <s v="RB-19705"/>
    <s v="Roger Barcio"/>
    <s v="Home Office"/>
    <s v="United States"/>
    <s v="New York City"/>
    <s v="New York"/>
    <n v="10035"/>
    <x v="3"/>
    <x v="907"/>
    <x v="2"/>
    <x v="7"/>
    <x v="899"/>
    <x v="5973"/>
    <n v="3"/>
    <n v="0"/>
    <x v="7299"/>
  </r>
  <r>
    <n v="9580"/>
    <s v="CA-2017-152975"/>
    <x v="32"/>
    <x v="1259"/>
    <s v="First Class"/>
    <s v="RB-19705"/>
    <s v="Roger Barcio"/>
    <s v="Home Office"/>
    <s v="United States"/>
    <s v="New York City"/>
    <s v="New York"/>
    <n v="10035"/>
    <x v="3"/>
    <x v="1043"/>
    <x v="1"/>
    <x v="4"/>
    <x v="1032"/>
    <x v="558"/>
    <n v="1"/>
    <n v="0"/>
    <x v="7300"/>
  </r>
  <r>
    <n v="9581"/>
    <s v="CA-2017-152975"/>
    <x v="32"/>
    <x v="1259"/>
    <s v="First Class"/>
    <s v="RB-19705"/>
    <s v="Roger Barcio"/>
    <s v="Home Office"/>
    <s v="United States"/>
    <s v="New York City"/>
    <s v="New York"/>
    <n v="10035"/>
    <x v="3"/>
    <x v="758"/>
    <x v="1"/>
    <x v="6"/>
    <x v="756"/>
    <x v="5734"/>
    <n v="5"/>
    <n v="0"/>
    <x v="6967"/>
  </r>
  <r>
    <n v="9582"/>
    <s v="CA-2017-152975"/>
    <x v="32"/>
    <x v="1259"/>
    <s v="First Class"/>
    <s v="RB-19705"/>
    <s v="Roger Barcio"/>
    <s v="Home Office"/>
    <s v="United States"/>
    <s v="New York City"/>
    <s v="New York"/>
    <n v="10035"/>
    <x v="3"/>
    <x v="1585"/>
    <x v="0"/>
    <x v="1"/>
    <x v="1576"/>
    <x v="4464"/>
    <n v="5"/>
    <n v="0.1"/>
    <x v="5262"/>
  </r>
  <r>
    <n v="9583"/>
    <s v="CA-2016-107475"/>
    <x v="843"/>
    <x v="950"/>
    <s v="Standard Class"/>
    <s v="RS-19870"/>
    <s v="Roy Skaria"/>
    <s v="Home Office"/>
    <s v="United States"/>
    <s v="Philadelphia"/>
    <s v="Pennsylvania"/>
    <n v="19120"/>
    <x v="3"/>
    <x v="131"/>
    <x v="1"/>
    <x v="13"/>
    <x v="132"/>
    <x v="5974"/>
    <n v="6"/>
    <n v="0.2"/>
    <x v="7301"/>
  </r>
  <r>
    <n v="9584"/>
    <s v="CA-2017-116127"/>
    <x v="643"/>
    <x v="327"/>
    <s v="Second Class"/>
    <s v="SB-20185"/>
    <s v="Sarah Brown"/>
    <s v="Consumer"/>
    <s v="United States"/>
    <s v="New York City"/>
    <s v="New York"/>
    <n v="10024"/>
    <x v="3"/>
    <x v="1248"/>
    <x v="0"/>
    <x v="0"/>
    <x v="1232"/>
    <x v="5975"/>
    <n v="1"/>
    <n v="0.2"/>
    <x v="7302"/>
  </r>
  <r>
    <n v="9585"/>
    <s v="CA-2017-132584"/>
    <x v="775"/>
    <x v="952"/>
    <s v="First Class"/>
    <s v="HJ-14875"/>
    <s v="Heather Jas"/>
    <s v="Home Office"/>
    <s v="United States"/>
    <s v="Detroit"/>
    <s v="Michigan"/>
    <n v="48234"/>
    <x v="2"/>
    <x v="1031"/>
    <x v="1"/>
    <x v="4"/>
    <x v="1022"/>
    <x v="2099"/>
    <n v="4"/>
    <n v="0"/>
    <x v="7303"/>
  </r>
  <r>
    <n v="9586"/>
    <s v="CA-2016-160598"/>
    <x v="370"/>
    <x v="267"/>
    <s v="First Class"/>
    <s v="SV-20815"/>
    <s v="Stuart Van"/>
    <s v="Corporate"/>
    <s v="United States"/>
    <s v="Miami"/>
    <s v="Florida"/>
    <n v="33142"/>
    <x v="0"/>
    <x v="1413"/>
    <x v="1"/>
    <x v="10"/>
    <x v="1400"/>
    <x v="5976"/>
    <n v="1"/>
    <n v="0.2"/>
    <x v="7304"/>
  </r>
  <r>
    <n v="9587"/>
    <s v="CA-2016-108630"/>
    <x v="741"/>
    <x v="1058"/>
    <s v="Same Day"/>
    <s v="BE-11410"/>
    <s v="Bobby Elias"/>
    <s v="Consumer"/>
    <s v="United States"/>
    <s v="Concord"/>
    <s v="California"/>
    <n v="94521"/>
    <x v="1"/>
    <x v="1329"/>
    <x v="1"/>
    <x v="8"/>
    <x v="1314"/>
    <x v="5977"/>
    <n v="5"/>
    <n v="0.2"/>
    <x v="7305"/>
  </r>
  <r>
    <n v="9588"/>
    <s v="US-2017-129203"/>
    <x v="827"/>
    <x v="901"/>
    <s v="Standard Class"/>
    <s v="BM-11575"/>
    <s v="Brendan Murry"/>
    <s v="Corporate"/>
    <s v="United States"/>
    <s v="Chicago"/>
    <s v="Illinois"/>
    <n v="60653"/>
    <x v="2"/>
    <x v="886"/>
    <x v="1"/>
    <x v="4"/>
    <x v="879"/>
    <x v="2468"/>
    <n v="4"/>
    <n v="0.2"/>
    <x v="7306"/>
  </r>
  <r>
    <n v="9589"/>
    <s v="CA-2017-110940"/>
    <x v="283"/>
    <x v="303"/>
    <s v="Standard Class"/>
    <s v="AZ-10750"/>
    <s v="Annie Zypern"/>
    <s v="Consumer"/>
    <s v="United States"/>
    <s v="Wheeling"/>
    <s v="Illinois"/>
    <n v="60090"/>
    <x v="2"/>
    <x v="108"/>
    <x v="1"/>
    <x v="6"/>
    <x v="108"/>
    <x v="5978"/>
    <n v="4"/>
    <n v="0.2"/>
    <x v="7307"/>
  </r>
  <r>
    <n v="9590"/>
    <s v="CA-2014-119172"/>
    <x v="218"/>
    <x v="8"/>
    <s v="Standard Class"/>
    <s v="HD-14785"/>
    <s v="Harold Dahlen"/>
    <s v="Home Office"/>
    <s v="United States"/>
    <s v="Chicago"/>
    <s v="Illinois"/>
    <n v="60610"/>
    <x v="2"/>
    <x v="1749"/>
    <x v="1"/>
    <x v="10"/>
    <x v="1739"/>
    <x v="1133"/>
    <n v="3"/>
    <n v="0.2"/>
    <x v="4654"/>
  </r>
  <r>
    <n v="9591"/>
    <s v="CA-2014-119172"/>
    <x v="218"/>
    <x v="8"/>
    <s v="Standard Class"/>
    <s v="HD-14785"/>
    <s v="Harold Dahlen"/>
    <s v="Home Office"/>
    <s v="United States"/>
    <s v="Chicago"/>
    <s v="Illinois"/>
    <n v="60610"/>
    <x v="2"/>
    <x v="920"/>
    <x v="1"/>
    <x v="8"/>
    <x v="912"/>
    <x v="5979"/>
    <n v="9"/>
    <n v="0.8"/>
    <x v="7308"/>
  </r>
  <r>
    <n v="9592"/>
    <s v="US-2016-105452"/>
    <x v="1062"/>
    <x v="1269"/>
    <s v="Standard Class"/>
    <s v="BF-11005"/>
    <s v="Barry Franz"/>
    <s v="Home Office"/>
    <s v="United States"/>
    <s v="Pasadena"/>
    <s v="Texas"/>
    <n v="77506"/>
    <x v="2"/>
    <x v="893"/>
    <x v="0"/>
    <x v="5"/>
    <x v="886"/>
    <x v="3224"/>
    <n v="5"/>
    <n v="0.6"/>
    <x v="7309"/>
  </r>
  <r>
    <n v="9593"/>
    <s v="US-2016-105452"/>
    <x v="1062"/>
    <x v="1269"/>
    <s v="Standard Class"/>
    <s v="BF-11005"/>
    <s v="Barry Franz"/>
    <s v="Home Office"/>
    <s v="United States"/>
    <s v="Pasadena"/>
    <s v="Texas"/>
    <n v="77506"/>
    <x v="2"/>
    <x v="1814"/>
    <x v="0"/>
    <x v="5"/>
    <x v="1804"/>
    <x v="5980"/>
    <n v="5"/>
    <n v="0.6"/>
    <x v="7310"/>
  </r>
  <r>
    <n v="9594"/>
    <s v="CA-2017-108931"/>
    <x v="32"/>
    <x v="184"/>
    <s v="Standard Class"/>
    <s v="HZ-14950"/>
    <s v="Henia Zydlo"/>
    <s v="Consumer"/>
    <s v="United States"/>
    <s v="New York City"/>
    <s v="New York"/>
    <n v="10024"/>
    <x v="3"/>
    <x v="1489"/>
    <x v="1"/>
    <x v="10"/>
    <x v="1476"/>
    <x v="18"/>
    <n v="2"/>
    <n v="0"/>
    <x v="1608"/>
  </r>
  <r>
    <n v="9595"/>
    <s v="CA-2017-108931"/>
    <x v="32"/>
    <x v="184"/>
    <s v="Standard Class"/>
    <s v="HZ-14950"/>
    <s v="Henia Zydlo"/>
    <s v="Consumer"/>
    <s v="United States"/>
    <s v="New York City"/>
    <s v="New York"/>
    <n v="10024"/>
    <x v="3"/>
    <x v="371"/>
    <x v="1"/>
    <x v="10"/>
    <x v="372"/>
    <x v="1057"/>
    <n v="2"/>
    <n v="0"/>
    <x v="1302"/>
  </r>
  <r>
    <n v="9596"/>
    <s v="CA-2017-104619"/>
    <x v="714"/>
    <x v="1320"/>
    <s v="Standard Class"/>
    <s v="KD-16495"/>
    <s v="Keith Dawkins"/>
    <s v="Corporate"/>
    <s v="United States"/>
    <s v="San Jose"/>
    <s v="California"/>
    <n v="95123"/>
    <x v="1"/>
    <x v="22"/>
    <x v="1"/>
    <x v="9"/>
    <x v="22"/>
    <x v="3119"/>
    <n v="3"/>
    <n v="0"/>
    <x v="3501"/>
  </r>
  <r>
    <n v="9597"/>
    <s v="CA-2017-104619"/>
    <x v="714"/>
    <x v="1320"/>
    <s v="Standard Class"/>
    <s v="KD-16495"/>
    <s v="Keith Dawkins"/>
    <s v="Corporate"/>
    <s v="United States"/>
    <s v="San Jose"/>
    <s v="California"/>
    <n v="95123"/>
    <x v="1"/>
    <x v="1591"/>
    <x v="1"/>
    <x v="8"/>
    <x v="1583"/>
    <x v="4795"/>
    <n v="2"/>
    <n v="0.2"/>
    <x v="5710"/>
  </r>
  <r>
    <n v="9598"/>
    <s v="CA-2017-104619"/>
    <x v="714"/>
    <x v="1320"/>
    <s v="Standard Class"/>
    <s v="KD-16495"/>
    <s v="Keith Dawkins"/>
    <s v="Corporate"/>
    <s v="United States"/>
    <s v="San Jose"/>
    <s v="California"/>
    <n v="95123"/>
    <x v="1"/>
    <x v="1676"/>
    <x v="2"/>
    <x v="7"/>
    <x v="1664"/>
    <x v="3440"/>
    <n v="3"/>
    <n v="0.2"/>
    <x v="3904"/>
  </r>
  <r>
    <n v="9599"/>
    <s v="CA-2015-149517"/>
    <x v="444"/>
    <x v="832"/>
    <s v="Standard Class"/>
    <s v="FC-14245"/>
    <s v="Frank Carlisle"/>
    <s v="Home Office"/>
    <s v="United States"/>
    <s v="Sacramento"/>
    <s v="California"/>
    <n v="95823"/>
    <x v="1"/>
    <x v="1492"/>
    <x v="0"/>
    <x v="5"/>
    <x v="1479"/>
    <x v="4053"/>
    <n v="3"/>
    <n v="0"/>
    <x v="6150"/>
  </r>
  <r>
    <n v="9600"/>
    <s v="CA-2015-116841"/>
    <x v="1224"/>
    <x v="1256"/>
    <s v="Standard Class"/>
    <s v="TP-21130"/>
    <s v="Theone Pippenger"/>
    <s v="Consumer"/>
    <s v="United States"/>
    <s v="Springfield"/>
    <s v="Oregon"/>
    <n v="97477"/>
    <x v="1"/>
    <x v="1324"/>
    <x v="1"/>
    <x v="9"/>
    <x v="1311"/>
    <x v="5981"/>
    <n v="1"/>
    <n v="0.2"/>
    <x v="7311"/>
  </r>
  <r>
    <n v="9601"/>
    <s v="CA-2017-107797"/>
    <x v="540"/>
    <x v="676"/>
    <s v="Second Class"/>
    <s v="EB-13705"/>
    <s v="Ed Braxton"/>
    <s v="Corporate"/>
    <s v="United States"/>
    <s v="Mansfield"/>
    <s v="Texas"/>
    <n v="76063"/>
    <x v="2"/>
    <x v="1465"/>
    <x v="1"/>
    <x v="10"/>
    <x v="1451"/>
    <x v="759"/>
    <n v="8"/>
    <n v="0.2"/>
    <x v="782"/>
  </r>
  <r>
    <n v="9602"/>
    <s v="CA-2016-117604"/>
    <x v="913"/>
    <x v="411"/>
    <s v="Standard Class"/>
    <s v="JP-15520"/>
    <s v="Jeremy Pistek"/>
    <s v="Consumer"/>
    <s v="United States"/>
    <s v="Jonesboro"/>
    <s v="Arkansas"/>
    <n v="72401"/>
    <x v="0"/>
    <x v="1052"/>
    <x v="1"/>
    <x v="10"/>
    <x v="1041"/>
    <x v="5982"/>
    <n v="5"/>
    <n v="0"/>
    <x v="7312"/>
  </r>
  <r>
    <n v="9603"/>
    <s v="CA-2014-130155"/>
    <x v="946"/>
    <x v="707"/>
    <s v="First Class"/>
    <s v="TD-20995"/>
    <s v="Tamara Dahlen"/>
    <s v="Consumer"/>
    <s v="United States"/>
    <s v="Virginia Beach"/>
    <s v="Virginia"/>
    <n v="23464"/>
    <x v="0"/>
    <x v="1726"/>
    <x v="1"/>
    <x v="14"/>
    <x v="1713"/>
    <x v="5983"/>
    <n v="5"/>
    <n v="0"/>
    <x v="7313"/>
  </r>
  <r>
    <n v="9604"/>
    <s v="CA-2016-129861"/>
    <x v="26"/>
    <x v="1321"/>
    <s v="Standard Class"/>
    <s v="DM-13345"/>
    <s v="Denise Monton"/>
    <s v="Corporate"/>
    <s v="United States"/>
    <s v="Rochester"/>
    <s v="New York"/>
    <n v="14609"/>
    <x v="3"/>
    <x v="1021"/>
    <x v="0"/>
    <x v="3"/>
    <x v="1012"/>
    <x v="5984"/>
    <n v="3"/>
    <n v="0.4"/>
    <x v="7314"/>
  </r>
  <r>
    <n v="9605"/>
    <s v="CA-2015-138625"/>
    <x v="121"/>
    <x v="745"/>
    <s v="First Class"/>
    <s v="EG-13900"/>
    <s v="Emily Grady"/>
    <s v="Consumer"/>
    <s v="United States"/>
    <s v="Chesapeake"/>
    <s v="Virginia"/>
    <n v="23320"/>
    <x v="0"/>
    <x v="1859"/>
    <x v="1"/>
    <x v="9"/>
    <x v="1847"/>
    <x v="5985"/>
    <n v="4"/>
    <n v="0"/>
    <x v="7315"/>
  </r>
  <r>
    <n v="9606"/>
    <s v="US-2017-122672"/>
    <x v="259"/>
    <x v="748"/>
    <s v="Standard Class"/>
    <s v="HG-14965"/>
    <s v="Henry Goldwyn"/>
    <s v="Corporate"/>
    <s v="United States"/>
    <s v="Lancaster"/>
    <s v="Ohio"/>
    <n v="43130"/>
    <x v="3"/>
    <x v="176"/>
    <x v="2"/>
    <x v="11"/>
    <x v="177"/>
    <x v="5986"/>
    <n v="4"/>
    <n v="0.2"/>
    <x v="5485"/>
  </r>
  <r>
    <n v="9607"/>
    <s v="US-2017-122672"/>
    <x v="259"/>
    <x v="748"/>
    <s v="Standard Class"/>
    <s v="HG-14965"/>
    <s v="Henry Goldwyn"/>
    <s v="Corporate"/>
    <s v="United States"/>
    <s v="Lancaster"/>
    <s v="Ohio"/>
    <n v="43130"/>
    <x v="3"/>
    <x v="871"/>
    <x v="1"/>
    <x v="4"/>
    <x v="865"/>
    <x v="4934"/>
    <n v="3"/>
    <n v="0.2"/>
    <x v="7316"/>
  </r>
  <r>
    <n v="9608"/>
    <s v="CA-2017-117128"/>
    <x v="256"/>
    <x v="274"/>
    <s v="Second Class"/>
    <s v="BF-11080"/>
    <s v="Bart Folk"/>
    <s v="Consumer"/>
    <s v="United States"/>
    <s v="New York City"/>
    <s v="New York"/>
    <n v="10024"/>
    <x v="3"/>
    <x v="1552"/>
    <x v="1"/>
    <x v="10"/>
    <x v="1540"/>
    <x v="5987"/>
    <n v="6"/>
    <n v="0"/>
    <x v="354"/>
  </r>
  <r>
    <n v="9609"/>
    <s v="CA-2017-117128"/>
    <x v="256"/>
    <x v="274"/>
    <s v="Second Class"/>
    <s v="BF-11080"/>
    <s v="Bart Folk"/>
    <s v="Consumer"/>
    <s v="United States"/>
    <s v="New York City"/>
    <s v="New York"/>
    <n v="10024"/>
    <x v="3"/>
    <x v="1238"/>
    <x v="1"/>
    <x v="2"/>
    <x v="1221"/>
    <x v="469"/>
    <n v="3"/>
    <n v="0"/>
    <x v="5458"/>
  </r>
  <r>
    <n v="9610"/>
    <s v="CA-2016-130638"/>
    <x v="458"/>
    <x v="1088"/>
    <s v="Second Class"/>
    <s v="SC-20095"/>
    <s v="Sanjit Chand"/>
    <s v="Consumer"/>
    <s v="United States"/>
    <s v="Los Angeles"/>
    <s v="California"/>
    <n v="90045"/>
    <x v="1"/>
    <x v="1454"/>
    <x v="0"/>
    <x v="5"/>
    <x v="1440"/>
    <x v="5988"/>
    <n v="4"/>
    <n v="0"/>
    <x v="7317"/>
  </r>
  <r>
    <n v="9611"/>
    <s v="CA-2016-130638"/>
    <x v="458"/>
    <x v="1088"/>
    <s v="Second Class"/>
    <s v="SC-20095"/>
    <s v="Sanjit Chand"/>
    <s v="Consumer"/>
    <s v="United States"/>
    <s v="Los Angeles"/>
    <s v="California"/>
    <n v="90045"/>
    <x v="1"/>
    <x v="1038"/>
    <x v="1"/>
    <x v="2"/>
    <x v="1028"/>
    <x v="1806"/>
    <n v="9"/>
    <n v="0"/>
    <x v="1934"/>
  </r>
  <r>
    <n v="9612"/>
    <s v="CA-2017-144365"/>
    <x v="1200"/>
    <x v="904"/>
    <s v="Standard Class"/>
    <s v="CS-11950"/>
    <s v="Carlos Soltero"/>
    <s v="Consumer"/>
    <s v="United States"/>
    <s v="Jackson"/>
    <s v="Mississippi"/>
    <n v="39212"/>
    <x v="0"/>
    <x v="848"/>
    <x v="1"/>
    <x v="13"/>
    <x v="128"/>
    <x v="2643"/>
    <n v="4"/>
    <n v="0"/>
    <x v="2961"/>
  </r>
  <r>
    <n v="9613"/>
    <s v="CA-2016-110086"/>
    <x v="31"/>
    <x v="42"/>
    <s v="Standard Class"/>
    <s v="BD-11320"/>
    <s v="Bill Donatelli"/>
    <s v="Consumer"/>
    <s v="United States"/>
    <s v="Woodland"/>
    <s v="California"/>
    <n v="95695"/>
    <x v="1"/>
    <x v="1501"/>
    <x v="2"/>
    <x v="7"/>
    <x v="1489"/>
    <x v="2562"/>
    <n v="2"/>
    <n v="0.2"/>
    <x v="2810"/>
  </r>
  <r>
    <n v="9614"/>
    <s v="CA-2014-128524"/>
    <x v="7"/>
    <x v="1170"/>
    <s v="First Class"/>
    <s v="MZ-17515"/>
    <s v="Mary Zewe"/>
    <s v="Corporate"/>
    <s v="United States"/>
    <s v="Seattle"/>
    <s v="Washington"/>
    <n v="98115"/>
    <x v="1"/>
    <x v="9"/>
    <x v="1"/>
    <x v="9"/>
    <x v="9"/>
    <x v="5989"/>
    <n v="1"/>
    <n v="0"/>
    <x v="7318"/>
  </r>
  <r>
    <n v="9615"/>
    <s v="CA-2014-128524"/>
    <x v="7"/>
    <x v="1170"/>
    <s v="First Class"/>
    <s v="MZ-17515"/>
    <s v="Mary Zewe"/>
    <s v="Corporate"/>
    <s v="United States"/>
    <s v="Seattle"/>
    <s v="Washington"/>
    <n v="98115"/>
    <x v="1"/>
    <x v="1207"/>
    <x v="2"/>
    <x v="11"/>
    <x v="1192"/>
    <x v="5990"/>
    <n v="7"/>
    <n v="0"/>
    <x v="7319"/>
  </r>
  <r>
    <n v="9616"/>
    <s v="CA-2014-128524"/>
    <x v="7"/>
    <x v="1170"/>
    <s v="First Class"/>
    <s v="MZ-17515"/>
    <s v="Mary Zewe"/>
    <s v="Corporate"/>
    <s v="United States"/>
    <s v="Seattle"/>
    <s v="Washington"/>
    <n v="98115"/>
    <x v="1"/>
    <x v="450"/>
    <x v="1"/>
    <x v="8"/>
    <x v="451"/>
    <x v="5991"/>
    <n v="2"/>
    <n v="0.2"/>
    <x v="7320"/>
  </r>
  <r>
    <n v="9617"/>
    <s v="CA-2016-140256"/>
    <x v="250"/>
    <x v="652"/>
    <s v="Standard Class"/>
    <s v="PW-19030"/>
    <s v="Pauline Webber"/>
    <s v="Corporate"/>
    <s v="United States"/>
    <s v="Los Angeles"/>
    <s v="California"/>
    <n v="90049"/>
    <x v="1"/>
    <x v="826"/>
    <x v="1"/>
    <x v="6"/>
    <x v="822"/>
    <x v="1784"/>
    <n v="2"/>
    <n v="0"/>
    <x v="6613"/>
  </r>
  <r>
    <n v="9618"/>
    <s v="CA-2017-160633"/>
    <x v="673"/>
    <x v="410"/>
    <s v="Standard Class"/>
    <s v="BS-11380"/>
    <s v="Bill Stewart"/>
    <s v="Corporate"/>
    <s v="United States"/>
    <s v="Bowling Green"/>
    <s v="Ohio"/>
    <n v="43402"/>
    <x v="3"/>
    <x v="615"/>
    <x v="2"/>
    <x v="16"/>
    <x v="615"/>
    <x v="5992"/>
    <n v="3"/>
    <n v="0.4"/>
    <x v="7321"/>
  </r>
  <r>
    <n v="9619"/>
    <s v="CA-2017-160633"/>
    <x v="673"/>
    <x v="410"/>
    <s v="Standard Class"/>
    <s v="BS-11380"/>
    <s v="Bill Stewart"/>
    <s v="Corporate"/>
    <s v="United States"/>
    <s v="Bowling Green"/>
    <s v="Ohio"/>
    <n v="43402"/>
    <x v="3"/>
    <x v="915"/>
    <x v="1"/>
    <x v="6"/>
    <x v="907"/>
    <x v="1146"/>
    <n v="3"/>
    <n v="0.2"/>
    <x v="1188"/>
  </r>
  <r>
    <n v="9620"/>
    <s v="CA-2017-160633"/>
    <x v="673"/>
    <x v="410"/>
    <s v="Standard Class"/>
    <s v="BS-11380"/>
    <s v="Bill Stewart"/>
    <s v="Corporate"/>
    <s v="United States"/>
    <s v="Bowling Green"/>
    <s v="Ohio"/>
    <n v="43402"/>
    <x v="3"/>
    <x v="343"/>
    <x v="2"/>
    <x v="11"/>
    <x v="343"/>
    <x v="4089"/>
    <n v="5"/>
    <n v="0.2"/>
    <x v="7322"/>
  </r>
  <r>
    <n v="9621"/>
    <s v="CA-2014-115133"/>
    <x v="467"/>
    <x v="839"/>
    <s v="Standard Class"/>
    <s v="DA-13450"/>
    <s v="Dianna Arnett"/>
    <s v="Home Office"/>
    <s v="United States"/>
    <s v="Lancaster"/>
    <s v="Ohio"/>
    <n v="43130"/>
    <x v="3"/>
    <x v="1809"/>
    <x v="1"/>
    <x v="9"/>
    <x v="1799"/>
    <x v="5993"/>
    <n v="6"/>
    <n v="0.2"/>
    <x v="7323"/>
  </r>
  <r>
    <n v="9622"/>
    <s v="CA-2014-115133"/>
    <x v="467"/>
    <x v="839"/>
    <s v="Standard Class"/>
    <s v="DA-13450"/>
    <s v="Dianna Arnett"/>
    <s v="Home Office"/>
    <s v="United States"/>
    <s v="Lancaster"/>
    <s v="Ohio"/>
    <n v="43130"/>
    <x v="3"/>
    <x v="1837"/>
    <x v="2"/>
    <x v="11"/>
    <x v="1825"/>
    <x v="5994"/>
    <n v="2"/>
    <n v="0.2"/>
    <x v="7324"/>
  </r>
  <r>
    <n v="9623"/>
    <s v="CA-2014-115133"/>
    <x v="467"/>
    <x v="839"/>
    <s v="Standard Class"/>
    <s v="DA-13450"/>
    <s v="Dianna Arnett"/>
    <s v="Home Office"/>
    <s v="United States"/>
    <s v="Lancaster"/>
    <s v="Ohio"/>
    <n v="43130"/>
    <x v="3"/>
    <x v="1536"/>
    <x v="1"/>
    <x v="10"/>
    <x v="1524"/>
    <x v="2731"/>
    <n v="4"/>
    <n v="0.2"/>
    <x v="3024"/>
  </r>
  <r>
    <n v="9624"/>
    <s v="CA-2017-137449"/>
    <x v="222"/>
    <x v="569"/>
    <s v="First Class"/>
    <s v="ME-17725"/>
    <s v="Max Engle"/>
    <s v="Consumer"/>
    <s v="United States"/>
    <s v="Dallas"/>
    <s v="Texas"/>
    <n v="75220"/>
    <x v="2"/>
    <x v="650"/>
    <x v="1"/>
    <x v="9"/>
    <x v="650"/>
    <x v="5995"/>
    <n v="2"/>
    <n v="0.8"/>
    <x v="7325"/>
  </r>
  <r>
    <n v="9625"/>
    <s v="CA-2017-137449"/>
    <x v="222"/>
    <x v="569"/>
    <s v="First Class"/>
    <s v="ME-17725"/>
    <s v="Max Engle"/>
    <s v="Consumer"/>
    <s v="United States"/>
    <s v="Dallas"/>
    <s v="Texas"/>
    <n v="75220"/>
    <x v="2"/>
    <x v="1213"/>
    <x v="0"/>
    <x v="3"/>
    <x v="1198"/>
    <x v="5996"/>
    <n v="3"/>
    <n v="0.3"/>
    <x v="7326"/>
  </r>
  <r>
    <n v="9626"/>
    <s v="CA-2017-137449"/>
    <x v="222"/>
    <x v="569"/>
    <s v="First Class"/>
    <s v="ME-17725"/>
    <s v="Max Engle"/>
    <s v="Consumer"/>
    <s v="United States"/>
    <s v="Dallas"/>
    <s v="Texas"/>
    <n v="75220"/>
    <x v="2"/>
    <x v="1333"/>
    <x v="0"/>
    <x v="0"/>
    <x v="1318"/>
    <x v="5997"/>
    <n v="3"/>
    <n v="0.32"/>
    <x v="7327"/>
  </r>
  <r>
    <n v="9627"/>
    <s v="CA-2017-103520"/>
    <x v="397"/>
    <x v="425"/>
    <s v="First Class"/>
    <s v="MH-17785"/>
    <s v="Maya Herman"/>
    <s v="Corporate"/>
    <s v="United States"/>
    <s v="Lubbock"/>
    <s v="Texas"/>
    <n v="79424"/>
    <x v="2"/>
    <x v="1828"/>
    <x v="1"/>
    <x v="10"/>
    <x v="1816"/>
    <x v="4766"/>
    <n v="2"/>
    <n v="0.2"/>
    <x v="5674"/>
  </r>
  <r>
    <n v="9628"/>
    <s v="CA-2014-139283"/>
    <x v="533"/>
    <x v="680"/>
    <s v="Standard Class"/>
    <s v="BT-11440"/>
    <s v="Bobby Trafton"/>
    <s v="Consumer"/>
    <s v="United States"/>
    <s v="Detroit"/>
    <s v="Michigan"/>
    <n v="48227"/>
    <x v="2"/>
    <x v="766"/>
    <x v="1"/>
    <x v="8"/>
    <x v="765"/>
    <x v="1865"/>
    <n v="3"/>
    <n v="0"/>
    <x v="7328"/>
  </r>
  <r>
    <n v="9629"/>
    <s v="CA-2014-118192"/>
    <x v="286"/>
    <x v="385"/>
    <s v="Standard Class"/>
    <s v="MM-17920"/>
    <s v="Michael Moore"/>
    <s v="Consumer"/>
    <s v="United States"/>
    <s v="Newark"/>
    <s v="Ohio"/>
    <n v="43055"/>
    <x v="3"/>
    <x v="711"/>
    <x v="1"/>
    <x v="10"/>
    <x v="710"/>
    <x v="5577"/>
    <n v="7"/>
    <n v="0.2"/>
    <x v="6766"/>
  </r>
  <r>
    <n v="9630"/>
    <s v="CA-2014-118192"/>
    <x v="286"/>
    <x v="385"/>
    <s v="Standard Class"/>
    <s v="MM-17920"/>
    <s v="Michael Moore"/>
    <s v="Consumer"/>
    <s v="United States"/>
    <s v="Newark"/>
    <s v="Ohio"/>
    <n v="43055"/>
    <x v="3"/>
    <x v="1547"/>
    <x v="1"/>
    <x v="8"/>
    <x v="1535"/>
    <x v="5998"/>
    <n v="2"/>
    <n v="0.7"/>
    <x v="7329"/>
  </r>
  <r>
    <n v="9631"/>
    <s v="CA-2016-168844"/>
    <x v="1206"/>
    <x v="29"/>
    <s v="Standard Class"/>
    <s v="NM-18520"/>
    <s v="Neoma Murray"/>
    <s v="Consumer"/>
    <s v="United States"/>
    <s v="New York City"/>
    <s v="New York"/>
    <n v="10011"/>
    <x v="3"/>
    <x v="98"/>
    <x v="1"/>
    <x v="8"/>
    <x v="98"/>
    <x v="489"/>
    <n v="3"/>
    <n v="0.2"/>
    <x v="7330"/>
  </r>
  <r>
    <n v="9632"/>
    <s v="CA-2016-168844"/>
    <x v="1206"/>
    <x v="29"/>
    <s v="Standard Class"/>
    <s v="NM-18520"/>
    <s v="Neoma Murray"/>
    <s v="Consumer"/>
    <s v="United States"/>
    <s v="New York City"/>
    <s v="New York"/>
    <n v="10011"/>
    <x v="3"/>
    <x v="1620"/>
    <x v="2"/>
    <x v="7"/>
    <x v="1611"/>
    <x v="5999"/>
    <n v="6"/>
    <n v="0"/>
    <x v="7331"/>
  </r>
  <r>
    <n v="9633"/>
    <s v="CA-2017-154809"/>
    <x v="778"/>
    <x v="1239"/>
    <s v="Standard Class"/>
    <s v="MH-17455"/>
    <s v="Mark Hamilton"/>
    <s v="Consumer"/>
    <s v="United States"/>
    <s v="Minneapolis"/>
    <s v="Minnesota"/>
    <n v="55407"/>
    <x v="2"/>
    <x v="1201"/>
    <x v="1"/>
    <x v="9"/>
    <x v="1186"/>
    <x v="6000"/>
    <n v="8"/>
    <n v="0"/>
    <x v="7332"/>
  </r>
  <r>
    <n v="9634"/>
    <s v="CA-2014-151330"/>
    <x v="1005"/>
    <x v="1098"/>
    <s v="First Class"/>
    <s v="TC-21295"/>
    <s v="Toby Carlisle"/>
    <s v="Consumer"/>
    <s v="United States"/>
    <s v="Everett"/>
    <s v="Massachusetts"/>
    <n v="2149"/>
    <x v="3"/>
    <x v="1013"/>
    <x v="2"/>
    <x v="11"/>
    <x v="1005"/>
    <x v="1322"/>
    <n v="3"/>
    <n v="0"/>
    <x v="1378"/>
  </r>
  <r>
    <n v="9635"/>
    <s v="CA-2014-151330"/>
    <x v="1005"/>
    <x v="1098"/>
    <s v="First Class"/>
    <s v="TC-21295"/>
    <s v="Toby Carlisle"/>
    <s v="Consumer"/>
    <s v="United States"/>
    <s v="Everett"/>
    <s v="Massachusetts"/>
    <n v="2149"/>
    <x v="3"/>
    <x v="75"/>
    <x v="1"/>
    <x v="4"/>
    <x v="75"/>
    <x v="6001"/>
    <n v="7"/>
    <n v="0"/>
    <x v="7333"/>
  </r>
  <r>
    <n v="9636"/>
    <s v="CA-2014-151330"/>
    <x v="1005"/>
    <x v="1098"/>
    <s v="First Class"/>
    <s v="TC-21295"/>
    <s v="Toby Carlisle"/>
    <s v="Consumer"/>
    <s v="United States"/>
    <s v="Everett"/>
    <s v="Massachusetts"/>
    <n v="2149"/>
    <x v="3"/>
    <x v="1688"/>
    <x v="0"/>
    <x v="1"/>
    <x v="1676"/>
    <x v="2356"/>
    <n v="9"/>
    <n v="0"/>
    <x v="7334"/>
  </r>
  <r>
    <n v="9637"/>
    <s v="CA-2014-124702"/>
    <x v="728"/>
    <x v="573"/>
    <s v="Standard Class"/>
    <s v="MH-17785"/>
    <s v="Maya Herman"/>
    <s v="Corporate"/>
    <s v="United States"/>
    <s v="Seattle"/>
    <s v="Washington"/>
    <n v="98105"/>
    <x v="1"/>
    <x v="568"/>
    <x v="0"/>
    <x v="5"/>
    <x v="568"/>
    <x v="6002"/>
    <n v="2"/>
    <n v="0"/>
    <x v="7335"/>
  </r>
  <r>
    <n v="9638"/>
    <s v="CA-2014-124702"/>
    <x v="728"/>
    <x v="573"/>
    <s v="Standard Class"/>
    <s v="MH-17785"/>
    <s v="Maya Herman"/>
    <s v="Corporate"/>
    <s v="United States"/>
    <s v="Seattle"/>
    <s v="Washington"/>
    <n v="98105"/>
    <x v="1"/>
    <x v="962"/>
    <x v="0"/>
    <x v="3"/>
    <x v="955"/>
    <x v="6003"/>
    <n v="4"/>
    <n v="0"/>
    <x v="7336"/>
  </r>
  <r>
    <n v="9639"/>
    <s v="US-2017-125808"/>
    <x v="105"/>
    <x v="205"/>
    <s v="Second Class"/>
    <s v="EP-13915"/>
    <s v="Emily Phan"/>
    <s v="Consumer"/>
    <s v="United States"/>
    <s v="Los Angeles"/>
    <s v="California"/>
    <n v="90032"/>
    <x v="1"/>
    <x v="1828"/>
    <x v="1"/>
    <x v="10"/>
    <x v="1816"/>
    <x v="1057"/>
    <n v="2"/>
    <n v="0"/>
    <x v="1302"/>
  </r>
  <r>
    <n v="9640"/>
    <s v="CA-2015-116638"/>
    <x v="1225"/>
    <x v="1322"/>
    <s v="Second Class"/>
    <s v="JH-15985"/>
    <s v="Joseph Holt"/>
    <s v="Consumer"/>
    <s v="United States"/>
    <s v="Concord"/>
    <s v="North Carolina"/>
    <n v="28027"/>
    <x v="0"/>
    <x v="594"/>
    <x v="0"/>
    <x v="3"/>
    <x v="594"/>
    <x v="6004"/>
    <n v="13"/>
    <n v="0.4"/>
    <x v="7337"/>
  </r>
  <r>
    <n v="9641"/>
    <s v="CA-2014-104563"/>
    <x v="1009"/>
    <x v="1323"/>
    <s v="Standard Class"/>
    <s v="CM-12715"/>
    <s v="Craig Molinari"/>
    <s v="Corporate"/>
    <s v="United States"/>
    <s v="Seattle"/>
    <s v="Washington"/>
    <n v="98103"/>
    <x v="1"/>
    <x v="105"/>
    <x v="1"/>
    <x v="6"/>
    <x v="105"/>
    <x v="2809"/>
    <n v="5"/>
    <n v="0"/>
    <x v="3121"/>
  </r>
  <r>
    <n v="9642"/>
    <s v="CA-2014-104563"/>
    <x v="1009"/>
    <x v="1323"/>
    <s v="Standard Class"/>
    <s v="CM-12715"/>
    <s v="Craig Molinari"/>
    <s v="Corporate"/>
    <s v="United States"/>
    <s v="Seattle"/>
    <s v="Washington"/>
    <n v="98103"/>
    <x v="1"/>
    <x v="356"/>
    <x v="1"/>
    <x v="4"/>
    <x v="356"/>
    <x v="6005"/>
    <n v="5"/>
    <n v="0"/>
    <x v="232"/>
  </r>
  <r>
    <n v="9643"/>
    <s v="CA-2014-104563"/>
    <x v="1009"/>
    <x v="1323"/>
    <s v="Standard Class"/>
    <s v="CM-12715"/>
    <s v="Craig Molinari"/>
    <s v="Corporate"/>
    <s v="United States"/>
    <s v="Seattle"/>
    <s v="Washington"/>
    <n v="98103"/>
    <x v="1"/>
    <x v="1853"/>
    <x v="0"/>
    <x v="1"/>
    <x v="1841"/>
    <x v="5404"/>
    <n v="6"/>
    <n v="0.2"/>
    <x v="7338"/>
  </r>
  <r>
    <n v="9644"/>
    <s v="CA-2014-104563"/>
    <x v="1009"/>
    <x v="1323"/>
    <s v="Standard Class"/>
    <s v="CM-12715"/>
    <s v="Craig Molinari"/>
    <s v="Corporate"/>
    <s v="United States"/>
    <s v="Seattle"/>
    <s v="Washington"/>
    <n v="98103"/>
    <x v="1"/>
    <x v="1496"/>
    <x v="0"/>
    <x v="1"/>
    <x v="1484"/>
    <x v="6006"/>
    <n v="2"/>
    <n v="0.2"/>
    <x v="7339"/>
  </r>
  <r>
    <n v="9645"/>
    <s v="US-2017-107979"/>
    <x v="110"/>
    <x v="198"/>
    <s v="Standard Class"/>
    <s v="FO-14305"/>
    <s v="Frank Olsen"/>
    <s v="Consumer"/>
    <s v="United States"/>
    <s v="Glendale"/>
    <s v="Arizona"/>
    <n v="85301"/>
    <x v="1"/>
    <x v="1097"/>
    <x v="2"/>
    <x v="11"/>
    <x v="1087"/>
    <x v="6007"/>
    <n v="7"/>
    <n v="0.2"/>
    <x v="7340"/>
  </r>
  <r>
    <n v="9646"/>
    <s v="US-2017-107979"/>
    <x v="110"/>
    <x v="198"/>
    <s v="Standard Class"/>
    <s v="FO-14305"/>
    <s v="Frank Olsen"/>
    <s v="Consumer"/>
    <s v="United States"/>
    <s v="Glendale"/>
    <s v="Arizona"/>
    <n v="85301"/>
    <x v="1"/>
    <x v="210"/>
    <x v="1"/>
    <x v="4"/>
    <x v="211"/>
    <x v="2083"/>
    <n v="2"/>
    <n v="0.2"/>
    <x v="4313"/>
  </r>
  <r>
    <n v="9647"/>
    <s v="US-2017-107979"/>
    <x v="110"/>
    <x v="198"/>
    <s v="Standard Class"/>
    <s v="FO-14305"/>
    <s v="Frank Olsen"/>
    <s v="Consumer"/>
    <s v="United States"/>
    <s v="Glendale"/>
    <s v="Arizona"/>
    <n v="85301"/>
    <x v="1"/>
    <x v="261"/>
    <x v="1"/>
    <x v="8"/>
    <x v="261"/>
    <x v="1270"/>
    <n v="2"/>
    <n v="0.7"/>
    <x v="1321"/>
  </r>
  <r>
    <n v="9648"/>
    <s v="CA-2014-150518"/>
    <x v="84"/>
    <x v="81"/>
    <s v="Standard Class"/>
    <s v="MW-18220"/>
    <s v="Mitch Webber"/>
    <s v="Consumer"/>
    <s v="United States"/>
    <s v="Coon Rapids"/>
    <s v="Minnesota"/>
    <n v="55433"/>
    <x v="2"/>
    <x v="1125"/>
    <x v="1"/>
    <x v="4"/>
    <x v="1113"/>
    <x v="3552"/>
    <n v="4"/>
    <n v="0"/>
    <x v="4045"/>
  </r>
  <r>
    <n v="9649"/>
    <s v="CA-2014-150518"/>
    <x v="84"/>
    <x v="81"/>
    <s v="Standard Class"/>
    <s v="MW-18220"/>
    <s v="Mitch Webber"/>
    <s v="Consumer"/>
    <s v="United States"/>
    <s v="Coon Rapids"/>
    <s v="Minnesota"/>
    <n v="55433"/>
    <x v="2"/>
    <x v="539"/>
    <x v="2"/>
    <x v="7"/>
    <x v="539"/>
    <x v="1694"/>
    <n v="3"/>
    <n v="0"/>
    <x v="1795"/>
  </r>
  <r>
    <n v="9650"/>
    <s v="CA-2016-107104"/>
    <x v="491"/>
    <x v="724"/>
    <s v="Standard Class"/>
    <s v="MS-17365"/>
    <s v="Maribeth Schnelling"/>
    <s v="Consumer"/>
    <s v="United States"/>
    <s v="Los Angeles"/>
    <s v="California"/>
    <n v="90045"/>
    <x v="1"/>
    <x v="1248"/>
    <x v="0"/>
    <x v="0"/>
    <x v="1232"/>
    <x v="6008"/>
    <n v="8"/>
    <n v="0.15"/>
    <x v="7341"/>
  </r>
  <r>
    <n v="9651"/>
    <s v="CA-2016-107104"/>
    <x v="491"/>
    <x v="724"/>
    <s v="Standard Class"/>
    <s v="MS-17365"/>
    <s v="Maribeth Schnelling"/>
    <s v="Consumer"/>
    <s v="United States"/>
    <s v="Los Angeles"/>
    <s v="California"/>
    <n v="90045"/>
    <x v="1"/>
    <x v="1560"/>
    <x v="1"/>
    <x v="6"/>
    <x v="1550"/>
    <x v="5389"/>
    <n v="9"/>
    <n v="0"/>
    <x v="7342"/>
  </r>
  <r>
    <n v="9652"/>
    <s v="CA-2016-107104"/>
    <x v="491"/>
    <x v="724"/>
    <s v="Standard Class"/>
    <s v="MS-17365"/>
    <s v="Maribeth Schnelling"/>
    <s v="Consumer"/>
    <s v="United States"/>
    <s v="Los Angeles"/>
    <s v="California"/>
    <n v="90045"/>
    <x v="1"/>
    <x v="791"/>
    <x v="1"/>
    <x v="9"/>
    <x v="789"/>
    <x v="647"/>
    <n v="2"/>
    <n v="0"/>
    <x v="7343"/>
  </r>
  <r>
    <n v="9653"/>
    <s v="CA-2016-107104"/>
    <x v="491"/>
    <x v="724"/>
    <s v="Standard Class"/>
    <s v="MS-17365"/>
    <s v="Maribeth Schnelling"/>
    <s v="Consumer"/>
    <s v="United States"/>
    <s v="Los Angeles"/>
    <s v="California"/>
    <n v="90045"/>
    <x v="1"/>
    <x v="1071"/>
    <x v="0"/>
    <x v="5"/>
    <x v="1060"/>
    <x v="1930"/>
    <n v="6"/>
    <n v="0"/>
    <x v="2076"/>
  </r>
  <r>
    <n v="9654"/>
    <s v="CA-2017-161893"/>
    <x v="205"/>
    <x v="210"/>
    <s v="Standard Class"/>
    <s v="HP-14815"/>
    <s v="Harold Pawlan"/>
    <s v="Home Office"/>
    <s v="United States"/>
    <s v="Tucson"/>
    <s v="Arizona"/>
    <n v="85705"/>
    <x v="1"/>
    <x v="1580"/>
    <x v="2"/>
    <x v="11"/>
    <x v="1571"/>
    <x v="916"/>
    <n v="2"/>
    <n v="0.2"/>
    <x v="7344"/>
  </r>
  <r>
    <n v="9655"/>
    <s v="CA-2017-161893"/>
    <x v="205"/>
    <x v="210"/>
    <s v="Standard Class"/>
    <s v="HP-14815"/>
    <s v="Harold Pawlan"/>
    <s v="Home Office"/>
    <s v="United States"/>
    <s v="Tucson"/>
    <s v="Arizona"/>
    <n v="85705"/>
    <x v="1"/>
    <x v="1263"/>
    <x v="1"/>
    <x v="8"/>
    <x v="1247"/>
    <x v="6009"/>
    <n v="2"/>
    <n v="0.7"/>
    <x v="7345"/>
  </r>
  <r>
    <n v="9656"/>
    <s v="CA-2014-156160"/>
    <x v="358"/>
    <x v="148"/>
    <s v="Standard Class"/>
    <s v="AS-10090"/>
    <s v="Adam Shillingsburg"/>
    <s v="Consumer"/>
    <s v="United States"/>
    <s v="New York City"/>
    <s v="New York"/>
    <n v="10035"/>
    <x v="3"/>
    <x v="1416"/>
    <x v="0"/>
    <x v="5"/>
    <x v="1403"/>
    <x v="6010"/>
    <n v="3"/>
    <n v="0"/>
    <x v="7346"/>
  </r>
  <r>
    <n v="9657"/>
    <s v="CA-2014-156160"/>
    <x v="358"/>
    <x v="148"/>
    <s v="Standard Class"/>
    <s v="AS-10090"/>
    <s v="Adam Shillingsburg"/>
    <s v="Consumer"/>
    <s v="United States"/>
    <s v="New York City"/>
    <s v="New York"/>
    <n v="10035"/>
    <x v="3"/>
    <x v="591"/>
    <x v="1"/>
    <x v="8"/>
    <x v="591"/>
    <x v="2217"/>
    <n v="1"/>
    <n v="0.2"/>
    <x v="2868"/>
  </r>
  <r>
    <n v="9658"/>
    <s v="CA-2014-156160"/>
    <x v="358"/>
    <x v="148"/>
    <s v="Standard Class"/>
    <s v="AS-10090"/>
    <s v="Adam Shillingsburg"/>
    <s v="Consumer"/>
    <s v="United States"/>
    <s v="New York City"/>
    <s v="New York"/>
    <n v="10035"/>
    <x v="3"/>
    <x v="1731"/>
    <x v="1"/>
    <x v="6"/>
    <x v="1718"/>
    <x v="6011"/>
    <n v="4"/>
    <n v="0"/>
    <x v="7347"/>
  </r>
  <r>
    <n v="9659"/>
    <s v="CA-2014-156160"/>
    <x v="358"/>
    <x v="148"/>
    <s v="Standard Class"/>
    <s v="AS-10090"/>
    <s v="Adam Shillingsburg"/>
    <s v="Consumer"/>
    <s v="United States"/>
    <s v="New York City"/>
    <s v="New York"/>
    <n v="10035"/>
    <x v="3"/>
    <x v="1578"/>
    <x v="0"/>
    <x v="1"/>
    <x v="1569"/>
    <x v="6012"/>
    <n v="4"/>
    <n v="0.1"/>
    <x v="7348"/>
  </r>
  <r>
    <n v="9660"/>
    <s v="CA-2014-100860"/>
    <x v="959"/>
    <x v="1029"/>
    <s v="Second Class"/>
    <s v="CS-12505"/>
    <s v="Cindy Stewart"/>
    <s v="Consumer"/>
    <s v="United States"/>
    <s v="Pomona"/>
    <s v="California"/>
    <n v="91767"/>
    <x v="1"/>
    <x v="1550"/>
    <x v="1"/>
    <x v="2"/>
    <x v="1538"/>
    <x v="2057"/>
    <n v="5"/>
    <n v="0"/>
    <x v="2215"/>
  </r>
  <r>
    <n v="9661"/>
    <s v="CA-2016-160717"/>
    <x v="112"/>
    <x v="950"/>
    <s v="Standard Class"/>
    <s v="ME-17320"/>
    <s v="Maria Etezadi"/>
    <s v="Home Office"/>
    <s v="United States"/>
    <s v="Santa Barbara"/>
    <s v="California"/>
    <n v="93101"/>
    <x v="1"/>
    <x v="1461"/>
    <x v="2"/>
    <x v="7"/>
    <x v="1447"/>
    <x v="6013"/>
    <n v="9"/>
    <n v="0.2"/>
    <x v="7349"/>
  </r>
  <r>
    <n v="9662"/>
    <s v="CA-2016-160717"/>
    <x v="112"/>
    <x v="950"/>
    <s v="Standard Class"/>
    <s v="ME-17320"/>
    <s v="Maria Etezadi"/>
    <s v="Home Office"/>
    <s v="United States"/>
    <s v="Santa Barbara"/>
    <s v="California"/>
    <n v="93101"/>
    <x v="1"/>
    <x v="1556"/>
    <x v="2"/>
    <x v="11"/>
    <x v="1545"/>
    <x v="1165"/>
    <n v="2"/>
    <n v="0"/>
    <x v="7350"/>
  </r>
  <r>
    <n v="9663"/>
    <s v="CA-2016-160717"/>
    <x v="112"/>
    <x v="950"/>
    <s v="Standard Class"/>
    <s v="ME-17320"/>
    <s v="Maria Etezadi"/>
    <s v="Home Office"/>
    <s v="United States"/>
    <s v="Santa Barbara"/>
    <s v="California"/>
    <n v="93101"/>
    <x v="1"/>
    <x v="256"/>
    <x v="2"/>
    <x v="7"/>
    <x v="257"/>
    <x v="6014"/>
    <n v="3"/>
    <n v="0.2"/>
    <x v="7351"/>
  </r>
  <r>
    <n v="9664"/>
    <s v="CA-2017-132619"/>
    <x v="515"/>
    <x v="559"/>
    <s v="Standard Class"/>
    <s v="MS-17770"/>
    <s v="Maxwell Schwartz"/>
    <s v="Consumer"/>
    <s v="United States"/>
    <s v="San Francisco"/>
    <s v="California"/>
    <n v="94109"/>
    <x v="1"/>
    <x v="557"/>
    <x v="1"/>
    <x v="4"/>
    <x v="556"/>
    <x v="2714"/>
    <n v="3"/>
    <n v="0"/>
    <x v="3006"/>
  </r>
  <r>
    <n v="9665"/>
    <s v="US-2015-120957"/>
    <x v="214"/>
    <x v="157"/>
    <s v="Same Day"/>
    <s v="KH-16690"/>
    <s v="Kristen Hastings"/>
    <s v="Corporate"/>
    <s v="United States"/>
    <s v="Riverside"/>
    <s v="California"/>
    <n v="92503"/>
    <x v="1"/>
    <x v="644"/>
    <x v="1"/>
    <x v="10"/>
    <x v="644"/>
    <x v="91"/>
    <n v="2"/>
    <n v="0"/>
    <x v="91"/>
  </r>
  <r>
    <n v="9666"/>
    <s v="CA-2017-157448"/>
    <x v="673"/>
    <x v="541"/>
    <s v="Standard Class"/>
    <s v="LC-16885"/>
    <s v="Lena Creighton"/>
    <s v="Consumer"/>
    <s v="United States"/>
    <s v="Los Angeles"/>
    <s v="California"/>
    <n v="90049"/>
    <x v="1"/>
    <x v="892"/>
    <x v="0"/>
    <x v="5"/>
    <x v="885"/>
    <x v="5001"/>
    <n v="3"/>
    <n v="0"/>
    <x v="7352"/>
  </r>
  <r>
    <n v="9667"/>
    <s v="CA-2017-157448"/>
    <x v="673"/>
    <x v="541"/>
    <s v="Standard Class"/>
    <s v="LC-16885"/>
    <s v="Lena Creighton"/>
    <s v="Consumer"/>
    <s v="United States"/>
    <s v="Los Angeles"/>
    <s v="California"/>
    <n v="90049"/>
    <x v="1"/>
    <x v="1379"/>
    <x v="0"/>
    <x v="5"/>
    <x v="1364"/>
    <x v="2162"/>
    <n v="3"/>
    <n v="0"/>
    <x v="2327"/>
  </r>
  <r>
    <n v="9668"/>
    <s v="CA-2016-126270"/>
    <x v="131"/>
    <x v="132"/>
    <s v="Standard Class"/>
    <s v="AF-10870"/>
    <s v="Art Ferguson"/>
    <s v="Consumer"/>
    <s v="United States"/>
    <s v="San Clemente"/>
    <s v="California"/>
    <n v="92672"/>
    <x v="1"/>
    <x v="507"/>
    <x v="1"/>
    <x v="8"/>
    <x v="507"/>
    <x v="2314"/>
    <n v="7"/>
    <n v="0.2"/>
    <x v="2506"/>
  </r>
  <r>
    <n v="9669"/>
    <s v="CA-2016-126270"/>
    <x v="131"/>
    <x v="132"/>
    <s v="Standard Class"/>
    <s v="AF-10870"/>
    <s v="Art Ferguson"/>
    <s v="Consumer"/>
    <s v="United States"/>
    <s v="San Clemente"/>
    <s v="California"/>
    <n v="92672"/>
    <x v="1"/>
    <x v="244"/>
    <x v="1"/>
    <x v="12"/>
    <x v="245"/>
    <x v="2941"/>
    <n v="3"/>
    <n v="0"/>
    <x v="4954"/>
  </r>
  <r>
    <n v="9670"/>
    <s v="CA-2017-145275"/>
    <x v="459"/>
    <x v="1324"/>
    <s v="Standard Class"/>
    <s v="AH-10465"/>
    <s v="Amy Hunt"/>
    <s v="Consumer"/>
    <s v="United States"/>
    <s v="Decatur"/>
    <s v="Alabama"/>
    <n v="35601"/>
    <x v="0"/>
    <x v="639"/>
    <x v="1"/>
    <x v="2"/>
    <x v="639"/>
    <x v="1830"/>
    <n v="3"/>
    <n v="0"/>
    <x v="2595"/>
  </r>
  <r>
    <n v="9671"/>
    <s v="CA-2015-133396"/>
    <x v="863"/>
    <x v="1243"/>
    <s v="First Class"/>
    <s v="GK-14620"/>
    <s v="Grace Kelly"/>
    <s v="Corporate"/>
    <s v="United States"/>
    <s v="Greensboro"/>
    <s v="North Carolina"/>
    <n v="27405"/>
    <x v="0"/>
    <x v="1175"/>
    <x v="1"/>
    <x v="6"/>
    <x v="1161"/>
    <x v="6015"/>
    <n v="7"/>
    <n v="0.2"/>
    <x v="7353"/>
  </r>
  <r>
    <n v="9672"/>
    <s v="US-2017-140312"/>
    <x v="38"/>
    <x v="381"/>
    <s v="Standard Class"/>
    <s v="KL-16645"/>
    <s v="Ken Lonsdale"/>
    <s v="Consumer"/>
    <s v="United States"/>
    <s v="Dublin"/>
    <s v="California"/>
    <n v="94568"/>
    <x v="1"/>
    <x v="895"/>
    <x v="2"/>
    <x v="7"/>
    <x v="888"/>
    <x v="1114"/>
    <n v="5"/>
    <n v="0.2"/>
    <x v="1593"/>
  </r>
  <r>
    <n v="9673"/>
    <s v="CA-2016-114867"/>
    <x v="443"/>
    <x v="470"/>
    <s v="Standard Class"/>
    <s v="FM-14290"/>
    <s v="Frank Merwin"/>
    <s v="Home Office"/>
    <s v="United States"/>
    <s v="Philadelphia"/>
    <s v="Pennsylvania"/>
    <n v="19143"/>
    <x v="3"/>
    <x v="1231"/>
    <x v="1"/>
    <x v="10"/>
    <x v="1214"/>
    <x v="892"/>
    <n v="2"/>
    <n v="0.2"/>
    <x v="2055"/>
  </r>
  <r>
    <n v="9674"/>
    <s v="CA-2016-114867"/>
    <x v="443"/>
    <x v="470"/>
    <s v="Standard Class"/>
    <s v="FM-14290"/>
    <s v="Frank Merwin"/>
    <s v="Home Office"/>
    <s v="United States"/>
    <s v="Philadelphia"/>
    <s v="Pennsylvania"/>
    <n v="19143"/>
    <x v="3"/>
    <x v="1860"/>
    <x v="2"/>
    <x v="7"/>
    <x v="1848"/>
    <x v="6016"/>
    <n v="5"/>
    <n v="0.4"/>
    <x v="7354"/>
  </r>
  <r>
    <n v="9675"/>
    <s v="US-2014-164644"/>
    <x v="192"/>
    <x v="885"/>
    <s v="Second Class"/>
    <s v="JL-15850"/>
    <s v="John Lucas"/>
    <s v="Consumer"/>
    <s v="United States"/>
    <s v="Houston"/>
    <s v="Texas"/>
    <n v="77095"/>
    <x v="2"/>
    <x v="1291"/>
    <x v="1"/>
    <x v="4"/>
    <x v="1277"/>
    <x v="6017"/>
    <n v="1"/>
    <n v="0.2"/>
    <x v="7355"/>
  </r>
  <r>
    <n v="9676"/>
    <s v="CA-2016-137393"/>
    <x v="715"/>
    <x v="761"/>
    <s v="Standard Class"/>
    <s v="GM-14500"/>
    <s v="Gene McClure"/>
    <s v="Consumer"/>
    <s v="United States"/>
    <s v="Bakersfield"/>
    <s v="California"/>
    <n v="93309"/>
    <x v="1"/>
    <x v="1163"/>
    <x v="0"/>
    <x v="5"/>
    <x v="1150"/>
    <x v="2416"/>
    <n v="4"/>
    <n v="0"/>
    <x v="7356"/>
  </r>
  <r>
    <n v="9677"/>
    <s v="US-2014-120175"/>
    <x v="683"/>
    <x v="544"/>
    <s v="Standard Class"/>
    <s v="MC-17635"/>
    <s v="Matthew Clasen"/>
    <s v="Corporate"/>
    <s v="United States"/>
    <s v="Richmond"/>
    <s v="Indiana"/>
    <n v="47374"/>
    <x v="2"/>
    <x v="761"/>
    <x v="1"/>
    <x v="12"/>
    <x v="760"/>
    <x v="6018"/>
    <n v="6"/>
    <n v="0"/>
    <x v="7357"/>
  </r>
  <r>
    <n v="9678"/>
    <s v="CA-2016-144785"/>
    <x v="724"/>
    <x v="774"/>
    <s v="Standard Class"/>
    <s v="CS-12490"/>
    <s v="Cindy Schnelling"/>
    <s v="Corporate"/>
    <s v="United States"/>
    <s v="New York City"/>
    <s v="New York"/>
    <n v="10009"/>
    <x v="3"/>
    <x v="372"/>
    <x v="1"/>
    <x v="6"/>
    <x v="373"/>
    <x v="4562"/>
    <n v="3"/>
    <n v="0"/>
    <x v="5392"/>
  </r>
  <r>
    <n v="9679"/>
    <s v="CA-2016-144785"/>
    <x v="724"/>
    <x v="774"/>
    <s v="Standard Class"/>
    <s v="CS-12490"/>
    <s v="Cindy Schnelling"/>
    <s v="Corporate"/>
    <s v="United States"/>
    <s v="New York City"/>
    <s v="New York"/>
    <n v="10009"/>
    <x v="3"/>
    <x v="1839"/>
    <x v="1"/>
    <x v="14"/>
    <x v="1827"/>
    <x v="6019"/>
    <n v="1"/>
    <n v="0"/>
    <x v="7358"/>
  </r>
  <r>
    <n v="9680"/>
    <s v="CA-2015-130113"/>
    <x v="17"/>
    <x v="16"/>
    <s v="Standard Class"/>
    <s v="AH-10030"/>
    <s v="Aaron Hawkins"/>
    <s v="Corporate"/>
    <s v="United States"/>
    <s v="San Francisco"/>
    <s v="California"/>
    <n v="94122"/>
    <x v="1"/>
    <x v="765"/>
    <x v="1"/>
    <x v="4"/>
    <x v="764"/>
    <x v="2144"/>
    <n v="2"/>
    <n v="0"/>
    <x v="2310"/>
  </r>
  <r>
    <n v="9681"/>
    <s v="CA-2015-130113"/>
    <x v="17"/>
    <x v="16"/>
    <s v="Standard Class"/>
    <s v="AH-10030"/>
    <s v="Aaron Hawkins"/>
    <s v="Corporate"/>
    <s v="United States"/>
    <s v="San Francisco"/>
    <s v="California"/>
    <n v="94122"/>
    <x v="1"/>
    <x v="918"/>
    <x v="2"/>
    <x v="7"/>
    <x v="910"/>
    <x v="6020"/>
    <n v="9"/>
    <n v="0.2"/>
    <x v="7359"/>
  </r>
  <r>
    <n v="9682"/>
    <s v="CA-2017-122770"/>
    <x v="1096"/>
    <x v="867"/>
    <s v="Standard Class"/>
    <s v="EP-13915"/>
    <s v="Emily Phan"/>
    <s v="Consumer"/>
    <s v="United States"/>
    <s v="San Francisco"/>
    <s v="California"/>
    <n v="94122"/>
    <x v="1"/>
    <x v="1363"/>
    <x v="1"/>
    <x v="2"/>
    <x v="1349"/>
    <x v="880"/>
    <n v="3"/>
    <n v="0"/>
    <x v="913"/>
  </r>
  <r>
    <n v="9683"/>
    <s v="CA-2017-122770"/>
    <x v="1096"/>
    <x v="867"/>
    <s v="Standard Class"/>
    <s v="EP-13915"/>
    <s v="Emily Phan"/>
    <s v="Consumer"/>
    <s v="United States"/>
    <s v="San Francisco"/>
    <s v="California"/>
    <n v="94122"/>
    <x v="1"/>
    <x v="860"/>
    <x v="1"/>
    <x v="10"/>
    <x v="854"/>
    <x v="789"/>
    <n v="6"/>
    <n v="0"/>
    <x v="814"/>
  </r>
  <r>
    <n v="9684"/>
    <s v="CA-2017-122770"/>
    <x v="1096"/>
    <x v="867"/>
    <s v="Standard Class"/>
    <s v="EP-13915"/>
    <s v="Emily Phan"/>
    <s v="Consumer"/>
    <s v="United States"/>
    <s v="San Francisco"/>
    <s v="California"/>
    <n v="94122"/>
    <x v="1"/>
    <x v="1001"/>
    <x v="0"/>
    <x v="5"/>
    <x v="1253"/>
    <x v="6021"/>
    <n v="8"/>
    <n v="0"/>
    <x v="7360"/>
  </r>
  <r>
    <n v="9685"/>
    <s v="CA-2017-122770"/>
    <x v="1096"/>
    <x v="867"/>
    <s v="Standard Class"/>
    <s v="EP-13915"/>
    <s v="Emily Phan"/>
    <s v="Consumer"/>
    <s v="United States"/>
    <s v="San Francisco"/>
    <s v="California"/>
    <n v="94122"/>
    <x v="1"/>
    <x v="1641"/>
    <x v="1"/>
    <x v="10"/>
    <x v="1631"/>
    <x v="91"/>
    <n v="2"/>
    <n v="0"/>
    <x v="2056"/>
  </r>
  <r>
    <n v="9686"/>
    <s v="CA-2017-118668"/>
    <x v="460"/>
    <x v="505"/>
    <s v="Second Class"/>
    <s v="FW-14395"/>
    <s v="Fred Wasserman"/>
    <s v="Corporate"/>
    <s v="United States"/>
    <s v="Los Angeles"/>
    <s v="California"/>
    <n v="90032"/>
    <x v="1"/>
    <x v="1350"/>
    <x v="2"/>
    <x v="11"/>
    <x v="1336"/>
    <x v="6022"/>
    <n v="1"/>
    <n v="0"/>
    <x v="7361"/>
  </r>
  <r>
    <n v="9687"/>
    <s v="CA-2017-116498"/>
    <x v="1109"/>
    <x v="1081"/>
    <s v="Standard Class"/>
    <s v="KA-16525"/>
    <s v="Kelly Andreada"/>
    <s v="Consumer"/>
    <s v="United States"/>
    <s v="San Diego"/>
    <s v="California"/>
    <n v="92037"/>
    <x v="1"/>
    <x v="628"/>
    <x v="1"/>
    <x v="6"/>
    <x v="628"/>
    <x v="1863"/>
    <n v="6"/>
    <n v="0"/>
    <x v="7362"/>
  </r>
  <r>
    <n v="9688"/>
    <s v="US-2017-130603"/>
    <x v="1033"/>
    <x v="299"/>
    <s v="Standard Class"/>
    <s v="SC-20050"/>
    <s v="Sample Company A"/>
    <s v="Home Office"/>
    <s v="United States"/>
    <s v="Arlington"/>
    <s v="Texas"/>
    <n v="76017"/>
    <x v="2"/>
    <x v="625"/>
    <x v="1"/>
    <x v="8"/>
    <x v="625"/>
    <x v="6023"/>
    <n v="9"/>
    <n v="0.8"/>
    <x v="7363"/>
  </r>
  <r>
    <n v="9689"/>
    <s v="US-2017-135986"/>
    <x v="308"/>
    <x v="327"/>
    <s v="Standard Class"/>
    <s v="PG-18895"/>
    <s v="Paul Gonzalez"/>
    <s v="Consumer"/>
    <s v="United States"/>
    <s v="Richmond"/>
    <s v="Virginia"/>
    <n v="23223"/>
    <x v="0"/>
    <x v="1483"/>
    <x v="1"/>
    <x v="10"/>
    <x v="1470"/>
    <x v="56"/>
    <n v="5"/>
    <n v="0"/>
    <x v="56"/>
  </r>
  <r>
    <n v="9690"/>
    <s v="US-2017-135986"/>
    <x v="308"/>
    <x v="327"/>
    <s v="Standard Class"/>
    <s v="PG-18895"/>
    <s v="Paul Gonzalez"/>
    <s v="Consumer"/>
    <s v="United States"/>
    <s v="Richmond"/>
    <s v="Virginia"/>
    <n v="23223"/>
    <x v="0"/>
    <x v="1419"/>
    <x v="2"/>
    <x v="7"/>
    <x v="1407"/>
    <x v="178"/>
    <n v="4"/>
    <n v="0"/>
    <x v="2082"/>
  </r>
  <r>
    <n v="9691"/>
    <s v="CA-2017-140536"/>
    <x v="1095"/>
    <x v="710"/>
    <s v="First Class"/>
    <s v="TA-21385"/>
    <s v="Tom Ashbrook"/>
    <s v="Home Office"/>
    <s v="United States"/>
    <s v="New York City"/>
    <s v="New York"/>
    <n v="10035"/>
    <x v="3"/>
    <x v="824"/>
    <x v="1"/>
    <x v="6"/>
    <x v="820"/>
    <x v="991"/>
    <n v="4"/>
    <n v="0"/>
    <x v="1029"/>
  </r>
  <r>
    <n v="9692"/>
    <s v="CA-2015-130183"/>
    <x v="50"/>
    <x v="50"/>
    <s v="Standard Class"/>
    <s v="PO-18850"/>
    <s v="Patrick O'Brill"/>
    <s v="Consumer"/>
    <s v="United States"/>
    <s v="Houston"/>
    <s v="Texas"/>
    <n v="77041"/>
    <x v="2"/>
    <x v="789"/>
    <x v="0"/>
    <x v="0"/>
    <x v="787"/>
    <x v="6024"/>
    <n v="3"/>
    <n v="0.32"/>
    <x v="7364"/>
  </r>
  <r>
    <n v="9693"/>
    <s v="CA-2015-107902"/>
    <x v="834"/>
    <x v="756"/>
    <s v="Standard Class"/>
    <s v="SM-20950"/>
    <s v="Suzanne McNair"/>
    <s v="Corporate"/>
    <s v="United States"/>
    <s v="Fairfield"/>
    <s v="Connecticut"/>
    <n v="6824"/>
    <x v="3"/>
    <x v="1354"/>
    <x v="1"/>
    <x v="4"/>
    <x v="1340"/>
    <x v="6025"/>
    <n v="11"/>
    <n v="0"/>
    <x v="7365"/>
  </r>
  <r>
    <n v="9694"/>
    <s v="CA-2017-130148"/>
    <x v="241"/>
    <x v="938"/>
    <s v="Second Class"/>
    <s v="NK-18490"/>
    <s v="Neil Knudson"/>
    <s v="Home Office"/>
    <s v="United States"/>
    <s v="San Francisco"/>
    <s v="California"/>
    <n v="94110"/>
    <x v="1"/>
    <x v="1262"/>
    <x v="1"/>
    <x v="10"/>
    <x v="1246"/>
    <x v="4747"/>
    <n v="6"/>
    <n v="0"/>
    <x v="7366"/>
  </r>
  <r>
    <n v="9695"/>
    <s v="CA-2017-130148"/>
    <x v="241"/>
    <x v="938"/>
    <s v="Second Class"/>
    <s v="NK-18490"/>
    <s v="Neil Knudson"/>
    <s v="Home Office"/>
    <s v="United States"/>
    <s v="San Francisco"/>
    <s v="California"/>
    <n v="94110"/>
    <x v="1"/>
    <x v="503"/>
    <x v="1"/>
    <x v="14"/>
    <x v="503"/>
    <x v="549"/>
    <n v="2"/>
    <n v="0"/>
    <x v="558"/>
  </r>
  <r>
    <n v="9696"/>
    <s v="US-2016-151260"/>
    <x v="25"/>
    <x v="906"/>
    <s v="First Class"/>
    <s v="SC-20695"/>
    <s v="Steve Chapman"/>
    <s v="Corporate"/>
    <s v="United States"/>
    <s v="Springfield"/>
    <s v="Ohio"/>
    <n v="45503"/>
    <x v="3"/>
    <x v="9"/>
    <x v="1"/>
    <x v="9"/>
    <x v="9"/>
    <x v="6026"/>
    <n v="4"/>
    <n v="0.2"/>
    <x v="7367"/>
  </r>
  <r>
    <n v="9697"/>
    <s v="CA-2014-144281"/>
    <x v="1226"/>
    <x v="1228"/>
    <s v="Second Class"/>
    <s v="HK-14890"/>
    <s v="Heather Kirkland"/>
    <s v="Corporate"/>
    <s v="United States"/>
    <s v="Detroit"/>
    <s v="Michigan"/>
    <n v="48234"/>
    <x v="2"/>
    <x v="508"/>
    <x v="1"/>
    <x v="2"/>
    <x v="508"/>
    <x v="4712"/>
    <n v="5"/>
    <n v="0"/>
    <x v="5597"/>
  </r>
  <r>
    <n v="9698"/>
    <s v="CA-2016-122511"/>
    <x v="21"/>
    <x v="366"/>
    <s v="Same Day"/>
    <s v="BT-11485"/>
    <s v="Brad Thomas"/>
    <s v="Home Office"/>
    <s v="United States"/>
    <s v="Philadelphia"/>
    <s v="Pennsylvania"/>
    <n v="19140"/>
    <x v="3"/>
    <x v="1183"/>
    <x v="0"/>
    <x v="5"/>
    <x v="1169"/>
    <x v="6027"/>
    <n v="4"/>
    <n v="0.2"/>
    <x v="7368"/>
  </r>
  <r>
    <n v="9699"/>
    <s v="CA-2017-154116"/>
    <x v="934"/>
    <x v="857"/>
    <s v="Standard Class"/>
    <s v="KM-16660"/>
    <s v="Khloe Miller"/>
    <s v="Consumer"/>
    <s v="United States"/>
    <s v="Inglewood"/>
    <s v="California"/>
    <n v="90301"/>
    <x v="1"/>
    <x v="229"/>
    <x v="1"/>
    <x v="10"/>
    <x v="230"/>
    <x v="4861"/>
    <n v="3"/>
    <n v="0"/>
    <x v="5801"/>
  </r>
  <r>
    <n v="9700"/>
    <s v="CA-2017-154116"/>
    <x v="934"/>
    <x v="857"/>
    <s v="Standard Class"/>
    <s v="KM-16660"/>
    <s v="Khloe Miller"/>
    <s v="Consumer"/>
    <s v="United States"/>
    <s v="Inglewood"/>
    <s v="California"/>
    <n v="90301"/>
    <x v="1"/>
    <x v="1825"/>
    <x v="1"/>
    <x v="9"/>
    <x v="1813"/>
    <x v="3287"/>
    <n v="4"/>
    <n v="0"/>
    <x v="7369"/>
  </r>
  <r>
    <n v="9701"/>
    <s v="CA-2017-154116"/>
    <x v="934"/>
    <x v="857"/>
    <s v="Standard Class"/>
    <s v="KM-16660"/>
    <s v="Khloe Miller"/>
    <s v="Consumer"/>
    <s v="United States"/>
    <s v="Inglewood"/>
    <s v="California"/>
    <n v="90301"/>
    <x v="1"/>
    <x v="1361"/>
    <x v="2"/>
    <x v="7"/>
    <x v="1347"/>
    <x v="2103"/>
    <n v="3"/>
    <n v="0.2"/>
    <x v="2267"/>
  </r>
  <r>
    <n v="9702"/>
    <s v="CA-2016-105291"/>
    <x v="859"/>
    <x v="271"/>
    <s v="Standard Class"/>
    <s v="SP-20920"/>
    <s v="Susan Pistek"/>
    <s v="Consumer"/>
    <s v="United States"/>
    <s v="San Luis Obispo"/>
    <s v="California"/>
    <n v="93405"/>
    <x v="1"/>
    <x v="804"/>
    <x v="1"/>
    <x v="13"/>
    <x v="802"/>
    <x v="3657"/>
    <n v="2"/>
    <n v="0"/>
    <x v="4178"/>
  </r>
  <r>
    <n v="9703"/>
    <s v="CA-2017-147032"/>
    <x v="689"/>
    <x v="460"/>
    <s v="Standard Class"/>
    <s v="LB-16795"/>
    <s v="Laurel Beltran"/>
    <s v="Home Office"/>
    <s v="United States"/>
    <s v="Wilmington"/>
    <s v="Delaware"/>
    <n v="19805"/>
    <x v="3"/>
    <x v="96"/>
    <x v="1"/>
    <x v="10"/>
    <x v="96"/>
    <x v="1042"/>
    <n v="1"/>
    <n v="0"/>
    <x v="7370"/>
  </r>
  <r>
    <n v="9704"/>
    <s v="CA-2017-147032"/>
    <x v="689"/>
    <x v="460"/>
    <s v="Standard Class"/>
    <s v="LB-16795"/>
    <s v="Laurel Beltran"/>
    <s v="Home Office"/>
    <s v="United States"/>
    <s v="Wilmington"/>
    <s v="Delaware"/>
    <n v="19805"/>
    <x v="3"/>
    <x v="13"/>
    <x v="1"/>
    <x v="8"/>
    <x v="13"/>
    <x v="6028"/>
    <n v="5"/>
    <n v="0"/>
    <x v="7371"/>
  </r>
  <r>
    <n v="9705"/>
    <s v="CA-2017-147032"/>
    <x v="689"/>
    <x v="460"/>
    <s v="Standard Class"/>
    <s v="LB-16795"/>
    <s v="Laurel Beltran"/>
    <s v="Home Office"/>
    <s v="United States"/>
    <s v="Wilmington"/>
    <s v="Delaware"/>
    <n v="19805"/>
    <x v="3"/>
    <x v="1812"/>
    <x v="1"/>
    <x v="8"/>
    <x v="1802"/>
    <x v="6029"/>
    <n v="3"/>
    <n v="0"/>
    <x v="7372"/>
  </r>
  <r>
    <n v="9706"/>
    <s v="CA-2017-125990"/>
    <x v="15"/>
    <x v="15"/>
    <s v="Standard Class"/>
    <s v="JS-16030"/>
    <s v="Joy Smith"/>
    <s v="Consumer"/>
    <s v="United States"/>
    <s v="San Francisco"/>
    <s v="California"/>
    <n v="94122"/>
    <x v="1"/>
    <x v="729"/>
    <x v="1"/>
    <x v="8"/>
    <x v="728"/>
    <x v="5524"/>
    <n v="3"/>
    <n v="0.2"/>
    <x v="6693"/>
  </r>
  <r>
    <n v="9707"/>
    <s v="CA-2016-161746"/>
    <x v="147"/>
    <x v="434"/>
    <s v="Standard Class"/>
    <s v="CS-11950"/>
    <s v="Carlos Soltero"/>
    <s v="Consumer"/>
    <s v="United States"/>
    <s v="Los Angeles"/>
    <s v="California"/>
    <n v="90045"/>
    <x v="1"/>
    <x v="1719"/>
    <x v="0"/>
    <x v="1"/>
    <x v="1706"/>
    <x v="6030"/>
    <n v="3"/>
    <n v="0.2"/>
    <x v="7373"/>
  </r>
  <r>
    <n v="9708"/>
    <s v="CA-2016-161746"/>
    <x v="147"/>
    <x v="434"/>
    <s v="Standard Class"/>
    <s v="CS-11950"/>
    <s v="Carlos Soltero"/>
    <s v="Consumer"/>
    <s v="United States"/>
    <s v="Los Angeles"/>
    <s v="California"/>
    <n v="90045"/>
    <x v="1"/>
    <x v="105"/>
    <x v="1"/>
    <x v="6"/>
    <x v="105"/>
    <x v="714"/>
    <n v="3"/>
    <n v="0"/>
    <x v="732"/>
  </r>
  <r>
    <n v="9709"/>
    <s v="CA-2016-161746"/>
    <x v="147"/>
    <x v="434"/>
    <s v="Standard Class"/>
    <s v="CS-11950"/>
    <s v="Carlos Soltero"/>
    <s v="Consumer"/>
    <s v="United States"/>
    <s v="Los Angeles"/>
    <s v="California"/>
    <n v="90045"/>
    <x v="1"/>
    <x v="1611"/>
    <x v="0"/>
    <x v="5"/>
    <x v="1602"/>
    <x v="3002"/>
    <n v="2"/>
    <n v="0"/>
    <x v="7374"/>
  </r>
  <r>
    <n v="9710"/>
    <s v="CA-2016-161746"/>
    <x v="147"/>
    <x v="434"/>
    <s v="Standard Class"/>
    <s v="CS-11950"/>
    <s v="Carlos Soltero"/>
    <s v="Consumer"/>
    <s v="United States"/>
    <s v="Los Angeles"/>
    <s v="California"/>
    <n v="90045"/>
    <x v="1"/>
    <x v="418"/>
    <x v="1"/>
    <x v="4"/>
    <x v="418"/>
    <x v="448"/>
    <n v="3"/>
    <n v="0"/>
    <x v="459"/>
  </r>
  <r>
    <n v="9711"/>
    <s v="CA-2014-114251"/>
    <x v="1127"/>
    <x v="1105"/>
    <s v="Standard Class"/>
    <s v="MD-17350"/>
    <s v="Maribeth Dona"/>
    <s v="Consumer"/>
    <s v="United States"/>
    <s v="Philadelphia"/>
    <s v="Pennsylvania"/>
    <n v="19143"/>
    <x v="3"/>
    <x v="1304"/>
    <x v="0"/>
    <x v="5"/>
    <x v="1289"/>
    <x v="6031"/>
    <n v="2"/>
    <n v="0.2"/>
    <x v="7375"/>
  </r>
  <r>
    <n v="9712"/>
    <s v="CA-2014-114251"/>
    <x v="1127"/>
    <x v="1105"/>
    <s v="Standard Class"/>
    <s v="MD-17350"/>
    <s v="Maribeth Dona"/>
    <s v="Consumer"/>
    <s v="United States"/>
    <s v="Philadelphia"/>
    <s v="Pennsylvania"/>
    <n v="19143"/>
    <x v="3"/>
    <x v="715"/>
    <x v="1"/>
    <x v="8"/>
    <x v="714"/>
    <x v="6032"/>
    <n v="2"/>
    <n v="0.7"/>
    <x v="7376"/>
  </r>
  <r>
    <n v="9713"/>
    <s v="CA-2014-114251"/>
    <x v="1127"/>
    <x v="1105"/>
    <s v="Standard Class"/>
    <s v="MD-17350"/>
    <s v="Maribeth Dona"/>
    <s v="Consumer"/>
    <s v="United States"/>
    <s v="Philadelphia"/>
    <s v="Pennsylvania"/>
    <n v="19143"/>
    <x v="3"/>
    <x v="906"/>
    <x v="1"/>
    <x v="4"/>
    <x v="898"/>
    <x v="6033"/>
    <n v="6"/>
    <n v="0.2"/>
    <x v="7377"/>
  </r>
  <r>
    <n v="9714"/>
    <s v="CA-2014-114251"/>
    <x v="1127"/>
    <x v="1105"/>
    <s v="Standard Class"/>
    <s v="MD-17350"/>
    <s v="Maribeth Dona"/>
    <s v="Consumer"/>
    <s v="United States"/>
    <s v="Philadelphia"/>
    <s v="Pennsylvania"/>
    <n v="19143"/>
    <x v="3"/>
    <x v="553"/>
    <x v="2"/>
    <x v="11"/>
    <x v="552"/>
    <x v="5924"/>
    <n v="5"/>
    <n v="0.2"/>
    <x v="7378"/>
  </r>
  <r>
    <n v="9715"/>
    <s v="CA-2014-114251"/>
    <x v="1127"/>
    <x v="1105"/>
    <s v="Standard Class"/>
    <s v="MD-17350"/>
    <s v="Maribeth Dona"/>
    <s v="Consumer"/>
    <s v="United States"/>
    <s v="Philadelphia"/>
    <s v="Pennsylvania"/>
    <n v="19143"/>
    <x v="3"/>
    <x v="1312"/>
    <x v="2"/>
    <x v="11"/>
    <x v="1298"/>
    <x v="2860"/>
    <n v="2"/>
    <n v="0.2"/>
    <x v="3180"/>
  </r>
  <r>
    <n v="9716"/>
    <s v="CA-2016-116379"/>
    <x v="77"/>
    <x v="357"/>
    <s v="Standard Class"/>
    <s v="LD-17005"/>
    <s v="Lisa DeCherney"/>
    <s v="Consumer"/>
    <s v="United States"/>
    <s v="San Francisco"/>
    <s v="California"/>
    <n v="94122"/>
    <x v="1"/>
    <x v="379"/>
    <x v="1"/>
    <x v="8"/>
    <x v="380"/>
    <x v="382"/>
    <n v="2"/>
    <n v="0.2"/>
    <x v="7379"/>
  </r>
  <r>
    <n v="9717"/>
    <s v="US-2016-144477"/>
    <x v="399"/>
    <x v="1128"/>
    <s v="Second Class"/>
    <s v="DB-13270"/>
    <s v="Deborah Brumfield"/>
    <s v="Home Office"/>
    <s v="United States"/>
    <s v="Philadelphia"/>
    <s v="Pennsylvania"/>
    <n v="19134"/>
    <x v="3"/>
    <x v="1759"/>
    <x v="1"/>
    <x v="6"/>
    <x v="1748"/>
    <x v="6034"/>
    <n v="4"/>
    <n v="0.2"/>
    <x v="7380"/>
  </r>
  <r>
    <n v="9718"/>
    <s v="CA-2016-108210"/>
    <x v="198"/>
    <x v="388"/>
    <s v="Same Day"/>
    <s v="AT-10735"/>
    <s v="Annie Thurman"/>
    <s v="Consumer"/>
    <s v="United States"/>
    <s v="Houston"/>
    <s v="Texas"/>
    <n v="77041"/>
    <x v="2"/>
    <x v="125"/>
    <x v="2"/>
    <x v="7"/>
    <x v="126"/>
    <x v="1105"/>
    <n v="5"/>
    <n v="0.2"/>
    <x v="7381"/>
  </r>
  <r>
    <n v="9719"/>
    <s v="CA-2016-108210"/>
    <x v="198"/>
    <x v="388"/>
    <s v="Same Day"/>
    <s v="AT-10735"/>
    <s v="Annie Thurman"/>
    <s v="Consumer"/>
    <s v="United States"/>
    <s v="Houston"/>
    <s v="Texas"/>
    <n v="77041"/>
    <x v="2"/>
    <x v="201"/>
    <x v="2"/>
    <x v="11"/>
    <x v="202"/>
    <x v="1922"/>
    <n v="5"/>
    <n v="0.2"/>
    <x v="7382"/>
  </r>
  <r>
    <n v="9720"/>
    <s v="CA-2017-166835"/>
    <x v="105"/>
    <x v="773"/>
    <s v="Second Class"/>
    <s v="DK-13375"/>
    <s v="Dennis Kane"/>
    <s v="Consumer"/>
    <s v="United States"/>
    <s v="Lancaster"/>
    <s v="Pennsylvania"/>
    <n v="17602"/>
    <x v="3"/>
    <x v="942"/>
    <x v="1"/>
    <x v="4"/>
    <x v="935"/>
    <x v="3167"/>
    <n v="2"/>
    <n v="0.2"/>
    <x v="3562"/>
  </r>
  <r>
    <n v="9721"/>
    <s v="CA-2016-119641"/>
    <x v="897"/>
    <x v="750"/>
    <s v="Standard Class"/>
    <s v="CS-12250"/>
    <s v="Chris Selesnick"/>
    <s v="Corporate"/>
    <s v="United States"/>
    <s v="Green Bay"/>
    <s v="Wisconsin"/>
    <n v="54302"/>
    <x v="2"/>
    <x v="1462"/>
    <x v="0"/>
    <x v="5"/>
    <x v="1448"/>
    <x v="1651"/>
    <n v="2"/>
    <n v="0"/>
    <x v="2647"/>
  </r>
  <r>
    <n v="9722"/>
    <s v="CA-2016-105781"/>
    <x v="595"/>
    <x v="633"/>
    <s v="Standard Class"/>
    <s v="JF-15565"/>
    <s v="Jill Fjeld"/>
    <s v="Consumer"/>
    <s v="United States"/>
    <s v="New York City"/>
    <s v="New York"/>
    <n v="10024"/>
    <x v="3"/>
    <x v="1708"/>
    <x v="0"/>
    <x v="1"/>
    <x v="1697"/>
    <x v="6035"/>
    <n v="3"/>
    <n v="0.1"/>
    <x v="7383"/>
  </r>
  <r>
    <n v="9723"/>
    <s v="CA-2016-105781"/>
    <x v="595"/>
    <x v="633"/>
    <s v="Standard Class"/>
    <s v="JF-15565"/>
    <s v="Jill Fjeld"/>
    <s v="Consumer"/>
    <s v="United States"/>
    <s v="New York City"/>
    <s v="New York"/>
    <n v="10024"/>
    <x v="3"/>
    <x v="246"/>
    <x v="2"/>
    <x v="11"/>
    <x v="247"/>
    <x v="1324"/>
    <n v="3"/>
    <n v="0"/>
    <x v="6840"/>
  </r>
  <r>
    <n v="9724"/>
    <s v="CA-2014-101364"/>
    <x v="1091"/>
    <x v="166"/>
    <s v="Standard Class"/>
    <s v="TW-21025"/>
    <s v="Tamara Willingham"/>
    <s v="Home Office"/>
    <s v="United States"/>
    <s v="New York City"/>
    <s v="New York"/>
    <n v="10011"/>
    <x v="3"/>
    <x v="697"/>
    <x v="1"/>
    <x v="8"/>
    <x v="697"/>
    <x v="6036"/>
    <n v="13"/>
    <n v="0.2"/>
    <x v="7384"/>
  </r>
  <r>
    <n v="9725"/>
    <s v="CA-2015-117898"/>
    <x v="901"/>
    <x v="223"/>
    <s v="Standard Class"/>
    <s v="TB-21250"/>
    <s v="Tim Brockman"/>
    <s v="Consumer"/>
    <s v="United States"/>
    <s v="Bloomington"/>
    <s v="Illinois"/>
    <n v="61701"/>
    <x v="2"/>
    <x v="661"/>
    <x v="1"/>
    <x v="12"/>
    <x v="661"/>
    <x v="2096"/>
    <n v="2"/>
    <n v="0.2"/>
    <x v="2260"/>
  </r>
  <r>
    <n v="9726"/>
    <s v="CA-2017-142293"/>
    <x v="697"/>
    <x v="295"/>
    <s v="First Class"/>
    <s v="SC-20380"/>
    <s v="Shahid Collister"/>
    <s v="Consumer"/>
    <s v="United States"/>
    <s v="Boise"/>
    <s v="Idaho"/>
    <n v="83704"/>
    <x v="1"/>
    <x v="1016"/>
    <x v="2"/>
    <x v="11"/>
    <x v="1007"/>
    <x v="1324"/>
    <n v="3"/>
    <n v="0"/>
    <x v="1381"/>
  </r>
  <r>
    <n v="9727"/>
    <s v="CA-2017-167395"/>
    <x v="574"/>
    <x v="379"/>
    <s v="First Class"/>
    <s v="KM-16720"/>
    <s v="Kunst Miller"/>
    <s v="Consumer"/>
    <s v="United States"/>
    <s v="Lowell"/>
    <s v="Massachusetts"/>
    <n v="1852"/>
    <x v="3"/>
    <x v="1360"/>
    <x v="1"/>
    <x v="9"/>
    <x v="1346"/>
    <x v="6037"/>
    <n v="7"/>
    <n v="0"/>
    <x v="7385"/>
  </r>
  <r>
    <n v="9728"/>
    <s v="CA-2017-167395"/>
    <x v="574"/>
    <x v="379"/>
    <s v="First Class"/>
    <s v="KM-16720"/>
    <s v="Kunst Miller"/>
    <s v="Consumer"/>
    <s v="United States"/>
    <s v="Lowell"/>
    <s v="Massachusetts"/>
    <n v="1852"/>
    <x v="3"/>
    <x v="34"/>
    <x v="2"/>
    <x v="7"/>
    <x v="34"/>
    <x v="508"/>
    <n v="5"/>
    <n v="0"/>
    <x v="7386"/>
  </r>
  <r>
    <n v="9729"/>
    <s v="CA-2017-167395"/>
    <x v="574"/>
    <x v="379"/>
    <s v="First Class"/>
    <s v="KM-16720"/>
    <s v="Kunst Miller"/>
    <s v="Consumer"/>
    <s v="United States"/>
    <s v="Lowell"/>
    <s v="Massachusetts"/>
    <n v="1852"/>
    <x v="3"/>
    <x v="482"/>
    <x v="1"/>
    <x v="14"/>
    <x v="327"/>
    <x v="1009"/>
    <n v="2"/>
    <n v="0"/>
    <x v="6578"/>
  </r>
  <r>
    <n v="9730"/>
    <s v="CA-2014-111962"/>
    <x v="411"/>
    <x v="622"/>
    <s v="Standard Class"/>
    <s v="EB-14170"/>
    <s v="Evan Bailliet"/>
    <s v="Consumer"/>
    <s v="United States"/>
    <s v="Seattle"/>
    <s v="Washington"/>
    <n v="98115"/>
    <x v="1"/>
    <x v="1375"/>
    <x v="1"/>
    <x v="8"/>
    <x v="1360"/>
    <x v="3769"/>
    <n v="2"/>
    <n v="0.2"/>
    <x v="4321"/>
  </r>
  <r>
    <n v="9731"/>
    <s v="CA-2014-111962"/>
    <x v="411"/>
    <x v="622"/>
    <s v="Standard Class"/>
    <s v="EB-14170"/>
    <s v="Evan Bailliet"/>
    <s v="Consumer"/>
    <s v="United States"/>
    <s v="Seattle"/>
    <s v="Washington"/>
    <n v="98115"/>
    <x v="1"/>
    <x v="765"/>
    <x v="1"/>
    <x v="4"/>
    <x v="764"/>
    <x v="6038"/>
    <n v="5"/>
    <n v="0"/>
    <x v="7387"/>
  </r>
  <r>
    <n v="9732"/>
    <s v="CA-2017-124261"/>
    <x v="237"/>
    <x v="381"/>
    <s v="Standard Class"/>
    <s v="JE-15715"/>
    <s v="Joe Elijah"/>
    <s v="Consumer"/>
    <s v="United States"/>
    <s v="Los Angeles"/>
    <s v="California"/>
    <n v="90049"/>
    <x v="1"/>
    <x v="1046"/>
    <x v="1"/>
    <x v="6"/>
    <x v="1035"/>
    <x v="1369"/>
    <n v="8"/>
    <n v="0"/>
    <x v="7388"/>
  </r>
  <r>
    <n v="9733"/>
    <s v="CA-2014-114321"/>
    <x v="1071"/>
    <x v="1036"/>
    <s v="Standard Class"/>
    <s v="NC-18535"/>
    <s v="Nick Crebassa"/>
    <s v="Corporate"/>
    <s v="United States"/>
    <s v="Hampton"/>
    <s v="Virginia"/>
    <n v="23666"/>
    <x v="0"/>
    <x v="1464"/>
    <x v="0"/>
    <x v="1"/>
    <x v="1450"/>
    <x v="6039"/>
    <n v="13"/>
    <n v="0"/>
    <x v="7389"/>
  </r>
  <r>
    <n v="9734"/>
    <s v="CA-2014-114321"/>
    <x v="1071"/>
    <x v="1036"/>
    <s v="Standard Class"/>
    <s v="NC-18535"/>
    <s v="Nick Crebassa"/>
    <s v="Corporate"/>
    <s v="United States"/>
    <s v="Hampton"/>
    <s v="Virginia"/>
    <n v="23666"/>
    <x v="0"/>
    <x v="1603"/>
    <x v="1"/>
    <x v="10"/>
    <x v="1595"/>
    <x v="6040"/>
    <n v="2"/>
    <n v="0"/>
    <x v="7390"/>
  </r>
  <r>
    <n v="9735"/>
    <s v="CA-2014-114321"/>
    <x v="1071"/>
    <x v="1036"/>
    <s v="Standard Class"/>
    <s v="NC-18535"/>
    <s v="Nick Crebassa"/>
    <s v="Corporate"/>
    <s v="United States"/>
    <s v="Hampton"/>
    <s v="Virginia"/>
    <n v="23666"/>
    <x v="0"/>
    <x v="1176"/>
    <x v="1"/>
    <x v="8"/>
    <x v="1162"/>
    <x v="6041"/>
    <n v="1"/>
    <n v="0"/>
    <x v="7391"/>
  </r>
  <r>
    <n v="9736"/>
    <s v="CA-2014-128062"/>
    <x v="84"/>
    <x v="794"/>
    <s v="Second Class"/>
    <s v="AD-10180"/>
    <s v="Alan Dominguez"/>
    <s v="Home Office"/>
    <s v="United States"/>
    <s v="Philadelphia"/>
    <s v="Pennsylvania"/>
    <n v="19134"/>
    <x v="3"/>
    <x v="1843"/>
    <x v="1"/>
    <x v="10"/>
    <x v="1831"/>
    <x v="490"/>
    <n v="1"/>
    <n v="0.2"/>
    <x v="7392"/>
  </r>
  <r>
    <n v="9737"/>
    <s v="US-2015-100069"/>
    <x v="685"/>
    <x v="1161"/>
    <s v="Standard Class"/>
    <s v="NF-18475"/>
    <s v="Neil Französisch"/>
    <s v="Home Office"/>
    <s v="United States"/>
    <s v="Omaha"/>
    <s v="Nebraska"/>
    <n v="68104"/>
    <x v="2"/>
    <x v="524"/>
    <x v="2"/>
    <x v="7"/>
    <x v="524"/>
    <x v="3420"/>
    <n v="2"/>
    <n v="0"/>
    <x v="7393"/>
  </r>
  <r>
    <n v="9738"/>
    <s v="CA-2017-129294"/>
    <x v="633"/>
    <x v="312"/>
    <s v="Standard Class"/>
    <s v="KD-16615"/>
    <s v="Ken Dana"/>
    <s v="Corporate"/>
    <s v="United States"/>
    <s v="Los Angeles"/>
    <s v="California"/>
    <n v="90032"/>
    <x v="1"/>
    <x v="1449"/>
    <x v="1"/>
    <x v="4"/>
    <x v="1436"/>
    <x v="2385"/>
    <n v="2"/>
    <n v="0"/>
    <x v="2593"/>
  </r>
  <r>
    <n v="9739"/>
    <s v="CA-2017-129294"/>
    <x v="633"/>
    <x v="312"/>
    <s v="Standard Class"/>
    <s v="KD-16615"/>
    <s v="Ken Dana"/>
    <s v="Corporate"/>
    <s v="United States"/>
    <s v="Los Angeles"/>
    <s v="California"/>
    <n v="90032"/>
    <x v="1"/>
    <x v="908"/>
    <x v="1"/>
    <x v="8"/>
    <x v="900"/>
    <x v="6042"/>
    <n v="6"/>
    <n v="0.2"/>
    <x v="7394"/>
  </r>
  <r>
    <n v="9740"/>
    <s v="CA-2017-129294"/>
    <x v="633"/>
    <x v="312"/>
    <s v="Standard Class"/>
    <s v="KD-16615"/>
    <s v="Ken Dana"/>
    <s v="Corporate"/>
    <s v="United States"/>
    <s v="Los Angeles"/>
    <s v="California"/>
    <n v="90032"/>
    <x v="1"/>
    <x v="1181"/>
    <x v="1"/>
    <x v="8"/>
    <x v="1167"/>
    <x v="1209"/>
    <n v="5"/>
    <n v="0.2"/>
    <x v="5197"/>
  </r>
  <r>
    <n v="9741"/>
    <s v="CA-2017-129294"/>
    <x v="633"/>
    <x v="312"/>
    <s v="Standard Class"/>
    <s v="KD-16615"/>
    <s v="Ken Dana"/>
    <s v="Corporate"/>
    <s v="United States"/>
    <s v="Los Angeles"/>
    <s v="California"/>
    <n v="90032"/>
    <x v="1"/>
    <x v="589"/>
    <x v="1"/>
    <x v="9"/>
    <x v="589"/>
    <x v="6043"/>
    <n v="3"/>
    <n v="0"/>
    <x v="7395"/>
  </r>
  <r>
    <n v="9742"/>
    <s v="CA-2015-117086"/>
    <x v="627"/>
    <x v="1122"/>
    <s v="Standard Class"/>
    <s v="QJ-19255"/>
    <s v="Quincy Jones"/>
    <s v="Corporate"/>
    <s v="United States"/>
    <s v="Burlington"/>
    <s v="Vermont"/>
    <s v="05408"/>
    <x v="3"/>
    <x v="26"/>
    <x v="0"/>
    <x v="0"/>
    <x v="26"/>
    <x v="6044"/>
    <n v="5"/>
    <n v="0"/>
    <x v="7396"/>
  </r>
  <r>
    <n v="9743"/>
    <s v="CA-2017-131303"/>
    <x v="354"/>
    <x v="348"/>
    <s v="Standard Class"/>
    <s v="EP-13915"/>
    <s v="Emily Phan"/>
    <s v="Consumer"/>
    <s v="United States"/>
    <s v="San Diego"/>
    <s v="California"/>
    <n v="92037"/>
    <x v="1"/>
    <x v="300"/>
    <x v="1"/>
    <x v="2"/>
    <x v="300"/>
    <x v="6045"/>
    <n v="5"/>
    <n v="0"/>
    <x v="7397"/>
  </r>
  <r>
    <n v="9744"/>
    <s v="CA-2016-137127"/>
    <x v="950"/>
    <x v="563"/>
    <s v="Standard Class"/>
    <s v="JJ-15445"/>
    <s v="Jennifer Jackson"/>
    <s v="Consumer"/>
    <s v="United States"/>
    <s v="Newark"/>
    <s v="Delaware"/>
    <n v="19711"/>
    <x v="3"/>
    <x v="1042"/>
    <x v="1"/>
    <x v="2"/>
    <x v="1031"/>
    <x v="1242"/>
    <n v="3"/>
    <n v="0"/>
    <x v="3120"/>
  </r>
  <r>
    <n v="9745"/>
    <s v="CA-2017-141782"/>
    <x v="276"/>
    <x v="212"/>
    <s v="Standard Class"/>
    <s v="BE-11410"/>
    <s v="Bobby Elias"/>
    <s v="Consumer"/>
    <s v="United States"/>
    <s v="Aurora"/>
    <s v="Illinois"/>
    <n v="60505"/>
    <x v="2"/>
    <x v="556"/>
    <x v="1"/>
    <x v="12"/>
    <x v="555"/>
    <x v="6046"/>
    <n v="4"/>
    <n v="0.2"/>
    <x v="7398"/>
  </r>
  <r>
    <n v="9746"/>
    <s v="CA-2017-137505"/>
    <x v="221"/>
    <x v="865"/>
    <s v="Same Day"/>
    <s v="BP-11290"/>
    <s v="Beth Paige"/>
    <s v="Consumer"/>
    <s v="United States"/>
    <s v="Los Angeles"/>
    <s v="California"/>
    <n v="90008"/>
    <x v="1"/>
    <x v="342"/>
    <x v="0"/>
    <x v="3"/>
    <x v="342"/>
    <x v="6047"/>
    <n v="2"/>
    <n v="0.2"/>
    <x v="7399"/>
  </r>
  <r>
    <n v="9747"/>
    <s v="CA-2017-137505"/>
    <x v="221"/>
    <x v="865"/>
    <s v="Same Day"/>
    <s v="BP-11290"/>
    <s v="Beth Paige"/>
    <s v="Consumer"/>
    <s v="United States"/>
    <s v="Los Angeles"/>
    <s v="California"/>
    <n v="90008"/>
    <x v="1"/>
    <x v="972"/>
    <x v="0"/>
    <x v="3"/>
    <x v="966"/>
    <x v="4085"/>
    <n v="2"/>
    <n v="0.2"/>
    <x v="4742"/>
  </r>
  <r>
    <n v="9748"/>
    <s v="US-2014-140914"/>
    <x v="7"/>
    <x v="907"/>
    <s v="Standard Class"/>
    <s v="BH-11710"/>
    <s v="Brosina Hoffman"/>
    <s v="Consumer"/>
    <s v="United States"/>
    <s v="Chicago"/>
    <s v="Illinois"/>
    <n v="60653"/>
    <x v="2"/>
    <x v="1649"/>
    <x v="0"/>
    <x v="5"/>
    <x v="1638"/>
    <x v="6048"/>
    <n v="2"/>
    <n v="0.6"/>
    <x v="7400"/>
  </r>
  <r>
    <n v="9749"/>
    <s v="US-2014-140914"/>
    <x v="7"/>
    <x v="907"/>
    <s v="Standard Class"/>
    <s v="BH-11710"/>
    <s v="Brosina Hoffman"/>
    <s v="Consumer"/>
    <s v="United States"/>
    <s v="Chicago"/>
    <s v="Illinois"/>
    <n v="60653"/>
    <x v="2"/>
    <x v="463"/>
    <x v="0"/>
    <x v="1"/>
    <x v="464"/>
    <x v="840"/>
    <n v="4"/>
    <n v="0.3"/>
    <x v="871"/>
  </r>
  <r>
    <n v="9750"/>
    <s v="CA-2016-158358"/>
    <x v="758"/>
    <x v="599"/>
    <s v="Standard Class"/>
    <s v="EM-13810"/>
    <s v="Eleni McCrary"/>
    <s v="Corporate"/>
    <s v="United States"/>
    <s v="Dover"/>
    <s v="New Hampshire"/>
    <n v="3820"/>
    <x v="3"/>
    <x v="428"/>
    <x v="2"/>
    <x v="11"/>
    <x v="428"/>
    <x v="460"/>
    <n v="2"/>
    <n v="0"/>
    <x v="471"/>
  </r>
  <r>
    <n v="9751"/>
    <s v="CA-2016-113390"/>
    <x v="1227"/>
    <x v="831"/>
    <s v="Standard Class"/>
    <s v="EP-13915"/>
    <s v="Emily Phan"/>
    <s v="Consumer"/>
    <s v="United States"/>
    <s v="Chicago"/>
    <s v="Illinois"/>
    <n v="60610"/>
    <x v="2"/>
    <x v="1412"/>
    <x v="1"/>
    <x v="6"/>
    <x v="1399"/>
    <x v="758"/>
    <n v="2"/>
    <n v="0.2"/>
    <x v="7401"/>
  </r>
  <r>
    <n v="9752"/>
    <s v="CA-2016-113390"/>
    <x v="1227"/>
    <x v="831"/>
    <s v="Standard Class"/>
    <s v="EP-13915"/>
    <s v="Emily Phan"/>
    <s v="Consumer"/>
    <s v="United States"/>
    <s v="Chicago"/>
    <s v="Illinois"/>
    <n v="60610"/>
    <x v="2"/>
    <x v="1175"/>
    <x v="1"/>
    <x v="6"/>
    <x v="1161"/>
    <x v="1806"/>
    <n v="3"/>
    <n v="0.2"/>
    <x v="7402"/>
  </r>
  <r>
    <n v="9753"/>
    <s v="US-2016-158680"/>
    <x v="949"/>
    <x v="196"/>
    <s v="First Class"/>
    <s v="NZ-18565"/>
    <s v="Nick Zandusky"/>
    <s v="Home Office"/>
    <s v="United States"/>
    <s v="Seattle"/>
    <s v="Washington"/>
    <n v="98115"/>
    <x v="1"/>
    <x v="744"/>
    <x v="1"/>
    <x v="8"/>
    <x v="742"/>
    <x v="6049"/>
    <n v="1"/>
    <n v="0.2"/>
    <x v="7403"/>
  </r>
  <r>
    <n v="9754"/>
    <s v="CA-2017-113705"/>
    <x v="996"/>
    <x v="655"/>
    <s v="Second Class"/>
    <s v="LC-16870"/>
    <s v="Lena Cacioppo"/>
    <s v="Consumer"/>
    <s v="United States"/>
    <s v="Richmond"/>
    <s v="Virginia"/>
    <n v="23223"/>
    <x v="0"/>
    <x v="1570"/>
    <x v="1"/>
    <x v="2"/>
    <x v="1561"/>
    <x v="341"/>
    <n v="2"/>
    <n v="0"/>
    <x v="349"/>
  </r>
  <r>
    <n v="9755"/>
    <s v="CA-2017-113705"/>
    <x v="996"/>
    <x v="655"/>
    <s v="Second Class"/>
    <s v="LC-16870"/>
    <s v="Lena Cacioppo"/>
    <s v="Consumer"/>
    <s v="United States"/>
    <s v="Richmond"/>
    <s v="Virginia"/>
    <n v="23223"/>
    <x v="0"/>
    <x v="213"/>
    <x v="1"/>
    <x v="8"/>
    <x v="214"/>
    <x v="2788"/>
    <n v="2"/>
    <n v="0"/>
    <x v="7404"/>
  </r>
  <r>
    <n v="9756"/>
    <s v="CA-2017-113705"/>
    <x v="996"/>
    <x v="655"/>
    <s v="Second Class"/>
    <s v="LC-16870"/>
    <s v="Lena Cacioppo"/>
    <s v="Consumer"/>
    <s v="United States"/>
    <s v="Richmond"/>
    <s v="Virginia"/>
    <n v="23223"/>
    <x v="0"/>
    <x v="1439"/>
    <x v="1"/>
    <x v="4"/>
    <x v="1427"/>
    <x v="743"/>
    <n v="3"/>
    <n v="0"/>
    <x v="5247"/>
  </r>
  <r>
    <n v="9757"/>
    <s v="CA-2017-113705"/>
    <x v="996"/>
    <x v="655"/>
    <s v="Second Class"/>
    <s v="LC-16870"/>
    <s v="Lena Cacioppo"/>
    <s v="Consumer"/>
    <s v="United States"/>
    <s v="Richmond"/>
    <s v="Virginia"/>
    <n v="23223"/>
    <x v="0"/>
    <x v="277"/>
    <x v="0"/>
    <x v="3"/>
    <x v="277"/>
    <x v="4898"/>
    <n v="2"/>
    <n v="0"/>
    <x v="7405"/>
  </r>
  <r>
    <n v="9758"/>
    <s v="CA-2017-113705"/>
    <x v="996"/>
    <x v="655"/>
    <s v="Second Class"/>
    <s v="LC-16870"/>
    <s v="Lena Cacioppo"/>
    <s v="Consumer"/>
    <s v="United States"/>
    <s v="Richmond"/>
    <s v="Virginia"/>
    <n v="23223"/>
    <x v="0"/>
    <x v="1783"/>
    <x v="2"/>
    <x v="7"/>
    <x v="1773"/>
    <x v="6050"/>
    <n v="5"/>
    <n v="0"/>
    <x v="7406"/>
  </r>
  <r>
    <n v="9759"/>
    <s v="CA-2017-113705"/>
    <x v="996"/>
    <x v="655"/>
    <s v="Second Class"/>
    <s v="LC-16870"/>
    <s v="Lena Cacioppo"/>
    <s v="Consumer"/>
    <s v="United States"/>
    <s v="Richmond"/>
    <s v="Virginia"/>
    <n v="23223"/>
    <x v="0"/>
    <x v="249"/>
    <x v="1"/>
    <x v="10"/>
    <x v="250"/>
    <x v="4634"/>
    <n v="4"/>
    <n v="0"/>
    <x v="5489"/>
  </r>
  <r>
    <n v="9760"/>
    <s v="CA-2016-146913"/>
    <x v="731"/>
    <x v="519"/>
    <s v="Standard Class"/>
    <s v="SF-20965"/>
    <s v="Sylvia Foulston"/>
    <s v="Corporate"/>
    <s v="United States"/>
    <s v="San Francisco"/>
    <s v="California"/>
    <n v="94109"/>
    <x v="1"/>
    <x v="1131"/>
    <x v="0"/>
    <x v="1"/>
    <x v="1119"/>
    <x v="4707"/>
    <n v="5"/>
    <n v="0.2"/>
    <x v="5592"/>
  </r>
  <r>
    <n v="9761"/>
    <s v="CA-2017-159135"/>
    <x v="259"/>
    <x v="834"/>
    <s v="Standard Class"/>
    <s v="KM-16375"/>
    <s v="Katherine Murray"/>
    <s v="Home Office"/>
    <s v="United States"/>
    <s v="Springdale"/>
    <s v="Arkansas"/>
    <n v="72762"/>
    <x v="0"/>
    <x v="1539"/>
    <x v="1"/>
    <x v="6"/>
    <x v="1527"/>
    <x v="6051"/>
    <n v="2"/>
    <n v="0"/>
    <x v="7407"/>
  </r>
  <r>
    <n v="9762"/>
    <s v="CA-2014-121762"/>
    <x v="1047"/>
    <x v="189"/>
    <s v="Standard Class"/>
    <s v="ML-17395"/>
    <s v="Marina Lichtenstein"/>
    <s v="Corporate"/>
    <s v="United States"/>
    <s v="Seattle"/>
    <s v="Washington"/>
    <n v="98103"/>
    <x v="1"/>
    <x v="1105"/>
    <x v="2"/>
    <x v="11"/>
    <x v="1094"/>
    <x v="764"/>
    <n v="3"/>
    <n v="0"/>
    <x v="6356"/>
  </r>
  <r>
    <n v="9763"/>
    <s v="CA-2014-121762"/>
    <x v="1047"/>
    <x v="189"/>
    <s v="Standard Class"/>
    <s v="ML-17395"/>
    <s v="Marina Lichtenstein"/>
    <s v="Corporate"/>
    <s v="United States"/>
    <s v="Seattle"/>
    <s v="Washington"/>
    <n v="98103"/>
    <x v="1"/>
    <x v="1360"/>
    <x v="1"/>
    <x v="9"/>
    <x v="1346"/>
    <x v="3411"/>
    <n v="2"/>
    <n v="0"/>
    <x v="4507"/>
  </r>
  <r>
    <n v="9764"/>
    <s v="CA-2014-121762"/>
    <x v="1047"/>
    <x v="189"/>
    <s v="Standard Class"/>
    <s v="ML-17395"/>
    <s v="Marina Lichtenstein"/>
    <s v="Corporate"/>
    <s v="United States"/>
    <s v="Seattle"/>
    <s v="Washington"/>
    <n v="98103"/>
    <x v="1"/>
    <x v="1420"/>
    <x v="1"/>
    <x v="14"/>
    <x v="1408"/>
    <x v="4148"/>
    <n v="2"/>
    <n v="0"/>
    <x v="4827"/>
  </r>
  <r>
    <n v="9765"/>
    <s v="CA-2014-123855"/>
    <x v="1228"/>
    <x v="278"/>
    <s v="Standard Class"/>
    <s v="MC-18100"/>
    <s v="Mick Crebagga"/>
    <s v="Consumer"/>
    <s v="United States"/>
    <s v="Los Angeles"/>
    <s v="California"/>
    <n v="90036"/>
    <x v="1"/>
    <x v="139"/>
    <x v="2"/>
    <x v="7"/>
    <x v="140"/>
    <x v="6052"/>
    <n v="5"/>
    <n v="0.2"/>
    <x v="7408"/>
  </r>
  <r>
    <n v="9766"/>
    <s v="CA-2017-101959"/>
    <x v="1229"/>
    <x v="1200"/>
    <s v="Standard Class"/>
    <s v="DB-13660"/>
    <s v="Duane Benoit"/>
    <s v="Consumer"/>
    <s v="United States"/>
    <s v="Middletown"/>
    <s v="Connecticut"/>
    <n v="6457"/>
    <x v="3"/>
    <x v="1181"/>
    <x v="1"/>
    <x v="8"/>
    <x v="1167"/>
    <x v="296"/>
    <n v="2"/>
    <n v="0"/>
    <x v="7409"/>
  </r>
  <r>
    <n v="9767"/>
    <s v="CA-2017-101959"/>
    <x v="1229"/>
    <x v="1200"/>
    <s v="Standard Class"/>
    <s v="DB-13660"/>
    <s v="Duane Benoit"/>
    <s v="Consumer"/>
    <s v="United States"/>
    <s v="Middletown"/>
    <s v="Connecticut"/>
    <n v="6457"/>
    <x v="3"/>
    <x v="565"/>
    <x v="1"/>
    <x v="10"/>
    <x v="565"/>
    <x v="4034"/>
    <n v="1"/>
    <n v="0"/>
    <x v="7011"/>
  </r>
  <r>
    <n v="9768"/>
    <s v="CA-2017-102659"/>
    <x v="34"/>
    <x v="159"/>
    <s v="Standard Class"/>
    <s v="LW-17215"/>
    <s v="Luke Weiss"/>
    <s v="Consumer"/>
    <s v="United States"/>
    <s v="Grand Rapids"/>
    <s v="Michigan"/>
    <n v="49505"/>
    <x v="2"/>
    <x v="1045"/>
    <x v="1"/>
    <x v="8"/>
    <x v="1034"/>
    <x v="2803"/>
    <n v="5"/>
    <n v="0"/>
    <x v="5696"/>
  </r>
  <r>
    <n v="9769"/>
    <s v="CA-2017-142328"/>
    <x v="226"/>
    <x v="93"/>
    <s v="Standard Class"/>
    <s v="TC-21535"/>
    <s v="Tracy Collins"/>
    <s v="Home Office"/>
    <s v="United States"/>
    <s v="San Francisco"/>
    <s v="California"/>
    <n v="94122"/>
    <x v="1"/>
    <x v="1305"/>
    <x v="1"/>
    <x v="10"/>
    <x v="1290"/>
    <x v="6053"/>
    <n v="6"/>
    <n v="0"/>
    <x v="7410"/>
  </r>
  <r>
    <n v="9770"/>
    <s v="CA-2016-123533"/>
    <x v="390"/>
    <x v="724"/>
    <s v="Standard Class"/>
    <s v="SC-20050"/>
    <s v="Sample Company A"/>
    <s v="Home Office"/>
    <s v="United States"/>
    <s v="Hialeah"/>
    <s v="Florida"/>
    <n v="33012"/>
    <x v="0"/>
    <x v="604"/>
    <x v="0"/>
    <x v="0"/>
    <x v="604"/>
    <x v="6054"/>
    <n v="5"/>
    <n v="0.2"/>
    <x v="7411"/>
  </r>
  <r>
    <n v="9771"/>
    <s v="CA-2016-123533"/>
    <x v="390"/>
    <x v="724"/>
    <s v="Standard Class"/>
    <s v="SC-20050"/>
    <s v="Sample Company A"/>
    <s v="Home Office"/>
    <s v="United States"/>
    <s v="Hialeah"/>
    <s v="Florida"/>
    <n v="33012"/>
    <x v="0"/>
    <x v="1128"/>
    <x v="1"/>
    <x v="10"/>
    <x v="1116"/>
    <x v="3330"/>
    <n v="4"/>
    <n v="0.2"/>
    <x v="7412"/>
  </r>
  <r>
    <n v="9772"/>
    <s v="CA-2016-123533"/>
    <x v="390"/>
    <x v="724"/>
    <s v="Standard Class"/>
    <s v="SC-20050"/>
    <s v="Sample Company A"/>
    <s v="Home Office"/>
    <s v="United States"/>
    <s v="Hialeah"/>
    <s v="Florida"/>
    <n v="33012"/>
    <x v="0"/>
    <x v="1276"/>
    <x v="1"/>
    <x v="9"/>
    <x v="1261"/>
    <x v="6055"/>
    <n v="2"/>
    <n v="0.2"/>
    <x v="7413"/>
  </r>
  <r>
    <n v="9773"/>
    <s v="CA-2016-104983"/>
    <x v="894"/>
    <x v="480"/>
    <s v="Same Day"/>
    <s v="FM-14215"/>
    <s v="Filia McAdams"/>
    <s v="Corporate"/>
    <s v="United States"/>
    <s v="Philadelphia"/>
    <s v="Pennsylvania"/>
    <n v="19143"/>
    <x v="3"/>
    <x v="1090"/>
    <x v="1"/>
    <x v="10"/>
    <x v="1080"/>
    <x v="3971"/>
    <n v="5"/>
    <n v="0.2"/>
    <x v="5798"/>
  </r>
  <r>
    <n v="9774"/>
    <s v="CA-2016-160234"/>
    <x v="190"/>
    <x v="480"/>
    <s v="Standard Class"/>
    <s v="PF-19225"/>
    <s v="Phillip Flathmann"/>
    <s v="Consumer"/>
    <s v="United States"/>
    <s v="Atlanta"/>
    <s v="Georgia"/>
    <n v="30318"/>
    <x v="0"/>
    <x v="1623"/>
    <x v="2"/>
    <x v="7"/>
    <x v="1613"/>
    <x v="6056"/>
    <n v="1"/>
    <n v="0"/>
    <x v="7414"/>
  </r>
  <r>
    <n v="9775"/>
    <s v="CA-2014-169019"/>
    <x v="711"/>
    <x v="753"/>
    <s v="Standard Class"/>
    <s v="LF-17185"/>
    <s v="Luke Foster"/>
    <s v="Consumer"/>
    <s v="United States"/>
    <s v="San Antonio"/>
    <s v="Texas"/>
    <n v="78207"/>
    <x v="2"/>
    <x v="316"/>
    <x v="1"/>
    <x v="8"/>
    <x v="316"/>
    <x v="6057"/>
    <n v="8"/>
    <n v="0.8"/>
    <x v="7415"/>
  </r>
  <r>
    <n v="9776"/>
    <s v="CA-2014-169019"/>
    <x v="711"/>
    <x v="753"/>
    <s v="Standard Class"/>
    <s v="LF-17185"/>
    <s v="Luke Foster"/>
    <s v="Consumer"/>
    <s v="United States"/>
    <s v="San Antonio"/>
    <s v="Texas"/>
    <n v="78207"/>
    <x v="2"/>
    <x v="1474"/>
    <x v="0"/>
    <x v="5"/>
    <x v="1461"/>
    <x v="3770"/>
    <n v="3"/>
    <n v="0.6"/>
    <x v="7416"/>
  </r>
  <r>
    <n v="9777"/>
    <s v="CA-2014-169019"/>
    <x v="711"/>
    <x v="753"/>
    <s v="Standard Class"/>
    <s v="LF-17185"/>
    <s v="Luke Foster"/>
    <s v="Consumer"/>
    <s v="United States"/>
    <s v="San Antonio"/>
    <s v="Texas"/>
    <n v="78207"/>
    <x v="2"/>
    <x v="301"/>
    <x v="1"/>
    <x v="8"/>
    <x v="301"/>
    <x v="6058"/>
    <n v="4"/>
    <n v="0.8"/>
    <x v="7417"/>
  </r>
  <r>
    <n v="9778"/>
    <s v="CA-2014-169019"/>
    <x v="711"/>
    <x v="753"/>
    <s v="Standard Class"/>
    <s v="LF-17185"/>
    <s v="Luke Foster"/>
    <s v="Consumer"/>
    <s v="United States"/>
    <s v="San Antonio"/>
    <s v="Texas"/>
    <n v="78207"/>
    <x v="2"/>
    <x v="333"/>
    <x v="2"/>
    <x v="11"/>
    <x v="333"/>
    <x v="6059"/>
    <n v="9"/>
    <n v="0.2"/>
    <x v="7418"/>
  </r>
  <r>
    <n v="9779"/>
    <s v="CA-2014-169019"/>
    <x v="711"/>
    <x v="753"/>
    <s v="Standard Class"/>
    <s v="LF-17185"/>
    <s v="Luke Foster"/>
    <s v="Consumer"/>
    <s v="United States"/>
    <s v="San Antonio"/>
    <s v="Texas"/>
    <n v="78207"/>
    <x v="2"/>
    <x v="213"/>
    <x v="1"/>
    <x v="8"/>
    <x v="214"/>
    <x v="6060"/>
    <n v="5"/>
    <n v="0.8"/>
    <x v="7419"/>
  </r>
  <r>
    <n v="9780"/>
    <s v="CA-2014-169019"/>
    <x v="711"/>
    <x v="753"/>
    <s v="Standard Class"/>
    <s v="LF-17185"/>
    <s v="Luke Foster"/>
    <s v="Consumer"/>
    <s v="United States"/>
    <s v="San Antonio"/>
    <s v="Texas"/>
    <n v="78207"/>
    <x v="2"/>
    <x v="1204"/>
    <x v="1"/>
    <x v="9"/>
    <x v="1189"/>
    <x v="6061"/>
    <n v="2"/>
    <n v="0.8"/>
    <x v="7420"/>
  </r>
  <r>
    <n v="9781"/>
    <s v="CA-2016-153178"/>
    <x v="749"/>
    <x v="801"/>
    <s v="Standard Class"/>
    <s v="CL-12565"/>
    <s v="Clay Ludtke"/>
    <s v="Consumer"/>
    <s v="United States"/>
    <s v="Long Beach"/>
    <s v="New York"/>
    <n v="11561"/>
    <x v="3"/>
    <x v="1285"/>
    <x v="2"/>
    <x v="7"/>
    <x v="1271"/>
    <x v="1907"/>
    <n v="3"/>
    <n v="0"/>
    <x v="2049"/>
  </r>
  <r>
    <n v="9782"/>
    <s v="CA-2016-153178"/>
    <x v="749"/>
    <x v="801"/>
    <s v="Standard Class"/>
    <s v="CL-12565"/>
    <s v="Clay Ludtke"/>
    <s v="Consumer"/>
    <s v="United States"/>
    <s v="Long Beach"/>
    <s v="New York"/>
    <n v="11561"/>
    <x v="3"/>
    <x v="1178"/>
    <x v="1"/>
    <x v="8"/>
    <x v="1164"/>
    <x v="1891"/>
    <n v="2"/>
    <n v="0.2"/>
    <x v="2029"/>
  </r>
  <r>
    <n v="9783"/>
    <s v="CA-2015-149748"/>
    <x v="70"/>
    <x v="68"/>
    <s v="Second Class"/>
    <s v="EM-13825"/>
    <s v="Elizabeth Moffitt"/>
    <s v="Corporate"/>
    <s v="United States"/>
    <s v="Paterson"/>
    <s v="New Jersey"/>
    <n v="7501"/>
    <x v="3"/>
    <x v="519"/>
    <x v="1"/>
    <x v="10"/>
    <x v="519"/>
    <x v="4310"/>
    <n v="5"/>
    <n v="0"/>
    <x v="5038"/>
  </r>
  <r>
    <n v="9784"/>
    <s v="CA-2015-149748"/>
    <x v="70"/>
    <x v="68"/>
    <s v="Second Class"/>
    <s v="EM-13825"/>
    <s v="Elizabeth Moffitt"/>
    <s v="Corporate"/>
    <s v="United States"/>
    <s v="Paterson"/>
    <s v="New Jersey"/>
    <n v="7501"/>
    <x v="3"/>
    <x v="821"/>
    <x v="1"/>
    <x v="4"/>
    <x v="817"/>
    <x v="1028"/>
    <n v="1"/>
    <n v="0"/>
    <x v="1069"/>
  </r>
  <r>
    <n v="9785"/>
    <s v="CA-2015-149748"/>
    <x v="70"/>
    <x v="68"/>
    <s v="Second Class"/>
    <s v="EM-13825"/>
    <s v="Elizabeth Moffitt"/>
    <s v="Corporate"/>
    <s v="United States"/>
    <s v="Paterson"/>
    <s v="New Jersey"/>
    <n v="7501"/>
    <x v="3"/>
    <x v="1379"/>
    <x v="0"/>
    <x v="5"/>
    <x v="1364"/>
    <x v="5768"/>
    <n v="2"/>
    <n v="0"/>
    <x v="7421"/>
  </r>
  <r>
    <n v="9786"/>
    <s v="CA-2015-155635"/>
    <x v="1230"/>
    <x v="1325"/>
    <s v="Standard Class"/>
    <s v="ME-17725"/>
    <s v="Max Engle"/>
    <s v="Consumer"/>
    <s v="United States"/>
    <s v="Louisville"/>
    <s v="Kentucky"/>
    <n v="40214"/>
    <x v="0"/>
    <x v="1526"/>
    <x v="1"/>
    <x v="8"/>
    <x v="1513"/>
    <x v="6062"/>
    <n v="3"/>
    <n v="0"/>
    <x v="7422"/>
  </r>
  <r>
    <n v="9787"/>
    <s v="US-2014-114377"/>
    <x v="1127"/>
    <x v="840"/>
    <s v="Same Day"/>
    <s v="BG-11035"/>
    <s v="Barry Gonzalez"/>
    <s v="Consumer"/>
    <s v="United States"/>
    <s v="Hampton"/>
    <s v="Virginia"/>
    <n v="23666"/>
    <x v="0"/>
    <x v="1144"/>
    <x v="0"/>
    <x v="1"/>
    <x v="1132"/>
    <x v="6063"/>
    <n v="5"/>
    <n v="0"/>
    <x v="7423"/>
  </r>
  <r>
    <n v="9788"/>
    <s v="CA-2017-144491"/>
    <x v="996"/>
    <x v="1300"/>
    <s v="Standard Class"/>
    <s v="CJ-12010"/>
    <s v="Caroline Jumper"/>
    <s v="Consumer"/>
    <s v="United States"/>
    <s v="Houston"/>
    <s v="Texas"/>
    <n v="77070"/>
    <x v="2"/>
    <x v="789"/>
    <x v="0"/>
    <x v="0"/>
    <x v="787"/>
    <x v="6064"/>
    <n v="5"/>
    <n v="0.32"/>
    <x v="7424"/>
  </r>
  <r>
    <n v="9789"/>
    <s v="CA-2017-144491"/>
    <x v="996"/>
    <x v="1300"/>
    <s v="Standard Class"/>
    <s v="CJ-12010"/>
    <s v="Caroline Jumper"/>
    <s v="Consumer"/>
    <s v="United States"/>
    <s v="Houston"/>
    <s v="Texas"/>
    <n v="77070"/>
    <x v="2"/>
    <x v="120"/>
    <x v="0"/>
    <x v="1"/>
    <x v="120"/>
    <x v="121"/>
    <n v="3"/>
    <n v="0.3"/>
    <x v="123"/>
  </r>
  <r>
    <n v="9790"/>
    <s v="CA-2017-144491"/>
    <x v="996"/>
    <x v="1300"/>
    <s v="Standard Class"/>
    <s v="CJ-12010"/>
    <s v="Caroline Jumper"/>
    <s v="Consumer"/>
    <s v="United States"/>
    <s v="Houston"/>
    <s v="Texas"/>
    <n v="77070"/>
    <x v="2"/>
    <x v="648"/>
    <x v="2"/>
    <x v="11"/>
    <x v="648"/>
    <x v="3149"/>
    <n v="1"/>
    <n v="0.2"/>
    <x v="7425"/>
  </r>
  <r>
    <n v="9791"/>
    <s v="CA-2017-144491"/>
    <x v="996"/>
    <x v="1300"/>
    <s v="Standard Class"/>
    <s v="CJ-12010"/>
    <s v="Caroline Jumper"/>
    <s v="Consumer"/>
    <s v="United States"/>
    <s v="Houston"/>
    <s v="Texas"/>
    <n v="77070"/>
    <x v="2"/>
    <x v="1318"/>
    <x v="0"/>
    <x v="1"/>
    <x v="1304"/>
    <x v="6065"/>
    <n v="2"/>
    <n v="0.3"/>
    <x v="7426"/>
  </r>
  <r>
    <n v="9792"/>
    <s v="CA-2014-127166"/>
    <x v="371"/>
    <x v="1016"/>
    <s v="Second Class"/>
    <s v="KH-16360"/>
    <s v="Katherine Hughes"/>
    <s v="Consumer"/>
    <s v="United States"/>
    <s v="Houston"/>
    <s v="Texas"/>
    <n v="77070"/>
    <x v="2"/>
    <x v="1040"/>
    <x v="1"/>
    <x v="12"/>
    <x v="153"/>
    <x v="6066"/>
    <n v="6"/>
    <n v="0.2"/>
    <x v="7427"/>
  </r>
  <r>
    <n v="9793"/>
    <s v="CA-2014-127166"/>
    <x v="371"/>
    <x v="1016"/>
    <s v="Second Class"/>
    <s v="KH-16360"/>
    <s v="Katherine Hughes"/>
    <s v="Consumer"/>
    <s v="United States"/>
    <s v="Houston"/>
    <s v="Texas"/>
    <n v="77070"/>
    <x v="2"/>
    <x v="389"/>
    <x v="0"/>
    <x v="1"/>
    <x v="390"/>
    <x v="961"/>
    <n v="2"/>
    <n v="0.3"/>
    <x v="996"/>
  </r>
  <r>
    <n v="9794"/>
    <s v="CA-2014-127166"/>
    <x v="371"/>
    <x v="1016"/>
    <s v="Second Class"/>
    <s v="KH-16360"/>
    <s v="Katherine Hughes"/>
    <s v="Consumer"/>
    <s v="United States"/>
    <s v="Houston"/>
    <s v="Texas"/>
    <n v="77070"/>
    <x v="2"/>
    <x v="670"/>
    <x v="1"/>
    <x v="10"/>
    <x v="670"/>
    <x v="6067"/>
    <n v="1"/>
    <n v="0.2"/>
    <x v="7428"/>
  </r>
  <r>
    <n v="9795"/>
    <s v="CA-2014-127166"/>
    <x v="371"/>
    <x v="1016"/>
    <s v="Second Class"/>
    <s v="KH-16360"/>
    <s v="Katherine Hughes"/>
    <s v="Consumer"/>
    <s v="United States"/>
    <s v="Houston"/>
    <s v="Texas"/>
    <n v="77070"/>
    <x v="2"/>
    <x v="999"/>
    <x v="1"/>
    <x v="8"/>
    <x v="991"/>
    <x v="6068"/>
    <n v="3"/>
    <n v="0.8"/>
    <x v="7429"/>
  </r>
  <r>
    <n v="9796"/>
    <s v="CA-2016-125920"/>
    <x v="206"/>
    <x v="528"/>
    <s v="Standard Class"/>
    <s v="SH-19975"/>
    <s v="Sally Hughsby"/>
    <s v="Corporate"/>
    <s v="United States"/>
    <s v="Chicago"/>
    <s v="Illinois"/>
    <n v="60610"/>
    <x v="2"/>
    <x v="858"/>
    <x v="1"/>
    <x v="8"/>
    <x v="852"/>
    <x v="6069"/>
    <n v="3"/>
    <n v="0.8"/>
    <x v="7430"/>
  </r>
  <r>
    <n v="9797"/>
    <s v="CA-2015-128608"/>
    <x v="1026"/>
    <x v="1094"/>
    <s v="Standard Class"/>
    <s v="CS-12490"/>
    <s v="Cindy Schnelling"/>
    <s v="Corporate"/>
    <s v="United States"/>
    <s v="Toledo"/>
    <s v="Ohio"/>
    <n v="43615"/>
    <x v="3"/>
    <x v="313"/>
    <x v="1"/>
    <x v="6"/>
    <x v="313"/>
    <x v="563"/>
    <n v="2"/>
    <n v="0.2"/>
    <x v="7431"/>
  </r>
  <r>
    <n v="9798"/>
    <s v="CA-2015-128608"/>
    <x v="1026"/>
    <x v="1094"/>
    <s v="Standard Class"/>
    <s v="CS-12490"/>
    <s v="Cindy Schnelling"/>
    <s v="Corporate"/>
    <s v="United States"/>
    <s v="Toledo"/>
    <s v="Ohio"/>
    <n v="43615"/>
    <x v="3"/>
    <x v="34"/>
    <x v="2"/>
    <x v="7"/>
    <x v="34"/>
    <x v="6070"/>
    <n v="2"/>
    <n v="0.4"/>
    <x v="7432"/>
  </r>
  <r>
    <n v="9799"/>
    <s v="CA-2015-128608"/>
    <x v="1026"/>
    <x v="1094"/>
    <s v="Standard Class"/>
    <s v="CS-12490"/>
    <s v="Cindy Schnelling"/>
    <s v="Corporate"/>
    <s v="United States"/>
    <s v="Toledo"/>
    <s v="Ohio"/>
    <n v="43615"/>
    <x v="3"/>
    <x v="1353"/>
    <x v="2"/>
    <x v="7"/>
    <x v="1339"/>
    <x v="6071"/>
    <n v="4"/>
    <n v="0.4"/>
    <x v="7433"/>
  </r>
  <r>
    <n v="9800"/>
    <s v="CA-2015-128608"/>
    <x v="1026"/>
    <x v="1094"/>
    <s v="Standard Class"/>
    <s v="CS-12490"/>
    <s v="Cindy Schnelling"/>
    <s v="Corporate"/>
    <s v="United States"/>
    <s v="Toledo"/>
    <s v="Ohio"/>
    <n v="43615"/>
    <x v="3"/>
    <x v="1694"/>
    <x v="2"/>
    <x v="11"/>
    <x v="1682"/>
    <x v="6072"/>
    <n v="2"/>
    <n v="0.2"/>
    <x v="7434"/>
  </r>
  <r>
    <n v="9801"/>
    <s v="CA-2015-128608"/>
    <x v="1026"/>
    <x v="1094"/>
    <s v="Standard Class"/>
    <s v="CS-12490"/>
    <s v="Cindy Schnelling"/>
    <s v="Corporate"/>
    <s v="United States"/>
    <s v="Toledo"/>
    <s v="Ohio"/>
    <n v="43615"/>
    <x v="3"/>
    <x v="476"/>
    <x v="2"/>
    <x v="7"/>
    <x v="477"/>
    <x v="6073"/>
    <n v="3"/>
    <n v="0.4"/>
    <x v="7435"/>
  </r>
  <r>
    <n v="9802"/>
    <s v="CA-2017-137918"/>
    <x v="365"/>
    <x v="299"/>
    <s v="Standard Class"/>
    <s v="JK-15730"/>
    <s v="Joe Kamberova"/>
    <s v="Consumer"/>
    <s v="United States"/>
    <s v="Lodi"/>
    <s v="California"/>
    <n v="95240"/>
    <x v="1"/>
    <x v="1205"/>
    <x v="1"/>
    <x v="14"/>
    <x v="1190"/>
    <x v="6074"/>
    <n v="7"/>
    <n v="0"/>
    <x v="7436"/>
  </r>
  <r>
    <n v="9803"/>
    <s v="CA-2015-122973"/>
    <x v="1074"/>
    <x v="532"/>
    <s v="Second Class"/>
    <s v="PJ-19015"/>
    <s v="Pauline Johnson"/>
    <s v="Consumer"/>
    <s v="United States"/>
    <s v="New York City"/>
    <s v="New York"/>
    <n v="10024"/>
    <x v="3"/>
    <x v="73"/>
    <x v="1"/>
    <x v="8"/>
    <x v="73"/>
    <x v="5353"/>
    <n v="2"/>
    <n v="0.2"/>
    <x v="7437"/>
  </r>
  <r>
    <n v="9804"/>
    <s v="CA-2015-122973"/>
    <x v="1074"/>
    <x v="532"/>
    <s v="Second Class"/>
    <s v="PJ-19015"/>
    <s v="Pauline Johnson"/>
    <s v="Consumer"/>
    <s v="United States"/>
    <s v="New York City"/>
    <s v="New York"/>
    <n v="10024"/>
    <x v="3"/>
    <x v="1236"/>
    <x v="2"/>
    <x v="7"/>
    <x v="1219"/>
    <x v="4472"/>
    <n v="1"/>
    <n v="0"/>
    <x v="5273"/>
  </r>
  <r>
    <n v="9805"/>
    <s v="CA-2015-122973"/>
    <x v="1074"/>
    <x v="532"/>
    <s v="Second Class"/>
    <s v="PJ-19015"/>
    <s v="Pauline Johnson"/>
    <s v="Consumer"/>
    <s v="United States"/>
    <s v="New York City"/>
    <s v="New York"/>
    <n v="10024"/>
    <x v="3"/>
    <x v="1256"/>
    <x v="0"/>
    <x v="5"/>
    <x v="1240"/>
    <x v="1576"/>
    <n v="1"/>
    <n v="0"/>
    <x v="7438"/>
  </r>
  <r>
    <n v="9806"/>
    <s v="CA-2016-136322"/>
    <x v="147"/>
    <x v="936"/>
    <s v="Standard Class"/>
    <s v="AP-10720"/>
    <s v="Anne Pryor"/>
    <s v="Home Office"/>
    <s v="United States"/>
    <s v="Fort Lauderdale"/>
    <s v="Florida"/>
    <n v="33311"/>
    <x v="0"/>
    <x v="1146"/>
    <x v="0"/>
    <x v="5"/>
    <x v="1134"/>
    <x v="6075"/>
    <n v="2"/>
    <n v="0.2"/>
    <x v="7439"/>
  </r>
  <r>
    <n v="9807"/>
    <s v="CA-2016-136322"/>
    <x v="147"/>
    <x v="936"/>
    <s v="Standard Class"/>
    <s v="AP-10720"/>
    <s v="Anne Pryor"/>
    <s v="Home Office"/>
    <s v="United States"/>
    <s v="Fort Lauderdale"/>
    <s v="Florida"/>
    <n v="33311"/>
    <x v="0"/>
    <x v="1224"/>
    <x v="1"/>
    <x v="8"/>
    <x v="1208"/>
    <x v="6076"/>
    <n v="8"/>
    <n v="0.7"/>
    <x v="7440"/>
  </r>
  <r>
    <n v="9808"/>
    <s v="CA-2017-107209"/>
    <x v="944"/>
    <x v="608"/>
    <s v="Second Class"/>
    <s v="JW-15955"/>
    <s v="Joni Wasserman"/>
    <s v="Consumer"/>
    <s v="United States"/>
    <s v="Raleigh"/>
    <s v="North Carolina"/>
    <n v="27604"/>
    <x v="0"/>
    <x v="64"/>
    <x v="0"/>
    <x v="1"/>
    <x v="64"/>
    <x v="968"/>
    <n v="4"/>
    <n v="0.2"/>
    <x v="1003"/>
  </r>
  <r>
    <n v="9809"/>
    <s v="CA-2017-145093"/>
    <x v="246"/>
    <x v="239"/>
    <s v="Standard Class"/>
    <s v="PT-19090"/>
    <s v="Pete Takahito"/>
    <s v="Consumer"/>
    <s v="United States"/>
    <s v="Chicago"/>
    <s v="Illinois"/>
    <n v="60623"/>
    <x v="2"/>
    <x v="1085"/>
    <x v="1"/>
    <x v="8"/>
    <x v="1075"/>
    <x v="6077"/>
    <n v="2"/>
    <n v="0.8"/>
    <x v="7441"/>
  </r>
  <r>
    <n v="9810"/>
    <s v="US-2014-139640"/>
    <x v="845"/>
    <x v="193"/>
    <s v="Second Class"/>
    <s v="TB-21595"/>
    <s v="Troy Blackwell"/>
    <s v="Consumer"/>
    <s v="United States"/>
    <s v="Portland"/>
    <s v="Oregon"/>
    <n v="97206"/>
    <x v="1"/>
    <x v="88"/>
    <x v="1"/>
    <x v="10"/>
    <x v="88"/>
    <x v="233"/>
    <n v="5"/>
    <n v="0.2"/>
    <x v="1446"/>
  </r>
  <r>
    <n v="9811"/>
    <s v="US-2014-139640"/>
    <x v="845"/>
    <x v="193"/>
    <s v="Second Class"/>
    <s v="TB-21595"/>
    <s v="Troy Blackwell"/>
    <s v="Consumer"/>
    <s v="United States"/>
    <s v="Portland"/>
    <s v="Oregon"/>
    <n v="97206"/>
    <x v="1"/>
    <x v="978"/>
    <x v="1"/>
    <x v="6"/>
    <x v="971"/>
    <x v="6078"/>
    <n v="4"/>
    <n v="0.2"/>
    <x v="7442"/>
  </r>
  <r>
    <n v="9812"/>
    <s v="CA-2016-117583"/>
    <x v="581"/>
    <x v="724"/>
    <s v="First Class"/>
    <s v="CB-12025"/>
    <s v="Cassandra Brandow"/>
    <s v="Consumer"/>
    <s v="United States"/>
    <s v="East Orange"/>
    <s v="New Jersey"/>
    <n v="7017"/>
    <x v="3"/>
    <x v="1414"/>
    <x v="1"/>
    <x v="10"/>
    <x v="1401"/>
    <x v="243"/>
    <n v="4"/>
    <n v="0"/>
    <x v="245"/>
  </r>
  <r>
    <n v="9813"/>
    <s v="CA-2016-117583"/>
    <x v="581"/>
    <x v="724"/>
    <s v="First Class"/>
    <s v="CB-12025"/>
    <s v="Cassandra Brandow"/>
    <s v="Consumer"/>
    <s v="United States"/>
    <s v="East Orange"/>
    <s v="New Jersey"/>
    <n v="7017"/>
    <x v="3"/>
    <x v="332"/>
    <x v="1"/>
    <x v="6"/>
    <x v="332"/>
    <x v="1637"/>
    <n v="3"/>
    <n v="0"/>
    <x v="5361"/>
  </r>
  <r>
    <n v="9814"/>
    <s v="CA-2016-117583"/>
    <x v="581"/>
    <x v="724"/>
    <s v="First Class"/>
    <s v="CB-12025"/>
    <s v="Cassandra Brandow"/>
    <s v="Consumer"/>
    <s v="United States"/>
    <s v="East Orange"/>
    <s v="New Jersey"/>
    <n v="7017"/>
    <x v="3"/>
    <x v="839"/>
    <x v="1"/>
    <x v="10"/>
    <x v="833"/>
    <x v="2929"/>
    <n v="5"/>
    <n v="0"/>
    <x v="3261"/>
  </r>
  <r>
    <n v="9815"/>
    <s v="CA-2016-117583"/>
    <x v="581"/>
    <x v="724"/>
    <s v="First Class"/>
    <s v="CB-12025"/>
    <s v="Cassandra Brandow"/>
    <s v="Consumer"/>
    <s v="United States"/>
    <s v="East Orange"/>
    <s v="New Jersey"/>
    <n v="7017"/>
    <x v="3"/>
    <x v="1399"/>
    <x v="1"/>
    <x v="8"/>
    <x v="1386"/>
    <x v="6079"/>
    <n v="5"/>
    <n v="0"/>
    <x v="7443"/>
  </r>
  <r>
    <n v="9816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1323"/>
    <x v="1"/>
    <x v="10"/>
    <x v="1309"/>
    <x v="4259"/>
    <n v="7"/>
    <n v="0.2"/>
    <x v="4974"/>
  </r>
  <r>
    <n v="9817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765"/>
    <x v="1"/>
    <x v="4"/>
    <x v="764"/>
    <x v="6080"/>
    <n v="4"/>
    <n v="0.2"/>
    <x v="7444"/>
  </r>
  <r>
    <n v="9818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1435"/>
    <x v="0"/>
    <x v="5"/>
    <x v="1423"/>
    <x v="6081"/>
    <n v="7"/>
    <n v="0.2"/>
    <x v="7445"/>
  </r>
  <r>
    <n v="9819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449"/>
    <x v="1"/>
    <x v="6"/>
    <x v="449"/>
    <x v="3079"/>
    <n v="2"/>
    <n v="0.2"/>
    <x v="3450"/>
  </r>
  <r>
    <n v="9820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1550"/>
    <x v="1"/>
    <x v="2"/>
    <x v="1538"/>
    <x v="6082"/>
    <n v="3"/>
    <n v="0.2"/>
    <x v="7446"/>
  </r>
  <r>
    <n v="9821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1737"/>
    <x v="1"/>
    <x v="10"/>
    <x v="1726"/>
    <x v="3085"/>
    <n v="10"/>
    <n v="0.2"/>
    <x v="3460"/>
  </r>
  <r>
    <n v="9822"/>
    <s v="CA-2015-162201"/>
    <x v="1213"/>
    <x v="888"/>
    <s v="Standard Class"/>
    <s v="AG-10495"/>
    <s v="Andrew Gjertsen"/>
    <s v="Corporate"/>
    <s v="United States"/>
    <s v="Saint Petersburg"/>
    <s v="Florida"/>
    <n v="33710"/>
    <x v="0"/>
    <x v="471"/>
    <x v="1"/>
    <x v="8"/>
    <x v="472"/>
    <x v="3594"/>
    <n v="2"/>
    <n v="0.7"/>
    <x v="6858"/>
  </r>
  <r>
    <n v="9823"/>
    <s v="US-2014-164406"/>
    <x v="860"/>
    <x v="1326"/>
    <s v="Standard Class"/>
    <s v="BD-11605"/>
    <s v="Brian Dahlen"/>
    <s v="Consumer"/>
    <s v="United States"/>
    <s v="San Francisco"/>
    <s v="California"/>
    <n v="94122"/>
    <x v="1"/>
    <x v="543"/>
    <x v="1"/>
    <x v="9"/>
    <x v="543"/>
    <x v="6083"/>
    <n v="3"/>
    <n v="0"/>
    <x v="7447"/>
  </r>
  <r>
    <n v="9824"/>
    <s v="US-2014-164406"/>
    <x v="860"/>
    <x v="1326"/>
    <s v="Standard Class"/>
    <s v="BD-11605"/>
    <s v="Brian Dahlen"/>
    <s v="Consumer"/>
    <s v="United States"/>
    <s v="San Francisco"/>
    <s v="California"/>
    <n v="94122"/>
    <x v="1"/>
    <x v="1090"/>
    <x v="1"/>
    <x v="10"/>
    <x v="1080"/>
    <x v="1663"/>
    <n v="3"/>
    <n v="0"/>
    <x v="1761"/>
  </r>
  <r>
    <n v="9825"/>
    <s v="US-2014-164406"/>
    <x v="860"/>
    <x v="1326"/>
    <s v="Standard Class"/>
    <s v="BD-11605"/>
    <s v="Brian Dahlen"/>
    <s v="Consumer"/>
    <s v="United States"/>
    <s v="San Francisco"/>
    <s v="California"/>
    <n v="94122"/>
    <x v="1"/>
    <x v="78"/>
    <x v="1"/>
    <x v="8"/>
    <x v="78"/>
    <x v="329"/>
    <n v="4"/>
    <n v="0.2"/>
    <x v="7448"/>
  </r>
  <r>
    <n v="9826"/>
    <s v="US-2014-164406"/>
    <x v="860"/>
    <x v="1326"/>
    <s v="Standard Class"/>
    <s v="BD-11605"/>
    <s v="Brian Dahlen"/>
    <s v="Consumer"/>
    <s v="United States"/>
    <s v="San Francisco"/>
    <s v="California"/>
    <n v="94122"/>
    <x v="1"/>
    <x v="612"/>
    <x v="1"/>
    <x v="8"/>
    <x v="612"/>
    <x v="6084"/>
    <n v="3"/>
    <n v="0.2"/>
    <x v="7449"/>
  </r>
  <r>
    <n v="9827"/>
    <s v="US-2014-164406"/>
    <x v="860"/>
    <x v="1326"/>
    <s v="Standard Class"/>
    <s v="BD-11605"/>
    <s v="Brian Dahlen"/>
    <s v="Consumer"/>
    <s v="United States"/>
    <s v="San Francisco"/>
    <s v="California"/>
    <n v="94122"/>
    <x v="1"/>
    <x v="1225"/>
    <x v="0"/>
    <x v="1"/>
    <x v="1209"/>
    <x v="2468"/>
    <n v="4"/>
    <n v="0.2"/>
    <x v="2701"/>
  </r>
  <r>
    <n v="9828"/>
    <s v="CA-2017-169999"/>
    <x v="249"/>
    <x v="356"/>
    <s v="Standard Class"/>
    <s v="JS-15685"/>
    <s v="Jim Sink"/>
    <s v="Corporate"/>
    <s v="United States"/>
    <s v="New York City"/>
    <s v="New York"/>
    <n v="10035"/>
    <x v="3"/>
    <x v="557"/>
    <x v="1"/>
    <x v="4"/>
    <x v="556"/>
    <x v="2396"/>
    <n v="2"/>
    <n v="0"/>
    <x v="2608"/>
  </r>
  <r>
    <n v="9829"/>
    <s v="CA-2017-169999"/>
    <x v="249"/>
    <x v="356"/>
    <s v="Standard Class"/>
    <s v="JS-15685"/>
    <s v="Jim Sink"/>
    <s v="Corporate"/>
    <s v="United States"/>
    <s v="New York City"/>
    <s v="New York"/>
    <n v="10035"/>
    <x v="3"/>
    <x v="544"/>
    <x v="1"/>
    <x v="8"/>
    <x v="544"/>
    <x v="5668"/>
    <n v="3"/>
    <n v="0.2"/>
    <x v="7450"/>
  </r>
  <r>
    <n v="9830"/>
    <s v="US-2017-152842"/>
    <x v="11"/>
    <x v="989"/>
    <s v="Standard Class"/>
    <s v="NF-18385"/>
    <s v="Natalie Fritzler"/>
    <s v="Consumer"/>
    <s v="United States"/>
    <s v="Charlotte"/>
    <s v="North Carolina"/>
    <n v="28205"/>
    <x v="0"/>
    <x v="38"/>
    <x v="0"/>
    <x v="1"/>
    <x v="38"/>
    <x v="2516"/>
    <n v="3"/>
    <n v="0.2"/>
    <x v="7451"/>
  </r>
  <r>
    <n v="9831"/>
    <s v="CA-2014-113257"/>
    <x v="757"/>
    <x v="574"/>
    <s v="Second Class"/>
    <s v="SC-20305"/>
    <s v="Sean Christensen"/>
    <s v="Consumer"/>
    <s v="United States"/>
    <s v="Beaumont"/>
    <s v="Texas"/>
    <n v="77705"/>
    <x v="2"/>
    <x v="1336"/>
    <x v="2"/>
    <x v="11"/>
    <x v="1321"/>
    <x v="1895"/>
    <n v="4"/>
    <n v="0.2"/>
    <x v="7452"/>
  </r>
  <r>
    <n v="9832"/>
    <s v="CA-2014-113257"/>
    <x v="757"/>
    <x v="574"/>
    <s v="Second Class"/>
    <s v="SC-20305"/>
    <s v="Sean Christensen"/>
    <s v="Consumer"/>
    <s v="United States"/>
    <s v="Beaumont"/>
    <s v="Texas"/>
    <n v="77705"/>
    <x v="2"/>
    <x v="50"/>
    <x v="0"/>
    <x v="5"/>
    <x v="50"/>
    <x v="6085"/>
    <n v="7"/>
    <n v="0.6"/>
    <x v="7453"/>
  </r>
  <r>
    <n v="9833"/>
    <s v="CA-2014-133963"/>
    <x v="598"/>
    <x v="707"/>
    <s v="Second Class"/>
    <s v="GA-14515"/>
    <s v="George Ashbrook"/>
    <s v="Consumer"/>
    <s v="United States"/>
    <s v="Dallas"/>
    <s v="Texas"/>
    <n v="75220"/>
    <x v="2"/>
    <x v="1050"/>
    <x v="1"/>
    <x v="10"/>
    <x v="1039"/>
    <x v="2217"/>
    <n v="1"/>
    <n v="0.2"/>
    <x v="7454"/>
  </r>
  <r>
    <n v="9834"/>
    <s v="CA-2017-130302"/>
    <x v="32"/>
    <x v="184"/>
    <s v="Standard Class"/>
    <s v="CY-12745"/>
    <s v="Craig Yedwab"/>
    <s v="Corporate"/>
    <s v="United States"/>
    <s v="Springfield"/>
    <s v="Ohio"/>
    <n v="45503"/>
    <x v="3"/>
    <x v="265"/>
    <x v="2"/>
    <x v="11"/>
    <x v="265"/>
    <x v="6086"/>
    <n v="7"/>
    <n v="0.2"/>
    <x v="7455"/>
  </r>
  <r>
    <n v="9835"/>
    <s v="CA-2016-126627"/>
    <x v="1155"/>
    <x v="1107"/>
    <s v="First Class"/>
    <s v="WB-21850"/>
    <s v="William Brown"/>
    <s v="Consumer"/>
    <s v="United States"/>
    <s v="La Porte"/>
    <s v="Texas"/>
    <n v="77571"/>
    <x v="2"/>
    <x v="1457"/>
    <x v="0"/>
    <x v="5"/>
    <x v="1443"/>
    <x v="6087"/>
    <n v="4"/>
    <n v="0.6"/>
    <x v="7456"/>
  </r>
  <r>
    <n v="9836"/>
    <s v="CA-2016-126627"/>
    <x v="1155"/>
    <x v="1107"/>
    <s v="First Class"/>
    <s v="WB-21850"/>
    <s v="William Brown"/>
    <s v="Consumer"/>
    <s v="United States"/>
    <s v="La Porte"/>
    <s v="Texas"/>
    <n v="77571"/>
    <x v="2"/>
    <x v="800"/>
    <x v="1"/>
    <x v="8"/>
    <x v="798"/>
    <x v="6088"/>
    <n v="2"/>
    <n v="0.8"/>
    <x v="7457"/>
  </r>
  <r>
    <n v="9837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834"/>
    <x v="1"/>
    <x v="10"/>
    <x v="829"/>
    <x v="2943"/>
    <n v="5"/>
    <n v="0"/>
    <x v="7458"/>
  </r>
  <r>
    <n v="9838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429"/>
    <x v="1"/>
    <x v="2"/>
    <x v="429"/>
    <x v="461"/>
    <n v="2"/>
    <n v="0"/>
    <x v="472"/>
  </r>
  <r>
    <n v="9839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1140"/>
    <x v="1"/>
    <x v="2"/>
    <x v="1128"/>
    <x v="1393"/>
    <n v="1"/>
    <n v="0"/>
    <x v="7459"/>
  </r>
  <r>
    <n v="9840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1687"/>
    <x v="2"/>
    <x v="16"/>
    <x v="1675"/>
    <x v="5478"/>
    <n v="3"/>
    <n v="0.2"/>
    <x v="6624"/>
  </r>
  <r>
    <n v="9841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1709"/>
    <x v="2"/>
    <x v="7"/>
    <x v="1698"/>
    <x v="6089"/>
    <n v="8"/>
    <n v="0.2"/>
    <x v="7460"/>
  </r>
  <r>
    <n v="9842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826"/>
    <x v="1"/>
    <x v="6"/>
    <x v="822"/>
    <x v="1784"/>
    <n v="2"/>
    <n v="0"/>
    <x v="6613"/>
  </r>
  <r>
    <n v="9843"/>
    <s v="US-2016-125402"/>
    <x v="477"/>
    <x v="152"/>
    <s v="Standard Class"/>
    <s v="DL-12865"/>
    <s v="Dan Lawera"/>
    <s v="Consumer"/>
    <s v="United States"/>
    <s v="Long Beach"/>
    <s v="California"/>
    <n v="90805"/>
    <x v="1"/>
    <x v="662"/>
    <x v="0"/>
    <x v="1"/>
    <x v="662"/>
    <x v="5019"/>
    <n v="4"/>
    <n v="0.2"/>
    <x v="7461"/>
  </r>
  <r>
    <n v="9844"/>
    <s v="CA-2014-163867"/>
    <x v="561"/>
    <x v="104"/>
    <s v="First Class"/>
    <s v="RE-19450"/>
    <s v="Richard Eichhorn"/>
    <s v="Consumer"/>
    <s v="United States"/>
    <s v="Decatur"/>
    <s v="Illinois"/>
    <n v="62521"/>
    <x v="2"/>
    <x v="1140"/>
    <x v="1"/>
    <x v="2"/>
    <x v="1128"/>
    <x v="801"/>
    <n v="4"/>
    <n v="0.2"/>
    <x v="826"/>
  </r>
  <r>
    <n v="9845"/>
    <s v="CA-2014-163867"/>
    <x v="561"/>
    <x v="104"/>
    <s v="First Class"/>
    <s v="RE-19450"/>
    <s v="Richard Eichhorn"/>
    <s v="Consumer"/>
    <s v="United States"/>
    <s v="Decatur"/>
    <s v="Illinois"/>
    <n v="62521"/>
    <x v="2"/>
    <x v="504"/>
    <x v="0"/>
    <x v="5"/>
    <x v="504"/>
    <x v="6090"/>
    <n v="7"/>
    <n v="0.6"/>
    <x v="7462"/>
  </r>
  <r>
    <n v="9846"/>
    <s v="CA-2014-163867"/>
    <x v="561"/>
    <x v="104"/>
    <s v="First Class"/>
    <s v="RE-19450"/>
    <s v="Richard Eichhorn"/>
    <s v="Consumer"/>
    <s v="United States"/>
    <s v="Decatur"/>
    <s v="Illinois"/>
    <n v="62521"/>
    <x v="2"/>
    <x v="1125"/>
    <x v="1"/>
    <x v="4"/>
    <x v="1113"/>
    <x v="6091"/>
    <n v="3"/>
    <n v="0.2"/>
    <x v="7463"/>
  </r>
  <r>
    <n v="9847"/>
    <s v="CA-2017-169327"/>
    <x v="264"/>
    <x v="842"/>
    <s v="Second Class"/>
    <s v="MH-17290"/>
    <s v="Marc Harrigan"/>
    <s v="Home Office"/>
    <s v="United States"/>
    <s v="Los Angeles"/>
    <s v="California"/>
    <n v="90008"/>
    <x v="1"/>
    <x v="22"/>
    <x v="1"/>
    <x v="9"/>
    <x v="22"/>
    <x v="2526"/>
    <n v="5"/>
    <n v="0"/>
    <x v="2770"/>
  </r>
  <r>
    <n v="9848"/>
    <s v="CA-2017-169327"/>
    <x v="264"/>
    <x v="842"/>
    <s v="Second Class"/>
    <s v="MH-17290"/>
    <s v="Marc Harrigan"/>
    <s v="Home Office"/>
    <s v="United States"/>
    <s v="Los Angeles"/>
    <s v="California"/>
    <n v="90008"/>
    <x v="1"/>
    <x v="743"/>
    <x v="0"/>
    <x v="5"/>
    <x v="741"/>
    <x v="6092"/>
    <n v="5"/>
    <n v="0"/>
    <x v="7464"/>
  </r>
  <r>
    <n v="9849"/>
    <s v="CA-2017-169327"/>
    <x v="264"/>
    <x v="842"/>
    <s v="Second Class"/>
    <s v="MH-17290"/>
    <s v="Marc Harrigan"/>
    <s v="Home Office"/>
    <s v="United States"/>
    <s v="Los Angeles"/>
    <s v="California"/>
    <n v="90008"/>
    <x v="1"/>
    <x v="805"/>
    <x v="1"/>
    <x v="8"/>
    <x v="803"/>
    <x v="5442"/>
    <n v="5"/>
    <n v="0.2"/>
    <x v="6570"/>
  </r>
  <r>
    <n v="9850"/>
    <s v="CA-2014-142979"/>
    <x v="791"/>
    <x v="1220"/>
    <s v="Standard Class"/>
    <s v="EH-13765"/>
    <s v="Edward Hooks"/>
    <s v="Corporate"/>
    <s v="United States"/>
    <s v="Lodi"/>
    <s v="California"/>
    <n v="95240"/>
    <x v="1"/>
    <x v="1571"/>
    <x v="1"/>
    <x v="6"/>
    <x v="1562"/>
    <x v="2010"/>
    <n v="2"/>
    <n v="0"/>
    <x v="3766"/>
  </r>
  <r>
    <n v="9851"/>
    <s v="CA-2016-158155"/>
    <x v="440"/>
    <x v="1238"/>
    <s v="Standard Class"/>
    <s v="EH-13765"/>
    <s v="Edward Hooks"/>
    <s v="Corporate"/>
    <s v="United States"/>
    <s v="New York City"/>
    <s v="New York"/>
    <n v="10009"/>
    <x v="3"/>
    <x v="545"/>
    <x v="0"/>
    <x v="5"/>
    <x v="545"/>
    <x v="2391"/>
    <n v="2"/>
    <n v="0"/>
    <x v="3824"/>
  </r>
  <r>
    <n v="9852"/>
    <s v="CA-2016-158155"/>
    <x v="440"/>
    <x v="1238"/>
    <s v="Standard Class"/>
    <s v="EH-13765"/>
    <s v="Edward Hooks"/>
    <s v="Corporate"/>
    <s v="United States"/>
    <s v="New York City"/>
    <s v="New York"/>
    <n v="10009"/>
    <x v="3"/>
    <x v="443"/>
    <x v="1"/>
    <x v="8"/>
    <x v="443"/>
    <x v="3476"/>
    <n v="3"/>
    <n v="0.2"/>
    <x v="3951"/>
  </r>
  <r>
    <n v="9853"/>
    <s v="CA-2016-158155"/>
    <x v="440"/>
    <x v="1238"/>
    <s v="Standard Class"/>
    <s v="EH-13765"/>
    <s v="Edward Hooks"/>
    <s v="Corporate"/>
    <s v="United States"/>
    <s v="New York City"/>
    <s v="New York"/>
    <n v="10009"/>
    <x v="3"/>
    <x v="1221"/>
    <x v="1"/>
    <x v="10"/>
    <x v="1205"/>
    <x v="1733"/>
    <n v="2"/>
    <n v="0"/>
    <x v="1839"/>
  </r>
  <r>
    <n v="9854"/>
    <s v="CA-2016-158155"/>
    <x v="440"/>
    <x v="1238"/>
    <s v="Standard Class"/>
    <s v="EH-13765"/>
    <s v="Edward Hooks"/>
    <s v="Corporate"/>
    <s v="United States"/>
    <s v="New York City"/>
    <s v="New York"/>
    <n v="10009"/>
    <x v="3"/>
    <x v="592"/>
    <x v="0"/>
    <x v="5"/>
    <x v="592"/>
    <x v="6093"/>
    <n v="5"/>
    <n v="0"/>
    <x v="7465"/>
  </r>
  <r>
    <n v="9855"/>
    <s v="CA-2017-138870"/>
    <x v="249"/>
    <x v="266"/>
    <s v="Standard Class"/>
    <s v="GA-14515"/>
    <s v="George Ashbrook"/>
    <s v="Consumer"/>
    <s v="United States"/>
    <s v="San Francisco"/>
    <s v="California"/>
    <n v="94109"/>
    <x v="1"/>
    <x v="1598"/>
    <x v="0"/>
    <x v="5"/>
    <x v="1590"/>
    <x v="6094"/>
    <n v="4"/>
    <n v="0"/>
    <x v="7466"/>
  </r>
  <r>
    <n v="9856"/>
    <s v="CA-2017-138870"/>
    <x v="249"/>
    <x v="266"/>
    <s v="Standard Class"/>
    <s v="GA-14515"/>
    <s v="George Ashbrook"/>
    <s v="Consumer"/>
    <s v="United States"/>
    <s v="San Francisco"/>
    <s v="California"/>
    <n v="94109"/>
    <x v="1"/>
    <x v="1493"/>
    <x v="1"/>
    <x v="10"/>
    <x v="1481"/>
    <x v="335"/>
    <n v="2"/>
    <n v="0"/>
    <x v="342"/>
  </r>
  <r>
    <n v="9857"/>
    <s v="CA-2014-120950"/>
    <x v="1231"/>
    <x v="193"/>
    <s v="Standard Class"/>
    <s v="GA-14515"/>
    <s v="George Ashbrook"/>
    <s v="Consumer"/>
    <s v="United States"/>
    <s v="Columbus"/>
    <s v="Georgia"/>
    <n v="31907"/>
    <x v="0"/>
    <x v="57"/>
    <x v="1"/>
    <x v="10"/>
    <x v="57"/>
    <x v="2908"/>
    <n v="6"/>
    <n v="0"/>
    <x v="7467"/>
  </r>
  <r>
    <n v="9858"/>
    <s v="CA-2015-164301"/>
    <x v="514"/>
    <x v="803"/>
    <s v="Standard Class"/>
    <s v="EB-13840"/>
    <s v="Ellis Ballard"/>
    <s v="Corporate"/>
    <s v="United States"/>
    <s v="Seattle"/>
    <s v="Washington"/>
    <n v="98103"/>
    <x v="1"/>
    <x v="411"/>
    <x v="0"/>
    <x v="3"/>
    <x v="411"/>
    <x v="6095"/>
    <n v="8"/>
    <n v="0"/>
    <x v="7468"/>
  </r>
  <r>
    <n v="9859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146"/>
    <x v="1"/>
    <x v="4"/>
    <x v="147"/>
    <x v="4005"/>
    <n v="5"/>
    <n v="0"/>
    <x v="4634"/>
  </r>
  <r>
    <n v="9860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242"/>
    <x v="1"/>
    <x v="13"/>
    <x v="243"/>
    <x v="2182"/>
    <n v="2"/>
    <n v="0"/>
    <x v="7469"/>
  </r>
  <r>
    <n v="9861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1049"/>
    <x v="2"/>
    <x v="7"/>
    <x v="1038"/>
    <x v="766"/>
    <n v="4"/>
    <n v="0"/>
    <x v="4894"/>
  </r>
  <r>
    <n v="9862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1190"/>
    <x v="1"/>
    <x v="4"/>
    <x v="683"/>
    <x v="2572"/>
    <n v="2"/>
    <n v="0"/>
    <x v="7470"/>
  </r>
  <r>
    <n v="9863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427"/>
    <x v="2"/>
    <x v="11"/>
    <x v="427"/>
    <x v="6096"/>
    <n v="4"/>
    <n v="0"/>
    <x v="7471"/>
  </r>
  <r>
    <n v="9864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752"/>
    <x v="1"/>
    <x v="10"/>
    <x v="750"/>
    <x v="1189"/>
    <n v="1"/>
    <n v="0"/>
    <x v="1235"/>
  </r>
  <r>
    <n v="9865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240"/>
    <x v="2"/>
    <x v="11"/>
    <x v="241"/>
    <x v="3863"/>
    <n v="4"/>
    <n v="0"/>
    <x v="4442"/>
  </r>
  <r>
    <n v="9866"/>
    <s v="CA-2017-113278"/>
    <x v="424"/>
    <x v="1327"/>
    <s v="Standard Class"/>
    <s v="HR-14770"/>
    <s v="Hallie Redmond"/>
    <s v="Home Office"/>
    <s v="United States"/>
    <s v="Richmond"/>
    <s v="Indiana"/>
    <n v="47374"/>
    <x v="2"/>
    <x v="1183"/>
    <x v="0"/>
    <x v="5"/>
    <x v="1169"/>
    <x v="1651"/>
    <n v="2"/>
    <n v="0"/>
    <x v="1748"/>
  </r>
  <r>
    <n v="9867"/>
    <s v="US-2015-116981"/>
    <x v="514"/>
    <x v="1328"/>
    <s v="Second Class"/>
    <s v="SM-20950"/>
    <s v="Suzanne McNair"/>
    <s v="Corporate"/>
    <s v="United States"/>
    <s v="New York City"/>
    <s v="New York"/>
    <n v="10009"/>
    <x v="3"/>
    <x v="1449"/>
    <x v="1"/>
    <x v="4"/>
    <x v="1436"/>
    <x v="2969"/>
    <n v="7"/>
    <n v="0"/>
    <x v="3313"/>
  </r>
  <r>
    <n v="9868"/>
    <s v="US-2015-116981"/>
    <x v="514"/>
    <x v="1328"/>
    <s v="Second Class"/>
    <s v="SM-20950"/>
    <s v="Suzanne McNair"/>
    <s v="Corporate"/>
    <s v="United States"/>
    <s v="New York City"/>
    <s v="New York"/>
    <n v="10009"/>
    <x v="3"/>
    <x v="1518"/>
    <x v="1"/>
    <x v="9"/>
    <x v="1505"/>
    <x v="2638"/>
    <n v="3"/>
    <n v="0"/>
    <x v="2910"/>
  </r>
  <r>
    <n v="9869"/>
    <s v="CA-2014-114195"/>
    <x v="301"/>
    <x v="1082"/>
    <s v="First Class"/>
    <s v="EA-14035"/>
    <s v="Erin Ashbrook"/>
    <s v="Corporate"/>
    <s v="United States"/>
    <s v="Mason"/>
    <s v="Ohio"/>
    <n v="45040"/>
    <x v="3"/>
    <x v="592"/>
    <x v="0"/>
    <x v="5"/>
    <x v="592"/>
    <x v="4574"/>
    <n v="2"/>
    <n v="0.2"/>
    <x v="5407"/>
  </r>
  <r>
    <n v="9870"/>
    <s v="CA-2014-114195"/>
    <x v="301"/>
    <x v="1082"/>
    <s v="First Class"/>
    <s v="EA-14035"/>
    <s v="Erin Ashbrook"/>
    <s v="Corporate"/>
    <s v="United States"/>
    <s v="Mason"/>
    <s v="Ohio"/>
    <n v="45040"/>
    <x v="3"/>
    <x v="1581"/>
    <x v="1"/>
    <x v="8"/>
    <x v="1572"/>
    <x v="2968"/>
    <n v="2"/>
    <n v="0.7"/>
    <x v="3312"/>
  </r>
  <r>
    <n v="9871"/>
    <s v="CA-2014-114195"/>
    <x v="301"/>
    <x v="1082"/>
    <s v="First Class"/>
    <s v="EA-14035"/>
    <s v="Erin Ashbrook"/>
    <s v="Corporate"/>
    <s v="United States"/>
    <s v="Mason"/>
    <s v="Ohio"/>
    <n v="45040"/>
    <x v="3"/>
    <x v="444"/>
    <x v="1"/>
    <x v="8"/>
    <x v="444"/>
    <x v="2849"/>
    <n v="3"/>
    <n v="0.7"/>
    <x v="3166"/>
  </r>
  <r>
    <n v="9872"/>
    <s v="CA-2017-146269"/>
    <x v="833"/>
    <x v="299"/>
    <s v="Same Day"/>
    <s v="MH-17455"/>
    <s v="Mark Hamilton"/>
    <s v="Consumer"/>
    <s v="United States"/>
    <s v="Chicago"/>
    <s v="Illinois"/>
    <n v="60623"/>
    <x v="2"/>
    <x v="245"/>
    <x v="1"/>
    <x v="4"/>
    <x v="246"/>
    <x v="6097"/>
    <n v="2"/>
    <n v="0.2"/>
    <x v="7472"/>
  </r>
  <r>
    <n v="9873"/>
    <s v="CA-2017-146269"/>
    <x v="833"/>
    <x v="299"/>
    <s v="Same Day"/>
    <s v="MH-17455"/>
    <s v="Mark Hamilton"/>
    <s v="Consumer"/>
    <s v="United States"/>
    <s v="Chicago"/>
    <s v="Illinois"/>
    <n v="60623"/>
    <x v="2"/>
    <x v="787"/>
    <x v="1"/>
    <x v="6"/>
    <x v="772"/>
    <x v="3764"/>
    <n v="2"/>
    <n v="0.2"/>
    <x v="7473"/>
  </r>
  <r>
    <n v="9874"/>
    <s v="CA-2016-100587"/>
    <x v="107"/>
    <x v="906"/>
    <s v="Standard Class"/>
    <s v="SL-20155"/>
    <s v="Sara Luxemburg"/>
    <s v="Home Office"/>
    <s v="United States"/>
    <s v="New York City"/>
    <s v="New York"/>
    <n v="10024"/>
    <x v="3"/>
    <x v="1516"/>
    <x v="1"/>
    <x v="10"/>
    <x v="1503"/>
    <x v="90"/>
    <n v="1"/>
    <n v="0"/>
    <x v="90"/>
  </r>
  <r>
    <n v="9875"/>
    <s v="CA-2016-166653"/>
    <x v="897"/>
    <x v="926"/>
    <s v="Second Class"/>
    <s v="NP-18685"/>
    <s v="Nora Pelletier"/>
    <s v="Home Office"/>
    <s v="United States"/>
    <s v="Parma"/>
    <s v="Ohio"/>
    <n v="44134"/>
    <x v="3"/>
    <x v="889"/>
    <x v="1"/>
    <x v="12"/>
    <x v="882"/>
    <x v="1109"/>
    <n v="2"/>
    <n v="0.2"/>
    <x v="7474"/>
  </r>
  <r>
    <n v="9876"/>
    <s v="CA-2015-130855"/>
    <x v="1232"/>
    <x v="708"/>
    <s v="Standard Class"/>
    <s v="RF-19840"/>
    <s v="Roy Französisch"/>
    <s v="Consumer"/>
    <s v="United States"/>
    <s v="New York City"/>
    <s v="New York"/>
    <n v="10035"/>
    <x v="3"/>
    <x v="1847"/>
    <x v="1"/>
    <x v="14"/>
    <x v="1835"/>
    <x v="6098"/>
    <n v="2"/>
    <n v="0"/>
    <x v="7475"/>
  </r>
  <r>
    <n v="9877"/>
    <s v="US-2017-166324"/>
    <x v="693"/>
    <x v="557"/>
    <s v="First Class"/>
    <s v="BE-11455"/>
    <s v="Brad Eason"/>
    <s v="Home Office"/>
    <s v="United States"/>
    <s v="Cleveland"/>
    <s v="Ohio"/>
    <n v="44105"/>
    <x v="3"/>
    <x v="1244"/>
    <x v="1"/>
    <x v="4"/>
    <x v="1227"/>
    <x v="6099"/>
    <n v="4"/>
    <n v="0.2"/>
    <x v="7476"/>
  </r>
  <r>
    <n v="9878"/>
    <s v="US-2017-166324"/>
    <x v="693"/>
    <x v="557"/>
    <s v="First Class"/>
    <s v="BE-11455"/>
    <s v="Brad Eason"/>
    <s v="Home Office"/>
    <s v="United States"/>
    <s v="Cleveland"/>
    <s v="Ohio"/>
    <n v="44105"/>
    <x v="3"/>
    <x v="1458"/>
    <x v="1"/>
    <x v="8"/>
    <x v="1444"/>
    <x v="6100"/>
    <n v="5"/>
    <n v="0.7"/>
    <x v="7477"/>
  </r>
  <r>
    <n v="9879"/>
    <s v="US-2017-166324"/>
    <x v="693"/>
    <x v="557"/>
    <s v="First Class"/>
    <s v="BE-11455"/>
    <s v="Brad Eason"/>
    <s v="Home Office"/>
    <s v="United States"/>
    <s v="Cleveland"/>
    <s v="Ohio"/>
    <n v="44105"/>
    <x v="3"/>
    <x v="1787"/>
    <x v="2"/>
    <x v="7"/>
    <x v="1777"/>
    <x v="4457"/>
    <n v="3"/>
    <n v="0.4"/>
    <x v="5252"/>
  </r>
  <r>
    <n v="9880"/>
    <s v="CA-2016-122581"/>
    <x v="1036"/>
    <x v="1329"/>
    <s v="Standard Class"/>
    <s v="JK-15370"/>
    <s v="Jay Kimmel"/>
    <s v="Consumer"/>
    <s v="United States"/>
    <s v="New York City"/>
    <s v="New York"/>
    <n v="10035"/>
    <x v="3"/>
    <x v="955"/>
    <x v="0"/>
    <x v="1"/>
    <x v="948"/>
    <x v="6101"/>
    <n v="7"/>
    <n v="0.1"/>
    <x v="7478"/>
  </r>
  <r>
    <n v="9881"/>
    <s v="CA-2015-104297"/>
    <x v="352"/>
    <x v="1247"/>
    <s v="First Class"/>
    <s v="CC-12100"/>
    <s v="Chad Cunningham"/>
    <s v="Home Office"/>
    <s v="United States"/>
    <s v="Cleveland"/>
    <s v="Ohio"/>
    <n v="44105"/>
    <x v="3"/>
    <x v="258"/>
    <x v="1"/>
    <x v="10"/>
    <x v="33"/>
    <x v="633"/>
    <n v="3"/>
    <n v="0.2"/>
    <x v="644"/>
  </r>
  <r>
    <n v="9882"/>
    <s v="CA-2014-153927"/>
    <x v="1132"/>
    <x v="923"/>
    <s v="First Class"/>
    <s v="LL-16840"/>
    <s v="Lauren Leatherbury"/>
    <s v="Consumer"/>
    <s v="United States"/>
    <s v="Woodstock"/>
    <s v="Georgia"/>
    <n v="30188"/>
    <x v="0"/>
    <x v="605"/>
    <x v="1"/>
    <x v="8"/>
    <x v="605"/>
    <x v="1230"/>
    <n v="3"/>
    <n v="0"/>
    <x v="7479"/>
  </r>
  <r>
    <n v="9883"/>
    <s v="CA-2014-153927"/>
    <x v="1132"/>
    <x v="923"/>
    <s v="First Class"/>
    <s v="LL-16840"/>
    <s v="Lauren Leatherbury"/>
    <s v="Consumer"/>
    <s v="United States"/>
    <s v="Woodstock"/>
    <s v="Georgia"/>
    <n v="30188"/>
    <x v="0"/>
    <x v="917"/>
    <x v="2"/>
    <x v="11"/>
    <x v="909"/>
    <x v="6102"/>
    <n v="13"/>
    <n v="0"/>
    <x v="7480"/>
  </r>
  <r>
    <n v="9884"/>
    <s v="CA-2014-112291"/>
    <x v="1233"/>
    <x v="521"/>
    <s v="Standard Class"/>
    <s v="KE-16420"/>
    <s v="Katrina Edelman"/>
    <s v="Corporate"/>
    <s v="United States"/>
    <s v="Los Angeles"/>
    <s v="California"/>
    <n v="90008"/>
    <x v="1"/>
    <x v="407"/>
    <x v="1"/>
    <x v="12"/>
    <x v="153"/>
    <x v="954"/>
    <n v="2"/>
    <n v="0"/>
    <x v="7481"/>
  </r>
  <r>
    <n v="9885"/>
    <s v="CA-2014-112291"/>
    <x v="1233"/>
    <x v="521"/>
    <s v="Standard Class"/>
    <s v="KE-16420"/>
    <s v="Katrina Edelman"/>
    <s v="Corporate"/>
    <s v="United States"/>
    <s v="Los Angeles"/>
    <s v="California"/>
    <n v="90008"/>
    <x v="1"/>
    <x v="1196"/>
    <x v="2"/>
    <x v="11"/>
    <x v="1181"/>
    <x v="1038"/>
    <n v="3"/>
    <n v="0"/>
    <x v="3874"/>
  </r>
  <r>
    <n v="9886"/>
    <s v="CA-2014-112291"/>
    <x v="1233"/>
    <x v="521"/>
    <s v="Standard Class"/>
    <s v="KE-16420"/>
    <s v="Katrina Edelman"/>
    <s v="Corporate"/>
    <s v="United States"/>
    <s v="Los Angeles"/>
    <s v="California"/>
    <n v="90008"/>
    <x v="1"/>
    <x v="1105"/>
    <x v="2"/>
    <x v="11"/>
    <x v="1094"/>
    <x v="460"/>
    <n v="2"/>
    <n v="0"/>
    <x v="471"/>
  </r>
  <r>
    <n v="9887"/>
    <s v="CA-2014-146997"/>
    <x v="1212"/>
    <x v="1330"/>
    <s v="Standard Class"/>
    <s v="SG-20605"/>
    <s v="Speros Goranitis"/>
    <s v="Consumer"/>
    <s v="United States"/>
    <s v="Lafayette"/>
    <s v="Indiana"/>
    <n v="47905"/>
    <x v="2"/>
    <x v="494"/>
    <x v="1"/>
    <x v="13"/>
    <x v="494"/>
    <x v="4095"/>
    <n v="3"/>
    <n v="0"/>
    <x v="232"/>
  </r>
  <r>
    <n v="9888"/>
    <s v="CA-2017-169607"/>
    <x v="386"/>
    <x v="878"/>
    <s v="First Class"/>
    <s v="CA-12265"/>
    <s v="Christina Anderson"/>
    <s v="Consumer"/>
    <s v="United States"/>
    <s v="New York City"/>
    <s v="New York"/>
    <n v="10024"/>
    <x v="3"/>
    <x v="1231"/>
    <x v="1"/>
    <x v="10"/>
    <x v="1214"/>
    <x v="745"/>
    <n v="2"/>
    <n v="0"/>
    <x v="1565"/>
  </r>
  <r>
    <n v="9889"/>
    <s v="CA-2015-127544"/>
    <x v="816"/>
    <x v="576"/>
    <s v="Standard Class"/>
    <s v="RD-19585"/>
    <s v="Rob Dowd"/>
    <s v="Consumer"/>
    <s v="United States"/>
    <s v="Utica"/>
    <s v="New York"/>
    <n v="13501"/>
    <x v="3"/>
    <x v="1105"/>
    <x v="2"/>
    <x v="11"/>
    <x v="1094"/>
    <x v="3705"/>
    <n v="1"/>
    <n v="0"/>
    <x v="4237"/>
  </r>
  <r>
    <n v="9890"/>
    <s v="CA-2017-166499"/>
    <x v="498"/>
    <x v="1051"/>
    <s v="First Class"/>
    <s v="VG-21805"/>
    <s v="Vivek Grady"/>
    <s v="Corporate"/>
    <s v="United States"/>
    <s v="Lakewood"/>
    <s v="New Jersey"/>
    <n v="8701"/>
    <x v="3"/>
    <x v="1701"/>
    <x v="1"/>
    <x v="6"/>
    <x v="1690"/>
    <x v="3090"/>
    <n v="3"/>
    <n v="0"/>
    <x v="7482"/>
  </r>
  <r>
    <n v="9891"/>
    <s v="US-2016-115441"/>
    <x v="197"/>
    <x v="1235"/>
    <s v="Second Class"/>
    <s v="SH-19975"/>
    <s v="Sally Hughsby"/>
    <s v="Corporate"/>
    <s v="United States"/>
    <s v="Milwaukee"/>
    <s v="Wisconsin"/>
    <n v="53209"/>
    <x v="2"/>
    <x v="1540"/>
    <x v="1"/>
    <x v="10"/>
    <x v="1528"/>
    <x v="6103"/>
    <n v="2"/>
    <n v="0"/>
    <x v="7483"/>
  </r>
  <r>
    <n v="9892"/>
    <s v="US-2016-115441"/>
    <x v="197"/>
    <x v="1235"/>
    <s v="Second Class"/>
    <s v="SH-19975"/>
    <s v="Sally Hughsby"/>
    <s v="Corporate"/>
    <s v="United States"/>
    <s v="Milwaukee"/>
    <s v="Wisconsin"/>
    <n v="53209"/>
    <x v="2"/>
    <x v="936"/>
    <x v="2"/>
    <x v="11"/>
    <x v="929"/>
    <x v="6104"/>
    <n v="7"/>
    <n v="0"/>
    <x v="7484"/>
  </r>
  <r>
    <n v="9893"/>
    <s v="US-2016-115441"/>
    <x v="197"/>
    <x v="1235"/>
    <s v="Second Class"/>
    <s v="SH-19975"/>
    <s v="Sally Hughsby"/>
    <s v="Corporate"/>
    <s v="United States"/>
    <s v="Milwaukee"/>
    <s v="Wisconsin"/>
    <n v="53209"/>
    <x v="2"/>
    <x v="476"/>
    <x v="2"/>
    <x v="7"/>
    <x v="477"/>
    <x v="6105"/>
    <n v="5"/>
    <n v="0"/>
    <x v="7485"/>
  </r>
  <r>
    <n v="9894"/>
    <s v="US-2016-115441"/>
    <x v="197"/>
    <x v="1235"/>
    <s v="Second Class"/>
    <s v="SH-19975"/>
    <s v="Sally Hughsby"/>
    <s v="Corporate"/>
    <s v="United States"/>
    <s v="Milwaukee"/>
    <s v="Wisconsin"/>
    <n v="53209"/>
    <x v="2"/>
    <x v="1719"/>
    <x v="0"/>
    <x v="1"/>
    <x v="1706"/>
    <x v="6106"/>
    <n v="4"/>
    <n v="0"/>
    <x v="7486"/>
  </r>
  <r>
    <n v="9895"/>
    <s v="US-2016-115441"/>
    <x v="197"/>
    <x v="1235"/>
    <s v="Second Class"/>
    <s v="SH-19975"/>
    <s v="Sally Hughsby"/>
    <s v="Corporate"/>
    <s v="United States"/>
    <s v="Milwaukee"/>
    <s v="Wisconsin"/>
    <n v="53209"/>
    <x v="2"/>
    <x v="285"/>
    <x v="0"/>
    <x v="5"/>
    <x v="285"/>
    <x v="6107"/>
    <n v="5"/>
    <n v="0"/>
    <x v="7487"/>
  </r>
  <r>
    <n v="9896"/>
    <s v="CA-2014-115049"/>
    <x v="467"/>
    <x v="511"/>
    <s v="Standard Class"/>
    <s v="MM-17920"/>
    <s v="Michael Moore"/>
    <s v="Consumer"/>
    <s v="United States"/>
    <s v="Chicago"/>
    <s v="Illinois"/>
    <n v="60623"/>
    <x v="2"/>
    <x v="1563"/>
    <x v="2"/>
    <x v="11"/>
    <x v="1554"/>
    <x v="6108"/>
    <n v="11"/>
    <n v="0.2"/>
    <x v="7488"/>
  </r>
  <r>
    <n v="9897"/>
    <s v="CA-2014-156342"/>
    <x v="1103"/>
    <x v="1126"/>
    <s v="Second Class"/>
    <s v="JF-15415"/>
    <s v="Jennifer Ferguson"/>
    <s v="Consumer"/>
    <s v="United States"/>
    <s v="Chicago"/>
    <s v="Illinois"/>
    <n v="60653"/>
    <x v="2"/>
    <x v="1669"/>
    <x v="1"/>
    <x v="10"/>
    <x v="1657"/>
    <x v="4546"/>
    <n v="2"/>
    <n v="0.2"/>
    <x v="5366"/>
  </r>
  <r>
    <n v="9898"/>
    <s v="CA-2016-112830"/>
    <x v="112"/>
    <x v="891"/>
    <s v="Standard Class"/>
    <s v="LP-17095"/>
    <s v="Liz Preis"/>
    <s v="Consumer"/>
    <s v="United States"/>
    <s v="Fairfield"/>
    <s v="Ohio"/>
    <n v="45014"/>
    <x v="3"/>
    <x v="622"/>
    <x v="0"/>
    <x v="5"/>
    <x v="622"/>
    <x v="6109"/>
    <n v="3"/>
    <n v="0.2"/>
    <x v="7489"/>
  </r>
  <r>
    <n v="9899"/>
    <s v="CA-2016-112830"/>
    <x v="112"/>
    <x v="891"/>
    <s v="Standard Class"/>
    <s v="LP-17095"/>
    <s v="Liz Preis"/>
    <s v="Consumer"/>
    <s v="United States"/>
    <s v="Fairfield"/>
    <s v="Ohio"/>
    <n v="45014"/>
    <x v="3"/>
    <x v="1704"/>
    <x v="0"/>
    <x v="5"/>
    <x v="1693"/>
    <x v="5350"/>
    <n v="2"/>
    <n v="0.2"/>
    <x v="232"/>
  </r>
  <r>
    <n v="9900"/>
    <s v="US-2014-117380"/>
    <x v="1176"/>
    <x v="860"/>
    <s v="Standard Class"/>
    <s v="MP-18175"/>
    <s v="Mike Pelletier"/>
    <s v="Home Office"/>
    <s v="United States"/>
    <s v="Springfield"/>
    <s v="Ohio"/>
    <n v="45503"/>
    <x v="3"/>
    <x v="594"/>
    <x v="0"/>
    <x v="3"/>
    <x v="594"/>
    <x v="1890"/>
    <n v="1"/>
    <n v="0.4"/>
    <x v="7490"/>
  </r>
  <r>
    <n v="9901"/>
    <s v="CA-2017-117646"/>
    <x v="170"/>
    <x v="1171"/>
    <s v="Standard Class"/>
    <s v="SC-20845"/>
    <s v="Sung Chung"/>
    <s v="Consumer"/>
    <s v="United States"/>
    <s v="Louisville"/>
    <s v="Colorado"/>
    <n v="80027"/>
    <x v="1"/>
    <x v="595"/>
    <x v="1"/>
    <x v="4"/>
    <x v="595"/>
    <x v="4974"/>
    <n v="3"/>
    <n v="0.2"/>
    <x v="5943"/>
  </r>
  <r>
    <n v="9902"/>
    <s v="CA-2017-117646"/>
    <x v="170"/>
    <x v="1171"/>
    <s v="Standard Class"/>
    <s v="SC-20845"/>
    <s v="Sung Chung"/>
    <s v="Consumer"/>
    <s v="United States"/>
    <s v="Louisville"/>
    <s v="Colorado"/>
    <n v="80027"/>
    <x v="1"/>
    <x v="1183"/>
    <x v="0"/>
    <x v="5"/>
    <x v="1169"/>
    <x v="4915"/>
    <n v="3"/>
    <n v="0.2"/>
    <x v="7491"/>
  </r>
  <r>
    <n v="9903"/>
    <s v="CA-2017-117646"/>
    <x v="170"/>
    <x v="1171"/>
    <s v="Standard Class"/>
    <s v="SC-20845"/>
    <s v="Sung Chung"/>
    <s v="Consumer"/>
    <s v="United States"/>
    <s v="Louisville"/>
    <s v="Colorado"/>
    <n v="80027"/>
    <x v="1"/>
    <x v="144"/>
    <x v="1"/>
    <x v="10"/>
    <x v="145"/>
    <x v="1407"/>
    <n v="1"/>
    <n v="0.2"/>
    <x v="7492"/>
  </r>
  <r>
    <n v="9904"/>
    <s v="CA-2014-122609"/>
    <x v="607"/>
    <x v="7"/>
    <s v="Standard Class"/>
    <s v="DP-13000"/>
    <s v="Darren Powers"/>
    <s v="Consumer"/>
    <s v="United States"/>
    <s v="Carrollton"/>
    <s v="Texas"/>
    <n v="75007"/>
    <x v="2"/>
    <x v="1377"/>
    <x v="0"/>
    <x v="5"/>
    <x v="1362"/>
    <x v="6110"/>
    <n v="3"/>
    <n v="0.6"/>
    <x v="7493"/>
  </r>
  <r>
    <n v="9905"/>
    <s v="CA-2014-122609"/>
    <x v="607"/>
    <x v="7"/>
    <s v="Standard Class"/>
    <s v="DP-13000"/>
    <s v="Darren Powers"/>
    <s v="Consumer"/>
    <s v="United States"/>
    <s v="Carrollton"/>
    <s v="Texas"/>
    <n v="75007"/>
    <x v="2"/>
    <x v="428"/>
    <x v="2"/>
    <x v="11"/>
    <x v="428"/>
    <x v="2506"/>
    <n v="2"/>
    <n v="0.2"/>
    <x v="3404"/>
  </r>
  <r>
    <n v="9906"/>
    <s v="US-2015-129007"/>
    <x v="1023"/>
    <x v="459"/>
    <s v="First Class"/>
    <s v="KD-16615"/>
    <s v="Ken Dana"/>
    <s v="Corporate"/>
    <s v="United States"/>
    <s v="Anaheim"/>
    <s v="California"/>
    <n v="92804"/>
    <x v="1"/>
    <x v="1155"/>
    <x v="0"/>
    <x v="5"/>
    <x v="1143"/>
    <x v="6111"/>
    <n v="7"/>
    <n v="0"/>
    <x v="7494"/>
  </r>
  <r>
    <n v="9907"/>
    <s v="US-2015-129007"/>
    <x v="1023"/>
    <x v="459"/>
    <s v="First Class"/>
    <s v="KD-16615"/>
    <s v="Ken Dana"/>
    <s v="Corporate"/>
    <s v="United States"/>
    <s v="Anaheim"/>
    <s v="California"/>
    <n v="92804"/>
    <x v="1"/>
    <x v="1124"/>
    <x v="1"/>
    <x v="8"/>
    <x v="1112"/>
    <x v="3148"/>
    <n v="3"/>
    <n v="0.2"/>
    <x v="3539"/>
  </r>
  <r>
    <n v="9908"/>
    <s v="US-2015-129007"/>
    <x v="1023"/>
    <x v="459"/>
    <s v="First Class"/>
    <s v="KD-16615"/>
    <s v="Ken Dana"/>
    <s v="Corporate"/>
    <s v="United States"/>
    <s v="Anaheim"/>
    <s v="California"/>
    <n v="92804"/>
    <x v="1"/>
    <x v="1180"/>
    <x v="0"/>
    <x v="1"/>
    <x v="1166"/>
    <x v="4829"/>
    <n v="3"/>
    <n v="0.2"/>
    <x v="5757"/>
  </r>
  <r>
    <n v="9909"/>
    <s v="US-2015-129007"/>
    <x v="1023"/>
    <x v="459"/>
    <s v="First Class"/>
    <s v="KD-16615"/>
    <s v="Ken Dana"/>
    <s v="Corporate"/>
    <s v="United States"/>
    <s v="Anaheim"/>
    <s v="California"/>
    <n v="92804"/>
    <x v="1"/>
    <x v="1484"/>
    <x v="0"/>
    <x v="5"/>
    <x v="1471"/>
    <x v="6112"/>
    <n v="5"/>
    <n v="0"/>
    <x v="7495"/>
  </r>
  <r>
    <n v="9910"/>
    <s v="US-2015-129007"/>
    <x v="1023"/>
    <x v="459"/>
    <s v="First Class"/>
    <s v="KD-16615"/>
    <s v="Ken Dana"/>
    <s v="Corporate"/>
    <s v="United States"/>
    <s v="Anaheim"/>
    <s v="California"/>
    <n v="92804"/>
    <x v="1"/>
    <x v="943"/>
    <x v="0"/>
    <x v="5"/>
    <x v="936"/>
    <x v="3082"/>
    <n v="3"/>
    <n v="0"/>
    <x v="3455"/>
  </r>
  <r>
    <n v="9911"/>
    <s v="US-2015-129007"/>
    <x v="1023"/>
    <x v="459"/>
    <s v="First Class"/>
    <s v="KD-16615"/>
    <s v="Ken Dana"/>
    <s v="Corporate"/>
    <s v="United States"/>
    <s v="Anaheim"/>
    <s v="California"/>
    <n v="92804"/>
    <x v="1"/>
    <x v="921"/>
    <x v="1"/>
    <x v="10"/>
    <x v="913"/>
    <x v="1441"/>
    <n v="2"/>
    <n v="0"/>
    <x v="1517"/>
  </r>
  <r>
    <n v="9912"/>
    <s v="US-2014-157231"/>
    <x v="267"/>
    <x v="568"/>
    <s v="Standard Class"/>
    <s v="RP-19855"/>
    <s v="Roy Phan"/>
    <s v="Corporate"/>
    <s v="United States"/>
    <s v="Richmond"/>
    <s v="Kentucky"/>
    <n v="40475"/>
    <x v="0"/>
    <x v="91"/>
    <x v="1"/>
    <x v="8"/>
    <x v="91"/>
    <x v="787"/>
    <n v="7"/>
    <n v="0"/>
    <x v="7496"/>
  </r>
  <r>
    <n v="9913"/>
    <s v="CA-2015-132388"/>
    <x v="998"/>
    <x v="1141"/>
    <s v="First Class"/>
    <s v="KN-16390"/>
    <s v="Katherine Nockton"/>
    <s v="Corporate"/>
    <s v="United States"/>
    <s v="Santa Barbara"/>
    <s v="California"/>
    <n v="93101"/>
    <x v="1"/>
    <x v="1318"/>
    <x v="0"/>
    <x v="1"/>
    <x v="1304"/>
    <x v="6113"/>
    <n v="3"/>
    <n v="0.2"/>
    <x v="7497"/>
  </r>
  <r>
    <n v="9914"/>
    <s v="CA-2015-132388"/>
    <x v="998"/>
    <x v="1141"/>
    <s v="First Class"/>
    <s v="KN-16390"/>
    <s v="Katherine Nockton"/>
    <s v="Corporate"/>
    <s v="United States"/>
    <s v="Santa Barbara"/>
    <s v="California"/>
    <n v="93101"/>
    <x v="1"/>
    <x v="1655"/>
    <x v="1"/>
    <x v="2"/>
    <x v="1643"/>
    <x v="2551"/>
    <n v="3"/>
    <n v="0"/>
    <x v="2797"/>
  </r>
  <r>
    <n v="9915"/>
    <s v="CA-2017-160927"/>
    <x v="926"/>
    <x v="523"/>
    <s v="Second Class"/>
    <s v="TM-21010"/>
    <s v="Tamara Manning"/>
    <s v="Consumer"/>
    <s v="United States"/>
    <s v="Marion"/>
    <s v="Iowa"/>
    <n v="52302"/>
    <x v="2"/>
    <x v="1465"/>
    <x v="1"/>
    <x v="10"/>
    <x v="1451"/>
    <x v="91"/>
    <n v="2"/>
    <n v="0"/>
    <x v="91"/>
  </r>
  <r>
    <n v="9916"/>
    <s v="CA-2017-160927"/>
    <x v="926"/>
    <x v="523"/>
    <s v="Second Class"/>
    <s v="TM-21010"/>
    <s v="Tamara Manning"/>
    <s v="Consumer"/>
    <s v="United States"/>
    <s v="Marion"/>
    <s v="Iowa"/>
    <n v="52302"/>
    <x v="2"/>
    <x v="640"/>
    <x v="1"/>
    <x v="10"/>
    <x v="640"/>
    <x v="453"/>
    <n v="5"/>
    <n v="0"/>
    <x v="464"/>
  </r>
  <r>
    <n v="9917"/>
    <s v="CA-2017-160927"/>
    <x v="926"/>
    <x v="523"/>
    <s v="Second Class"/>
    <s v="TM-21010"/>
    <s v="Tamara Manning"/>
    <s v="Consumer"/>
    <s v="United States"/>
    <s v="Marion"/>
    <s v="Iowa"/>
    <n v="52302"/>
    <x v="2"/>
    <x v="146"/>
    <x v="1"/>
    <x v="4"/>
    <x v="147"/>
    <x v="814"/>
    <n v="1"/>
    <n v="0"/>
    <x v="7498"/>
  </r>
  <r>
    <n v="9918"/>
    <s v="CA-2017-160927"/>
    <x v="926"/>
    <x v="523"/>
    <s v="Second Class"/>
    <s v="TM-21010"/>
    <s v="Tamara Manning"/>
    <s v="Consumer"/>
    <s v="United States"/>
    <s v="Marion"/>
    <s v="Iowa"/>
    <n v="52302"/>
    <x v="2"/>
    <x v="527"/>
    <x v="0"/>
    <x v="5"/>
    <x v="527"/>
    <x v="4126"/>
    <n v="3"/>
    <n v="0"/>
    <x v="4793"/>
  </r>
  <r>
    <n v="9919"/>
    <s v="CA-2015-105508"/>
    <x v="496"/>
    <x v="591"/>
    <s v="Standard Class"/>
    <s v="JF-15190"/>
    <s v="Jamie Frazer"/>
    <s v="Consumer"/>
    <s v="United States"/>
    <s v="New York City"/>
    <s v="New York"/>
    <n v="10035"/>
    <x v="3"/>
    <x v="889"/>
    <x v="1"/>
    <x v="12"/>
    <x v="882"/>
    <x v="372"/>
    <n v="1"/>
    <n v="0"/>
    <x v="7499"/>
  </r>
  <r>
    <n v="9920"/>
    <s v="CA-2016-149272"/>
    <x v="543"/>
    <x v="585"/>
    <s v="Standard Class"/>
    <s v="MY-18295"/>
    <s v="Muhammed Yedwab"/>
    <s v="Corporate"/>
    <s v="United States"/>
    <s v="Bryan"/>
    <s v="Texas"/>
    <n v="77803"/>
    <x v="2"/>
    <x v="83"/>
    <x v="0"/>
    <x v="1"/>
    <x v="83"/>
    <x v="2568"/>
    <n v="5"/>
    <n v="0.3"/>
    <x v="7500"/>
  </r>
  <r>
    <n v="9921"/>
    <s v="CA-2016-149272"/>
    <x v="543"/>
    <x v="585"/>
    <s v="Standard Class"/>
    <s v="MY-18295"/>
    <s v="Muhammed Yedwab"/>
    <s v="Corporate"/>
    <s v="United States"/>
    <s v="Bryan"/>
    <s v="Texas"/>
    <n v="77803"/>
    <x v="2"/>
    <x v="1399"/>
    <x v="1"/>
    <x v="8"/>
    <x v="1386"/>
    <x v="6114"/>
    <n v="7"/>
    <n v="0.8"/>
    <x v="7501"/>
  </r>
  <r>
    <n v="9922"/>
    <s v="CA-2014-111360"/>
    <x v="156"/>
    <x v="457"/>
    <s v="Standard Class"/>
    <s v="AT-10435"/>
    <s v="Alyssa Tate"/>
    <s v="Home Office"/>
    <s v="United States"/>
    <s v="Akron"/>
    <s v="Ohio"/>
    <n v="44312"/>
    <x v="3"/>
    <x v="849"/>
    <x v="1"/>
    <x v="8"/>
    <x v="842"/>
    <x v="6115"/>
    <n v="3"/>
    <n v="0.7"/>
    <x v="7502"/>
  </r>
  <r>
    <n v="9923"/>
    <s v="US-2017-162124"/>
    <x v="636"/>
    <x v="1187"/>
    <s v="Standard Class"/>
    <s v="JF-15490"/>
    <s v="Jeremy Farry"/>
    <s v="Consumer"/>
    <s v="United States"/>
    <s v="Chicago"/>
    <s v="Illinois"/>
    <n v="60653"/>
    <x v="2"/>
    <x v="876"/>
    <x v="2"/>
    <x v="11"/>
    <x v="870"/>
    <x v="3029"/>
    <n v="4"/>
    <n v="0.2"/>
    <x v="7503"/>
  </r>
  <r>
    <n v="9924"/>
    <s v="CA-2015-159534"/>
    <x v="305"/>
    <x v="325"/>
    <s v="First Class"/>
    <s v="DH-13075"/>
    <s v="Dave Hallsten"/>
    <s v="Corporate"/>
    <s v="United States"/>
    <s v="New York City"/>
    <s v="New York"/>
    <n v="10035"/>
    <x v="3"/>
    <x v="350"/>
    <x v="1"/>
    <x v="8"/>
    <x v="350"/>
    <x v="3621"/>
    <n v="3"/>
    <n v="0.2"/>
    <x v="4134"/>
  </r>
  <r>
    <n v="9925"/>
    <s v="CA-2015-159534"/>
    <x v="305"/>
    <x v="325"/>
    <s v="First Class"/>
    <s v="DH-13075"/>
    <s v="Dave Hallsten"/>
    <s v="Corporate"/>
    <s v="United States"/>
    <s v="New York City"/>
    <s v="New York"/>
    <n v="10035"/>
    <x v="3"/>
    <x v="244"/>
    <x v="1"/>
    <x v="12"/>
    <x v="245"/>
    <x v="1169"/>
    <n v="1"/>
    <n v="0"/>
    <x v="7504"/>
  </r>
  <r>
    <n v="9926"/>
    <s v="CA-2015-159534"/>
    <x v="305"/>
    <x v="325"/>
    <s v="First Class"/>
    <s v="DH-13075"/>
    <s v="Dave Hallsten"/>
    <s v="Corporate"/>
    <s v="United States"/>
    <s v="New York City"/>
    <s v="New York"/>
    <n v="10035"/>
    <x v="3"/>
    <x v="13"/>
    <x v="1"/>
    <x v="8"/>
    <x v="13"/>
    <x v="6116"/>
    <n v="8"/>
    <n v="0.2"/>
    <x v="7505"/>
  </r>
  <r>
    <n v="9927"/>
    <s v="CA-2015-159534"/>
    <x v="305"/>
    <x v="325"/>
    <s v="First Class"/>
    <s v="DH-13075"/>
    <s v="Dave Hallsten"/>
    <s v="Corporate"/>
    <s v="United States"/>
    <s v="New York City"/>
    <s v="New York"/>
    <n v="10035"/>
    <x v="3"/>
    <x v="966"/>
    <x v="2"/>
    <x v="7"/>
    <x v="959"/>
    <x v="1664"/>
    <n v="2"/>
    <n v="0"/>
    <x v="7506"/>
  </r>
  <r>
    <n v="9928"/>
    <s v="CA-2015-159534"/>
    <x v="305"/>
    <x v="325"/>
    <s v="First Class"/>
    <s v="DH-13075"/>
    <s v="Dave Hallsten"/>
    <s v="Corporate"/>
    <s v="United States"/>
    <s v="New York City"/>
    <s v="New York"/>
    <n v="10035"/>
    <x v="3"/>
    <x v="1222"/>
    <x v="1"/>
    <x v="4"/>
    <x v="1206"/>
    <x v="202"/>
    <n v="4"/>
    <n v="0"/>
    <x v="7507"/>
  </r>
  <r>
    <n v="9929"/>
    <s v="CA-2016-129630"/>
    <x v="913"/>
    <x v="383"/>
    <s v="Same Day"/>
    <s v="IM-15055"/>
    <s v="Ionia McGrath"/>
    <s v="Consumer"/>
    <s v="United States"/>
    <s v="San Francisco"/>
    <s v="California"/>
    <n v="94122"/>
    <x v="1"/>
    <x v="74"/>
    <x v="0"/>
    <x v="5"/>
    <x v="74"/>
    <x v="6117"/>
    <n v="3"/>
    <n v="0"/>
    <x v="7508"/>
  </r>
  <r>
    <n v="9930"/>
    <s v="CA-2016-129630"/>
    <x v="913"/>
    <x v="383"/>
    <s v="Same Day"/>
    <s v="IM-15055"/>
    <s v="Ionia McGrath"/>
    <s v="Consumer"/>
    <s v="United States"/>
    <s v="San Francisco"/>
    <s v="California"/>
    <n v="94122"/>
    <x v="1"/>
    <x v="1293"/>
    <x v="2"/>
    <x v="16"/>
    <x v="1279"/>
    <x v="2481"/>
    <n v="5"/>
    <n v="0.2"/>
    <x v="3472"/>
  </r>
  <r>
    <n v="9931"/>
    <s v="CA-2015-104948"/>
    <x v="50"/>
    <x v="50"/>
    <s v="Standard Class"/>
    <s v="KH-16510"/>
    <s v="Keith Herrera"/>
    <s v="Consumer"/>
    <s v="United States"/>
    <s v="San Bernardino"/>
    <s v="California"/>
    <n v="92404"/>
    <x v="1"/>
    <x v="1488"/>
    <x v="1"/>
    <x v="8"/>
    <x v="1475"/>
    <x v="6118"/>
    <n v="2"/>
    <n v="0.2"/>
    <x v="7509"/>
  </r>
  <r>
    <n v="9932"/>
    <s v="CA-2015-104948"/>
    <x v="50"/>
    <x v="50"/>
    <s v="Standard Class"/>
    <s v="KH-16510"/>
    <s v="Keith Herrera"/>
    <s v="Consumer"/>
    <s v="United States"/>
    <s v="San Bernardino"/>
    <s v="California"/>
    <n v="92404"/>
    <x v="1"/>
    <x v="1373"/>
    <x v="0"/>
    <x v="0"/>
    <x v="1358"/>
    <x v="6119"/>
    <n v="4"/>
    <n v="0.15"/>
    <x v="7510"/>
  </r>
  <r>
    <n v="9933"/>
    <s v="CA-2015-104948"/>
    <x v="50"/>
    <x v="50"/>
    <s v="Standard Class"/>
    <s v="KH-16510"/>
    <s v="Keith Herrera"/>
    <s v="Consumer"/>
    <s v="United States"/>
    <s v="San Bernardino"/>
    <s v="California"/>
    <n v="92404"/>
    <x v="1"/>
    <x v="1532"/>
    <x v="1"/>
    <x v="10"/>
    <x v="1520"/>
    <x v="6120"/>
    <n v="7"/>
    <n v="0"/>
    <x v="7511"/>
  </r>
  <r>
    <n v="9934"/>
    <s v="CA-2014-166555"/>
    <x v="384"/>
    <x v="1160"/>
    <s v="First Class"/>
    <s v="JK-15205"/>
    <s v="Jamie Kunitz"/>
    <s v="Consumer"/>
    <s v="United States"/>
    <s v="Niagara Falls"/>
    <s v="New York"/>
    <n v="14304"/>
    <x v="3"/>
    <x v="1514"/>
    <x v="2"/>
    <x v="7"/>
    <x v="1501"/>
    <x v="6121"/>
    <n v="3"/>
    <n v="0"/>
    <x v="7512"/>
  </r>
  <r>
    <n v="9935"/>
    <s v="CA-2016-114405"/>
    <x v="281"/>
    <x v="361"/>
    <s v="Standard Class"/>
    <s v="AS-10240"/>
    <s v="Alan Shonely"/>
    <s v="Consumer"/>
    <s v="United States"/>
    <s v="Philadelphia"/>
    <s v="Pennsylvania"/>
    <n v="19120"/>
    <x v="3"/>
    <x v="1803"/>
    <x v="1"/>
    <x v="9"/>
    <x v="1793"/>
    <x v="6122"/>
    <n v="3"/>
    <n v="0.2"/>
    <x v="7513"/>
  </r>
  <r>
    <n v="9936"/>
    <s v="CA-2016-114405"/>
    <x v="281"/>
    <x v="361"/>
    <s v="Standard Class"/>
    <s v="AS-10240"/>
    <s v="Alan Shonely"/>
    <s v="Consumer"/>
    <s v="United States"/>
    <s v="Philadelphia"/>
    <s v="Pennsylvania"/>
    <n v="19120"/>
    <x v="3"/>
    <x v="1861"/>
    <x v="1"/>
    <x v="4"/>
    <x v="1849"/>
    <x v="6123"/>
    <n v="3"/>
    <n v="0.2"/>
    <x v="7514"/>
  </r>
  <r>
    <n v="9937"/>
    <s v="CA-2017-132955"/>
    <x v="92"/>
    <x v="171"/>
    <s v="Standard Class"/>
    <s v="SC-20575"/>
    <s v="Sonia Cooley"/>
    <s v="Consumer"/>
    <s v="United States"/>
    <s v="Cranston"/>
    <s v="Rhode Island"/>
    <n v="2920"/>
    <x v="3"/>
    <x v="141"/>
    <x v="1"/>
    <x v="8"/>
    <x v="142"/>
    <x v="4450"/>
    <n v="3"/>
    <n v="0"/>
    <x v="5240"/>
  </r>
  <r>
    <n v="9938"/>
    <s v="CA-2016-164889"/>
    <x v="1234"/>
    <x v="29"/>
    <s v="Second Class"/>
    <s v="CP-12340"/>
    <s v="Christine Phan"/>
    <s v="Corporate"/>
    <s v="United States"/>
    <s v="Los Angeles"/>
    <s v="California"/>
    <n v="90049"/>
    <x v="1"/>
    <x v="972"/>
    <x v="0"/>
    <x v="3"/>
    <x v="966"/>
    <x v="4085"/>
    <n v="2"/>
    <n v="0.2"/>
    <x v="4742"/>
  </r>
  <r>
    <n v="9939"/>
    <s v="CA-2016-169824"/>
    <x v="939"/>
    <x v="24"/>
    <s v="Standard Class"/>
    <s v="NS-18640"/>
    <s v="Noel Staavos"/>
    <s v="Corporate"/>
    <s v="United States"/>
    <s v="New York City"/>
    <s v="New York"/>
    <n v="10009"/>
    <x v="3"/>
    <x v="441"/>
    <x v="0"/>
    <x v="5"/>
    <x v="1719"/>
    <x v="6124"/>
    <n v="5"/>
    <n v="0"/>
    <x v="7515"/>
  </r>
  <r>
    <n v="9940"/>
    <s v="CA-2016-169824"/>
    <x v="939"/>
    <x v="24"/>
    <s v="Standard Class"/>
    <s v="NS-18640"/>
    <s v="Noel Staavos"/>
    <s v="Corporate"/>
    <s v="United States"/>
    <s v="New York City"/>
    <s v="New York"/>
    <n v="10009"/>
    <x v="3"/>
    <x v="1280"/>
    <x v="1"/>
    <x v="14"/>
    <x v="1265"/>
    <x v="5955"/>
    <n v="4"/>
    <n v="0"/>
    <x v="7516"/>
  </r>
  <r>
    <n v="9941"/>
    <s v="CA-2016-169824"/>
    <x v="939"/>
    <x v="24"/>
    <s v="Standard Class"/>
    <s v="NS-18640"/>
    <s v="Noel Staavos"/>
    <s v="Corporate"/>
    <s v="United States"/>
    <s v="New York City"/>
    <s v="New York"/>
    <n v="10009"/>
    <x v="3"/>
    <x v="902"/>
    <x v="1"/>
    <x v="6"/>
    <x v="894"/>
    <x v="6125"/>
    <n v="7"/>
    <n v="0"/>
    <x v="7517"/>
  </r>
  <r>
    <n v="9942"/>
    <s v="CA-2017-164028"/>
    <x v="221"/>
    <x v="524"/>
    <s v="Standard Class"/>
    <s v="JL-15835"/>
    <s v="John Lee"/>
    <s v="Consumer"/>
    <s v="United States"/>
    <s v="San Francisco"/>
    <s v="California"/>
    <n v="94122"/>
    <x v="1"/>
    <x v="404"/>
    <x v="2"/>
    <x v="11"/>
    <x v="405"/>
    <x v="6126"/>
    <n v="14"/>
    <n v="0"/>
    <x v="7518"/>
  </r>
  <r>
    <n v="9943"/>
    <s v="CA-2014-143371"/>
    <x v="129"/>
    <x v="752"/>
    <s v="Standard Class"/>
    <s v="MD-17350"/>
    <s v="Maribeth Dona"/>
    <s v="Consumer"/>
    <s v="United States"/>
    <s v="Anaheim"/>
    <s v="California"/>
    <n v="92804"/>
    <x v="1"/>
    <x v="1439"/>
    <x v="1"/>
    <x v="4"/>
    <x v="1427"/>
    <x v="6127"/>
    <n v="9"/>
    <n v="0"/>
    <x v="7519"/>
  </r>
  <r>
    <n v="9944"/>
    <s v="CA-2014-143371"/>
    <x v="129"/>
    <x v="752"/>
    <s v="Standard Class"/>
    <s v="MD-17350"/>
    <s v="Maribeth Dona"/>
    <s v="Consumer"/>
    <s v="United States"/>
    <s v="Anaheim"/>
    <s v="California"/>
    <n v="92804"/>
    <x v="1"/>
    <x v="682"/>
    <x v="1"/>
    <x v="14"/>
    <x v="682"/>
    <x v="6128"/>
    <n v="5"/>
    <n v="0"/>
    <x v="7520"/>
  </r>
  <r>
    <n v="9945"/>
    <s v="CA-2015-145415"/>
    <x v="1235"/>
    <x v="1250"/>
    <s v="Second Class"/>
    <s v="RD-19660"/>
    <s v="Robert Dilbeck"/>
    <s v="Home Office"/>
    <s v="United States"/>
    <s v="Seattle"/>
    <s v="Washington"/>
    <n v="98103"/>
    <x v="1"/>
    <x v="1033"/>
    <x v="1"/>
    <x v="4"/>
    <x v="1024"/>
    <x v="1360"/>
    <n v="3"/>
    <n v="0"/>
    <x v="1423"/>
  </r>
  <r>
    <n v="9946"/>
    <s v="CA-2014-111157"/>
    <x v="1086"/>
    <x v="70"/>
    <s v="Standard Class"/>
    <s v="NH-18610"/>
    <s v="Nicole Hansen"/>
    <s v="Corporate"/>
    <s v="United States"/>
    <s v="Philadelphia"/>
    <s v="Pennsylvania"/>
    <n v="19120"/>
    <x v="3"/>
    <x v="1450"/>
    <x v="1"/>
    <x v="10"/>
    <x v="1437"/>
    <x v="1321"/>
    <n v="1"/>
    <n v="0.2"/>
    <x v="1377"/>
  </r>
  <r>
    <n v="9947"/>
    <s v="CA-2014-111157"/>
    <x v="1086"/>
    <x v="70"/>
    <s v="Standard Class"/>
    <s v="NH-18610"/>
    <s v="Nicole Hansen"/>
    <s v="Corporate"/>
    <s v="United States"/>
    <s v="Philadelphia"/>
    <s v="Pennsylvania"/>
    <n v="19120"/>
    <x v="3"/>
    <x v="725"/>
    <x v="2"/>
    <x v="11"/>
    <x v="724"/>
    <x v="1267"/>
    <n v="3"/>
    <n v="0.2"/>
    <x v="1318"/>
  </r>
  <r>
    <n v="9948"/>
    <s v="CA-2017-121559"/>
    <x v="702"/>
    <x v="1081"/>
    <s v="Second Class"/>
    <s v="HW-14935"/>
    <s v="Helen Wasserman"/>
    <s v="Corporate"/>
    <s v="United States"/>
    <s v="Indianapolis"/>
    <s v="Indiana"/>
    <n v="46203"/>
    <x v="2"/>
    <x v="623"/>
    <x v="0"/>
    <x v="1"/>
    <x v="623"/>
    <x v="6129"/>
    <n v="6"/>
    <n v="0"/>
    <x v="7521"/>
  </r>
  <r>
    <n v="9949"/>
    <s v="CA-2017-121559"/>
    <x v="702"/>
    <x v="1081"/>
    <s v="Second Class"/>
    <s v="HW-14935"/>
    <s v="Helen Wasserman"/>
    <s v="Corporate"/>
    <s v="United States"/>
    <s v="Indianapolis"/>
    <s v="Indiana"/>
    <n v="46203"/>
    <x v="2"/>
    <x v="227"/>
    <x v="1"/>
    <x v="9"/>
    <x v="228"/>
    <x v="6130"/>
    <n v="8"/>
    <n v="0"/>
    <x v="7522"/>
  </r>
  <r>
    <n v="9950"/>
    <s v="CA-2017-121559"/>
    <x v="702"/>
    <x v="1081"/>
    <s v="Second Class"/>
    <s v="HW-14935"/>
    <s v="Helen Wasserman"/>
    <s v="Corporate"/>
    <s v="United States"/>
    <s v="Indianapolis"/>
    <s v="Indiana"/>
    <n v="46203"/>
    <x v="2"/>
    <x v="1130"/>
    <x v="2"/>
    <x v="11"/>
    <x v="1118"/>
    <x v="2487"/>
    <n v="3"/>
    <n v="0"/>
    <x v="7523"/>
  </r>
  <r>
    <n v="9951"/>
    <s v="CA-2017-121559"/>
    <x v="702"/>
    <x v="1081"/>
    <s v="Second Class"/>
    <s v="HW-14935"/>
    <s v="Helen Wasserman"/>
    <s v="Corporate"/>
    <s v="United States"/>
    <s v="Indianapolis"/>
    <s v="Indiana"/>
    <n v="46203"/>
    <x v="2"/>
    <x v="685"/>
    <x v="2"/>
    <x v="11"/>
    <x v="685"/>
    <x v="6131"/>
    <n v="1"/>
    <n v="0"/>
    <x v="7524"/>
  </r>
  <r>
    <n v="9952"/>
    <s v="CA-2017-121559"/>
    <x v="702"/>
    <x v="1081"/>
    <s v="Second Class"/>
    <s v="HW-14935"/>
    <s v="Helen Wasserman"/>
    <s v="Corporate"/>
    <s v="United States"/>
    <s v="Indianapolis"/>
    <s v="Indiana"/>
    <n v="46203"/>
    <x v="2"/>
    <x v="844"/>
    <x v="1"/>
    <x v="8"/>
    <x v="838"/>
    <x v="1026"/>
    <n v="2"/>
    <n v="0"/>
    <x v="1066"/>
  </r>
  <r>
    <n v="9953"/>
    <s v="CA-2015-141593"/>
    <x v="639"/>
    <x v="313"/>
    <s v="Second Class"/>
    <s v="DB-12970"/>
    <s v="Darren Budd"/>
    <s v="Corporate"/>
    <s v="United States"/>
    <s v="Los Angeles"/>
    <s v="California"/>
    <n v="90045"/>
    <x v="1"/>
    <x v="303"/>
    <x v="1"/>
    <x v="8"/>
    <x v="303"/>
    <x v="6132"/>
    <n v="2"/>
    <n v="0.2"/>
    <x v="7525"/>
  </r>
  <r>
    <n v="9954"/>
    <s v="CA-2015-141593"/>
    <x v="639"/>
    <x v="313"/>
    <s v="Second Class"/>
    <s v="DB-12970"/>
    <s v="Darren Budd"/>
    <s v="Corporate"/>
    <s v="United States"/>
    <s v="Los Angeles"/>
    <s v="California"/>
    <n v="90045"/>
    <x v="1"/>
    <x v="1347"/>
    <x v="1"/>
    <x v="10"/>
    <x v="1332"/>
    <x v="90"/>
    <n v="1"/>
    <n v="0"/>
    <x v="90"/>
  </r>
  <r>
    <n v="9955"/>
    <s v="CA-2015-141593"/>
    <x v="639"/>
    <x v="313"/>
    <s v="Second Class"/>
    <s v="DB-12970"/>
    <s v="Darren Budd"/>
    <s v="Corporate"/>
    <s v="United States"/>
    <s v="Los Angeles"/>
    <s v="California"/>
    <n v="90045"/>
    <x v="1"/>
    <x v="1395"/>
    <x v="1"/>
    <x v="8"/>
    <x v="1382"/>
    <x v="4326"/>
    <n v="3"/>
    <n v="0.2"/>
    <x v="5061"/>
  </r>
  <r>
    <n v="9956"/>
    <s v="CA-2015-141593"/>
    <x v="639"/>
    <x v="313"/>
    <s v="Second Class"/>
    <s v="DB-12970"/>
    <s v="Darren Budd"/>
    <s v="Corporate"/>
    <s v="United States"/>
    <s v="Los Angeles"/>
    <s v="California"/>
    <n v="90045"/>
    <x v="1"/>
    <x v="975"/>
    <x v="0"/>
    <x v="3"/>
    <x v="969"/>
    <x v="6031"/>
    <n v="2"/>
    <n v="0.2"/>
    <x v="7526"/>
  </r>
  <r>
    <n v="9957"/>
    <s v="US-2014-143287"/>
    <x v="7"/>
    <x v="995"/>
    <s v="Standard Class"/>
    <s v="KN-16705"/>
    <s v="Kristina Nunn"/>
    <s v="Home Office"/>
    <s v="United States"/>
    <s v="New Rochelle"/>
    <s v="New York"/>
    <n v="10801"/>
    <x v="3"/>
    <x v="1286"/>
    <x v="1"/>
    <x v="10"/>
    <x v="1272"/>
    <x v="3212"/>
    <n v="5"/>
    <n v="0"/>
    <x v="3620"/>
  </r>
  <r>
    <n v="9958"/>
    <s v="US-2014-143287"/>
    <x v="7"/>
    <x v="995"/>
    <s v="Standard Class"/>
    <s v="KN-16705"/>
    <s v="Kristina Nunn"/>
    <s v="Home Office"/>
    <s v="United States"/>
    <s v="New Rochelle"/>
    <s v="New York"/>
    <n v="10801"/>
    <x v="3"/>
    <x v="1558"/>
    <x v="1"/>
    <x v="10"/>
    <x v="1547"/>
    <x v="1070"/>
    <n v="4"/>
    <n v="0"/>
    <x v="1111"/>
  </r>
  <r>
    <n v="9959"/>
    <s v="US-2014-143287"/>
    <x v="7"/>
    <x v="995"/>
    <s v="Standard Class"/>
    <s v="KN-16705"/>
    <s v="Kristina Nunn"/>
    <s v="Home Office"/>
    <s v="United States"/>
    <s v="New Rochelle"/>
    <s v="New York"/>
    <n v="10801"/>
    <x v="3"/>
    <x v="503"/>
    <x v="1"/>
    <x v="14"/>
    <x v="503"/>
    <x v="549"/>
    <n v="2"/>
    <n v="0"/>
    <x v="558"/>
  </r>
  <r>
    <n v="9960"/>
    <s v="CA-2017-137421"/>
    <x v="833"/>
    <x v="768"/>
    <s v="Standard Class"/>
    <s v="AJ-10945"/>
    <s v="Ashley Jarboe"/>
    <s v="Consumer"/>
    <s v="United States"/>
    <s v="Chandler"/>
    <s v="Arizona"/>
    <n v="85224"/>
    <x v="1"/>
    <x v="1663"/>
    <x v="1"/>
    <x v="6"/>
    <x v="1651"/>
    <x v="564"/>
    <n v="2"/>
    <n v="0.2"/>
    <x v="7527"/>
  </r>
  <r>
    <n v="9961"/>
    <s v="CA-2017-141446"/>
    <x v="118"/>
    <x v="934"/>
    <s v="Second Class"/>
    <s v="CL-12700"/>
    <s v="Craig Leslie"/>
    <s v="Home Office"/>
    <s v="United States"/>
    <s v="Florence"/>
    <s v="Kentucky"/>
    <n v="41042"/>
    <x v="0"/>
    <x v="1542"/>
    <x v="2"/>
    <x v="11"/>
    <x v="1530"/>
    <x v="3308"/>
    <n v="1"/>
    <n v="0"/>
    <x v="7528"/>
  </r>
  <r>
    <n v="9962"/>
    <s v="CA-2015-168088"/>
    <x v="531"/>
    <x v="206"/>
    <s v="First Class"/>
    <s v="CM-12655"/>
    <s v="Corinna Mitchell"/>
    <s v="Home Office"/>
    <s v="United States"/>
    <s v="Houston"/>
    <s v="Texas"/>
    <n v="77041"/>
    <x v="2"/>
    <x v="1127"/>
    <x v="1"/>
    <x v="10"/>
    <x v="1115"/>
    <x v="4975"/>
    <n v="2"/>
    <n v="0.2"/>
    <x v="5944"/>
  </r>
  <r>
    <n v="9963"/>
    <s v="CA-2015-168088"/>
    <x v="531"/>
    <x v="206"/>
    <s v="First Class"/>
    <s v="CM-12655"/>
    <s v="Corinna Mitchell"/>
    <s v="Home Office"/>
    <s v="United States"/>
    <s v="Houston"/>
    <s v="Texas"/>
    <n v="77041"/>
    <x v="2"/>
    <x v="1601"/>
    <x v="0"/>
    <x v="0"/>
    <x v="1593"/>
    <x v="6133"/>
    <n v="4"/>
    <n v="0.32"/>
    <x v="7529"/>
  </r>
  <r>
    <n v="9964"/>
    <s v="CA-2015-143700"/>
    <x v="353"/>
    <x v="1093"/>
    <s v="Same Day"/>
    <s v="AS-10240"/>
    <s v="Alan Shonely"/>
    <s v="Consumer"/>
    <s v="United States"/>
    <s v="Philadelphia"/>
    <s v="Pennsylvania"/>
    <n v="19140"/>
    <x v="3"/>
    <x v="934"/>
    <x v="1"/>
    <x v="10"/>
    <x v="927"/>
    <x v="563"/>
    <n v="2"/>
    <n v="0.2"/>
    <x v="572"/>
  </r>
  <r>
    <n v="9965"/>
    <s v="CA-2016-146374"/>
    <x v="5"/>
    <x v="5"/>
    <s v="Second Class"/>
    <s v="HE-14800"/>
    <s v="Harold Engle"/>
    <s v="Corporate"/>
    <s v="United States"/>
    <s v="Newark"/>
    <s v="Delaware"/>
    <n v="19711"/>
    <x v="3"/>
    <x v="278"/>
    <x v="0"/>
    <x v="5"/>
    <x v="278"/>
    <x v="6134"/>
    <n v="1"/>
    <n v="0"/>
    <x v="7530"/>
  </r>
  <r>
    <n v="9966"/>
    <s v="CA-2016-146374"/>
    <x v="5"/>
    <x v="5"/>
    <s v="Second Class"/>
    <s v="HE-14800"/>
    <s v="Harold Engle"/>
    <s v="Corporate"/>
    <s v="United States"/>
    <s v="Newark"/>
    <s v="Delaware"/>
    <n v="19711"/>
    <x v="3"/>
    <x v="811"/>
    <x v="1"/>
    <x v="10"/>
    <x v="33"/>
    <x v="1393"/>
    <n v="1"/>
    <n v="0"/>
    <x v="5561"/>
  </r>
  <r>
    <n v="9967"/>
    <s v="CA-2016-146374"/>
    <x v="5"/>
    <x v="5"/>
    <s v="Second Class"/>
    <s v="HE-14800"/>
    <s v="Harold Engle"/>
    <s v="Corporate"/>
    <s v="United States"/>
    <s v="Newark"/>
    <s v="Delaware"/>
    <n v="19711"/>
    <x v="3"/>
    <x v="1358"/>
    <x v="1"/>
    <x v="12"/>
    <x v="1344"/>
    <x v="6135"/>
    <n v="7"/>
    <n v="0"/>
    <x v="7531"/>
  </r>
  <r>
    <n v="9968"/>
    <s v="CA-2017-153871"/>
    <x v="157"/>
    <x v="416"/>
    <s v="Standard Class"/>
    <s v="RB-19435"/>
    <s v="Richard Bierner"/>
    <s v="Consumer"/>
    <s v="United States"/>
    <s v="Plainfield"/>
    <s v="New Jersey"/>
    <n v="7060"/>
    <x v="3"/>
    <x v="1232"/>
    <x v="1"/>
    <x v="8"/>
    <x v="1215"/>
    <x v="5940"/>
    <n v="5"/>
    <n v="0"/>
    <x v="7254"/>
  </r>
  <r>
    <n v="9969"/>
    <s v="CA-2017-153871"/>
    <x v="157"/>
    <x v="416"/>
    <s v="Standard Class"/>
    <s v="RB-19435"/>
    <s v="Richard Bierner"/>
    <s v="Consumer"/>
    <s v="United States"/>
    <s v="Plainfield"/>
    <s v="New Jersey"/>
    <n v="7060"/>
    <x v="3"/>
    <x v="1498"/>
    <x v="1"/>
    <x v="8"/>
    <x v="1486"/>
    <x v="2556"/>
    <n v="2"/>
    <n v="0"/>
    <x v="2802"/>
  </r>
  <r>
    <n v="9970"/>
    <s v="CA-2017-153871"/>
    <x v="157"/>
    <x v="416"/>
    <s v="Standard Class"/>
    <s v="RB-19435"/>
    <s v="Richard Bierner"/>
    <s v="Consumer"/>
    <s v="United States"/>
    <s v="Plainfield"/>
    <s v="New Jersey"/>
    <n v="7060"/>
    <x v="3"/>
    <x v="189"/>
    <x v="1"/>
    <x v="9"/>
    <x v="190"/>
    <x v="509"/>
    <n v="7"/>
    <n v="0"/>
    <x v="7532"/>
  </r>
  <r>
    <n v="9971"/>
    <s v="CA-2015-103772"/>
    <x v="1141"/>
    <x v="790"/>
    <s v="Standard Class"/>
    <s v="MP-17470"/>
    <s v="Mark Packer"/>
    <s v="Home Office"/>
    <s v="United States"/>
    <s v="Smyrna"/>
    <s v="Georgia"/>
    <n v="30080"/>
    <x v="0"/>
    <x v="979"/>
    <x v="1"/>
    <x v="8"/>
    <x v="972"/>
    <x v="6136"/>
    <n v="2"/>
    <n v="0"/>
    <x v="7533"/>
  </r>
  <r>
    <n v="9972"/>
    <s v="CA-2015-103772"/>
    <x v="1141"/>
    <x v="790"/>
    <s v="Standard Class"/>
    <s v="MP-17470"/>
    <s v="Mark Packer"/>
    <s v="Home Office"/>
    <s v="United States"/>
    <s v="Smyrna"/>
    <s v="Georgia"/>
    <n v="30080"/>
    <x v="0"/>
    <x v="1269"/>
    <x v="1"/>
    <x v="6"/>
    <x v="1254"/>
    <x v="3483"/>
    <n v="5"/>
    <n v="0"/>
    <x v="7534"/>
  </r>
  <r>
    <n v="9973"/>
    <s v="CA-2016-130225"/>
    <x v="108"/>
    <x v="106"/>
    <s v="Standard Class"/>
    <s v="RC-19960"/>
    <s v="Ryan Crowe"/>
    <s v="Consumer"/>
    <s v="United States"/>
    <s v="Houston"/>
    <s v="Texas"/>
    <n v="77041"/>
    <x v="2"/>
    <x v="633"/>
    <x v="1"/>
    <x v="12"/>
    <x v="633"/>
    <x v="6137"/>
    <n v="2"/>
    <n v="0.2"/>
    <x v="7535"/>
  </r>
  <r>
    <n v="9974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1787"/>
    <x v="2"/>
    <x v="7"/>
    <x v="1777"/>
    <x v="1081"/>
    <n v="5"/>
    <n v="0.2"/>
    <x v="7536"/>
  </r>
  <r>
    <n v="9975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1126"/>
    <x v="1"/>
    <x v="6"/>
    <x v="1114"/>
    <x v="5476"/>
    <n v="7"/>
    <n v="0"/>
    <x v="7090"/>
  </r>
  <r>
    <n v="9976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578"/>
    <x v="1"/>
    <x v="10"/>
    <x v="578"/>
    <x v="522"/>
    <n v="2"/>
    <n v="0"/>
    <x v="534"/>
  </r>
  <r>
    <n v="9977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495"/>
    <x v="2"/>
    <x v="7"/>
    <x v="495"/>
    <x v="2528"/>
    <n v="2"/>
    <n v="0.2"/>
    <x v="2773"/>
  </r>
  <r>
    <n v="9978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494"/>
    <x v="1"/>
    <x v="13"/>
    <x v="494"/>
    <x v="6138"/>
    <n v="7"/>
    <n v="0"/>
    <x v="232"/>
  </r>
  <r>
    <n v="9979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807"/>
    <x v="1"/>
    <x v="8"/>
    <x v="805"/>
    <x v="6139"/>
    <n v="4"/>
    <n v="0.2"/>
    <x v="7537"/>
  </r>
  <r>
    <n v="9980"/>
    <s v="US-2016-103674"/>
    <x v="409"/>
    <x v="5"/>
    <s v="Standard Class"/>
    <s v="AP-10720"/>
    <s v="Anne Pryor"/>
    <s v="Home Office"/>
    <s v="United States"/>
    <s v="Los Angeles"/>
    <s v="California"/>
    <n v="90032"/>
    <x v="1"/>
    <x v="920"/>
    <x v="1"/>
    <x v="8"/>
    <x v="1758"/>
    <x v="6140"/>
    <n v="14"/>
    <n v="0.2"/>
    <x v="7538"/>
  </r>
  <r>
    <n v="9981"/>
    <s v="US-2015-151435"/>
    <x v="684"/>
    <x v="609"/>
    <s v="Second Class"/>
    <s v="SW-20455"/>
    <s v="Shaun Weien"/>
    <s v="Consumer"/>
    <s v="United States"/>
    <s v="Lafayette"/>
    <s v="Louisiana"/>
    <n v="70506"/>
    <x v="0"/>
    <x v="977"/>
    <x v="0"/>
    <x v="3"/>
    <x v="832"/>
    <x v="1921"/>
    <n v="1"/>
    <n v="0"/>
    <x v="2064"/>
  </r>
  <r>
    <n v="9982"/>
    <s v="CA-2017-163566"/>
    <x v="646"/>
    <x v="1236"/>
    <s v="First Class"/>
    <s v="TB-21055"/>
    <s v="Ted Butterfield"/>
    <s v="Consumer"/>
    <s v="United States"/>
    <s v="Fairfield"/>
    <s v="Ohio"/>
    <n v="45014"/>
    <x v="3"/>
    <x v="617"/>
    <x v="1"/>
    <x v="2"/>
    <x v="617"/>
    <x v="1053"/>
    <n v="5"/>
    <n v="0.2"/>
    <x v="5890"/>
  </r>
  <r>
    <n v="9983"/>
    <s v="US-2016-157728"/>
    <x v="897"/>
    <x v="961"/>
    <s v="Standard Class"/>
    <s v="RC-19960"/>
    <s v="Ryan Crowe"/>
    <s v="Consumer"/>
    <s v="United States"/>
    <s v="Grand Rapids"/>
    <s v="Michigan"/>
    <n v="49505"/>
    <x v="2"/>
    <x v="727"/>
    <x v="1"/>
    <x v="10"/>
    <x v="726"/>
    <x v="595"/>
    <n v="7"/>
    <n v="0"/>
    <x v="7539"/>
  </r>
  <r>
    <n v="9984"/>
    <s v="US-2016-157728"/>
    <x v="897"/>
    <x v="961"/>
    <s v="Standard Class"/>
    <s v="RC-19960"/>
    <s v="Ryan Crowe"/>
    <s v="Consumer"/>
    <s v="United States"/>
    <s v="Grand Rapids"/>
    <s v="Michigan"/>
    <n v="49505"/>
    <x v="2"/>
    <x v="1692"/>
    <x v="2"/>
    <x v="7"/>
    <x v="1680"/>
    <x v="6141"/>
    <n v="2"/>
    <n v="0"/>
    <x v="7540"/>
  </r>
  <r>
    <n v="9985"/>
    <s v="CA-2015-100251"/>
    <x v="961"/>
    <x v="1331"/>
    <s v="Standard Class"/>
    <s v="DV-13465"/>
    <s v="Dianna Vittorini"/>
    <s v="Consumer"/>
    <s v="United States"/>
    <s v="Long Beach"/>
    <s v="New York"/>
    <n v="11561"/>
    <x v="3"/>
    <x v="365"/>
    <x v="1"/>
    <x v="2"/>
    <x v="365"/>
    <x v="2483"/>
    <n v="10"/>
    <n v="0"/>
    <x v="2719"/>
  </r>
  <r>
    <n v="9986"/>
    <s v="CA-2015-100251"/>
    <x v="961"/>
    <x v="1331"/>
    <s v="Standard Class"/>
    <s v="DV-13465"/>
    <s v="Dianna Vittorini"/>
    <s v="Consumer"/>
    <s v="United States"/>
    <s v="Long Beach"/>
    <s v="New York"/>
    <n v="11561"/>
    <x v="3"/>
    <x v="1205"/>
    <x v="1"/>
    <x v="14"/>
    <x v="1190"/>
    <x v="6142"/>
    <n v="4"/>
    <n v="0"/>
    <x v="7541"/>
  </r>
  <r>
    <n v="9987"/>
    <s v="CA-2016-125794"/>
    <x v="321"/>
    <x v="767"/>
    <s v="Standard Class"/>
    <s v="ML-17410"/>
    <s v="Maris LaWare"/>
    <s v="Consumer"/>
    <s v="United States"/>
    <s v="Los Angeles"/>
    <s v="California"/>
    <n v="90008"/>
    <x v="1"/>
    <x v="1519"/>
    <x v="2"/>
    <x v="11"/>
    <x v="1506"/>
    <x v="2642"/>
    <n v="1"/>
    <n v="0"/>
    <x v="2914"/>
  </r>
  <r>
    <n v="9988"/>
    <s v="CA-2017-163629"/>
    <x v="701"/>
    <x v="410"/>
    <s v="Standard Class"/>
    <s v="RA-19885"/>
    <s v="Ruben Ausman"/>
    <s v="Corporate"/>
    <s v="United States"/>
    <s v="Athens"/>
    <s v="Georgia"/>
    <n v="30605"/>
    <x v="0"/>
    <x v="1593"/>
    <x v="2"/>
    <x v="11"/>
    <x v="1585"/>
    <x v="3705"/>
    <n v="1"/>
    <n v="0"/>
    <x v="4237"/>
  </r>
  <r>
    <n v="9989"/>
    <s v="CA-2017-163629"/>
    <x v="701"/>
    <x v="410"/>
    <s v="Standard Class"/>
    <s v="RA-19885"/>
    <s v="Ruben Ausman"/>
    <s v="Corporate"/>
    <s v="United States"/>
    <s v="Athens"/>
    <s v="Georgia"/>
    <n v="30605"/>
    <x v="0"/>
    <x v="1783"/>
    <x v="2"/>
    <x v="7"/>
    <x v="1773"/>
    <x v="6050"/>
    <n v="5"/>
    <n v="0"/>
    <x v="7406"/>
  </r>
  <r>
    <n v="9990"/>
    <s v="CA-2014-110422"/>
    <x v="1236"/>
    <x v="1332"/>
    <s v="Second Class"/>
    <s v="TB-21400"/>
    <s v="Tom Boeckenhauer"/>
    <s v="Consumer"/>
    <s v="United States"/>
    <s v="Miami"/>
    <s v="Florida"/>
    <n v="33180"/>
    <x v="0"/>
    <x v="1172"/>
    <x v="0"/>
    <x v="5"/>
    <x v="1158"/>
    <x v="4349"/>
    <n v="3"/>
    <n v="0.2"/>
    <x v="7542"/>
  </r>
  <r>
    <n v="9991"/>
    <s v="CA-2017-121258"/>
    <x v="425"/>
    <x v="1333"/>
    <s v="Standard Class"/>
    <s v="DB-13060"/>
    <s v="Dave Brooks"/>
    <s v="Consumer"/>
    <s v="United States"/>
    <s v="Costa Mesa"/>
    <s v="California"/>
    <n v="92627"/>
    <x v="1"/>
    <x v="1762"/>
    <x v="0"/>
    <x v="5"/>
    <x v="1751"/>
    <x v="1377"/>
    <n v="2"/>
    <n v="0"/>
    <x v="4820"/>
  </r>
  <r>
    <n v="9992"/>
    <s v="CA-2017-121258"/>
    <x v="425"/>
    <x v="1333"/>
    <s v="Standard Class"/>
    <s v="DB-13060"/>
    <s v="Dave Brooks"/>
    <s v="Consumer"/>
    <s v="United States"/>
    <s v="Costa Mesa"/>
    <s v="California"/>
    <n v="92627"/>
    <x v="1"/>
    <x v="297"/>
    <x v="2"/>
    <x v="7"/>
    <x v="297"/>
    <x v="3809"/>
    <n v="2"/>
    <n v="0.2"/>
    <x v="4373"/>
  </r>
  <r>
    <n v="9993"/>
    <s v="CA-2017-121258"/>
    <x v="425"/>
    <x v="1333"/>
    <s v="Standard Class"/>
    <s v="DB-13060"/>
    <s v="Dave Brooks"/>
    <s v="Consumer"/>
    <s v="United States"/>
    <s v="Costa Mesa"/>
    <s v="California"/>
    <n v="92627"/>
    <x v="1"/>
    <x v="956"/>
    <x v="1"/>
    <x v="10"/>
    <x v="949"/>
    <x v="461"/>
    <n v="4"/>
    <n v="0"/>
    <x v="7543"/>
  </r>
  <r>
    <n v="9994"/>
    <s v="CA-2017-119914"/>
    <x v="464"/>
    <x v="510"/>
    <s v="Second Class"/>
    <s v="CC-12220"/>
    <s v="Chris Cortes"/>
    <s v="Consumer"/>
    <s v="United States"/>
    <s v="Westminster"/>
    <s v="California"/>
    <n v="92683"/>
    <x v="1"/>
    <x v="166"/>
    <x v="1"/>
    <x v="9"/>
    <x v="167"/>
    <x v="6143"/>
    <n v="2"/>
    <n v="0"/>
    <x v="75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E1EAF-5D0E-42F9-B26B-EC855105D783}" name="PivotTable4" cacheId="1" dataOnRows="1" applyNumberFormats="0" applyBorderFormats="0" applyFontFormats="0" applyPatternFormats="0" applyAlignmentFormats="0" applyWidthHeightFormats="1" dataCaption="Data" updatedVersion="8" minRefreshableVersion="3" showMemberPropertyTips="0" itemPrintTitles="1" createdVersion="8" indent="0" compact="0" compactData="0" gridDropZones="1">
  <location ref="A21:D1312" firstHeaderRow="2" firstDataRow="2" firstDataCol="3"/>
  <pivotFields count="27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11">
        <item x="8"/>
        <item x="2"/>
        <item x="1"/>
        <item x="9"/>
        <item x="7"/>
        <item x="3"/>
        <item x="4"/>
        <item x="0"/>
        <item x="6"/>
        <item x="5"/>
        <item t="default"/>
      </items>
    </pivotField>
  </pivotFields>
  <rowFields count="3">
    <field x="25"/>
    <field x="24"/>
    <field x="2"/>
  </rowFields>
  <rowItems count="1290">
    <i>
      <x v="1"/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t="default" r="1">
      <x v="1"/>
    </i>
    <i r="1">
      <x v="2"/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t="default" r="1">
      <x v="2"/>
    </i>
    <i r="1">
      <x v="3"/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t="default" r="1">
      <x v="3"/>
    </i>
    <i r="1">
      <x v="4"/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t="default" r="1">
      <x v="4"/>
    </i>
    <i r="1">
      <x v="5"/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t="default" r="1">
      <x v="5"/>
    </i>
    <i r="1">
      <x v="6"/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t="default" r="1">
      <x v="6"/>
    </i>
    <i r="1">
      <x v="7"/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t="default" r="1">
      <x v="7"/>
    </i>
    <i r="1">
      <x v="8"/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t="default" r="1">
      <x v="8"/>
    </i>
    <i r="1">
      <x v="9"/>
      <x v="191"/>
    </i>
    <i r="2">
      <x v="192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2">
      <x v="200"/>
    </i>
    <i r="2">
      <x v="201"/>
    </i>
    <i r="2">
      <x v="202"/>
    </i>
    <i r="2">
      <x v="203"/>
    </i>
    <i r="2">
      <x v="204"/>
    </i>
    <i r="2">
      <x v="205"/>
    </i>
    <i r="2">
      <x v="206"/>
    </i>
    <i r="2">
      <x v="207"/>
    </i>
    <i r="2">
      <x v="208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t="default" r="1">
      <x v="9"/>
    </i>
    <i r="1">
      <x v="10"/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t="default" r="1">
      <x v="10"/>
    </i>
    <i r="1">
      <x v="11"/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t="default" r="1">
      <x v="11"/>
    </i>
    <i r="1">
      <x v="12"/>
      <x v="277"/>
    </i>
    <i r="2">
      <x v="278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 r="2">
      <x v="301"/>
    </i>
    <i r="2">
      <x v="302"/>
    </i>
    <i r="2">
      <x v="303"/>
    </i>
    <i r="2">
      <x v="304"/>
    </i>
    <i t="default" r="1">
      <x v="12"/>
    </i>
    <i t="default">
      <x v="1"/>
    </i>
    <i>
      <x v="2"/>
      <x v="1"/>
      <x v="305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t="default" r="1">
      <x v="1"/>
    </i>
    <i r="1">
      <x v="2"/>
      <x v="323"/>
    </i>
    <i r="2">
      <x v="324"/>
    </i>
    <i r="2">
      <x v="325"/>
    </i>
    <i r="2">
      <x v="326"/>
    </i>
    <i r="2">
      <x v="327"/>
    </i>
    <i r="2">
      <x v="328"/>
    </i>
    <i r="2">
      <x v="329"/>
    </i>
    <i r="2">
      <x v="330"/>
    </i>
    <i r="2">
      <x v="331"/>
    </i>
    <i r="2">
      <x v="332"/>
    </i>
    <i r="2">
      <x v="333"/>
    </i>
    <i r="2">
      <x v="334"/>
    </i>
    <i r="2">
      <x v="335"/>
    </i>
    <i r="2">
      <x v="336"/>
    </i>
    <i r="2">
      <x v="337"/>
    </i>
    <i r="2">
      <x v="338"/>
    </i>
    <i r="2">
      <x v="339"/>
    </i>
    <i t="default" r="1">
      <x v="2"/>
    </i>
    <i r="1">
      <x v="3"/>
      <x v="340"/>
    </i>
    <i r="2">
      <x v="341"/>
    </i>
    <i r="2">
      <x v="342"/>
    </i>
    <i r="2">
      <x v="343"/>
    </i>
    <i r="2">
      <x v="344"/>
    </i>
    <i r="2">
      <x v="345"/>
    </i>
    <i r="2">
      <x v="346"/>
    </i>
    <i r="2">
      <x v="347"/>
    </i>
    <i r="2">
      <x v="348"/>
    </i>
    <i r="2">
      <x v="349"/>
    </i>
    <i r="2">
      <x v="350"/>
    </i>
    <i r="2">
      <x v="351"/>
    </i>
    <i r="2">
      <x v="352"/>
    </i>
    <i r="2">
      <x v="353"/>
    </i>
    <i r="2">
      <x v="354"/>
    </i>
    <i r="2">
      <x v="355"/>
    </i>
    <i r="2">
      <x v="356"/>
    </i>
    <i r="2">
      <x v="357"/>
    </i>
    <i r="2">
      <x v="358"/>
    </i>
    <i r="2">
      <x v="359"/>
    </i>
    <i r="2">
      <x v="360"/>
    </i>
    <i r="2">
      <x v="361"/>
    </i>
    <i r="2">
      <x v="362"/>
    </i>
    <i r="2">
      <x v="363"/>
    </i>
    <i r="2">
      <x v="364"/>
    </i>
    <i r="2">
      <x v="365"/>
    </i>
    <i t="default" r="1">
      <x v="3"/>
    </i>
    <i r="1">
      <x v="4"/>
      <x v="366"/>
    </i>
    <i r="2">
      <x v="367"/>
    </i>
    <i r="2">
      <x v="368"/>
    </i>
    <i r="2">
      <x v="369"/>
    </i>
    <i r="2">
      <x v="370"/>
    </i>
    <i r="2">
      <x v="371"/>
    </i>
    <i r="2">
      <x v="372"/>
    </i>
    <i r="2">
      <x v="373"/>
    </i>
    <i r="2">
      <x v="374"/>
    </i>
    <i r="2">
      <x v="375"/>
    </i>
    <i r="2">
      <x v="376"/>
    </i>
    <i r="2">
      <x v="377"/>
    </i>
    <i r="2">
      <x v="378"/>
    </i>
    <i r="2">
      <x v="379"/>
    </i>
    <i r="2">
      <x v="380"/>
    </i>
    <i r="2">
      <x v="381"/>
    </i>
    <i r="2">
      <x v="382"/>
    </i>
    <i r="2">
      <x v="383"/>
    </i>
    <i r="2">
      <x v="384"/>
    </i>
    <i r="2">
      <x v="385"/>
    </i>
    <i r="2">
      <x v="386"/>
    </i>
    <i r="2">
      <x v="387"/>
    </i>
    <i r="2">
      <x v="388"/>
    </i>
    <i r="2">
      <x v="389"/>
    </i>
    <i r="2">
      <x v="390"/>
    </i>
    <i t="default" r="1">
      <x v="4"/>
    </i>
    <i r="1">
      <x v="5"/>
      <x v="391"/>
    </i>
    <i r="2">
      <x v="392"/>
    </i>
    <i r="2">
      <x v="393"/>
    </i>
    <i r="2">
      <x v="394"/>
    </i>
    <i r="2">
      <x v="395"/>
    </i>
    <i r="2">
      <x v="396"/>
    </i>
    <i r="2">
      <x v="397"/>
    </i>
    <i r="2">
      <x v="398"/>
    </i>
    <i r="2">
      <x v="399"/>
    </i>
    <i r="2">
      <x v="400"/>
    </i>
    <i r="2">
      <x v="401"/>
    </i>
    <i r="2">
      <x v="402"/>
    </i>
    <i r="2">
      <x v="403"/>
    </i>
    <i r="2">
      <x v="404"/>
    </i>
    <i r="2">
      <x v="405"/>
    </i>
    <i r="2">
      <x v="406"/>
    </i>
    <i r="2">
      <x v="407"/>
    </i>
    <i r="2">
      <x v="408"/>
    </i>
    <i r="2">
      <x v="409"/>
    </i>
    <i r="2">
      <x v="410"/>
    </i>
    <i r="2">
      <x v="411"/>
    </i>
    <i r="2">
      <x v="412"/>
    </i>
    <i r="2">
      <x v="413"/>
    </i>
    <i r="2">
      <x v="414"/>
    </i>
    <i r="2">
      <x v="415"/>
    </i>
    <i r="2">
      <x v="416"/>
    </i>
    <i r="2">
      <x v="417"/>
    </i>
    <i t="default" r="1">
      <x v="5"/>
    </i>
    <i r="1">
      <x v="6"/>
      <x v="418"/>
    </i>
    <i r="2">
      <x v="419"/>
    </i>
    <i r="2">
      <x v="420"/>
    </i>
    <i r="2">
      <x v="421"/>
    </i>
    <i r="2">
      <x v="422"/>
    </i>
    <i r="2">
      <x v="423"/>
    </i>
    <i r="2">
      <x v="424"/>
    </i>
    <i r="2">
      <x v="425"/>
    </i>
    <i r="2">
      <x v="426"/>
    </i>
    <i r="2">
      <x v="427"/>
    </i>
    <i r="2">
      <x v="428"/>
    </i>
    <i r="2">
      <x v="429"/>
    </i>
    <i r="2">
      <x v="430"/>
    </i>
    <i r="2">
      <x v="431"/>
    </i>
    <i r="2">
      <x v="432"/>
    </i>
    <i r="2">
      <x v="433"/>
    </i>
    <i r="2">
      <x v="434"/>
    </i>
    <i r="2">
      <x v="435"/>
    </i>
    <i r="2">
      <x v="436"/>
    </i>
    <i r="2">
      <x v="437"/>
    </i>
    <i r="2">
      <x v="438"/>
    </i>
    <i r="2">
      <x v="439"/>
    </i>
    <i t="default" r="1">
      <x v="6"/>
    </i>
    <i r="1">
      <x v="7"/>
      <x v="440"/>
    </i>
    <i r="2">
      <x v="441"/>
    </i>
    <i r="2">
      <x v="442"/>
    </i>
    <i r="2">
      <x v="443"/>
    </i>
    <i r="2">
      <x v="444"/>
    </i>
    <i r="2">
      <x v="445"/>
    </i>
    <i r="2">
      <x v="446"/>
    </i>
    <i r="2">
      <x v="447"/>
    </i>
    <i r="2">
      <x v="448"/>
    </i>
    <i r="2">
      <x v="449"/>
    </i>
    <i r="2">
      <x v="450"/>
    </i>
    <i r="2">
      <x v="451"/>
    </i>
    <i r="2">
      <x v="452"/>
    </i>
    <i r="2">
      <x v="453"/>
    </i>
    <i r="2">
      <x v="454"/>
    </i>
    <i r="2">
      <x v="455"/>
    </i>
    <i r="2">
      <x v="456"/>
    </i>
    <i r="2">
      <x v="457"/>
    </i>
    <i r="2">
      <x v="458"/>
    </i>
    <i r="2">
      <x v="459"/>
    </i>
    <i r="2">
      <x v="460"/>
    </i>
    <i r="2">
      <x v="461"/>
    </i>
    <i r="2">
      <x v="462"/>
    </i>
    <i r="2">
      <x v="463"/>
    </i>
    <i t="default" r="1">
      <x v="7"/>
    </i>
    <i r="1">
      <x v="8"/>
      <x v="464"/>
    </i>
    <i r="2">
      <x v="465"/>
    </i>
    <i r="2">
      <x v="466"/>
    </i>
    <i r="2">
      <x v="467"/>
    </i>
    <i r="2">
      <x v="468"/>
    </i>
    <i r="2">
      <x v="469"/>
    </i>
    <i r="2">
      <x v="470"/>
    </i>
    <i r="2">
      <x v="471"/>
    </i>
    <i r="2">
      <x v="472"/>
    </i>
    <i r="2">
      <x v="473"/>
    </i>
    <i r="2">
      <x v="474"/>
    </i>
    <i r="2">
      <x v="475"/>
    </i>
    <i r="2">
      <x v="476"/>
    </i>
    <i r="2">
      <x v="477"/>
    </i>
    <i r="2">
      <x v="478"/>
    </i>
    <i r="2">
      <x v="479"/>
    </i>
    <i r="2">
      <x v="480"/>
    </i>
    <i r="2">
      <x v="481"/>
    </i>
    <i r="2">
      <x v="482"/>
    </i>
    <i r="2">
      <x v="483"/>
    </i>
    <i r="2">
      <x v="484"/>
    </i>
    <i r="2">
      <x v="485"/>
    </i>
    <i t="default" r="1">
      <x v="8"/>
    </i>
    <i r="1">
      <x v="9"/>
      <x v="486"/>
    </i>
    <i r="2">
      <x v="487"/>
    </i>
    <i r="2">
      <x v="488"/>
    </i>
    <i r="2">
      <x v="489"/>
    </i>
    <i r="2">
      <x v="490"/>
    </i>
    <i r="2">
      <x v="491"/>
    </i>
    <i r="2">
      <x v="492"/>
    </i>
    <i r="2">
      <x v="493"/>
    </i>
    <i r="2">
      <x v="494"/>
    </i>
    <i r="2">
      <x v="495"/>
    </i>
    <i r="2">
      <x v="496"/>
    </i>
    <i r="2">
      <x v="497"/>
    </i>
    <i r="2">
      <x v="498"/>
    </i>
    <i r="2">
      <x v="499"/>
    </i>
    <i r="2">
      <x v="500"/>
    </i>
    <i r="2">
      <x v="501"/>
    </i>
    <i r="2">
      <x v="502"/>
    </i>
    <i r="2">
      <x v="503"/>
    </i>
    <i r="2">
      <x v="504"/>
    </i>
    <i r="2">
      <x v="505"/>
    </i>
    <i r="2">
      <x v="506"/>
    </i>
    <i r="2">
      <x v="507"/>
    </i>
    <i r="2">
      <x v="508"/>
    </i>
    <i r="2">
      <x v="509"/>
    </i>
    <i r="2">
      <x v="510"/>
    </i>
    <i t="default" r="1">
      <x v="9"/>
    </i>
    <i r="1">
      <x v="10"/>
      <x v="511"/>
    </i>
    <i r="2">
      <x v="512"/>
    </i>
    <i r="2">
      <x v="513"/>
    </i>
    <i r="2">
      <x v="514"/>
    </i>
    <i r="2">
      <x v="515"/>
    </i>
    <i r="2">
      <x v="516"/>
    </i>
    <i r="2">
      <x v="517"/>
    </i>
    <i r="2">
      <x v="518"/>
    </i>
    <i r="2">
      <x v="519"/>
    </i>
    <i r="2">
      <x v="520"/>
    </i>
    <i r="2">
      <x v="521"/>
    </i>
    <i r="2">
      <x v="522"/>
    </i>
    <i r="2">
      <x v="523"/>
    </i>
    <i r="2">
      <x v="524"/>
    </i>
    <i r="2">
      <x v="525"/>
    </i>
    <i r="2">
      <x v="526"/>
    </i>
    <i r="2">
      <x v="527"/>
    </i>
    <i r="2">
      <x v="528"/>
    </i>
    <i r="2">
      <x v="529"/>
    </i>
    <i r="2">
      <x v="530"/>
    </i>
    <i r="2">
      <x v="531"/>
    </i>
    <i r="2">
      <x v="532"/>
    </i>
    <i r="2">
      <x v="533"/>
    </i>
    <i r="2">
      <x v="534"/>
    </i>
    <i r="2">
      <x v="535"/>
    </i>
    <i r="2">
      <x v="536"/>
    </i>
    <i t="default" r="1">
      <x v="10"/>
    </i>
    <i r="1">
      <x v="11"/>
      <x v="537"/>
    </i>
    <i r="2">
      <x v="538"/>
    </i>
    <i r="2">
      <x v="539"/>
    </i>
    <i r="2">
      <x v="540"/>
    </i>
    <i r="2">
      <x v="541"/>
    </i>
    <i r="2">
      <x v="542"/>
    </i>
    <i r="2">
      <x v="543"/>
    </i>
    <i r="2">
      <x v="544"/>
    </i>
    <i r="2">
      <x v="545"/>
    </i>
    <i r="2">
      <x v="546"/>
    </i>
    <i r="2">
      <x v="547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2">
      <x v="555"/>
    </i>
    <i r="2">
      <x v="556"/>
    </i>
    <i r="2">
      <x v="557"/>
    </i>
    <i r="2">
      <x v="558"/>
    </i>
    <i r="2">
      <x v="559"/>
    </i>
    <i r="2">
      <x v="560"/>
    </i>
    <i r="2">
      <x v="561"/>
    </i>
    <i r="2">
      <x v="562"/>
    </i>
    <i r="2">
      <x v="563"/>
    </i>
    <i r="2">
      <x v="564"/>
    </i>
    <i t="default" r="1">
      <x v="11"/>
    </i>
    <i r="1">
      <x v="12"/>
      <x v="565"/>
    </i>
    <i r="2">
      <x v="566"/>
    </i>
    <i r="2">
      <x v="567"/>
    </i>
    <i r="2">
      <x v="568"/>
    </i>
    <i r="2">
      <x v="569"/>
    </i>
    <i r="2">
      <x v="570"/>
    </i>
    <i r="2">
      <x v="571"/>
    </i>
    <i r="2">
      <x v="572"/>
    </i>
    <i r="2">
      <x v="573"/>
    </i>
    <i r="2">
      <x v="574"/>
    </i>
    <i r="2">
      <x v="575"/>
    </i>
    <i r="2">
      <x v="576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4"/>
    </i>
    <i r="2">
      <x v="585"/>
    </i>
    <i r="2">
      <x v="586"/>
    </i>
    <i r="2">
      <x v="587"/>
    </i>
    <i r="2">
      <x v="588"/>
    </i>
    <i r="2">
      <x v="589"/>
    </i>
    <i r="2">
      <x v="590"/>
    </i>
    <i r="2">
      <x v="591"/>
    </i>
    <i r="2">
      <x v="592"/>
    </i>
    <i r="2">
      <x v="593"/>
    </i>
    <i r="2">
      <x v="594"/>
    </i>
    <i t="default" r="1">
      <x v="12"/>
    </i>
    <i t="default">
      <x v="2"/>
    </i>
    <i>
      <x v="3"/>
      <x v="1"/>
      <x v="595"/>
    </i>
    <i r="2">
      <x v="596"/>
    </i>
    <i r="2">
      <x v="597"/>
    </i>
    <i r="2">
      <x v="598"/>
    </i>
    <i r="2">
      <x v="599"/>
    </i>
    <i r="2">
      <x v="600"/>
    </i>
    <i r="2">
      <x v="601"/>
    </i>
    <i r="2">
      <x v="602"/>
    </i>
    <i r="2">
      <x v="603"/>
    </i>
    <i r="2">
      <x v="604"/>
    </i>
    <i r="2">
      <x v="605"/>
    </i>
    <i r="2">
      <x v="606"/>
    </i>
    <i r="2">
      <x v="607"/>
    </i>
    <i r="2">
      <x v="608"/>
    </i>
    <i r="2">
      <x v="609"/>
    </i>
    <i r="2">
      <x v="610"/>
    </i>
    <i r="2">
      <x v="611"/>
    </i>
    <i r="2">
      <x v="612"/>
    </i>
    <i r="2">
      <x v="613"/>
    </i>
    <i r="2">
      <x v="614"/>
    </i>
    <i r="2">
      <x v="615"/>
    </i>
    <i t="default" r="1">
      <x v="1"/>
    </i>
    <i r="1">
      <x v="2"/>
      <x v="616"/>
    </i>
    <i r="2">
      <x v="617"/>
    </i>
    <i r="2">
      <x v="618"/>
    </i>
    <i r="2">
      <x v="619"/>
    </i>
    <i r="2">
      <x v="620"/>
    </i>
    <i r="2">
      <x v="621"/>
    </i>
    <i r="2">
      <x v="622"/>
    </i>
    <i r="2">
      <x v="623"/>
    </i>
    <i r="2">
      <x v="624"/>
    </i>
    <i r="2">
      <x v="625"/>
    </i>
    <i r="2">
      <x v="626"/>
    </i>
    <i r="2">
      <x v="627"/>
    </i>
    <i r="2">
      <x v="628"/>
    </i>
    <i r="2">
      <x v="629"/>
    </i>
    <i r="2">
      <x v="630"/>
    </i>
    <i r="2">
      <x v="631"/>
    </i>
    <i r="2">
      <x v="632"/>
    </i>
    <i r="2">
      <x v="633"/>
    </i>
    <i r="2">
      <x v="634"/>
    </i>
    <i r="2">
      <x v="635"/>
    </i>
    <i r="2">
      <x v="636"/>
    </i>
    <i r="2">
      <x v="637"/>
    </i>
    <i r="2">
      <x v="638"/>
    </i>
    <i r="2">
      <x v="639"/>
    </i>
    <i t="default" r="1">
      <x v="2"/>
    </i>
    <i r="1">
      <x v="3"/>
      <x v="640"/>
    </i>
    <i r="2">
      <x v="641"/>
    </i>
    <i r="2">
      <x v="642"/>
    </i>
    <i r="2">
      <x v="643"/>
    </i>
    <i r="2">
      <x v="644"/>
    </i>
    <i r="2">
      <x v="645"/>
    </i>
    <i r="2">
      <x v="646"/>
    </i>
    <i r="2">
      <x v="647"/>
    </i>
    <i r="2">
      <x v="648"/>
    </i>
    <i r="2">
      <x v="649"/>
    </i>
    <i r="2">
      <x v="650"/>
    </i>
    <i r="2">
      <x v="651"/>
    </i>
    <i r="2">
      <x v="652"/>
    </i>
    <i r="2">
      <x v="653"/>
    </i>
    <i r="2">
      <x v="654"/>
    </i>
    <i r="2">
      <x v="655"/>
    </i>
    <i r="2">
      <x v="656"/>
    </i>
    <i r="2">
      <x v="657"/>
    </i>
    <i r="2">
      <x v="658"/>
    </i>
    <i r="2">
      <x v="659"/>
    </i>
    <i r="2">
      <x v="660"/>
    </i>
    <i r="2">
      <x v="661"/>
    </i>
    <i r="2">
      <x v="662"/>
    </i>
    <i r="2">
      <x v="663"/>
    </i>
    <i r="2">
      <x v="664"/>
    </i>
    <i r="2">
      <x v="665"/>
    </i>
    <i r="2">
      <x v="666"/>
    </i>
    <i r="2">
      <x v="667"/>
    </i>
    <i t="default" r="1">
      <x v="3"/>
    </i>
    <i r="1">
      <x v="4"/>
      <x v="668"/>
    </i>
    <i r="2">
      <x v="669"/>
    </i>
    <i r="2">
      <x v="670"/>
    </i>
    <i r="2">
      <x v="671"/>
    </i>
    <i r="2">
      <x v="672"/>
    </i>
    <i r="2">
      <x v="673"/>
    </i>
    <i r="2">
      <x v="674"/>
    </i>
    <i r="2">
      <x v="675"/>
    </i>
    <i r="2">
      <x v="676"/>
    </i>
    <i r="2">
      <x v="677"/>
    </i>
    <i r="2">
      <x v="678"/>
    </i>
    <i r="2">
      <x v="679"/>
    </i>
    <i r="2">
      <x v="680"/>
    </i>
    <i r="2">
      <x v="681"/>
    </i>
    <i r="2">
      <x v="682"/>
    </i>
    <i r="2">
      <x v="683"/>
    </i>
    <i r="2">
      <x v="684"/>
    </i>
    <i r="2">
      <x v="685"/>
    </i>
    <i r="2">
      <x v="686"/>
    </i>
    <i r="2">
      <x v="687"/>
    </i>
    <i r="2">
      <x v="688"/>
    </i>
    <i r="2">
      <x v="689"/>
    </i>
    <i r="2">
      <x v="690"/>
    </i>
    <i r="2">
      <x v="691"/>
    </i>
    <i r="2">
      <x v="692"/>
    </i>
    <i r="2">
      <x v="693"/>
    </i>
    <i t="default" r="1">
      <x v="4"/>
    </i>
    <i r="1">
      <x v="5"/>
      <x v="694"/>
    </i>
    <i r="2">
      <x v="695"/>
    </i>
    <i r="2">
      <x v="696"/>
    </i>
    <i r="2">
      <x v="697"/>
    </i>
    <i r="2">
      <x v="698"/>
    </i>
    <i r="2">
      <x v="699"/>
    </i>
    <i r="2">
      <x v="700"/>
    </i>
    <i r="2">
      <x v="701"/>
    </i>
    <i r="2">
      <x v="702"/>
    </i>
    <i r="2">
      <x v="703"/>
    </i>
    <i r="2">
      <x v="704"/>
    </i>
    <i r="2">
      <x v="705"/>
    </i>
    <i r="2">
      <x v="706"/>
    </i>
    <i r="2">
      <x v="707"/>
    </i>
    <i r="2">
      <x v="708"/>
    </i>
    <i r="2">
      <x v="709"/>
    </i>
    <i r="2">
      <x v="710"/>
    </i>
    <i r="2">
      <x v="711"/>
    </i>
    <i r="2">
      <x v="712"/>
    </i>
    <i r="2">
      <x v="713"/>
    </i>
    <i r="2">
      <x v="714"/>
    </i>
    <i r="2">
      <x v="715"/>
    </i>
    <i r="2">
      <x v="716"/>
    </i>
    <i r="2">
      <x v="717"/>
    </i>
    <i r="2">
      <x v="718"/>
    </i>
    <i r="2">
      <x v="719"/>
    </i>
    <i r="2">
      <x v="720"/>
    </i>
    <i r="2">
      <x v="721"/>
    </i>
    <i r="2">
      <x v="722"/>
    </i>
    <i t="default" r="1">
      <x v="5"/>
    </i>
    <i r="1">
      <x v="6"/>
      <x v="723"/>
    </i>
    <i r="2">
      <x v="724"/>
    </i>
    <i r="2">
      <x v="725"/>
    </i>
    <i r="2">
      <x v="726"/>
    </i>
    <i r="2">
      <x v="727"/>
    </i>
    <i r="2">
      <x v="728"/>
    </i>
    <i r="2">
      <x v="729"/>
    </i>
    <i r="2">
      <x v="730"/>
    </i>
    <i r="2">
      <x v="731"/>
    </i>
    <i r="2">
      <x v="732"/>
    </i>
    <i r="2">
      <x v="733"/>
    </i>
    <i r="2">
      <x v="734"/>
    </i>
    <i r="2">
      <x v="735"/>
    </i>
    <i r="2">
      <x v="736"/>
    </i>
    <i r="2">
      <x v="737"/>
    </i>
    <i r="2">
      <x v="738"/>
    </i>
    <i r="2">
      <x v="739"/>
    </i>
    <i r="2">
      <x v="740"/>
    </i>
    <i r="2">
      <x v="741"/>
    </i>
    <i r="2">
      <x v="742"/>
    </i>
    <i r="2">
      <x v="743"/>
    </i>
    <i r="2">
      <x v="744"/>
    </i>
    <i r="2">
      <x v="745"/>
    </i>
    <i r="2">
      <x v="746"/>
    </i>
    <i r="2">
      <x v="747"/>
    </i>
    <i r="2">
      <x v="748"/>
    </i>
    <i r="2">
      <x v="749"/>
    </i>
    <i t="default" r="1">
      <x v="6"/>
    </i>
    <i r="1">
      <x v="7"/>
      <x v="750"/>
    </i>
    <i r="2">
      <x v="751"/>
    </i>
    <i r="2">
      <x v="752"/>
    </i>
    <i r="2">
      <x v="753"/>
    </i>
    <i r="2">
      <x v="754"/>
    </i>
    <i r="2">
      <x v="755"/>
    </i>
    <i r="2">
      <x v="756"/>
    </i>
    <i r="2">
      <x v="757"/>
    </i>
    <i r="2">
      <x v="758"/>
    </i>
    <i r="2">
      <x v="759"/>
    </i>
    <i r="2">
      <x v="760"/>
    </i>
    <i r="2">
      <x v="761"/>
    </i>
    <i r="2">
      <x v="762"/>
    </i>
    <i r="2">
      <x v="763"/>
    </i>
    <i r="2">
      <x v="764"/>
    </i>
    <i r="2">
      <x v="765"/>
    </i>
    <i r="2">
      <x v="766"/>
    </i>
    <i r="2">
      <x v="767"/>
    </i>
    <i r="2">
      <x v="768"/>
    </i>
    <i r="2">
      <x v="769"/>
    </i>
    <i r="2">
      <x v="770"/>
    </i>
    <i r="2">
      <x v="771"/>
    </i>
    <i r="2">
      <x v="772"/>
    </i>
    <i r="2">
      <x v="773"/>
    </i>
    <i r="2">
      <x v="774"/>
    </i>
    <i t="default" r="1">
      <x v="7"/>
    </i>
    <i r="1">
      <x v="8"/>
      <x v="775"/>
    </i>
    <i r="2">
      <x v="776"/>
    </i>
    <i r="2">
      <x v="777"/>
    </i>
    <i r="2">
      <x v="778"/>
    </i>
    <i r="2">
      <x v="779"/>
    </i>
    <i r="2">
      <x v="780"/>
    </i>
    <i r="2">
      <x v="781"/>
    </i>
    <i r="2">
      <x v="782"/>
    </i>
    <i r="2">
      <x v="783"/>
    </i>
    <i r="2">
      <x v="784"/>
    </i>
    <i r="2">
      <x v="785"/>
    </i>
    <i r="2">
      <x v="786"/>
    </i>
    <i r="2">
      <x v="787"/>
    </i>
    <i r="2">
      <x v="788"/>
    </i>
    <i r="2">
      <x v="789"/>
    </i>
    <i r="2">
      <x v="790"/>
    </i>
    <i r="2">
      <x v="791"/>
    </i>
    <i r="2">
      <x v="792"/>
    </i>
    <i r="2">
      <x v="793"/>
    </i>
    <i r="2">
      <x v="794"/>
    </i>
    <i r="2">
      <x v="795"/>
    </i>
    <i r="2">
      <x v="796"/>
    </i>
    <i r="2">
      <x v="797"/>
    </i>
    <i r="2">
      <x v="798"/>
    </i>
    <i r="2">
      <x v="799"/>
    </i>
    <i r="2">
      <x v="800"/>
    </i>
    <i r="2">
      <x v="801"/>
    </i>
    <i r="2">
      <x v="802"/>
    </i>
    <i t="default" r="1">
      <x v="8"/>
    </i>
    <i r="1">
      <x v="9"/>
      <x v="803"/>
    </i>
    <i r="2">
      <x v="804"/>
    </i>
    <i r="2">
      <x v="805"/>
    </i>
    <i r="2">
      <x v="806"/>
    </i>
    <i r="2">
      <x v="807"/>
    </i>
    <i r="2">
      <x v="808"/>
    </i>
    <i r="2">
      <x v="809"/>
    </i>
    <i r="2">
      <x v="810"/>
    </i>
    <i r="2">
      <x v="811"/>
    </i>
    <i r="2">
      <x v="812"/>
    </i>
    <i r="2">
      <x v="813"/>
    </i>
    <i r="2">
      <x v="814"/>
    </i>
    <i r="2">
      <x v="815"/>
    </i>
    <i r="2">
      <x v="816"/>
    </i>
    <i r="2">
      <x v="817"/>
    </i>
    <i r="2">
      <x v="818"/>
    </i>
    <i r="2">
      <x v="819"/>
    </i>
    <i r="2">
      <x v="820"/>
    </i>
    <i r="2">
      <x v="821"/>
    </i>
    <i r="2">
      <x v="822"/>
    </i>
    <i r="2">
      <x v="823"/>
    </i>
    <i r="2">
      <x v="824"/>
    </i>
    <i r="2">
      <x v="825"/>
    </i>
    <i r="2">
      <x v="826"/>
    </i>
    <i r="2">
      <x v="827"/>
    </i>
    <i r="2">
      <x v="828"/>
    </i>
    <i r="2">
      <x v="829"/>
    </i>
    <i r="2">
      <x v="830"/>
    </i>
    <i t="default" r="1">
      <x v="9"/>
    </i>
    <i r="1">
      <x v="10"/>
      <x v="831"/>
    </i>
    <i r="2">
      <x v="832"/>
    </i>
    <i r="2">
      <x v="833"/>
    </i>
    <i r="2">
      <x v="834"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r="2">
      <x v="844"/>
    </i>
    <i r="2">
      <x v="845"/>
    </i>
    <i r="2">
      <x v="846"/>
    </i>
    <i r="2">
      <x v="847"/>
    </i>
    <i r="2">
      <x v="848"/>
    </i>
    <i r="2">
      <x v="849"/>
    </i>
    <i r="2">
      <x v="850"/>
    </i>
    <i r="2">
      <x v="851"/>
    </i>
    <i r="2">
      <x v="852"/>
    </i>
    <i r="2">
      <x v="853"/>
    </i>
    <i r="2">
      <x v="854"/>
    </i>
    <i r="2">
      <x v="855"/>
    </i>
    <i r="2">
      <x v="856"/>
    </i>
    <i r="2">
      <x v="857"/>
    </i>
    <i t="default" r="1">
      <x v="10"/>
    </i>
    <i r="1">
      <x v="11"/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t="default" r="1">
      <x v="11"/>
    </i>
    <i r="1">
      <x v="12"/>
      <x v="887"/>
    </i>
    <i r="2">
      <x v="888"/>
    </i>
    <i r="2">
      <x v="889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t="default" r="1">
      <x v="12"/>
    </i>
    <i t="default">
      <x v="3"/>
    </i>
    <i>
      <x v="4"/>
      <x v="1"/>
      <x v="915"/>
    </i>
    <i r="2">
      <x v="916"/>
    </i>
    <i r="2">
      <x v="917"/>
    </i>
    <i r="2">
      <x v="918"/>
    </i>
    <i r="2">
      <x v="919"/>
    </i>
    <i r="2">
      <x v="920"/>
    </i>
    <i r="2">
      <x v="921"/>
    </i>
    <i r="2">
      <x v="922"/>
    </i>
    <i r="2">
      <x v="923"/>
    </i>
    <i r="2">
      <x v="924"/>
    </i>
    <i r="2">
      <x v="925"/>
    </i>
    <i r="2">
      <x v="926"/>
    </i>
    <i r="2">
      <x v="927"/>
    </i>
    <i r="2">
      <x v="928"/>
    </i>
    <i r="2">
      <x v="929"/>
    </i>
    <i r="2">
      <x v="930"/>
    </i>
    <i r="2">
      <x v="931"/>
    </i>
    <i r="2">
      <x v="932"/>
    </i>
    <i r="2">
      <x v="933"/>
    </i>
    <i r="2">
      <x v="934"/>
    </i>
    <i r="2">
      <x v="935"/>
    </i>
    <i r="2">
      <x v="936"/>
    </i>
    <i r="2">
      <x v="937"/>
    </i>
    <i t="default" r="1">
      <x v="1"/>
    </i>
    <i r="1">
      <x v="2"/>
      <x v="938"/>
    </i>
    <i r="2">
      <x v="939"/>
    </i>
    <i r="2">
      <x v="940"/>
    </i>
    <i r="2">
      <x v="941"/>
    </i>
    <i r="2">
      <x v="942"/>
    </i>
    <i r="2">
      <x v="943"/>
    </i>
    <i r="2">
      <x v="944"/>
    </i>
    <i r="2">
      <x v="945"/>
    </i>
    <i r="2">
      <x v="946"/>
    </i>
    <i r="2">
      <x v="947"/>
    </i>
    <i r="2">
      <x v="948"/>
    </i>
    <i r="2">
      <x v="949"/>
    </i>
    <i r="2">
      <x v="950"/>
    </i>
    <i r="2">
      <x v="951"/>
    </i>
    <i r="2">
      <x v="952"/>
    </i>
    <i r="2">
      <x v="953"/>
    </i>
    <i r="2">
      <x v="954"/>
    </i>
    <i r="2">
      <x v="955"/>
    </i>
    <i r="2">
      <x v="956"/>
    </i>
    <i r="2">
      <x v="957"/>
    </i>
    <i t="default" r="1">
      <x v="2"/>
    </i>
    <i r="1">
      <x v="3"/>
      <x v="958"/>
    </i>
    <i r="2">
      <x v="959"/>
    </i>
    <i r="2">
      <x v="960"/>
    </i>
    <i r="2">
      <x v="961"/>
    </i>
    <i r="2">
      <x v="962"/>
    </i>
    <i r="2">
      <x v="963"/>
    </i>
    <i r="2">
      <x v="964"/>
    </i>
    <i r="2">
      <x v="965"/>
    </i>
    <i r="2">
      <x v="966"/>
    </i>
    <i r="2">
      <x v="967"/>
    </i>
    <i r="2">
      <x v="968"/>
    </i>
    <i r="2">
      <x v="969"/>
    </i>
    <i r="2">
      <x v="970"/>
    </i>
    <i r="2">
      <x v="971"/>
    </i>
    <i r="2">
      <x v="972"/>
    </i>
    <i r="2">
      <x v="973"/>
    </i>
    <i r="2">
      <x v="974"/>
    </i>
    <i r="2">
      <x v="975"/>
    </i>
    <i r="2">
      <x v="976"/>
    </i>
    <i r="2">
      <x v="977"/>
    </i>
    <i r="2">
      <x v="978"/>
    </i>
    <i r="2">
      <x v="979"/>
    </i>
    <i r="2">
      <x v="980"/>
    </i>
    <i r="2">
      <x v="981"/>
    </i>
    <i r="2">
      <x v="982"/>
    </i>
    <i r="2">
      <x v="983"/>
    </i>
    <i r="2">
      <x v="984"/>
    </i>
    <i r="2">
      <x v="985"/>
    </i>
    <i t="default" r="1">
      <x v="3"/>
    </i>
    <i r="1">
      <x v="4"/>
      <x v="986"/>
    </i>
    <i r="2">
      <x v="987"/>
    </i>
    <i r="2">
      <x v="988"/>
    </i>
    <i r="2">
      <x v="989"/>
    </i>
    <i r="2">
      <x v="990"/>
    </i>
    <i r="2">
      <x v="991"/>
    </i>
    <i r="2">
      <x v="992"/>
    </i>
    <i r="2">
      <x v="993"/>
    </i>
    <i r="2">
      <x v="994"/>
    </i>
    <i r="2">
      <x v="995"/>
    </i>
    <i r="2">
      <x v="996"/>
    </i>
    <i r="2">
      <x v="997"/>
    </i>
    <i r="2">
      <x v="998"/>
    </i>
    <i r="2">
      <x v="999"/>
    </i>
    <i r="2">
      <x v="1000"/>
    </i>
    <i r="2">
      <x v="1001"/>
    </i>
    <i r="2">
      <x v="1002"/>
    </i>
    <i r="2">
      <x v="1003"/>
    </i>
    <i r="2">
      <x v="1004"/>
    </i>
    <i r="2">
      <x v="1005"/>
    </i>
    <i r="2">
      <x v="1006"/>
    </i>
    <i r="2">
      <x v="1007"/>
    </i>
    <i r="2">
      <x v="1008"/>
    </i>
    <i r="2">
      <x v="1009"/>
    </i>
    <i r="2">
      <x v="1010"/>
    </i>
    <i r="2">
      <x v="1011"/>
    </i>
    <i r="2">
      <x v="1012"/>
    </i>
    <i t="default" r="1">
      <x v="4"/>
    </i>
    <i r="1">
      <x v="5"/>
      <x v="1013"/>
    </i>
    <i r="2">
      <x v="1014"/>
    </i>
    <i r="2">
      <x v="1015"/>
    </i>
    <i r="2">
      <x v="1016"/>
    </i>
    <i r="2">
      <x v="1017"/>
    </i>
    <i r="2">
      <x v="1018"/>
    </i>
    <i r="2">
      <x v="1019"/>
    </i>
    <i r="2">
      <x v="1020"/>
    </i>
    <i r="2">
      <x v="1021"/>
    </i>
    <i r="2">
      <x v="1022"/>
    </i>
    <i r="2">
      <x v="1023"/>
    </i>
    <i r="2">
      <x v="1024"/>
    </i>
    <i r="2">
      <x v="1025"/>
    </i>
    <i r="2">
      <x v="1026"/>
    </i>
    <i r="2">
      <x v="1027"/>
    </i>
    <i r="2">
      <x v="1028"/>
    </i>
    <i r="2">
      <x v="1029"/>
    </i>
    <i r="2">
      <x v="1030"/>
    </i>
    <i r="2">
      <x v="1031"/>
    </i>
    <i r="2">
      <x v="1032"/>
    </i>
    <i r="2">
      <x v="1033"/>
    </i>
    <i r="2">
      <x v="1034"/>
    </i>
    <i r="2">
      <x v="1035"/>
    </i>
    <i r="2">
      <x v="1036"/>
    </i>
    <i r="2">
      <x v="1037"/>
    </i>
    <i r="2">
      <x v="1038"/>
    </i>
    <i r="2">
      <x v="1039"/>
    </i>
    <i t="default" r="1">
      <x v="5"/>
    </i>
    <i r="1">
      <x v="6"/>
      <x v="1040"/>
    </i>
    <i r="2">
      <x v="1041"/>
    </i>
    <i r="2">
      <x v="1042"/>
    </i>
    <i r="2">
      <x v="1043"/>
    </i>
    <i r="2">
      <x v="1044"/>
    </i>
    <i r="2">
      <x v="1045"/>
    </i>
    <i r="2">
      <x v="1046"/>
    </i>
    <i r="2">
      <x v="1047"/>
    </i>
    <i r="2">
      <x v="1048"/>
    </i>
    <i r="2">
      <x v="1049"/>
    </i>
    <i r="2">
      <x v="1050"/>
    </i>
    <i r="2">
      <x v="1051"/>
    </i>
    <i r="2">
      <x v="1052"/>
    </i>
    <i r="2">
      <x v="1053"/>
    </i>
    <i r="2">
      <x v="1054"/>
    </i>
    <i r="2">
      <x v="1055"/>
    </i>
    <i r="2">
      <x v="1056"/>
    </i>
    <i r="2">
      <x v="1057"/>
    </i>
    <i r="2">
      <x v="1058"/>
    </i>
    <i r="2">
      <x v="1059"/>
    </i>
    <i r="2">
      <x v="1060"/>
    </i>
    <i r="2">
      <x v="1061"/>
    </i>
    <i r="2">
      <x v="1062"/>
    </i>
    <i r="2">
      <x v="1063"/>
    </i>
    <i r="2">
      <x v="1064"/>
    </i>
    <i r="2">
      <x v="1065"/>
    </i>
    <i t="default" r="1">
      <x v="6"/>
    </i>
    <i r="1">
      <x v="7"/>
      <x v="1066"/>
    </i>
    <i r="2">
      <x v="1067"/>
    </i>
    <i r="2">
      <x v="1068"/>
    </i>
    <i r="2">
      <x v="1069"/>
    </i>
    <i r="2">
      <x v="1070"/>
    </i>
    <i r="2">
      <x v="1071"/>
    </i>
    <i r="2">
      <x v="1072"/>
    </i>
    <i r="2">
      <x v="1073"/>
    </i>
    <i r="2">
      <x v="1074"/>
    </i>
    <i r="2">
      <x v="1075"/>
    </i>
    <i r="2">
      <x v="1076"/>
    </i>
    <i r="2">
      <x v="1077"/>
    </i>
    <i r="2">
      <x v="1078"/>
    </i>
    <i r="2">
      <x v="1079"/>
    </i>
    <i r="2">
      <x v="1080"/>
    </i>
    <i r="2">
      <x v="1081"/>
    </i>
    <i r="2">
      <x v="1082"/>
    </i>
    <i r="2">
      <x v="1083"/>
    </i>
    <i r="2">
      <x v="1084"/>
    </i>
    <i r="2">
      <x v="1085"/>
    </i>
    <i r="2">
      <x v="1086"/>
    </i>
    <i r="2">
      <x v="1087"/>
    </i>
    <i r="2">
      <x v="1088"/>
    </i>
    <i r="2">
      <x v="1089"/>
    </i>
    <i r="2">
      <x v="1090"/>
    </i>
    <i r="2">
      <x v="1091"/>
    </i>
    <i r="2">
      <x v="1092"/>
    </i>
    <i r="2">
      <x v="1093"/>
    </i>
    <i r="2">
      <x v="1094"/>
    </i>
    <i t="default" r="1">
      <x v="7"/>
    </i>
    <i r="1">
      <x v="8"/>
      <x v="1095"/>
    </i>
    <i r="2">
      <x v="1096"/>
    </i>
    <i r="2">
      <x v="1097"/>
    </i>
    <i r="2">
      <x v="1098"/>
    </i>
    <i r="2">
      <x v="1099"/>
    </i>
    <i r="2">
      <x v="1100"/>
    </i>
    <i r="2">
      <x v="1101"/>
    </i>
    <i r="2">
      <x v="1102"/>
    </i>
    <i r="2">
      <x v="1103"/>
    </i>
    <i r="2">
      <x v="1104"/>
    </i>
    <i r="2">
      <x v="1105"/>
    </i>
    <i r="2">
      <x v="1106"/>
    </i>
    <i r="2">
      <x v="1107"/>
    </i>
    <i r="2">
      <x v="1108"/>
    </i>
    <i r="2">
      <x v="1109"/>
    </i>
    <i r="2">
      <x v="1110"/>
    </i>
    <i r="2">
      <x v="1111"/>
    </i>
    <i r="2">
      <x v="1112"/>
    </i>
    <i r="2">
      <x v="1113"/>
    </i>
    <i r="2">
      <x v="1114"/>
    </i>
    <i r="2">
      <x v="1115"/>
    </i>
    <i r="2">
      <x v="1116"/>
    </i>
    <i r="2">
      <x v="1117"/>
    </i>
    <i r="2">
      <x v="1118"/>
    </i>
    <i r="2">
      <x v="1119"/>
    </i>
    <i r="2">
      <x v="1120"/>
    </i>
    <i r="2">
      <x v="1121"/>
    </i>
    <i t="default" r="1">
      <x v="8"/>
    </i>
    <i r="1">
      <x v="9"/>
      <x v="1122"/>
    </i>
    <i r="2">
      <x v="1123"/>
    </i>
    <i r="2">
      <x v="1124"/>
    </i>
    <i r="2">
      <x v="1125"/>
    </i>
    <i r="2">
      <x v="1126"/>
    </i>
    <i r="2">
      <x v="1127"/>
    </i>
    <i r="2">
      <x v="1128"/>
    </i>
    <i r="2">
      <x v="1129"/>
    </i>
    <i r="2">
      <x v="1130"/>
    </i>
    <i r="2">
      <x v="1131"/>
    </i>
    <i r="2">
      <x v="1132"/>
    </i>
    <i r="2">
      <x v="1133"/>
    </i>
    <i r="2">
      <x v="1134"/>
    </i>
    <i r="2">
      <x v="1135"/>
    </i>
    <i r="2">
      <x v="1136"/>
    </i>
    <i r="2">
      <x v="1137"/>
    </i>
    <i r="2">
      <x v="1138"/>
    </i>
    <i r="2">
      <x v="1139"/>
    </i>
    <i r="2">
      <x v="1140"/>
    </i>
    <i r="2">
      <x v="1141"/>
    </i>
    <i r="2">
      <x v="1142"/>
    </i>
    <i r="2">
      <x v="1143"/>
    </i>
    <i r="2">
      <x v="1144"/>
    </i>
    <i r="2">
      <x v="1145"/>
    </i>
    <i r="2">
      <x v="1146"/>
    </i>
    <i r="2">
      <x v="1147"/>
    </i>
    <i r="2">
      <x v="1148"/>
    </i>
    <i r="2">
      <x v="1149"/>
    </i>
    <i t="default" r="1">
      <x v="9"/>
    </i>
    <i r="1">
      <x v="10"/>
      <x v="1150"/>
    </i>
    <i r="2">
      <x v="1151"/>
    </i>
    <i r="2">
      <x v="1152"/>
    </i>
    <i r="2">
      <x v="1153"/>
    </i>
    <i r="2">
      <x v="1154"/>
    </i>
    <i r="2">
      <x v="1155"/>
    </i>
    <i r="2">
      <x v="1156"/>
    </i>
    <i r="2">
      <x v="1157"/>
    </i>
    <i r="2">
      <x v="1158"/>
    </i>
    <i r="2">
      <x v="1159"/>
    </i>
    <i r="2">
      <x v="1160"/>
    </i>
    <i r="2">
      <x v="1161"/>
    </i>
    <i r="2">
      <x v="1162"/>
    </i>
    <i r="2">
      <x v="1163"/>
    </i>
    <i r="2">
      <x v="1164"/>
    </i>
    <i r="2">
      <x v="1165"/>
    </i>
    <i r="2">
      <x v="1166"/>
    </i>
    <i r="2">
      <x v="1167"/>
    </i>
    <i r="2">
      <x v="1168"/>
    </i>
    <i r="2">
      <x v="1169"/>
    </i>
    <i r="2">
      <x v="1170"/>
    </i>
    <i r="2">
      <x v="1171"/>
    </i>
    <i r="2">
      <x v="1172"/>
    </i>
    <i r="2">
      <x v="1173"/>
    </i>
    <i r="2">
      <x v="1174"/>
    </i>
    <i r="2">
      <x v="1175"/>
    </i>
    <i r="2">
      <x v="1176"/>
    </i>
    <i r="2">
      <x v="1177"/>
    </i>
    <i t="default" r="1">
      <x v="10"/>
    </i>
    <i r="1">
      <x v="11"/>
      <x v="1178"/>
    </i>
    <i r="2">
      <x v="1179"/>
    </i>
    <i r="2">
      <x v="1180"/>
    </i>
    <i r="2">
      <x v="1181"/>
    </i>
    <i r="2">
      <x v="1182"/>
    </i>
    <i r="2">
      <x v="1183"/>
    </i>
    <i r="2">
      <x v="1184"/>
    </i>
    <i r="2">
      <x v="1185"/>
    </i>
    <i r="2">
      <x v="1186"/>
    </i>
    <i r="2">
      <x v="1187"/>
    </i>
    <i r="2">
      <x v="1188"/>
    </i>
    <i r="2">
      <x v="1189"/>
    </i>
    <i r="2">
      <x v="1190"/>
    </i>
    <i r="2">
      <x v="1191"/>
    </i>
    <i r="2">
      <x v="1192"/>
    </i>
    <i r="2">
      <x v="1193"/>
    </i>
    <i r="2">
      <x v="1194"/>
    </i>
    <i r="2">
      <x v="1195"/>
    </i>
    <i r="2">
      <x v="1196"/>
    </i>
    <i r="2">
      <x v="1197"/>
    </i>
    <i r="2">
      <x v="1198"/>
    </i>
    <i r="2">
      <x v="1199"/>
    </i>
    <i r="2">
      <x v="1200"/>
    </i>
    <i r="2">
      <x v="1201"/>
    </i>
    <i r="2">
      <x v="1202"/>
    </i>
    <i r="2">
      <x v="1203"/>
    </i>
    <i r="2">
      <x v="1204"/>
    </i>
    <i r="2">
      <x v="1205"/>
    </i>
    <i r="2">
      <x v="1206"/>
    </i>
    <i r="2">
      <x v="1207"/>
    </i>
    <i t="default" r="1">
      <x v="11"/>
    </i>
    <i r="1">
      <x v="12"/>
      <x v="1208"/>
    </i>
    <i r="2">
      <x v="1209"/>
    </i>
    <i r="2">
      <x v="1210"/>
    </i>
    <i r="2">
      <x v="1211"/>
    </i>
    <i r="2">
      <x v="1212"/>
    </i>
    <i r="2">
      <x v="1213"/>
    </i>
    <i r="2">
      <x v="1214"/>
    </i>
    <i r="2">
      <x v="1215"/>
    </i>
    <i r="2">
      <x v="1216"/>
    </i>
    <i r="2">
      <x v="1217"/>
    </i>
    <i r="2">
      <x v="1218"/>
    </i>
    <i r="2">
      <x v="1219"/>
    </i>
    <i r="2">
      <x v="1220"/>
    </i>
    <i r="2">
      <x v="1221"/>
    </i>
    <i r="2">
      <x v="1222"/>
    </i>
    <i r="2">
      <x v="1223"/>
    </i>
    <i r="2">
      <x v="1224"/>
    </i>
    <i r="2">
      <x v="1225"/>
    </i>
    <i r="2">
      <x v="1226"/>
    </i>
    <i r="2">
      <x v="1227"/>
    </i>
    <i r="2">
      <x v="1228"/>
    </i>
    <i r="2">
      <x v="1229"/>
    </i>
    <i r="2">
      <x v="1230"/>
    </i>
    <i r="2">
      <x v="1231"/>
    </i>
    <i r="2">
      <x v="1232"/>
    </i>
    <i r="2">
      <x v="1233"/>
    </i>
    <i r="2">
      <x v="1234"/>
    </i>
    <i r="2">
      <x v="1235"/>
    </i>
    <i r="2">
      <x v="1236"/>
    </i>
    <i t="default" r="1">
      <x v="12"/>
    </i>
    <i t="default">
      <x v="4"/>
    </i>
    <i t="grand">
      <x/>
    </i>
  </rowItems>
  <colItems count="1">
    <i/>
  </colItems>
  <dataFields count="1">
    <dataField name="Sum of Sales" fld="17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83080-BAE4-4D90-81BE-058C3538EBDE}" name="PivotTable1" cacheId="1" dataOnRows="1" applyNumberFormats="0" applyBorderFormats="0" applyFontFormats="0" applyPatternFormats="0" applyAlignmentFormats="0" applyWidthHeightFormats="1" dataCaption="Data" updatedVersion="8" minRefreshableVersion="3" showMemberPropertyTips="0" itemPrintTitles="1" createdVersion="8" indent="0" compact="0" compactData="0" gridDropZones="1">
  <location ref="A4" firstHeaderRow="0" firstDataRow="0" firstDataCol="0"/>
  <pivotFields count="27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11">
        <item x="8"/>
        <item x="2"/>
        <item x="1"/>
        <item x="9"/>
        <item x="7"/>
        <item x="3"/>
        <item x="4"/>
        <item x="0"/>
        <item x="6"/>
        <item x="5"/>
        <item t="default"/>
      </items>
    </pivotField>
  </pivotFields>
  <rowFields count="3">
    <field x="25"/>
    <field x="24"/>
    <field x="2"/>
  </rowFields>
  <rowItems count="1290">
    <i>
      <x v="1"/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t="default" r="1">
      <x v="1"/>
    </i>
    <i r="1">
      <x v="2"/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t="default" r="1">
      <x v="2"/>
    </i>
    <i r="1">
      <x v="3"/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3"/>
    </i>
    <i r="2">
      <x v="64"/>
    </i>
    <i r="2">
      <x v="65"/>
    </i>
    <i t="default" r="1">
      <x v="3"/>
    </i>
    <i r="1">
      <x v="4"/>
      <x v="66"/>
    </i>
    <i r="2">
      <x v="67"/>
    </i>
    <i r="2">
      <x v="68"/>
    </i>
    <i r="2">
      <x v="69"/>
    </i>
    <i r="2">
      <x v="70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1"/>
    </i>
    <i r="2">
      <x v="82"/>
    </i>
    <i r="2">
      <x v="83"/>
    </i>
    <i r="2">
      <x v="84"/>
    </i>
    <i r="2">
      <x v="85"/>
    </i>
    <i r="2">
      <x v="86"/>
    </i>
    <i r="2">
      <x v="87"/>
    </i>
    <i r="2">
      <x v="88"/>
    </i>
    <i r="2">
      <x v="89"/>
    </i>
    <i t="default" r="1">
      <x v="4"/>
    </i>
    <i r="1">
      <x v="5"/>
      <x v="90"/>
    </i>
    <i r="2">
      <x v="91"/>
    </i>
    <i r="2">
      <x v="92"/>
    </i>
    <i r="2">
      <x v="93"/>
    </i>
    <i r="2">
      <x v="94"/>
    </i>
    <i r="2">
      <x v="95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0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t="default" r="1">
      <x v="5"/>
    </i>
    <i r="1">
      <x v="6"/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t="default" r="1">
      <x v="6"/>
    </i>
    <i r="1">
      <x v="7"/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61"/>
    </i>
    <i r="2">
      <x v="162"/>
    </i>
    <i r="2">
      <x v="163"/>
    </i>
    <i r="2">
      <x v="164"/>
    </i>
    <i r="2">
      <x v="165"/>
    </i>
    <i r="2">
      <x v="166"/>
    </i>
    <i t="default" r="1">
      <x v="7"/>
    </i>
    <i r="1">
      <x v="8"/>
      <x v="167"/>
    </i>
    <i r="2">
      <x v="168"/>
    </i>
    <i r="2">
      <x v="169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79"/>
    </i>
    <i r="2">
      <x v="180"/>
    </i>
    <i r="2">
      <x v="181"/>
    </i>
    <i r="2"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t="default" r="1">
      <x v="8"/>
    </i>
    <i r="1">
      <x v="9"/>
      <x v="191"/>
    </i>
    <i r="2">
      <x v="192"/>
    </i>
    <i r="2">
      <x v="193"/>
    </i>
    <i r="2">
      <x v="194"/>
    </i>
    <i r="2">
      <x v="195"/>
    </i>
    <i r="2">
      <x v="196"/>
    </i>
    <i r="2">
      <x v="197"/>
    </i>
    <i r="2">
      <x v="198"/>
    </i>
    <i r="2">
      <x v="199"/>
    </i>
    <i r="2">
      <x v="200"/>
    </i>
    <i r="2">
      <x v="201"/>
    </i>
    <i r="2">
      <x v="202"/>
    </i>
    <i r="2">
      <x v="203"/>
    </i>
    <i r="2">
      <x v="204"/>
    </i>
    <i r="2">
      <x v="205"/>
    </i>
    <i r="2">
      <x v="206"/>
    </i>
    <i r="2">
      <x v="207"/>
    </i>
    <i r="2">
      <x v="208"/>
    </i>
    <i r="2">
      <x v="209"/>
    </i>
    <i r="2">
      <x v="210"/>
    </i>
    <i r="2">
      <x v="211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8"/>
    </i>
    <i t="default" r="1">
      <x v="9"/>
    </i>
    <i r="1">
      <x v="10"/>
      <x v="219"/>
    </i>
    <i r="2">
      <x v="220"/>
    </i>
    <i r="2">
      <x v="221"/>
    </i>
    <i r="2">
      <x v="222"/>
    </i>
    <i r="2">
      <x v="223"/>
    </i>
    <i r="2">
      <x v="224"/>
    </i>
    <i r="2">
      <x v="225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t="default" r="1">
      <x v="10"/>
    </i>
    <i r="1">
      <x v="11"/>
      <x v="248"/>
    </i>
    <i r="2"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 r="2">
      <x v="269"/>
    </i>
    <i r="2">
      <x v="270"/>
    </i>
    <i r="2">
      <x v="271"/>
    </i>
    <i r="2">
      <x v="272"/>
    </i>
    <i r="2">
      <x v="273"/>
    </i>
    <i r="2">
      <x v="274"/>
    </i>
    <i r="2">
      <x v="275"/>
    </i>
    <i r="2">
      <x v="276"/>
    </i>
    <i t="default" r="1">
      <x v="11"/>
    </i>
    <i r="1">
      <x v="12"/>
      <x v="277"/>
    </i>
    <i r="2">
      <x v="278"/>
    </i>
    <i r="2">
      <x v="279"/>
    </i>
    <i r="2">
      <x v="280"/>
    </i>
    <i r="2">
      <x v="281"/>
    </i>
    <i r="2">
      <x v="282"/>
    </i>
    <i r="2">
      <x v="283"/>
    </i>
    <i r="2">
      <x v="284"/>
    </i>
    <i r="2">
      <x v="285"/>
    </i>
    <i r="2">
      <x v="286"/>
    </i>
    <i r="2"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 r="2">
      <x v="301"/>
    </i>
    <i r="2">
      <x v="302"/>
    </i>
    <i r="2">
      <x v="303"/>
    </i>
    <i r="2">
      <x v="304"/>
    </i>
    <i t="default" r="1">
      <x v="12"/>
    </i>
    <i t="default">
      <x v="1"/>
    </i>
    <i>
      <x v="2"/>
      <x v="1"/>
      <x v="305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t="default" r="1">
      <x v="1"/>
    </i>
    <i r="1">
      <x v="2"/>
      <x v="323"/>
    </i>
    <i r="2">
      <x v="324"/>
    </i>
    <i r="2">
      <x v="325"/>
    </i>
    <i r="2">
      <x v="326"/>
    </i>
    <i r="2">
      <x v="327"/>
    </i>
    <i r="2">
      <x v="328"/>
    </i>
    <i r="2">
      <x v="329"/>
    </i>
    <i r="2">
      <x v="330"/>
    </i>
    <i r="2">
      <x v="331"/>
    </i>
    <i r="2">
      <x v="332"/>
    </i>
    <i r="2">
      <x v="333"/>
    </i>
    <i r="2">
      <x v="334"/>
    </i>
    <i r="2">
      <x v="335"/>
    </i>
    <i r="2">
      <x v="336"/>
    </i>
    <i r="2">
      <x v="337"/>
    </i>
    <i r="2">
      <x v="338"/>
    </i>
    <i r="2">
      <x v="339"/>
    </i>
    <i t="default" r="1">
      <x v="2"/>
    </i>
    <i r="1">
      <x v="3"/>
      <x v="340"/>
    </i>
    <i r="2">
      <x v="341"/>
    </i>
    <i r="2">
      <x v="342"/>
    </i>
    <i r="2">
      <x v="343"/>
    </i>
    <i r="2">
      <x v="344"/>
    </i>
    <i r="2">
      <x v="345"/>
    </i>
    <i r="2">
      <x v="346"/>
    </i>
    <i r="2">
      <x v="347"/>
    </i>
    <i r="2">
      <x v="348"/>
    </i>
    <i r="2">
      <x v="349"/>
    </i>
    <i r="2">
      <x v="350"/>
    </i>
    <i r="2">
      <x v="351"/>
    </i>
    <i r="2">
      <x v="352"/>
    </i>
    <i r="2">
      <x v="353"/>
    </i>
    <i r="2">
      <x v="354"/>
    </i>
    <i r="2">
      <x v="355"/>
    </i>
    <i r="2">
      <x v="356"/>
    </i>
    <i r="2">
      <x v="357"/>
    </i>
    <i r="2">
      <x v="358"/>
    </i>
    <i r="2">
      <x v="359"/>
    </i>
    <i r="2">
      <x v="360"/>
    </i>
    <i r="2">
      <x v="361"/>
    </i>
    <i r="2">
      <x v="362"/>
    </i>
    <i r="2">
      <x v="363"/>
    </i>
    <i r="2">
      <x v="364"/>
    </i>
    <i r="2">
      <x v="365"/>
    </i>
    <i t="default" r="1">
      <x v="3"/>
    </i>
    <i r="1">
      <x v="4"/>
      <x v="366"/>
    </i>
    <i r="2">
      <x v="367"/>
    </i>
    <i r="2">
      <x v="368"/>
    </i>
    <i r="2">
      <x v="369"/>
    </i>
    <i r="2">
      <x v="370"/>
    </i>
    <i r="2">
      <x v="371"/>
    </i>
    <i r="2">
      <x v="372"/>
    </i>
    <i r="2">
      <x v="373"/>
    </i>
    <i r="2">
      <x v="374"/>
    </i>
    <i r="2">
      <x v="375"/>
    </i>
    <i r="2">
      <x v="376"/>
    </i>
    <i r="2">
      <x v="377"/>
    </i>
    <i r="2">
      <x v="378"/>
    </i>
    <i r="2">
      <x v="379"/>
    </i>
    <i r="2">
      <x v="380"/>
    </i>
    <i r="2">
      <x v="381"/>
    </i>
    <i r="2">
      <x v="382"/>
    </i>
    <i r="2">
      <x v="383"/>
    </i>
    <i r="2">
      <x v="384"/>
    </i>
    <i r="2">
      <x v="385"/>
    </i>
    <i r="2">
      <x v="386"/>
    </i>
    <i r="2">
      <x v="387"/>
    </i>
    <i r="2">
      <x v="388"/>
    </i>
    <i r="2">
      <x v="389"/>
    </i>
    <i r="2">
      <x v="390"/>
    </i>
    <i t="default" r="1">
      <x v="4"/>
    </i>
    <i r="1">
      <x v="5"/>
      <x v="391"/>
    </i>
    <i r="2">
      <x v="392"/>
    </i>
    <i r="2">
      <x v="393"/>
    </i>
    <i r="2">
      <x v="394"/>
    </i>
    <i r="2">
      <x v="395"/>
    </i>
    <i r="2">
      <x v="396"/>
    </i>
    <i r="2">
      <x v="397"/>
    </i>
    <i r="2">
      <x v="398"/>
    </i>
    <i r="2">
      <x v="399"/>
    </i>
    <i r="2">
      <x v="400"/>
    </i>
    <i r="2">
      <x v="401"/>
    </i>
    <i r="2">
      <x v="402"/>
    </i>
    <i r="2">
      <x v="403"/>
    </i>
    <i r="2">
      <x v="404"/>
    </i>
    <i r="2">
      <x v="405"/>
    </i>
    <i r="2">
      <x v="406"/>
    </i>
    <i r="2">
      <x v="407"/>
    </i>
    <i r="2">
      <x v="408"/>
    </i>
    <i r="2">
      <x v="409"/>
    </i>
    <i r="2">
      <x v="410"/>
    </i>
    <i r="2">
      <x v="411"/>
    </i>
    <i r="2">
      <x v="412"/>
    </i>
    <i r="2">
      <x v="413"/>
    </i>
    <i r="2">
      <x v="414"/>
    </i>
    <i r="2">
      <x v="415"/>
    </i>
    <i r="2">
      <x v="416"/>
    </i>
    <i r="2">
      <x v="417"/>
    </i>
    <i t="default" r="1">
      <x v="5"/>
    </i>
    <i r="1">
      <x v="6"/>
      <x v="418"/>
    </i>
    <i r="2">
      <x v="419"/>
    </i>
    <i r="2">
      <x v="420"/>
    </i>
    <i r="2">
      <x v="421"/>
    </i>
    <i r="2">
      <x v="422"/>
    </i>
    <i r="2">
      <x v="423"/>
    </i>
    <i r="2">
      <x v="424"/>
    </i>
    <i r="2">
      <x v="425"/>
    </i>
    <i r="2">
      <x v="426"/>
    </i>
    <i r="2">
      <x v="427"/>
    </i>
    <i r="2">
      <x v="428"/>
    </i>
    <i r="2">
      <x v="429"/>
    </i>
    <i r="2">
      <x v="430"/>
    </i>
    <i r="2">
      <x v="431"/>
    </i>
    <i r="2">
      <x v="432"/>
    </i>
    <i r="2">
      <x v="433"/>
    </i>
    <i r="2">
      <x v="434"/>
    </i>
    <i r="2">
      <x v="435"/>
    </i>
    <i r="2">
      <x v="436"/>
    </i>
    <i r="2">
      <x v="437"/>
    </i>
    <i r="2">
      <x v="438"/>
    </i>
    <i r="2">
      <x v="439"/>
    </i>
    <i t="default" r="1">
      <x v="6"/>
    </i>
    <i r="1">
      <x v="7"/>
      <x v="440"/>
    </i>
    <i r="2">
      <x v="441"/>
    </i>
    <i r="2">
      <x v="442"/>
    </i>
    <i r="2">
      <x v="443"/>
    </i>
    <i r="2">
      <x v="444"/>
    </i>
    <i r="2">
      <x v="445"/>
    </i>
    <i r="2">
      <x v="446"/>
    </i>
    <i r="2">
      <x v="447"/>
    </i>
    <i r="2">
      <x v="448"/>
    </i>
    <i r="2">
      <x v="449"/>
    </i>
    <i r="2">
      <x v="450"/>
    </i>
    <i r="2">
      <x v="451"/>
    </i>
    <i r="2">
      <x v="452"/>
    </i>
    <i r="2">
      <x v="453"/>
    </i>
    <i r="2">
      <x v="454"/>
    </i>
    <i r="2">
      <x v="455"/>
    </i>
    <i r="2">
      <x v="456"/>
    </i>
    <i r="2">
      <x v="457"/>
    </i>
    <i r="2">
      <x v="458"/>
    </i>
    <i r="2">
      <x v="459"/>
    </i>
    <i r="2">
      <x v="460"/>
    </i>
    <i r="2">
      <x v="461"/>
    </i>
    <i r="2">
      <x v="462"/>
    </i>
    <i r="2">
      <x v="463"/>
    </i>
    <i t="default" r="1">
      <x v="7"/>
    </i>
    <i r="1">
      <x v="8"/>
      <x v="464"/>
    </i>
    <i r="2">
      <x v="465"/>
    </i>
    <i r="2">
      <x v="466"/>
    </i>
    <i r="2">
      <x v="467"/>
    </i>
    <i r="2">
      <x v="468"/>
    </i>
    <i r="2">
      <x v="469"/>
    </i>
    <i r="2">
      <x v="470"/>
    </i>
    <i r="2">
      <x v="471"/>
    </i>
    <i r="2">
      <x v="472"/>
    </i>
    <i r="2">
      <x v="473"/>
    </i>
    <i r="2">
      <x v="474"/>
    </i>
    <i r="2">
      <x v="475"/>
    </i>
    <i r="2">
      <x v="476"/>
    </i>
    <i r="2">
      <x v="477"/>
    </i>
    <i r="2">
      <x v="478"/>
    </i>
    <i r="2">
      <x v="479"/>
    </i>
    <i r="2">
      <x v="480"/>
    </i>
    <i r="2">
      <x v="481"/>
    </i>
    <i r="2">
      <x v="482"/>
    </i>
    <i r="2">
      <x v="483"/>
    </i>
    <i r="2">
      <x v="484"/>
    </i>
    <i r="2">
      <x v="485"/>
    </i>
    <i t="default" r="1">
      <x v="8"/>
    </i>
    <i r="1">
      <x v="9"/>
      <x v="486"/>
    </i>
    <i r="2">
      <x v="487"/>
    </i>
    <i r="2">
      <x v="488"/>
    </i>
    <i r="2">
      <x v="489"/>
    </i>
    <i r="2">
      <x v="490"/>
    </i>
    <i r="2">
      <x v="491"/>
    </i>
    <i r="2">
      <x v="492"/>
    </i>
    <i r="2">
      <x v="493"/>
    </i>
    <i r="2">
      <x v="494"/>
    </i>
    <i r="2">
      <x v="495"/>
    </i>
    <i r="2">
      <x v="496"/>
    </i>
    <i r="2">
      <x v="497"/>
    </i>
    <i r="2">
      <x v="498"/>
    </i>
    <i r="2">
      <x v="499"/>
    </i>
    <i r="2">
      <x v="500"/>
    </i>
    <i r="2">
      <x v="501"/>
    </i>
    <i r="2">
      <x v="502"/>
    </i>
    <i r="2">
      <x v="503"/>
    </i>
    <i r="2">
      <x v="504"/>
    </i>
    <i r="2">
      <x v="505"/>
    </i>
    <i r="2">
      <x v="506"/>
    </i>
    <i r="2">
      <x v="507"/>
    </i>
    <i r="2">
      <x v="508"/>
    </i>
    <i r="2">
      <x v="509"/>
    </i>
    <i r="2">
      <x v="510"/>
    </i>
    <i t="default" r="1">
      <x v="9"/>
    </i>
    <i r="1">
      <x v="10"/>
      <x v="511"/>
    </i>
    <i r="2">
      <x v="512"/>
    </i>
    <i r="2">
      <x v="513"/>
    </i>
    <i r="2">
      <x v="514"/>
    </i>
    <i r="2">
      <x v="515"/>
    </i>
    <i r="2">
      <x v="516"/>
    </i>
    <i r="2">
      <x v="517"/>
    </i>
    <i r="2">
      <x v="518"/>
    </i>
    <i r="2">
      <x v="519"/>
    </i>
    <i r="2">
      <x v="520"/>
    </i>
    <i r="2">
      <x v="521"/>
    </i>
    <i r="2">
      <x v="522"/>
    </i>
    <i r="2">
      <x v="523"/>
    </i>
    <i r="2">
      <x v="524"/>
    </i>
    <i r="2">
      <x v="525"/>
    </i>
    <i r="2">
      <x v="526"/>
    </i>
    <i r="2">
      <x v="527"/>
    </i>
    <i r="2">
      <x v="528"/>
    </i>
    <i r="2">
      <x v="529"/>
    </i>
    <i r="2">
      <x v="530"/>
    </i>
    <i r="2">
      <x v="531"/>
    </i>
    <i r="2">
      <x v="532"/>
    </i>
    <i r="2">
      <x v="533"/>
    </i>
    <i r="2">
      <x v="534"/>
    </i>
    <i r="2">
      <x v="535"/>
    </i>
    <i r="2">
      <x v="536"/>
    </i>
    <i t="default" r="1">
      <x v="10"/>
    </i>
    <i r="1">
      <x v="11"/>
      <x v="537"/>
    </i>
    <i r="2">
      <x v="538"/>
    </i>
    <i r="2">
      <x v="539"/>
    </i>
    <i r="2">
      <x v="540"/>
    </i>
    <i r="2">
      <x v="541"/>
    </i>
    <i r="2">
      <x v="542"/>
    </i>
    <i r="2">
      <x v="543"/>
    </i>
    <i r="2">
      <x v="544"/>
    </i>
    <i r="2">
      <x v="545"/>
    </i>
    <i r="2">
      <x v="546"/>
    </i>
    <i r="2">
      <x v="547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2">
      <x v="555"/>
    </i>
    <i r="2">
      <x v="556"/>
    </i>
    <i r="2">
      <x v="557"/>
    </i>
    <i r="2">
      <x v="558"/>
    </i>
    <i r="2">
      <x v="559"/>
    </i>
    <i r="2">
      <x v="560"/>
    </i>
    <i r="2">
      <x v="561"/>
    </i>
    <i r="2">
      <x v="562"/>
    </i>
    <i r="2">
      <x v="563"/>
    </i>
    <i r="2">
      <x v="564"/>
    </i>
    <i t="default" r="1">
      <x v="11"/>
    </i>
    <i r="1">
      <x v="12"/>
      <x v="565"/>
    </i>
    <i r="2">
      <x v="566"/>
    </i>
    <i r="2">
      <x v="567"/>
    </i>
    <i r="2">
      <x v="568"/>
    </i>
    <i r="2">
      <x v="569"/>
    </i>
    <i r="2">
      <x v="570"/>
    </i>
    <i r="2">
      <x v="571"/>
    </i>
    <i r="2">
      <x v="572"/>
    </i>
    <i r="2">
      <x v="573"/>
    </i>
    <i r="2">
      <x v="574"/>
    </i>
    <i r="2">
      <x v="575"/>
    </i>
    <i r="2">
      <x v="576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4"/>
    </i>
    <i r="2">
      <x v="585"/>
    </i>
    <i r="2">
      <x v="586"/>
    </i>
    <i r="2">
      <x v="587"/>
    </i>
    <i r="2">
      <x v="588"/>
    </i>
    <i r="2">
      <x v="589"/>
    </i>
    <i r="2">
      <x v="590"/>
    </i>
    <i r="2">
      <x v="591"/>
    </i>
    <i r="2">
      <x v="592"/>
    </i>
    <i r="2">
      <x v="593"/>
    </i>
    <i r="2">
      <x v="594"/>
    </i>
    <i t="default" r="1">
      <x v="12"/>
    </i>
    <i t="default">
      <x v="2"/>
    </i>
    <i>
      <x v="3"/>
      <x v="1"/>
      <x v="595"/>
    </i>
    <i r="2">
      <x v="596"/>
    </i>
    <i r="2">
      <x v="597"/>
    </i>
    <i r="2">
      <x v="598"/>
    </i>
    <i r="2">
      <x v="599"/>
    </i>
    <i r="2">
      <x v="600"/>
    </i>
    <i r="2">
      <x v="601"/>
    </i>
    <i r="2">
      <x v="602"/>
    </i>
    <i r="2">
      <x v="603"/>
    </i>
    <i r="2">
      <x v="604"/>
    </i>
    <i r="2">
      <x v="605"/>
    </i>
    <i r="2">
      <x v="606"/>
    </i>
    <i r="2">
      <x v="607"/>
    </i>
    <i r="2">
      <x v="608"/>
    </i>
    <i r="2">
      <x v="609"/>
    </i>
    <i r="2">
      <x v="610"/>
    </i>
    <i r="2">
      <x v="611"/>
    </i>
    <i r="2">
      <x v="612"/>
    </i>
    <i r="2">
      <x v="613"/>
    </i>
    <i r="2">
      <x v="614"/>
    </i>
    <i r="2">
      <x v="615"/>
    </i>
    <i t="default" r="1">
      <x v="1"/>
    </i>
    <i r="1">
      <x v="2"/>
      <x v="616"/>
    </i>
    <i r="2">
      <x v="617"/>
    </i>
    <i r="2">
      <x v="618"/>
    </i>
    <i r="2">
      <x v="619"/>
    </i>
    <i r="2">
      <x v="620"/>
    </i>
    <i r="2">
      <x v="621"/>
    </i>
    <i r="2">
      <x v="622"/>
    </i>
    <i r="2">
      <x v="623"/>
    </i>
    <i r="2">
      <x v="624"/>
    </i>
    <i r="2">
      <x v="625"/>
    </i>
    <i r="2">
      <x v="626"/>
    </i>
    <i r="2">
      <x v="627"/>
    </i>
    <i r="2">
      <x v="628"/>
    </i>
    <i r="2">
      <x v="629"/>
    </i>
    <i r="2">
      <x v="630"/>
    </i>
    <i r="2">
      <x v="631"/>
    </i>
    <i r="2">
      <x v="632"/>
    </i>
    <i r="2">
      <x v="633"/>
    </i>
    <i r="2">
      <x v="634"/>
    </i>
    <i r="2">
      <x v="635"/>
    </i>
    <i r="2">
      <x v="636"/>
    </i>
    <i r="2">
      <x v="637"/>
    </i>
    <i r="2">
      <x v="638"/>
    </i>
    <i r="2">
      <x v="639"/>
    </i>
    <i t="default" r="1">
      <x v="2"/>
    </i>
    <i r="1">
      <x v="3"/>
      <x v="640"/>
    </i>
    <i r="2">
      <x v="641"/>
    </i>
    <i r="2">
      <x v="642"/>
    </i>
    <i r="2">
      <x v="643"/>
    </i>
    <i r="2">
      <x v="644"/>
    </i>
    <i r="2">
      <x v="645"/>
    </i>
    <i r="2">
      <x v="646"/>
    </i>
    <i r="2">
      <x v="647"/>
    </i>
    <i r="2">
      <x v="648"/>
    </i>
    <i r="2">
      <x v="649"/>
    </i>
    <i r="2">
      <x v="650"/>
    </i>
    <i r="2">
      <x v="651"/>
    </i>
    <i r="2">
      <x v="652"/>
    </i>
    <i r="2">
      <x v="653"/>
    </i>
    <i r="2">
      <x v="654"/>
    </i>
    <i r="2">
      <x v="655"/>
    </i>
    <i r="2">
      <x v="656"/>
    </i>
    <i r="2">
      <x v="657"/>
    </i>
    <i r="2">
      <x v="658"/>
    </i>
    <i r="2">
      <x v="659"/>
    </i>
    <i r="2">
      <x v="660"/>
    </i>
    <i r="2">
      <x v="661"/>
    </i>
    <i r="2">
      <x v="662"/>
    </i>
    <i r="2">
      <x v="663"/>
    </i>
    <i r="2">
      <x v="664"/>
    </i>
    <i r="2">
      <x v="665"/>
    </i>
    <i r="2">
      <x v="666"/>
    </i>
    <i r="2">
      <x v="667"/>
    </i>
    <i t="default" r="1">
      <x v="3"/>
    </i>
    <i r="1">
      <x v="4"/>
      <x v="668"/>
    </i>
    <i r="2">
      <x v="669"/>
    </i>
    <i r="2">
      <x v="670"/>
    </i>
    <i r="2">
      <x v="671"/>
    </i>
    <i r="2">
      <x v="672"/>
    </i>
    <i r="2">
      <x v="673"/>
    </i>
    <i r="2">
      <x v="674"/>
    </i>
    <i r="2">
      <x v="675"/>
    </i>
    <i r="2">
      <x v="676"/>
    </i>
    <i r="2">
      <x v="677"/>
    </i>
    <i r="2">
      <x v="678"/>
    </i>
    <i r="2">
      <x v="679"/>
    </i>
    <i r="2">
      <x v="680"/>
    </i>
    <i r="2">
      <x v="681"/>
    </i>
    <i r="2">
      <x v="682"/>
    </i>
    <i r="2">
      <x v="683"/>
    </i>
    <i r="2">
      <x v="684"/>
    </i>
    <i r="2">
      <x v="685"/>
    </i>
    <i r="2">
      <x v="686"/>
    </i>
    <i r="2">
      <x v="687"/>
    </i>
    <i r="2">
      <x v="688"/>
    </i>
    <i r="2">
      <x v="689"/>
    </i>
    <i r="2">
      <x v="690"/>
    </i>
    <i r="2">
      <x v="691"/>
    </i>
    <i r="2">
      <x v="692"/>
    </i>
    <i r="2">
      <x v="693"/>
    </i>
    <i t="default" r="1">
      <x v="4"/>
    </i>
    <i r="1">
      <x v="5"/>
      <x v="694"/>
    </i>
    <i r="2">
      <x v="695"/>
    </i>
    <i r="2">
      <x v="696"/>
    </i>
    <i r="2">
      <x v="697"/>
    </i>
    <i r="2">
      <x v="698"/>
    </i>
    <i r="2">
      <x v="699"/>
    </i>
    <i r="2">
      <x v="700"/>
    </i>
    <i r="2">
      <x v="701"/>
    </i>
    <i r="2">
      <x v="702"/>
    </i>
    <i r="2">
      <x v="703"/>
    </i>
    <i r="2">
      <x v="704"/>
    </i>
    <i r="2">
      <x v="705"/>
    </i>
    <i r="2">
      <x v="706"/>
    </i>
    <i r="2">
      <x v="707"/>
    </i>
    <i r="2">
      <x v="708"/>
    </i>
    <i r="2">
      <x v="709"/>
    </i>
    <i r="2">
      <x v="710"/>
    </i>
    <i r="2">
      <x v="711"/>
    </i>
    <i r="2">
      <x v="712"/>
    </i>
    <i r="2">
      <x v="713"/>
    </i>
    <i r="2">
      <x v="714"/>
    </i>
    <i r="2">
      <x v="715"/>
    </i>
    <i r="2">
      <x v="716"/>
    </i>
    <i r="2">
      <x v="717"/>
    </i>
    <i r="2">
      <x v="718"/>
    </i>
    <i r="2">
      <x v="719"/>
    </i>
    <i r="2">
      <x v="720"/>
    </i>
    <i r="2">
      <x v="721"/>
    </i>
    <i r="2">
      <x v="722"/>
    </i>
    <i t="default" r="1">
      <x v="5"/>
    </i>
    <i r="1">
      <x v="6"/>
      <x v="723"/>
    </i>
    <i r="2">
      <x v="724"/>
    </i>
    <i r="2">
      <x v="725"/>
    </i>
    <i r="2">
      <x v="726"/>
    </i>
    <i r="2">
      <x v="727"/>
    </i>
    <i r="2">
      <x v="728"/>
    </i>
    <i r="2">
      <x v="729"/>
    </i>
    <i r="2">
      <x v="730"/>
    </i>
    <i r="2">
      <x v="731"/>
    </i>
    <i r="2">
      <x v="732"/>
    </i>
    <i r="2">
      <x v="733"/>
    </i>
    <i r="2">
      <x v="734"/>
    </i>
    <i r="2">
      <x v="735"/>
    </i>
    <i r="2">
      <x v="736"/>
    </i>
    <i r="2">
      <x v="737"/>
    </i>
    <i r="2">
      <x v="738"/>
    </i>
    <i r="2">
      <x v="739"/>
    </i>
    <i r="2">
      <x v="740"/>
    </i>
    <i r="2">
      <x v="741"/>
    </i>
    <i r="2">
      <x v="742"/>
    </i>
    <i r="2">
      <x v="743"/>
    </i>
    <i r="2">
      <x v="744"/>
    </i>
    <i r="2">
      <x v="745"/>
    </i>
    <i r="2">
      <x v="746"/>
    </i>
    <i r="2">
      <x v="747"/>
    </i>
    <i r="2">
      <x v="748"/>
    </i>
    <i r="2">
      <x v="749"/>
    </i>
    <i t="default" r="1">
      <x v="6"/>
    </i>
    <i r="1">
      <x v="7"/>
      <x v="750"/>
    </i>
    <i r="2">
      <x v="751"/>
    </i>
    <i r="2">
      <x v="752"/>
    </i>
    <i r="2">
      <x v="753"/>
    </i>
    <i r="2">
      <x v="754"/>
    </i>
    <i r="2">
      <x v="755"/>
    </i>
    <i r="2">
      <x v="756"/>
    </i>
    <i r="2">
      <x v="757"/>
    </i>
    <i r="2">
      <x v="758"/>
    </i>
    <i r="2">
      <x v="759"/>
    </i>
    <i r="2">
      <x v="760"/>
    </i>
    <i r="2">
      <x v="761"/>
    </i>
    <i r="2">
      <x v="762"/>
    </i>
    <i r="2">
      <x v="763"/>
    </i>
    <i r="2">
      <x v="764"/>
    </i>
    <i r="2">
      <x v="765"/>
    </i>
    <i r="2">
      <x v="766"/>
    </i>
    <i r="2">
      <x v="767"/>
    </i>
    <i r="2">
      <x v="768"/>
    </i>
    <i r="2">
      <x v="769"/>
    </i>
    <i r="2">
      <x v="770"/>
    </i>
    <i r="2">
      <x v="771"/>
    </i>
    <i r="2">
      <x v="772"/>
    </i>
    <i r="2">
      <x v="773"/>
    </i>
    <i r="2">
      <x v="774"/>
    </i>
    <i t="default" r="1">
      <x v="7"/>
    </i>
    <i r="1">
      <x v="8"/>
      <x v="775"/>
    </i>
    <i r="2">
      <x v="776"/>
    </i>
    <i r="2">
      <x v="777"/>
    </i>
    <i r="2">
      <x v="778"/>
    </i>
    <i r="2">
      <x v="779"/>
    </i>
    <i r="2">
      <x v="780"/>
    </i>
    <i r="2">
      <x v="781"/>
    </i>
    <i r="2">
      <x v="782"/>
    </i>
    <i r="2">
      <x v="783"/>
    </i>
    <i r="2">
      <x v="784"/>
    </i>
    <i r="2">
      <x v="785"/>
    </i>
    <i r="2">
      <x v="786"/>
    </i>
    <i r="2">
      <x v="787"/>
    </i>
    <i r="2">
      <x v="788"/>
    </i>
    <i r="2">
      <x v="789"/>
    </i>
    <i r="2">
      <x v="790"/>
    </i>
    <i r="2">
      <x v="791"/>
    </i>
    <i r="2">
      <x v="792"/>
    </i>
    <i r="2">
      <x v="793"/>
    </i>
    <i r="2">
      <x v="794"/>
    </i>
    <i r="2">
      <x v="795"/>
    </i>
    <i r="2">
      <x v="796"/>
    </i>
    <i r="2">
      <x v="797"/>
    </i>
    <i r="2">
      <x v="798"/>
    </i>
    <i r="2">
      <x v="799"/>
    </i>
    <i r="2">
      <x v="800"/>
    </i>
    <i r="2">
      <x v="801"/>
    </i>
    <i r="2">
      <x v="802"/>
    </i>
    <i t="default" r="1">
      <x v="8"/>
    </i>
    <i r="1">
      <x v="9"/>
      <x v="803"/>
    </i>
    <i r="2">
      <x v="804"/>
    </i>
    <i r="2">
      <x v="805"/>
    </i>
    <i r="2">
      <x v="806"/>
    </i>
    <i r="2">
      <x v="807"/>
    </i>
    <i r="2">
      <x v="808"/>
    </i>
    <i r="2">
      <x v="809"/>
    </i>
    <i r="2">
      <x v="810"/>
    </i>
    <i r="2">
      <x v="811"/>
    </i>
    <i r="2">
      <x v="812"/>
    </i>
    <i r="2">
      <x v="813"/>
    </i>
    <i r="2">
      <x v="814"/>
    </i>
    <i r="2">
      <x v="815"/>
    </i>
    <i r="2">
      <x v="816"/>
    </i>
    <i r="2">
      <x v="817"/>
    </i>
    <i r="2">
      <x v="818"/>
    </i>
    <i r="2">
      <x v="819"/>
    </i>
    <i r="2">
      <x v="820"/>
    </i>
    <i r="2">
      <x v="821"/>
    </i>
    <i r="2">
      <x v="822"/>
    </i>
    <i r="2">
      <x v="823"/>
    </i>
    <i r="2">
      <x v="824"/>
    </i>
    <i r="2">
      <x v="825"/>
    </i>
    <i r="2">
      <x v="826"/>
    </i>
    <i r="2">
      <x v="827"/>
    </i>
    <i r="2">
      <x v="828"/>
    </i>
    <i r="2">
      <x v="829"/>
    </i>
    <i r="2">
      <x v="830"/>
    </i>
    <i t="default" r="1">
      <x v="9"/>
    </i>
    <i r="1">
      <x v="10"/>
      <x v="831"/>
    </i>
    <i r="2">
      <x v="832"/>
    </i>
    <i r="2">
      <x v="833"/>
    </i>
    <i r="2">
      <x v="834"/>
    </i>
    <i r="2">
      <x v="835"/>
    </i>
    <i r="2">
      <x v="836"/>
    </i>
    <i r="2">
      <x v="837"/>
    </i>
    <i r="2">
      <x v="838"/>
    </i>
    <i r="2">
      <x v="839"/>
    </i>
    <i r="2">
      <x v="840"/>
    </i>
    <i r="2">
      <x v="841"/>
    </i>
    <i r="2">
      <x v="842"/>
    </i>
    <i r="2">
      <x v="843"/>
    </i>
    <i r="2">
      <x v="844"/>
    </i>
    <i r="2">
      <x v="845"/>
    </i>
    <i r="2">
      <x v="846"/>
    </i>
    <i r="2">
      <x v="847"/>
    </i>
    <i r="2">
      <x v="848"/>
    </i>
    <i r="2">
      <x v="849"/>
    </i>
    <i r="2">
      <x v="850"/>
    </i>
    <i r="2">
      <x v="851"/>
    </i>
    <i r="2">
      <x v="852"/>
    </i>
    <i r="2">
      <x v="853"/>
    </i>
    <i r="2">
      <x v="854"/>
    </i>
    <i r="2">
      <x v="855"/>
    </i>
    <i r="2">
      <x v="856"/>
    </i>
    <i r="2">
      <x v="857"/>
    </i>
    <i t="default" r="1">
      <x v="10"/>
    </i>
    <i r="1">
      <x v="11"/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t="default" r="1">
      <x v="11"/>
    </i>
    <i r="1">
      <x v="12"/>
      <x v="887"/>
    </i>
    <i r="2">
      <x v="888"/>
    </i>
    <i r="2">
      <x v="889"/>
    </i>
    <i r="2">
      <x v="890"/>
    </i>
    <i r="2">
      <x v="891"/>
    </i>
    <i r="2">
      <x v="892"/>
    </i>
    <i r="2">
      <x v="893"/>
    </i>
    <i r="2">
      <x v="894"/>
    </i>
    <i r="2">
      <x v="895"/>
    </i>
    <i r="2">
      <x v="896"/>
    </i>
    <i r="2">
      <x v="897"/>
    </i>
    <i r="2">
      <x v="898"/>
    </i>
    <i r="2">
      <x v="899"/>
    </i>
    <i r="2">
      <x v="900"/>
    </i>
    <i r="2">
      <x v="901"/>
    </i>
    <i r="2">
      <x v="902"/>
    </i>
    <i r="2">
      <x v="903"/>
    </i>
    <i r="2">
      <x v="904"/>
    </i>
    <i r="2">
      <x v="905"/>
    </i>
    <i r="2">
      <x v="906"/>
    </i>
    <i r="2">
      <x v="907"/>
    </i>
    <i r="2">
      <x v="908"/>
    </i>
    <i r="2">
      <x v="909"/>
    </i>
    <i r="2">
      <x v="910"/>
    </i>
    <i r="2">
      <x v="911"/>
    </i>
    <i r="2">
      <x v="912"/>
    </i>
    <i r="2">
      <x v="913"/>
    </i>
    <i r="2">
      <x v="914"/>
    </i>
    <i t="default" r="1">
      <x v="12"/>
    </i>
    <i t="default">
      <x v="3"/>
    </i>
    <i>
      <x v="4"/>
      <x v="1"/>
      <x v="915"/>
    </i>
    <i r="2">
      <x v="916"/>
    </i>
    <i r="2">
      <x v="917"/>
    </i>
    <i r="2">
      <x v="918"/>
    </i>
    <i r="2">
      <x v="919"/>
    </i>
    <i r="2">
      <x v="920"/>
    </i>
    <i r="2">
      <x v="921"/>
    </i>
    <i r="2">
      <x v="922"/>
    </i>
    <i r="2">
      <x v="923"/>
    </i>
    <i r="2">
      <x v="924"/>
    </i>
    <i r="2">
      <x v="925"/>
    </i>
    <i r="2">
      <x v="926"/>
    </i>
    <i r="2">
      <x v="927"/>
    </i>
    <i r="2">
      <x v="928"/>
    </i>
    <i r="2">
      <x v="929"/>
    </i>
    <i r="2">
      <x v="930"/>
    </i>
    <i r="2">
      <x v="931"/>
    </i>
    <i r="2">
      <x v="932"/>
    </i>
    <i r="2">
      <x v="933"/>
    </i>
    <i r="2">
      <x v="934"/>
    </i>
    <i r="2">
      <x v="935"/>
    </i>
    <i r="2">
      <x v="936"/>
    </i>
    <i r="2">
      <x v="937"/>
    </i>
    <i t="default" r="1">
      <x v="1"/>
    </i>
    <i r="1">
      <x v="2"/>
      <x v="938"/>
    </i>
    <i r="2">
      <x v="939"/>
    </i>
    <i r="2">
      <x v="940"/>
    </i>
    <i r="2">
      <x v="941"/>
    </i>
    <i r="2">
      <x v="942"/>
    </i>
    <i r="2">
      <x v="943"/>
    </i>
    <i r="2">
      <x v="944"/>
    </i>
    <i r="2">
      <x v="945"/>
    </i>
    <i r="2">
      <x v="946"/>
    </i>
    <i r="2">
      <x v="947"/>
    </i>
    <i r="2">
      <x v="948"/>
    </i>
    <i r="2">
      <x v="949"/>
    </i>
    <i r="2">
      <x v="950"/>
    </i>
    <i r="2">
      <x v="951"/>
    </i>
    <i r="2">
      <x v="952"/>
    </i>
    <i r="2">
      <x v="953"/>
    </i>
    <i r="2">
      <x v="954"/>
    </i>
    <i r="2">
      <x v="955"/>
    </i>
    <i r="2">
      <x v="956"/>
    </i>
    <i r="2">
      <x v="957"/>
    </i>
    <i t="default" r="1">
      <x v="2"/>
    </i>
    <i r="1">
      <x v="3"/>
      <x v="958"/>
    </i>
    <i r="2">
      <x v="959"/>
    </i>
    <i r="2">
      <x v="960"/>
    </i>
    <i r="2">
      <x v="961"/>
    </i>
    <i r="2">
      <x v="962"/>
    </i>
    <i r="2">
      <x v="963"/>
    </i>
    <i r="2">
      <x v="964"/>
    </i>
    <i r="2">
      <x v="965"/>
    </i>
    <i r="2">
      <x v="966"/>
    </i>
    <i r="2">
      <x v="967"/>
    </i>
    <i r="2">
      <x v="968"/>
    </i>
    <i r="2">
      <x v="969"/>
    </i>
    <i r="2">
      <x v="970"/>
    </i>
    <i r="2">
      <x v="971"/>
    </i>
    <i r="2">
      <x v="972"/>
    </i>
    <i r="2">
      <x v="973"/>
    </i>
    <i r="2">
      <x v="974"/>
    </i>
    <i r="2">
      <x v="975"/>
    </i>
    <i r="2">
      <x v="976"/>
    </i>
    <i r="2">
      <x v="977"/>
    </i>
    <i r="2">
      <x v="978"/>
    </i>
    <i r="2">
      <x v="979"/>
    </i>
    <i r="2">
      <x v="980"/>
    </i>
    <i r="2">
      <x v="981"/>
    </i>
    <i r="2">
      <x v="982"/>
    </i>
    <i r="2">
      <x v="983"/>
    </i>
    <i r="2">
      <x v="984"/>
    </i>
    <i r="2">
      <x v="985"/>
    </i>
    <i t="default" r="1">
      <x v="3"/>
    </i>
    <i r="1">
      <x v="4"/>
      <x v="986"/>
    </i>
    <i r="2">
      <x v="987"/>
    </i>
    <i r="2">
      <x v="988"/>
    </i>
    <i r="2">
      <x v="989"/>
    </i>
    <i r="2">
      <x v="990"/>
    </i>
    <i r="2">
      <x v="991"/>
    </i>
    <i r="2">
      <x v="992"/>
    </i>
    <i r="2">
      <x v="993"/>
    </i>
    <i r="2">
      <x v="994"/>
    </i>
    <i r="2">
      <x v="995"/>
    </i>
    <i r="2">
      <x v="996"/>
    </i>
    <i r="2">
      <x v="997"/>
    </i>
    <i r="2">
      <x v="998"/>
    </i>
    <i r="2">
      <x v="999"/>
    </i>
    <i r="2">
      <x v="1000"/>
    </i>
    <i r="2">
      <x v="1001"/>
    </i>
    <i r="2">
      <x v="1002"/>
    </i>
    <i r="2">
      <x v="1003"/>
    </i>
    <i r="2">
      <x v="1004"/>
    </i>
    <i r="2">
      <x v="1005"/>
    </i>
    <i r="2">
      <x v="1006"/>
    </i>
    <i r="2">
      <x v="1007"/>
    </i>
    <i r="2">
      <x v="1008"/>
    </i>
    <i r="2">
      <x v="1009"/>
    </i>
    <i r="2">
      <x v="1010"/>
    </i>
    <i r="2">
      <x v="1011"/>
    </i>
    <i r="2">
      <x v="1012"/>
    </i>
    <i t="default" r="1">
      <x v="4"/>
    </i>
    <i r="1">
      <x v="5"/>
      <x v="1013"/>
    </i>
    <i r="2">
      <x v="1014"/>
    </i>
    <i r="2">
      <x v="1015"/>
    </i>
    <i r="2">
      <x v="1016"/>
    </i>
    <i r="2">
      <x v="1017"/>
    </i>
    <i r="2">
      <x v="1018"/>
    </i>
    <i r="2">
      <x v="1019"/>
    </i>
    <i r="2">
      <x v="1020"/>
    </i>
    <i r="2">
      <x v="1021"/>
    </i>
    <i r="2">
      <x v="1022"/>
    </i>
    <i r="2">
      <x v="1023"/>
    </i>
    <i r="2">
      <x v="1024"/>
    </i>
    <i r="2">
      <x v="1025"/>
    </i>
    <i r="2">
      <x v="1026"/>
    </i>
    <i r="2">
      <x v="1027"/>
    </i>
    <i r="2">
      <x v="1028"/>
    </i>
    <i r="2">
      <x v="1029"/>
    </i>
    <i r="2">
      <x v="1030"/>
    </i>
    <i r="2">
      <x v="1031"/>
    </i>
    <i r="2">
      <x v="1032"/>
    </i>
    <i r="2">
      <x v="1033"/>
    </i>
    <i r="2">
      <x v="1034"/>
    </i>
    <i r="2">
      <x v="1035"/>
    </i>
    <i r="2">
      <x v="1036"/>
    </i>
    <i r="2">
      <x v="1037"/>
    </i>
    <i r="2">
      <x v="1038"/>
    </i>
    <i r="2">
      <x v="1039"/>
    </i>
    <i t="default" r="1">
      <x v="5"/>
    </i>
    <i r="1">
      <x v="6"/>
      <x v="1040"/>
    </i>
    <i r="2">
      <x v="1041"/>
    </i>
    <i r="2">
      <x v="1042"/>
    </i>
    <i r="2">
      <x v="1043"/>
    </i>
    <i r="2">
      <x v="1044"/>
    </i>
    <i r="2">
      <x v="1045"/>
    </i>
    <i r="2">
      <x v="1046"/>
    </i>
    <i r="2">
      <x v="1047"/>
    </i>
    <i r="2">
      <x v="1048"/>
    </i>
    <i r="2">
      <x v="1049"/>
    </i>
    <i r="2">
      <x v="1050"/>
    </i>
    <i r="2">
      <x v="1051"/>
    </i>
    <i r="2">
      <x v="1052"/>
    </i>
    <i r="2">
      <x v="1053"/>
    </i>
    <i r="2">
      <x v="1054"/>
    </i>
    <i r="2">
      <x v="1055"/>
    </i>
    <i r="2">
      <x v="1056"/>
    </i>
    <i r="2">
      <x v="1057"/>
    </i>
    <i r="2">
      <x v="1058"/>
    </i>
    <i r="2">
      <x v="1059"/>
    </i>
    <i r="2">
      <x v="1060"/>
    </i>
    <i r="2">
      <x v="1061"/>
    </i>
    <i r="2">
      <x v="1062"/>
    </i>
    <i r="2">
      <x v="1063"/>
    </i>
    <i r="2">
      <x v="1064"/>
    </i>
    <i r="2">
      <x v="1065"/>
    </i>
    <i t="default" r="1">
      <x v="6"/>
    </i>
    <i r="1">
      <x v="7"/>
      <x v="1066"/>
    </i>
    <i r="2">
      <x v="1067"/>
    </i>
    <i r="2">
      <x v="1068"/>
    </i>
    <i r="2">
      <x v="1069"/>
    </i>
    <i r="2">
      <x v="1070"/>
    </i>
    <i r="2">
      <x v="1071"/>
    </i>
    <i r="2">
      <x v="1072"/>
    </i>
    <i r="2">
      <x v="1073"/>
    </i>
    <i r="2">
      <x v="1074"/>
    </i>
    <i r="2">
      <x v="1075"/>
    </i>
    <i r="2">
      <x v="1076"/>
    </i>
    <i r="2">
      <x v="1077"/>
    </i>
    <i r="2">
      <x v="1078"/>
    </i>
    <i r="2">
      <x v="1079"/>
    </i>
    <i r="2">
      <x v="1080"/>
    </i>
    <i r="2">
      <x v="1081"/>
    </i>
    <i r="2">
      <x v="1082"/>
    </i>
    <i r="2">
      <x v="1083"/>
    </i>
    <i r="2">
      <x v="1084"/>
    </i>
    <i r="2">
      <x v="1085"/>
    </i>
    <i r="2">
      <x v="1086"/>
    </i>
    <i r="2">
      <x v="1087"/>
    </i>
    <i r="2">
      <x v="1088"/>
    </i>
    <i r="2">
      <x v="1089"/>
    </i>
    <i r="2">
      <x v="1090"/>
    </i>
    <i r="2">
      <x v="1091"/>
    </i>
    <i r="2">
      <x v="1092"/>
    </i>
    <i r="2">
      <x v="1093"/>
    </i>
    <i r="2">
      <x v="1094"/>
    </i>
    <i t="default" r="1">
      <x v="7"/>
    </i>
    <i r="1">
      <x v="8"/>
      <x v="1095"/>
    </i>
    <i r="2">
      <x v="1096"/>
    </i>
    <i r="2">
      <x v="1097"/>
    </i>
    <i r="2">
      <x v="1098"/>
    </i>
    <i r="2">
      <x v="1099"/>
    </i>
    <i r="2">
      <x v="1100"/>
    </i>
    <i r="2">
      <x v="1101"/>
    </i>
    <i r="2">
      <x v="1102"/>
    </i>
    <i r="2">
      <x v="1103"/>
    </i>
    <i r="2">
      <x v="1104"/>
    </i>
    <i r="2">
      <x v="1105"/>
    </i>
    <i r="2">
      <x v="1106"/>
    </i>
    <i r="2">
      <x v="1107"/>
    </i>
    <i r="2">
      <x v="1108"/>
    </i>
    <i r="2">
      <x v="1109"/>
    </i>
    <i r="2">
      <x v="1110"/>
    </i>
    <i r="2">
      <x v="1111"/>
    </i>
    <i r="2">
      <x v="1112"/>
    </i>
    <i r="2">
      <x v="1113"/>
    </i>
    <i r="2">
      <x v="1114"/>
    </i>
    <i r="2">
      <x v="1115"/>
    </i>
    <i r="2">
      <x v="1116"/>
    </i>
    <i r="2">
      <x v="1117"/>
    </i>
    <i r="2">
      <x v="1118"/>
    </i>
    <i r="2">
      <x v="1119"/>
    </i>
    <i r="2">
      <x v="1120"/>
    </i>
    <i r="2">
      <x v="1121"/>
    </i>
    <i t="default" r="1">
      <x v="8"/>
    </i>
    <i r="1">
      <x v="9"/>
      <x v="1122"/>
    </i>
    <i r="2">
      <x v="1123"/>
    </i>
    <i r="2">
      <x v="1124"/>
    </i>
    <i r="2">
      <x v="1125"/>
    </i>
    <i r="2">
      <x v="1126"/>
    </i>
    <i r="2">
      <x v="1127"/>
    </i>
    <i r="2">
      <x v="1128"/>
    </i>
    <i r="2">
      <x v="1129"/>
    </i>
    <i r="2">
      <x v="1130"/>
    </i>
    <i r="2">
      <x v="1131"/>
    </i>
    <i r="2">
      <x v="1132"/>
    </i>
    <i r="2">
      <x v="1133"/>
    </i>
    <i r="2">
      <x v="1134"/>
    </i>
    <i r="2">
      <x v="1135"/>
    </i>
    <i r="2">
      <x v="1136"/>
    </i>
    <i r="2">
      <x v="1137"/>
    </i>
    <i r="2">
      <x v="1138"/>
    </i>
    <i r="2">
      <x v="1139"/>
    </i>
    <i r="2">
      <x v="1140"/>
    </i>
    <i r="2">
      <x v="1141"/>
    </i>
    <i r="2">
      <x v="1142"/>
    </i>
    <i r="2">
      <x v="1143"/>
    </i>
    <i r="2">
      <x v="1144"/>
    </i>
    <i r="2">
      <x v="1145"/>
    </i>
    <i r="2">
      <x v="1146"/>
    </i>
    <i r="2">
      <x v="1147"/>
    </i>
    <i r="2">
      <x v="1148"/>
    </i>
    <i r="2">
      <x v="1149"/>
    </i>
    <i t="default" r="1">
      <x v="9"/>
    </i>
    <i r="1">
      <x v="10"/>
      <x v="1150"/>
    </i>
    <i r="2">
      <x v="1151"/>
    </i>
    <i r="2">
      <x v="1152"/>
    </i>
    <i r="2">
      <x v="1153"/>
    </i>
    <i r="2">
      <x v="1154"/>
    </i>
    <i r="2">
      <x v="1155"/>
    </i>
    <i r="2">
      <x v="1156"/>
    </i>
    <i r="2">
      <x v="1157"/>
    </i>
    <i r="2">
      <x v="1158"/>
    </i>
    <i r="2">
      <x v="1159"/>
    </i>
    <i r="2">
      <x v="1160"/>
    </i>
    <i r="2">
      <x v="1161"/>
    </i>
    <i r="2">
      <x v="1162"/>
    </i>
    <i r="2">
      <x v="1163"/>
    </i>
    <i r="2">
      <x v="1164"/>
    </i>
    <i r="2">
      <x v="1165"/>
    </i>
    <i r="2">
      <x v="1166"/>
    </i>
    <i r="2">
      <x v="1167"/>
    </i>
    <i r="2">
      <x v="1168"/>
    </i>
    <i r="2">
      <x v="1169"/>
    </i>
    <i r="2">
      <x v="1170"/>
    </i>
    <i r="2">
      <x v="1171"/>
    </i>
    <i r="2">
      <x v="1172"/>
    </i>
    <i r="2">
      <x v="1173"/>
    </i>
    <i r="2">
      <x v="1174"/>
    </i>
    <i r="2">
      <x v="1175"/>
    </i>
    <i r="2">
      <x v="1176"/>
    </i>
    <i r="2">
      <x v="1177"/>
    </i>
    <i t="default" r="1">
      <x v="10"/>
    </i>
    <i r="1">
      <x v="11"/>
      <x v="1178"/>
    </i>
    <i r="2">
      <x v="1179"/>
    </i>
    <i r="2">
      <x v="1180"/>
    </i>
    <i r="2">
      <x v="1181"/>
    </i>
    <i r="2">
      <x v="1182"/>
    </i>
    <i r="2">
      <x v="1183"/>
    </i>
    <i r="2">
      <x v="1184"/>
    </i>
    <i r="2">
      <x v="1185"/>
    </i>
    <i r="2">
      <x v="1186"/>
    </i>
    <i r="2">
      <x v="1187"/>
    </i>
    <i r="2">
      <x v="1188"/>
    </i>
    <i r="2">
      <x v="1189"/>
    </i>
    <i r="2">
      <x v="1190"/>
    </i>
    <i r="2">
      <x v="1191"/>
    </i>
    <i r="2">
      <x v="1192"/>
    </i>
    <i r="2">
      <x v="1193"/>
    </i>
    <i r="2">
      <x v="1194"/>
    </i>
    <i r="2">
      <x v="1195"/>
    </i>
    <i r="2">
      <x v="1196"/>
    </i>
    <i r="2">
      <x v="1197"/>
    </i>
    <i r="2">
      <x v="1198"/>
    </i>
    <i r="2">
      <x v="1199"/>
    </i>
    <i r="2">
      <x v="1200"/>
    </i>
    <i r="2">
      <x v="1201"/>
    </i>
    <i r="2">
      <x v="1202"/>
    </i>
    <i r="2">
      <x v="1203"/>
    </i>
    <i r="2">
      <x v="1204"/>
    </i>
    <i r="2">
      <x v="1205"/>
    </i>
    <i r="2">
      <x v="1206"/>
    </i>
    <i r="2">
      <x v="1207"/>
    </i>
    <i t="default" r="1">
      <x v="11"/>
    </i>
    <i r="1">
      <x v="12"/>
      <x v="1208"/>
    </i>
    <i r="2">
      <x v="1209"/>
    </i>
    <i r="2">
      <x v="1210"/>
    </i>
    <i r="2">
      <x v="1211"/>
    </i>
    <i r="2">
      <x v="1212"/>
    </i>
    <i r="2">
      <x v="1213"/>
    </i>
    <i r="2">
      <x v="1214"/>
    </i>
    <i r="2">
      <x v="1215"/>
    </i>
    <i r="2">
      <x v="1216"/>
    </i>
    <i r="2">
      <x v="1217"/>
    </i>
    <i r="2">
      <x v="1218"/>
    </i>
    <i r="2">
      <x v="1219"/>
    </i>
    <i r="2">
      <x v="1220"/>
    </i>
    <i r="2">
      <x v="1221"/>
    </i>
    <i r="2">
      <x v="1222"/>
    </i>
    <i r="2">
      <x v="1223"/>
    </i>
    <i r="2">
      <x v="1224"/>
    </i>
    <i r="2">
      <x v="1225"/>
    </i>
    <i r="2">
      <x v="1226"/>
    </i>
    <i r="2">
      <x v="1227"/>
    </i>
    <i r="2">
      <x v="1228"/>
    </i>
    <i r="2">
      <x v="1229"/>
    </i>
    <i r="2">
      <x v="1230"/>
    </i>
    <i r="2">
      <x v="1231"/>
    </i>
    <i r="2">
      <x v="1232"/>
    </i>
    <i r="2">
      <x v="1233"/>
    </i>
    <i r="2">
      <x v="1234"/>
    </i>
    <i r="2">
      <x v="1235"/>
    </i>
    <i r="2">
      <x v="1236"/>
    </i>
    <i t="default" r="1">
      <x v="12"/>
    </i>
    <i t="default">
      <x v="4"/>
    </i>
    <i t="grand">
      <x/>
    </i>
  </rowItems>
  <colItems count="1">
    <i/>
  </colItems>
  <dataFields count="1">
    <dataField name="Sum of Sales" fld="17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819D1-02F4-4572-9A97-910AF318AA3A}" name="PivotTable5" cacheId="1" dataOnRows="1" applyNumberFormats="0" applyBorderFormats="0" applyFontFormats="0" applyPatternFormats="0" applyAlignmentFormats="0" applyWidthHeightFormats="1" dataCaption="Data" updatedVersion="8" minRefreshableVersion="3" showMemberPropertyTips="0" itemPrintTitles="1" createdVersion="8" indent="0" compact="0" compactData="0" gridDropZones="1">
  <location ref="A3:B1855" firstHeaderRow="2" firstDataRow="2" firstDataCol="1"/>
  <pivotFields count="27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compact="0" numFmtId="14" outline="0" showAll="0" includeNewItemsInFilter="1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axis="axisRow" compact="0" outline="0" showAll="0" includeNewItemsInFilter="1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>
      <items count="11">
        <item x="8"/>
        <item x="2"/>
        <item x="1"/>
        <item x="9"/>
        <item x="7"/>
        <item x="3"/>
        <item x="4"/>
        <item x="0"/>
        <item x="6"/>
        <item x="5"/>
        <item t="default"/>
      </items>
    </pivotField>
  </pivotFields>
  <rowFields count="1">
    <field x="16"/>
  </rowFields>
  <rowItems count="18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 t="grand">
      <x/>
    </i>
  </rowItems>
  <colItems count="1">
    <i/>
  </colItems>
  <dataFields count="1">
    <dataField name="Count of Product ID" fld="13" subtotal="count" baseField="16" baseItem="0"/>
  </dataFields>
  <formats count="2">
    <format dxfId="1">
      <pivotArea grandRow="1" outline="0" fieldPosition="0"/>
    </format>
    <format dxfId="0">
      <pivotArea dataOnly="0" labelOnly="1" grandRow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FE532-C501-44F2-BB87-CF021262D943}" name="PivotTable2" cacheId="0" applyNumberFormats="0" applyBorderFormats="0" applyFontFormats="0" applyPatternFormats="0" applyAlignmentFormats="0" applyWidthHeightFormats="1" dataCaption="Values" updatedVersion="8" minRefreshableVersion="3" subtotalHiddenItems="1" itemPrintTitles="1" createdVersion="8" indent="0" compact="0" compactData="0" multipleFieldFilters="0">
  <location ref="A3:D2132" firstHeaderRow="1" firstDataRow="1" firstDataCol="3"/>
  <pivotFields count="4">
    <pivotField axis="axisRow" compact="0" allDrilled="1" outline="0" subtotalTop="0" showAll="0" dataSourceSort="1" defaultSubtotal="0" defaultAttributeDrillState="1">
      <items count="13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s="1" x="0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3">
    <field x="0"/>
    <field x="2"/>
    <field x="3"/>
  </rowFields>
  <rowItems count="2129">
    <i>
      <x/>
      <x/>
      <x/>
    </i>
    <i>
      <x v="1"/>
      <x/>
      <x v="1"/>
    </i>
    <i>
      <x v="2"/>
      <x/>
      <x v="1"/>
    </i>
    <i r="2">
      <x v="2"/>
    </i>
    <i>
      <x v="3"/>
      <x/>
      <x v="1"/>
    </i>
    <i r="2">
      <x v="2"/>
    </i>
    <i>
      <x v="4"/>
      <x/>
      <x v="1"/>
    </i>
    <i r="2">
      <x v="2"/>
    </i>
    <i>
      <x v="5"/>
      <x/>
      <x v="1"/>
    </i>
    <i>
      <x v="6"/>
      <x/>
      <x/>
    </i>
    <i>
      <x v="7"/>
      <x/>
      <x/>
    </i>
    <i>
      <x v="8"/>
      <x/>
      <x v="2"/>
    </i>
    <i>
      <x v="9"/>
      <x/>
      <x v="2"/>
    </i>
    <i r="2">
      <x/>
    </i>
    <i>
      <x v="10"/>
      <x/>
      <x v="3"/>
    </i>
    <i>
      <x v="11"/>
      <x/>
      <x v="3"/>
    </i>
    <i r="2">
      <x/>
    </i>
    <i>
      <x v="12"/>
      <x/>
      <x v="1"/>
    </i>
    <i>
      <x v="13"/>
      <x/>
      <x/>
    </i>
    <i>
      <x v="14"/>
      <x/>
      <x v="3"/>
    </i>
    <i r="2">
      <x v="2"/>
    </i>
    <i r="2">
      <x/>
    </i>
    <i>
      <x v="15"/>
      <x/>
      <x v="2"/>
    </i>
    <i>
      <x v="16"/>
      <x/>
      <x/>
    </i>
    <i>
      <x v="17"/>
      <x/>
      <x v="1"/>
    </i>
    <i>
      <x v="18"/>
      <x/>
      <x v="1"/>
    </i>
    <i>
      <x v="19"/>
      <x/>
      <x v="3"/>
    </i>
    <i r="2">
      <x v="2"/>
    </i>
    <i>
      <x v="20"/>
      <x/>
      <x v="1"/>
    </i>
    <i>
      <x v="21"/>
      <x/>
      <x v="1"/>
    </i>
    <i r="2">
      <x/>
    </i>
    <i>
      <x v="22"/>
      <x/>
      <x v="1"/>
    </i>
    <i>
      <x v="23"/>
      <x/>
      <x v="1"/>
    </i>
    <i r="2">
      <x v="2"/>
    </i>
    <i>
      <x v="24"/>
      <x/>
      <x v="1"/>
    </i>
    <i>
      <x v="25"/>
      <x/>
      <x v="3"/>
    </i>
    <i>
      <x v="26"/>
      <x/>
      <x v="3"/>
    </i>
    <i r="2">
      <x v="2"/>
    </i>
    <i r="2">
      <x/>
    </i>
    <i>
      <x v="27"/>
      <x/>
      <x v="3"/>
    </i>
    <i r="2">
      <x v="2"/>
    </i>
    <i>
      <x v="28"/>
      <x/>
      <x v="3"/>
    </i>
    <i>
      <x v="29"/>
      <x/>
      <x v="3"/>
    </i>
    <i r="2">
      <x/>
    </i>
    <i>
      <x v="30"/>
      <x/>
      <x/>
    </i>
    <i>
      <x v="31"/>
      <x/>
      <x/>
    </i>
    <i>
      <x v="32"/>
      <x/>
      <x v="1"/>
    </i>
    <i>
      <x v="33"/>
      <x/>
      <x v="1"/>
    </i>
    <i r="2">
      <x v="2"/>
    </i>
    <i>
      <x v="34"/>
      <x/>
      <x v="1"/>
    </i>
    <i>
      <x v="35"/>
      <x/>
      <x v="1"/>
    </i>
    <i r="2">
      <x/>
    </i>
    <i>
      <x v="36"/>
      <x/>
      <x v="3"/>
    </i>
    <i r="2">
      <x v="1"/>
    </i>
    <i>
      <x v="37"/>
      <x/>
      <x v="1"/>
    </i>
    <i r="2">
      <x/>
    </i>
    <i>
      <x v="38"/>
      <x/>
      <x v="3"/>
    </i>
    <i r="2">
      <x v="1"/>
    </i>
    <i r="2">
      <x v="2"/>
    </i>
    <i r="2">
      <x/>
    </i>
    <i>
      <x v="39"/>
      <x/>
      <x/>
    </i>
    <i>
      <x v="40"/>
      <x/>
      <x v="3"/>
    </i>
    <i r="2">
      <x v="1"/>
    </i>
    <i>
      <x v="41"/>
      <x/>
      <x v="3"/>
    </i>
    <i r="2">
      <x v="2"/>
    </i>
    <i r="2">
      <x/>
    </i>
    <i>
      <x v="42"/>
      <x/>
      <x v="1"/>
    </i>
    <i>
      <x v="43"/>
      <x/>
      <x/>
    </i>
    <i>
      <x v="44"/>
      <x/>
      <x v="3"/>
    </i>
    <i>
      <x v="45"/>
      <x/>
      <x v="1"/>
    </i>
    <i>
      <x v="46"/>
      <x/>
      <x v="3"/>
    </i>
    <i r="2">
      <x v="1"/>
    </i>
    <i>
      <x v="47"/>
      <x/>
      <x v="3"/>
    </i>
    <i r="2">
      <x/>
    </i>
    <i>
      <x v="48"/>
      <x/>
      <x v="3"/>
    </i>
    <i>
      <x v="49"/>
      <x/>
      <x v="2"/>
    </i>
    <i>
      <x v="50"/>
      <x/>
      <x v="2"/>
    </i>
    <i r="2">
      <x/>
    </i>
    <i>
      <x v="51"/>
      <x/>
      <x v="3"/>
    </i>
    <i r="2">
      <x v="2"/>
    </i>
    <i r="2">
      <x/>
    </i>
    <i>
      <x v="52"/>
      <x/>
      <x v="2"/>
    </i>
    <i>
      <x v="53"/>
      <x/>
      <x v="3"/>
    </i>
    <i>
      <x v="54"/>
      <x/>
      <x v="2"/>
    </i>
    <i>
      <x v="55"/>
      <x/>
      <x/>
    </i>
    <i>
      <x v="56"/>
      <x/>
      <x v="1"/>
    </i>
    <i>
      <x v="57"/>
      <x/>
      <x/>
    </i>
    <i>
      <x v="58"/>
      <x/>
      <x v="3"/>
    </i>
    <i>
      <x v="59"/>
      <x/>
      <x v="1"/>
    </i>
    <i r="2">
      <x v="2"/>
    </i>
    <i>
      <x v="60"/>
      <x/>
      <x v="2"/>
    </i>
    <i>
      <x v="61"/>
      <x/>
      <x v="1"/>
    </i>
    <i>
      <x v="62"/>
      <x/>
      <x v="3"/>
    </i>
    <i r="2">
      <x v="1"/>
    </i>
    <i>
      <x v="63"/>
      <x/>
      <x v="1"/>
    </i>
    <i r="2">
      <x/>
    </i>
    <i>
      <x v="64"/>
      <x/>
      <x/>
    </i>
    <i>
      <x v="65"/>
      <x/>
      <x v="2"/>
    </i>
    <i>
      <x v="66"/>
      <x/>
      <x v="1"/>
    </i>
    <i>
      <x v="67"/>
      <x/>
      <x/>
    </i>
    <i>
      <x v="68"/>
      <x/>
      <x v="1"/>
    </i>
    <i>
      <x v="69"/>
      <x/>
      <x v="2"/>
    </i>
    <i>
      <x v="70"/>
      <x/>
      <x v="3"/>
    </i>
    <i r="2">
      <x v="1"/>
    </i>
    <i>
      <x v="71"/>
      <x/>
      <x v="1"/>
    </i>
    <i>
      <x v="72"/>
      <x/>
      <x v="1"/>
    </i>
    <i r="2">
      <x/>
    </i>
    <i>
      <x v="73"/>
      <x/>
      <x v="3"/>
    </i>
    <i r="2">
      <x/>
    </i>
    <i>
      <x v="74"/>
      <x/>
      <x v="3"/>
    </i>
    <i>
      <x v="75"/>
      <x/>
      <x v="1"/>
    </i>
    <i>
      <x v="76"/>
      <x/>
      <x/>
    </i>
    <i>
      <x v="77"/>
      <x/>
      <x v="2"/>
    </i>
    <i>
      <x v="78"/>
      <x/>
      <x v="3"/>
    </i>
    <i r="2">
      <x v="1"/>
    </i>
    <i>
      <x v="79"/>
      <x/>
      <x v="3"/>
    </i>
    <i r="2">
      <x v="2"/>
    </i>
    <i>
      <x v="80"/>
      <x/>
      <x v="1"/>
    </i>
    <i r="2">
      <x/>
    </i>
    <i>
      <x v="81"/>
      <x/>
      <x v="2"/>
    </i>
    <i>
      <x v="82"/>
      <x/>
      <x v="2"/>
    </i>
    <i>
      <x v="83"/>
      <x/>
      <x v="3"/>
    </i>
    <i r="2">
      <x v="1"/>
    </i>
    <i r="2">
      <x/>
    </i>
    <i>
      <x v="84"/>
      <x/>
      <x v="3"/>
    </i>
    <i r="2">
      <x v="1"/>
    </i>
    <i>
      <x v="85"/>
      <x/>
      <x v="2"/>
    </i>
    <i>
      <x v="86"/>
      <x/>
      <x v="1"/>
    </i>
    <i r="2">
      <x/>
    </i>
    <i>
      <x v="87"/>
      <x/>
      <x v="1"/>
    </i>
    <i r="2">
      <x/>
    </i>
    <i>
      <x v="88"/>
      <x/>
      <x v="1"/>
    </i>
    <i>
      <x v="89"/>
      <x/>
      <x v="1"/>
    </i>
    <i r="2">
      <x v="2"/>
    </i>
    <i>
      <x v="90"/>
      <x/>
      <x v="3"/>
    </i>
    <i r="2">
      <x v="2"/>
    </i>
    <i r="2">
      <x/>
    </i>
    <i>
      <x v="91"/>
      <x/>
      <x v="2"/>
    </i>
    <i>
      <x v="92"/>
      <x/>
      <x/>
    </i>
    <i>
      <x v="93"/>
      <x/>
      <x v="2"/>
    </i>
    <i r="2">
      <x/>
    </i>
    <i>
      <x v="94"/>
      <x/>
      <x v="1"/>
    </i>
    <i r="2">
      <x v="2"/>
    </i>
    <i r="2">
      <x/>
    </i>
    <i>
      <x v="95"/>
      <x/>
      <x v="3"/>
    </i>
    <i r="2">
      <x v="2"/>
    </i>
    <i r="2">
      <x/>
    </i>
    <i>
      <x v="96"/>
      <x/>
      <x/>
    </i>
    <i>
      <x v="97"/>
      <x/>
      <x v="1"/>
    </i>
    <i>
      <x v="98"/>
      <x/>
      <x v="1"/>
    </i>
    <i>
      <x v="99"/>
      <x/>
      <x v="2"/>
    </i>
    <i r="2">
      <x/>
    </i>
    <i>
      <x v="100"/>
      <x/>
      <x v="1"/>
    </i>
    <i r="2">
      <x v="2"/>
    </i>
    <i>
      <x v="101"/>
      <x/>
      <x/>
    </i>
    <i>
      <x v="102"/>
      <x/>
      <x v="3"/>
    </i>
    <i r="2">
      <x v="1"/>
    </i>
    <i r="2">
      <x/>
    </i>
    <i>
      <x v="103"/>
      <x/>
      <x/>
    </i>
    <i>
      <x v="104"/>
      <x/>
      <x v="3"/>
    </i>
    <i>
      <x v="105"/>
      <x/>
      <x v="3"/>
    </i>
    <i r="2">
      <x/>
    </i>
    <i>
      <x v="106"/>
      <x/>
      <x v="2"/>
    </i>
    <i>
      <x v="107"/>
      <x/>
      <x v="3"/>
    </i>
    <i r="2">
      <x v="1"/>
    </i>
    <i>
      <x v="108"/>
      <x/>
      <x v="3"/>
    </i>
    <i r="2">
      <x v="2"/>
    </i>
    <i r="2">
      <x/>
    </i>
    <i>
      <x v="109"/>
      <x/>
      <x v="1"/>
    </i>
    <i r="2">
      <x/>
    </i>
    <i>
      <x v="110"/>
      <x/>
      <x v="1"/>
    </i>
    <i>
      <x v="111"/>
      <x/>
      <x v="3"/>
    </i>
    <i r="2">
      <x/>
    </i>
    <i>
      <x v="112"/>
      <x/>
      <x v="3"/>
    </i>
    <i r="2">
      <x v="2"/>
    </i>
    <i>
      <x v="113"/>
      <x/>
      <x/>
    </i>
    <i>
      <x v="114"/>
      <x/>
      <x v="2"/>
    </i>
    <i>
      <x v="115"/>
      <x/>
      <x v="2"/>
    </i>
    <i>
      <x v="116"/>
      <x/>
      <x v="3"/>
    </i>
    <i r="2">
      <x/>
    </i>
    <i>
      <x v="117"/>
      <x/>
      <x v="1"/>
    </i>
    <i>
      <x v="118"/>
      <x/>
      <x v="1"/>
    </i>
    <i>
      <x v="119"/>
      <x/>
      <x/>
    </i>
    <i>
      <x v="120"/>
      <x/>
      <x v="2"/>
    </i>
    <i r="2">
      <x/>
    </i>
    <i>
      <x v="121"/>
      <x/>
      <x/>
    </i>
    <i>
      <x v="122"/>
      <x/>
      <x v="3"/>
    </i>
    <i r="2">
      <x/>
    </i>
    <i>
      <x v="123"/>
      <x/>
      <x v="3"/>
    </i>
    <i r="2">
      <x v="1"/>
    </i>
    <i r="2">
      <x v="2"/>
    </i>
    <i r="2">
      <x/>
    </i>
    <i>
      <x v="124"/>
      <x/>
      <x v="1"/>
    </i>
    <i r="2">
      <x/>
    </i>
    <i>
      <x v="125"/>
      <x/>
      <x v="3"/>
    </i>
    <i r="2">
      <x v="1"/>
    </i>
    <i>
      <x v="126"/>
      <x/>
      <x v="1"/>
    </i>
    <i>
      <x v="127"/>
      <x/>
      <x/>
    </i>
    <i>
      <x v="128"/>
      <x/>
      <x v="1"/>
    </i>
    <i>
      <x v="129"/>
      <x/>
      <x/>
    </i>
    <i>
      <x v="130"/>
      <x/>
      <x v="3"/>
    </i>
    <i r="2">
      <x v="1"/>
    </i>
    <i>
      <x v="131"/>
      <x/>
      <x/>
    </i>
    <i>
      <x v="132"/>
      <x/>
      <x v="1"/>
    </i>
    <i r="2">
      <x/>
    </i>
    <i>
      <x v="133"/>
      <x/>
      <x v="1"/>
    </i>
    <i>
      <x v="134"/>
      <x/>
      <x v="2"/>
    </i>
    <i r="2">
      <x/>
    </i>
    <i>
      <x v="135"/>
      <x/>
      <x v="1"/>
    </i>
    <i r="2">
      <x v="2"/>
    </i>
    <i r="2">
      <x/>
    </i>
    <i>
      <x v="136"/>
      <x/>
      <x v="3"/>
    </i>
    <i>
      <x v="137"/>
      <x/>
      <x v="2"/>
    </i>
    <i r="2">
      <x/>
    </i>
    <i>
      <x v="138"/>
      <x/>
      <x v="3"/>
    </i>
    <i r="2">
      <x v="1"/>
    </i>
    <i>
      <x v="139"/>
      <x/>
      <x v="1"/>
    </i>
    <i r="2">
      <x v="2"/>
    </i>
    <i r="2">
      <x/>
    </i>
    <i>
      <x v="140"/>
      <x/>
      <x v="1"/>
    </i>
    <i>
      <x v="141"/>
      <x/>
      <x/>
    </i>
    <i>
      <x v="142"/>
      <x/>
      <x v="1"/>
    </i>
    <i r="2">
      <x v="2"/>
    </i>
    <i r="2">
      <x/>
    </i>
    <i>
      <x v="143"/>
      <x/>
      <x v="1"/>
    </i>
    <i>
      <x v="144"/>
      <x/>
      <x v="2"/>
    </i>
    <i>
      <x v="145"/>
      <x/>
      <x v="2"/>
    </i>
    <i>
      <x v="146"/>
      <x/>
      <x v="2"/>
    </i>
    <i>
      <x v="147"/>
      <x/>
      <x/>
    </i>
    <i>
      <x v="148"/>
      <x/>
      <x v="3"/>
    </i>
    <i r="2">
      <x v="1"/>
    </i>
    <i>
      <x v="149"/>
      <x/>
      <x v="2"/>
    </i>
    <i>
      <x v="150"/>
      <x/>
      <x v="1"/>
    </i>
    <i r="2">
      <x/>
    </i>
    <i>
      <x v="151"/>
      <x/>
      <x v="1"/>
    </i>
    <i r="2">
      <x/>
    </i>
    <i>
      <x v="152"/>
      <x/>
      <x/>
    </i>
    <i>
      <x v="153"/>
      <x/>
      <x v="3"/>
    </i>
    <i r="2">
      <x v="2"/>
    </i>
    <i>
      <x v="154"/>
      <x/>
      <x v="3"/>
    </i>
    <i>
      <x v="155"/>
      <x/>
      <x v="3"/>
    </i>
    <i r="2">
      <x v="2"/>
    </i>
    <i>
      <x v="156"/>
      <x/>
      <x v="3"/>
    </i>
    <i r="2">
      <x v="2"/>
    </i>
    <i r="2">
      <x/>
    </i>
    <i>
      <x v="157"/>
      <x/>
      <x/>
    </i>
    <i>
      <x v="158"/>
      <x/>
      <x v="1"/>
    </i>
    <i r="2">
      <x/>
    </i>
    <i>
      <x v="159"/>
      <x/>
      <x v="3"/>
    </i>
    <i>
      <x v="160"/>
      <x/>
      <x v="3"/>
    </i>
    <i r="2">
      <x v="1"/>
    </i>
    <i r="2">
      <x v="2"/>
    </i>
    <i>
      <x v="161"/>
      <x/>
      <x v="3"/>
    </i>
    <i r="2">
      <x v="2"/>
    </i>
    <i r="2">
      <x/>
    </i>
    <i>
      <x v="162"/>
      <x/>
      <x v="3"/>
    </i>
    <i r="2">
      <x v="1"/>
    </i>
    <i>
      <x v="163"/>
      <x/>
      <x v="3"/>
    </i>
    <i>
      <x v="164"/>
      <x/>
      <x v="3"/>
    </i>
    <i r="2">
      <x/>
    </i>
    <i>
      <x v="165"/>
      <x/>
      <x/>
    </i>
    <i>
      <x v="166"/>
      <x/>
      <x v="3"/>
    </i>
    <i r="2">
      <x/>
    </i>
    <i>
      <x v="167"/>
      <x/>
      <x v="1"/>
    </i>
    <i>
      <x v="168"/>
      <x/>
      <x v="1"/>
    </i>
    <i r="2">
      <x/>
    </i>
    <i>
      <x v="169"/>
      <x/>
      <x/>
    </i>
    <i>
      <x v="170"/>
      <x/>
      <x v="3"/>
    </i>
    <i>
      <x v="171"/>
      <x/>
      <x/>
    </i>
    <i>
      <x v="172"/>
      <x/>
      <x v="1"/>
    </i>
    <i>
      <x v="173"/>
      <x/>
      <x v="1"/>
    </i>
    <i r="2">
      <x v="2"/>
    </i>
    <i>
      <x v="174"/>
      <x/>
      <x v="3"/>
    </i>
    <i r="2">
      <x v="1"/>
    </i>
    <i>
      <x v="175"/>
      <x/>
      <x v="1"/>
    </i>
    <i r="2">
      <x/>
    </i>
    <i>
      <x v="176"/>
      <x/>
      <x v="3"/>
    </i>
    <i r="2">
      <x v="1"/>
    </i>
    <i>
      <x v="177"/>
      <x/>
      <x v="2"/>
    </i>
    <i>
      <x v="178"/>
      <x/>
      <x v="1"/>
    </i>
    <i r="2">
      <x v="2"/>
    </i>
    <i>
      <x v="179"/>
      <x/>
      <x v="2"/>
    </i>
    <i r="2">
      <x/>
    </i>
    <i>
      <x v="180"/>
      <x/>
      <x v="3"/>
    </i>
    <i r="2">
      <x v="1"/>
    </i>
    <i>
      <x v="181"/>
      <x/>
      <x v="3"/>
    </i>
    <i>
      <x v="182"/>
      <x/>
      <x v="3"/>
    </i>
    <i r="2">
      <x/>
    </i>
    <i>
      <x v="183"/>
      <x/>
      <x v="1"/>
    </i>
    <i>
      <x v="184"/>
      <x/>
      <x v="3"/>
    </i>
    <i r="2">
      <x v="2"/>
    </i>
    <i r="2">
      <x/>
    </i>
    <i>
      <x v="185"/>
      <x/>
      <x v="3"/>
    </i>
    <i r="2">
      <x v="2"/>
    </i>
    <i r="2">
      <x/>
    </i>
    <i>
      <x v="186"/>
      <x/>
      <x v="2"/>
    </i>
    <i>
      <x v="187"/>
      <x/>
      <x v="1"/>
    </i>
    <i r="2">
      <x/>
    </i>
    <i>
      <x v="188"/>
      <x/>
      <x v="3"/>
    </i>
    <i>
      <x v="189"/>
      <x/>
      <x/>
    </i>
    <i>
      <x v="190"/>
      <x/>
      <x v="3"/>
    </i>
    <i r="2">
      <x v="1"/>
    </i>
    <i r="2">
      <x/>
    </i>
    <i>
      <x v="191"/>
      <x/>
      <x v="2"/>
    </i>
    <i r="2">
      <x/>
    </i>
    <i>
      <x v="192"/>
      <x/>
      <x v="3"/>
    </i>
    <i r="2">
      <x/>
    </i>
    <i>
      <x v="193"/>
      <x/>
      <x v="3"/>
    </i>
    <i r="2">
      <x v="1"/>
    </i>
    <i>
      <x v="194"/>
      <x/>
      <x v="2"/>
    </i>
    <i>
      <x v="195"/>
      <x/>
      <x v="3"/>
    </i>
    <i>
      <x v="196"/>
      <x/>
      <x v="1"/>
    </i>
    <i r="2">
      <x/>
    </i>
    <i>
      <x v="197"/>
      <x/>
      <x v="3"/>
    </i>
    <i r="2">
      <x v="1"/>
    </i>
    <i r="2">
      <x v="2"/>
    </i>
    <i r="2">
      <x/>
    </i>
    <i>
      <x v="198"/>
      <x/>
      <x v="3"/>
    </i>
    <i>
      <x v="199"/>
      <x/>
      <x v="1"/>
    </i>
    <i r="2">
      <x/>
    </i>
    <i>
      <x v="200"/>
      <x/>
      <x v="1"/>
    </i>
    <i>
      <x v="201"/>
      <x/>
      <x v="2"/>
    </i>
    <i>
      <x v="202"/>
      <x/>
      <x v="1"/>
    </i>
    <i>
      <x v="203"/>
      <x/>
      <x v="1"/>
    </i>
    <i r="2">
      <x/>
    </i>
    <i>
      <x v="204"/>
      <x/>
      <x v="3"/>
    </i>
    <i r="2">
      <x/>
    </i>
    <i>
      <x v="205"/>
      <x/>
      <x v="1"/>
    </i>
    <i r="2">
      <x/>
    </i>
    <i>
      <x v="206"/>
      <x/>
      <x v="1"/>
    </i>
    <i r="2">
      <x v="2"/>
    </i>
    <i>
      <x v="207"/>
      <x/>
      <x v="1"/>
    </i>
    <i r="2">
      <x/>
    </i>
    <i>
      <x v="208"/>
      <x/>
      <x v="1"/>
    </i>
    <i>
      <x v="209"/>
      <x/>
      <x v="1"/>
    </i>
    <i>
      <x v="210"/>
      <x/>
      <x v="2"/>
    </i>
    <i>
      <x v="211"/>
      <x/>
      <x v="3"/>
    </i>
    <i>
      <x v="212"/>
      <x/>
      <x v="1"/>
    </i>
    <i>
      <x v="213"/>
      <x/>
      <x v="1"/>
    </i>
    <i r="2">
      <x/>
    </i>
    <i>
      <x v="214"/>
      <x/>
      <x/>
    </i>
    <i>
      <x v="215"/>
      <x/>
      <x v="1"/>
    </i>
    <i>
      <x v="216"/>
      <x/>
      <x v="1"/>
    </i>
    <i r="2">
      <x v="2"/>
    </i>
    <i r="2">
      <x/>
    </i>
    <i>
      <x v="217"/>
      <x/>
      <x v="1"/>
    </i>
    <i>
      <x v="218"/>
      <x/>
      <x v="3"/>
    </i>
    <i r="2">
      <x v="2"/>
    </i>
    <i r="2">
      <x/>
    </i>
    <i>
      <x v="219"/>
      <x/>
      <x v="3"/>
    </i>
    <i r="2">
      <x/>
    </i>
    <i>
      <x v="220"/>
      <x/>
      <x v="1"/>
    </i>
    <i r="2">
      <x/>
    </i>
    <i>
      <x v="221"/>
      <x/>
      <x/>
    </i>
    <i>
      <x v="222"/>
      <x/>
      <x v="1"/>
    </i>
    <i>
      <x v="223"/>
      <x/>
      <x v="3"/>
    </i>
    <i>
      <x v="224"/>
      <x/>
      <x v="1"/>
    </i>
    <i r="2">
      <x/>
    </i>
    <i>
      <x v="225"/>
      <x/>
      <x v="3"/>
    </i>
    <i r="2">
      <x v="1"/>
    </i>
    <i>
      <x v="226"/>
      <x/>
      <x v="3"/>
    </i>
    <i r="2">
      <x v="1"/>
    </i>
    <i r="2">
      <x/>
    </i>
    <i>
      <x v="227"/>
      <x/>
      <x v="2"/>
    </i>
    <i>
      <x v="228"/>
      <x/>
      <x/>
    </i>
    <i>
      <x v="229"/>
      <x/>
      <x v="3"/>
    </i>
    <i r="2">
      <x v="1"/>
    </i>
    <i>
      <x v="230"/>
      <x/>
      <x v="3"/>
    </i>
    <i>
      <x v="231"/>
      <x/>
      <x v="1"/>
    </i>
    <i>
      <x v="232"/>
      <x/>
      <x v="1"/>
    </i>
    <i>
      <x v="233"/>
      <x/>
      <x v="3"/>
    </i>
    <i>
      <x v="234"/>
      <x/>
      <x v="2"/>
    </i>
    <i r="2">
      <x/>
    </i>
    <i>
      <x v="235"/>
      <x/>
      <x/>
    </i>
    <i>
      <x v="236"/>
      <x/>
      <x v="1"/>
    </i>
    <i r="2">
      <x/>
    </i>
    <i>
      <x v="237"/>
      <x/>
      <x v="2"/>
    </i>
    <i>
      <x v="238"/>
      <x/>
      <x v="1"/>
    </i>
    <i r="2">
      <x/>
    </i>
    <i>
      <x v="239"/>
      <x/>
      <x v="1"/>
    </i>
    <i>
      <x v="240"/>
      <x/>
      <x v="3"/>
    </i>
    <i>
      <x v="241"/>
      <x/>
      <x v="1"/>
    </i>
    <i>
      <x v="242"/>
      <x/>
      <x v="1"/>
    </i>
    <i r="2">
      <x/>
    </i>
    <i>
      <x v="243"/>
      <x/>
      <x v="1"/>
    </i>
    <i>
      <x v="244"/>
      <x/>
      <x v="1"/>
    </i>
    <i>
      <x v="245"/>
      <x/>
      <x v="3"/>
    </i>
    <i r="2">
      <x v="1"/>
    </i>
    <i>
      <x v="246"/>
      <x/>
      <x v="1"/>
    </i>
    <i r="2">
      <x/>
    </i>
    <i>
      <x v="247"/>
      <x/>
      <x v="1"/>
    </i>
    <i>
      <x v="248"/>
      <x/>
      <x v="3"/>
    </i>
    <i r="2">
      <x v="1"/>
    </i>
    <i>
      <x v="249"/>
      <x/>
      <x v="1"/>
    </i>
    <i r="2">
      <x v="2"/>
    </i>
    <i r="2">
      <x/>
    </i>
    <i>
      <x v="250"/>
      <x/>
      <x v="3"/>
    </i>
    <i r="2">
      <x v="2"/>
    </i>
    <i>
      <x v="251"/>
      <x/>
      <x v="1"/>
    </i>
    <i>
      <x v="252"/>
      <x/>
      <x v="1"/>
    </i>
    <i>
      <x v="253"/>
      <x/>
      <x/>
    </i>
    <i>
      <x v="254"/>
      <x/>
      <x/>
    </i>
    <i>
      <x v="255"/>
      <x/>
      <x v="3"/>
    </i>
    <i>
      <x v="256"/>
      <x/>
      <x v="1"/>
    </i>
    <i r="2">
      <x/>
    </i>
    <i>
      <x v="257"/>
      <x/>
      <x/>
    </i>
    <i>
      <x v="258"/>
      <x/>
      <x v="3"/>
    </i>
    <i>
      <x v="259"/>
      <x/>
      <x v="1"/>
    </i>
    <i r="2">
      <x v="2"/>
    </i>
    <i>
      <x v="260"/>
      <x/>
      <x v="3"/>
    </i>
    <i r="2">
      <x v="1"/>
    </i>
    <i>
      <x v="261"/>
      <x/>
      <x v="1"/>
    </i>
    <i r="2">
      <x/>
    </i>
    <i>
      <x v="262"/>
      <x/>
      <x v="3"/>
    </i>
    <i r="2">
      <x v="1"/>
    </i>
    <i>
      <x v="263"/>
      <x/>
      <x v="2"/>
    </i>
    <i>
      <x v="264"/>
      <x/>
      <x v="1"/>
    </i>
    <i r="2">
      <x/>
    </i>
    <i>
      <x v="265"/>
      <x/>
      <x v="1"/>
    </i>
    <i r="2">
      <x v="2"/>
    </i>
    <i r="2">
      <x/>
    </i>
    <i>
      <x v="266"/>
      <x/>
      <x v="1"/>
    </i>
    <i>
      <x v="267"/>
      <x/>
      <x v="3"/>
    </i>
    <i r="2">
      <x/>
    </i>
    <i>
      <x v="268"/>
      <x/>
      <x v="1"/>
    </i>
    <i>
      <x v="269"/>
      <x/>
      <x v="1"/>
    </i>
    <i r="2">
      <x v="2"/>
    </i>
    <i r="2">
      <x/>
    </i>
    <i>
      <x v="270"/>
      <x/>
      <x v="2"/>
    </i>
    <i>
      <x v="271"/>
      <x/>
      <x v="3"/>
    </i>
    <i>
      <x v="272"/>
      <x/>
      <x v="1"/>
    </i>
    <i r="2">
      <x v="2"/>
    </i>
    <i>
      <x v="273"/>
      <x/>
      <x v="2"/>
    </i>
    <i>
      <x v="274"/>
      <x/>
      <x/>
    </i>
    <i>
      <x v="275"/>
      <x/>
      <x v="3"/>
    </i>
    <i r="2">
      <x/>
    </i>
    <i>
      <x v="276"/>
      <x/>
      <x/>
    </i>
    <i>
      <x v="277"/>
      <x/>
      <x v="3"/>
    </i>
    <i r="2">
      <x/>
    </i>
    <i>
      <x v="278"/>
      <x/>
      <x/>
    </i>
    <i>
      <x v="279"/>
      <x/>
      <x/>
    </i>
    <i>
      <x v="280"/>
      <x/>
      <x v="1"/>
    </i>
    <i>
      <x v="281"/>
      <x/>
      <x v="1"/>
    </i>
    <i>
      <x v="282"/>
      <x/>
      <x v="1"/>
    </i>
    <i>
      <x v="283"/>
      <x/>
      <x v="2"/>
    </i>
    <i>
      <x v="284"/>
      <x/>
      <x/>
    </i>
    <i>
      <x v="285"/>
      <x/>
      <x v="1"/>
    </i>
    <i r="2">
      <x v="2"/>
    </i>
    <i>
      <x v="286"/>
      <x/>
      <x v="1"/>
    </i>
    <i>
      <x v="287"/>
      <x/>
      <x v="3"/>
    </i>
    <i r="2">
      <x/>
    </i>
    <i>
      <x v="288"/>
      <x/>
      <x/>
    </i>
    <i>
      <x v="289"/>
      <x/>
      <x v="2"/>
    </i>
    <i r="2">
      <x/>
    </i>
    <i>
      <x v="290"/>
      <x/>
      <x v="3"/>
    </i>
    <i r="2">
      <x v="1"/>
    </i>
    <i>
      <x v="291"/>
      <x/>
      <x/>
    </i>
    <i>
      <x v="292"/>
      <x/>
      <x v="3"/>
    </i>
    <i r="2">
      <x/>
    </i>
    <i>
      <x v="293"/>
      <x/>
      <x v="1"/>
    </i>
    <i>
      <x v="294"/>
      <x/>
      <x v="3"/>
    </i>
    <i>
      <x v="295"/>
      <x/>
      <x v="3"/>
    </i>
    <i>
      <x v="296"/>
      <x/>
      <x v="3"/>
    </i>
    <i r="2">
      <x v="1"/>
    </i>
    <i>
      <x v="297"/>
      <x/>
      <x v="1"/>
    </i>
    <i>
      <x v="298"/>
      <x/>
      <x/>
    </i>
    <i>
      <x v="299"/>
      <x/>
      <x v="3"/>
    </i>
    <i>
      <x v="300"/>
      <x/>
      <x v="2"/>
    </i>
    <i r="2">
      <x/>
    </i>
    <i>
      <x v="301"/>
      <x/>
      <x v="1"/>
    </i>
    <i r="2">
      <x v="2"/>
    </i>
    <i>
      <x v="302"/>
      <x/>
      <x v="1"/>
    </i>
    <i r="2">
      <x/>
    </i>
    <i>
      <x v="303"/>
      <x/>
      <x/>
    </i>
    <i>
      <x v="304"/>
      <x/>
      <x v="3"/>
    </i>
    <i r="2">
      <x/>
    </i>
    <i>
      <x v="305"/>
      <x/>
      <x v="2"/>
    </i>
    <i r="2">
      <x/>
    </i>
    <i>
      <x v="306"/>
      <x/>
      <x v="3"/>
    </i>
    <i r="2">
      <x v="1"/>
    </i>
    <i>
      <x v="307"/>
      <x/>
      <x/>
    </i>
    <i>
      <x v="308"/>
      <x/>
      <x v="3"/>
    </i>
    <i>
      <x v="309"/>
      <x/>
      <x v="3"/>
    </i>
    <i r="2">
      <x v="2"/>
    </i>
    <i>
      <x v="310"/>
      <x/>
      <x v="1"/>
    </i>
    <i>
      <x v="311"/>
      <x/>
      <x v="1"/>
    </i>
    <i>
      <x v="312"/>
      <x/>
      <x v="3"/>
    </i>
    <i>
      <x v="313"/>
      <x/>
      <x v="2"/>
    </i>
    <i>
      <x v="314"/>
      <x/>
      <x v="1"/>
    </i>
    <i>
      <x v="315"/>
      <x/>
      <x/>
    </i>
    <i>
      <x v="316"/>
      <x/>
      <x/>
    </i>
    <i>
      <x v="317"/>
      <x/>
      <x v="1"/>
    </i>
    <i r="2">
      <x v="2"/>
    </i>
    <i>
      <x v="318"/>
      <x/>
      <x v="3"/>
    </i>
    <i>
      <x v="319"/>
      <x/>
      <x v="1"/>
    </i>
    <i r="2">
      <x/>
    </i>
    <i>
      <x v="320"/>
      <x/>
      <x v="3"/>
    </i>
    <i r="2">
      <x v="1"/>
    </i>
    <i r="2">
      <x v="2"/>
    </i>
    <i r="2">
      <x/>
    </i>
    <i>
      <x v="321"/>
      <x/>
      <x v="1"/>
    </i>
    <i>
      <x v="322"/>
      <x/>
      <x v="1"/>
    </i>
    <i>
      <x v="323"/>
      <x/>
      <x v="2"/>
    </i>
    <i>
      <x v="324"/>
      <x/>
      <x v="1"/>
    </i>
    <i>
      <x v="325"/>
      <x/>
      <x v="2"/>
    </i>
    <i>
      <x v="326"/>
      <x/>
      <x v="3"/>
    </i>
    <i r="2">
      <x/>
    </i>
    <i>
      <x v="327"/>
      <x/>
      <x v="3"/>
    </i>
    <i>
      <x v="328"/>
      <x/>
      <x v="3"/>
    </i>
    <i>
      <x v="329"/>
      <x/>
      <x v="1"/>
    </i>
    <i r="2">
      <x v="2"/>
    </i>
    <i r="2">
      <x/>
    </i>
    <i>
      <x v="330"/>
      <x/>
      <x/>
    </i>
    <i>
      <x v="331"/>
      <x/>
      <x/>
    </i>
    <i>
      <x v="332"/>
      <x/>
      <x v="2"/>
    </i>
    <i r="2">
      <x/>
    </i>
    <i>
      <x v="333"/>
      <x/>
      <x/>
    </i>
    <i>
      <x v="334"/>
      <x/>
      <x/>
    </i>
    <i>
      <x v="335"/>
      <x/>
      <x v="1"/>
    </i>
    <i>
      <x v="336"/>
      <x/>
      <x v="3"/>
    </i>
    <i>
      <x v="337"/>
      <x/>
      <x v="1"/>
    </i>
    <i>
      <x v="338"/>
      <x/>
      <x v="3"/>
    </i>
    <i>
      <x v="339"/>
      <x/>
      <x v="1"/>
    </i>
    <i>
      <x v="340"/>
      <x/>
      <x v="2"/>
    </i>
    <i r="2">
      <x/>
    </i>
    <i>
      <x v="341"/>
      <x/>
      <x v="1"/>
    </i>
    <i r="2">
      <x/>
    </i>
    <i>
      <x v="342"/>
      <x/>
      <x v="1"/>
    </i>
    <i>
      <x v="343"/>
      <x/>
      <x v="3"/>
    </i>
    <i>
      <x v="344"/>
      <x/>
      <x v="1"/>
    </i>
    <i r="2">
      <x v="2"/>
    </i>
    <i>
      <x v="345"/>
      <x/>
      <x v="1"/>
    </i>
    <i>
      <x v="346"/>
      <x/>
      <x v="3"/>
    </i>
    <i r="2">
      <x v="1"/>
    </i>
    <i>
      <x v="347"/>
      <x/>
      <x v="1"/>
    </i>
    <i>
      <x v="348"/>
      <x/>
      <x v="1"/>
    </i>
    <i>
      <x v="349"/>
      <x/>
      <x v="3"/>
    </i>
    <i r="2">
      <x/>
    </i>
    <i>
      <x v="350"/>
      <x/>
      <x v="3"/>
    </i>
    <i r="2">
      <x v="1"/>
    </i>
    <i r="2">
      <x/>
    </i>
    <i>
      <x v="351"/>
      <x/>
      <x v="1"/>
    </i>
    <i>
      <x v="352"/>
      <x/>
      <x v="1"/>
    </i>
    <i>
      <x v="353"/>
      <x/>
      <x v="3"/>
    </i>
    <i>
      <x v="354"/>
      <x/>
      <x v="3"/>
    </i>
    <i>
      <x v="355"/>
      <x/>
      <x/>
    </i>
    <i>
      <x v="356"/>
      <x/>
      <x/>
    </i>
    <i>
      <x v="357"/>
      <x/>
      <x v="3"/>
    </i>
    <i>
      <x v="358"/>
      <x/>
      <x/>
    </i>
    <i>
      <x v="359"/>
      <x/>
      <x/>
    </i>
    <i>
      <x v="360"/>
      <x/>
      <x v="1"/>
    </i>
    <i>
      <x v="361"/>
      <x/>
      <x v="3"/>
    </i>
    <i r="2">
      <x v="1"/>
    </i>
    <i r="2">
      <x/>
    </i>
    <i>
      <x v="362"/>
      <x/>
      <x/>
    </i>
    <i>
      <x v="363"/>
      <x/>
      <x v="2"/>
    </i>
    <i>
      <x v="364"/>
      <x/>
      <x v="3"/>
    </i>
    <i r="2">
      <x v="1"/>
    </i>
    <i>
      <x v="365"/>
      <x/>
      <x v="3"/>
    </i>
    <i>
      <x v="366"/>
      <x/>
      <x v="1"/>
    </i>
    <i>
      <x v="367"/>
      <x/>
      <x v="2"/>
    </i>
    <i>
      <x v="368"/>
      <x/>
      <x v="3"/>
    </i>
    <i>
      <x v="369"/>
      <x/>
      <x/>
    </i>
    <i>
      <x v="370"/>
      <x/>
      <x v="1"/>
    </i>
    <i>
      <x v="371"/>
      <x/>
      <x v="1"/>
    </i>
    <i>
      <x v="372"/>
      <x/>
      <x v="1"/>
    </i>
    <i r="2">
      <x/>
    </i>
    <i>
      <x v="373"/>
      <x/>
      <x v="3"/>
    </i>
    <i r="2">
      <x v="1"/>
    </i>
    <i>
      <x v="374"/>
      <x/>
      <x v="3"/>
    </i>
    <i r="2">
      <x v="1"/>
    </i>
    <i r="2">
      <x v="2"/>
    </i>
    <i>
      <x v="375"/>
      <x/>
      <x v="1"/>
    </i>
    <i r="2">
      <x/>
    </i>
    <i>
      <x v="376"/>
      <x/>
      <x v="3"/>
    </i>
    <i r="2">
      <x/>
    </i>
    <i>
      <x v="377"/>
      <x/>
      <x v="3"/>
    </i>
    <i r="2">
      <x v="2"/>
    </i>
    <i>
      <x v="378"/>
      <x/>
      <x v="1"/>
    </i>
    <i>
      <x v="379"/>
      <x/>
      <x v="3"/>
    </i>
    <i r="2">
      <x v="1"/>
    </i>
    <i r="2">
      <x v="2"/>
    </i>
    <i>
      <x v="380"/>
      <x/>
      <x v="2"/>
    </i>
    <i>
      <x v="381"/>
      <x/>
      <x/>
    </i>
    <i>
      <x v="382"/>
      <x/>
      <x v="3"/>
    </i>
    <i>
      <x v="383"/>
      <x/>
      <x v="2"/>
    </i>
    <i>
      <x v="384"/>
      <x/>
      <x v="1"/>
    </i>
    <i>
      <x v="385"/>
      <x/>
      <x v="1"/>
    </i>
    <i>
      <x v="386"/>
      <x/>
      <x v="3"/>
    </i>
    <i r="2">
      <x v="1"/>
    </i>
    <i>
      <x v="387"/>
      <x/>
      <x v="1"/>
    </i>
    <i>
      <x v="388"/>
      <x/>
      <x v="3"/>
    </i>
    <i>
      <x v="389"/>
      <x/>
      <x/>
    </i>
    <i>
      <x v="390"/>
      <x/>
      <x v="1"/>
    </i>
    <i>
      <x v="391"/>
      <x/>
      <x v="3"/>
    </i>
    <i r="2">
      <x v="2"/>
    </i>
    <i>
      <x v="392"/>
      <x/>
      <x v="3"/>
    </i>
    <i>
      <x v="393"/>
      <x/>
      <x v="1"/>
    </i>
    <i>
      <x v="394"/>
      <x/>
      <x v="2"/>
    </i>
    <i>
      <x v="395"/>
      <x/>
      <x/>
    </i>
    <i>
      <x v="396"/>
      <x/>
      <x/>
    </i>
    <i>
      <x v="397"/>
      <x/>
      <x/>
    </i>
    <i>
      <x v="398"/>
      <x/>
      <x v="1"/>
    </i>
    <i r="2">
      <x/>
    </i>
    <i>
      <x v="399"/>
      <x/>
      <x v="1"/>
    </i>
    <i r="2">
      <x v="2"/>
    </i>
    <i>
      <x v="400"/>
      <x/>
      <x v="3"/>
    </i>
    <i r="2">
      <x v="1"/>
    </i>
    <i r="2">
      <x v="2"/>
    </i>
    <i r="2">
      <x/>
    </i>
    <i>
      <x v="401"/>
      <x/>
      <x v="1"/>
    </i>
    <i r="2">
      <x v="2"/>
    </i>
    <i>
      <x v="402"/>
      <x/>
      <x v="2"/>
    </i>
    <i r="2">
      <x/>
    </i>
    <i>
      <x v="403"/>
      <x/>
      <x v="1"/>
    </i>
    <i r="2">
      <x v="2"/>
    </i>
    <i>
      <x v="404"/>
      <x/>
      <x v="1"/>
    </i>
    <i>
      <x v="405"/>
      <x/>
      <x v="3"/>
    </i>
    <i>
      <x v="406"/>
      <x/>
      <x v="3"/>
    </i>
    <i r="2">
      <x v="1"/>
    </i>
    <i>
      <x v="407"/>
      <x/>
      <x v="2"/>
    </i>
    <i>
      <x v="408"/>
      <x/>
      <x/>
    </i>
    <i>
      <x v="409"/>
      <x/>
      <x/>
    </i>
    <i>
      <x v="410"/>
      <x/>
      <x v="3"/>
    </i>
    <i r="2">
      <x v="1"/>
    </i>
    <i>
      <x v="411"/>
      <x/>
      <x v="1"/>
    </i>
    <i>
      <x v="412"/>
      <x/>
      <x v="3"/>
    </i>
    <i r="2">
      <x v="1"/>
    </i>
    <i>
      <x v="413"/>
      <x/>
      <x v="3"/>
    </i>
    <i r="2">
      <x v="1"/>
    </i>
    <i r="2">
      <x/>
    </i>
    <i>
      <x v="414"/>
      <x/>
      <x v="3"/>
    </i>
    <i r="2">
      <x v="2"/>
    </i>
    <i r="2">
      <x/>
    </i>
    <i>
      <x v="415"/>
      <x/>
      <x v="3"/>
    </i>
    <i>
      <x v="416"/>
      <x/>
      <x v="3"/>
    </i>
    <i r="2">
      <x v="1"/>
    </i>
    <i>
      <x v="417"/>
      <x/>
      <x v="3"/>
    </i>
    <i>
      <x v="418"/>
      <x/>
      <x v="3"/>
    </i>
    <i r="2">
      <x/>
    </i>
    <i>
      <x v="419"/>
      <x/>
      <x v="3"/>
    </i>
    <i r="2">
      <x v="2"/>
    </i>
    <i>
      <x v="420"/>
      <x/>
      <x v="3"/>
    </i>
    <i>
      <x v="421"/>
      <x/>
      <x v="2"/>
    </i>
    <i r="2">
      <x/>
    </i>
    <i>
      <x v="422"/>
      <x/>
      <x v="1"/>
    </i>
    <i r="2">
      <x/>
    </i>
    <i>
      <x v="423"/>
      <x/>
      <x v="1"/>
    </i>
    <i>
      <x v="424"/>
      <x/>
      <x v="1"/>
    </i>
    <i>
      <x v="425"/>
      <x/>
      <x/>
    </i>
    <i>
      <x v="426"/>
      <x/>
      <x v="2"/>
    </i>
    <i r="2">
      <x/>
    </i>
    <i>
      <x v="427"/>
      <x/>
      <x v="3"/>
    </i>
    <i r="2">
      <x v="2"/>
    </i>
    <i r="2">
      <x/>
    </i>
    <i>
      <x v="428"/>
      <x/>
      <x v="1"/>
    </i>
    <i>
      <x v="429"/>
      <x/>
      <x v="3"/>
    </i>
    <i r="2">
      <x v="2"/>
    </i>
    <i>
      <x v="430"/>
      <x/>
      <x v="1"/>
    </i>
    <i r="2">
      <x v="2"/>
    </i>
    <i>
      <x v="431"/>
      <x/>
      <x v="3"/>
    </i>
    <i r="2">
      <x v="2"/>
    </i>
    <i r="2">
      <x/>
    </i>
    <i>
      <x v="432"/>
      <x/>
      <x v="2"/>
    </i>
    <i>
      <x v="433"/>
      <x/>
      <x/>
    </i>
    <i>
      <x v="434"/>
      <x/>
      <x/>
    </i>
    <i>
      <x v="435"/>
      <x/>
      <x/>
    </i>
    <i>
      <x v="436"/>
      <x/>
      <x v="3"/>
    </i>
    <i r="2">
      <x v="1"/>
    </i>
    <i r="2">
      <x/>
    </i>
    <i>
      <x v="437"/>
      <x/>
      <x v="1"/>
    </i>
    <i>
      <x v="438"/>
      <x/>
      <x v="1"/>
    </i>
    <i>
      <x v="439"/>
      <x/>
      <x v="3"/>
    </i>
    <i r="2">
      <x/>
    </i>
    <i>
      <x v="440"/>
      <x/>
      <x v="3"/>
    </i>
    <i r="2">
      <x v="1"/>
    </i>
    <i r="2">
      <x/>
    </i>
    <i>
      <x v="441"/>
      <x/>
      <x v="3"/>
    </i>
    <i r="2">
      <x v="2"/>
    </i>
    <i>
      <x v="442"/>
      <x/>
      <x v="2"/>
    </i>
    <i>
      <x v="443"/>
      <x/>
      <x v="1"/>
    </i>
    <i>
      <x v="444"/>
      <x/>
      <x v="3"/>
    </i>
    <i r="2">
      <x v="1"/>
    </i>
    <i r="2">
      <x/>
    </i>
    <i>
      <x v="445"/>
      <x/>
      <x v="1"/>
    </i>
    <i r="2">
      <x v="2"/>
    </i>
    <i r="2">
      <x/>
    </i>
    <i>
      <x v="446"/>
      <x/>
      <x v="1"/>
    </i>
    <i>
      <x v="447"/>
      <x/>
      <x v="3"/>
    </i>
    <i r="2">
      <x/>
    </i>
    <i>
      <x v="448"/>
      <x/>
      <x v="1"/>
    </i>
    <i>
      <x v="449"/>
      <x/>
      <x/>
    </i>
    <i>
      <x v="450"/>
      <x/>
      <x v="2"/>
    </i>
    <i>
      <x v="451"/>
      <x/>
      <x v="2"/>
    </i>
    <i>
      <x v="452"/>
      <x/>
      <x v="3"/>
    </i>
    <i r="2">
      <x v="1"/>
    </i>
    <i>
      <x v="453"/>
      <x/>
      <x v="3"/>
    </i>
    <i>
      <x v="454"/>
      <x/>
      <x v="3"/>
    </i>
    <i r="2">
      <x v="1"/>
    </i>
    <i r="2">
      <x/>
    </i>
    <i>
      <x v="455"/>
      <x/>
      <x v="3"/>
    </i>
    <i r="2">
      <x/>
    </i>
    <i>
      <x v="456"/>
      <x/>
      <x v="3"/>
    </i>
    <i>
      <x v="457"/>
      <x/>
      <x v="3"/>
    </i>
    <i r="2">
      <x v="2"/>
    </i>
    <i>
      <x v="458"/>
      <x/>
      <x v="1"/>
    </i>
    <i r="2">
      <x v="2"/>
    </i>
    <i>
      <x v="459"/>
      <x/>
      <x v="1"/>
    </i>
    <i r="2">
      <x v="2"/>
    </i>
    <i>
      <x v="460"/>
      <x/>
      <x v="3"/>
    </i>
    <i>
      <x v="461"/>
      <x/>
      <x v="3"/>
    </i>
    <i>
      <x v="462"/>
      <x/>
      <x/>
    </i>
    <i>
      <x v="463"/>
      <x/>
      <x v="3"/>
    </i>
    <i>
      <x v="464"/>
      <x/>
      <x/>
    </i>
    <i>
      <x v="465"/>
      <x/>
      <x v="1"/>
    </i>
    <i r="2">
      <x v="2"/>
    </i>
    <i>
      <x v="466"/>
      <x/>
      <x v="1"/>
    </i>
    <i r="2">
      <x v="2"/>
    </i>
    <i r="2">
      <x/>
    </i>
    <i>
      <x v="467"/>
      <x/>
      <x v="3"/>
    </i>
    <i r="2">
      <x v="1"/>
    </i>
    <i r="2">
      <x v="2"/>
    </i>
    <i>
      <x v="468"/>
      <x/>
      <x v="3"/>
    </i>
    <i r="2">
      <x v="2"/>
    </i>
    <i>
      <x v="469"/>
      <x/>
      <x v="1"/>
    </i>
    <i>
      <x v="470"/>
      <x/>
      <x v="3"/>
    </i>
    <i>
      <x v="471"/>
      <x/>
      <x/>
    </i>
    <i>
      <x v="472"/>
      <x/>
      <x v="1"/>
    </i>
    <i r="2">
      <x/>
    </i>
    <i>
      <x v="473"/>
      <x/>
      <x/>
    </i>
    <i>
      <x v="474"/>
      <x/>
      <x v="3"/>
    </i>
    <i>
      <x v="475"/>
      <x/>
      <x v="1"/>
    </i>
    <i r="2">
      <x v="2"/>
    </i>
    <i>
      <x v="476"/>
      <x/>
      <x v="2"/>
    </i>
    <i r="2">
      <x/>
    </i>
    <i>
      <x v="477"/>
      <x/>
      <x v="2"/>
    </i>
    <i r="2">
      <x/>
    </i>
    <i>
      <x v="478"/>
      <x/>
      <x v="3"/>
    </i>
    <i r="2">
      <x v="1"/>
    </i>
    <i r="2">
      <x/>
    </i>
    <i>
      <x v="479"/>
      <x/>
      <x v="1"/>
    </i>
    <i r="2">
      <x v="2"/>
    </i>
    <i r="2">
      <x/>
    </i>
    <i>
      <x v="480"/>
      <x/>
      <x/>
    </i>
    <i>
      <x v="481"/>
      <x/>
      <x v="1"/>
    </i>
    <i r="2">
      <x/>
    </i>
    <i>
      <x v="482"/>
      <x/>
      <x v="2"/>
    </i>
    <i r="2">
      <x/>
    </i>
    <i>
      <x v="483"/>
      <x/>
      <x v="1"/>
    </i>
    <i r="2">
      <x/>
    </i>
    <i>
      <x v="484"/>
      <x/>
      <x/>
    </i>
    <i>
      <x v="485"/>
      <x/>
      <x/>
    </i>
    <i>
      <x v="486"/>
      <x/>
      <x v="3"/>
    </i>
    <i r="2">
      <x/>
    </i>
    <i>
      <x v="487"/>
      <x/>
      <x v="3"/>
    </i>
    <i r="2">
      <x v="1"/>
    </i>
    <i r="2">
      <x v="2"/>
    </i>
    <i r="2">
      <x/>
    </i>
    <i>
      <x v="488"/>
      <x/>
      <x/>
    </i>
    <i>
      <x v="489"/>
      <x/>
      <x/>
    </i>
    <i>
      <x v="490"/>
      <x/>
      <x v="1"/>
    </i>
    <i r="2">
      <x/>
    </i>
    <i>
      <x v="491"/>
      <x/>
      <x v="2"/>
    </i>
    <i r="2">
      <x/>
    </i>
    <i>
      <x v="492"/>
      <x/>
      <x/>
    </i>
    <i>
      <x v="493"/>
      <x/>
      <x v="3"/>
    </i>
    <i r="2">
      <x/>
    </i>
    <i>
      <x v="494"/>
      <x/>
      <x v="1"/>
    </i>
    <i r="2">
      <x/>
    </i>
    <i>
      <x v="495"/>
      <x/>
      <x v="3"/>
    </i>
    <i r="2">
      <x v="1"/>
    </i>
    <i r="2">
      <x/>
    </i>
    <i>
      <x v="496"/>
      <x/>
      <x/>
    </i>
    <i>
      <x v="497"/>
      <x/>
      <x v="3"/>
    </i>
    <i>
      <x v="498"/>
      <x/>
      <x v="3"/>
    </i>
    <i>
      <x v="499"/>
      <x/>
      <x v="1"/>
    </i>
    <i>
      <x v="500"/>
      <x/>
      <x v="3"/>
    </i>
    <i>
      <x v="501"/>
      <x/>
      <x v="2"/>
    </i>
    <i>
      <x v="502"/>
      <x/>
      <x v="1"/>
    </i>
    <i>
      <x v="503"/>
      <x/>
      <x v="1"/>
    </i>
    <i>
      <x v="504"/>
      <x/>
      <x v="1"/>
    </i>
    <i>
      <x v="505"/>
      <x/>
      <x v="1"/>
    </i>
    <i>
      <x v="506"/>
      <x/>
      <x v="1"/>
    </i>
    <i>
      <x v="507"/>
      <x/>
      <x v="3"/>
    </i>
    <i r="2">
      <x v="1"/>
    </i>
    <i>
      <x v="508"/>
      <x/>
      <x v="2"/>
    </i>
    <i r="2">
      <x/>
    </i>
    <i>
      <x v="509"/>
      <x/>
      <x v="1"/>
    </i>
    <i>
      <x v="510"/>
      <x/>
      <x/>
    </i>
    <i>
      <x v="511"/>
      <x/>
      <x v="3"/>
    </i>
    <i r="2">
      <x v="1"/>
    </i>
    <i>
      <x v="512"/>
      <x/>
      <x/>
    </i>
    <i>
      <x v="513"/>
      <x/>
      <x v="1"/>
    </i>
    <i r="2">
      <x v="2"/>
    </i>
    <i r="2">
      <x/>
    </i>
    <i>
      <x v="514"/>
      <x/>
      <x v="3"/>
    </i>
    <i r="2">
      <x v="1"/>
    </i>
    <i r="2">
      <x/>
    </i>
    <i>
      <x v="515"/>
      <x/>
      <x v="2"/>
    </i>
    <i>
      <x v="516"/>
      <x/>
      <x v="1"/>
    </i>
    <i r="2">
      <x v="2"/>
    </i>
    <i r="2">
      <x/>
    </i>
    <i>
      <x v="517"/>
      <x/>
      <x v="3"/>
    </i>
    <i r="2">
      <x v="1"/>
    </i>
    <i r="2">
      <x/>
    </i>
    <i>
      <x v="518"/>
      <x/>
      <x v="1"/>
    </i>
    <i r="2">
      <x v="2"/>
    </i>
    <i>
      <x v="519"/>
      <x/>
      <x v="3"/>
    </i>
    <i r="2">
      <x/>
    </i>
    <i>
      <x v="520"/>
      <x/>
      <x v="1"/>
    </i>
    <i r="2">
      <x/>
    </i>
    <i>
      <x v="521"/>
      <x/>
      <x v="3"/>
    </i>
    <i r="2">
      <x v="1"/>
    </i>
    <i r="2">
      <x/>
    </i>
    <i>
      <x v="522"/>
      <x/>
      <x v="2"/>
    </i>
    <i r="2">
      <x/>
    </i>
    <i>
      <x v="523"/>
      <x/>
      <x v="3"/>
    </i>
    <i>
      <x v="524"/>
      <x/>
      <x v="3"/>
    </i>
    <i r="2">
      <x v="1"/>
    </i>
    <i r="2">
      <x v="2"/>
    </i>
    <i>
      <x v="525"/>
      <x/>
      <x v="1"/>
    </i>
    <i>
      <x v="526"/>
      <x/>
      <x v="3"/>
    </i>
    <i r="2">
      <x v="1"/>
    </i>
    <i r="2">
      <x v="2"/>
    </i>
    <i>
      <x v="527"/>
      <x/>
      <x v="3"/>
    </i>
    <i r="2">
      <x/>
    </i>
    <i>
      <x v="528"/>
      <x/>
      <x v="1"/>
    </i>
    <i>
      <x v="529"/>
      <x/>
      <x v="1"/>
    </i>
    <i>
      <x v="530"/>
      <x/>
      <x v="3"/>
    </i>
    <i r="2">
      <x v="1"/>
    </i>
    <i r="2">
      <x/>
    </i>
    <i>
      <x v="531"/>
      <x/>
      <x v="1"/>
    </i>
    <i r="2">
      <x/>
    </i>
    <i>
      <x v="532"/>
      <x/>
      <x v="1"/>
    </i>
    <i r="2">
      <x v="2"/>
    </i>
    <i r="2">
      <x/>
    </i>
    <i>
      <x v="533"/>
      <x/>
      <x v="1"/>
    </i>
    <i>
      <x v="534"/>
      <x/>
      <x v="3"/>
    </i>
    <i r="2">
      <x v="1"/>
    </i>
    <i r="2">
      <x/>
    </i>
    <i>
      <x v="535"/>
      <x/>
      <x v="1"/>
    </i>
    <i>
      <x v="536"/>
      <x/>
      <x v="2"/>
    </i>
    <i>
      <x v="537"/>
      <x/>
      <x/>
    </i>
    <i>
      <x v="538"/>
      <x/>
      <x v="1"/>
    </i>
    <i>
      <x v="539"/>
      <x/>
      <x v="3"/>
    </i>
    <i>
      <x v="540"/>
      <x/>
      <x v="3"/>
    </i>
    <i>
      <x v="541"/>
      <x/>
      <x v="1"/>
    </i>
    <i r="2">
      <x v="2"/>
    </i>
    <i r="2">
      <x/>
    </i>
    <i>
      <x v="542"/>
      <x/>
      <x v="1"/>
    </i>
    <i>
      <x v="543"/>
      <x/>
      <x v="1"/>
    </i>
    <i>
      <x v="544"/>
      <x/>
      <x v="3"/>
    </i>
    <i>
      <x v="545"/>
      <x/>
      <x v="1"/>
    </i>
    <i>
      <x v="546"/>
      <x/>
      <x v="1"/>
    </i>
    <i r="2">
      <x/>
    </i>
    <i>
      <x v="547"/>
      <x/>
      <x v="1"/>
    </i>
    <i>
      <x v="548"/>
      <x/>
      <x v="3"/>
    </i>
    <i r="2">
      <x v="2"/>
    </i>
    <i r="2">
      <x/>
    </i>
    <i>
      <x v="549"/>
      <x/>
      <x v="1"/>
    </i>
    <i>
      <x v="550"/>
      <x/>
      <x v="3"/>
    </i>
    <i r="2">
      <x v="2"/>
    </i>
    <i>
      <x v="551"/>
      <x/>
      <x v="1"/>
    </i>
    <i r="2">
      <x v="2"/>
    </i>
    <i r="2">
      <x/>
    </i>
    <i>
      <x v="552"/>
      <x/>
      <x v="3"/>
    </i>
    <i r="2">
      <x/>
    </i>
    <i>
      <x v="553"/>
      <x/>
      <x v="1"/>
    </i>
    <i r="2">
      <x/>
    </i>
    <i>
      <x v="554"/>
      <x/>
      <x v="3"/>
    </i>
    <i>
      <x v="555"/>
      <x/>
      <x v="1"/>
    </i>
    <i r="2">
      <x/>
    </i>
    <i>
      <x v="556"/>
      <x/>
      <x v="3"/>
    </i>
    <i>
      <x v="557"/>
      <x/>
      <x v="3"/>
    </i>
    <i>
      <x v="558"/>
      <x/>
      <x/>
    </i>
    <i>
      <x v="559"/>
      <x/>
      <x/>
    </i>
    <i>
      <x v="560"/>
      <x/>
      <x/>
    </i>
    <i>
      <x v="561"/>
      <x/>
      <x/>
    </i>
    <i>
      <x v="562"/>
      <x/>
      <x v="3"/>
    </i>
    <i r="2">
      <x/>
    </i>
    <i>
      <x v="563"/>
      <x/>
      <x v="3"/>
    </i>
    <i r="2">
      <x v="1"/>
    </i>
    <i r="2">
      <x/>
    </i>
    <i>
      <x v="564"/>
      <x/>
      <x v="3"/>
    </i>
    <i r="2">
      <x v="2"/>
    </i>
    <i r="2">
      <x/>
    </i>
    <i>
      <x v="565"/>
      <x/>
      <x v="3"/>
    </i>
    <i r="2">
      <x/>
    </i>
    <i>
      <x v="566"/>
      <x/>
      <x v="1"/>
    </i>
    <i r="2">
      <x/>
    </i>
    <i>
      <x v="567"/>
      <x/>
      <x v="3"/>
    </i>
    <i>
      <x v="568"/>
      <x/>
      <x v="3"/>
    </i>
    <i r="2">
      <x v="2"/>
    </i>
    <i r="2">
      <x/>
    </i>
    <i>
      <x v="569"/>
      <x/>
      <x v="3"/>
    </i>
    <i>
      <x v="570"/>
      <x/>
      <x v="1"/>
    </i>
    <i>
      <x v="571"/>
      <x/>
      <x v="1"/>
    </i>
    <i r="2">
      <x/>
    </i>
    <i>
      <x v="572"/>
      <x/>
      <x v="3"/>
    </i>
    <i r="2">
      <x v="1"/>
    </i>
    <i r="2">
      <x/>
    </i>
    <i>
      <x v="573"/>
      <x/>
      <x/>
    </i>
    <i>
      <x v="574"/>
      <x/>
      <x/>
    </i>
    <i>
      <x v="575"/>
      <x/>
      <x v="3"/>
    </i>
    <i r="2">
      <x/>
    </i>
    <i>
      <x v="576"/>
      <x/>
      <x v="3"/>
    </i>
    <i r="2">
      <x v="1"/>
    </i>
    <i r="2">
      <x v="2"/>
    </i>
    <i>
      <x v="577"/>
      <x/>
      <x v="3"/>
    </i>
    <i r="2">
      <x/>
    </i>
    <i>
      <x v="578"/>
      <x/>
      <x v="2"/>
    </i>
    <i r="2">
      <x/>
    </i>
    <i>
      <x v="579"/>
      <x/>
      <x/>
    </i>
    <i>
      <x v="580"/>
      <x/>
      <x v="1"/>
    </i>
    <i r="2">
      <x/>
    </i>
    <i>
      <x v="581"/>
      <x/>
      <x v="3"/>
    </i>
    <i r="2">
      <x/>
    </i>
    <i>
      <x v="582"/>
      <x/>
      <x v="3"/>
    </i>
    <i r="2">
      <x v="2"/>
    </i>
    <i r="2">
      <x/>
    </i>
    <i>
      <x v="583"/>
      <x/>
      <x v="3"/>
    </i>
    <i r="2">
      <x v="1"/>
    </i>
    <i>
      <x v="584"/>
      <x/>
      <x v="3"/>
    </i>
    <i r="2">
      <x v="1"/>
    </i>
    <i r="2">
      <x/>
    </i>
    <i>
      <x v="585"/>
      <x/>
      <x v="1"/>
    </i>
    <i r="2">
      <x v="2"/>
    </i>
    <i r="2">
      <x/>
    </i>
    <i>
      <x v="586"/>
      <x/>
      <x/>
    </i>
    <i>
      <x v="587"/>
      <x/>
      <x v="1"/>
    </i>
    <i>
      <x v="588"/>
      <x/>
      <x v="1"/>
    </i>
    <i>
      <x v="589"/>
      <x/>
      <x v="1"/>
    </i>
    <i>
      <x v="590"/>
      <x/>
      <x v="2"/>
    </i>
    <i r="2">
      <x/>
    </i>
    <i>
      <x v="591"/>
      <x/>
      <x v="2"/>
    </i>
    <i r="2">
      <x/>
    </i>
    <i>
      <x v="592"/>
      <x/>
      <x v="1"/>
    </i>
    <i>
      <x v="593"/>
      <x/>
      <x v="3"/>
    </i>
    <i>
      <x v="594"/>
      <x/>
      <x v="3"/>
    </i>
    <i>
      <x v="595"/>
      <x/>
      <x/>
    </i>
    <i>
      <x v="596"/>
      <x/>
      <x v="3"/>
    </i>
    <i>
      <x v="597"/>
      <x/>
      <x v="3"/>
    </i>
    <i r="2">
      <x/>
    </i>
    <i>
      <x v="598"/>
      <x/>
      <x v="1"/>
    </i>
    <i r="2">
      <x v="2"/>
    </i>
    <i>
      <x v="599"/>
      <x/>
      <x/>
    </i>
    <i>
      <x v="600"/>
      <x/>
      <x v="3"/>
    </i>
    <i r="2">
      <x v="1"/>
    </i>
    <i>
      <x v="601"/>
      <x/>
      <x v="3"/>
    </i>
    <i r="2">
      <x v="1"/>
    </i>
    <i>
      <x v="602"/>
      <x/>
      <x/>
    </i>
    <i>
      <x v="603"/>
      <x/>
      <x v="3"/>
    </i>
    <i r="2">
      <x v="2"/>
    </i>
    <i r="2">
      <x/>
    </i>
    <i>
      <x v="604"/>
      <x/>
      <x v="2"/>
    </i>
    <i r="2">
      <x/>
    </i>
    <i>
      <x v="605"/>
      <x/>
      <x v="1"/>
    </i>
    <i r="2">
      <x/>
    </i>
    <i>
      <x v="606"/>
      <x/>
      <x v="1"/>
    </i>
    <i>
      <x v="607"/>
      <x/>
      <x v="2"/>
    </i>
    <i>
      <x v="608"/>
      <x/>
      <x v="3"/>
    </i>
    <i r="2">
      <x/>
    </i>
    <i>
      <x v="609"/>
      <x/>
      <x v="3"/>
    </i>
    <i r="2">
      <x v="2"/>
    </i>
    <i>
      <x v="610"/>
      <x/>
      <x v="1"/>
    </i>
    <i r="2">
      <x/>
    </i>
    <i>
      <x v="611"/>
      <x/>
      <x/>
    </i>
    <i>
      <x v="612"/>
      <x/>
      <x v="3"/>
    </i>
    <i r="2">
      <x v="1"/>
    </i>
    <i r="2">
      <x/>
    </i>
    <i>
      <x v="613"/>
      <x/>
      <x v="2"/>
    </i>
    <i>
      <x v="614"/>
      <x/>
      <x v="2"/>
    </i>
    <i>
      <x v="615"/>
      <x/>
      <x v="3"/>
    </i>
    <i r="2">
      <x v="1"/>
    </i>
    <i>
      <x v="616"/>
      <x/>
      <x v="1"/>
    </i>
    <i r="2">
      <x/>
    </i>
    <i>
      <x v="617"/>
      <x/>
      <x v="1"/>
    </i>
    <i>
      <x v="618"/>
      <x/>
      <x v="1"/>
    </i>
    <i>
      <x v="619"/>
      <x/>
      <x v="3"/>
    </i>
    <i r="2">
      <x/>
    </i>
    <i>
      <x v="620"/>
      <x/>
      <x/>
    </i>
    <i>
      <x v="621"/>
      <x/>
      <x v="1"/>
    </i>
    <i r="2">
      <x v="2"/>
    </i>
    <i r="2">
      <x/>
    </i>
    <i>
      <x v="622"/>
      <x/>
      <x v="3"/>
    </i>
    <i r="2">
      <x v="1"/>
    </i>
    <i r="2">
      <x/>
    </i>
    <i>
      <x v="623"/>
      <x/>
      <x v="2"/>
    </i>
    <i>
      <x v="624"/>
      <x/>
      <x v="3"/>
    </i>
    <i r="2">
      <x/>
    </i>
    <i>
      <x v="625"/>
      <x/>
      <x v="3"/>
    </i>
    <i r="2">
      <x/>
    </i>
    <i>
      <x v="626"/>
      <x/>
      <x v="2"/>
    </i>
    <i r="2">
      <x/>
    </i>
    <i>
      <x v="627"/>
      <x/>
      <x/>
    </i>
    <i>
      <x v="628"/>
      <x/>
      <x v="1"/>
    </i>
    <i r="2">
      <x/>
    </i>
    <i>
      <x v="629"/>
      <x/>
      <x v="3"/>
    </i>
    <i r="2">
      <x/>
    </i>
    <i>
      <x v="630"/>
      <x/>
      <x v="3"/>
    </i>
    <i r="2">
      <x v="1"/>
    </i>
    <i r="2">
      <x v="2"/>
    </i>
    <i>
      <x v="631"/>
      <x/>
      <x v="1"/>
    </i>
    <i r="2">
      <x/>
    </i>
    <i>
      <x v="632"/>
      <x/>
      <x v="3"/>
    </i>
    <i r="2">
      <x v="1"/>
    </i>
    <i r="2">
      <x/>
    </i>
    <i>
      <x v="633"/>
      <x/>
      <x v="3"/>
    </i>
    <i r="2">
      <x v="1"/>
    </i>
    <i r="2">
      <x/>
    </i>
    <i>
      <x v="634"/>
      <x/>
      <x v="2"/>
    </i>
    <i>
      <x v="635"/>
      <x/>
      <x v="1"/>
    </i>
    <i>
      <x v="636"/>
      <x/>
      <x v="3"/>
    </i>
    <i r="2">
      <x v="1"/>
    </i>
    <i r="2">
      <x v="2"/>
    </i>
    <i>
      <x v="637"/>
      <x/>
      <x v="2"/>
    </i>
    <i>
      <x v="638"/>
      <x/>
      <x v="3"/>
    </i>
    <i r="2">
      <x/>
    </i>
    <i>
      <x v="639"/>
      <x/>
      <x v="2"/>
    </i>
    <i>
      <x v="640"/>
      <x/>
      <x v="1"/>
    </i>
    <i r="2">
      <x v="2"/>
    </i>
    <i r="2">
      <x/>
    </i>
    <i>
      <x v="641"/>
      <x/>
      <x v="3"/>
    </i>
    <i>
      <x v="642"/>
      <x/>
      <x v="2"/>
    </i>
    <i>
      <x v="643"/>
      <x/>
      <x v="2"/>
    </i>
    <i>
      <x v="644"/>
      <x/>
      <x/>
    </i>
    <i>
      <x v="645"/>
      <x/>
      <x v="3"/>
    </i>
    <i>
      <x v="646"/>
      <x/>
      <x v="3"/>
    </i>
    <i r="2">
      <x/>
    </i>
    <i>
      <x v="647"/>
      <x/>
      <x v="1"/>
    </i>
    <i r="2">
      <x v="2"/>
    </i>
    <i>
      <x v="648"/>
      <x/>
      <x v="1"/>
    </i>
    <i>
      <x v="649"/>
      <x/>
      <x v="3"/>
    </i>
    <i r="2">
      <x v="1"/>
    </i>
    <i>
      <x v="650"/>
      <x/>
      <x v="3"/>
    </i>
    <i>
      <x v="651"/>
      <x/>
      <x v="1"/>
    </i>
    <i r="2">
      <x/>
    </i>
    <i>
      <x v="652"/>
      <x/>
      <x v="1"/>
    </i>
    <i r="2">
      <x/>
    </i>
    <i>
      <x v="653"/>
      <x/>
      <x v="3"/>
    </i>
    <i>
      <x v="654"/>
      <x/>
      <x v="2"/>
    </i>
    <i>
      <x v="655"/>
      <x/>
      <x v="3"/>
    </i>
    <i r="2">
      <x v="1"/>
    </i>
    <i>
      <x v="656"/>
      <x/>
      <x/>
    </i>
    <i>
      <x v="657"/>
      <x/>
      <x v="1"/>
    </i>
    <i r="2">
      <x/>
    </i>
    <i>
      <x v="658"/>
      <x/>
      <x v="1"/>
    </i>
    <i>
      <x v="659"/>
      <x/>
      <x v="2"/>
    </i>
    <i>
      <x v="660"/>
      <x/>
      <x v="1"/>
    </i>
    <i r="2">
      <x v="2"/>
    </i>
    <i>
      <x v="661"/>
      <x/>
      <x v="1"/>
    </i>
    <i r="2">
      <x v="2"/>
    </i>
    <i r="2">
      <x/>
    </i>
    <i>
      <x v="662"/>
      <x/>
      <x v="3"/>
    </i>
    <i r="2">
      <x v="1"/>
    </i>
    <i r="2">
      <x v="2"/>
    </i>
    <i>
      <x v="663"/>
      <x/>
      <x v="1"/>
    </i>
    <i r="2">
      <x/>
    </i>
    <i>
      <x v="664"/>
      <x/>
      <x v="2"/>
    </i>
    <i>
      <x v="665"/>
      <x/>
      <x v="2"/>
    </i>
    <i>
      <x v="666"/>
      <x/>
      <x/>
    </i>
    <i>
      <x v="667"/>
      <x/>
      <x v="2"/>
    </i>
    <i r="2">
      <x/>
    </i>
    <i>
      <x v="668"/>
      <x/>
      <x v="2"/>
    </i>
    <i>
      <x v="669"/>
      <x/>
      <x v="3"/>
    </i>
    <i r="2">
      <x v="1"/>
    </i>
    <i>
      <x v="670"/>
      <x/>
      <x v="3"/>
    </i>
    <i>
      <x v="671"/>
      <x/>
      <x/>
    </i>
    <i>
      <x v="672"/>
      <x/>
      <x v="3"/>
    </i>
    <i r="2">
      <x/>
    </i>
    <i>
      <x v="673"/>
      <x/>
      <x/>
    </i>
    <i>
      <x v="674"/>
      <x/>
      <x v="2"/>
    </i>
    <i>
      <x v="675"/>
      <x/>
      <x v="1"/>
    </i>
    <i r="2">
      <x/>
    </i>
    <i>
      <x v="676"/>
      <x/>
      <x/>
    </i>
    <i>
      <x v="677"/>
      <x/>
      <x/>
    </i>
    <i>
      <x v="678"/>
      <x/>
      <x v="3"/>
    </i>
    <i r="2">
      <x v="1"/>
    </i>
    <i>
      <x v="679"/>
      <x/>
      <x/>
    </i>
    <i>
      <x v="680"/>
      <x/>
      <x/>
    </i>
    <i>
      <x v="681"/>
      <x/>
      <x v="3"/>
    </i>
    <i r="2">
      <x v="1"/>
    </i>
    <i r="2">
      <x/>
    </i>
    <i>
      <x v="682"/>
      <x/>
      <x v="3"/>
    </i>
    <i r="2">
      <x v="1"/>
    </i>
    <i>
      <x v="683"/>
      <x/>
      <x v="1"/>
    </i>
    <i r="2">
      <x v="2"/>
    </i>
    <i>
      <x v="684"/>
      <x/>
      <x v="3"/>
    </i>
    <i r="2">
      <x/>
    </i>
    <i>
      <x v="685"/>
      <x/>
      <x v="3"/>
    </i>
    <i r="2">
      <x v="2"/>
    </i>
    <i>
      <x v="686"/>
      <x/>
      <x v="1"/>
    </i>
    <i r="2">
      <x/>
    </i>
    <i>
      <x v="687"/>
      <x/>
      <x v="1"/>
    </i>
    <i r="2">
      <x v="2"/>
    </i>
    <i r="2">
      <x/>
    </i>
    <i>
      <x v="688"/>
      <x/>
      <x v="1"/>
    </i>
    <i r="2">
      <x v="2"/>
    </i>
    <i r="2">
      <x/>
    </i>
    <i>
      <x v="689"/>
      <x/>
      <x v="3"/>
    </i>
    <i r="2">
      <x v="1"/>
    </i>
    <i r="2">
      <x/>
    </i>
    <i>
      <x v="690"/>
      <x/>
      <x/>
    </i>
    <i>
      <x v="691"/>
      <x/>
      <x v="3"/>
    </i>
    <i r="2">
      <x/>
    </i>
    <i>
      <x v="692"/>
      <x/>
      <x v="3"/>
    </i>
    <i r="2">
      <x v="1"/>
    </i>
    <i r="2">
      <x/>
    </i>
    <i>
      <x v="693"/>
      <x/>
      <x v="3"/>
    </i>
    <i r="2">
      <x v="2"/>
    </i>
    <i>
      <x v="694"/>
      <x/>
      <x v="2"/>
    </i>
    <i r="2">
      <x/>
    </i>
    <i>
      <x v="695"/>
      <x/>
      <x v="1"/>
    </i>
    <i>
      <x v="696"/>
      <x/>
      <x/>
    </i>
    <i>
      <x v="697"/>
      <x/>
      <x v="3"/>
    </i>
    <i r="2">
      <x/>
    </i>
    <i>
      <x v="698"/>
      <x/>
      <x v="2"/>
    </i>
    <i>
      <x v="699"/>
      <x/>
      <x v="2"/>
    </i>
    <i>
      <x v="700"/>
      <x/>
      <x/>
    </i>
    <i>
      <x v="701"/>
      <x/>
      <x v="3"/>
    </i>
    <i>
      <x v="702"/>
      <x/>
      <x v="3"/>
    </i>
    <i>
      <x v="703"/>
      <x/>
      <x v="3"/>
    </i>
    <i>
      <x v="704"/>
      <x/>
      <x/>
    </i>
    <i>
      <x v="705"/>
      <x/>
      <x v="3"/>
    </i>
    <i r="2">
      <x v="1"/>
    </i>
    <i>
      <x v="706"/>
      <x/>
      <x v="1"/>
    </i>
    <i r="2">
      <x/>
    </i>
    <i>
      <x v="707"/>
      <x/>
      <x v="3"/>
    </i>
    <i>
      <x v="708"/>
      <x/>
      <x v="3"/>
    </i>
    <i r="2">
      <x/>
    </i>
    <i>
      <x v="709"/>
      <x/>
      <x v="3"/>
    </i>
    <i r="2">
      <x/>
    </i>
    <i>
      <x v="710"/>
      <x/>
      <x v="2"/>
    </i>
    <i>
      <x v="711"/>
      <x/>
      <x v="1"/>
    </i>
    <i r="2">
      <x v="2"/>
    </i>
    <i>
      <x v="712"/>
      <x/>
      <x v="1"/>
    </i>
    <i>
      <x v="713"/>
      <x/>
      <x v="1"/>
    </i>
    <i>
      <x v="714"/>
      <x/>
      <x v="1"/>
    </i>
    <i>
      <x v="715"/>
      <x/>
      <x v="1"/>
    </i>
    <i>
      <x v="716"/>
      <x/>
      <x/>
    </i>
    <i>
      <x v="717"/>
      <x/>
      <x v="1"/>
    </i>
    <i r="2">
      <x/>
    </i>
    <i>
      <x v="718"/>
      <x/>
      <x v="3"/>
    </i>
    <i r="2">
      <x v="1"/>
    </i>
    <i r="2">
      <x/>
    </i>
    <i>
      <x v="719"/>
      <x/>
      <x v="1"/>
    </i>
    <i>
      <x v="720"/>
      <x/>
      <x/>
    </i>
    <i>
      <x v="721"/>
      <x/>
      <x v="2"/>
    </i>
    <i>
      <x v="722"/>
      <x/>
      <x v="1"/>
    </i>
    <i>
      <x v="723"/>
      <x/>
      <x v="1"/>
    </i>
    <i>
      <x v="724"/>
      <x/>
      <x/>
    </i>
    <i>
      <x v="725"/>
      <x/>
      <x v="3"/>
    </i>
    <i>
      <x v="726"/>
      <x/>
      <x v="3"/>
    </i>
    <i>
      <x v="727"/>
      <x/>
      <x v="1"/>
    </i>
    <i r="2">
      <x/>
    </i>
    <i>
      <x v="728"/>
      <x/>
      <x v="1"/>
    </i>
    <i>
      <x v="729"/>
      <x/>
      <x v="3"/>
    </i>
    <i>
      <x v="730"/>
      <x/>
      <x v="3"/>
    </i>
    <i r="2">
      <x v="2"/>
    </i>
    <i>
      <x v="731"/>
      <x/>
      <x v="3"/>
    </i>
    <i r="2">
      <x/>
    </i>
    <i>
      <x v="732"/>
      <x/>
      <x v="3"/>
    </i>
    <i r="2">
      <x v="2"/>
    </i>
    <i r="2">
      <x/>
    </i>
    <i>
      <x v="733"/>
      <x/>
      <x v="2"/>
    </i>
    <i>
      <x v="734"/>
      <x/>
      <x v="3"/>
    </i>
    <i>
      <x v="735"/>
      <x/>
      <x v="1"/>
    </i>
    <i>
      <x v="736"/>
      <x/>
      <x/>
    </i>
    <i>
      <x v="737"/>
      <x/>
      <x v="1"/>
    </i>
    <i>
      <x v="738"/>
      <x/>
      <x v="3"/>
    </i>
    <i r="2">
      <x/>
    </i>
    <i>
      <x v="739"/>
      <x/>
      <x v="2"/>
    </i>
    <i>
      <x v="740"/>
      <x/>
      <x v="3"/>
    </i>
    <i>
      <x v="741"/>
      <x/>
      <x v="1"/>
    </i>
    <i r="2">
      <x v="2"/>
    </i>
    <i>
      <x v="742"/>
      <x/>
      <x v="3"/>
    </i>
    <i>
      <x v="743"/>
      <x/>
      <x v="1"/>
    </i>
    <i r="2">
      <x/>
    </i>
    <i>
      <x v="744"/>
      <x/>
      <x v="1"/>
    </i>
    <i>
      <x v="745"/>
      <x/>
      <x v="1"/>
    </i>
    <i>
      <x v="746"/>
      <x/>
      <x v="2"/>
    </i>
    <i>
      <x v="747"/>
      <x/>
      <x v="2"/>
    </i>
    <i>
      <x v="748"/>
      <x/>
      <x v="3"/>
    </i>
    <i r="2">
      <x v="1"/>
    </i>
    <i r="2">
      <x v="2"/>
    </i>
    <i>
      <x v="749"/>
      <x/>
      <x v="3"/>
    </i>
    <i r="2">
      <x/>
    </i>
    <i>
      <x v="750"/>
      <x/>
      <x v="1"/>
    </i>
    <i>
      <x v="751"/>
      <x/>
      <x v="1"/>
    </i>
    <i>
      <x v="752"/>
      <x/>
      <x v="1"/>
    </i>
    <i>
      <x v="753"/>
      <x/>
      <x v="1"/>
    </i>
    <i>
      <x v="754"/>
      <x/>
      <x/>
    </i>
    <i>
      <x v="755"/>
      <x/>
      <x/>
    </i>
    <i>
      <x v="756"/>
      <x/>
      <x v="1"/>
    </i>
    <i r="2">
      <x/>
    </i>
    <i>
      <x v="757"/>
      <x/>
      <x v="2"/>
    </i>
    <i>
      <x v="758"/>
      <x/>
      <x/>
    </i>
    <i>
      <x v="759"/>
      <x/>
      <x v="3"/>
    </i>
    <i r="2">
      <x v="1"/>
    </i>
    <i>
      <x v="760"/>
      <x/>
      <x v="3"/>
    </i>
    <i r="2">
      <x v="2"/>
    </i>
    <i>
      <x v="761"/>
      <x/>
      <x v="3"/>
    </i>
    <i>
      <x v="762"/>
      <x/>
      <x v="3"/>
    </i>
    <i>
      <x v="763"/>
      <x/>
      <x v="3"/>
    </i>
    <i r="2">
      <x v="1"/>
    </i>
    <i>
      <x v="764"/>
      <x/>
      <x/>
    </i>
    <i>
      <x v="765"/>
      <x/>
      <x v="1"/>
    </i>
    <i r="2">
      <x v="2"/>
    </i>
    <i r="2">
      <x/>
    </i>
    <i>
      <x v="766"/>
      <x/>
      <x v="1"/>
    </i>
    <i>
      <x v="767"/>
      <x/>
      <x v="3"/>
    </i>
    <i>
      <x v="768"/>
      <x/>
      <x/>
    </i>
    <i>
      <x v="769"/>
      <x/>
      <x v="3"/>
    </i>
    <i r="2">
      <x/>
    </i>
    <i>
      <x v="770"/>
      <x/>
      <x v="3"/>
    </i>
    <i r="2">
      <x v="1"/>
    </i>
    <i r="2">
      <x v="2"/>
    </i>
    <i>
      <x v="771"/>
      <x/>
      <x v="1"/>
    </i>
    <i r="2">
      <x/>
    </i>
    <i>
      <x v="772"/>
      <x/>
      <x v="3"/>
    </i>
    <i>
      <x v="773"/>
      <x/>
      <x v="3"/>
    </i>
    <i r="2">
      <x/>
    </i>
    <i>
      <x v="774"/>
      <x/>
      <x v="1"/>
    </i>
    <i r="2">
      <x v="2"/>
    </i>
    <i>
      <x v="775"/>
      <x/>
      <x v="1"/>
    </i>
    <i r="2">
      <x/>
    </i>
    <i>
      <x v="776"/>
      <x/>
      <x/>
    </i>
    <i>
      <x v="777"/>
      <x/>
      <x v="3"/>
    </i>
    <i r="2">
      <x v="2"/>
    </i>
    <i>
      <x v="778"/>
      <x/>
      <x v="3"/>
    </i>
    <i r="2">
      <x/>
    </i>
    <i>
      <x v="779"/>
      <x/>
      <x v="1"/>
    </i>
    <i r="2">
      <x v="2"/>
    </i>
    <i r="2">
      <x/>
    </i>
    <i>
      <x v="780"/>
      <x/>
      <x v="2"/>
    </i>
    <i r="2">
      <x/>
    </i>
    <i>
      <x v="781"/>
      <x/>
      <x/>
    </i>
    <i>
      <x v="782"/>
      <x/>
      <x/>
    </i>
    <i>
      <x v="783"/>
      <x/>
      <x v="1"/>
    </i>
    <i>
      <x v="784"/>
      <x/>
      <x v="1"/>
    </i>
    <i>
      <x v="785"/>
      <x/>
      <x v="3"/>
    </i>
    <i r="2">
      <x/>
    </i>
    <i>
      <x v="786"/>
      <x/>
      <x v="1"/>
    </i>
    <i r="2">
      <x/>
    </i>
    <i>
      <x v="787"/>
      <x/>
      <x/>
    </i>
    <i>
      <x v="788"/>
      <x/>
      <x v="2"/>
    </i>
    <i>
      <x v="789"/>
      <x/>
      <x/>
    </i>
    <i>
      <x v="790"/>
      <x/>
      <x v="3"/>
    </i>
    <i>
      <x v="791"/>
      <x/>
      <x/>
    </i>
    <i>
      <x v="792"/>
      <x/>
      <x v="3"/>
    </i>
    <i r="2">
      <x v="2"/>
    </i>
    <i>
      <x v="793"/>
      <x/>
      <x v="1"/>
    </i>
    <i>
      <x v="794"/>
      <x/>
      <x v="1"/>
    </i>
    <i r="2">
      <x/>
    </i>
    <i>
      <x v="795"/>
      <x/>
      <x v="1"/>
    </i>
    <i>
      <x v="796"/>
      <x/>
      <x v="3"/>
    </i>
    <i>
      <x v="797"/>
      <x/>
      <x v="3"/>
    </i>
    <i>
      <x v="798"/>
      <x/>
      <x v="1"/>
    </i>
    <i r="2">
      <x/>
    </i>
    <i>
      <x v="799"/>
      <x/>
      <x v="3"/>
    </i>
    <i r="2">
      <x v="2"/>
    </i>
    <i>
      <x v="800"/>
      <x/>
      <x v="3"/>
    </i>
    <i r="2">
      <x v="1"/>
    </i>
    <i>
      <x v="801"/>
      <x/>
      <x v="1"/>
    </i>
    <i>
      <x v="802"/>
      <x/>
      <x/>
    </i>
    <i>
      <x v="803"/>
      <x/>
      <x v="1"/>
    </i>
    <i>
      <x v="804"/>
      <x/>
      <x v="2"/>
    </i>
    <i>
      <x v="805"/>
      <x/>
      <x v="3"/>
    </i>
    <i>
      <x v="806"/>
      <x/>
      <x v="3"/>
    </i>
    <i>
      <x v="807"/>
      <x/>
      <x v="3"/>
    </i>
    <i>
      <x v="808"/>
      <x/>
      <x v="3"/>
    </i>
    <i>
      <x v="809"/>
      <x/>
      <x v="3"/>
    </i>
    <i>
      <x v="810"/>
      <x/>
      <x v="3"/>
    </i>
    <i r="2">
      <x/>
    </i>
    <i>
      <x v="811"/>
      <x/>
      <x v="3"/>
    </i>
    <i>
      <x v="812"/>
      <x/>
      <x v="1"/>
    </i>
    <i r="2">
      <x/>
    </i>
    <i>
      <x v="813"/>
      <x/>
      <x/>
    </i>
    <i>
      <x v="814"/>
      <x/>
      <x v="1"/>
    </i>
    <i>
      <x v="815"/>
      <x/>
      <x v="1"/>
    </i>
    <i r="2">
      <x v="2"/>
    </i>
    <i r="2">
      <x/>
    </i>
    <i>
      <x v="816"/>
      <x/>
      <x v="1"/>
    </i>
    <i r="2">
      <x/>
    </i>
    <i>
      <x v="817"/>
      <x/>
      <x v="2"/>
    </i>
    <i r="2">
      <x/>
    </i>
    <i>
      <x v="818"/>
      <x/>
      <x v="1"/>
    </i>
    <i r="2">
      <x v="2"/>
    </i>
    <i>
      <x v="819"/>
      <x/>
      <x v="3"/>
    </i>
    <i r="2">
      <x/>
    </i>
    <i>
      <x v="820"/>
      <x/>
      <x/>
    </i>
    <i>
      <x v="821"/>
      <x/>
      <x v="3"/>
    </i>
    <i r="2">
      <x v="1"/>
    </i>
    <i>
      <x v="822"/>
      <x/>
      <x/>
    </i>
    <i>
      <x v="823"/>
      <x/>
      <x/>
    </i>
    <i>
      <x v="824"/>
      <x/>
      <x v="1"/>
    </i>
    <i>
      <x v="825"/>
      <x/>
      <x v="3"/>
    </i>
    <i r="2">
      <x/>
    </i>
    <i>
      <x v="826"/>
      <x/>
      <x v="1"/>
    </i>
    <i r="2">
      <x/>
    </i>
    <i>
      <x v="827"/>
      <x/>
      <x v="2"/>
    </i>
    <i>
      <x v="828"/>
      <x/>
      <x/>
    </i>
    <i>
      <x v="829"/>
      <x/>
      <x/>
    </i>
    <i>
      <x v="830"/>
      <x/>
      <x v="3"/>
    </i>
    <i r="2">
      <x/>
    </i>
    <i>
      <x v="831"/>
      <x/>
      <x v="1"/>
    </i>
    <i r="2">
      <x/>
    </i>
    <i>
      <x v="832"/>
      <x/>
      <x v="1"/>
    </i>
    <i>
      <x v="833"/>
      <x/>
      <x/>
    </i>
    <i>
      <x v="834"/>
      <x/>
      <x/>
    </i>
    <i>
      <x v="835"/>
      <x/>
      <x v="3"/>
    </i>
    <i>
      <x v="836"/>
      <x/>
      <x v="3"/>
    </i>
    <i r="2">
      <x v="1"/>
    </i>
    <i r="2">
      <x/>
    </i>
    <i>
      <x v="837"/>
      <x/>
      <x/>
    </i>
    <i>
      <x v="838"/>
      <x/>
      <x v="3"/>
    </i>
    <i>
      <x v="839"/>
      <x/>
      <x v="3"/>
    </i>
    <i r="2">
      <x v="1"/>
    </i>
    <i r="2">
      <x/>
    </i>
    <i>
      <x v="840"/>
      <x/>
      <x v="1"/>
    </i>
    <i>
      <x v="841"/>
      <x/>
      <x v="3"/>
    </i>
    <i r="2">
      <x v="1"/>
    </i>
    <i r="2">
      <x v="2"/>
    </i>
    <i>
      <x v="842"/>
      <x/>
      <x v="3"/>
    </i>
    <i>
      <x v="843"/>
      <x/>
      <x/>
    </i>
    <i>
      <x v="844"/>
      <x/>
      <x v="3"/>
    </i>
    <i>
      <x v="845"/>
      <x/>
      <x v="1"/>
    </i>
    <i r="2">
      <x v="2"/>
    </i>
    <i>
      <x v="846"/>
      <x/>
      <x v="1"/>
    </i>
    <i>
      <x v="847"/>
      <x/>
      <x v="1"/>
    </i>
    <i>
      <x v="848"/>
      <x/>
      <x v="1"/>
    </i>
    <i>
      <x v="849"/>
      <x/>
      <x/>
    </i>
    <i>
      <x v="850"/>
      <x/>
      <x v="1"/>
    </i>
    <i r="2">
      <x/>
    </i>
    <i>
      <x v="851"/>
      <x/>
      <x v="2"/>
    </i>
    <i>
      <x v="852"/>
      <x/>
      <x v="3"/>
    </i>
    <i>
      <x v="853"/>
      <x/>
      <x v="1"/>
    </i>
    <i>
      <x v="854"/>
      <x/>
      <x v="3"/>
    </i>
    <i>
      <x v="855"/>
      <x/>
      <x v="1"/>
    </i>
    <i>
      <x v="856"/>
      <x/>
      <x v="3"/>
    </i>
    <i r="2">
      <x/>
    </i>
    <i>
      <x v="857"/>
      <x/>
      <x v="3"/>
    </i>
    <i r="2">
      <x v="2"/>
    </i>
    <i>
      <x v="858"/>
      <x/>
      <x v="3"/>
    </i>
    <i>
      <x v="859"/>
      <x/>
      <x v="3"/>
    </i>
    <i>
      <x v="860"/>
      <x/>
      <x v="2"/>
    </i>
    <i>
      <x v="861"/>
      <x/>
      <x/>
    </i>
    <i>
      <x v="862"/>
      <x/>
      <x v="3"/>
    </i>
    <i>
      <x v="863"/>
      <x/>
      <x v="1"/>
    </i>
    <i>
      <x v="864"/>
      <x/>
      <x v="1"/>
    </i>
    <i>
      <x v="865"/>
      <x/>
      <x v="3"/>
    </i>
    <i r="2">
      <x v="2"/>
    </i>
    <i r="2">
      <x/>
    </i>
    <i>
      <x v="866"/>
      <x/>
      <x v="1"/>
    </i>
    <i>
      <x v="867"/>
      <x/>
      <x v="3"/>
    </i>
    <i r="2">
      <x v="2"/>
    </i>
    <i r="2">
      <x/>
    </i>
    <i>
      <x v="868"/>
      <x/>
      <x v="2"/>
    </i>
    <i>
      <x v="869"/>
      <x/>
      <x v="3"/>
    </i>
    <i r="2">
      <x v="1"/>
    </i>
    <i r="2">
      <x v="2"/>
    </i>
    <i r="2">
      <x/>
    </i>
    <i>
      <x v="870"/>
      <x/>
      <x/>
    </i>
    <i>
      <x v="871"/>
      <x/>
      <x v="3"/>
    </i>
    <i r="2">
      <x v="1"/>
    </i>
    <i>
      <x v="872"/>
      <x/>
      <x v="1"/>
    </i>
    <i r="2">
      <x/>
    </i>
    <i>
      <x v="873"/>
      <x/>
      <x/>
    </i>
    <i>
      <x v="874"/>
      <x/>
      <x v="2"/>
    </i>
    <i r="2">
      <x/>
    </i>
    <i>
      <x v="875"/>
      <x/>
      <x/>
    </i>
    <i>
      <x v="876"/>
      <x/>
      <x v="3"/>
    </i>
    <i>
      <x v="877"/>
      <x/>
      <x/>
    </i>
    <i>
      <x v="878"/>
      <x/>
      <x v="3"/>
    </i>
    <i r="2">
      <x v="2"/>
    </i>
    <i>
      <x v="879"/>
      <x/>
      <x/>
    </i>
    <i>
      <x v="880"/>
      <x/>
      <x v="3"/>
    </i>
    <i r="2">
      <x/>
    </i>
    <i>
      <x v="881"/>
      <x/>
      <x v="3"/>
    </i>
    <i r="2">
      <x v="1"/>
    </i>
    <i>
      <x v="882"/>
      <x/>
      <x v="2"/>
    </i>
    <i>
      <x v="883"/>
      <x/>
      <x v="2"/>
    </i>
    <i r="2">
      <x/>
    </i>
    <i>
      <x v="884"/>
      <x/>
      <x v="3"/>
    </i>
    <i>
      <x v="885"/>
      <x/>
      <x v="1"/>
    </i>
    <i>
      <x v="886"/>
      <x/>
      <x/>
    </i>
    <i>
      <x v="887"/>
      <x/>
      <x v="3"/>
    </i>
    <i r="2">
      <x v="1"/>
    </i>
    <i r="2">
      <x/>
    </i>
    <i>
      <x v="888"/>
      <x/>
      <x v="1"/>
    </i>
    <i>
      <x v="889"/>
      <x/>
      <x v="3"/>
    </i>
    <i r="2">
      <x v="2"/>
    </i>
    <i>
      <x v="890"/>
      <x/>
      <x v="1"/>
    </i>
    <i r="2">
      <x/>
    </i>
    <i>
      <x v="891"/>
      <x/>
      <x v="1"/>
    </i>
    <i>
      <x v="892"/>
      <x/>
      <x v="3"/>
    </i>
    <i r="2">
      <x v="1"/>
    </i>
    <i r="2">
      <x/>
    </i>
    <i>
      <x v="893"/>
      <x/>
      <x v="3"/>
    </i>
    <i>
      <x v="894"/>
      <x/>
      <x v="3"/>
    </i>
    <i r="2">
      <x v="1"/>
    </i>
    <i>
      <x v="895"/>
      <x/>
      <x v="2"/>
    </i>
    <i r="2">
      <x/>
    </i>
    <i>
      <x v="896"/>
      <x/>
      <x v="3"/>
    </i>
    <i r="2">
      <x/>
    </i>
    <i>
      <x v="897"/>
      <x/>
      <x v="3"/>
    </i>
    <i r="2">
      <x/>
    </i>
    <i>
      <x v="898"/>
      <x/>
      <x v="1"/>
    </i>
    <i>
      <x v="899"/>
      <x/>
      <x/>
    </i>
    <i>
      <x v="900"/>
      <x/>
      <x v="3"/>
    </i>
    <i r="2">
      <x v="1"/>
    </i>
    <i r="2">
      <x/>
    </i>
    <i>
      <x v="901"/>
      <x/>
      <x v="1"/>
    </i>
    <i r="2">
      <x v="2"/>
    </i>
    <i>
      <x v="902"/>
      <x/>
      <x v="3"/>
    </i>
    <i r="2">
      <x v="1"/>
    </i>
    <i>
      <x v="903"/>
      <x/>
      <x/>
    </i>
    <i>
      <x v="904"/>
      <x/>
      <x/>
    </i>
    <i>
      <x v="905"/>
      <x/>
      <x/>
    </i>
    <i>
      <x v="906"/>
      <x/>
      <x v="3"/>
    </i>
    <i>
      <x v="907"/>
      <x/>
      <x v="1"/>
    </i>
    <i>
      <x v="908"/>
      <x/>
      <x/>
    </i>
    <i>
      <x v="909"/>
      <x/>
      <x v="3"/>
    </i>
    <i r="2">
      <x/>
    </i>
    <i>
      <x v="910"/>
      <x/>
      <x v="1"/>
    </i>
    <i r="2">
      <x v="2"/>
    </i>
    <i>
      <x v="911"/>
      <x/>
      <x/>
    </i>
    <i>
      <x v="912"/>
      <x/>
      <x v="1"/>
    </i>
    <i r="2">
      <x/>
    </i>
    <i>
      <x v="913"/>
      <x/>
      <x v="2"/>
    </i>
    <i>
      <x v="914"/>
      <x/>
      <x v="1"/>
    </i>
    <i>
      <x v="915"/>
      <x/>
      <x v="3"/>
    </i>
    <i r="2">
      <x v="1"/>
    </i>
    <i r="2">
      <x/>
    </i>
    <i>
      <x v="916"/>
      <x/>
      <x v="1"/>
    </i>
    <i>
      <x v="917"/>
      <x/>
      <x v="1"/>
    </i>
    <i>
      <x v="918"/>
      <x/>
      <x v="3"/>
    </i>
    <i>
      <x v="919"/>
      <x/>
      <x v="2"/>
    </i>
    <i r="2">
      <x/>
    </i>
    <i>
      <x v="920"/>
      <x/>
      <x/>
    </i>
    <i>
      <x v="921"/>
      <x/>
      <x v="1"/>
    </i>
    <i r="2">
      <x v="2"/>
    </i>
    <i r="2">
      <x/>
    </i>
    <i>
      <x v="922"/>
      <x/>
      <x/>
    </i>
    <i>
      <x v="923"/>
      <x/>
      <x v="3"/>
    </i>
    <i r="2">
      <x v="1"/>
    </i>
    <i>
      <x v="924"/>
      <x/>
      <x v="2"/>
    </i>
    <i r="2">
      <x/>
    </i>
    <i>
      <x v="925"/>
      <x/>
      <x/>
    </i>
    <i>
      <x v="926"/>
      <x/>
      <x v="1"/>
    </i>
    <i r="2">
      <x/>
    </i>
    <i>
      <x v="927"/>
      <x/>
      <x v="1"/>
    </i>
    <i>
      <x v="928"/>
      <x/>
      <x v="3"/>
    </i>
    <i r="2">
      <x v="1"/>
    </i>
    <i>
      <x v="929"/>
      <x/>
      <x/>
    </i>
    <i>
      <x v="930"/>
      <x/>
      <x/>
    </i>
    <i>
      <x v="931"/>
      <x/>
      <x v="2"/>
    </i>
    <i>
      <x v="932"/>
      <x/>
      <x v="3"/>
    </i>
    <i>
      <x v="933"/>
      <x/>
      <x v="1"/>
    </i>
    <i r="2">
      <x/>
    </i>
    <i>
      <x v="934"/>
      <x/>
      <x v="2"/>
    </i>
    <i>
      <x v="935"/>
      <x/>
      <x/>
    </i>
    <i>
      <x v="936"/>
      <x/>
      <x v="3"/>
    </i>
    <i r="2">
      <x v="1"/>
    </i>
    <i r="2">
      <x/>
    </i>
    <i>
      <x v="937"/>
      <x/>
      <x v="2"/>
    </i>
    <i>
      <x v="938"/>
      <x/>
      <x v="3"/>
    </i>
    <i>
      <x v="939"/>
      <x/>
      <x v="1"/>
    </i>
    <i>
      <x v="940"/>
      <x/>
      <x/>
    </i>
    <i>
      <x v="941"/>
      <x/>
      <x v="2"/>
    </i>
    <i>
      <x v="942"/>
      <x/>
      <x v="3"/>
    </i>
    <i r="2">
      <x v="1"/>
    </i>
    <i>
      <x v="943"/>
      <x/>
      <x v="3"/>
    </i>
    <i r="2">
      <x/>
    </i>
    <i>
      <x v="944"/>
      <x/>
      <x v="1"/>
    </i>
    <i>
      <x v="945"/>
      <x/>
      <x v="2"/>
    </i>
    <i>
      <x v="946"/>
      <x/>
      <x v="3"/>
    </i>
    <i r="2">
      <x v="1"/>
    </i>
    <i>
      <x v="947"/>
      <x/>
      <x v="1"/>
    </i>
    <i>
      <x v="948"/>
      <x/>
      <x v="3"/>
    </i>
    <i>
      <x v="949"/>
      <x/>
      <x/>
    </i>
    <i>
      <x v="950"/>
      <x/>
      <x v="3"/>
    </i>
    <i r="2">
      <x v="2"/>
    </i>
    <i>
      <x v="951"/>
      <x/>
      <x v="3"/>
    </i>
    <i r="2">
      <x v="2"/>
    </i>
    <i r="2">
      <x/>
    </i>
    <i>
      <x v="952"/>
      <x/>
      <x v="3"/>
    </i>
    <i>
      <x v="953"/>
      <x/>
      <x v="3"/>
    </i>
    <i r="2">
      <x v="2"/>
    </i>
    <i>
      <x v="954"/>
      <x/>
      <x v="2"/>
    </i>
    <i>
      <x v="955"/>
      <x/>
      <x v="3"/>
    </i>
    <i r="2">
      <x v="1"/>
    </i>
    <i>
      <x v="956"/>
      <x/>
      <x v="1"/>
    </i>
    <i>
      <x v="957"/>
      <x/>
      <x v="3"/>
    </i>
    <i r="2">
      <x v="1"/>
    </i>
    <i>
      <x v="958"/>
      <x/>
      <x v="1"/>
    </i>
    <i r="2">
      <x v="2"/>
    </i>
    <i r="2">
      <x/>
    </i>
    <i>
      <x v="959"/>
      <x/>
      <x v="2"/>
    </i>
    <i r="2">
      <x/>
    </i>
    <i>
      <x v="960"/>
      <x/>
      <x v="3"/>
    </i>
    <i r="2">
      <x/>
    </i>
    <i>
      <x v="961"/>
      <x/>
      <x v="1"/>
    </i>
    <i>
      <x v="962"/>
      <x/>
      <x/>
    </i>
    <i>
      <x v="963"/>
      <x/>
      <x v="3"/>
    </i>
    <i>
      <x v="964"/>
      <x/>
      <x v="3"/>
    </i>
    <i>
      <x v="965"/>
      <x/>
      <x v="1"/>
    </i>
    <i>
      <x v="966"/>
      <x/>
      <x v="3"/>
    </i>
    <i>
      <x v="967"/>
      <x/>
      <x/>
    </i>
    <i>
      <x v="968"/>
      <x/>
      <x v="1"/>
    </i>
    <i>
      <x v="969"/>
      <x/>
      <x v="3"/>
    </i>
    <i r="2">
      <x v="2"/>
    </i>
    <i r="2">
      <x/>
    </i>
    <i>
      <x v="970"/>
      <x/>
      <x v="3"/>
    </i>
    <i r="2">
      <x v="1"/>
    </i>
    <i>
      <x v="971"/>
      <x/>
      <x v="1"/>
    </i>
    <i r="2">
      <x v="2"/>
    </i>
    <i>
      <x v="972"/>
      <x/>
      <x v="3"/>
    </i>
    <i r="2">
      <x v="2"/>
    </i>
    <i r="2">
      <x/>
    </i>
    <i>
      <x v="973"/>
      <x/>
      <x v="2"/>
    </i>
    <i r="2">
      <x/>
    </i>
    <i>
      <x v="974"/>
      <x/>
      <x v="3"/>
    </i>
    <i r="2">
      <x v="1"/>
    </i>
    <i r="2">
      <x v="2"/>
    </i>
    <i r="2">
      <x/>
    </i>
    <i>
      <x v="975"/>
      <x/>
      <x v="3"/>
    </i>
    <i r="2">
      <x v="1"/>
    </i>
    <i r="2">
      <x v="2"/>
    </i>
    <i>
      <x v="976"/>
      <x/>
      <x v="1"/>
    </i>
    <i>
      <x v="977"/>
      <x/>
      <x v="3"/>
    </i>
    <i r="2">
      <x/>
    </i>
    <i>
      <x v="978"/>
      <x/>
      <x/>
    </i>
    <i>
      <x v="979"/>
      <x/>
      <x v="1"/>
    </i>
    <i r="2">
      <x v="2"/>
    </i>
    <i>
      <x v="980"/>
      <x/>
      <x v="3"/>
    </i>
    <i r="2">
      <x v="1"/>
    </i>
    <i r="2">
      <x v="2"/>
    </i>
    <i>
      <x v="981"/>
      <x/>
      <x v="1"/>
    </i>
    <i r="2">
      <x v="2"/>
    </i>
    <i>
      <x v="982"/>
      <x/>
      <x v="1"/>
    </i>
    <i>
      <x v="983"/>
      <x/>
      <x v="3"/>
    </i>
    <i r="2">
      <x v="2"/>
    </i>
    <i>
      <x v="984"/>
      <x/>
      <x/>
    </i>
    <i>
      <x v="985"/>
      <x/>
      <x v="3"/>
    </i>
    <i r="2">
      <x v="1"/>
    </i>
    <i>
      <x v="986"/>
      <x/>
      <x v="3"/>
    </i>
    <i r="2">
      <x v="1"/>
    </i>
    <i>
      <x v="987"/>
      <x/>
      <x v="3"/>
    </i>
    <i r="2">
      <x v="1"/>
    </i>
    <i>
      <x v="988"/>
      <x/>
      <x v="3"/>
    </i>
    <i r="2">
      <x v="1"/>
    </i>
    <i>
      <x v="989"/>
      <x/>
      <x v="2"/>
    </i>
    <i r="2">
      <x/>
    </i>
    <i>
      <x v="990"/>
      <x/>
      <x/>
    </i>
    <i>
      <x v="991"/>
      <x/>
      <x v="3"/>
    </i>
    <i r="2">
      <x v="1"/>
    </i>
    <i>
      <x v="992"/>
      <x/>
      <x v="1"/>
    </i>
    <i r="2">
      <x/>
    </i>
    <i>
      <x v="993"/>
      <x/>
      <x v="1"/>
    </i>
    <i r="2">
      <x/>
    </i>
    <i>
      <x v="994"/>
      <x/>
      <x v="3"/>
    </i>
    <i>
      <x v="995"/>
      <x/>
      <x v="1"/>
    </i>
    <i r="2">
      <x/>
    </i>
    <i>
      <x v="996"/>
      <x/>
      <x/>
    </i>
    <i>
      <x v="997"/>
      <x/>
      <x v="1"/>
    </i>
    <i r="2">
      <x v="2"/>
    </i>
    <i r="2">
      <x/>
    </i>
    <i>
      <x v="998"/>
      <x/>
      <x/>
    </i>
    <i>
      <x v="999"/>
      <x/>
      <x v="3"/>
    </i>
    <i r="2">
      <x/>
    </i>
    <i>
      <x v="1000"/>
      <x/>
      <x/>
    </i>
    <i>
      <x v="1001"/>
      <x/>
      <x/>
    </i>
    <i>
      <x v="1002"/>
      <x/>
      <x v="3"/>
    </i>
    <i r="2">
      <x/>
    </i>
    <i>
      <x v="1003"/>
      <x/>
      <x v="2"/>
    </i>
    <i>
      <x v="1004"/>
      <x/>
      <x v="1"/>
    </i>
    <i r="2">
      <x v="2"/>
    </i>
    <i>
      <x v="1005"/>
      <x/>
      <x v="1"/>
    </i>
    <i r="2">
      <x v="2"/>
    </i>
    <i>
      <x v="1006"/>
      <x/>
      <x/>
    </i>
    <i>
      <x v="1007"/>
      <x/>
      <x v="3"/>
    </i>
    <i>
      <x v="1008"/>
      <x/>
      <x v="3"/>
    </i>
    <i r="2">
      <x v="2"/>
    </i>
    <i r="2">
      <x/>
    </i>
    <i>
      <x v="1009"/>
      <x/>
      <x v="2"/>
    </i>
    <i r="2">
      <x/>
    </i>
    <i>
      <x v="1010"/>
      <x/>
      <x v="3"/>
    </i>
    <i r="2">
      <x v="1"/>
    </i>
    <i r="2">
      <x v="2"/>
    </i>
    <i>
      <x v="1011"/>
      <x/>
      <x v="1"/>
    </i>
    <i r="2">
      <x/>
    </i>
    <i>
      <x v="1012"/>
      <x/>
      <x/>
    </i>
    <i>
      <x v="1013"/>
      <x/>
      <x v="1"/>
    </i>
    <i r="2">
      <x/>
    </i>
    <i>
      <x v="1014"/>
      <x/>
      <x v="1"/>
    </i>
    <i r="2">
      <x/>
    </i>
    <i>
      <x v="1015"/>
      <x/>
      <x v="3"/>
    </i>
    <i r="2">
      <x v="2"/>
    </i>
    <i>
      <x v="1016"/>
      <x/>
      <x v="1"/>
    </i>
    <i>
      <x v="1017"/>
      <x/>
      <x v="1"/>
    </i>
    <i r="2">
      <x/>
    </i>
    <i>
      <x v="1018"/>
      <x/>
      <x v="1"/>
    </i>
    <i>
      <x v="1019"/>
      <x/>
      <x v="1"/>
    </i>
    <i r="2">
      <x/>
    </i>
    <i>
      <x v="1020"/>
      <x/>
      <x v="3"/>
    </i>
    <i r="2">
      <x/>
    </i>
    <i>
      <x v="1021"/>
      <x/>
      <x/>
    </i>
    <i>
      <x v="1022"/>
      <x/>
      <x v="3"/>
    </i>
    <i r="2">
      <x v="1"/>
    </i>
    <i>
      <x v="1023"/>
      <x/>
      <x v="1"/>
    </i>
    <i>
      <x v="1024"/>
      <x/>
      <x v="3"/>
    </i>
    <i>
      <x v="1025"/>
      <x/>
      <x v="2"/>
    </i>
    <i>
      <x v="1026"/>
      <x/>
      <x v="1"/>
    </i>
    <i>
      <x v="1027"/>
      <x/>
      <x v="3"/>
    </i>
    <i>
      <x v="1028"/>
      <x/>
      <x v="1"/>
    </i>
    <i>
      <x v="1029"/>
      <x/>
      <x v="3"/>
    </i>
    <i>
      <x v="1030"/>
      <x/>
      <x/>
    </i>
    <i>
      <x v="1031"/>
      <x/>
      <x v="1"/>
    </i>
    <i r="2">
      <x/>
    </i>
    <i>
      <x v="1032"/>
      <x/>
      <x v="1"/>
    </i>
    <i>
      <x v="1033"/>
      <x/>
      <x v="3"/>
    </i>
    <i r="2">
      <x v="1"/>
    </i>
    <i>
      <x v="1034"/>
      <x/>
      <x v="3"/>
    </i>
    <i r="2">
      <x/>
    </i>
    <i>
      <x v="1035"/>
      <x/>
      <x v="3"/>
    </i>
    <i>
      <x v="1036"/>
      <x/>
      <x/>
    </i>
    <i>
      <x v="1037"/>
      <x/>
      <x/>
    </i>
    <i>
      <x v="1038"/>
      <x/>
      <x v="2"/>
    </i>
    <i>
      <x v="1039"/>
      <x/>
      <x/>
    </i>
    <i>
      <x v="1040"/>
      <x/>
      <x v="2"/>
    </i>
    <i>
      <x v="1041"/>
      <x/>
      <x v="3"/>
    </i>
    <i r="2">
      <x v="2"/>
    </i>
    <i>
      <x v="1042"/>
      <x/>
      <x v="3"/>
    </i>
    <i r="2">
      <x v="1"/>
    </i>
    <i>
      <x v="1043"/>
      <x/>
      <x v="1"/>
    </i>
    <i>
      <x v="1044"/>
      <x/>
      <x v="1"/>
    </i>
    <i>
      <x v="1045"/>
      <x/>
      <x v="3"/>
    </i>
    <i>
      <x v="1046"/>
      <x/>
      <x v="1"/>
    </i>
    <i r="2">
      <x/>
    </i>
    <i>
      <x v="1047"/>
      <x/>
      <x/>
    </i>
    <i>
      <x v="1048"/>
      <x/>
      <x v="3"/>
    </i>
    <i r="2">
      <x v="1"/>
    </i>
    <i r="2">
      <x v="2"/>
    </i>
    <i>
      <x v="1049"/>
      <x/>
      <x v="3"/>
    </i>
    <i r="2">
      <x v="1"/>
    </i>
    <i>
      <x v="1050"/>
      <x/>
      <x v="2"/>
    </i>
    <i r="2">
      <x/>
    </i>
    <i>
      <x v="1051"/>
      <x/>
      <x/>
    </i>
    <i>
      <x v="1052"/>
      <x/>
      <x v="3"/>
    </i>
    <i>
      <x v="1053"/>
      <x/>
      <x/>
    </i>
    <i>
      <x v="1054"/>
      <x/>
      <x v="1"/>
    </i>
    <i>
      <x v="1055"/>
      <x/>
      <x v="1"/>
    </i>
    <i r="2">
      <x v="2"/>
    </i>
    <i>
      <x v="1056"/>
      <x/>
      <x v="1"/>
    </i>
    <i r="2">
      <x/>
    </i>
    <i>
      <x v="1057"/>
      <x/>
      <x v="1"/>
    </i>
    <i>
      <x v="1058"/>
      <x/>
      <x v="3"/>
    </i>
    <i r="2">
      <x v="1"/>
    </i>
    <i>
      <x v="1059"/>
      <x/>
      <x v="3"/>
    </i>
    <i>
      <x v="1060"/>
      <x/>
      <x v="3"/>
    </i>
    <i>
      <x v="1061"/>
      <x/>
      <x/>
    </i>
    <i>
      <x v="1062"/>
      <x/>
      <x/>
    </i>
    <i>
      <x v="1063"/>
      <x/>
      <x v="2"/>
    </i>
    <i>
      <x v="1064"/>
      <x/>
      <x v="1"/>
    </i>
    <i>
      <x v="1065"/>
      <x/>
      <x/>
    </i>
    <i>
      <x v="1066"/>
      <x/>
      <x v="3"/>
    </i>
    <i r="2">
      <x/>
    </i>
    <i>
      <x v="1067"/>
      <x/>
      <x/>
    </i>
    <i>
      <x v="1068"/>
      <x/>
      <x v="3"/>
    </i>
    <i r="2">
      <x/>
    </i>
    <i>
      <x v="1069"/>
      <x/>
      <x/>
    </i>
    <i>
      <x v="1070"/>
      <x/>
      <x/>
    </i>
    <i>
      <x v="1071"/>
      <x/>
      <x v="3"/>
    </i>
    <i>
      <x v="1072"/>
      <x/>
      <x v="2"/>
    </i>
    <i r="2">
      <x/>
    </i>
    <i>
      <x v="1073"/>
      <x/>
      <x v="1"/>
    </i>
    <i>
      <x v="1074"/>
      <x/>
      <x/>
    </i>
    <i>
      <x v="1075"/>
      <x/>
      <x v="3"/>
    </i>
    <i r="2">
      <x v="1"/>
    </i>
    <i>
      <x v="1076"/>
      <x/>
      <x v="3"/>
    </i>
    <i r="2">
      <x v="2"/>
    </i>
    <i>
      <x v="1077"/>
      <x/>
      <x v="1"/>
    </i>
    <i r="2">
      <x/>
    </i>
    <i>
      <x v="1078"/>
      <x/>
      <x v="1"/>
    </i>
    <i>
      <x v="1079"/>
      <x/>
      <x v="3"/>
    </i>
    <i>
      <x v="1080"/>
      <x/>
      <x/>
    </i>
    <i>
      <x v="1081"/>
      <x/>
      <x v="1"/>
    </i>
    <i r="2">
      <x v="2"/>
    </i>
    <i r="2">
      <x/>
    </i>
    <i>
      <x v="1082"/>
      <x/>
      <x v="2"/>
    </i>
    <i>
      <x v="1083"/>
      <x/>
      <x v="3"/>
    </i>
    <i r="2">
      <x v="2"/>
    </i>
    <i>
      <x v="1084"/>
      <x/>
      <x v="3"/>
    </i>
    <i r="2">
      <x v="2"/>
    </i>
    <i>
      <x v="1085"/>
      <x/>
      <x v="3"/>
    </i>
    <i r="2">
      <x/>
    </i>
    <i>
      <x v="1086"/>
      <x/>
      <x/>
    </i>
    <i>
      <x v="1087"/>
      <x/>
      <x v="1"/>
    </i>
    <i>
      <x v="1088"/>
      <x/>
      <x v="3"/>
    </i>
    <i>
      <x v="1089"/>
      <x/>
      <x v="3"/>
    </i>
    <i r="2">
      <x v="1"/>
    </i>
    <i>
      <x v="1090"/>
      <x/>
      <x v="1"/>
    </i>
    <i>
      <x v="1091"/>
      <x/>
      <x v="1"/>
    </i>
    <i r="2">
      <x v="2"/>
    </i>
    <i>
      <x v="1092"/>
      <x/>
      <x v="3"/>
    </i>
    <i r="2">
      <x/>
    </i>
    <i>
      <x v="1093"/>
      <x/>
      <x v="1"/>
    </i>
    <i r="2">
      <x v="2"/>
    </i>
    <i>
      <x v="1094"/>
      <x/>
      <x/>
    </i>
    <i>
      <x v="1095"/>
      <x/>
      <x v="1"/>
    </i>
    <i>
      <x v="1096"/>
      <x/>
      <x v="1"/>
    </i>
    <i>
      <x v="1097"/>
      <x/>
      <x v="3"/>
    </i>
    <i r="2">
      <x v="1"/>
    </i>
    <i r="2">
      <x v="2"/>
    </i>
    <i>
      <x v="1098"/>
      <x/>
      <x v="1"/>
    </i>
    <i r="2">
      <x/>
    </i>
    <i>
      <x v="1099"/>
      <x/>
      <x v="1"/>
    </i>
    <i>
      <x v="1100"/>
      <x/>
      <x v="1"/>
    </i>
    <i r="2">
      <x/>
    </i>
    <i>
      <x v="1101"/>
      <x/>
      <x v="3"/>
    </i>
    <i>
      <x v="1102"/>
      <x/>
      <x v="1"/>
    </i>
    <i>
      <x v="1103"/>
      <x/>
      <x v="2"/>
    </i>
    <i>
      <x v="1104"/>
      <x/>
      <x v="3"/>
    </i>
    <i r="2">
      <x v="1"/>
    </i>
    <i r="2">
      <x v="2"/>
    </i>
    <i r="2">
      <x/>
    </i>
    <i>
      <x v="1105"/>
      <x/>
      <x v="3"/>
    </i>
    <i>
      <x v="1106"/>
      <x/>
      <x v="3"/>
    </i>
    <i r="2">
      <x v="1"/>
    </i>
    <i r="2">
      <x v="2"/>
    </i>
    <i r="2">
      <x/>
    </i>
    <i>
      <x v="1107"/>
      <x/>
      <x v="2"/>
    </i>
    <i r="2">
      <x/>
    </i>
    <i>
      <x v="1108"/>
      <x/>
      <x v="3"/>
    </i>
    <i r="2">
      <x v="1"/>
    </i>
    <i>
      <x v="1109"/>
      <x/>
      <x v="1"/>
    </i>
    <i r="2">
      <x v="2"/>
    </i>
    <i>
      <x v="1110"/>
      <x/>
      <x v="3"/>
    </i>
    <i r="2">
      <x v="1"/>
    </i>
    <i>
      <x v="1111"/>
      <x/>
      <x v="1"/>
    </i>
    <i>
      <x v="1112"/>
      <x/>
      <x v="3"/>
    </i>
    <i r="2">
      <x v="1"/>
    </i>
    <i r="2">
      <x v="2"/>
    </i>
    <i r="2">
      <x/>
    </i>
    <i>
      <x v="1113"/>
      <x/>
      <x v="2"/>
    </i>
    <i>
      <x v="1114"/>
      <x/>
      <x v="1"/>
    </i>
    <i r="2">
      <x v="2"/>
    </i>
    <i>
      <x v="1115"/>
      <x/>
      <x v="3"/>
    </i>
    <i r="2">
      <x v="2"/>
    </i>
    <i r="2">
      <x/>
    </i>
    <i>
      <x v="1116"/>
      <x/>
      <x v="3"/>
    </i>
    <i>
      <x v="1117"/>
      <x/>
      <x/>
    </i>
    <i>
      <x v="1118"/>
      <x/>
      <x v="1"/>
    </i>
    <i>
      <x v="1119"/>
      <x/>
      <x/>
    </i>
    <i>
      <x v="1120"/>
      <x/>
      <x v="3"/>
    </i>
    <i r="2">
      <x/>
    </i>
    <i>
      <x v="1121"/>
      <x/>
      <x v="1"/>
    </i>
    <i>
      <x v="1122"/>
      <x/>
      <x v="3"/>
    </i>
    <i r="2">
      <x/>
    </i>
    <i>
      <x v="1123"/>
      <x/>
      <x/>
    </i>
    <i>
      <x v="1124"/>
      <x/>
      <x v="3"/>
    </i>
    <i r="2">
      <x v="1"/>
    </i>
    <i r="2">
      <x/>
    </i>
    <i>
      <x v="1125"/>
      <x/>
      <x v="3"/>
    </i>
    <i r="2">
      <x/>
    </i>
    <i>
      <x v="1126"/>
      <x/>
      <x/>
    </i>
    <i>
      <x v="1127"/>
      <x/>
      <x v="3"/>
    </i>
    <i r="2">
      <x v="1"/>
    </i>
    <i>
      <x v="1128"/>
      <x/>
      <x v="1"/>
    </i>
    <i r="2">
      <x v="2"/>
    </i>
    <i>
      <x v="1129"/>
      <x/>
      <x v="1"/>
    </i>
    <i>
      <x v="1130"/>
      <x/>
      <x v="1"/>
    </i>
    <i r="2">
      <x v="2"/>
    </i>
    <i>
      <x v="1131"/>
      <x/>
      <x v="1"/>
    </i>
    <i>
      <x v="1132"/>
      <x/>
      <x v="3"/>
    </i>
    <i r="2">
      <x/>
    </i>
    <i>
      <x v="1133"/>
      <x/>
      <x v="1"/>
    </i>
    <i r="2">
      <x/>
    </i>
    <i>
      <x v="1134"/>
      <x/>
      <x v="1"/>
    </i>
    <i>
      <x v="1135"/>
      <x/>
      <x/>
    </i>
    <i>
      <x v="1136"/>
      <x/>
      <x v="3"/>
    </i>
    <i r="2">
      <x v="1"/>
    </i>
    <i r="2">
      <x v="2"/>
    </i>
    <i>
      <x v="1137"/>
      <x/>
      <x/>
    </i>
    <i>
      <x v="1138"/>
      <x/>
      <x v="1"/>
    </i>
    <i>
      <x v="1139"/>
      <x/>
      <x v="1"/>
    </i>
    <i r="2">
      <x/>
    </i>
    <i>
      <x v="1140"/>
      <x/>
      <x v="3"/>
    </i>
    <i r="2">
      <x v="2"/>
    </i>
    <i>
      <x v="1141"/>
      <x/>
      <x v="3"/>
    </i>
    <i r="2">
      <x v="1"/>
    </i>
    <i r="2">
      <x/>
    </i>
    <i>
      <x v="1142"/>
      <x/>
      <x v="2"/>
    </i>
    <i>
      <x v="1143"/>
      <x/>
      <x v="3"/>
    </i>
    <i>
      <x v="1144"/>
      <x/>
      <x v="3"/>
    </i>
    <i r="2">
      <x v="1"/>
    </i>
    <i>
      <x v="1145"/>
      <x/>
      <x v="1"/>
    </i>
    <i>
      <x v="1146"/>
      <x/>
      <x v="1"/>
    </i>
    <i r="2">
      <x v="2"/>
    </i>
    <i>
      <x v="1147"/>
      <x/>
      <x v="1"/>
    </i>
    <i>
      <x v="1148"/>
      <x/>
      <x v="3"/>
    </i>
    <i r="2">
      <x/>
    </i>
    <i>
      <x v="1149"/>
      <x/>
      <x/>
    </i>
    <i>
      <x v="1150"/>
      <x/>
      <x v="2"/>
    </i>
    <i>
      <x v="1151"/>
      <x/>
      <x v="3"/>
    </i>
    <i r="2">
      <x/>
    </i>
    <i>
      <x v="1152"/>
      <x/>
      <x v="1"/>
    </i>
    <i r="2">
      <x/>
    </i>
    <i>
      <x v="1153"/>
      <x/>
      <x v="1"/>
    </i>
    <i r="2">
      <x/>
    </i>
    <i>
      <x v="1154"/>
      <x/>
      <x/>
    </i>
    <i>
      <x v="1155"/>
      <x/>
      <x v="3"/>
    </i>
    <i r="2">
      <x v="2"/>
    </i>
    <i>
      <x v="1156"/>
      <x/>
      <x v="2"/>
    </i>
    <i r="2">
      <x/>
    </i>
    <i>
      <x v="1157"/>
      <x/>
      <x v="3"/>
    </i>
    <i>
      <x v="1158"/>
      <x/>
      <x/>
    </i>
    <i>
      <x v="1159"/>
      <x/>
      <x/>
    </i>
    <i>
      <x v="1160"/>
      <x/>
      <x v="3"/>
    </i>
    <i r="2">
      <x v="1"/>
    </i>
    <i>
      <x v="1161"/>
      <x/>
      <x v="1"/>
    </i>
    <i>
      <x v="1162"/>
      <x/>
      <x v="3"/>
    </i>
    <i r="2">
      <x v="1"/>
    </i>
    <i r="2">
      <x v="2"/>
    </i>
    <i>
      <x v="1163"/>
      <x/>
      <x v="1"/>
    </i>
    <i>
      <x v="1164"/>
      <x/>
      <x v="1"/>
    </i>
    <i r="2">
      <x v="2"/>
    </i>
    <i>
      <x v="1165"/>
      <x/>
      <x v="1"/>
    </i>
    <i>
      <x v="1166"/>
      <x/>
      <x v="1"/>
    </i>
    <i>
      <x v="1167"/>
      <x/>
      <x/>
    </i>
    <i>
      <x v="1168"/>
      <x/>
      <x v="1"/>
    </i>
    <i r="2">
      <x v="2"/>
    </i>
    <i r="2">
      <x/>
    </i>
    <i>
      <x v="1169"/>
      <x/>
      <x/>
    </i>
    <i>
      <x v="1170"/>
      <x/>
      <x v="3"/>
    </i>
    <i>
      <x v="1171"/>
      <x/>
      <x v="3"/>
    </i>
    <i r="2">
      <x/>
    </i>
    <i>
      <x v="1172"/>
      <x/>
      <x v="3"/>
    </i>
    <i r="2">
      <x/>
    </i>
    <i>
      <x v="1173"/>
      <x/>
      <x v="1"/>
    </i>
    <i>
      <x v="1174"/>
      <x/>
      <x v="2"/>
    </i>
    <i>
      <x v="1175"/>
      <x/>
      <x v="1"/>
    </i>
    <i r="2">
      <x v="2"/>
    </i>
    <i r="2">
      <x/>
    </i>
    <i>
      <x v="1176"/>
      <x/>
      <x v="1"/>
    </i>
    <i>
      <x v="1177"/>
      <x/>
      <x v="3"/>
    </i>
    <i r="2">
      <x/>
    </i>
    <i>
      <x v="1178"/>
      <x/>
      <x v="1"/>
    </i>
    <i>
      <x v="1179"/>
      <x/>
      <x v="1"/>
    </i>
    <i>
      <x v="1180"/>
      <x/>
      <x/>
    </i>
    <i>
      <x v="1181"/>
      <x/>
      <x v="3"/>
    </i>
    <i>
      <x v="1182"/>
      <x/>
      <x v="3"/>
    </i>
    <i r="2">
      <x v="1"/>
    </i>
    <i>
      <x v="1183"/>
      <x/>
      <x v="3"/>
    </i>
    <i>
      <x v="1184"/>
      <x/>
      <x v="2"/>
    </i>
    <i>
      <x v="1185"/>
      <x/>
      <x v="1"/>
    </i>
    <i r="2">
      <x/>
    </i>
    <i>
      <x v="1186"/>
      <x/>
      <x v="3"/>
    </i>
    <i r="2">
      <x v="1"/>
    </i>
    <i>
      <x v="1187"/>
      <x/>
      <x v="3"/>
    </i>
    <i r="2">
      <x/>
    </i>
    <i>
      <x v="1188"/>
      <x/>
      <x v="3"/>
    </i>
    <i r="2">
      <x/>
    </i>
    <i>
      <x v="1189"/>
      <x/>
      <x/>
    </i>
    <i>
      <x v="1190"/>
      <x/>
      <x v="3"/>
    </i>
    <i r="2">
      <x/>
    </i>
    <i>
      <x v="1191"/>
      <x/>
      <x/>
    </i>
    <i>
      <x v="1192"/>
      <x/>
      <x v="1"/>
    </i>
    <i>
      <x v="1193"/>
      <x/>
      <x/>
    </i>
    <i>
      <x v="1194"/>
      <x/>
      <x v="2"/>
    </i>
    <i r="2">
      <x/>
    </i>
    <i>
      <x v="1195"/>
      <x/>
      <x v="3"/>
    </i>
    <i r="2">
      <x v="1"/>
    </i>
    <i r="2">
      <x v="2"/>
    </i>
    <i>
      <x v="1196"/>
      <x/>
      <x v="3"/>
    </i>
    <i r="2">
      <x v="2"/>
    </i>
    <i r="2">
      <x/>
    </i>
    <i>
      <x v="1197"/>
      <x/>
      <x v="3"/>
    </i>
    <i>
      <x v="1198"/>
      <x/>
      <x v="1"/>
    </i>
    <i r="2">
      <x v="2"/>
    </i>
    <i>
      <x v="1199"/>
      <x/>
      <x v="3"/>
    </i>
    <i r="2">
      <x/>
    </i>
    <i>
      <x v="1200"/>
      <x/>
      <x v="1"/>
    </i>
    <i r="2">
      <x v="2"/>
    </i>
    <i>
      <x v="1201"/>
      <x/>
      <x v="3"/>
    </i>
    <i r="2">
      <x v="1"/>
    </i>
    <i>
      <x v="1202"/>
      <x/>
      <x/>
    </i>
    <i>
      <x v="1203"/>
      <x/>
      <x v="1"/>
    </i>
    <i>
      <x v="1204"/>
      <x/>
      <x v="1"/>
    </i>
    <i r="2">
      <x/>
    </i>
    <i>
      <x v="1205"/>
      <x/>
      <x v="1"/>
    </i>
    <i>
      <x v="1206"/>
      <x/>
      <x v="1"/>
    </i>
    <i>
      <x v="1207"/>
      <x/>
      <x v="2"/>
    </i>
    <i>
      <x v="1208"/>
      <x/>
      <x v="3"/>
    </i>
    <i r="2">
      <x v="1"/>
    </i>
    <i>
      <x v="1209"/>
      <x/>
      <x v="1"/>
    </i>
    <i r="2">
      <x/>
    </i>
    <i>
      <x v="1210"/>
      <x/>
      <x v="1"/>
    </i>
    <i>
      <x v="1211"/>
      <x/>
      <x v="2"/>
    </i>
    <i r="2">
      <x/>
    </i>
    <i>
      <x v="1212"/>
      <x/>
      <x v="3"/>
    </i>
    <i r="2">
      <x/>
    </i>
    <i>
      <x v="1213"/>
      <x/>
      <x v="3"/>
    </i>
    <i r="2">
      <x v="2"/>
    </i>
    <i r="2">
      <x/>
    </i>
    <i>
      <x v="1214"/>
      <x/>
      <x v="3"/>
    </i>
    <i r="2">
      <x/>
    </i>
    <i>
      <x v="1215"/>
      <x/>
      <x v="3"/>
    </i>
    <i r="2">
      <x v="2"/>
    </i>
    <i>
      <x v="1216"/>
      <x/>
      <x v="1"/>
    </i>
    <i>
      <x v="1217"/>
      <x/>
      <x v="3"/>
    </i>
    <i r="2">
      <x v="1"/>
    </i>
    <i r="2">
      <x v="2"/>
    </i>
    <i r="2">
      <x/>
    </i>
    <i>
      <x v="1218"/>
      <x/>
      <x v="1"/>
    </i>
    <i>
      <x v="1219"/>
      <x/>
      <x v="1"/>
    </i>
    <i r="2">
      <x/>
    </i>
    <i>
      <x v="1220"/>
      <x/>
      <x v="1"/>
    </i>
    <i>
      <x v="1221"/>
      <x/>
      <x v="3"/>
    </i>
    <i r="2">
      <x v="1"/>
    </i>
    <i>
      <x v="1222"/>
      <x/>
      <x v="3"/>
    </i>
    <i r="2">
      <x v="1"/>
    </i>
    <i r="2">
      <x/>
    </i>
    <i>
      <x v="1223"/>
      <x/>
      <x v="1"/>
    </i>
    <i r="2">
      <x v="2"/>
    </i>
    <i r="2">
      <x/>
    </i>
    <i>
      <x v="1224"/>
      <x/>
      <x/>
    </i>
    <i>
      <x v="1225"/>
      <x/>
      <x v="2"/>
    </i>
    <i>
      <x v="1226"/>
      <x/>
      <x v="3"/>
    </i>
    <i r="2">
      <x v="1"/>
    </i>
    <i>
      <x v="1227"/>
      <x/>
      <x v="3"/>
    </i>
    <i r="2">
      <x v="1"/>
    </i>
    <i r="2">
      <x v="2"/>
    </i>
    <i>
      <x v="1228"/>
      <x/>
      <x v="1"/>
    </i>
    <i>
      <x v="1229"/>
      <x/>
      <x/>
    </i>
    <i>
      <x v="1230"/>
      <x/>
      <x v="3"/>
    </i>
    <i r="2">
      <x v="1"/>
    </i>
    <i r="2">
      <x/>
    </i>
    <i>
      <x v="1231"/>
      <x/>
      <x v="1"/>
    </i>
    <i r="2">
      <x v="2"/>
    </i>
    <i>
      <x v="1232"/>
      <x/>
      <x/>
    </i>
    <i>
      <x v="1233"/>
      <x/>
      <x/>
    </i>
    <i>
      <x v="1234"/>
      <x/>
      <x v="1"/>
    </i>
    <i>
      <x v="1235"/>
      <x/>
      <x v="2"/>
    </i>
    <i r="2">
      <x/>
    </i>
    <i>
      <x v="1236"/>
      <x/>
      <x/>
    </i>
    <i>
      <x v="1237"/>
      <x/>
      <x v="3"/>
    </i>
    <i>
      <x v="1238"/>
      <x/>
      <x v="3"/>
    </i>
    <i r="2">
      <x v="1"/>
    </i>
    <i r="2">
      <x/>
    </i>
    <i>
      <x v="1239"/>
      <x/>
      <x/>
    </i>
    <i>
      <x v="1240"/>
      <x/>
      <x/>
    </i>
    <i>
      <x v="1241"/>
      <x/>
      <x v="1"/>
    </i>
    <i r="2">
      <x v="2"/>
    </i>
    <i>
      <x v="1242"/>
      <x/>
      <x/>
    </i>
    <i>
      <x v="1243"/>
      <x/>
      <x v="3"/>
    </i>
    <i>
      <x v="1244"/>
      <x/>
      <x v="3"/>
    </i>
    <i>
      <x v="1245"/>
      <x/>
      <x v="1"/>
    </i>
    <i r="2">
      <x v="2"/>
    </i>
    <i r="2">
      <x/>
    </i>
    <i>
      <x v="1246"/>
      <x/>
      <x v="3"/>
    </i>
    <i>
      <x v="1247"/>
      <x/>
      <x v="3"/>
    </i>
    <i>
      <x v="1248"/>
      <x/>
      <x v="1"/>
    </i>
    <i r="2">
      <x/>
    </i>
    <i>
      <x v="1249"/>
      <x/>
      <x v="3"/>
    </i>
    <i r="2">
      <x/>
    </i>
    <i>
      <x v="1250"/>
      <x/>
      <x v="2"/>
    </i>
    <i>
      <x v="1251"/>
      <x/>
      <x v="2"/>
    </i>
    <i>
      <x v="1252"/>
      <x/>
      <x v="3"/>
    </i>
    <i r="2">
      <x v="1"/>
    </i>
    <i>
      <x v="1253"/>
      <x/>
      <x v="2"/>
    </i>
    <i r="2">
      <x/>
    </i>
    <i>
      <x v="1254"/>
      <x/>
      <x v="2"/>
    </i>
    <i>
      <x v="1255"/>
      <x/>
      <x v="3"/>
    </i>
    <i>
      <x v="1256"/>
      <x/>
      <x v="3"/>
    </i>
    <i r="2">
      <x v="2"/>
    </i>
    <i r="2">
      <x/>
    </i>
    <i>
      <x v="1257"/>
      <x/>
      <x v="1"/>
    </i>
    <i>
      <x v="1258"/>
      <x/>
      <x v="3"/>
    </i>
    <i r="2">
      <x v="2"/>
    </i>
    <i r="2">
      <x/>
    </i>
    <i>
      <x v="1259"/>
      <x/>
      <x v="3"/>
    </i>
    <i r="2">
      <x/>
    </i>
    <i>
      <x v="1260"/>
      <x/>
      <x v="2"/>
    </i>
    <i>
      <x v="1261"/>
      <x/>
      <x v="1"/>
    </i>
    <i>
      <x v="1262"/>
      <x/>
      <x v="3"/>
    </i>
    <i r="2">
      <x/>
    </i>
    <i>
      <x v="1263"/>
      <x/>
      <x/>
    </i>
    <i>
      <x v="1264"/>
      <x/>
      <x v="2"/>
    </i>
    <i>
      <x v="1265"/>
      <x/>
      <x/>
    </i>
    <i>
      <x v="1266"/>
      <x/>
      <x v="1"/>
    </i>
    <i>
      <x v="1267"/>
      <x/>
      <x v="3"/>
    </i>
    <i r="2">
      <x v="1"/>
    </i>
    <i r="2">
      <x/>
    </i>
    <i>
      <x v="1268"/>
      <x/>
      <x/>
    </i>
    <i>
      <x v="1269"/>
      <x/>
      <x v="3"/>
    </i>
    <i>
      <x v="1270"/>
      <x/>
      <x v="1"/>
    </i>
    <i r="2">
      <x/>
    </i>
    <i>
      <x v="1271"/>
      <x/>
      <x v="3"/>
    </i>
    <i>
      <x v="1272"/>
      <x/>
      <x/>
    </i>
    <i>
      <x v="1273"/>
      <x/>
      <x/>
    </i>
    <i>
      <x v="1274"/>
      <x/>
      <x/>
    </i>
    <i>
      <x v="1275"/>
      <x/>
      <x v="1"/>
    </i>
    <i>
      <x v="1276"/>
      <x/>
      <x v="3"/>
    </i>
    <i>
      <x v="1277"/>
      <x/>
      <x v="1"/>
    </i>
    <i>
      <x v="1278"/>
      <x/>
      <x v="1"/>
    </i>
    <i>
      <x v="1279"/>
      <x/>
      <x v="1"/>
    </i>
    <i r="2">
      <x/>
    </i>
    <i>
      <x v="1280"/>
      <x/>
      <x v="3"/>
    </i>
    <i r="2">
      <x v="2"/>
    </i>
    <i>
      <x v="1281"/>
      <x/>
      <x v="2"/>
    </i>
    <i r="2">
      <x/>
    </i>
    <i>
      <x v="1282"/>
      <x/>
      <x v="1"/>
    </i>
    <i r="2">
      <x v="2"/>
    </i>
    <i r="2">
      <x/>
    </i>
    <i>
      <x v="1283"/>
      <x/>
      <x/>
    </i>
    <i>
      <x v="1284"/>
      <x/>
      <x v="1"/>
    </i>
    <i>
      <x v="1285"/>
      <x/>
      <x v="2"/>
    </i>
    <i>
      <x v="1286"/>
      <x/>
      <x/>
    </i>
    <i>
      <x v="1287"/>
      <x/>
      <x v="3"/>
    </i>
    <i>
      <x v="1288"/>
      <x/>
      <x v="1"/>
    </i>
    <i>
      <x v="1289"/>
      <x/>
      <x v="1"/>
    </i>
    <i>
      <x v="1290"/>
      <x/>
      <x v="3"/>
    </i>
    <i>
      <x v="1291"/>
      <x/>
      <x v="3"/>
    </i>
    <i>
      <x v="1292"/>
      <x/>
      <x v="2"/>
    </i>
    <i>
      <x v="1293"/>
      <x/>
      <x v="1"/>
    </i>
    <i>
      <x v="1294"/>
      <x/>
      <x v="3"/>
    </i>
    <i r="2">
      <x v="1"/>
    </i>
    <i r="2">
      <x/>
    </i>
    <i>
      <x v="1295"/>
      <x/>
      <x v="3"/>
    </i>
    <i r="2">
      <x v="1"/>
    </i>
    <i>
      <x v="1296"/>
      <x/>
      <x v="3"/>
    </i>
    <i>
      <x v="1297"/>
      <x/>
      <x v="1"/>
    </i>
    <i r="2">
      <x v="2"/>
    </i>
    <i>
      <x v="1298"/>
      <x/>
      <x v="2"/>
    </i>
    <i r="2">
      <x/>
    </i>
    <i>
      <x v="1299"/>
      <x/>
      <x/>
    </i>
    <i>
      <x v="1300"/>
      <x/>
      <x v="1"/>
    </i>
    <i>
      <x v="1301"/>
      <x/>
      <x v="1"/>
    </i>
    <i>
      <x v="1302"/>
      <x/>
      <x v="2"/>
    </i>
    <i>
      <x v="1303"/>
      <x/>
      <x v="1"/>
    </i>
    <i>
      <x v="1304"/>
      <x/>
      <x v="3"/>
    </i>
    <i r="2">
      <x v="1"/>
    </i>
    <i>
      <x v="1305"/>
      <x/>
      <x/>
    </i>
    <i>
      <x v="1306"/>
      <x/>
      <x/>
    </i>
    <i>
      <x v="1307"/>
      <x/>
      <x v="3"/>
    </i>
    <i r="2">
      <x/>
    </i>
    <i>
      <x v="1308"/>
      <x/>
      <x/>
    </i>
    <i>
      <x v="1309"/>
      <x/>
      <x/>
    </i>
    <i>
      <x v="1310"/>
      <x/>
      <x/>
    </i>
    <i>
      <x v="1311"/>
      <x/>
      <x/>
    </i>
    <i>
      <x v="1312"/>
      <x/>
      <x v="3"/>
    </i>
    <i>
      <x v="1313"/>
      <x/>
      <x/>
    </i>
    <i>
      <x v="1314"/>
      <x/>
      <x v="2"/>
    </i>
    <i>
      <x v="1315"/>
      <x/>
      <x v="3"/>
    </i>
    <i r="2">
      <x/>
    </i>
    <i>
      <x v="1316"/>
      <x/>
      <x v="3"/>
    </i>
    <i r="2">
      <x v="1"/>
    </i>
    <i r="2">
      <x v="2"/>
    </i>
    <i>
      <x v="1317"/>
      <x/>
      <x v="3"/>
    </i>
    <i r="2">
      <x v="2"/>
    </i>
    <i>
      <x v="1318"/>
      <x/>
      <x/>
    </i>
    <i>
      <x v="1319"/>
      <x/>
      <x/>
    </i>
    <i>
      <x v="1320"/>
      <x/>
      <x/>
    </i>
    <i>
      <x v="1321"/>
      <x/>
      <x v="3"/>
    </i>
    <i>
      <x v="1322"/>
      <x/>
      <x v="1"/>
    </i>
    <i>
      <x v="1323"/>
      <x/>
      <x v="2"/>
    </i>
    <i r="2">
      <x/>
    </i>
    <i>
      <x v="1324"/>
      <x/>
      <x v="3"/>
    </i>
    <i>
      <x v="1325"/>
      <x/>
      <x v="3"/>
    </i>
    <i r="2">
      <x v="1"/>
    </i>
    <i r="2">
      <x/>
    </i>
    <i>
      <x v="1326"/>
      <x/>
      <x/>
    </i>
    <i>
      <x v="1327"/>
      <x/>
      <x v="3"/>
    </i>
    <i r="2">
      <x/>
    </i>
    <i>
      <x v="1328"/>
      <x/>
      <x v="1"/>
    </i>
    <i>
      <x v="1329"/>
      <x/>
      <x v="2"/>
    </i>
    <i>
      <x v="1330"/>
      <x/>
      <x v="3"/>
    </i>
    <i>
      <x v="1331"/>
      <x/>
      <x v="1"/>
    </i>
    <i>
      <x v="1332"/>
      <x/>
      <x v="3"/>
    </i>
    <i>
      <x v="1333"/>
      <x/>
      <x v="1"/>
    </i>
    <i>
      <x v="1334"/>
      <x/>
      <x v="1"/>
    </i>
    <i r="2">
      <x/>
    </i>
    <i>
      <x v="1335"/>
      <x/>
      <x v="3"/>
    </i>
    <i r="2">
      <x v="1"/>
    </i>
    <i>
      <x v="1336"/>
      <x/>
      <x v="2"/>
    </i>
    <i r="2">
      <x/>
    </i>
    <i>
      <x v="1337"/>
      <x/>
      <x/>
    </i>
    <i>
      <x v="1338"/>
      <x/>
      <x v="1"/>
    </i>
    <i>
      <x v="1339"/>
      <x/>
      <x v="1"/>
    </i>
    <i r="2">
      <x/>
    </i>
    <i>
      <x v="1340"/>
      <x/>
      <x v="1"/>
    </i>
    <i>
      <x v="1341"/>
      <x/>
      <x v="3"/>
    </i>
    <i r="2">
      <x v="1"/>
    </i>
    <i r="2">
      <x v="2"/>
    </i>
    <i>
      <x v="1342"/>
      <x/>
      <x/>
    </i>
    <i>
      <x v="1343"/>
      <x/>
      <x v="1"/>
    </i>
    <i r="2">
      <x/>
    </i>
    <i>
      <x v="1344"/>
      <x/>
      <x v="1"/>
    </i>
    <i r="2">
      <x/>
    </i>
    <i>
      <x v="1345"/>
      <x/>
      <x/>
    </i>
    <i>
      <x v="1346"/>
      <x/>
      <x/>
    </i>
    <i>
      <x v="1347"/>
      <x/>
      <x v="1"/>
    </i>
    <i r="2">
      <x v="2"/>
    </i>
    <i>
      <x v="1348"/>
      <x/>
      <x v="2"/>
    </i>
    <i>
      <x v="1349"/>
      <x/>
      <x v="3"/>
    </i>
    <i>
      <x v="1350"/>
      <x/>
      <x v="3"/>
    </i>
    <i r="2">
      <x v="1"/>
    </i>
    <i>
      <x v="1351"/>
      <x/>
      <x v="2"/>
    </i>
    <i>
      <x v="1352"/>
      <x/>
      <x/>
    </i>
    <i>
      <x v="1353"/>
      <x/>
      <x v="3"/>
    </i>
    <i r="2">
      <x/>
    </i>
    <i>
      <x v="1354"/>
      <x/>
      <x v="1"/>
    </i>
    <i>
      <x v="1355"/>
      <x/>
      <x v="2"/>
    </i>
    <i r="2">
      <x/>
    </i>
    <i>
      <x v="1356"/>
      <x/>
      <x v="3"/>
    </i>
    <i r="2">
      <x v="1"/>
    </i>
    <i r="2">
      <x v="2"/>
    </i>
    <i r="2">
      <x/>
    </i>
    <i>
      <x v="1357"/>
      <x/>
      <x v="3"/>
    </i>
    <i r="2">
      <x v="2"/>
    </i>
    <i r="2">
      <x/>
    </i>
    <i>
      <x v="1358"/>
      <x/>
      <x/>
    </i>
    <i>
      <x v="1359"/>
      <x/>
      <x v="2"/>
    </i>
    <i>
      <x v="1360"/>
      <x/>
      <x v="2"/>
    </i>
    <i>
      <x v="1361"/>
      <x/>
      <x v="2"/>
    </i>
    <i r="2">
      <x/>
    </i>
    <i t="grand">
      <x/>
    </i>
  </rowItems>
  <colItems count="1">
    <i/>
  </colItems>
  <dataFields count="1">
    <dataField name="Sum of Sales" fld="1" baseField="0" baseItem="0"/>
  </dataField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Medium4" showRowHeaders="1" showColHeaders="1" showRowStripes="0" showColStripes="0" showLastColumn="1"/>
  <rowHierarchiesUsage count="3">
    <rowHierarchyUsage hierarchyUsage="16"/>
    <rowHierarchyUsage hierarchyUsage="2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Orders!$A$1:$U$9995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89A2F4-49E6-4630-950D-B1EF3F0735F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4:B32" firstHeaderRow="1" firstDataRow="1" firstDataCol="1"/>
  <pivotFields count="27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>
      <items count="6145">
        <item x="3173"/>
        <item x="5847"/>
        <item x="5545"/>
        <item x="3530"/>
        <item x="1796"/>
        <item x="5028"/>
        <item x="5262"/>
        <item x="2291"/>
        <item x="5257"/>
        <item x="1194"/>
        <item x="886"/>
        <item x="895"/>
        <item x="2180"/>
        <item x="3628"/>
        <item x="1473"/>
        <item x="1003"/>
        <item x="2667"/>
        <item x="3825"/>
        <item x="75"/>
        <item x="1968"/>
        <item x="2034"/>
        <item x="2956"/>
        <item x="4174"/>
        <item x="4545"/>
        <item x="4743"/>
        <item x="5818"/>
        <item x="4931"/>
        <item x="1878"/>
        <item x="966"/>
        <item x="3571"/>
        <item x="5849"/>
        <item x="2593"/>
        <item x="5576"/>
        <item x="5003"/>
        <item x="5199"/>
        <item x="4001"/>
        <item x="256"/>
        <item x="3897"/>
        <item x="3253"/>
        <item x="2266"/>
        <item x="4658"/>
        <item x="61"/>
        <item x="5595"/>
        <item x="5698"/>
        <item x="5670"/>
        <item x="5701"/>
        <item x="1099"/>
        <item x="969"/>
        <item x="5395"/>
        <item x="3112"/>
        <item x="99"/>
        <item x="5156"/>
        <item x="2725"/>
        <item x="3625"/>
        <item x="5572"/>
        <item x="3976"/>
        <item x="1077"/>
        <item x="5330"/>
        <item x="4293"/>
        <item x="3557"/>
        <item x="3432"/>
        <item x="5118"/>
        <item x="1774"/>
        <item x="2652"/>
        <item x="3240"/>
        <item x="5237"/>
        <item x="2958"/>
        <item x="1220"/>
        <item x="3219"/>
        <item x="1295"/>
        <item x="2673"/>
        <item x="5887"/>
        <item x="5455"/>
        <item x="3951"/>
        <item x="4263"/>
        <item x="3805"/>
        <item x="272"/>
        <item x="4280"/>
        <item x="6077"/>
        <item x="3376"/>
        <item x="221"/>
        <item x="4833"/>
        <item x="4132"/>
        <item x="3631"/>
        <item x="5459"/>
        <item x="5138"/>
        <item x="3172"/>
        <item x="2655"/>
        <item x="3306"/>
        <item x="3424"/>
        <item x="2097"/>
        <item x="2134"/>
        <item x="625"/>
        <item x="2421"/>
        <item x="998"/>
        <item x="5700"/>
        <item x="3005"/>
        <item x="480"/>
        <item x="123"/>
        <item x="4370"/>
        <item x="4421"/>
        <item x="4468"/>
        <item x="5346"/>
        <item x="4724"/>
        <item x="6049"/>
        <item x="1293"/>
        <item x="3650"/>
        <item x="3673"/>
        <item x="2182"/>
        <item x="15"/>
        <item x="3759"/>
        <item x="198"/>
        <item x="537"/>
        <item x="370"/>
        <item x="938"/>
        <item x="1992"/>
        <item x="5268"/>
        <item x="2812"/>
        <item x="642"/>
        <item x="3794"/>
        <item x="994"/>
        <item x="2910"/>
        <item x="661"/>
        <item x="629"/>
        <item x="5232"/>
        <item x="483"/>
        <item x="2219"/>
        <item x="1153"/>
        <item x="1104"/>
        <item x="3290"/>
        <item x="5778"/>
        <item x="1803"/>
        <item x="1881"/>
        <item x="5042"/>
        <item x="5646"/>
        <item x="5398"/>
        <item x="3339"/>
        <item x="709"/>
        <item x="5152"/>
        <item x="799"/>
        <item x="4900"/>
        <item x="5632"/>
        <item x="2603"/>
        <item x="1699"/>
        <item x="3927"/>
        <item x="425"/>
        <item x="2154"/>
        <item x="3852"/>
        <item x="2847"/>
        <item x="995"/>
        <item x="4059"/>
        <item x="3071"/>
        <item x="5745"/>
        <item x="194"/>
        <item x="5384"/>
        <item x="1648"/>
        <item x="1448"/>
        <item x="369"/>
        <item x="2629"/>
        <item x="1192"/>
        <item x="5728"/>
        <item x="5866"/>
        <item x="3500"/>
        <item x="5133"/>
        <item x="3761"/>
        <item x="4887"/>
        <item x="1089"/>
        <item x="4042"/>
        <item x="337"/>
        <item x="1160"/>
        <item x="3151"/>
        <item x="3695"/>
        <item x="2968"/>
        <item x="2621"/>
        <item x="982"/>
        <item x="5994"/>
        <item x="4116"/>
        <item x="2567"/>
        <item x="1443"/>
        <item x="3488"/>
        <item x="760"/>
        <item x="1123"/>
        <item x="2234"/>
        <item x="2688"/>
        <item x="1678"/>
        <item x="30"/>
        <item x="5347"/>
        <item x="5897"/>
        <item x="175"/>
        <item x="577"/>
        <item x="5254"/>
        <item x="106"/>
        <item x="3984"/>
        <item x="3841"/>
        <item x="622"/>
        <item x="5353"/>
        <item x="3636"/>
        <item x="2582"/>
        <item x="1634"/>
        <item x="2783"/>
        <item x="889"/>
        <item x="3804"/>
        <item x="1321"/>
        <item x="5998"/>
        <item x="4471"/>
        <item x="2753"/>
        <item x="2645"/>
        <item x="3515"/>
        <item x="4273"/>
        <item x="2872"/>
        <item x="700"/>
        <item x="5601"/>
        <item x="698"/>
        <item x="3047"/>
        <item x="1503"/>
        <item x="3019"/>
        <item x="5662"/>
        <item x="4988"/>
        <item x="3980"/>
        <item x="3273"/>
        <item x="4589"/>
        <item x="3657"/>
        <item x="1034"/>
        <item x="2581"/>
        <item x="585"/>
        <item x="1817"/>
        <item x="1307"/>
        <item x="1175"/>
        <item x="3929"/>
        <item x="3861"/>
        <item x="1416"/>
        <item x="1061"/>
        <item x="5233"/>
        <item x="2531"/>
        <item x="4644"/>
        <item x="6069"/>
        <item x="3606"/>
        <item x="4527"/>
        <item x="2686"/>
        <item x="5714"/>
        <item x="5926"/>
        <item x="4651"/>
        <item x="2397"/>
        <item x="3556"/>
        <item x="3857"/>
        <item x="2841"/>
        <item x="2970"/>
        <item x="2504"/>
        <item x="5202"/>
        <item x="536"/>
        <item x="2235"/>
        <item x="2217"/>
        <item x="133"/>
        <item x="5968"/>
        <item x="238"/>
        <item x="3942"/>
        <item x="3874"/>
        <item x="5623"/>
        <item x="4880"/>
        <item x="1531"/>
        <item x="5819"/>
        <item x="4909"/>
        <item x="1353"/>
        <item x="2189"/>
        <item x="4633"/>
        <item x="1563"/>
        <item x="3640"/>
        <item x="1728"/>
        <item x="3214"/>
        <item x="2362"/>
        <item x="5891"/>
        <item x="4437"/>
        <item x="732"/>
        <item x="6051"/>
        <item x="2741"/>
        <item x="3176"/>
        <item x="5517"/>
        <item x="5788"/>
        <item x="1456"/>
        <item x="3690"/>
        <item x="1009"/>
        <item x="972"/>
        <item x="2827"/>
        <item x="914"/>
        <item x="5936"/>
        <item x="960"/>
        <item x="2974"/>
        <item x="4514"/>
        <item x="3079"/>
        <item x="3870"/>
        <item x="3399"/>
        <item x="4281"/>
        <item x="1090"/>
        <item x="3663"/>
        <item x="1750"/>
        <item x="820"/>
        <item x="5087"/>
        <item x="4480"/>
        <item x="4176"/>
        <item x="5669"/>
        <item x="3763"/>
        <item x="877"/>
        <item x="70"/>
        <item x="701"/>
        <item x="5958"/>
        <item x="1574"/>
        <item x="2368"/>
        <item x="2986"/>
        <item x="1091"/>
        <item x="1864"/>
        <item x="5568"/>
        <item x="5364"/>
        <item x="111"/>
        <item x="5578"/>
        <item x="2836"/>
        <item x="4783"/>
        <item x="323"/>
        <item x="411"/>
        <item x="5165"/>
        <item x="2835"/>
        <item x="446"/>
        <item x="413"/>
        <item x="5628"/>
        <item x="6067"/>
        <item x="6061"/>
        <item x="5155"/>
        <item x="5590"/>
        <item x="299"/>
        <item x="322"/>
        <item x="3358"/>
        <item x="1989"/>
        <item x="1684"/>
        <item x="3710"/>
        <item x="1268"/>
        <item x="6009"/>
        <item x="1931"/>
        <item x="1715"/>
        <item x="328"/>
        <item x="1393"/>
        <item x="5421"/>
        <item x="5256"/>
        <item x="3808"/>
        <item x="1910"/>
        <item x="3162"/>
        <item x="1325"/>
        <item x="2757"/>
        <item x="1698"/>
        <item x="5235"/>
        <item x="788"/>
        <item x="1054"/>
        <item x="2559"/>
        <item x="1182"/>
        <item x="5493"/>
        <item x="4481"/>
        <item x="4004"/>
        <item x="3691"/>
        <item x="1183"/>
        <item x="5111"/>
        <item x="1866"/>
        <item x="2985"/>
        <item x="797"/>
        <item x="267"/>
        <item x="4500"/>
        <item x="5963"/>
        <item x="3632"/>
        <item x="229"/>
        <item x="1541"/>
        <item x="758"/>
        <item x="2237"/>
        <item x="2810"/>
        <item x="4843"/>
        <item x="5592"/>
        <item x="4599"/>
        <item x="5416"/>
        <item x="1410"/>
        <item x="3076"/>
        <item x="3064"/>
        <item x="4993"/>
        <item x="3364"/>
        <item x="2113"/>
        <item x="2927"/>
        <item x="4839"/>
        <item x="3610"/>
        <item x="348"/>
        <item x="2866"/>
        <item x="2271"/>
        <item x="215"/>
        <item x="4699"/>
        <item x="1564"/>
        <item x="719"/>
        <item x="1995"/>
        <item x="1103"/>
        <item x="94"/>
        <item x="5540"/>
        <item x="3517"/>
        <item x="3084"/>
        <item x="4805"/>
        <item x="6115"/>
        <item x="1784"/>
        <item x="2513"/>
        <item x="399"/>
        <item x="3756"/>
        <item x="4977"/>
        <item x="5751"/>
        <item x="5062"/>
        <item x="5713"/>
        <item x="572"/>
        <item x="4776"/>
        <item x="490"/>
        <item x="4274"/>
        <item x="811"/>
        <item x="2184"/>
        <item x="4739"/>
        <item x="3428"/>
        <item x="4095"/>
        <item x="5709"/>
        <item x="2393"/>
        <item x="459"/>
        <item x="3649"/>
        <item x="156"/>
        <item x="4452"/>
        <item x="1628"/>
        <item x="2364"/>
        <item x="192"/>
        <item x="5332"/>
        <item x="5479"/>
        <item x="2398"/>
        <item x="861"/>
        <item x="5697"/>
        <item x="5147"/>
        <item x="4611"/>
        <item x="51"/>
        <item x="3630"/>
        <item x="928"/>
        <item x="4278"/>
        <item x="3943"/>
        <item x="5956"/>
        <item x="875"/>
        <item x="5591"/>
        <item x="303"/>
        <item x="971"/>
        <item x="3012"/>
        <item x="1841"/>
        <item x="4456"/>
        <item x="689"/>
        <item x="3246"/>
        <item x="4340"/>
        <item x="5345"/>
        <item x="6098"/>
        <item x="2925"/>
        <item x="2580"/>
        <item x="4077"/>
        <item x="4120"/>
        <item x="1697"/>
        <item x="2899"/>
        <item x="4734"/>
        <item x="3566"/>
        <item x="5277"/>
        <item x="90"/>
        <item x="1758"/>
        <item x="5645"/>
        <item x="4996"/>
        <item x="2630"/>
        <item x="2637"/>
        <item x="1136"/>
        <item x="4797"/>
        <item x="5828"/>
        <item x="1545"/>
        <item x="1463"/>
        <item x="3795"/>
        <item x="2164"/>
        <item x="153"/>
        <item x="5063"/>
        <item x="408"/>
        <item x="1407"/>
        <item x="3890"/>
        <item x="1314"/>
        <item x="1420"/>
        <item x="1126"/>
        <item x="4470"/>
        <item x="1336"/>
        <item x="952"/>
        <item x="5969"/>
        <item x="1345"/>
        <item x="556"/>
        <item x="336"/>
        <item x="4758"/>
        <item x="5899"/>
        <item x="6019"/>
        <item x="1312"/>
        <item x="32"/>
        <item x="3218"/>
        <item x="975"/>
        <item x="5843"/>
        <item x="4936"/>
        <item x="2117"/>
        <item x="4889"/>
        <item x="2789"/>
        <item x="3196"/>
        <item x="2709"/>
        <item x="4513"/>
        <item x="2372"/>
        <item x="1535"/>
        <item x="4270"/>
        <item x="1913"/>
        <item x="4562"/>
        <item x="2141"/>
        <item x="991"/>
        <item x="2617"/>
        <item x="2610"/>
        <item x="5883"/>
        <item x="913"/>
        <item x="4466"/>
        <item x="1630"/>
        <item x="4536"/>
        <item x="489"/>
        <item x="181"/>
        <item x="1514"/>
        <item x="1600"/>
        <item x="1999"/>
        <item x="574"/>
        <item x="2200"/>
        <item x="5627"/>
        <item x="5530"/>
        <item x="3693"/>
        <item x="1282"/>
        <item x="6"/>
        <item x="549"/>
        <item x="2061"/>
        <item x="1775"/>
        <item x="351"/>
        <item x="1576"/>
        <item x="4556"/>
        <item x="2038"/>
        <item x="191"/>
        <item x="3328"/>
        <item x="1491"/>
        <item x="2350"/>
        <item x="5068"/>
        <item x="2820"/>
        <item x="2718"/>
        <item x="5465"/>
        <item x="3501"/>
        <item x="1474"/>
        <item x="2024"/>
        <item x="5817"/>
        <item x="262"/>
        <item x="3537"/>
        <item x="3052"/>
        <item x="245"/>
        <item x="5678"/>
        <item x="2522"/>
        <item x="1533"/>
        <item x="4695"/>
        <item x="3056"/>
        <item x="5432"/>
        <item x="5553"/>
        <item x="5402"/>
        <item x="726"/>
        <item x="326"/>
        <item x="3294"/>
        <item x="3433"/>
        <item x="3678"/>
        <item x="4149"/>
        <item x="4034"/>
        <item x="4730"/>
        <item x="1635"/>
        <item x="1507"/>
        <item x="3560"/>
        <item x="3163"/>
        <item x="2007"/>
        <item x="964"/>
        <item x="2317"/>
        <item x="4645"/>
        <item x="2837"/>
        <item x="5153"/>
        <item x="2307"/>
        <item x="2046"/>
        <item x="1063"/>
        <item x="2418"/>
        <item x="1195"/>
        <item x="4623"/>
        <item x="4659"/>
        <item x="892"/>
        <item x="5596"/>
        <item x="3373"/>
        <item x="465"/>
        <item x="3525"/>
        <item x="3905"/>
        <item x="5840"/>
        <item x="4445"/>
        <item x="2245"/>
        <item x="5369"/>
        <item x="1400"/>
        <item x="5779"/>
        <item x="3785"/>
        <item x="5582"/>
        <item x="3402"/>
        <item x="3735"/>
        <item x="355"/>
        <item x="3534"/>
        <item x="2281"/>
        <item x="2825"/>
        <item x="341"/>
        <item x="2035"/>
        <item x="5768"/>
        <item x="1838"/>
        <item x="1366"/>
        <item x="484"/>
        <item x="1033"/>
        <item x="1340"/>
        <item x="1357"/>
        <item x="3961"/>
        <item x="4422"/>
        <item x="3681"/>
        <item x="582"/>
        <item x="2955"/>
        <item x="1086"/>
        <item x="5450"/>
        <item x="3437"/>
        <item x="18"/>
        <item x="841"/>
        <item x="3723"/>
        <item x="4791"/>
        <item x="4233"/>
        <item x="5555"/>
        <item x="5911"/>
        <item x="1903"/>
        <item x="6085"/>
        <item x="880"/>
        <item x="360"/>
        <item x="1313"/>
        <item x="4528"/>
        <item x="2894"/>
        <item x="591"/>
        <item x="6100"/>
        <item x="4221"/>
        <item x="3526"/>
        <item x="525"/>
        <item x="992"/>
        <item x="4851"/>
        <item x="1676"/>
        <item x="4622"/>
        <item x="3374"/>
        <item x="1719"/>
        <item x="2216"/>
        <item x="4741"/>
        <item x="1386"/>
        <item x="3760"/>
        <item x="551"/>
        <item x="3454"/>
        <item x="1833"/>
        <item x="138"/>
        <item x="3478"/>
        <item x="947"/>
        <item x="2371"/>
        <item x="5481"/>
        <item x="3179"/>
        <item x="5017"/>
        <item x="2902"/>
        <item x="6060"/>
        <item x="3944"/>
        <item x="2965"/>
        <item x="827"/>
        <item x="4206"/>
        <item x="436"/>
        <item x="3090"/>
        <item x="5699"/>
        <item x="5016"/>
        <item x="2482"/>
        <item x="2457"/>
        <item x="6082"/>
        <item x="2447"/>
        <item x="1902"/>
        <item x="1970"/>
        <item x="3357"/>
        <item x="957"/>
        <item x="458"/>
        <item x="2893"/>
        <item x="2069"/>
        <item x="5933"/>
        <item x="4980"/>
        <item x="1083"/>
        <item x="3136"/>
        <item x="1751"/>
        <item x="1997"/>
        <item x="3307"/>
        <item x="2145"/>
        <item x="357"/>
        <item x="4766"/>
        <item x="1577"/>
        <item x="1844"/>
        <item x="4803"/>
        <item x="3396"/>
        <item x="400"/>
        <item x="1374"/>
        <item x="1747"/>
        <item x="1412"/>
        <item x="564"/>
        <item x="4970"/>
        <item x="2098"/>
        <item x="1746"/>
        <item x="4834"/>
        <item x="3065"/>
        <item x="2598"/>
        <item x="3249"/>
        <item x="2320"/>
        <item x="4511"/>
        <item x="3418"/>
        <item x="1242"/>
        <item x="1520"/>
        <item x="5408"/>
        <item x="3708"/>
        <item x="5061"/>
        <item x="4183"/>
        <item x="1250"/>
        <item x="3865"/>
        <item x="2865"/>
        <item x="383"/>
        <item x="2094"/>
        <item x="3648"/>
        <item x="5239"/>
        <item x="28"/>
        <item x="1328"/>
        <item x="2118"/>
        <item x="5974"/>
        <item x="3885"/>
        <item x="778"/>
        <item x="390"/>
        <item x="1487"/>
        <item x="76"/>
        <item x="1276"/>
        <item x="3201"/>
        <item x="3262"/>
        <item x="3996"/>
        <item x="3948"/>
        <item x="765"/>
        <item x="296"/>
        <item x="4372"/>
        <item x="3544"/>
        <item x="6118"/>
        <item x="3538"/>
        <item x="4541"/>
        <item x="160"/>
        <item x="587"/>
        <item x="5469"/>
        <item x="745"/>
        <item x="3045"/>
        <item x="4642"/>
        <item x="1882"/>
        <item x="1044"/>
        <item x="4807"/>
        <item x="3155"/>
        <item x="3769"/>
        <item x="1973"/>
        <item x="3932"/>
        <item x="3716"/>
        <item x="2822"/>
        <item x="1015"/>
        <item x="1330"/>
        <item x="4731"/>
        <item x="900"/>
        <item x="1518"/>
        <item x="1258"/>
        <item x="3758"/>
        <item x="5190"/>
        <item x="5513"/>
        <item x="2293"/>
        <item x="3598"/>
        <item x="563"/>
        <item x="3583"/>
        <item x="6072"/>
        <item x="1477"/>
        <item x="963"/>
        <item x="3050"/>
        <item x="5334"/>
        <item x="5096"/>
        <item x="3842"/>
        <item x="828"/>
        <item x="1367"/>
        <item x="4608"/>
        <item x="3444"/>
        <item x="3261"/>
        <item x="3755"/>
        <item x="5288"/>
        <item x="4216"/>
        <item x="3613"/>
        <item x="3330"/>
        <item x="232"/>
        <item x="1814"/>
        <item x="5452"/>
        <item x="2547"/>
        <item x="3024"/>
        <item x="1397"/>
        <item x="904"/>
        <item x="3893"/>
        <item x="1432"/>
        <item x="3953"/>
        <item x="1963"/>
        <item x="631"/>
        <item x="1356"/>
        <item x="2806"/>
        <item x="512"/>
        <item x="4469"/>
        <item x="2209"/>
        <item x="999"/>
        <item x="4693"/>
        <item x="3413"/>
        <item x="2431"/>
        <item x="1186"/>
        <item x="528"/>
        <item x="2762"/>
        <item x="139"/>
        <item x="2340"/>
        <item x="3023"/>
        <item x="2943"/>
        <item x="268"/>
        <item x="5446"/>
        <item x="1031"/>
        <item x="1398"/>
        <item x="5148"/>
        <item x="6048"/>
        <item x="2585"/>
        <item x="6029"/>
        <item x="5584"/>
        <item x="4033"/>
        <item x="3503"/>
        <item x="469"/>
        <item x="2227"/>
        <item x="3487"/>
        <item x="1760"/>
        <item x="3988"/>
        <item x="954"/>
        <item x="1515"/>
        <item x="5187"/>
        <item x="2080"/>
        <item x="6125"/>
        <item x="1082"/>
        <item x="5363"/>
        <item x="4905"/>
        <item x="2387"/>
        <item x="2197"/>
        <item x="2591"/>
        <item x="3938"/>
        <item x="1517"/>
        <item x="2437"/>
        <item x="3078"/>
        <item x="1717"/>
        <item x="3354"/>
        <item x="1189"/>
        <item x="1382"/>
        <item x="716"/>
        <item x="524"/>
        <item x="5859"/>
        <item x="3245"/>
        <item x="3248"/>
        <item x="5719"/>
        <item x="5872"/>
        <item x="4969"/>
        <item x="132"/>
        <item x="2828"/>
        <item x="1042"/>
        <item x="1057"/>
        <item x="5668"/>
        <item x="1488"/>
        <item x="2807"/>
        <item x="569"/>
        <item x="4091"/>
        <item x="6023"/>
        <item x="5301"/>
        <item x="25"/>
        <item x="1656"/>
        <item x="5514"/>
        <item x="1361"/>
        <item x="4145"/>
        <item x="3266"/>
        <item x="2643"/>
        <item x="235"/>
        <item x="3280"/>
        <item x="4184"/>
        <item x="4366"/>
        <item x="2722"/>
        <item x="4544"/>
        <item x="696"/>
        <item x="3030"/>
        <item x="929"/>
        <item x="3647"/>
        <item x="5337"/>
        <item x="3259"/>
        <item x="5170"/>
        <item x="1583"/>
        <item x="2945"/>
        <item x="5516"/>
        <item x="5789"/>
        <item x="2644"/>
        <item x="5474"/>
        <item x="1655"/>
        <item x="493"/>
        <item x="5085"/>
        <item x="5027"/>
        <item x="705"/>
        <item x="5162"/>
        <item x="2454"/>
        <item x="2512"/>
        <item x="5918"/>
        <item x="5896"/>
        <item x="1064"/>
        <item x="6096"/>
        <item x="3039"/>
        <item x="249"/>
        <item x="4777"/>
        <item x="4592"/>
        <item x="362"/>
        <item x="4419"/>
        <item x="5242"/>
        <item x="854"/>
        <item x="4262"/>
        <item x="419"/>
        <item x="1536"/>
        <item x="2096"/>
        <item x="3895"/>
        <item x="4357"/>
        <item x="5886"/>
        <item x="4241"/>
        <item x="5681"/>
        <item x="5910"/>
        <item x="4136"/>
        <item x="1111"/>
        <item x="1486"/>
        <item x="5464"/>
        <item x="714"/>
        <item x="2162"/>
        <item x="2853"/>
        <item x="375"/>
        <item x="1140"/>
        <item x="5078"/>
        <item x="3662"/>
        <item x="3617"/>
        <item x="3845"/>
        <item x="2036"/>
        <item x="2391"/>
        <item x="3848"/>
        <item x="4652"/>
        <item x="3268"/>
        <item x="2380"/>
        <item x="4266"/>
        <item x="1438"/>
        <item x="5967"/>
        <item x="2120"/>
        <item x="2538"/>
        <item x="1436"/>
        <item x="1936"/>
        <item x="5276"/>
        <item x="3199"/>
        <item x="1030"/>
        <item x="2600"/>
        <item x="4835"/>
        <item x="2994"/>
        <item x="2253"/>
        <item x="2794"/>
        <item x="1387"/>
        <item x="4489"/>
        <item x="3126"/>
        <item x="1788"/>
        <item x="3686"/>
        <item x="4146"/>
        <item x="3171"/>
        <item x="2519"/>
        <item x="91"/>
        <item x="1681"/>
        <item x="2653"/>
        <item x="2441"/>
        <item x="2507"/>
        <item x="843"/>
        <item x="534"/>
        <item x="4632"/>
        <item x="5876"/>
        <item x="2031"/>
        <item x="6011"/>
        <item x="3881"/>
        <item x="1206"/>
        <item x="1733"/>
        <item x="3702"/>
        <item x="2638"/>
        <item x="2805"/>
        <item x="1332"/>
        <item x="535"/>
        <item x="3154"/>
        <item x="5925"/>
        <item x="5120"/>
        <item x="5664"/>
        <item x="1238"/>
        <item x="6032"/>
        <item x="4130"/>
        <item x="1157"/>
        <item x="598"/>
        <item x="2153"/>
        <item x="1349"/>
        <item x="2537"/>
        <item x="3963"/>
        <item x="4784"/>
        <item x="522"/>
        <item x="3972"/>
        <item x="6139"/>
        <item x="5186"/>
        <item x="2569"/>
        <item x="3584"/>
        <item x="6134"/>
        <item x="4876"/>
        <item x="1402"/>
        <item x="4087"/>
        <item x="2611"/>
        <item x="814"/>
        <item x="5718"/>
        <item x="4716"/>
        <item x="1933"/>
        <item x="4225"/>
        <item x="4990"/>
        <item x="4926"/>
        <item x="4956"/>
        <item x="1479"/>
        <item x="3490"/>
        <item x="4290"/>
        <item x="3840"/>
        <item x="5115"/>
        <item x="1690"/>
        <item x="1983"/>
        <item x="3561"/>
        <item x="3202"/>
        <item x="5278"/>
        <item x="1288"/>
        <item x="5815"/>
        <item x="2700"/>
        <item x="3604"/>
        <item x="4748"/>
        <item x="5960"/>
        <item x="6138"/>
        <item x="853"/>
        <item x="2900"/>
        <item x="4808"/>
        <item x="1453"/>
        <item x="2255"/>
        <item x="1162"/>
        <item x="4107"/>
        <item x="816"/>
        <item x="544"/>
        <item x="5682"/>
        <item x="62"/>
        <item x="4397"/>
        <item x="6087"/>
        <item x="3762"/>
        <item x="261"/>
        <item x="3603"/>
        <item x="919"/>
        <item x="1230"/>
        <item x="1084"/>
        <item x="3282"/>
        <item x="496"/>
        <item x="5890"/>
        <item x="4903"/>
        <item x="3481"/>
        <item x="2167"/>
        <item x="1831"/>
        <item x="5541"/>
        <item x="3210"/>
        <item x="1180"/>
        <item x="3798"/>
        <item x="5523"/>
        <item x="2072"/>
        <item x="293"/>
        <item x="190"/>
        <item x="4459"/>
        <item x="1494"/>
        <item x="4079"/>
        <item x="5509"/>
        <item x="646"/>
        <item x="325"/>
        <item x="2660"/>
        <item x="936"/>
        <item x="939"/>
        <item x="5498"/>
        <item x="2262"/>
        <item x="1481"/>
        <item x="3192"/>
        <item x="4030"/>
        <item x="2834"/>
        <item x="1606"/>
        <item x="58"/>
        <item x="4630"/>
        <item x="4769"/>
        <item x="851"/>
        <item x="4333"/>
        <item x="2"/>
        <item x="899"/>
        <item x="1865"/>
        <item x="456"/>
        <item x="4875"/>
        <item x="2359"/>
        <item x="1674"/>
        <item x="1277"/>
        <item x="1816"/>
        <item x="1644"/>
        <item x="616"/>
        <item x="1471"/>
        <item x="4670"/>
        <item x="546"/>
        <item x="3659"/>
        <item x="3873"/>
        <item x="81"/>
        <item x="4126"/>
        <item x="1830"/>
        <item x="3652"/>
        <item x="478"/>
        <item x="3612"/>
        <item x="2748"/>
        <item x="3213"/>
        <item x="2735"/>
        <item x="1883"/>
        <item x="4405"/>
        <item x="1720"/>
        <item x="1660"/>
        <item x="2146"/>
        <item x="5349"/>
        <item x="663"/>
        <item x="2736"/>
        <item x="1150"/>
        <item x="300"/>
        <item x="5014"/>
        <item x="2921"/>
        <item x="4403"/>
        <item x="5764"/>
        <item x="5822"/>
        <item x="667"/>
        <item x="5279"/>
        <item x="302"/>
        <item x="597"/>
        <item x="401"/>
        <item x="53"/>
        <item x="770"/>
        <item x="2601"/>
        <item x="2240"/>
        <item x="1671"/>
        <item x="741"/>
        <item x="608"/>
        <item x="2339"/>
        <item x="1154"/>
        <item x="2915"/>
        <item x="4729"/>
        <item x="2887"/>
        <item x="1654"/>
        <item x="3915"/>
        <item x="12"/>
        <item x="2560"/>
        <item x="4937"/>
        <item x="3542"/>
        <item x="3910"/>
        <item x="931"/>
        <item x="4827"/>
        <item x="5397"/>
        <item x="824"/>
        <item x="1203"/>
        <item x="937"/>
        <item x="2236"/>
        <item x="581"/>
        <item x="2143"/>
        <item x="33"/>
        <item x="3907"/>
        <item x="2394"/>
        <item x="3917"/>
        <item x="3426"/>
        <item x="4073"/>
        <item x="1840"/>
        <item x="174"/>
        <item x="204"/>
        <item x="482"/>
        <item x="801"/>
        <item x="4473"/>
        <item x="3888"/>
        <item x="1766"/>
        <item x="2992"/>
        <item x="314"/>
        <item x="4698"/>
        <item x="2003"/>
        <item x="2682"/>
        <item x="2975"/>
        <item x="195"/>
        <item x="5813"/>
        <item x="3055"/>
        <item x="4533"/>
        <item x="4257"/>
        <item x="1571"/>
        <item x="3970"/>
        <item x="2738"/>
        <item x="1686"/>
        <item x="1620"/>
        <item x="2156"/>
        <item x="5428"/>
        <item x="5908"/>
        <item x="3397"/>
        <item x="3965"/>
        <item x="1363"/>
        <item x="4597"/>
        <item x="3906"/>
        <item x="3390"/>
        <item x="6088"/>
        <item x="1235"/>
        <item x="2861"/>
        <item x="4809"/>
        <item x="2309"/>
        <item x="2751"/>
        <item x="1873"/>
        <item x="1053"/>
        <item x="3416"/>
        <item x="4113"/>
        <item x="6022"/>
        <item x="4008"/>
        <item x="1459"/>
        <item x="1822"/>
        <item x="5993"/>
        <item x="2474"/>
        <item x="2499"/>
        <item x="80"/>
        <item x="4296"/>
        <item x="510"/>
        <item x="3664"/>
        <item x="3299"/>
        <item x="6058"/>
        <item x="1331"/>
        <item x="562"/>
        <item x="1406"/>
        <item x="2952"/>
        <item x="2071"/>
        <item x="4195"/>
        <item x="4711"/>
        <item x="2181"/>
        <item x="4581"/>
        <item x="1093"/>
        <item x="342"/>
        <item x="3784"/>
        <item x="1232"/>
        <item x="860"/>
        <item x="1819"/>
        <item x="4441"/>
        <item x="5429"/>
        <item x="1253"/>
        <item x="1711"/>
        <item x="4789"/>
        <item x="3366"/>
        <item x="3075"/>
        <item x="1315"/>
        <item x="5108"/>
        <item x="1761"/>
        <item x="1714"/>
        <item x="1026"/>
        <item x="4000"/>
        <item x="1151"/>
        <item x="4813"/>
        <item x="1797"/>
        <item x="738"/>
        <item x="1187"/>
        <item x="45"/>
        <item x="1133"/>
        <item x="2053"/>
        <item x="1928"/>
        <item x="3770"/>
        <item x="255"/>
        <item x="1593"/>
        <item x="683"/>
        <item x="4399"/>
        <item x="1215"/>
        <item x="1132"/>
        <item x="4634"/>
        <item x="3230"/>
        <item x="1173"/>
        <item x="2788"/>
        <item x="329"/>
        <item x="602"/>
        <item x="1511"/>
        <item x="4705"/>
        <item x="3867"/>
        <item x="5084"/>
        <item x="1429"/>
        <item x="1465"/>
        <item x="2119"/>
        <item x="897"/>
        <item x="3308"/>
        <item x="3671"/>
        <item x="2314"/>
        <item x="1333"/>
        <item x="269"/>
        <item x="4736"/>
        <item x="3226"/>
        <item x="3498"/>
        <item x="6068"/>
        <item x="2614"/>
        <item x="3594"/>
        <item x="3465"/>
        <item x="723"/>
        <item x="2187"/>
        <item x="4654"/>
        <item x="3626"/>
        <item x="829"/>
        <item x="5775"/>
        <item x="5385"/>
        <item x="495"/>
        <item x="3699"/>
        <item x="5445"/>
        <item x="1782"/>
        <item x="4997"/>
        <item x="4249"/>
        <item x="282"/>
        <item x="8"/>
        <item x="5666"/>
        <item x="5183"/>
        <item x="1909"/>
        <item x="2763"/>
        <item x="2442"/>
        <item x="662"/>
        <item x="5480"/>
        <item x="2205"/>
        <item x="226"/>
        <item x="4067"/>
        <item x="4061"/>
        <item x="5476"/>
        <item x="3553"/>
        <item x="3129"/>
        <item x="2413"/>
        <item x="2583"/>
        <item x="694"/>
        <item x="2057"/>
        <item x="2572"/>
        <item x="609"/>
        <item x="3674"/>
        <item x="605"/>
        <item x="1381"/>
        <item x="2933"/>
        <item x="2247"/>
        <item x="4026"/>
        <item x="1651"/>
        <item x="1470"/>
        <item x="2995"/>
        <item x="2448"/>
        <item x="3006"/>
        <item x="2201"/>
        <item x="3184"/>
        <item x="71"/>
        <item x="4409"/>
        <item x="281"/>
        <item x="2300"/>
        <item x="4501"/>
        <item x="2923"/>
        <item x="3764"/>
        <item x="4151"/>
        <item x="2648"/>
        <item x="4499"/>
        <item x="1768"/>
        <item x="78"/>
        <item x="5784"/>
        <item x="2563"/>
        <item x="2439"/>
        <item x="5717"/>
        <item x="4291"/>
        <item x="541"/>
        <item x="530"/>
        <item x="21"/>
        <item x="3947"/>
        <item x="1526"/>
        <item x="4846"/>
        <item x="638"/>
        <item x="4251"/>
        <item x="3962"/>
        <item x="4908"/>
        <item x="3073"/>
        <item x="1812"/>
        <item x="1209"/>
        <item x="5692"/>
        <item x="4586"/>
        <item x="1843"/>
        <item x="2401"/>
        <item x="217"/>
        <item x="4542"/>
        <item x="2990"/>
        <item x="3250"/>
        <item x="4230"/>
        <item x="5090"/>
        <item x="5193"/>
        <item x="189"/>
        <item x="3546"/>
        <item x="548"/>
        <item x="958"/>
        <item x="3002"/>
        <item x="1675"/>
        <item x="1024"/>
        <item x="86"/>
        <item x="3372"/>
        <item x="3150"/>
        <item x="184"/>
        <item x="130"/>
        <item x="5867"/>
        <item x="4312"/>
        <item x="4638"/>
        <item x="88"/>
        <item x="1869"/>
        <item x="6040"/>
        <item x="3985"/>
        <item x="171"/>
        <item x="2354"/>
        <item x="3251"/>
        <item x="5228"/>
        <item x="4895"/>
        <item x="2352"/>
        <item x="2422"/>
        <item x="3620"/>
        <item x="253"/>
        <item x="5178"/>
        <item x="5606"/>
        <item x="4076"/>
        <item x="3718"/>
        <item x="3331"/>
        <item x="5420"/>
        <item x="3689"/>
        <item x="1025"/>
        <item x="4879"/>
        <item x="6103"/>
        <item x="5302"/>
        <item x="2809"/>
        <item x="5814"/>
        <item x="346"/>
        <item x="4671"/>
        <item x="4609"/>
        <item x="1163"/>
        <item x="321"/>
        <item x="561"/>
        <item x="3846"/>
        <item x="5527"/>
        <item x="4383"/>
        <item x="207"/>
        <item x="3981"/>
        <item x="3247"/>
        <item x="1156"/>
        <item x="5647"/>
        <item x="1539"/>
        <item x="1513"/>
        <item x="3254"/>
        <item x="2579"/>
        <item x="3954"/>
        <item x="167"/>
        <item x="3165"/>
        <item x="3300"/>
        <item x="5723"/>
        <item x="5396"/>
        <item x="5687"/>
        <item x="779"/>
        <item x="3131"/>
        <item x="578"/>
        <item x="4571"/>
        <item x="4328"/>
        <item x="5029"/>
        <item x="5558"/>
        <item x="3355"/>
        <item x="3392"/>
        <item x="4039"/>
        <item x="3406"/>
        <item x="1350"/>
        <item x="4728"/>
        <item x="794"/>
        <item x="2244"/>
        <item x="1344"/>
        <item x="82"/>
        <item x="5995"/>
        <item x="1591"/>
        <item x="4065"/>
        <item x="129"/>
        <item x="1385"/>
        <item x="4643"/>
        <item x="3329"/>
        <item x="3993"/>
        <item x="748"/>
        <item x="4189"/>
        <item x="2456"/>
        <item x="5987"/>
        <item x="5766"/>
        <item x="746"/>
        <item x="2668"/>
        <item x="5018"/>
        <item x="1062"/>
        <item x="196"/>
        <item x="1174"/>
        <item x="2823"/>
        <item x="48"/>
        <item x="3461"/>
        <item x="1388"/>
        <item x="3855"/>
        <item x="876"/>
        <item x="1478"/>
        <item x="4928"/>
        <item x="5204"/>
        <item x="2521"/>
        <item x="1462"/>
        <item x="2138"/>
        <item x="5546"/>
        <item x="223"/>
        <item x="5900"/>
        <item x="5641"/>
        <item x="845"/>
        <item x="1114"/>
        <item x="424"/>
        <item x="3077"/>
        <item x="2475"/>
        <item x="500"/>
        <item x="749"/>
        <item x="5906"/>
        <item x="2880"/>
        <item x="2715"/>
        <item x="4732"/>
        <item x="2719"/>
        <item x="4002"/>
        <item x="4"/>
        <item x="1052"/>
        <item x="6114"/>
        <item x="3930"/>
        <item x="2849"/>
        <item x="4377"/>
        <item x="3243"/>
        <item x="3923"/>
        <item x="2752"/>
        <item x="5611"/>
        <item x="2433"/>
        <item x="1832"/>
        <item x="477"/>
        <item x="4134"/>
        <item x="5544"/>
        <item x="5434"/>
        <item x="2982"/>
        <item x="216"/>
        <item x="20"/>
        <item x="925"/>
        <item x="509"/>
        <item x="4915"/>
        <item x="3093"/>
        <item x="3989"/>
        <item x="1584"/>
        <item x="4861"/>
        <item x="2543"/>
        <item x="4785"/>
        <item x="996"/>
        <item x="3310"/>
        <item x="1011"/>
        <item x="1113"/>
        <item x="5989"/>
        <item x="5484"/>
        <item x="4173"/>
        <item x="5261"/>
        <item x="5746"/>
        <item x="795"/>
        <item x="1071"/>
        <item x="2382"/>
        <item x="5684"/>
        <item x="4971"/>
        <item x="3817"/>
        <item x="4962"/>
        <item x="1423"/>
        <item x="5521"/>
        <item x="350"/>
        <item x="5783"/>
        <item x="4837"/>
        <item x="4607"/>
        <item x="1013"/>
        <item x="5073"/>
        <item x="371"/>
        <item x="5192"/>
        <item x="3032"/>
        <item x="3471"/>
        <item x="4461"/>
        <item x="2931"/>
        <item x="439"/>
        <item x="3452"/>
        <item x="5759"/>
        <item x="5797"/>
        <item x="4713"/>
        <item x="5825"/>
        <item x="208"/>
        <item x="1993"/>
        <item x="775"/>
        <item x="5357"/>
        <item x="632"/>
        <item x="361"/>
        <item x="5711"/>
        <item x="4950"/>
        <item x="2374"/>
        <item x="1708"/>
        <item x="4267"/>
        <item x="1371"/>
        <item x="100"/>
        <item x="1392"/>
        <item x="942"/>
        <item x="2305"/>
        <item x="112"/>
        <item x="1821"/>
        <item x="1169"/>
        <item x="3137"/>
        <item x="734"/>
        <item x="4279"/>
        <item x="2701"/>
        <item x="906"/>
        <item x="4866"/>
        <item x="1693"/>
        <item x="4194"/>
        <item x="2021"/>
        <item x="5123"/>
        <item x="6117"/>
        <item x="2737"/>
        <item x="5410"/>
        <item x="1898"/>
        <item x="2426"/>
        <item x="2485"/>
        <item x="2953"/>
        <item x="3736"/>
        <item x="4529"/>
        <item x="671"/>
        <item x="4484"/>
        <item x="4418"/>
        <item x="335"/>
        <item x="4396"/>
        <item x="4709"/>
        <item x="4443"/>
        <item x="1072"/>
        <item x="3224"/>
        <item x="4196"/>
        <item x="4382"/>
        <item x="2922"/>
        <item x="1636"/>
        <item x="176"/>
        <item x="271"/>
        <item x="2615"/>
        <item x="3482"/>
        <item x="1730"/>
        <item x="1691"/>
        <item x="1614"/>
        <item x="3456"/>
        <item x="3148"/>
        <item x="2989"/>
        <item x="3195"/>
        <item x="3889"/>
        <item x="1198"/>
        <item x="1433"/>
        <item x="2149"/>
        <item x="6110"/>
        <item x="2855"/>
        <item x="2228"/>
        <item x="5059"/>
        <item x="970"/>
        <item x="5236"/>
        <item x="4349"/>
        <item x="3276"/>
        <item x="1046"/>
        <item x="869"/>
        <item x="3554"/>
        <item x="3383"/>
        <item x="5163"/>
        <item x="2370"/>
        <item x="870"/>
        <item x="2116"/>
        <item x="4198"/>
        <item x="2826"/>
        <item x="2212"/>
        <item x="3451"/>
        <item x="5463"/>
        <item x="2318"/>
        <item x="5207"/>
        <item x="3567"/>
        <item x="4751"/>
        <item x="756"/>
        <item x="63"/>
        <item x="4395"/>
        <item x="3119"/>
        <item x="4213"/>
        <item x="2781"/>
        <item x="243"/>
        <item x="233"/>
        <item x="2310"/>
        <item x="2275"/>
        <item x="3346"/>
        <item x="2467"/>
        <item x="1795"/>
        <item x="4892"/>
        <item x="3186"/>
        <item x="2578"/>
        <item x="3205"/>
        <item x="4152"/>
        <item x="5715"/>
        <item x="4322"/>
        <item x="2689"/>
        <item x="1354"/>
        <item x="2224"/>
        <item x="1713"/>
        <item x="611"/>
        <item x="4364"/>
        <item x="3643"/>
        <item x="6071"/>
        <item x="978"/>
        <item x="5412"/>
        <item x="1603"/>
        <item x="3378"/>
        <item x="5105"/>
        <item x="1682"/>
        <item x="5039"/>
        <item x="4109"/>
        <item x="3725"/>
        <item x="1785"/>
        <item x="5386"/>
        <item x="6017"/>
        <item x="2998"/>
        <item x="4327"/>
        <item x="4111"/>
        <item x="3059"/>
        <item x="1709"/>
        <item x="295"/>
        <item x="3999"/>
        <item x="3447"/>
        <item x="2051"/>
        <item x="5158"/>
        <item x="5937"/>
        <item x="1165"/>
        <item x="783"/>
        <item x="5946"/>
        <item x="1649"/>
        <item x="1372"/>
        <item x="2858"/>
        <item x="3320"/>
        <item x="388"/>
        <item x="220"/>
        <item x="3370"/>
        <item x="2618"/>
        <item x="5917"/>
        <item x="5749"/>
        <item x="1939"/>
        <item x="77"/>
        <item x="2746"/>
        <item x="3312"/>
        <item x="4083"/>
        <item x="3347"/>
        <item x="3377"/>
        <item x="4086"/>
        <item x="5539"/>
        <item x="3177"/>
        <item x="1877"/>
        <item x="1193"/>
        <item x="1302"/>
        <item x="3834"/>
        <item x="4105"/>
        <item x="289"/>
        <item x="3609"/>
        <item x="4075"/>
        <item x="159"/>
        <item x="3578"/>
        <item x="1806"/>
        <item x="3607"/>
        <item x="3562"/>
        <item x="2633"/>
        <item x="4778"/>
        <item x="3252"/>
        <item x="643"/>
        <item x="5438"/>
        <item x="4667"/>
        <item x="1128"/>
        <item x="2898"/>
        <item x="4746"/>
        <item x="3386"/>
        <item x="1056"/>
        <item x="692"/>
        <item x="5482"/>
        <item x="893"/>
        <item x="105"/>
        <item x="4261"/>
        <item x="5552"/>
        <item x="3883"/>
        <item x="5287"/>
        <item x="4681"/>
        <item x="2351"/>
        <item x="2430"/>
        <item x="4186"/>
        <item x="391"/>
        <item x="2221"/>
        <item x="158"/>
        <item x="1646"/>
        <item x="2696"/>
        <item x="441"/>
        <item x="2813"/>
        <item x="4064"/>
        <item x="943"/>
        <item x="1528"/>
        <item x="6076"/>
        <item x="3443"/>
        <item x="5736"/>
        <item x="4911"/>
        <item x="4708"/>
        <item x="4054"/>
        <item x="850"/>
        <item x="4375"/>
        <item x="1204"/>
        <item x="986"/>
        <item x="1316"/>
        <item x="2634"/>
        <item x="180"/>
        <item x="1749"/>
        <item x="2972"/>
        <item x="2769"/>
        <item x="2056"/>
        <item x="2472"/>
        <item x="3325"/>
        <item x="2640"/>
        <item x="4172"/>
        <item x="3204"/>
        <item x="993"/>
        <item x="5603"/>
        <item x="2814"/>
        <item x="1579"/>
        <item x="1139"/>
        <item x="1624"/>
        <item x="5011"/>
        <item x="5805"/>
        <item x="4098"/>
        <item x="2111"/>
        <item x="34"/>
        <item x="3520"/>
        <item x="5150"/>
        <item x="873"/>
        <item x="461"/>
        <item x="5117"/>
        <item x="3511"/>
        <item x="3125"/>
        <item x="1725"/>
        <item x="1286"/>
        <item x="856"/>
        <item x="5422"/>
        <item x="4013"/>
        <item x="1199"/>
        <item x="1418"/>
        <item x="1278"/>
        <item x="1640"/>
        <item x="3548"/>
        <item x="2744"/>
        <item x="5057"/>
        <item x="1871"/>
        <item x="4017"/>
        <item x="5734"/>
        <item x="6120"/>
        <item x="2065"/>
        <item x="4156"/>
        <item x="809"/>
        <item x="59"/>
        <item x="2428"/>
        <item x="884"/>
        <item x="5520"/>
        <item x="615"/>
        <item x="4740"/>
        <item x="3581"/>
        <item x="3060"/>
        <item x="4361"/>
        <item x="6027"/>
        <item x="5487"/>
        <item x="5206"/>
        <item x="3601"/>
        <item x="2241"/>
        <item x="635"/>
        <item x="5210"/>
        <item x="3361"/>
        <item x="2690"/>
        <item x="429"/>
        <item x="5154"/>
        <item x="5657"/>
        <item x="2539"/>
        <item x="2484"/>
        <item x="5526"/>
        <item x="5875"/>
        <item x="5306"/>
        <item x="4106"/>
        <item x="2246"/>
        <item x="4858"/>
        <item x="2791"/>
        <item x="5164"/>
        <item x="5658"/>
        <item x="117"/>
        <item x="4951"/>
        <item x="4862"/>
        <item x="2895"/>
        <item x="3833"/>
        <item x="2646"/>
        <item x="2733"/>
        <item x="5586"/>
        <item x="4844"/>
        <item x="4771"/>
        <item x="331"/>
        <item x="5976"/>
        <item x="5351"/>
        <item x="2551"/>
        <item x="4747"/>
        <item x="762"/>
        <item x="277"/>
        <item x="4995"/>
        <item x="5799"/>
        <item x="555"/>
        <item x="2294"/>
        <item x="5512"/>
        <item x="5562"/>
        <item x="5231"/>
        <item x="565"/>
        <item x="2443"/>
        <item x="1582"/>
        <item x="3470"/>
        <item x="1213"/>
        <item x="815"/>
        <item x="974"/>
        <item x="2483"/>
        <item x="5305"/>
        <item x="1629"/>
        <item x="614"/>
        <item x="3381"/>
        <item x="2511"/>
        <item x="4142"/>
        <item x="2864"/>
        <item x="5348"/>
        <item x="5881"/>
        <item x="2501"/>
        <item x="945"/>
        <item x="417"/>
        <item x="1051"/>
        <item x="3899"/>
        <item x="5795"/>
        <item x="1318"/>
        <item x="236"/>
        <item x="4573"/>
        <item x="4674"/>
        <item x="5760"/>
        <item x="4228"/>
        <item x="164"/>
        <item x="733"/>
        <item x="5835"/>
        <item x="5938"/>
        <item x="2297"/>
        <item x="4832"/>
        <item x="3900"/>
        <item x="3966"/>
        <item x="725"/>
        <item x="3859"/>
        <item x="5762"/>
        <item x="1467"/>
        <item x="56"/>
        <item x="4613"/>
        <item x="5411"/>
        <item x="4663"/>
        <item x="2942"/>
        <item x="2604"/>
        <item x="5882"/>
        <item x="5949"/>
        <item x="4779"/>
        <item x="404"/>
        <item x="4968"/>
        <item x="1998"/>
        <item x="729"/>
        <item x="3388"/>
        <item x="2102"/>
        <item x="481"/>
        <item x="2731"/>
        <item x="1158"/>
        <item x="2427"/>
        <item x="93"/>
        <item x="1147"/>
        <item x="4119"/>
        <item x="3955"/>
        <item x="5132"/>
        <item x="1742"/>
        <item x="1549"/>
        <item x="3509"/>
        <item x="907"/>
        <item x="2514"/>
        <item x="5265"/>
        <item x="545"/>
        <item x="3281"/>
        <item x="1810"/>
        <item x="5618"/>
        <item x="3304"/>
        <item x="1735"/>
        <item x="2449"/>
        <item x="657"/>
        <item x="5625"/>
        <item x="1476"/>
        <item x="3446"/>
        <item x="1399"/>
        <item x="1335"/>
        <item x="6122"/>
        <item x="4392"/>
        <item x="3018"/>
        <item x="3295"/>
        <item x="4323"/>
        <item x="4532"/>
        <item x="687"/>
        <item x="2891"/>
        <item x="3665"/>
        <item x="1297"/>
        <item x="2333"/>
        <item x="2896"/>
        <item x="2147"/>
        <item x="1320"/>
        <item x="1284"/>
        <item x="3460"/>
        <item x="3712"/>
        <item x="2816"/>
        <item x="2041"/>
        <item x="1687"/>
        <item x="887"/>
        <item x="4024"/>
        <item x="3229"/>
        <item x="2926"/>
        <item x="5983"/>
        <item x="3887"/>
        <item x="1608"/>
        <item x="1369"/>
        <item x="4326"/>
        <item x="2452"/>
        <item x="4015"/>
        <item x="4665"/>
        <item x="2295"/>
        <item x="343"/>
        <item x="805"/>
        <item x="4692"/>
        <item x="1339"/>
        <item x="527"/>
        <item x="4010"/>
        <item x="1835"/>
        <item x="728"/>
        <item x="5130"/>
        <item x="1637"/>
        <item x="3595"/>
        <item x="819"/>
        <item x="2890"/>
        <item x="5030"/>
        <item x="3368"/>
        <item x="1601"/>
        <item x="5616"/>
        <item x="1450"/>
        <item x="3356"/>
        <item x="1510"/>
        <item x="1981"/>
        <item x="5376"/>
        <item x="4987"/>
        <item x="4337"/>
        <item x="2765"/>
        <item x="768"/>
        <item x="2983"/>
        <item x="1700"/>
        <item x="1927"/>
        <item x="1530"/>
        <item x="1863"/>
        <item x="430"/>
        <item x="2083"/>
        <item x="200"/>
        <item x="5707"/>
        <item x="3851"/>
        <item x="5981"/>
        <item x="774"/>
        <item x="4596"/>
        <item x="2691"/>
        <item x="2276"/>
        <item x="1380"/>
        <item x="1442"/>
        <item x="3826"/>
        <item x="131"/>
        <item x="4646"/>
        <item x="5371"/>
        <item x="3771"/>
        <item x="735"/>
        <item x="5955"/>
        <item x="3551"/>
        <item x="595"/>
        <item x="3685"/>
        <item x="2934"/>
        <item x="5486"/>
        <item x="989"/>
        <item x="2045"/>
        <item x="1342"/>
        <item x="4949"/>
        <item x="1211"/>
        <item x="2405"/>
        <item x="1125"/>
        <item x="385"/>
        <item x="1499"/>
        <item x="379"/>
        <item x="3651"/>
        <item x="878"/>
        <item x="5472"/>
        <item x="4883"/>
        <item x="3978"/>
        <item x="4941"/>
        <item x="2345"/>
        <item x="3684"/>
        <item x="2771"/>
        <item x="2642"/>
        <item x="344"/>
        <item x="2470"/>
        <item x="2311"/>
        <item x="1590"/>
        <item x="2873"/>
        <item x="503"/>
        <item x="637"/>
        <item x="4394"/>
        <item x="3441"/>
        <item x="2978"/>
        <item x="5743"/>
        <item x="1976"/>
        <item x="4719"/>
        <item x="3830"/>
        <item x="4168"/>
        <item x="3111"/>
        <item x="941"/>
        <item x="905"/>
        <item x="4966"/>
        <item x="1287"/>
        <item x="4018"/>
        <item x="6123"/>
        <item x="2862"/>
        <item x="2204"/>
        <item x="655"/>
        <item x="103"/>
        <item x="3322"/>
        <item x="2712"/>
        <item x="2013"/>
        <item x="1560"/>
        <item x="1191"/>
        <item x="5149"/>
        <item x="4687"/>
        <item x="5389"/>
        <item x="4474"/>
        <item x="263"/>
        <item x="183"/>
        <item x="769"/>
        <item x="3878"/>
        <item x="3410"/>
        <item x="6034"/>
        <item x="2191"/>
        <item x="1886"/>
        <item x="3197"/>
        <item x="3672"/>
        <item x="5577"/>
        <item x="1108"/>
        <item x="782"/>
        <item x="2383"/>
        <item x="5620"/>
        <item x="2850"/>
        <item x="3185"/>
        <item x="2011"/>
        <item x="2095"/>
        <item x="818"/>
        <item x="1023"/>
        <item x="1265"/>
        <item x="4639"/>
        <item x="5712"/>
        <item x="319"/>
        <item x="4896"/>
        <item x="2692"/>
        <item x="5470"/>
        <item x="589"/>
        <item x="2920"/>
        <item x="2479"/>
        <item x="3960"/>
        <item x="488"/>
        <item x="4430"/>
        <item x="1824"/>
        <item x="1900"/>
        <item x="5934"/>
        <item x="3035"/>
        <item x="49"/>
        <item x="2801"/>
        <item x="5055"/>
        <item x="1872"/>
        <item x="3081"/>
        <item x="2414"/>
        <item x="3747"/>
        <item x="4108"/>
        <item x="1224"/>
        <item x="4188"/>
        <item x="1811"/>
        <item x="1012"/>
        <item x="5211"/>
        <item x="3812"/>
        <item x="4800"/>
        <item x="1120"/>
        <item x="4841"/>
        <item x="1754"/>
        <item x="789"/>
        <item x="640"/>
        <item x="2799"/>
        <item x="2360"/>
        <item x="3926"/>
        <item x="384"/>
        <item x="3422"/>
        <item x="5691"/>
        <item x="2984"/>
        <item x="4604"/>
        <item x="2423"/>
        <item x="3115"/>
        <item x="2033"/>
        <item x="5069"/>
        <item x="2389"/>
        <item x="5218"/>
        <item x="3585"/>
        <item x="5524"/>
        <item x="4576"/>
        <item x="2010"/>
        <item x="4493"/>
        <item x="1500"/>
        <item x="5528"/>
        <item x="5812"/>
        <item x="2588"/>
        <item x="3839"/>
        <item x="5537"/>
        <item x="1155"/>
        <item x="6131"/>
        <item x="1778"/>
        <item x="3089"/>
        <item x="5238"/>
        <item x="792"/>
        <item x="1409"/>
        <item x="372"/>
        <item x="3936"/>
        <item x="1362"/>
        <item x="3149"/>
        <item x="4836"/>
        <item x="2710"/>
        <item x="1329"/>
        <item x="1598"/>
        <item x="110"/>
        <item x="1736"/>
        <item x="3022"/>
        <item x="5940"/>
        <item x="455"/>
        <item x="5056"/>
        <item x="3038"/>
        <item x="2353"/>
        <item x="727"/>
        <item x="3920"/>
        <item x="3425"/>
        <item x="1319"/>
        <item x="586"/>
        <item x="5518"/>
        <item x="1100"/>
        <item x="3083"/>
        <item x="5953"/>
        <item x="1390"/>
        <item x="5557"/>
        <item x="3572"/>
        <item x="4313"/>
        <item x="1360"/>
        <item x="4088"/>
        <item x="2868"/>
        <item x="1597"/>
        <item x="973"/>
        <item x="3365"/>
        <item x="1001"/>
        <item x="1112"/>
        <item x="5220"/>
        <item x="1018"/>
        <item x="5808"/>
        <item x="4426"/>
        <item x="4960"/>
        <item x="1430"/>
        <item x="521"/>
        <item x="3088"/>
        <item x="5271"/>
        <item x="1437"/>
        <item x="3101"/>
        <item x="1417"/>
        <item x="2967"/>
        <item x="759"/>
        <item x="1311"/>
        <item x="4591"/>
        <item x="1524"/>
        <item x="2185"/>
        <item x="4717"/>
        <item x="2416"/>
        <item x="1958"/>
        <item x="1848"/>
        <item x="3822"/>
        <item x="1135"/>
        <item x="1085"/>
        <item x="3739"/>
        <item x="365"/>
        <item x="4299"/>
        <item x="5264"/>
        <item x="1454"/>
        <item x="5045"/>
        <item x="3096"/>
        <item x="2878"/>
        <item x="108"/>
        <item x="3051"/>
        <item x="2115"/>
        <item x="5137"/>
        <item x="3085"/>
        <item x="2272"/>
        <item x="1468"/>
        <item x="6055"/>
        <item x="4318"/>
        <item x="532"/>
        <item x="511"/>
        <item x="2198"/>
        <item x="4214"/>
        <item x="3931"/>
        <item x="2949"/>
        <item x="3587"/>
        <item x="2207"/>
        <item x="4580"/>
        <item x="3309"/>
        <item x="1935"/>
        <item x="1705"/>
        <item x="1946"/>
        <item x="4222"/>
        <item x="742"/>
        <item x="5375"/>
        <item x="2526"/>
        <item x="136"/>
        <item x="3579"/>
        <item x="752"/>
        <item x="575"/>
        <item x="3829"/>
        <item x="1905"/>
        <item x="4820"/>
        <item x="2435"/>
        <item x="1826"/>
        <item x="3395"/>
        <item x="3558"/>
        <item x="4368"/>
        <item x="5458"/>
        <item x="3847"/>
        <item x="2663"/>
        <item x="1906"/>
        <item x="2726"/>
        <item x="311"/>
        <item x="2226"/>
        <item x="3582"/>
        <item x="2908"/>
        <item x="2415"/>
        <item x="1875"/>
        <item x="1489"/>
        <item x="1127"/>
        <item x="2911"/>
        <item x="5356"/>
        <item x="3384"/>
        <item x="3742"/>
        <item x="908"/>
        <item x="5622"/>
        <item x="1594"/>
        <item x="5491"/>
        <item x="3070"/>
        <item x="1851"/>
        <item x="2446"/>
        <item x="4744"/>
        <item x="791"/>
        <item x="5343"/>
        <item x="3082"/>
        <item x="4870"/>
        <item x="5219"/>
        <item x="6089"/>
        <item x="915"/>
        <item x="3080"/>
        <item x="2542"/>
        <item x="3779"/>
        <item x="3752"/>
        <item x="1143"/>
        <item x="3600"/>
        <item x="802"/>
        <item x="2606"/>
        <item x="2628"/>
        <item x="4680"/>
        <item x="47"/>
        <item x="3816"/>
        <item x="855"/>
        <item x="4648"/>
        <item x="962"/>
        <item x="4060"/>
        <item x="3496"/>
        <item x="5864"/>
        <item x="1568"/>
        <item x="4284"/>
        <item x="5468"/>
        <item x="5850"/>
        <item x="297"/>
        <item x="2817"/>
        <item x="6075"/>
        <item x="2607"/>
        <item x="682"/>
        <item x="3819"/>
        <item x="2107"/>
        <item x="1846"/>
        <item x="502"/>
        <item x="3811"/>
        <item x="5246"/>
        <item x="2800"/>
        <item x="2254"/>
        <item x="1445"/>
        <item x="1962"/>
        <item x="5143"/>
        <item x="44"/>
        <item x="3468"/>
        <item x="1986"/>
        <item x="4118"/>
        <item x="849"/>
        <item x="4761"/>
        <item x="193"/>
        <item x="2123"/>
        <item x="1731"/>
        <item x="3212"/>
        <item x="4888"/>
        <item x="1956"/>
        <item x="6084"/>
        <item x="1667"/>
        <item x="2063"/>
        <item x="5610"/>
        <item x="1555"/>
        <item x="1004"/>
        <item x="3854"/>
        <item x="670"/>
        <item x="485"/>
        <item x="1172"/>
        <item x="1047"/>
        <item x="1799"/>
        <item x="1525"/>
        <item x="4588"/>
        <item x="4972"/>
        <item x="837"/>
        <item x="826"/>
        <item x="5159"/>
        <item x="116"/>
        <item x="349"/>
        <item x="1208"/>
        <item x="5915"/>
        <item x="2406"/>
        <item x="2885"/>
        <item x="5191"/>
        <item x="659"/>
        <item x="4625"/>
        <item x="5694"/>
        <item x="2319"/>
        <item x="4021"/>
        <item x="1726"/>
        <item x="2332"/>
        <item x="1662"/>
        <item x="1501"/>
        <item x="3706"/>
        <item x="3152"/>
        <item x="1205"/>
        <item x="241"/>
        <item x="3642"/>
        <item x="5856"/>
        <item x="5839"/>
        <item x="507"/>
        <item x="1107"/>
        <item x="1914"/>
        <item x="4650"/>
        <item x="4594"/>
        <item x="334"/>
        <item x="3264"/>
        <item x="736"/>
        <item x="1404"/>
        <item x="2758"/>
        <item x="4616"/>
        <item x="1925"/>
        <item x="5907"/>
        <item x="2290"/>
        <item x="60"/>
        <item x="3593"/>
        <item x="5038"/>
        <item x="3274"/>
        <item x="2724"/>
        <item x="3415"/>
        <item x="2529"/>
        <item x="1116"/>
        <item x="3677"/>
        <item x="5205"/>
        <item x="5665"/>
        <item x="3701"/>
        <item x="1142"/>
        <item x="6062"/>
        <item x="3627"/>
        <item x="4212"/>
        <item x="3072"/>
        <item x="5"/>
        <item x="4738"/>
        <item x="786"/>
        <item x="3046"/>
        <item x="5846"/>
        <item x="1553"/>
        <item x="4081"/>
        <item x="1231"/>
        <item x="338"/>
        <item x="3228"/>
        <item x="4303"/>
        <item x="2301"/>
        <item x="5550"/>
        <item x="1738"/>
        <item x="364"/>
        <item x="4868"/>
        <item x="2000"/>
        <item x="5021"/>
        <item x="1612"/>
        <item x="2377"/>
        <item x="4873"/>
        <item x="4434"/>
        <item x="3621"/>
        <item x="377"/>
        <item x="695"/>
        <item x="1424"/>
        <item x="6053"/>
        <item x="1055"/>
        <item x="5742"/>
        <item x="2298"/>
        <item x="5769"/>
        <item x="4774"/>
        <item x="4498"/>
        <item x="6094"/>
        <item x="4503"/>
        <item x="3872"/>
        <item x="2706"/>
        <item x="4610"/>
        <item x="4891"/>
        <item x="2681"/>
        <item x="3311"/>
        <item x="717"/>
        <item x="363"/>
        <item x="4344"/>
        <item x="2649"/>
        <item x="4348"/>
        <item x="1188"/>
        <item x="2596"/>
        <item x="6128"/>
        <item x="4351"/>
        <item x="777"/>
        <item x="5869"/>
        <item x="5492"/>
        <item x="96"/>
        <item x="4316"/>
        <item x="492"/>
        <item x="1534"/>
        <item x="552"/>
        <item x="699"/>
        <item x="3786"/>
        <item x="5924"/>
        <item x="3871"/>
        <item x="4853"/>
        <item x="2140"/>
        <item x="2678"/>
        <item x="5382"/>
        <item x="5400"/>
        <item x="187"/>
        <item x="5440"/>
        <item x="4961"/>
        <item x="5831"/>
        <item x="800"/>
        <item x="2375"/>
        <item x="3518"/>
        <item x="3223"/>
        <item x="5774"/>
        <item x="5180"/>
        <item x="3700"/>
        <item x="3036"/>
        <item x="1317"/>
        <item x="1301"/>
        <item x="2464"/>
        <item x="205"/>
        <item x="2367"/>
        <item x="2386"/>
        <item x="3575"/>
        <item x="3858"/>
        <item x="170"/>
        <item x="505"/>
        <item x="4821"/>
        <item x="5581"/>
        <item x="2672"/>
        <item x="5820"/>
        <item x="4984"/>
        <item x="833"/>
        <item x="5046"/>
        <item x="3098"/>
        <item x="1892"/>
        <item x="2194"/>
        <item x="4035"/>
        <item x="4824"/>
        <item x="2587"/>
        <item x="3807"/>
        <item x="3545"/>
        <item x="3091"/>
        <item x="92"/>
        <item x="5579"/>
        <item x="1210"/>
        <item x="354"/>
        <item x="4727"/>
        <item x="2469"/>
        <item x="2099"/>
        <item x="3086"/>
        <item x="3748"/>
        <item x="5094"/>
        <item x="251"/>
        <item x="1043"/>
        <item x="1562"/>
        <item x="3459"/>
        <item x="3285"/>
        <item x="4070"/>
        <item x="2740"/>
        <item x="5945"/>
        <item x="316"/>
        <item x="3287"/>
        <item x="4942"/>
        <item x="2040"/>
        <item x="157"/>
        <item x="4558"/>
        <item x="2299"/>
        <item x="4919"/>
        <item x="3188"/>
        <item x="2001"/>
        <item x="3992"/>
        <item x="3412"/>
        <item x="1572"/>
        <item x="1855"/>
        <item x="2803"/>
        <item x="4121"/>
        <item x="3576"/>
        <item x="3837"/>
        <item x="5489"/>
        <item x="4763"/>
        <item x="2888"/>
        <item x="702"/>
        <item x="498"/>
        <item x="579"/>
        <item x="3203"/>
        <item x="6132"/>
        <item x="5604"/>
        <item x="2444"/>
        <item x="1303"/>
        <item x="3142"/>
        <item x="967"/>
        <item x="447"/>
        <item x="17"/>
        <item x="5298"/>
        <item x="6142"/>
        <item x="5633"/>
        <item x="5951"/>
        <item x="5800"/>
        <item x="5490"/>
        <item x="2336"/>
        <item x="3698"/>
        <item x="3258"/>
        <item x="1073"/>
        <item x="392"/>
        <item x="4029"/>
        <item x="684"/>
        <item x="6066"/>
        <item x="3967"/>
        <item x="4509"/>
        <item x="5424"/>
        <item x="2348"/>
        <item x="2471"/>
        <item x="4603"/>
        <item x="5496"/>
        <item x="2015"/>
        <item x="3092"/>
        <item x="5311"/>
        <item x="403"/>
        <item x="3531"/>
        <item x="2747"/>
        <item x="4350"/>
        <item x="4356"/>
        <item x="3704"/>
        <item x="3987"/>
        <item x="5827"/>
        <item x="3436"/>
        <item x="291"/>
        <item x="5522"/>
        <item x="708"/>
        <item x="2059"/>
        <item x="2976"/>
        <item x="5023"/>
        <item x="3957"/>
        <item x="4074"/>
        <item x="3198"/>
        <item x="1753"/>
        <item x="4161"/>
        <item x="264"/>
        <item x="3580"/>
        <item x="382"/>
        <item x="5870"/>
        <item x="5243"/>
        <item x="2206"/>
        <item x="2495"/>
        <item x="4057"/>
        <item x="3061"/>
        <item x="4097"/>
        <item x="706"/>
        <item x="3574"/>
        <item x="518"/>
        <item x="4522"/>
        <item x="1777"/>
        <item x="3994"/>
        <item x="2260"/>
        <item x="5050"/>
        <item x="713"/>
        <item x="2502"/>
        <item x="2308"/>
        <item x="1000"/>
        <item x="150"/>
        <item x="4725"/>
        <item x="2860"/>
        <item x="948"/>
        <item x="2037"/>
        <item x="1460"/>
        <item x="2573"/>
        <item x="2750"/>
        <item x="3782"/>
        <item x="5642"/>
        <item x="2062"/>
        <item x="798"/>
        <item x="2304"/>
        <item x="5406"/>
        <item x="5685"/>
        <item x="1419"/>
        <item x="426"/>
        <item x="3359"/>
        <item x="270"/>
        <item x="3291"/>
        <item x="4181"/>
        <item x="676"/>
        <item x="2012"/>
        <item x="3497"/>
        <item x="4027"/>
        <item x="3634"/>
        <item x="731"/>
        <item x="3345"/>
        <item x="127"/>
        <item x="1543"/>
        <item x="5146"/>
        <item x="2830"/>
        <item x="4894"/>
        <item x="4510"/>
        <item x="2912"/>
        <item x="3161"/>
        <item x="1847"/>
        <item x="4124"/>
        <item x="1991"/>
        <item x="2616"/>
        <item x="22"/>
        <item x="6124"/>
        <item x="1556"/>
        <item x="780"/>
        <item x="3892"/>
        <item x="1952"/>
        <item x="1271"/>
        <item x="5255"/>
        <item x="1926"/>
        <item x="3318"/>
        <item x="5477"/>
        <item x="2329"/>
        <item x="2530"/>
        <item x="1859"/>
        <item x="1947"/>
        <item x="4053"/>
        <item x="2195"/>
        <item x="5830"/>
        <item x="2302"/>
        <item x="2508"/>
        <item x="4939"/>
        <item x="1745"/>
        <item x="3550"/>
        <item x="5286"/>
        <item x="2179"/>
        <item x="5977"/>
        <item x="3675"/>
        <item x="5880"/>
        <item x="3733"/>
        <item x="639"/>
        <item x="4916"/>
        <item x="6090"/>
        <item x="3629"/>
        <item x="3242"/>
        <item x="3058"/>
        <item x="1879"/>
        <item x="1845"/>
        <item x="2944"/>
        <item x="1168"/>
        <item x="4546"/>
        <item x="4677"/>
        <item x="5008"/>
        <item x="3510"/>
        <item x="3877"/>
        <item x="1028"/>
        <item x="2566"/>
        <item x="2586"/>
        <item x="3234"/>
        <item x="3952"/>
        <item x="1038"/>
        <item x="5447"/>
        <item x="2971"/>
        <item x="1538"/>
        <item x="4854"/>
        <item x="4436"/>
        <item x="452"/>
        <item x="6045"/>
        <item x="5392"/>
        <item x="3472"/>
        <item x="3750"/>
        <item x="3588"/>
        <item x="2159"/>
        <item x="3408"/>
        <item x="4814"/>
        <item x="2960"/>
        <item x="1595"/>
        <item x="2780"/>
        <item x="1581"/>
        <item x="1326"/>
        <item x="210"/>
        <item x="1964"/>
        <item x="930"/>
        <item x="3108"/>
        <item x="5852"/>
        <item x="3100"/>
        <item x="2029"/>
        <item x="1854"/>
        <item x="1346"/>
        <item x="4343"/>
        <item x="4384"/>
        <item x="1558"/>
        <item x="433"/>
        <item x="3569"/>
        <item x="1019"/>
        <item x="3292"/>
        <item x="3982"/>
        <item x="2636"/>
        <item x="2869"/>
        <item x="3891"/>
        <item x="1480"/>
        <item x="1109"/>
        <item x="4881"/>
        <item x="466"/>
        <item x="1145"/>
        <item x="6018"/>
        <item x="4011"/>
        <item x="2202"/>
        <item x="2092"/>
        <item x="4159"/>
        <item x="5573"/>
        <item x="5425"/>
        <item x="3493"/>
        <item x="97"/>
        <item x="6015"/>
        <item x="2851"/>
        <item x="1767"/>
        <item x="4904"/>
        <item x="1466"/>
        <item x="5833"/>
        <item x="2074"/>
        <item x="5777"/>
        <item x="1809"/>
        <item x="647"/>
        <item x="2940"/>
        <item x="5525"/>
        <item x="3527"/>
        <item x="5379"/>
        <item x="1861"/>
        <item x="2716"/>
        <item x="4292"/>
        <item x="2838"/>
        <item x="5782"/>
        <item x="959"/>
        <item x="4975"/>
        <item x="3449"/>
        <item x="2720"/>
        <item x="135"/>
        <item x="4353"/>
        <item x="4407"/>
        <item x="773"/>
        <item x="5735"/>
        <item x="2693"/>
        <item x="520"/>
        <item x="499"/>
        <item x="199"/>
        <item x="4358"/>
        <item x="2790"/>
        <item x="3766"/>
        <item x="2917"/>
        <item x="4411"/>
        <item x="1252"/>
        <item x="4068"/>
        <item x="2461"/>
        <item x="5224"/>
        <item x="5660"/>
        <item x="2564"/>
        <item x="2190"/>
        <item x="1743"/>
        <item x="3653"/>
        <item x="5335"/>
        <item x="3143"/>
        <item x="5505"/>
        <item x="4806"/>
        <item x="3189"/>
        <item x="4918"/>
        <item x="4005"/>
        <item x="5575"/>
        <item x="1870"/>
        <item x="2558"/>
        <item x="3731"/>
        <item x="3793"/>
        <item x="766"/>
        <item x="5689"/>
        <item x="3676"/>
        <item x="5536"/>
        <item x="4922"/>
        <item x="4672"/>
        <item x="3767"/>
        <item x="4584"/>
        <item x="3549"/>
        <item x="2541"/>
        <item x="4009"/>
        <item x="5082"/>
        <item x="120"/>
        <item x="3147"/>
        <item x="4354"/>
        <item x="5456"/>
        <item x="5962"/>
        <item x="1942"/>
        <item x="3776"/>
        <item x="812"/>
        <item x="5877"/>
        <item x="4243"/>
        <item x="4560"/>
        <item x="648"/>
        <item x="4028"/>
        <item x="4044"/>
        <item x="4574"/>
        <item x="3799"/>
        <item x="1623"/>
        <item x="14"/>
        <item x="2664"/>
        <item x="3879"/>
        <item x="3344"/>
        <item x="3350"/>
        <item x="2376"/>
        <item x="3398"/>
        <item x="1960"/>
        <item x="3277"/>
        <item x="4417"/>
        <item x="476"/>
        <item x="5372"/>
        <item x="1971"/>
        <item x="3669"/>
        <item x="1695"/>
        <item x="2876"/>
        <item x="3573"/>
        <item x="550"/>
        <item x="2884"/>
        <item x="1134"/>
        <item x="1570"/>
        <item x="3502"/>
        <item x="407"/>
        <item x="823"/>
        <item x="1856"/>
        <item x="378"/>
        <item x="3824"/>
        <item x="467"/>
        <item x="2395"/>
        <item x="6042"/>
        <item x="2685"/>
        <item x="3134"/>
        <item x="5639"/>
        <item x="1887"/>
        <item x="2399"/>
        <item x="5986"/>
        <item x="2745"/>
        <item x="421"/>
        <item x="5361"/>
        <item x="558"/>
        <item x="2148"/>
        <item x="1716"/>
        <item x="4085"/>
        <item x="4192"/>
        <item x="5051"/>
        <item x="4362"/>
        <item x="23"/>
        <item x="4342"/>
        <item x="1849"/>
        <item x="3614"/>
        <item x="186"/>
        <item x="3337"/>
        <item x="5004"/>
        <item x="332"/>
        <item x="3272"/>
        <item x="5571"/>
        <item x="1002"/>
        <item x="2941"/>
        <item x="981"/>
        <item x="2257"/>
        <item x="983"/>
        <item x="1492"/>
        <item x="2775"/>
        <item x="5842"/>
        <item x="1888"/>
        <item x="4477"/>
        <item x="543"/>
        <item x="4276"/>
        <item x="1270"/>
        <item x="4160"/>
        <item x="3720"/>
        <item x="218"/>
        <item x="3145"/>
        <item x="5309"/>
        <item x="74"/>
        <item x="1185"/>
        <item x="5225"/>
        <item x="5862"/>
        <item x="2687"/>
        <item x="4307"/>
        <item x="3935"/>
        <item x="1411"/>
        <item x="3191"/>
        <item x="677"/>
        <item x="4689"/>
        <item x="5405"/>
        <item x="6026"/>
        <item x="4925"/>
        <item x="89"/>
        <item x="4521"/>
        <item x="5485"/>
        <item x="5113"/>
        <item x="5731"/>
        <item x="2270"/>
        <item x="3066"/>
        <item x="104"/>
        <item x="5630"/>
        <item x="1355"/>
        <item x="3524"/>
        <item x="4055"/>
        <item x="5139"/>
        <item x="4840"/>
        <item x="5738"/>
        <item x="4171"/>
        <item x="4244"/>
        <item x="4114"/>
        <item x="5281"/>
        <item x="1201"/>
        <item x="5659"/>
        <item x="50"/>
        <item x="5071"/>
        <item x="1752"/>
        <item x="5263"/>
        <item x="1261"/>
        <item x="1578"/>
        <item x="376"/>
        <item x="3810"/>
        <item x="69"/>
        <item x="109"/>
        <item x="4733"/>
        <item x="566"/>
        <item x="3001"/>
        <item x="134"/>
        <item x="1953"/>
        <item x="3453"/>
        <item x="5565"/>
        <item x="5201"/>
        <item x="5095"/>
        <item x="3499"/>
        <item x="1996"/>
        <item x="2650"/>
        <item x="4449"/>
        <item x="2288"/>
        <item x="1272"/>
        <item x="4897"/>
        <item x="2723"/>
        <item x="3477"/>
        <item x="4231"/>
        <item x="5289"/>
        <item x="292"/>
        <item x="3323"/>
        <item x="5609"/>
        <item x="42"/>
        <item x="2101"/>
        <item x="2540"/>
        <item x="1098"/>
        <item x="1617"/>
        <item x="443"/>
        <item x="128"/>
        <item x="2561"/>
        <item x="288"/>
        <item x="4487"/>
        <item x="5767"/>
        <item x="5259"/>
        <item x="871"/>
        <item x="3773"/>
        <item x="2169"/>
        <item x="3097"/>
        <item x="1219"/>
        <item x="1378"/>
        <item x="1834"/>
        <item x="2918"/>
        <item x="4092"/>
        <item x="6001"/>
        <item x="1972"/>
        <item x="2220"/>
        <item x="65"/>
        <item x="4565"/>
        <item x="1955"/>
        <item x="260"/>
        <item x="710"/>
        <item x="2020"/>
        <item x="6079"/>
        <item x="1105"/>
        <item x="5569"/>
        <item x="2620"/>
        <item x="3928"/>
        <item x="1566"/>
        <item x="3705"/>
        <item x="2279"/>
        <item x="3995"/>
        <item x="1765"/>
        <item x="3265"/>
        <item x="247"/>
        <item x="152"/>
        <item x="4165"/>
        <item x="1240"/>
        <item x="4285"/>
        <item x="5947"/>
        <item x="540"/>
        <item x="2261"/>
        <item x="5227"/>
        <item x="4099"/>
        <item x="125"/>
        <item x="4917"/>
        <item x="4319"/>
        <item x="2680"/>
        <item x="3596"/>
        <item x="2424"/>
        <item x="4190"/>
        <item x="5914"/>
        <item x="1067"/>
        <item x="3217"/>
        <item x="3411"/>
        <item x="2658"/>
        <item x="4465"/>
        <item x="956"/>
        <item x="250"/>
        <item x="3303"/>
        <item x="5196"/>
        <item x="644"/>
        <item x="4051"/>
        <item x="5350"/>
        <item x="4781"/>
        <item x="3121"/>
        <item x="320"/>
        <item x="137"/>
        <item x="1368"/>
        <item x="2076"/>
        <item x="5599"/>
        <item x="1792"/>
        <item x="2808"/>
        <item x="1544"/>
        <item x="4775"/>
        <item x="4022"/>
        <item x="4162"/>
        <item x="784"/>
        <item x="817"/>
        <item x="2358"/>
        <item x="1348"/>
        <item x="1148"/>
        <item x="4585"/>
        <item x="202"/>
        <item x="2067"/>
        <item x="1239"/>
        <item x="2487"/>
        <item x="367"/>
        <item x="1414"/>
        <item x="5583"/>
        <item x="533"/>
        <item x="2906"/>
        <item x="4718"/>
        <item x="5453"/>
        <item x="3975"/>
        <item x="560"/>
        <item x="3692"/>
        <item x="1827"/>
        <item x="4475"/>
        <item x="693"/>
        <item x="1763"/>
        <item x="633"/>
        <item x="844"/>
        <item x="4125"/>
        <item x="1021"/>
        <item x="1850"/>
        <item x="4967"/>
        <item x="3017"/>
        <item x="5360"/>
        <item x="2086"/>
        <item x="3670"/>
        <item x="3016"/>
        <item x="1921"/>
        <item x="3033"/>
        <item x="3959"/>
        <item x="3789"/>
        <item x="1269"/>
        <item x="31"/>
        <item x="1146"/>
        <item x="1808"/>
        <item x="2657"/>
        <item x="940"/>
        <item x="284"/>
        <item x="5414"/>
        <item x="4831"/>
        <item x="2802"/>
        <item x="4207"/>
        <item x="3903"/>
        <item x="5423"/>
        <item x="4582"/>
        <item x="3000"/>
        <item x="304"/>
        <item x="2954"/>
        <item x="2077"/>
        <item x="4412"/>
        <item x="4986"/>
        <item x="1190"/>
        <item x="2914"/>
        <item x="4240"/>
        <item x="590"/>
        <item x="1943"/>
        <item x="5770"/>
        <item x="3255"/>
        <item x="1254"/>
        <item x="1294"/>
        <item x="1666"/>
        <item x="2550"/>
        <item x="333"/>
        <item x="1504"/>
        <item x="4976"/>
        <item x="4268"/>
        <item x="5295"/>
        <item x="3419"/>
        <item x="2229"/>
        <item x="6007"/>
        <item x="2879"/>
        <item x="212"/>
        <item x="5741"/>
        <item x="4860"/>
        <item x="4014"/>
        <item x="4550"/>
        <item x="852"/>
        <item x="5626"/>
        <item x="5126"/>
        <item x="1324"/>
        <item x="2273"/>
        <item x="3624"/>
        <item x="52"/>
        <item x="3866"/>
        <item x="2597"/>
        <item x="4497"/>
        <item x="2088"/>
        <item x="3658"/>
        <item x="3476"/>
        <item x="26"/>
        <item x="6000"/>
        <item x="2489"/>
        <item x="4153"/>
        <item x="1779"/>
        <item x="5172"/>
        <item x="832"/>
        <item x="2409"/>
        <item x="3586"/>
        <item x="3187"/>
        <item x="5944"/>
        <item x="4100"/>
        <item x="1299"/>
        <item x="3660"/>
        <item x="422"/>
        <item x="5566"/>
        <item x="3183"/>
        <item x="5916"/>
        <item x="3644"/>
        <item x="3462"/>
        <item x="1296"/>
        <item x="2462"/>
        <item x="539"/>
        <item x="2856"/>
        <item x="1377"/>
        <item x="206"/>
        <item x="1580"/>
        <item x="451"/>
        <item x="4865"/>
        <item x="1663"/>
        <item x="5677"/>
        <item x="5948"/>
        <item x="2557"/>
        <item x="5752"/>
        <item x="213"/>
        <item x="4147"/>
        <item x="5589"/>
        <item x="3783"/>
        <item x="5247"/>
        <item x="4635"/>
        <item x="4714"/>
        <item x="1207"/>
        <item x="143"/>
        <item x="470"/>
        <item x="5399"/>
        <item x="2016"/>
        <item x="5549"/>
        <item x="3241"/>
        <item x="4200"/>
        <item x="5824"/>
        <item x="1951"/>
        <item x="453"/>
        <item x="1815"/>
        <item x="5127"/>
        <item x="1457"/>
        <item x="2050"/>
        <item x="4135"/>
        <item x="6107"/>
        <item x="4605"/>
        <item x="43"/>
        <item x="2263"/>
        <item x="4690"/>
        <item x="2782"/>
        <item x="454"/>
        <item x="3124"/>
        <item x="1092"/>
        <item x="397"/>
        <item x="1449"/>
        <item x="2233"/>
        <item x="1679"/>
        <item x="5703"/>
        <item x="98"/>
        <item x="1075"/>
        <item x="916"/>
        <item x="4210"/>
        <item x="1225"/>
        <item x="3656"/>
        <item x="1508"/>
        <item x="5559"/>
        <item x="95"/>
        <item x="3260"/>
        <item x="5319"/>
        <item x="73"/>
        <item x="596"/>
        <item x="2425"/>
        <item x="172"/>
        <item x="6074"/>
        <item x="5538"/>
        <item x="6010"/>
        <item x="1923"/>
        <item x="660"/>
        <item x="619"/>
        <item x="2064"/>
        <item x="3118"/>
        <item x="5848"/>
        <item x="6141"/>
        <item x="1537"/>
        <item x="3049"/>
        <item x="1548"/>
        <item x="2909"/>
        <item x="5721"/>
        <item x="2066"/>
        <item x="4016"/>
        <item x="4032"/>
        <item x="4661"/>
        <item x="306"/>
        <item x="1618"/>
        <item x="1472"/>
        <item x="4506"/>
        <item x="2811"/>
        <item x="641"/>
        <item x="4069"/>
        <item x="3316"/>
        <item x="6137"/>
        <item x="5804"/>
        <item x="4767"/>
        <item x="921"/>
        <item x="2085"/>
        <item x="691"/>
        <item x="3740"/>
        <item x="4191"/>
        <item x="3421"/>
        <item x="839"/>
        <item x="4432"/>
        <item x="5674"/>
        <item x="2622"/>
        <item x="313"/>
        <item x="1506"/>
        <item x="318"/>
        <item x="1610"/>
        <item x="997"/>
        <item x="519"/>
        <item x="4649"/>
        <item x="3568"/>
        <item x="3780"/>
        <item x="3933"/>
        <item x="5923"/>
        <item x="4946"/>
        <item x="3638"/>
        <item x="2292"/>
        <item x="1016"/>
        <item x="3113"/>
        <item x="5785"/>
        <item x="2554"/>
        <item x="5640"/>
        <item x="3973"/>
        <item x="5990"/>
        <item x="5806"/>
        <item x="5510"/>
        <item x="793"/>
        <item x="1141"/>
        <item x="102"/>
        <item x="4721"/>
        <item x="4553"/>
        <item x="5834"/>
        <item x="2981"/>
        <item x="4617"/>
        <item x="5617"/>
        <item x="2133"/>
        <item x="4450"/>
        <item x="3238"/>
        <item x="675"/>
        <item x="620"/>
        <item x="3977"/>
        <item x="5903"/>
        <item x="4467"/>
        <item x="825"/>
        <item x="437"/>
        <item x="2901"/>
        <item x="4491"/>
        <item x="3333"/>
        <item x="653"/>
        <item x="4197"/>
        <item x="3823"/>
        <item x="1464"/>
        <item x="5979"/>
        <item x="4178"/>
        <item x="1807"/>
        <item x="5898"/>
        <item x="5704"/>
        <item x="4400"/>
        <item x="352"/>
        <item x="2833"/>
        <item x="2840"/>
        <item x="1245"/>
        <item x="2889"/>
        <item x="1744"/>
        <item x="5972"/>
        <item x="2488"/>
        <item x="1482"/>
        <item x="472"/>
        <item x="151"/>
        <item x="3916"/>
        <item x="554"/>
        <item x="5970"/>
        <item x="2222"/>
        <item x="2815"/>
        <item x="4676"/>
        <item x="5260"/>
        <item x="1780"/>
        <item x="1938"/>
        <item x="806"/>
        <item x="2106"/>
        <item x="5000"/>
        <item x="1604"/>
        <item x="4336"/>
        <item x="5462"/>
        <item x="1483"/>
        <item x="6073"/>
        <item x="588"/>
        <item x="2060"/>
        <item x="2269"/>
        <item x="3850"/>
        <item x="961"/>
        <item x="4220"/>
        <item x="1557"/>
        <item x="3313"/>
        <item x="3781"/>
        <item x="715"/>
        <item x="2619"/>
        <item x="4182"/>
        <item x="2335"/>
        <item x="955"/>
        <item x="4420"/>
        <item x="2238"/>
        <item x="4451"/>
        <item x="1880"/>
        <item x="3968"/>
        <item x="5729"/>
        <item x="3034"/>
        <item x="2742"/>
        <item x="636"/>
        <item x="4507"/>
        <item x="5323"/>
        <item x="1049"/>
        <item x="3922"/>
        <item x="3703"/>
        <item x="6135"/>
        <item x="4242"/>
        <item x="1532"/>
        <item x="2239"/>
        <item x="1446"/>
        <item x="3379"/>
        <item x="4295"/>
        <item x="4940"/>
        <item x="3440"/>
        <item x="4360"/>
        <item x="4485"/>
        <item x="5436"/>
        <item x="168"/>
        <item x="5329"/>
        <item x="3682"/>
        <item x="4912"/>
        <item x="5636"/>
        <item x="2951"/>
        <item x="4818"/>
        <item x="2699"/>
        <item x="1829"/>
        <item x="2129"/>
        <item x="3940"/>
        <item x="4453"/>
        <item x="1375"/>
        <item x="5387"/>
        <item x="1781"/>
        <item x="3193"/>
        <item x="4131"/>
        <item x="4062"/>
        <item x="1689"/>
        <item x="3448"/>
        <item x="5168"/>
        <item x="37"/>
        <item x="4653"/>
        <item x="4816"/>
        <item x="3563"/>
        <item x="621"/>
        <item x="394"/>
        <item x="4863"/>
        <item x="4332"/>
        <item x="4614"/>
        <item x="1097"/>
        <item x="3314"/>
        <item x="2417"/>
        <item x="2009"/>
        <item x="3369"/>
        <item x="1965"/>
        <item x="1159"/>
        <item x="5020"/>
        <item x="2496"/>
        <item x="4478"/>
        <item x="2328"/>
        <item x="5125"/>
        <item x="9"/>
        <item x="1164"/>
        <item x="119"/>
        <item x="5567"/>
        <item x="912"/>
        <item x="787"/>
        <item x="4309"/>
        <item x="5829"/>
        <item x="4701"/>
        <item x="2796"/>
        <item x="2248"/>
        <item x="4380"/>
        <item x="4930"/>
        <item x="4848"/>
        <item x="1260"/>
        <item x="5272"/>
        <item x="3423"/>
        <item x="4621"/>
        <item x="2676"/>
        <item x="4138"/>
        <item x="4325"/>
        <item x="3668"/>
        <item x="5868"/>
        <item x="5722"/>
        <item x="4038"/>
        <item x="5543"/>
        <item x="5092"/>
        <item x="2946"/>
        <item x="5619"/>
        <item x="965"/>
        <item x="3508"/>
        <item x="4428"/>
        <item x="4311"/>
        <item x="5098"/>
        <item x="5091"/>
        <item x="6136"/>
        <item x="473"/>
        <item x="2058"/>
        <item x="712"/>
        <item x="600"/>
        <item x="1005"/>
        <item x="4416"/>
        <item x="3787"/>
        <item x="1273"/>
        <item x="584"/>
        <item x="5001"/>
        <item x="668"/>
        <item x="2546"/>
        <item x="2486"/>
        <item x="1006"/>
        <item x="5253"/>
        <item x="984"/>
        <item x="2341"/>
        <item x="5885"/>
        <item x="2497"/>
        <item x="1987"/>
        <item x="6078"/>
        <item x="3200"/>
        <item x="5563"/>
        <item x="5810"/>
        <item x="1444"/>
        <item x="1857"/>
        <item x="1308"/>
        <item x="5978"/>
        <item x="2114"/>
        <item x="2188"/>
        <item x="5652"/>
        <item x="1632"/>
        <item x="2175"/>
        <item x="4331"/>
        <item x="1176"/>
        <item x="4561"/>
        <item x="4619"/>
        <item x="4801"/>
        <item x="606"/>
        <item x="1919"/>
        <item x="4457"/>
        <item x="1036"/>
        <item x="4772"/>
        <item x="2176"/>
        <item x="4953"/>
        <item x="2609"/>
        <item x="1546"/>
        <item x="1247"/>
        <item x="4810"/>
        <item x="2436"/>
        <item x="3541"/>
        <item x="1222"/>
        <item x="1966"/>
        <item x="5854"/>
        <item x="1862"/>
        <item x="3971"/>
        <item x="3484"/>
        <item x="4706"/>
        <item x="935"/>
        <item x="883"/>
        <item x="29"/>
        <item x="6104"/>
        <item x="2259"/>
        <item x="5176"/>
        <item x="2494"/>
        <item x="2093"/>
        <item x="1020"/>
        <item x="1376"/>
        <item x="1889"/>
        <item x="923"/>
        <item x="5772"/>
        <item x="5594"/>
        <item x="4355"/>
        <item x="1045"/>
        <item x="4564"/>
        <item x="4543"/>
        <item x="5251"/>
        <item x="2278"/>
        <item x="4874"/>
        <item x="4963"/>
        <item x="487"/>
        <item x="4006"/>
        <item x="5250"/>
        <item x="882"/>
        <item x="5076"/>
        <item x="2903"/>
        <item x="5299"/>
        <item x="3602"/>
        <item x="4093"/>
        <item x="5185"/>
        <item x="5696"/>
        <item x="3438"/>
        <item x="1984"/>
        <item x="5548"/>
        <item x="1607"/>
        <item x="4655"/>
        <item x="4180"/>
        <item x="3445"/>
        <item x="2506"/>
        <item x="3391"/>
        <item x="5922"/>
        <item x="5325"/>
        <item x="3233"/>
        <item x="2019"/>
        <item x="2665"/>
        <item x="3680"/>
        <item x="2734"/>
        <item x="2396"/>
        <item x="3286"/>
        <item x="1512"/>
        <item x="5222"/>
        <item x="434"/>
        <item x="4080"/>
        <item x="681"/>
        <item x="2110"/>
        <item x="2256"/>
        <item x="5629"/>
        <item x="113"/>
        <item x="3529"/>
        <item x="5532"/>
        <item x="5580"/>
        <item x="381"/>
        <item x="4684"/>
        <item x="2728"/>
        <item x="6111"/>
        <item x="5502"/>
        <item x="576"/>
        <item x="3326"/>
        <item x="203"/>
        <item x="4704"/>
        <item x="4143"/>
        <item x="612"/>
        <item x="5964"/>
        <item x="2249"/>
        <item x="6091"/>
        <item x="747"/>
        <item x="4429"/>
        <item x="4566"/>
        <item x="2761"/>
        <item x="4568"/>
        <item x="5588"/>
        <item x="3009"/>
        <item x="5282"/>
        <item x="623"/>
        <item x="3473"/>
        <item x="859"/>
        <item x="5217"/>
        <item x="3040"/>
        <item x="1550"/>
        <item x="4084"/>
        <item x="4495"/>
        <item x="4817"/>
        <item x="2852"/>
        <item x="2390"/>
        <item x="5716"/>
        <item x="307"/>
        <item x="2525"/>
        <item x="6056"/>
        <item x="2627"/>
        <item x="5676"/>
        <item x="4472"/>
        <item x="5912"/>
        <item x="3843"/>
        <item x="4090"/>
        <item x="2178"/>
        <item x="1650"/>
        <item x="5451"/>
        <item x="2068"/>
        <item x="1975"/>
        <item x="3464"/>
        <item x="5390"/>
        <item x="6002"/>
        <item x="1609"/>
        <item x="4856"/>
        <item x="4847"/>
        <item x="5781"/>
        <item x="4640"/>
        <item x="3790"/>
        <item x="1289"/>
        <item x="2857"/>
        <item x="5534"/>
        <item x="6052"/>
        <item x="395"/>
        <item x="1839"/>
        <item x="4007"/>
        <item x="4567"/>
        <item x="1552"/>
        <item x="5724"/>
        <item x="4089"/>
        <item x="4072"/>
        <item x="6043"/>
        <item x="1196"/>
        <item x="3483"/>
        <item x="1596"/>
        <item x="5005"/>
        <item x="1088"/>
        <item x="1605"/>
        <item x="5274"/>
        <item x="4385"/>
        <item x="275"/>
        <item x="5435"/>
        <item x="1741"/>
        <item x="4264"/>
        <item x="4907"/>
        <item x="3521"/>
        <item x="2870"/>
        <item x="4031"/>
        <item x="573"/>
        <item x="4515"/>
        <item x="1137"/>
        <item x="5792"/>
        <item x="1918"/>
        <item x="4759"/>
        <item x="140"/>
        <item x="2344"/>
        <item x="838"/>
        <item x="3901"/>
        <item x="5661"/>
        <item x="2130"/>
        <item x="740"/>
        <item x="166"/>
        <item x="570"/>
        <item x="3803"/>
        <item x="5919"/>
        <item x="2402"/>
        <item x="1722"/>
        <item x="5542"/>
        <item x="3063"/>
        <item x="1221"/>
        <item x="1670"/>
        <item x="3489"/>
        <item x="2316"/>
        <item x="1228"/>
        <item x="2044"/>
        <item x="4666"/>
        <item x="2988"/>
        <item x="3174"/>
        <item x="1770"/>
        <item x="5013"/>
        <item x="5283"/>
        <item x="4794"/>
        <item x="5851"/>
        <item x="64"/>
        <item x="4757"/>
        <item x="678"/>
        <item x="5053"/>
        <item x="5598"/>
        <item x="41"/>
        <item x="2772"/>
        <item x="5826"/>
        <item x="5442"/>
        <item x="5303"/>
        <item x="4756"/>
        <item x="2882"/>
        <item x="3027"/>
        <item x="1490"/>
        <item x="5058"/>
        <item x="2584"/>
        <item x="842"/>
        <item x="1818"/>
        <item x="4447"/>
        <item x="6063"/>
        <item x="179"/>
        <item x="145"/>
        <item x="3937"/>
        <item x="5501"/>
        <item x="4615"/>
        <item x="4424"/>
        <item x="3463"/>
        <item x="4277"/>
        <item x="5693"/>
        <item x="3909"/>
        <item x="1267"/>
        <item x="4857"/>
        <item x="917"/>
        <item x="4406"/>
        <item x="3025"/>
        <item x="2766"/>
        <item x="5706"/>
        <item x="4668"/>
        <item x="4272"/>
        <item x="1281"/>
        <item x="4050"/>
        <item x="6083"/>
        <item x="513"/>
        <item x="1813"/>
        <item x="2907"/>
        <item x="1860"/>
        <item x="2365"/>
        <item x="2081"/>
        <item x="3466"/>
        <item x="4938"/>
        <item x="6108"/>
        <item x="1509"/>
        <item x="1248"/>
        <item x="1259"/>
        <item x="901"/>
        <item x="5136"/>
        <item x="1982"/>
        <item x="2886"/>
        <item x="918"/>
        <item x="3026"/>
        <item x="2161"/>
        <item x="2126"/>
        <item x="1177"/>
        <item x="5686"/>
        <item x="922"/>
        <item x="822"/>
        <item x="4524"/>
        <item x="1408"/>
        <item x="2338"/>
        <item x="3156"/>
        <item x="4415"/>
        <item x="2403"/>
        <item x="707"/>
        <item x="115"/>
        <item x="4826"/>
        <item x="148"/>
        <item x="3820"/>
        <item x="5033"/>
        <item x="87"/>
        <item x="3608"/>
        <item x="3180"/>
        <item x="1237"/>
        <item x="2030"/>
        <item x="4519"/>
        <item x="5702"/>
        <item x="4703"/>
        <item x="3332"/>
        <item x="1035"/>
        <item x="3863"/>
        <item x="5631"/>
        <item x="1802"/>
        <item x="4606"/>
        <item x="5119"/>
        <item x="3175"/>
        <item x="4101"/>
        <item x="460"/>
        <item x="1305"/>
        <item x="858"/>
        <item x="5109"/>
        <item x="1985"/>
        <item x="547"/>
        <item x="1451"/>
        <item x="885"/>
        <item x="2695"/>
        <item x="3178"/>
        <item x="4305"/>
        <item x="3289"/>
        <item x="224"/>
        <item x="1721"/>
        <item x="594"/>
        <item x="427"/>
        <item x="4229"/>
        <item x="2930"/>
        <item x="1755"/>
        <item x="4923"/>
        <item x="4598"/>
        <item x="4793"/>
        <item x="5857"/>
        <item x="3514"/>
        <item x="2919"/>
        <item x="3838"/>
        <item x="2152"/>
        <item x="5433"/>
        <item x="5921"/>
        <item x="1291"/>
        <item x="5006"/>
        <item x="6121"/>
        <item x="2210"/>
        <item x="2231"/>
        <item x="1110"/>
        <item x="1263"/>
        <item x="5441"/>
        <item x="5280"/>
        <item x="1673"/>
        <item x="656"/>
        <item x="1696"/>
        <item x="3495"/>
        <item x="4365"/>
        <item x="240"/>
        <item x="666"/>
        <item x="5720"/>
        <item x="4320"/>
        <item x="1876"/>
        <item x="650"/>
        <item x="3746"/>
        <item x="864"/>
        <item x="4954"/>
        <item x="3302"/>
        <item x="5110"/>
        <item x="3856"/>
        <item x="3467"/>
        <item x="3815"/>
        <item x="1244"/>
        <item x="68"/>
        <item x="767"/>
        <item x="3921"/>
        <item x="4660"/>
        <item x="951"/>
        <item x="3208"/>
        <item x="3207"/>
        <item x="3382"/>
        <item x="4932"/>
        <item x="1447"/>
        <item x="2711"/>
        <item x="3120"/>
        <item x="5331"/>
        <item x="1575"/>
        <item x="4324"/>
        <item x="3011"/>
        <item x="5036"/>
        <item x="1394"/>
        <item x="3010"/>
        <item x="5100"/>
        <item x="5370"/>
        <item x="3635"/>
        <item x="2473"/>
        <item x="147"/>
        <item x="1379"/>
        <item x="4955"/>
        <item x="3349"/>
        <item x="1058"/>
        <item x="3102"/>
        <item x="3914"/>
        <item x="5950"/>
        <item x="3140"/>
        <item x="6081"/>
        <item x="3528"/>
        <item x="4259"/>
        <item x="3407"/>
        <item x="872"/>
        <item x="2131"/>
        <item x="1642"/>
        <item x="2048"/>
        <item x="5212"/>
        <item x="3239"/>
        <item x="5368"/>
        <item x="5483"/>
        <item x="5296"/>
        <item x="4749"/>
        <item x="4782"/>
        <item x="2002"/>
        <item x="4927"/>
        <item x="1621"/>
        <item x="182"/>
        <item x="1322"/>
        <item x="932"/>
        <item x="237"/>
        <item x="5531"/>
        <item x="1665"/>
        <item x="3479"/>
        <item x="4096"/>
        <item x="2859"/>
        <item x="5761"/>
        <item x="5667"/>
        <item x="165"/>
        <item x="4103"/>
        <item x="305"/>
        <item x="2883"/>
        <item x="5999"/>
        <item x="2323"/>
        <item x="5121"/>
        <item x="4379"/>
        <item x="4019"/>
        <item x="3998"/>
        <item x="386"/>
        <item x="690"/>
        <item x="5679"/>
        <item x="4590"/>
        <item x="2571"/>
        <item x="771"/>
        <item x="2171"/>
        <item x="2973"/>
        <item x="5365"/>
        <item x="2764"/>
        <item x="2662"/>
        <item x="3969"/>
        <item x="4154"/>
        <item x="2605"/>
        <item x="2570"/>
        <item x="1932"/>
        <item x="2905"/>
        <item x="2124"/>
        <item x="3869"/>
        <item x="5488"/>
        <item x="5551"/>
        <item x="4823"/>
        <item x="3637"/>
        <item x="685"/>
        <item x="3849"/>
        <item x="1101"/>
        <item x="645"/>
        <item x="1727"/>
        <item x="1178"/>
        <item x="5858"/>
        <item x="1214"/>
        <item x="3342"/>
        <item x="2381"/>
        <item x="5838"/>
        <item x="4236"/>
        <item x="442"/>
        <item x="4884"/>
        <item x="2324"/>
        <item x="790"/>
        <item x="2004"/>
        <item x="781"/>
        <item x="3831"/>
        <item x="5913"/>
        <item x="3765"/>
        <item x="4702"/>
        <item x="737"/>
        <item x="5103"/>
        <item x="3768"/>
        <item x="3884"/>
        <item x="5093"/>
        <item x="2163"/>
        <item x="2432"/>
        <item x="3284"/>
        <item x="5065"/>
        <item x="409"/>
        <item x="2408"/>
        <item x="471"/>
        <item x="5733"/>
        <item x="506"/>
        <item x="3363"/>
        <item x="1897"/>
        <item x="4792"/>
        <item x="36"/>
        <item x="3880"/>
        <item x="5656"/>
        <item x="796"/>
        <item x="5340"/>
        <item x="879"/>
        <item x="2420"/>
        <item x="1868"/>
        <item x="1643"/>
        <item x="2843"/>
        <item x="3029"/>
        <item x="1837"/>
        <item x="772"/>
        <item x="652"/>
        <item x="2250"/>
        <item x="807"/>
        <item x="4921"/>
        <item x="4056"/>
        <item x="5644"/>
        <item x="4306"/>
        <item x="2784"/>
        <item x="3117"/>
        <item x="1102"/>
        <item x="2714"/>
        <item x="4534"/>
        <item x="1949"/>
        <item x="4934"/>
        <item x="279"/>
        <item x="5040"/>
        <item x="968"/>
        <item x="420"/>
        <item x="4965"/>
        <item x="2468"/>
        <item x="1040"/>
        <item x="2303"/>
        <item x="3589"/>
        <item x="5865"/>
        <item x="3494"/>
        <item x="4398"/>
        <item x="4631"/>
        <item x="1616"/>
        <item x="1461"/>
        <item x="4389"/>
        <item x="402"/>
        <item x="2103"/>
        <item x="3263"/>
        <item x="5931"/>
        <item x="3067"/>
        <item x="1066"/>
        <item x="5985"/>
        <item x="933"/>
        <item x="658"/>
        <item x="1421"/>
        <item x="4765"/>
        <item x="4554"/>
        <item x="1915"/>
        <item x="5240"/>
        <item x="4199"/>
        <item x="5473"/>
        <item x="3728"/>
        <item x="3351"/>
        <item x="1723"/>
        <item x="1772"/>
        <item x="1664"/>
        <item x="4559"/>
        <item x="1343"/>
        <item x="3853"/>
        <item x="4371"/>
        <item x="83"/>
        <item x="6021"/>
        <item x="2626"/>
        <item x="1401"/>
        <item x="1227"/>
        <item x="4043"/>
        <item x="149"/>
        <item x="2677"/>
        <item x="5284"/>
        <item x="2631"/>
        <item x="4842"/>
        <item x="1359"/>
        <item x="874"/>
        <item x="5942"/>
        <item x="3135"/>
        <item x="6005"/>
        <item x="2929"/>
        <item x="1896"/>
        <item x="4754"/>
        <item x="1256"/>
        <item x="445"/>
        <item x="4308"/>
        <item x="2132"/>
        <item x="4482"/>
        <item x="4141"/>
        <item x="6050"/>
        <item x="1351"/>
        <item x="5226"/>
        <item x="4504"/>
        <item x="2544"/>
        <item x="1519"/>
        <item x="2445"/>
        <item x="724"/>
        <item x="5621"/>
        <item x="5801"/>
        <item x="2592"/>
        <item x="6112"/>
        <item x="2450"/>
        <item x="3271"/>
        <item x="418"/>
        <item x="3683"/>
        <item x="79"/>
        <item x="4750"/>
        <item x="55"/>
        <item x="5892"/>
        <item x="613"/>
        <item x="5409"/>
        <item x="3555"/>
        <item x="5635"/>
        <item x="4770"/>
        <item x="1801"/>
        <item x="1441"/>
        <item x="3389"/>
        <item x="664"/>
        <item x="266"/>
        <item x="4552"/>
        <item x="2779"/>
        <item x="3711"/>
        <item x="4012"/>
        <item x="3836"/>
        <item x="2545"/>
        <item x="3714"/>
        <item x="5585"/>
        <item x="5258"/>
        <item x="4408"/>
        <item x="497"/>
        <item x="5860"/>
        <item x="2005"/>
        <item x="6065"/>
        <item x="5383"/>
        <item x="5673"/>
        <item x="2023"/>
        <item x="46"/>
        <item x="39"/>
        <item x="3523"/>
        <item x="3543"/>
        <item x="4283"/>
        <item x="1358"/>
        <item x="3724"/>
        <item x="3924"/>
        <item x="66"/>
        <item x="2875"/>
        <item x="3949"/>
        <item x="4572"/>
        <item x="19"/>
        <item x="755"/>
        <item x="2325"/>
        <item x="6093"/>
        <item x="5012"/>
        <item x="2490"/>
        <item x="2732"/>
        <item x="5297"/>
        <item x="1944"/>
        <item x="1561"/>
        <item x="750"/>
        <item x="1804"/>
        <item x="4512"/>
        <item x="1627"/>
        <item x="5415"/>
        <item x="2075"/>
        <item x="4133"/>
        <item x="2867"/>
        <item x="287"/>
        <item x="5407"/>
        <item x="197"/>
        <item x="294"/>
        <item x="2708"/>
        <item x="985"/>
        <item x="2612"/>
        <item x="1547"/>
        <item x="4579"/>
        <item x="5141"/>
        <item x="3159"/>
        <item x="2515"/>
        <item x="5504"/>
        <item x="1280"/>
        <item x="1217"/>
        <item x="2199"/>
        <item x="2518"/>
        <item x="3167"/>
        <item x="5216"/>
        <item x="3730"/>
        <item x="3552"/>
        <item x="4413"/>
        <item x="254"/>
        <item x="1794"/>
        <item x="3519"/>
        <item x="5043"/>
        <item x="5615"/>
        <item x="3713"/>
        <item x="5507"/>
        <item x="2705"/>
        <item x="449"/>
        <item x="1334"/>
        <item x="6126"/>
        <item x="5426"/>
        <item x="1070"/>
        <item x="1922"/>
        <item x="3934"/>
        <item x="5965"/>
        <item x="2284"/>
        <item x="4167"/>
        <item x="5054"/>
        <item x="4745"/>
        <item x="118"/>
        <item x="3597"/>
        <item x="3641"/>
        <item x="2251"/>
        <item x="4760"/>
        <item x="2478"/>
        <item x="4444"/>
        <item x="5317"/>
        <item x="2671"/>
        <item x="1894"/>
        <item x="2343"/>
        <item x="4438"/>
        <item x="2186"/>
        <item x="286"/>
        <item x="84"/>
        <item x="4540"/>
        <item x="3107"/>
        <item x="3655"/>
        <item x="2656"/>
        <item x="3774"/>
        <item x="3127"/>
        <item x="2916"/>
        <item x="1828"/>
        <item x="227"/>
        <item x="4215"/>
        <item x="4048"/>
        <item x="5291"/>
        <item x="4347"/>
        <item x="6070"/>
        <item x="4700"/>
        <item x="603"/>
        <item x="5182"/>
        <item x="5044"/>
        <item x="4830"/>
        <item x="4973"/>
        <item x="3128"/>
        <item x="4974"/>
        <item x="1685"/>
        <item x="4255"/>
        <item x="126"/>
        <item x="4148"/>
        <item x="101"/>
        <item x="1740"/>
        <item x="4250"/>
        <item x="5680"/>
        <item x="5316"/>
        <item x="5010"/>
        <item x="5982"/>
        <item x="4175"/>
        <item x="3450"/>
        <item x="276"/>
        <item x="4547"/>
        <item x="3590"/>
        <item x="5500"/>
        <item x="5710"/>
        <item x="1226"/>
        <item x="3991"/>
        <item x="3979"/>
        <item x="3727"/>
        <item x="764"/>
        <item x="1977"/>
        <item x="1243"/>
        <item x="2562"/>
        <item x="4427"/>
        <item x="5457"/>
        <item x="3028"/>
        <item x="4656"/>
        <item x="2670"/>
        <item x="3062"/>
        <item x="5494"/>
        <item x="2624"/>
        <item x="5427"/>
        <item x="475"/>
        <item x="3513"/>
        <item x="1805"/>
        <item x="6030"/>
        <item x="5188"/>
        <item x="2516"/>
        <item x="1365"/>
        <item x="5367"/>
        <item x="1497"/>
        <item x="423"/>
        <item x="6143"/>
        <item x="599"/>
        <item x="2453"/>
        <item x="3611"/>
        <item x="4535"/>
        <item x="124"/>
        <item x="1304"/>
        <item x="1672"/>
        <item x="2679"/>
        <item x="4494"/>
        <item x="4762"/>
        <item x="3605"/>
        <item x="4232"/>
        <item x="4025"/>
        <item x="3279"/>
        <item x="2166"/>
        <item x="373"/>
        <item x="1352"/>
        <item x="5560"/>
        <item x="4367"/>
        <item x="4410"/>
        <item x="414"/>
        <item x="4828"/>
        <item x="2407"/>
        <item x="5300"/>
        <item x="2165"/>
        <item x="2641"/>
        <item x="3394"/>
        <item x="2528"/>
        <item x="1095"/>
        <item x="2932"/>
        <item x="5116"/>
        <item x="523"/>
        <item x="2739"/>
        <item x="312"/>
        <item x="4578"/>
        <item x="1152"/>
        <item x="1255"/>
        <item x="1771"/>
        <item x="5075"/>
        <item x="4933"/>
        <item x="1990"/>
        <item x="848"/>
        <item x="2505"/>
        <item x="5904"/>
        <item x="3338"/>
        <item x="1994"/>
        <item x="4628"/>
        <item x="3654"/>
        <item x="278"/>
        <item x="1569"/>
        <item x="1825"/>
        <item x="1680"/>
        <item x="949"/>
        <item x="444"/>
        <item x="2574"/>
        <item x="2369"/>
        <item x="1119"/>
        <item x="3074"/>
        <item x="5787"/>
        <item x="1130"/>
        <item x="474"/>
        <item x="5837"/>
        <item x="1096"/>
        <item x="1309"/>
        <item x="283"/>
        <item x="5809"/>
        <item x="3094"/>
        <item x="1611"/>
        <item x="2277"/>
        <item x="4811"/>
        <item x="2052"/>
        <item x="230"/>
        <item x="1212"/>
        <item x="3480"/>
        <item x="2534"/>
        <item x="3809"/>
        <item x="1059"/>
        <item x="5080"/>
        <item x="2897"/>
        <item x="1793"/>
        <item x="1934"/>
        <item x="5786"/>
        <item x="4688"/>
        <item x="4641"/>
        <item x="4193"/>
        <item x="5099"/>
        <item x="2213"/>
        <item x="0"/>
        <item x="1588"/>
        <item x="2727"/>
        <item x="2669"/>
        <item x="2555"/>
        <item x="428"/>
        <item x="2392"/>
        <item x="1274"/>
        <item x="5324"/>
        <item x="2108"/>
        <item x="2523"/>
        <item x="776"/>
        <item x="4583"/>
        <item x="1950"/>
        <item x="4602"/>
        <item x="3898"/>
        <item x="5134"/>
        <item x="6046"/>
        <item x="5203"/>
        <item x="3536"/>
        <item x="5290"/>
        <item x="2055"/>
        <item x="3646"/>
        <item x="5832"/>
        <item x="1748"/>
        <item x="4647"/>
        <item x="3420"/>
        <item x="2964"/>
        <item x="3946"/>
        <item x="3048"/>
        <item x="4275"/>
        <item x="3335"/>
        <item x="3439"/>
        <item x="2659"/>
        <item x="5245"/>
        <item x="1081"/>
        <item x="5608"/>
        <item x="2721"/>
        <item x="1669"/>
        <item x="5197"/>
        <item x="4260"/>
        <item x="6102"/>
        <item x="4282"/>
        <item x="697"/>
        <item x="1619"/>
        <item x="1050"/>
        <item x="5879"/>
        <item x="2032"/>
        <item x="4046"/>
        <item x="6031"/>
        <item x="4878"/>
        <item x="1652"/>
        <item x="4601"/>
        <item x="2963"/>
        <item x="5708"/>
        <item x="5449"/>
        <item x="4855"/>
        <item x="3133"/>
        <item x="4310"/>
        <item x="4682"/>
        <item x="4082"/>
        <item x="4624"/>
        <item x="2438"/>
        <item x="4825"/>
        <item x="162"/>
        <item x="309"/>
        <item x="3540"/>
        <item x="1701"/>
        <item x="5648"/>
        <item x="3139"/>
        <item x="4795"/>
        <item x="1959"/>
        <item x="5327"/>
        <item x="1149"/>
        <item x="2760"/>
        <item x="3904"/>
        <item x="4496"/>
        <item x="1007"/>
        <item x="1790"/>
        <item x="5747"/>
        <item x="463"/>
        <item x="804"/>
        <item x="1941"/>
        <item x="672"/>
        <item x="2717"/>
        <item x="1218"/>
        <item x="2625"/>
        <item x="1694"/>
        <item x="5988"/>
        <item x="953"/>
        <item x="3506"/>
        <item x="5726"/>
        <item x="514"/>
        <item x="5312"/>
        <item x="431"/>
        <item x="654"/>
        <item x="4052"/>
        <item x="4150"/>
        <item x="1184"/>
        <item x="5905"/>
        <item x="4433"/>
        <item x="5122"/>
        <item x="1692"/>
        <item x="3099"/>
        <item x="1167"/>
        <item x="4906"/>
        <item x="2756"/>
        <item x="5443"/>
        <item x="6037"/>
        <item x="2357"/>
        <item x="1022"/>
        <item x="4246"/>
        <item x="3110"/>
        <item x="406"/>
        <item x="785"/>
        <item x="2804"/>
        <item x="1170"/>
        <item x="5602"/>
        <item x="5597"/>
        <item x="2491"/>
        <item x="298"/>
        <item x="4753"/>
        <item x="4492"/>
        <item x="1757"/>
        <item x="6097"/>
        <item x="4815"/>
        <item x="1413"/>
        <item x="315"/>
        <item x="3414"/>
        <item x="4520"/>
        <item x="5124"/>
        <item x="4359"/>
        <item x="410"/>
        <item x="4898"/>
        <item x="1138"/>
        <item x="1529"/>
        <item x="5318"/>
        <item x="5342"/>
        <item x="1718"/>
        <item x="559"/>
        <item x="5266"/>
        <item x="5754"/>
        <item x="4490"/>
        <item x="680"/>
        <item x="6036"/>
        <item x="1688"/>
        <item x="6105"/>
        <item x="1455"/>
        <item x="5214"/>
        <item x="2520"/>
        <item x="2331"/>
        <item x="5401"/>
        <item x="1657"/>
        <item x="5244"/>
        <item x="5688"/>
        <item x="674"/>
        <item x="4435"/>
        <item x="3749"/>
        <item x="5366"/>
        <item x="285"/>
        <item x="2334"/>
        <item x="601"/>
        <item x="1216"/>
        <item x="2090"/>
        <item x="5079"/>
        <item x="5771"/>
        <item x="85"/>
        <item x="214"/>
        <item x="3164"/>
        <item x="4869"/>
        <item x="3722"/>
        <item x="5980"/>
        <item x="3367"/>
        <item x="3334"/>
        <item x="3616"/>
        <item x="5448"/>
        <item x="3301"/>
        <item x="1724"/>
        <item x="3222"/>
        <item x="4164"/>
        <item x="5927"/>
        <item x="2412"/>
        <item x="1842"/>
        <item x="5570"/>
        <item x="1920"/>
        <item x="3911"/>
        <item x="396"/>
        <item x="5157"/>
        <item x="5996"/>
        <item x="1496"/>
        <item x="3894"/>
        <item x="2373"/>
        <item x="673"/>
        <item x="2315"/>
        <item x="4786"/>
        <item x="1223"/>
        <item x="2385"/>
        <item x="4252"/>
        <item x="1786"/>
        <item x="5431"/>
        <item x="5275"/>
        <item x="721"/>
        <item x="4439"/>
        <item x="3057"/>
        <item x="4376"/>
        <item x="5655"/>
        <item x="2232"/>
        <item x="2136"/>
        <item x="4203"/>
        <item x="416"/>
        <item x="5873"/>
        <item x="5344"/>
        <item x="2361"/>
        <item x="4289"/>
        <item x="1836"/>
        <item x="5725"/>
        <item x="5763"/>
        <item x="4877"/>
        <item x="5811"/>
        <item x="617"/>
        <item x="2613"/>
        <item x="5750"/>
        <item x="2599"/>
        <item x="2608"/>
        <item x="4796"/>
        <item x="57"/>
        <item x="5794"/>
        <item x="2157"/>
        <item x="4537"/>
        <item x="3215"/>
        <item x="1895"/>
        <item x="4570"/>
        <item x="5179"/>
        <item x="1707"/>
        <item x="5920"/>
        <item x="244"/>
        <item x="2947"/>
        <item x="5744"/>
        <item x="808"/>
        <item x="2144"/>
        <item x="831"/>
        <item x="2285"/>
        <item x="830"/>
        <item x="3305"/>
        <item x="5161"/>
        <item x="1783"/>
        <item x="5072"/>
        <item x="3429"/>
        <item x="6035"/>
        <item x="4525"/>
        <item x="2463"/>
        <item x="568"/>
        <item x="2170"/>
        <item x="4302"/>
        <item x="259"/>
        <item x="3806"/>
        <item x="4238"/>
        <item x="2654"/>
        <item x="3902"/>
        <item x="4341"/>
        <item x="610"/>
        <item x="1890"/>
        <item x="4849"/>
        <item x="4102"/>
        <item x="3958"/>
        <item x="3244"/>
        <item x="4317"/>
        <item x="4502"/>
        <item x="743"/>
        <item x="2977"/>
        <item x="1729"/>
        <item x="3393"/>
        <item x="3844"/>
        <item x="3666"/>
        <item x="1264"/>
        <item x="2881"/>
        <item x="763"/>
        <item x="5074"/>
        <item x="5333"/>
        <item x="2962"/>
        <item x="894"/>
        <item x="5732"/>
        <item x="5189"/>
        <item x="4423"/>
        <item x="1080"/>
        <item x="4239"/>
        <item x="3160"/>
        <item x="6054"/>
        <item x="2121"/>
        <item x="107"/>
        <item x="3864"/>
        <item x="169"/>
        <item x="4935"/>
        <item x="4314"/>
        <item x="448"/>
        <item x="1759"/>
        <item x="2661"/>
        <item x="4864"/>
        <item x="1249"/>
        <item x="2498"/>
        <item x="4271"/>
        <item x="5195"/>
        <item x="1017"/>
        <item x="2458"/>
        <item x="5209"/>
        <item x="3532"/>
        <item x="3216"/>
        <item x="4637"/>
        <item x="5695"/>
        <item x="2047"/>
        <item x="3912"/>
        <item x="3719"/>
        <item x="2548"/>
        <item x="1559"/>
        <item x="988"/>
        <item x="3913"/>
        <item x="5755"/>
        <item x="1241"/>
        <item x="739"/>
        <item x="2589"/>
        <item x="5032"/>
        <item x="2265"/>
        <item x="2230"/>
        <item x="1732"/>
        <item x="3435"/>
        <item x="836"/>
        <item x="3053"/>
        <item x="3832"/>
        <item x="4123"/>
        <item x="1383"/>
        <item x="751"/>
        <item x="4071"/>
        <item x="4115"/>
        <item x="987"/>
        <item x="4710"/>
        <item x="4577"/>
        <item x="3041"/>
        <item x="5358"/>
        <item x="3956"/>
        <item x="3918"/>
        <item x="4662"/>
        <item x="1403"/>
        <item x="704"/>
        <item x="3754"/>
        <item x="4618"/>
        <item x="3564"/>
        <item x="1911"/>
        <item x="2264"/>
        <item x="2022"/>
        <item x="2684"/>
        <item x="310"/>
        <item x="2936"/>
        <item x="1522"/>
        <item x="3348"/>
        <item x="2698"/>
        <item x="248"/>
        <item x="2759"/>
        <item x="6113"/>
        <item x="5221"/>
        <item x="1599"/>
        <item x="979"/>
        <item x="1041"/>
        <item x="1275"/>
        <item x="4158"/>
        <item x="6047"/>
        <item x="2697"/>
        <item x="3037"/>
        <item x="4872"/>
        <item x="5739"/>
        <item x="1954"/>
        <item x="3577"/>
        <item x="5430"/>
        <item x="4752"/>
        <item x="2039"/>
        <item x="4679"/>
        <item x="1542"/>
        <item x="2411"/>
        <item x="4852"/>
        <item x="5957"/>
        <item x="4235"/>
        <item x="580"/>
        <item x="665"/>
        <item x="5466"/>
        <item x="2218"/>
        <item x="1615"/>
        <item x="40"/>
        <item x="4669"/>
        <item x="810"/>
        <item x="4549"/>
        <item x="5417"/>
        <item x="3106"/>
        <item x="5413"/>
        <item x="538"/>
        <item x="2602"/>
        <item x="366"/>
        <item x="5391"/>
        <item x="4742"/>
        <item x="5984"/>
        <item x="4063"/>
        <item x="2590"/>
        <item x="2258"/>
        <item x="4943"/>
        <item x="5574"/>
        <item x="618"/>
        <item x="4958"/>
        <item x="3591"/>
        <item x="516"/>
        <item x="5821"/>
        <item x="1389"/>
        <item x="634"/>
        <item x="4901"/>
        <item x="2773"/>
        <item x="1395"/>
        <item x="711"/>
        <item x="6133"/>
        <item x="3430"/>
        <item x="1625"/>
        <item x="4020"/>
        <item x="398"/>
        <item x="4338"/>
        <item x="3130"/>
        <item x="3293"/>
        <item x="2961"/>
        <item x="2702"/>
        <item x="144"/>
        <item x="4373"/>
        <item x="4486"/>
        <item x="3340"/>
        <item x="1341"/>
        <item x="3232"/>
        <item x="3237"/>
        <item x="5624"/>
        <item x="4957"/>
        <item x="4575"/>
        <item x="2388"/>
        <item x="4224"/>
        <item x="3360"/>
        <item x="1144"/>
        <item x="340"/>
        <item x="5229"/>
        <item x="225"/>
        <item x="1948"/>
        <item x="2565"/>
        <item x="4945"/>
        <item x="1940"/>
        <item x="3743"/>
        <item x="604"/>
        <item x="865"/>
        <item x="5267"/>
        <item x="4587"/>
        <item x="1622"/>
        <item x="3225"/>
        <item x="2535"/>
        <item x="4627"/>
        <item x="1338"/>
        <item x="173"/>
        <item x="4440"/>
        <item x="5009"/>
        <item x="3818"/>
        <item x="1115"/>
        <item x="1631"/>
        <item x="3737"/>
        <item x="5841"/>
        <item x="5971"/>
        <item x="1469"/>
        <item x="3860"/>
        <item x="4516"/>
        <item x="4768"/>
        <item x="1236"/>
        <item x="5194"/>
        <item x="686"/>
        <item x="5975"/>
        <item x="4910"/>
        <item x="3753"/>
        <item x="2466"/>
        <item x="6106"/>
        <item x="5757"/>
        <item x="4335"/>
        <item x="3169"/>
        <item x="2795"/>
        <item x="1769"/>
        <item x="5790"/>
        <item x="557"/>
        <item x="846"/>
        <item x="13"/>
        <item x="1262"/>
        <item x="2379"/>
        <item x="177"/>
        <item x="4301"/>
        <item x="3141"/>
        <item x="1633"/>
        <item x="5997"/>
        <item x="4460"/>
        <item x="1527"/>
        <item x="1764"/>
        <item x="4691"/>
        <item x="3087"/>
        <item x="4223"/>
        <item x="4595"/>
        <item x="3319"/>
        <item x="4163"/>
        <item x="1945"/>
        <item x="3400"/>
        <item x="5853"/>
        <item x="2785"/>
        <item x="3442"/>
        <item x="1257"/>
        <item x="234"/>
        <item x="4531"/>
        <item x="1171"/>
        <item x="4798"/>
        <item x="4139"/>
        <item x="1823"/>
        <item x="5497"/>
        <item x="5048"/>
        <item x="2283"/>
        <item x="5200"/>
        <item x="4899"/>
        <item x="5884"/>
        <item x="2208"/>
        <item x="1800"/>
        <item x="1961"/>
        <item x="1279"/>
        <item x="5952"/>
        <item x="4381"/>
        <item x="5874"/>
        <item x="5765"/>
        <item x="4227"/>
        <item x="2595"/>
        <item x="6059"/>
        <item x="5135"/>
        <item x="1074"/>
        <item x="5454"/>
        <item x="2674"/>
        <item x="2125"/>
        <item x="2404"/>
        <item x="5377"/>
        <item x="3209"/>
        <item x="1502"/>
        <item x="3491"/>
        <item x="5037"/>
        <item x="1916"/>
        <item x="2774"/>
        <item x="4211"/>
        <item x="2683"/>
        <item x="5404"/>
        <item x="6140"/>
        <item x="1907"/>
        <item x="1435"/>
        <item x="2313"/>
        <item x="2824"/>
        <item x="2913"/>
        <item x="3492"/>
        <item x="3516"/>
        <item x="5184"/>
        <item x="5081"/>
        <item x="4374"/>
        <item x="1516"/>
        <item x="1852"/>
        <item x="2337"/>
        <item x="201"/>
        <item x="4929"/>
        <item x="4998"/>
        <item x="567"/>
        <item x="5101"/>
        <item x="857"/>
        <item x="990"/>
        <item x="2509"/>
        <item x="1048"/>
        <item x="3020"/>
        <item x="3298"/>
        <item x="4964"/>
        <item x="468"/>
        <item x="4298"/>
        <item x="4920"/>
        <item x="4636"/>
        <item x="5650"/>
        <item x="5561"/>
        <item x="5129"/>
        <item x="2073"/>
        <item x="542"/>
        <item x="209"/>
        <item x="3457"/>
        <item x="1300"/>
        <item x="1384"/>
        <item x="5959"/>
        <item x="4454"/>
        <item x="5273"/>
        <item x="3182"/>
        <item x="1498"/>
        <item x="5753"/>
        <item x="1039"/>
        <item x="5863"/>
        <item x="4003"/>
        <item x="5144"/>
        <item x="5844"/>
        <item x="154"/>
        <item x="4237"/>
        <item x="4802"/>
        <item x="4104"/>
        <item x="630"/>
        <item x="3721"/>
        <item x="1659"/>
        <item x="3599"/>
        <item x="5181"/>
        <item x="3775"/>
        <item x="3618"/>
        <item x="2904"/>
        <item x="4369"/>
        <item x="2848"/>
        <item x="3757"/>
        <item x="6109"/>
        <item x="301"/>
        <item x="3679"/>
        <item x="3732"/>
        <item x="5131"/>
        <item x="515"/>
        <item x="4551"/>
        <item x="5160"/>
        <item x="5690"/>
        <item x="1292"/>
        <item x="6025"/>
        <item x="553"/>
        <item x="5314"/>
        <item x="2749"/>
        <item x="4787"/>
        <item x="3114"/>
        <item x="5326"/>
        <item x="5519"/>
        <item x="2999"/>
        <item x="4462"/>
        <item x="2274"/>
        <item x="5909"/>
        <item x="4593"/>
        <item x="6014"/>
        <item x="5954"/>
        <item x="2151"/>
        <item x="3362"/>
        <item x="1645"/>
        <item x="358"/>
        <item x="4720"/>
        <item x="1787"/>
        <item x="5174"/>
        <item x="2104"/>
        <item x="2510"/>
        <item x="4620"/>
        <item x="1706"/>
        <item x="651"/>
        <item x="5478"/>
        <item x="2006"/>
        <item x="4726"/>
        <item x="219"/>
        <item x="5643"/>
        <item x="3013"/>
        <item x="3021"/>
        <item x="5529"/>
        <item x="2289"/>
        <item x="6006"/>
        <item x="368"/>
        <item x="3235"/>
        <item x="5756"/>
        <item x="5019"/>
        <item x="911"/>
        <item x="4548"/>
        <item x="1246"/>
        <item x="1065"/>
        <item x="1885"/>
        <item x="5388"/>
        <item x="2778"/>
        <item x="5727"/>
        <item x="1638"/>
        <item x="347"/>
        <item x="5654"/>
        <item x="2160"/>
        <item x="1967"/>
        <item x="4712"/>
        <item x="2755"/>
        <item x="2054"/>
        <item x="5637"/>
        <item x="3427"/>
        <item x="571"/>
        <item x="2639"/>
        <item x="4678"/>
        <item x="1901"/>
        <item x="5495"/>
        <item x="1540"/>
        <item x="5034"/>
        <item x="5403"/>
        <item x="3827"/>
        <item x="5515"/>
        <item x="2429"/>
        <item x="4041"/>
        <item x="1912"/>
        <item x="2938"/>
        <item x="6039"/>
        <item x="881"/>
        <item x="4388"/>
        <item x="178"/>
        <item x="4483"/>
        <item x="2465"/>
        <item x="1641"/>
        <item x="4526"/>
        <item x="4254"/>
        <item x="5022"/>
        <item x="5173"/>
        <item x="2786"/>
        <item x="4952"/>
        <item x="330"/>
        <item x="2928"/>
        <item x="4066"/>
        <item x="6092"/>
        <item x="1789"/>
        <item x="5002"/>
        <item x="5394"/>
        <item x="5320"/>
        <item x="3103"/>
        <item x="4626"/>
        <item x="2777"/>
        <item x="462"/>
        <item x="1484"/>
        <item x="866"/>
        <item x="6080"/>
        <item x="5554"/>
        <item x="1428"/>
        <item x="2480"/>
        <item x="4269"/>
        <item x="4600"/>
        <item x="5230"/>
        <item x="4157"/>
        <item x="896"/>
        <item x="3324"/>
        <item x="3533"/>
        <item x="1427"/>
        <item x="4982"/>
        <item x="4764"/>
        <item x="593"/>
        <item x="2979"/>
        <item x="2987"/>
        <item x="5304"/>
        <item x="1893"/>
        <item x="5114"/>
        <item x="4209"/>
        <item x="2568"/>
        <item x="4505"/>
        <item x="2174"/>
        <item x="38"/>
        <item x="1988"/>
        <item x="4110"/>
        <item x="5035"/>
        <item x="3469"/>
        <item x="3431"/>
        <item x="2754"/>
        <item x="4985"/>
        <item x="2384"/>
        <item x="4959"/>
        <item x="5066"/>
        <item x="2651"/>
        <item x="2503"/>
        <item x="1129"/>
        <item x="863"/>
        <item x="5248"/>
        <item x="1904"/>
        <item x="688"/>
        <item x="3116"/>
        <item x="821"/>
        <item x="730"/>
        <item x="2577"/>
        <item x="2043"/>
        <item x="1703"/>
        <item x="3919"/>
        <item x="2434"/>
        <item x="4023"/>
        <item x="3522"/>
        <item x="1957"/>
        <item x="1405"/>
        <item x="5336"/>
        <item x="3745"/>
        <item x="5166"/>
        <item x="2935"/>
        <item x="4226"/>
        <item x="1197"/>
        <item x="592"/>
        <item x="5773"/>
        <item x="3123"/>
        <item x="1969"/>
        <item x="5313"/>
        <item x="2729"/>
        <item x="1521"/>
        <item x="4890"/>
        <item x="3044"/>
        <item x="4696"/>
        <item x="890"/>
        <item x="1373"/>
        <item x="2322"/>
        <item x="4431"/>
        <item x="5310"/>
        <item x="3623"/>
        <item x="4386"/>
        <item x="1626"/>
        <item x="2950"/>
        <item x="2533"/>
        <item x="4346"/>
        <item x="3801"/>
        <item x="4569"/>
        <item x="5128"/>
        <item x="703"/>
        <item x="2675"/>
        <item x="3797"/>
        <item x="2792"/>
        <item x="4446"/>
        <item x="4979"/>
        <item x="5213"/>
        <item x="2070"/>
        <item x="3146"/>
        <item x="720"/>
        <item x="1166"/>
        <item x="5930"/>
        <item x="6101"/>
        <item x="3297"/>
        <item x="5894"/>
        <item x="1181"/>
        <item x="4219"/>
        <item x="4140"/>
        <item x="5961"/>
        <item x="5339"/>
        <item x="1087"/>
        <item x="1179"/>
        <item x="4404"/>
        <item x="6012"/>
        <item x="2768"/>
        <item x="2704"/>
        <item x="4155"/>
        <item x="5888"/>
        <item x="5612"/>
        <item x="3741"/>
        <item x="2282"/>
        <item x="3485"/>
        <item x="2173"/>
        <item x="3950"/>
        <item x="4464"/>
        <item x="3474"/>
        <item x="1229"/>
        <item x="3455"/>
        <item x="5041"/>
        <item x="5171"/>
        <item x="1079"/>
        <item x="5861"/>
        <item x="2027"/>
        <item x="1930"/>
        <item x="1756"/>
        <item x="1653"/>
        <item x="4755"/>
        <item x="3941"/>
        <item x="888"/>
        <item x="3138"/>
        <item x="2798"/>
        <item x="1032"/>
        <item x="4886"/>
        <item x="4128"/>
        <item x="5380"/>
        <item x="121"/>
        <item x="3778"/>
        <item x="2168"/>
        <item x="2306"/>
        <item x="924"/>
        <item x="4694"/>
        <item x="891"/>
        <item x="2109"/>
        <item x="2821"/>
        <item x="5419"/>
        <item x="3835"/>
        <item x="5102"/>
        <item x="5511"/>
        <item x="5672"/>
        <item x="4992"/>
        <item x="3004"/>
        <item x="1980"/>
        <item x="6024"/>
        <item x="1924"/>
        <item x="3014"/>
        <item x="122"/>
        <item x="903"/>
        <item x="231"/>
        <item x="5547"/>
        <item x="1008"/>
        <item x="228"/>
        <item x="4737"/>
        <item x="222"/>
        <item x="3504"/>
        <item x="4723"/>
        <item x="5106"/>
        <item x="5671"/>
        <item x="188"/>
        <item x="2536"/>
        <item x="2014"/>
        <item x="2025"/>
        <item x="2713"/>
        <item x="4402"/>
        <item x="5649"/>
        <item x="3772"/>
        <item x="3211"/>
        <item x="2267"/>
        <item x="5437"/>
        <item x="3405"/>
        <item x="3317"/>
        <item x="2087"/>
        <item x="4523"/>
        <item x="3507"/>
        <item x="1791"/>
        <item x="2937"/>
        <item x="5381"/>
        <item x="3109"/>
        <item x="4129"/>
        <item x="2892"/>
        <item x="3166"/>
        <item x="4983"/>
        <item x="722"/>
        <item x="4612"/>
        <item x="1029"/>
        <item x="3144"/>
        <item x="4248"/>
        <item x="718"/>
        <item x="517"/>
        <item x="345"/>
        <item x="252"/>
        <item x="4893"/>
        <item x="4401"/>
        <item x="1251"/>
        <item x="2196"/>
        <item x="2327"/>
        <item x="2776"/>
        <item x="3315"/>
        <item x="2797"/>
        <item x="2854"/>
        <item x="3547"/>
        <item x="3434"/>
        <item x="3042"/>
        <item x="5234"/>
        <item x="1668"/>
        <item x="3401"/>
        <item x="4387"/>
        <item x="2049"/>
        <item x="1677"/>
        <item x="5803"/>
        <item x="5252"/>
        <item x="2492"/>
        <item x="3983"/>
        <item x="432"/>
        <item x="16"/>
        <item x="504"/>
        <item x="3296"/>
        <item x="2460"/>
        <item x="6020"/>
        <item x="1434"/>
        <item x="5308"/>
        <item x="3539"/>
        <item x="142"/>
        <item x="3206"/>
        <item x="2419"/>
        <item x="5929"/>
        <item x="1891"/>
        <item x="3645"/>
        <item x="3008"/>
        <item x="5378"/>
        <item x="2158"/>
        <item x="1425"/>
        <item x="4217"/>
        <item x="1452"/>
        <item x="1200"/>
        <item x="5064"/>
        <item x="5791"/>
        <item x="2871"/>
        <item x="3570"/>
        <item x="6119"/>
        <item x="501"/>
        <item x="4208"/>
        <item x="1027"/>
        <item x="5638"/>
        <item x="3726"/>
        <item x="3696"/>
        <item x="5941"/>
        <item x="3015"/>
        <item x="3270"/>
        <item x="4256"/>
        <item x="2517"/>
        <item x="1202"/>
        <item x="3221"/>
        <item x="944"/>
        <item x="327"/>
        <item x="1010"/>
        <item x="1551"/>
        <item x="2280"/>
        <item x="2128"/>
        <item x="624"/>
        <item x="4391"/>
        <item x="5083"/>
        <item x="450"/>
        <item x="457"/>
        <item x="3327"/>
        <item x="2321"/>
        <item x="2139"/>
        <item x="3828"/>
        <item x="5798"/>
        <item x="1773"/>
        <item x="4722"/>
        <item x="412"/>
        <item x="3862"/>
        <item x="4169"/>
        <item x="3729"/>
        <item x="3687"/>
        <item x="4829"/>
        <item x="2863"/>
        <item x="5285"/>
        <item x="5025"/>
        <item x="2091"/>
        <item x="5499"/>
        <item x="2966"/>
        <item x="3734"/>
        <item x="3908"/>
        <item x="4924"/>
        <item x="946"/>
        <item x="1937"/>
        <item x="627"/>
        <item x="5067"/>
        <item x="265"/>
        <item x="2459"/>
        <item x="1613"/>
        <item x="5270"/>
        <item x="583"/>
        <item x="6003"/>
        <item x="1"/>
        <item x="2623"/>
        <item x="2556"/>
        <item x="3565"/>
        <item x="5362"/>
        <item x="3751"/>
        <item x="435"/>
        <item x="3813"/>
        <item x="3974"/>
        <item x="3256"/>
        <item x="5418"/>
        <item x="2026"/>
        <item x="5026"/>
        <item x="4994"/>
        <item x="4850"/>
        <item x="3619"/>
        <item x="4799"/>
        <item x="5535"/>
        <item x="1776"/>
        <item x="2347"/>
        <item x="1391"/>
        <item x="2877"/>
        <item x="1117"/>
        <item x="1495"/>
        <item x="4304"/>
        <item x="3132"/>
        <item x="5855"/>
        <item x="3105"/>
        <item x="4218"/>
        <item x="3717"/>
        <item x="4321"/>
        <item x="3505"/>
        <item x="3688"/>
        <item x="5294"/>
        <item x="4819"/>
        <item x="4166"/>
        <item x="1586"/>
        <item x="5928"/>
        <item x="1364"/>
        <item x="3559"/>
        <item x="2286"/>
        <item x="2223"/>
        <item x="1422"/>
        <item x="317"/>
        <item x="114"/>
        <item x="5758"/>
        <item x="3709"/>
        <item x="4948"/>
        <item x="4112"/>
        <item x="4170"/>
        <item x="2793"/>
        <item x="840"/>
        <item x="4339"/>
        <item x="4882"/>
        <item x="2268"/>
        <item x="3227"/>
        <item x="479"/>
        <item x="3054"/>
        <item x="2842"/>
        <item x="5359"/>
        <item x="6038"/>
        <item x="2363"/>
        <item x="2819"/>
        <item x="4047"/>
        <item x="3409"/>
        <item x="2242"/>
        <item x="2137"/>
        <item x="3158"/>
        <item x="2991"/>
        <item x="4442"/>
        <item x="4735"/>
        <item x="2787"/>
        <item x="5533"/>
        <item x="2042"/>
        <item x="2575"/>
        <item x="4812"/>
        <item x="5748"/>
        <item x="1602"/>
        <item x="72"/>
        <item x="1874"/>
        <item x="5031"/>
        <item x="3069"/>
        <item x="977"/>
        <item x="2524"/>
        <item x="4329"/>
        <item x="141"/>
        <item x="1106"/>
        <item x="847"/>
        <item x="3031"/>
        <item x="3791"/>
        <item x="5871"/>
        <item x="3375"/>
        <item x="4036"/>
        <item x="2818"/>
        <item x="2346"/>
        <item x="1161"/>
        <item x="6099"/>
        <item x="6028"/>
        <item x="5070"/>
        <item x="1475"/>
        <item x="3122"/>
        <item x="1078"/>
        <item x="934"/>
        <item x="5663"/>
        <item x="2203"/>
        <item x="3986"/>
        <item x="4253"/>
        <item x="3104"/>
        <item x="5223"/>
        <item x="4715"/>
        <item x="3267"/>
        <item x="5321"/>
        <item x="1661"/>
        <item x="1131"/>
        <item x="3512"/>
        <item x="405"/>
        <item x="4947"/>
        <item x="2112"/>
        <item x="3269"/>
        <item x="4479"/>
        <item x="1739"/>
        <item x="1310"/>
        <item x="5151"/>
        <item x="2948"/>
        <item x="1867"/>
        <item x="2214"/>
        <item x="669"/>
        <item x="4185"/>
        <item x="3257"/>
        <item x="5052"/>
        <item x="4334"/>
        <item x="1068"/>
        <item x="4902"/>
        <item x="4773"/>
        <item x="1069"/>
        <item x="5269"/>
        <item x="1929"/>
        <item x="1658"/>
        <item x="6086"/>
        <item x="3283"/>
        <item x="2666"/>
        <item x="6041"/>
        <item x="3661"/>
        <item x="185"/>
        <item x="4448"/>
        <item x="438"/>
        <item x="3896"/>
        <item x="2924"/>
        <item x="5992"/>
        <item x="1734"/>
        <item x="3352"/>
        <item x="3458"/>
        <item x="2451"/>
        <item x="5024"/>
        <item x="7"/>
        <item x="4838"/>
        <item x="1647"/>
        <item x="3403"/>
        <item x="11"/>
        <item x="3007"/>
        <item x="1233"/>
        <item x="3341"/>
        <item x="2172"/>
        <item x="4390"/>
        <item x="3404"/>
        <item x="628"/>
        <item x="2594"/>
        <item x="5354"/>
        <item x="5439"/>
        <item x="1704"/>
        <item x="5683"/>
        <item x="5600"/>
        <item x="155"/>
        <item x="4458"/>
        <item x="1266"/>
        <item x="5823"/>
        <item x="3535"/>
        <item x="2017"/>
        <item x="3"/>
        <item x="2378"/>
        <item x="324"/>
        <item x="280"/>
        <item x="4488"/>
        <item x="2549"/>
        <item x="3380"/>
        <item x="3868"/>
        <item x="5506"/>
        <item x="3353"/>
        <item x="4822"/>
        <item x="4463"/>
        <item x="3615"/>
        <item x="1327"/>
        <item x="3153"/>
        <item x="508"/>
        <item x="2500"/>
        <item x="4871"/>
        <item x="2996"/>
        <item x="1820"/>
        <item x="6127"/>
        <item x="5508"/>
        <item x="626"/>
        <item x="2326"/>
        <item x="3157"/>
        <item x="1415"/>
        <item x="3796"/>
        <item x="2082"/>
        <item x="389"/>
        <item x="1337"/>
        <item x="1431"/>
        <item x="867"/>
        <item x="4539"/>
        <item x="415"/>
        <item x="4788"/>
        <item x="2366"/>
        <item x="2957"/>
        <item x="1899"/>
        <item x="1458"/>
        <item x="2477"/>
        <item x="6064"/>
        <item x="356"/>
        <item x="1712"/>
        <item x="1306"/>
        <item x="3925"/>
        <item x="54"/>
        <item x="5471"/>
        <item x="2532"/>
        <item x="274"/>
        <item x="5142"/>
        <item x="4425"/>
        <item x="4040"/>
        <item x="353"/>
        <item x="24"/>
        <item x="1505"/>
        <item x="607"/>
        <item x="4538"/>
        <item x="4078"/>
        <item x="3003"/>
        <item x="4999"/>
        <item x="2993"/>
        <item x="4673"/>
        <item x="1014"/>
        <item x="5895"/>
        <item x="1979"/>
        <item x="2312"/>
        <item x="5845"/>
        <item x="5973"/>
        <item x="5307"/>
        <item x="6033"/>
        <item x="290"/>
        <item x="2969"/>
        <item x="6116"/>
        <item x="2330"/>
        <item x="1076"/>
        <item x="1234"/>
        <item x="910"/>
        <item x="2707"/>
        <item x="5939"/>
        <item x="35"/>
        <item x="4204"/>
        <item x="1124"/>
        <item x="2078"/>
        <item x="3278"/>
        <item x="976"/>
        <item x="5796"/>
        <item x="67"/>
        <item x="950"/>
        <item x="862"/>
        <item x="273"/>
        <item x="5740"/>
        <item x="2018"/>
        <item x="2105"/>
        <item x="5675"/>
        <item x="1917"/>
        <item x="526"/>
        <item x="5776"/>
        <item x="2527"/>
        <item x="5966"/>
        <item x="494"/>
        <item x="1585"/>
        <item x="5607"/>
        <item x="4177"/>
        <item x="2084"/>
        <item x="2342"/>
        <item x="803"/>
        <item x="1121"/>
        <item x="1884"/>
        <item x="4127"/>
        <item x="4378"/>
        <item x="898"/>
        <item x="2844"/>
        <item x="5175"/>
        <item x="211"/>
        <item x="4058"/>
        <item x="4981"/>
        <item x="4315"/>
        <item x="834"/>
        <item x="4265"/>
        <item x="3592"/>
        <item x="387"/>
        <item x="5112"/>
        <item x="2770"/>
        <item x="5077"/>
        <item x="1323"/>
        <item x="5902"/>
        <item x="1908"/>
        <item x="3792"/>
        <item x="4205"/>
        <item x="1396"/>
        <item x="2183"/>
        <item x="3181"/>
        <item x="5605"/>
        <item x="761"/>
        <item x="813"/>
        <item x="1592"/>
        <item x="1439"/>
        <item x="5328"/>
        <item x="4049"/>
        <item x="2939"/>
        <item x="3343"/>
        <item x="4780"/>
        <item x="3639"/>
        <item x="1426"/>
        <item x="5352"/>
        <item x="926"/>
        <item x="2440"/>
        <item x="3667"/>
        <item x="5593"/>
        <item x="440"/>
        <item x="3385"/>
        <item x="4913"/>
        <item x="1683"/>
        <item x="2694"/>
        <item x="2211"/>
        <item x="4179"/>
        <item x="5613"/>
        <item x="529"/>
        <item x="1798"/>
        <item x="5060"/>
        <item x="754"/>
        <item x="4287"/>
        <item x="5086"/>
        <item x="3788"/>
        <item x="4859"/>
        <item x="3990"/>
        <item x="2079"/>
        <item x="1060"/>
        <item x="5249"/>
        <item x="3694"/>
        <item x="2225"/>
        <item x="3387"/>
        <item x="531"/>
        <item x="4944"/>
        <item x="393"/>
        <item x="4258"/>
        <item x="3417"/>
        <item x="2127"/>
        <item x="2177"/>
        <item x="5889"/>
        <item x="4845"/>
        <item x="5088"/>
        <item x="3738"/>
        <item x="2980"/>
        <item x="4629"/>
        <item x="744"/>
        <item x="3800"/>
        <item x="5341"/>
        <item x="927"/>
        <item x="1702"/>
        <item x="4137"/>
        <item x="757"/>
        <item x="2155"/>
        <item x="5015"/>
        <item x="4707"/>
        <item x="2142"/>
        <item x="2730"/>
        <item x="4978"/>
        <item x="4563"/>
        <item x="2767"/>
        <item x="3068"/>
        <item x="5807"/>
        <item x="1587"/>
        <item x="4345"/>
        <item x="1710"/>
        <item x="1589"/>
        <item x="1573"/>
        <item x="2846"/>
        <item x="2287"/>
        <item x="4122"/>
        <item x="1858"/>
        <item x="5503"/>
        <item x="2997"/>
        <item x="4363"/>
        <item x="5802"/>
        <item x="4294"/>
        <item x="3964"/>
        <item x="3336"/>
        <item x="4144"/>
        <item x="359"/>
        <item x="4037"/>
        <item x="5167"/>
        <item x="4989"/>
        <item x="6016"/>
        <item x="3715"/>
        <item x="242"/>
        <item x="5816"/>
        <item x="3814"/>
        <item x="4530"/>
        <item x="3882"/>
        <item x="2410"/>
        <item x="4297"/>
        <item x="5089"/>
        <item x="1974"/>
        <item x="5461"/>
        <item x="5780"/>
        <item x="4675"/>
        <item x="5107"/>
        <item x="1370"/>
        <item x="3194"/>
        <item x="2829"/>
        <item x="1978"/>
        <item x="1762"/>
        <item x="5893"/>
        <item x="5935"/>
        <item x="3321"/>
        <item x="3486"/>
        <item x="2355"/>
        <item x="3231"/>
        <item x="1737"/>
        <item x="5198"/>
        <item x="920"/>
        <item x="2008"/>
        <item x="4790"/>
        <item x="2356"/>
        <item x="2576"/>
        <item x="2400"/>
        <item x="3945"/>
        <item x="5943"/>
        <item x="3939"/>
        <item x="679"/>
        <item x="2845"/>
        <item x="1347"/>
        <item x="5241"/>
        <item x="5878"/>
        <item x="5460"/>
        <item x="3043"/>
        <item x="4804"/>
        <item x="2832"/>
        <item x="4330"/>
        <item x="1493"/>
        <item x="1122"/>
        <item x="2647"/>
        <item x="10"/>
        <item x="1523"/>
        <item x="4393"/>
        <item x="163"/>
        <item x="4557"/>
        <item x="5140"/>
        <item x="3744"/>
        <item x="1639"/>
        <item x="2703"/>
        <item x="5614"/>
        <item x="374"/>
        <item x="2553"/>
        <item x="2122"/>
        <item x="3371"/>
        <item x="1283"/>
        <item x="4914"/>
        <item x="5177"/>
        <item x="5705"/>
        <item x="2135"/>
        <item x="5007"/>
        <item x="3697"/>
        <item x="4685"/>
        <item x="2252"/>
        <item x="2296"/>
        <item x="6129"/>
        <item x="5651"/>
        <item x="835"/>
        <item x="1485"/>
        <item x="1094"/>
        <item x="146"/>
        <item x="3876"/>
        <item x="2215"/>
        <item x="1290"/>
        <item x="753"/>
        <item x="4117"/>
        <item x="239"/>
        <item x="5373"/>
        <item x="2959"/>
        <item x="4202"/>
        <item x="5932"/>
        <item x="2552"/>
        <item x="5991"/>
        <item x="5322"/>
        <item x="2476"/>
        <item x="2874"/>
        <item x="868"/>
        <item x="4476"/>
        <item x="5556"/>
        <item x="4517"/>
        <item x="5444"/>
        <item x="6057"/>
        <item x="5564"/>
        <item x="1037"/>
        <item x="3633"/>
        <item x="4288"/>
        <item x="3875"/>
        <item x="4300"/>
        <item x="909"/>
        <item x="3886"/>
        <item x="3707"/>
        <item x="4045"/>
        <item x="4234"/>
        <item x="2831"/>
        <item x="380"/>
        <item x="2028"/>
        <item x="2193"/>
        <item x="4697"/>
        <item x="3622"/>
        <item x="6130"/>
        <item x="2839"/>
        <item x="1285"/>
        <item x="3997"/>
        <item x="2743"/>
        <item x="5215"/>
        <item x="258"/>
        <item x="4885"/>
        <item x="4245"/>
        <item x="2455"/>
        <item x="5374"/>
        <item x="4686"/>
        <item x="4991"/>
        <item x="1567"/>
        <item x="3095"/>
        <item x="5737"/>
        <item x="3190"/>
        <item x="5047"/>
        <item x="2150"/>
        <item x="5653"/>
        <item x="5467"/>
        <item x="2349"/>
        <item x="902"/>
        <item x="464"/>
        <item x="4352"/>
        <item x="4094"/>
        <item x="3777"/>
        <item x="2481"/>
        <item x="5355"/>
        <item x="1554"/>
        <item x="3475"/>
        <item x="4683"/>
        <item x="4286"/>
        <item x="2493"/>
        <item x="5393"/>
        <item x="5293"/>
        <item x="491"/>
        <item x="6013"/>
        <item x="1298"/>
        <item x="5587"/>
        <item x="257"/>
        <item x="3168"/>
        <item x="27"/>
        <item x="1440"/>
        <item x="4657"/>
        <item x="246"/>
        <item x="5292"/>
        <item x="2632"/>
        <item x="6095"/>
        <item x="5208"/>
        <item x="6008"/>
        <item x="5049"/>
        <item x="3802"/>
        <item x="1118"/>
        <item x="5901"/>
        <item x="5104"/>
        <item x="3821"/>
        <item x="308"/>
        <item x="1853"/>
        <item x="4518"/>
        <item x="4247"/>
        <item x="2635"/>
        <item x="4201"/>
        <item x="6004"/>
        <item x="5836"/>
        <item x="339"/>
        <item x="3288"/>
        <item x="6044"/>
        <item x="4867"/>
        <item x="5793"/>
        <item x="5145"/>
        <item x="5169"/>
        <item x="2089"/>
        <item x="5338"/>
        <item x="1565"/>
        <item x="3236"/>
        <item x="980"/>
        <item x="4187"/>
        <item x="5634"/>
        <item x="4414"/>
        <item x="5097"/>
        <item x="4508"/>
        <item x="486"/>
        <item x="4555"/>
        <item x="649"/>
        <item x="161"/>
        <item x="2100"/>
        <item x="4455"/>
        <item x="5475"/>
        <item x="3275"/>
        <item x="3170"/>
        <item x="5730"/>
        <item x="3220"/>
        <item x="2192"/>
        <item x="5315"/>
        <item x="4664"/>
        <item x="2243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7">
        <item x="0"/>
        <item x="1"/>
        <item x="2"/>
        <item x="3"/>
        <item x="4"/>
        <item x="5"/>
        <item x="6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11">
        <item n="Tachnology Group" x="8"/>
        <item x="2"/>
        <item x="1"/>
        <item n="Office supplies Group" x="9"/>
        <item n="Furniture Group" x="7"/>
        <item x="3"/>
        <item x="4"/>
        <item x="0"/>
        <item x="6"/>
        <item x="5"/>
        <item t="default"/>
      </items>
    </pivotField>
  </pivotFields>
  <rowFields count="2">
    <field x="26"/>
    <field x="15"/>
  </rowFields>
  <rowItems count="28">
    <i>
      <x/>
    </i>
    <i r="1">
      <x/>
    </i>
    <i r="1">
      <x v="6"/>
    </i>
    <i r="1">
      <x v="13"/>
    </i>
    <i>
      <x v="1"/>
    </i>
    <i r="1">
      <x v="1"/>
    </i>
    <i>
      <x v="2"/>
    </i>
    <i r="1">
      <x v="2"/>
    </i>
    <i>
      <x v="3"/>
    </i>
    <i r="1">
      <x v="3"/>
    </i>
    <i r="1">
      <x v="10"/>
    </i>
    <i r="1">
      <x v="12"/>
    </i>
    <i r="1">
      <x v="14"/>
    </i>
    <i>
      <x v="4"/>
    </i>
    <i r="1">
      <x v="4"/>
    </i>
    <i r="1">
      <x v="5"/>
    </i>
    <i r="1">
      <x v="16"/>
    </i>
    <i>
      <x v="5"/>
    </i>
    <i r="1">
      <x v="7"/>
    </i>
    <i>
      <x v="6"/>
    </i>
    <i r="1">
      <x v="8"/>
    </i>
    <i>
      <x v="7"/>
    </i>
    <i r="1">
      <x v="9"/>
    </i>
    <i>
      <x v="8"/>
    </i>
    <i r="1">
      <x v="11"/>
    </i>
    <i>
      <x v="9"/>
    </i>
    <i r="1">
      <x v="15"/>
    </i>
    <i t="grand">
      <x/>
    </i>
  </rowItems>
  <colItems count="1">
    <i/>
  </colItems>
  <dataFields count="1">
    <dataField name="Sum of Sales" fld="17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65D7D-139B-4D42-ABEB-82BFF88BBC4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B570" firstHeaderRow="1" firstDataRow="1" firstDataCol="1" rowPageCount="1" colPageCount="1"/>
  <pivotFields count="27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axis="axisRow"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>
      <items count="7">
        <item x="0"/>
        <item x="1"/>
        <item x="2"/>
        <item x="3"/>
        <item x="4"/>
        <item x="5"/>
        <item x="6"/>
      </items>
    </pivotField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16"/>
  </rowFields>
  <rowItems count="567">
    <i>
      <x v="5"/>
    </i>
    <i>
      <x v="16"/>
    </i>
    <i>
      <x v="17"/>
    </i>
    <i>
      <x v="22"/>
    </i>
    <i>
      <x v="23"/>
    </i>
    <i>
      <x v="29"/>
    </i>
    <i>
      <x v="36"/>
    </i>
    <i>
      <x v="37"/>
    </i>
    <i>
      <x v="40"/>
    </i>
    <i>
      <x v="46"/>
    </i>
    <i>
      <x v="47"/>
    </i>
    <i>
      <x v="53"/>
    </i>
    <i>
      <x v="55"/>
    </i>
    <i>
      <x v="57"/>
    </i>
    <i>
      <x v="64"/>
    </i>
    <i>
      <x v="66"/>
    </i>
    <i>
      <x v="68"/>
    </i>
    <i>
      <x v="75"/>
    </i>
    <i>
      <x v="76"/>
    </i>
    <i>
      <x v="87"/>
    </i>
    <i>
      <x v="90"/>
    </i>
    <i>
      <x v="95"/>
    </i>
    <i>
      <x v="97"/>
    </i>
    <i>
      <x v="99"/>
    </i>
    <i>
      <x v="100"/>
    </i>
    <i>
      <x v="102"/>
    </i>
    <i>
      <x v="103"/>
    </i>
    <i>
      <x v="104"/>
    </i>
    <i>
      <x v="106"/>
    </i>
    <i>
      <x v="107"/>
    </i>
    <i>
      <x v="115"/>
    </i>
    <i>
      <x v="125"/>
    </i>
    <i>
      <x v="129"/>
    </i>
    <i>
      <x v="139"/>
    </i>
    <i>
      <x v="141"/>
    </i>
    <i>
      <x v="143"/>
    </i>
    <i>
      <x v="148"/>
    </i>
    <i>
      <x v="155"/>
    </i>
    <i>
      <x v="159"/>
    </i>
    <i>
      <x v="162"/>
    </i>
    <i>
      <x v="165"/>
    </i>
    <i>
      <x v="166"/>
    </i>
    <i>
      <x v="169"/>
    </i>
    <i>
      <x v="171"/>
    </i>
    <i>
      <x v="176"/>
    </i>
    <i>
      <x v="178"/>
    </i>
    <i>
      <x v="180"/>
    </i>
    <i>
      <x v="182"/>
    </i>
    <i>
      <x v="193"/>
    </i>
    <i>
      <x v="197"/>
    </i>
    <i>
      <x v="198"/>
    </i>
    <i>
      <x v="200"/>
    </i>
    <i>
      <x v="203"/>
    </i>
    <i>
      <x v="204"/>
    </i>
    <i>
      <x v="205"/>
    </i>
    <i>
      <x v="211"/>
    </i>
    <i>
      <x v="214"/>
    </i>
    <i>
      <x v="215"/>
    </i>
    <i>
      <x v="221"/>
    </i>
    <i>
      <x v="224"/>
    </i>
    <i>
      <x v="225"/>
    </i>
    <i>
      <x v="228"/>
    </i>
    <i>
      <x v="232"/>
    </i>
    <i>
      <x v="233"/>
    </i>
    <i>
      <x v="235"/>
    </i>
    <i>
      <x v="237"/>
    </i>
    <i>
      <x v="239"/>
    </i>
    <i>
      <x v="243"/>
    </i>
    <i>
      <x v="244"/>
    </i>
    <i>
      <x v="251"/>
    </i>
    <i>
      <x v="252"/>
    </i>
    <i>
      <x v="255"/>
    </i>
    <i>
      <x v="256"/>
    </i>
    <i>
      <x v="259"/>
    </i>
    <i>
      <x v="260"/>
    </i>
    <i>
      <x v="263"/>
    </i>
    <i>
      <x v="265"/>
    </i>
    <i>
      <x v="267"/>
    </i>
    <i>
      <x v="268"/>
    </i>
    <i>
      <x v="270"/>
    </i>
    <i>
      <x v="276"/>
    </i>
    <i>
      <x v="277"/>
    </i>
    <i>
      <x v="285"/>
    </i>
    <i>
      <x v="286"/>
    </i>
    <i>
      <x v="288"/>
    </i>
    <i>
      <x v="292"/>
    </i>
    <i>
      <x v="300"/>
    </i>
    <i>
      <x v="301"/>
    </i>
    <i>
      <x v="307"/>
    </i>
    <i>
      <x v="312"/>
    </i>
    <i>
      <x v="313"/>
    </i>
    <i>
      <x v="315"/>
    </i>
    <i>
      <x v="319"/>
    </i>
    <i>
      <x v="321"/>
    </i>
    <i>
      <x v="323"/>
    </i>
    <i>
      <x v="325"/>
    </i>
    <i>
      <x v="328"/>
    </i>
    <i>
      <x v="331"/>
    </i>
    <i>
      <x v="334"/>
    </i>
    <i>
      <x v="337"/>
    </i>
    <i>
      <x v="339"/>
    </i>
    <i>
      <x v="342"/>
    </i>
    <i>
      <x v="352"/>
    </i>
    <i>
      <x v="353"/>
    </i>
    <i>
      <x v="361"/>
    </i>
    <i>
      <x v="364"/>
    </i>
    <i>
      <x v="369"/>
    </i>
    <i>
      <x v="373"/>
    </i>
    <i>
      <x v="376"/>
    </i>
    <i>
      <x v="378"/>
    </i>
    <i>
      <x v="381"/>
    </i>
    <i>
      <x v="383"/>
    </i>
    <i>
      <x v="384"/>
    </i>
    <i>
      <x v="391"/>
    </i>
    <i>
      <x v="394"/>
    </i>
    <i>
      <x v="397"/>
    </i>
    <i>
      <x v="398"/>
    </i>
    <i>
      <x v="399"/>
    </i>
    <i>
      <x v="401"/>
    </i>
    <i>
      <x v="402"/>
    </i>
    <i>
      <x v="403"/>
    </i>
    <i>
      <x v="407"/>
    </i>
    <i>
      <x v="409"/>
    </i>
    <i>
      <x v="411"/>
    </i>
    <i>
      <x v="412"/>
    </i>
    <i>
      <x v="413"/>
    </i>
    <i>
      <x v="415"/>
    </i>
    <i>
      <x v="416"/>
    </i>
    <i>
      <x v="417"/>
    </i>
    <i>
      <x v="421"/>
    </i>
    <i>
      <x v="424"/>
    </i>
    <i>
      <x v="426"/>
    </i>
    <i>
      <x v="439"/>
    </i>
    <i>
      <x v="440"/>
    </i>
    <i>
      <x v="441"/>
    </i>
    <i>
      <x v="444"/>
    </i>
    <i>
      <x v="445"/>
    </i>
    <i>
      <x v="447"/>
    </i>
    <i>
      <x v="452"/>
    </i>
    <i>
      <x v="453"/>
    </i>
    <i>
      <x v="455"/>
    </i>
    <i>
      <x v="457"/>
    </i>
    <i>
      <x v="459"/>
    </i>
    <i>
      <x v="461"/>
    </i>
    <i>
      <x v="464"/>
    </i>
    <i>
      <x v="469"/>
    </i>
    <i>
      <x v="471"/>
    </i>
    <i>
      <x v="472"/>
    </i>
    <i>
      <x v="479"/>
    </i>
    <i>
      <x v="480"/>
    </i>
    <i>
      <x v="483"/>
    </i>
    <i>
      <x v="484"/>
    </i>
    <i>
      <x v="487"/>
    </i>
    <i>
      <x v="493"/>
    </i>
    <i>
      <x v="496"/>
    </i>
    <i>
      <x v="498"/>
    </i>
    <i>
      <x v="503"/>
    </i>
    <i>
      <x v="506"/>
    </i>
    <i>
      <x v="511"/>
    </i>
    <i>
      <x v="513"/>
    </i>
    <i>
      <x v="515"/>
    </i>
    <i>
      <x v="517"/>
    </i>
    <i>
      <x v="518"/>
    </i>
    <i>
      <x v="521"/>
    </i>
    <i>
      <x v="527"/>
    </i>
    <i>
      <x v="530"/>
    </i>
    <i>
      <x v="531"/>
    </i>
    <i>
      <x v="532"/>
    </i>
    <i>
      <x v="534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57"/>
    </i>
    <i>
      <x v="558"/>
    </i>
    <i>
      <x v="564"/>
    </i>
    <i>
      <x v="565"/>
    </i>
    <i>
      <x v="567"/>
    </i>
    <i>
      <x v="570"/>
    </i>
    <i>
      <x v="571"/>
    </i>
    <i>
      <x v="578"/>
    </i>
    <i>
      <x v="587"/>
    </i>
    <i>
      <x v="591"/>
    </i>
    <i>
      <x v="595"/>
    </i>
    <i>
      <x v="597"/>
    </i>
    <i>
      <x v="609"/>
    </i>
    <i>
      <x v="611"/>
    </i>
    <i>
      <x v="613"/>
    </i>
    <i>
      <x v="614"/>
    </i>
    <i>
      <x v="615"/>
    </i>
    <i>
      <x v="618"/>
    </i>
    <i>
      <x v="624"/>
    </i>
    <i>
      <x v="630"/>
    </i>
    <i>
      <x v="632"/>
    </i>
    <i>
      <x v="633"/>
    </i>
    <i>
      <x v="637"/>
    </i>
    <i>
      <x v="639"/>
    </i>
    <i>
      <x v="647"/>
    </i>
    <i>
      <x v="648"/>
    </i>
    <i>
      <x v="650"/>
    </i>
    <i>
      <x v="653"/>
    </i>
    <i>
      <x v="659"/>
    </i>
    <i>
      <x v="665"/>
    </i>
    <i>
      <x v="672"/>
    </i>
    <i>
      <x v="675"/>
    </i>
    <i>
      <x v="677"/>
    </i>
    <i>
      <x v="678"/>
    </i>
    <i>
      <x v="680"/>
    </i>
    <i>
      <x v="685"/>
    </i>
    <i>
      <x v="689"/>
    </i>
    <i>
      <x v="690"/>
    </i>
    <i>
      <x v="692"/>
    </i>
    <i>
      <x v="695"/>
    </i>
    <i>
      <x v="696"/>
    </i>
    <i>
      <x v="699"/>
    </i>
    <i>
      <x v="701"/>
    </i>
    <i>
      <x v="703"/>
    </i>
    <i>
      <x v="709"/>
    </i>
    <i>
      <x v="710"/>
    </i>
    <i>
      <x v="714"/>
    </i>
    <i>
      <x v="715"/>
    </i>
    <i>
      <x v="718"/>
    </i>
    <i>
      <x v="721"/>
    </i>
    <i>
      <x v="726"/>
    </i>
    <i>
      <x v="729"/>
    </i>
    <i>
      <x v="732"/>
    </i>
    <i>
      <x v="733"/>
    </i>
    <i>
      <x v="736"/>
    </i>
    <i>
      <x v="739"/>
    </i>
    <i>
      <x v="741"/>
    </i>
    <i>
      <x v="743"/>
    </i>
    <i>
      <x v="747"/>
    </i>
    <i>
      <x v="750"/>
    </i>
    <i>
      <x v="754"/>
    </i>
    <i>
      <x v="755"/>
    </i>
    <i>
      <x v="757"/>
    </i>
    <i>
      <x v="758"/>
    </i>
    <i>
      <x v="760"/>
    </i>
    <i>
      <x v="764"/>
    </i>
    <i>
      <x v="765"/>
    </i>
    <i>
      <x v="766"/>
    </i>
    <i>
      <x v="770"/>
    </i>
    <i>
      <x v="771"/>
    </i>
    <i>
      <x v="775"/>
    </i>
    <i>
      <x v="777"/>
    </i>
    <i>
      <x v="781"/>
    </i>
    <i>
      <x v="782"/>
    </i>
    <i>
      <x v="786"/>
    </i>
    <i>
      <x v="789"/>
    </i>
    <i>
      <x v="791"/>
    </i>
    <i>
      <x v="794"/>
    </i>
    <i>
      <x v="795"/>
    </i>
    <i>
      <x v="797"/>
    </i>
    <i>
      <x v="801"/>
    </i>
    <i>
      <x v="805"/>
    </i>
    <i>
      <x v="820"/>
    </i>
    <i>
      <x v="822"/>
    </i>
    <i>
      <x v="823"/>
    </i>
    <i>
      <x v="829"/>
    </i>
    <i>
      <x v="840"/>
    </i>
    <i>
      <x v="842"/>
    </i>
    <i>
      <x v="847"/>
    </i>
    <i>
      <x v="850"/>
    </i>
    <i>
      <x v="852"/>
    </i>
    <i>
      <x v="856"/>
    </i>
    <i>
      <x v="859"/>
    </i>
    <i>
      <x v="860"/>
    </i>
    <i>
      <x v="864"/>
    </i>
    <i>
      <x v="865"/>
    </i>
    <i>
      <x v="866"/>
    </i>
    <i>
      <x v="873"/>
    </i>
    <i>
      <x v="874"/>
    </i>
    <i>
      <x v="875"/>
    </i>
    <i>
      <x v="877"/>
    </i>
    <i>
      <x v="881"/>
    </i>
    <i>
      <x v="887"/>
    </i>
    <i>
      <x v="889"/>
    </i>
    <i>
      <x v="890"/>
    </i>
    <i>
      <x v="892"/>
    </i>
    <i>
      <x v="893"/>
    </i>
    <i>
      <x v="894"/>
    </i>
    <i>
      <x v="896"/>
    </i>
    <i>
      <x v="898"/>
    </i>
    <i>
      <x v="899"/>
    </i>
    <i>
      <x v="902"/>
    </i>
    <i>
      <x v="903"/>
    </i>
    <i>
      <x v="906"/>
    </i>
    <i>
      <x v="907"/>
    </i>
    <i>
      <x v="912"/>
    </i>
    <i>
      <x v="913"/>
    </i>
    <i>
      <x v="915"/>
    </i>
    <i>
      <x v="920"/>
    </i>
    <i>
      <x v="922"/>
    </i>
    <i>
      <x v="924"/>
    </i>
    <i>
      <x v="925"/>
    </i>
    <i>
      <x v="926"/>
    </i>
    <i>
      <x v="927"/>
    </i>
    <i>
      <x v="928"/>
    </i>
    <i>
      <x v="933"/>
    </i>
    <i>
      <x v="934"/>
    </i>
    <i>
      <x v="936"/>
    </i>
    <i>
      <x v="940"/>
    </i>
    <i>
      <x v="942"/>
    </i>
    <i>
      <x v="952"/>
    </i>
    <i>
      <x v="955"/>
    </i>
    <i>
      <x v="958"/>
    </i>
    <i>
      <x v="962"/>
    </i>
    <i>
      <x v="963"/>
    </i>
    <i>
      <x v="965"/>
    </i>
    <i>
      <x v="975"/>
    </i>
    <i>
      <x v="979"/>
    </i>
    <i>
      <x v="992"/>
    </i>
    <i>
      <x v="994"/>
    </i>
    <i>
      <x v="995"/>
    </i>
    <i>
      <x v="1001"/>
    </i>
    <i>
      <x v="1002"/>
    </i>
    <i>
      <x v="1005"/>
    </i>
    <i>
      <x v="1010"/>
    </i>
    <i>
      <x v="1011"/>
    </i>
    <i>
      <x v="1012"/>
    </i>
    <i>
      <x v="1014"/>
    </i>
    <i>
      <x v="1021"/>
    </i>
    <i>
      <x v="1022"/>
    </i>
    <i>
      <x v="1023"/>
    </i>
    <i>
      <x v="1024"/>
    </i>
    <i>
      <x v="1031"/>
    </i>
    <i>
      <x v="1033"/>
    </i>
    <i>
      <x v="1037"/>
    </i>
    <i>
      <x v="1047"/>
    </i>
    <i>
      <x v="1049"/>
    </i>
    <i>
      <x v="1052"/>
    </i>
    <i>
      <x v="1059"/>
    </i>
    <i>
      <x v="1065"/>
    </i>
    <i>
      <x v="1068"/>
    </i>
    <i>
      <x v="1071"/>
    </i>
    <i>
      <x v="1075"/>
    </i>
    <i>
      <x v="1079"/>
    </i>
    <i>
      <x v="1080"/>
    </i>
    <i>
      <x v="1095"/>
    </i>
    <i>
      <x v="1097"/>
    </i>
    <i>
      <x v="1099"/>
    </i>
    <i>
      <x v="1109"/>
    </i>
    <i>
      <x v="1110"/>
    </i>
    <i>
      <x v="1112"/>
    </i>
    <i>
      <x v="1119"/>
    </i>
    <i>
      <x v="1120"/>
    </i>
    <i>
      <x v="1123"/>
    </i>
    <i>
      <x v="1128"/>
    </i>
    <i>
      <x v="1131"/>
    </i>
    <i>
      <x v="1136"/>
    </i>
    <i>
      <x v="1143"/>
    </i>
    <i>
      <x v="1144"/>
    </i>
    <i>
      <x v="1147"/>
    </i>
    <i>
      <x v="1151"/>
    </i>
    <i>
      <x v="1154"/>
    </i>
    <i>
      <x v="1159"/>
    </i>
    <i>
      <x v="1160"/>
    </i>
    <i>
      <x v="1165"/>
    </i>
    <i>
      <x v="1169"/>
    </i>
    <i>
      <x v="1171"/>
    </i>
    <i>
      <x v="1175"/>
    </i>
    <i>
      <x v="1176"/>
    </i>
    <i>
      <x v="1180"/>
    </i>
    <i>
      <x v="1181"/>
    </i>
    <i>
      <x v="1186"/>
    </i>
    <i>
      <x v="1187"/>
    </i>
    <i>
      <x v="1192"/>
    </i>
    <i>
      <x v="1195"/>
    </i>
    <i>
      <x v="1196"/>
    </i>
    <i>
      <x v="1198"/>
    </i>
    <i>
      <x v="1212"/>
    </i>
    <i>
      <x v="1213"/>
    </i>
    <i>
      <x v="1214"/>
    </i>
    <i>
      <x v="1218"/>
    </i>
    <i>
      <x v="1223"/>
    </i>
    <i>
      <x v="1224"/>
    </i>
    <i>
      <x v="1225"/>
    </i>
    <i>
      <x v="1228"/>
    </i>
    <i>
      <x v="1230"/>
    </i>
    <i>
      <x v="1236"/>
    </i>
    <i>
      <x v="1239"/>
    </i>
    <i>
      <x v="1242"/>
    </i>
    <i>
      <x v="1243"/>
    </i>
    <i>
      <x v="1245"/>
    </i>
    <i>
      <x v="1248"/>
    </i>
    <i>
      <x v="1254"/>
    </i>
    <i>
      <x v="1256"/>
    </i>
    <i>
      <x v="1257"/>
    </i>
    <i>
      <x v="1260"/>
    </i>
    <i>
      <x v="1266"/>
    </i>
    <i>
      <x v="1268"/>
    </i>
    <i>
      <x v="1270"/>
    </i>
    <i>
      <x v="1272"/>
    </i>
    <i>
      <x v="1278"/>
    </i>
    <i>
      <x v="1280"/>
    </i>
    <i>
      <x v="1284"/>
    </i>
    <i>
      <x v="1288"/>
    </i>
    <i>
      <x v="1291"/>
    </i>
    <i>
      <x v="1293"/>
    </i>
    <i>
      <x v="1294"/>
    </i>
    <i>
      <x v="1297"/>
    </i>
    <i>
      <x v="1298"/>
    </i>
    <i>
      <x v="1299"/>
    </i>
    <i>
      <x v="1302"/>
    </i>
    <i>
      <x v="1304"/>
    </i>
    <i>
      <x v="1305"/>
    </i>
    <i>
      <x v="1307"/>
    </i>
    <i>
      <x v="1310"/>
    </i>
    <i>
      <x v="1312"/>
    </i>
    <i>
      <x v="1314"/>
    </i>
    <i>
      <x v="1315"/>
    </i>
    <i>
      <x v="1320"/>
    </i>
    <i>
      <x v="1321"/>
    </i>
    <i>
      <x v="1331"/>
    </i>
    <i>
      <x v="1340"/>
    </i>
    <i>
      <x v="1343"/>
    </i>
    <i>
      <x v="1344"/>
    </i>
    <i>
      <x v="1345"/>
    </i>
    <i>
      <x v="1346"/>
    </i>
    <i>
      <x v="1348"/>
    </i>
    <i>
      <x v="1349"/>
    </i>
    <i>
      <x v="1358"/>
    </i>
    <i>
      <x v="1359"/>
    </i>
    <i>
      <x v="1361"/>
    </i>
    <i>
      <x v="1366"/>
    </i>
    <i>
      <x v="1368"/>
    </i>
    <i>
      <x v="1371"/>
    </i>
    <i>
      <x v="1372"/>
    </i>
    <i>
      <x v="1374"/>
    </i>
    <i>
      <x v="1376"/>
    </i>
    <i>
      <x v="1378"/>
    </i>
    <i>
      <x v="1379"/>
    </i>
    <i>
      <x v="1388"/>
    </i>
    <i>
      <x v="1391"/>
    </i>
    <i>
      <x v="1397"/>
    </i>
    <i>
      <x v="1398"/>
    </i>
    <i>
      <x v="1403"/>
    </i>
    <i>
      <x v="1408"/>
    </i>
    <i>
      <x v="1414"/>
    </i>
    <i>
      <x v="1422"/>
    </i>
    <i>
      <x v="1425"/>
    </i>
    <i>
      <x v="1433"/>
    </i>
    <i>
      <x v="1435"/>
    </i>
    <i>
      <x v="1437"/>
    </i>
    <i>
      <x v="1438"/>
    </i>
    <i>
      <x v="1439"/>
    </i>
    <i>
      <x v="1443"/>
    </i>
    <i>
      <x v="1455"/>
    </i>
    <i>
      <x v="1456"/>
    </i>
    <i>
      <x v="1458"/>
    </i>
    <i>
      <x v="1459"/>
    </i>
    <i>
      <x v="1461"/>
    </i>
    <i>
      <x v="1466"/>
    </i>
    <i>
      <x v="1468"/>
    </i>
    <i>
      <x v="1475"/>
    </i>
    <i>
      <x v="1476"/>
    </i>
    <i>
      <x v="1480"/>
    </i>
    <i>
      <x v="1482"/>
    </i>
    <i>
      <x v="1484"/>
    </i>
    <i>
      <x v="1486"/>
    </i>
    <i>
      <x v="1487"/>
    </i>
    <i>
      <x v="1488"/>
    </i>
    <i>
      <x v="1490"/>
    </i>
    <i>
      <x v="1493"/>
    </i>
    <i>
      <x v="1500"/>
    </i>
    <i>
      <x v="1501"/>
    </i>
    <i>
      <x v="1502"/>
    </i>
    <i>
      <x v="1503"/>
    </i>
    <i>
      <x v="1506"/>
    </i>
    <i>
      <x v="1507"/>
    </i>
    <i>
      <x v="1510"/>
    </i>
    <i>
      <x v="1513"/>
    </i>
    <i>
      <x v="1517"/>
    </i>
    <i>
      <x v="1523"/>
    </i>
    <i>
      <x v="1526"/>
    </i>
    <i>
      <x v="1529"/>
    </i>
    <i>
      <x v="1536"/>
    </i>
    <i>
      <x v="1542"/>
    </i>
    <i>
      <x v="1545"/>
    </i>
    <i>
      <x v="1550"/>
    </i>
    <i>
      <x v="1551"/>
    </i>
    <i>
      <x v="1555"/>
    </i>
    <i>
      <x v="1559"/>
    </i>
    <i>
      <x v="1562"/>
    </i>
    <i>
      <x v="1570"/>
    </i>
    <i>
      <x v="1575"/>
    </i>
    <i>
      <x v="1589"/>
    </i>
    <i>
      <x v="1599"/>
    </i>
    <i>
      <x v="1600"/>
    </i>
    <i>
      <x v="1602"/>
    </i>
    <i>
      <x v="1603"/>
    </i>
    <i>
      <x v="1604"/>
    </i>
    <i>
      <x v="1605"/>
    </i>
    <i>
      <x v="1610"/>
    </i>
    <i>
      <x v="1615"/>
    </i>
    <i>
      <x v="1617"/>
    </i>
    <i>
      <x v="1618"/>
    </i>
    <i>
      <x v="1619"/>
    </i>
    <i>
      <x v="1624"/>
    </i>
    <i>
      <x v="1625"/>
    </i>
    <i>
      <x v="1631"/>
    </i>
    <i>
      <x v="1633"/>
    </i>
    <i>
      <x v="1642"/>
    </i>
    <i>
      <x v="1643"/>
    </i>
    <i>
      <x v="1646"/>
    </i>
    <i>
      <x v="1647"/>
    </i>
    <i>
      <x v="1652"/>
    </i>
    <i>
      <x v="1656"/>
    </i>
    <i>
      <x v="1664"/>
    </i>
    <i>
      <x v="1667"/>
    </i>
    <i>
      <x v="1668"/>
    </i>
    <i>
      <x v="1671"/>
    </i>
    <i>
      <x v="1673"/>
    </i>
    <i>
      <x v="1675"/>
    </i>
    <i>
      <x v="1676"/>
    </i>
    <i>
      <x v="1677"/>
    </i>
    <i>
      <x v="1680"/>
    </i>
    <i>
      <x v="1682"/>
    </i>
    <i>
      <x v="1683"/>
    </i>
    <i>
      <x v="1687"/>
    </i>
    <i>
      <x v="1690"/>
    </i>
    <i>
      <x v="1691"/>
    </i>
    <i>
      <x v="1699"/>
    </i>
    <i>
      <x v="1704"/>
    </i>
    <i>
      <x v="1707"/>
    </i>
    <i>
      <x v="1709"/>
    </i>
    <i>
      <x v="1710"/>
    </i>
    <i>
      <x v="1718"/>
    </i>
    <i>
      <x v="1722"/>
    </i>
    <i>
      <x v="1727"/>
    </i>
    <i>
      <x v="1733"/>
    </i>
    <i>
      <x v="1744"/>
    </i>
    <i>
      <x v="1746"/>
    </i>
    <i>
      <x v="1748"/>
    </i>
    <i>
      <x v="1752"/>
    </i>
    <i>
      <x v="1755"/>
    </i>
    <i>
      <x v="1758"/>
    </i>
    <i>
      <x v="1759"/>
    </i>
    <i>
      <x v="1761"/>
    </i>
    <i>
      <x v="1762"/>
    </i>
    <i>
      <x v="1763"/>
    </i>
    <i>
      <x v="1767"/>
    </i>
    <i>
      <x v="1768"/>
    </i>
    <i>
      <x v="1770"/>
    </i>
    <i>
      <x v="1771"/>
    </i>
    <i>
      <x v="1773"/>
    </i>
    <i>
      <x v="1776"/>
    </i>
    <i>
      <x v="1777"/>
    </i>
    <i>
      <x v="1779"/>
    </i>
    <i>
      <x v="1780"/>
    </i>
    <i>
      <x v="1785"/>
    </i>
    <i>
      <x v="1791"/>
    </i>
    <i>
      <x v="1795"/>
    </i>
    <i>
      <x v="1797"/>
    </i>
    <i>
      <x v="1806"/>
    </i>
    <i>
      <x v="1816"/>
    </i>
    <i>
      <x v="1820"/>
    </i>
    <i>
      <x v="1826"/>
    </i>
    <i>
      <x v="1828"/>
    </i>
    <i>
      <x v="1834"/>
    </i>
    <i>
      <x v="1843"/>
    </i>
    <i>
      <x v="1844"/>
    </i>
    <i>
      <x v="1847"/>
    </i>
    <i t="grand">
      <x/>
    </i>
  </rowItems>
  <colItems count="1">
    <i/>
  </colItems>
  <pageFields count="1">
    <pageField fld="24" item="3" hier="-1"/>
  </pageFields>
  <dataFields count="1">
    <dataField name="Sum of Sales" fld="17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1291</v>
    <v>7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DA31-C534-4E32-95EC-64581AA8E5C1}">
  <sheetPr codeName="Sheet6"/>
  <dimension ref="A1:U9995"/>
  <sheetViews>
    <sheetView workbookViewId="0">
      <selection activeCell="O24" sqref="A1:U9995"/>
    </sheetView>
  </sheetViews>
  <sheetFormatPr defaultColWidth="11" defaultRowHeight="15.75" x14ac:dyDescent="0.25"/>
  <cols>
    <col min="1" max="1" width="11" customWidth="1"/>
    <col min="2" max="2" width="18.125" customWidth="1"/>
    <col min="17" max="17" width="26.375" customWidth="1"/>
  </cols>
  <sheetData>
    <row r="1" spans="1:21" x14ac:dyDescent="0.25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</row>
    <row r="2" spans="1:21" x14ac:dyDescent="0.25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25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25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1" x14ac:dyDescent="0.25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25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25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</row>
    <row r="8" spans="1:21" x14ac:dyDescent="0.25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</row>
    <row r="9" spans="1:21" x14ac:dyDescent="0.25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25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25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25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25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25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25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25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25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25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25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</row>
    <row r="20" spans="1:21" x14ac:dyDescent="0.25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</row>
    <row r="21" spans="1:21" x14ac:dyDescent="0.25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25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25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25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25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25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25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25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25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25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25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25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25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25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25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25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25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25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25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25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25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25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25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25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25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25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</row>
    <row r="47" spans="1:21" x14ac:dyDescent="0.25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25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25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</row>
    <row r="50" spans="1:21" x14ac:dyDescent="0.25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</row>
    <row r="51" spans="1:21" x14ac:dyDescent="0.25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</row>
    <row r="52" spans="1:21" x14ac:dyDescent="0.25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25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</row>
    <row r="54" spans="1:21" x14ac:dyDescent="0.25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25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25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25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25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25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25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25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</row>
    <row r="62" spans="1:21" x14ac:dyDescent="0.25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25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</row>
    <row r="64" spans="1:21" x14ac:dyDescent="0.25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25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25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25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25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25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25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25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25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25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25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25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25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25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25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25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25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25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25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25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</row>
    <row r="84" spans="1:21" x14ac:dyDescent="0.25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25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25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25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25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25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25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25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25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25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</row>
    <row r="94" spans="1:21" x14ac:dyDescent="0.25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25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25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25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25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</row>
    <row r="99" spans="1:21" x14ac:dyDescent="0.25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25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25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25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25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25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25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25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25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25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25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25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25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25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25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25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25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25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25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25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25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25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25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25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</row>
    <row r="123" spans="1:21" x14ac:dyDescent="0.25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25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25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25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25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25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25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25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25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25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25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25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25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25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25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25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25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25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25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25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25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25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25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25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25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25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25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25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25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25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25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25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25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25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25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25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</row>
    <row r="159" spans="1:21" x14ac:dyDescent="0.25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25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25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25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25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25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25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25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25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25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25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25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25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25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25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25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25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25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25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25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25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25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25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25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25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25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25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25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</row>
    <row r="187" spans="1:21" x14ac:dyDescent="0.25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25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25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25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25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25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25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25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25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25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25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25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25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</row>
    <row r="200" spans="1:21" x14ac:dyDescent="0.25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25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25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25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</row>
    <row r="204" spans="1:21" x14ac:dyDescent="0.25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25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25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25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25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25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25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25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25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25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25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25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25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25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25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25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25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25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25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25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25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25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25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25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25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25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25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25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25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25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25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25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25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</row>
    <row r="237" spans="1:21" x14ac:dyDescent="0.25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25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25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25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25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25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25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25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25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25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25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25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</row>
    <row r="249" spans="1:21" x14ac:dyDescent="0.25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25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25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25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25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25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25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</row>
    <row r="256" spans="1:21" x14ac:dyDescent="0.25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25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25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25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25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25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25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25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25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25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25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25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25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25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25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25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25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25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25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25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25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25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25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25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25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25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25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25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25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25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25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25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25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25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25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25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25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25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25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25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25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25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25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25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25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25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25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25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25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25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25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25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25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25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25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25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25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25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25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25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25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25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25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25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25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</row>
    <row r="321" spans="1:21" x14ac:dyDescent="0.25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25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</row>
    <row r="323" spans="1:21" x14ac:dyDescent="0.25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25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</row>
    <row r="325" spans="1:21" x14ac:dyDescent="0.25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</row>
    <row r="326" spans="1:21" x14ac:dyDescent="0.25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25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25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25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25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25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25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25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25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25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25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25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25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25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25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25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25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25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25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25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25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25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25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25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25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25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25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25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</row>
    <row r="354" spans="1:21" x14ac:dyDescent="0.25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25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25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25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25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25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25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25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</row>
    <row r="362" spans="1:21" x14ac:dyDescent="0.25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25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25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25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25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25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25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</row>
    <row r="369" spans="1:21" x14ac:dyDescent="0.25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25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25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25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25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25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25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25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25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25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25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25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25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25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25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</row>
    <row r="384" spans="1:21" x14ac:dyDescent="0.25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25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25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25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25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25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25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25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25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25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25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25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25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25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25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25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25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25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25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25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25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25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25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25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25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25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</row>
    <row r="410" spans="1:21" x14ac:dyDescent="0.25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25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25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25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25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25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25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25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25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25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25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25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25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25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25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25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25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25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25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25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25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25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25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25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25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25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25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25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25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25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25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25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25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25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25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25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25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25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</row>
    <row r="448" spans="1:21" x14ac:dyDescent="0.25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25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25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25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25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25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25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25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25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25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25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25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25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25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</row>
    <row r="462" spans="1:21" x14ac:dyDescent="0.25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25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25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25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25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25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25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25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25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25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25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25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25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25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25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25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25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25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25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25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25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</row>
    <row r="483" spans="1:21" x14ac:dyDescent="0.25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25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25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25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</row>
    <row r="487" spans="1:21" x14ac:dyDescent="0.25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25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25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25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25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25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25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25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25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25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25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25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25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25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25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25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25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25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25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25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25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25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25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25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25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25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25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25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25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</row>
    <row r="516" spans="1:21" x14ac:dyDescent="0.25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25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25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25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25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25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25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25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25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25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25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25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25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25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25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25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25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</row>
    <row r="533" spans="1:21" x14ac:dyDescent="0.25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25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25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25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</row>
    <row r="537" spans="1:21" x14ac:dyDescent="0.25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25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25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25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25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25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25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25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25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25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25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25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25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25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25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25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25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</row>
    <row r="554" spans="1:21" x14ac:dyDescent="0.25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25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</row>
    <row r="556" spans="1:21" x14ac:dyDescent="0.25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25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25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25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25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25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25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25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25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25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</row>
    <row r="566" spans="1:21" x14ac:dyDescent="0.25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25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25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25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25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25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25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25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25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25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25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25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25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25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25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25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25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25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25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25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25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25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25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25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25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25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25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25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25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25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25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25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25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25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25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25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25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25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25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25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25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25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25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25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25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25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25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25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25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25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25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25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25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25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25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25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25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25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25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25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25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</row>
    <row r="627" spans="1:21" x14ac:dyDescent="0.25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25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25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25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25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25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25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25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25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25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25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25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25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25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25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25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25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25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25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25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25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25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25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25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25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25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25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25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25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25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25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25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25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25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25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25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25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25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25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25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25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25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25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25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25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25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25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25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25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25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25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25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25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25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25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25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25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25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25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25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25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25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25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25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25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25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25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25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25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</row>
    <row r="696" spans="1:21" x14ac:dyDescent="0.25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25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25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25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25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25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25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25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25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25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25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25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25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25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25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25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25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25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25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25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25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25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25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25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25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25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25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</row>
    <row r="723" spans="1:21" x14ac:dyDescent="0.25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25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25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25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25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25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25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25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25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25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25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</row>
    <row r="734" spans="1:21" x14ac:dyDescent="0.25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25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25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25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25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25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25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25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25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25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25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25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25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25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25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25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25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25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25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</row>
    <row r="753" spans="1:21" x14ac:dyDescent="0.25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25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</row>
    <row r="755" spans="1:21" x14ac:dyDescent="0.25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25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</row>
    <row r="757" spans="1:21" x14ac:dyDescent="0.25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25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25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</row>
    <row r="760" spans="1:21" x14ac:dyDescent="0.25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25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25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25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25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25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25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</row>
    <row r="767" spans="1:21" x14ac:dyDescent="0.25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25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25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25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25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25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</row>
    <row r="773" spans="1:21" x14ac:dyDescent="0.25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</row>
    <row r="774" spans="1:21" x14ac:dyDescent="0.25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25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</row>
    <row r="776" spans="1:21" x14ac:dyDescent="0.25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25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25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25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25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25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25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25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25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25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25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25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25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</row>
    <row r="789" spans="1:21" x14ac:dyDescent="0.25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25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25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25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25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25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25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25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25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25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25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25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25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25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25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25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25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25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25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25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25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25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25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</row>
    <row r="812" spans="1:21" x14ac:dyDescent="0.25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25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25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25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25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25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25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25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25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25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25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25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25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25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25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25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25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</row>
    <row r="829" spans="1:21" x14ac:dyDescent="0.25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25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25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25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25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25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25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25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25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25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25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25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25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25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25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25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25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25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25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25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25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25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25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25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25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25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25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25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25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25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25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25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25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</row>
    <row r="862" spans="1:21" x14ac:dyDescent="0.25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25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25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25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25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25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25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25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25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25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25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25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</row>
    <row r="874" spans="1:21" x14ac:dyDescent="0.25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25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25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25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25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25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25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25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25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25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25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25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25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25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25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25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25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25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25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25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25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25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25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25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25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25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25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25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25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25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25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25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25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25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25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25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25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25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25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25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25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25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</row>
    <row r="916" spans="1:21" x14ac:dyDescent="0.25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25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25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25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25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25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25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25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25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25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25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25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25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25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</row>
    <row r="930" spans="1:21" x14ac:dyDescent="0.25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25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25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25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25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25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25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25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25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25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25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25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25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25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25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25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25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25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</row>
    <row r="948" spans="1:21" x14ac:dyDescent="0.25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25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25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25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25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25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25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25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25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25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25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25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25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25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25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25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25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</row>
    <row r="965" spans="1:21" x14ac:dyDescent="0.25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25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25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25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25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25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</row>
    <row r="971" spans="1:21" x14ac:dyDescent="0.25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25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25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25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25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25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25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25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25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25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25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25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25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25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25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25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25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25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25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25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25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25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25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25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25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25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25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</row>
    <row r="998" spans="1:21" x14ac:dyDescent="0.25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25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25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25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25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</row>
    <row r="1003" spans="1:21" x14ac:dyDescent="0.25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25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25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25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25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25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25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25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25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25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25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25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25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25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25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25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25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25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25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25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25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25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25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25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25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25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25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25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25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25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25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25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25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25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25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25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25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25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25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25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25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</row>
    <row r="1044" spans="1:21" x14ac:dyDescent="0.25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25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25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25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25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25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25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25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25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25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25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25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25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25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25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25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25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25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25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25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25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25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25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25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25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25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25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25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25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25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25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</row>
    <row r="1075" spans="1:21" x14ac:dyDescent="0.25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25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25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25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25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25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25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25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25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25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25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25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25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25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25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25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</row>
    <row r="1091" spans="1:21" x14ac:dyDescent="0.25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25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25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25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25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25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25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25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25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25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25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25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25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25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25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25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25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25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25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25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25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25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25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25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25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25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25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25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</row>
    <row r="1119" spans="1:21" x14ac:dyDescent="0.25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25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25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25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25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25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25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25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</row>
    <row r="1127" spans="1:21" x14ac:dyDescent="0.25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25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25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25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</row>
    <row r="1131" spans="1:21" x14ac:dyDescent="0.25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25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25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25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25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25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25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25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25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25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25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25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</row>
    <row r="1143" spans="1:21" x14ac:dyDescent="0.25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25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25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25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25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25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25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25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25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25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25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25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25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25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</row>
    <row r="1157" spans="1:21" x14ac:dyDescent="0.25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25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25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25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25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25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</row>
    <row r="1163" spans="1:21" x14ac:dyDescent="0.25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25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25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25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25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25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25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25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</row>
    <row r="1171" spans="1:21" x14ac:dyDescent="0.25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25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25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</row>
    <row r="1174" spans="1:21" x14ac:dyDescent="0.25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25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25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25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25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25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25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25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25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25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25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25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25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25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25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25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25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25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25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25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25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25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25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25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25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25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25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25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25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25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25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25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25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25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25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25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25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25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</row>
    <row r="1212" spans="1:21" x14ac:dyDescent="0.25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25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25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25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25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25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25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25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25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25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25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25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25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25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25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25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25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25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25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25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25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25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25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25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25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25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25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25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25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25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25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</row>
    <row r="1243" spans="1:21" x14ac:dyDescent="0.25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</row>
    <row r="1244" spans="1:21" x14ac:dyDescent="0.25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25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25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</row>
    <row r="1247" spans="1:21" x14ac:dyDescent="0.25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25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25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25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25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25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25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25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25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25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25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25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25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25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25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25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25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25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25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25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25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25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25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25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25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25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25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25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25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25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25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25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25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25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</row>
    <row r="1281" spans="1:21" x14ac:dyDescent="0.25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25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25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25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25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25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25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25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25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25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25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25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25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25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25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25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25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25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25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25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25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25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25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25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25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25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25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25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25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25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25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25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25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</row>
    <row r="1314" spans="1:21" x14ac:dyDescent="0.25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25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25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25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25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25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25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25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25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25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25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25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25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25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25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25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25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25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25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25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25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25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25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25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25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25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25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25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25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25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25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25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25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25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25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</row>
    <row r="1349" spans="1:21" x14ac:dyDescent="0.25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25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25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25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25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25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25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25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25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25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25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25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25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25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25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25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25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25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25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25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25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25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25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25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25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25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</row>
    <row r="1375" spans="1:21" x14ac:dyDescent="0.25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25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25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25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25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25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25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25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25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25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25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25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25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25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25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25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25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25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25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25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25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25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25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25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25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25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25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25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25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25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25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25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25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25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25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</row>
    <row r="1410" spans="1:21" x14ac:dyDescent="0.25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25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25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25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25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25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25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25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25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25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25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25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25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25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25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25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25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25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25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25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</row>
    <row r="1430" spans="1:21" x14ac:dyDescent="0.25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25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25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25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25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25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25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25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25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25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25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25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25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25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25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25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25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25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25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25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25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25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25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25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25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25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</row>
    <row r="1456" spans="1:21" x14ac:dyDescent="0.25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</row>
    <row r="1457" spans="1:21" x14ac:dyDescent="0.25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25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25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25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25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25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25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25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25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25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25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25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25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25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25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25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25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25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25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25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25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25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</row>
    <row r="1479" spans="1:21" x14ac:dyDescent="0.25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25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25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25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25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25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25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25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25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25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25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25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25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</row>
    <row r="1492" spans="1:21" x14ac:dyDescent="0.25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25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25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25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25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25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25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25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25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25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25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25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25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25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25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</row>
    <row r="1507" spans="1:21" x14ac:dyDescent="0.25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25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25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25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25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25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25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25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25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25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25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25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25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25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25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25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25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25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25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25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25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25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25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25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25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25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25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25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25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</row>
    <row r="1536" spans="1:21" x14ac:dyDescent="0.25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25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25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25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25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25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25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25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25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25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25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</row>
    <row r="1547" spans="1:21" x14ac:dyDescent="0.25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25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25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25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25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25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25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25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25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25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25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25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25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25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25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25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25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25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25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25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25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25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25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25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25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25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25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25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25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25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25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25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25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25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25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25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25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25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25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25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25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25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25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25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25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25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25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25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25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25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25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25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25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25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25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25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25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25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25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25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25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25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25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25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25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25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25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25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25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25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25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25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</row>
    <row r="1619" spans="1:21" x14ac:dyDescent="0.25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25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25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25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</row>
    <row r="1623" spans="1:21" x14ac:dyDescent="0.25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25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25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</row>
    <row r="1626" spans="1:21" x14ac:dyDescent="0.25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25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25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25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25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25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25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25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25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25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25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25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25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25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25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25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25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25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25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25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25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25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25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25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25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25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25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25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25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25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25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25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25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25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25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25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25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25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25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25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25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25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25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25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25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25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25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25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25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25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25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25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25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25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25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25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25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25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25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25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25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25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25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25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25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25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25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25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25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25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25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25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25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</row>
    <row r="1699" spans="1:21" x14ac:dyDescent="0.25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25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25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25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25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25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25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25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25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25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25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25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</row>
    <row r="1711" spans="1:21" x14ac:dyDescent="0.25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25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25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25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25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25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25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25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25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25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25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25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25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25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25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25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25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25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25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25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</row>
    <row r="1731" spans="1:21" x14ac:dyDescent="0.25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25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25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25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25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25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25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</row>
    <row r="1738" spans="1:21" x14ac:dyDescent="0.25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25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25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25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25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25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25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25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25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25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25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25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25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25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25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25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25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25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25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25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25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25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25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25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25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25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25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25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25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25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25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25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25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25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25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25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25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25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25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25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25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</row>
    <row r="1779" spans="1:21" x14ac:dyDescent="0.25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25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25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25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25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25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25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25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25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</row>
    <row r="1788" spans="1:21" x14ac:dyDescent="0.25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25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25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25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25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</row>
    <row r="1793" spans="1:21" x14ac:dyDescent="0.25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25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25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25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25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25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25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25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25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25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25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25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25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25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25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25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25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25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25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25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25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25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25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25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25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25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25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25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25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25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25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25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25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25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25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25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25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25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25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25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25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25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25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25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25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25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25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25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25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25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25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25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25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25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25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25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25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25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25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25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25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25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25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25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25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25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25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25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25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25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25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25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25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25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25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25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25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25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25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25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25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25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25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25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25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25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25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25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25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25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25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25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25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25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25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</row>
    <row r="1888" spans="1:21" x14ac:dyDescent="0.25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25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25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25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25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25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25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25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25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25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25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25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25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25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25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25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25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25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25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25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25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25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25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25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</row>
    <row r="1912" spans="1:21" x14ac:dyDescent="0.25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25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25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25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25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25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25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25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25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25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25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25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25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25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25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25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25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25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25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25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25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25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25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25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25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25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25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25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25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25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25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25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25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25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25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25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25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</row>
    <row r="1949" spans="1:21" x14ac:dyDescent="0.25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25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25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25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25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25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25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25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25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25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25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25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25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25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25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25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</row>
    <row r="1965" spans="1:21" x14ac:dyDescent="0.25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25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25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25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25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25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25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25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25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25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25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25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25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25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25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25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25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25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25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25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25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25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25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</row>
    <row r="1988" spans="1:21" x14ac:dyDescent="0.25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25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25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25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25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25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25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25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25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25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25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25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25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25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25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25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25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25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25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25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25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25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25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25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25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25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25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25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25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25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25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25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25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25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25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25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25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25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25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25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25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25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25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25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25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</row>
    <row r="2033" spans="1:21" x14ac:dyDescent="0.25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25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25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25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25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25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25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25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25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25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25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25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25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25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25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25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25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25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25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25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25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25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25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25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25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25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25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25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25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25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25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25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25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25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25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25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25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25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25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25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25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25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25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25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25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25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25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25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25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25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25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25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25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25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25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</row>
    <row r="2088" spans="1:21" x14ac:dyDescent="0.25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25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25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25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25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25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25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25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25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25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25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25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25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25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25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25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25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25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25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</row>
    <row r="2107" spans="1:21" x14ac:dyDescent="0.25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25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25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25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25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25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25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25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25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25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25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25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25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25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25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25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25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25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25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25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25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25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25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25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25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25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25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25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25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25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25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25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25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25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</row>
    <row r="2141" spans="1:21" x14ac:dyDescent="0.25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25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25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25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25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25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25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25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25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25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25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25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25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25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25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25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25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</row>
    <row r="2158" spans="1:21" x14ac:dyDescent="0.25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25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25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25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25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25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25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25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25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25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25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25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25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25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25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25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25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25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25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25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25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25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25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25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25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25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25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25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25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25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25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</row>
    <row r="2189" spans="1:21" x14ac:dyDescent="0.25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</row>
    <row r="2190" spans="1:21" x14ac:dyDescent="0.25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25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25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25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25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</row>
    <row r="2195" spans="1:21" x14ac:dyDescent="0.25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25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25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25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25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25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25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25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25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25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25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25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25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25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25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25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25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25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25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25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25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25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25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25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25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25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25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25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25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25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25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25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25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25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25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25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25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25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25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25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25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25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25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25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25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25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25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25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25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25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25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25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25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25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25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25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25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25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25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25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25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25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25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25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25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25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25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</row>
    <row r="2262" spans="1:21" x14ac:dyDescent="0.25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25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25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25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25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25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25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25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25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25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25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25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25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25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25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25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25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</row>
    <row r="2279" spans="1:21" x14ac:dyDescent="0.25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25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25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25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25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25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25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25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25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25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25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25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25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25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25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25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25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</row>
    <row r="2296" spans="1:21" x14ac:dyDescent="0.25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25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25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</row>
    <row r="2299" spans="1:21" x14ac:dyDescent="0.25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25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25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25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</row>
    <row r="2303" spans="1:21" x14ac:dyDescent="0.25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</row>
    <row r="2304" spans="1:21" x14ac:dyDescent="0.25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25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25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25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25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25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25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25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25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25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25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25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25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25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</row>
    <row r="2318" spans="1:21" x14ac:dyDescent="0.25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25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25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25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25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25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25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25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</row>
    <row r="2326" spans="1:21" x14ac:dyDescent="0.25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25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25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25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25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25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25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25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</row>
    <row r="2334" spans="1:21" x14ac:dyDescent="0.25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25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25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25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25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25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25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25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25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</row>
    <row r="2343" spans="1:21" x14ac:dyDescent="0.25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</row>
    <row r="2344" spans="1:21" x14ac:dyDescent="0.25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25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25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25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25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25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25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25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25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25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25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</row>
    <row r="2355" spans="1:21" x14ac:dyDescent="0.25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25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25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25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25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25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25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25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25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25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25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25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25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</row>
    <row r="2368" spans="1:21" x14ac:dyDescent="0.25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25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25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25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25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25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25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25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25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25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25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25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25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</row>
    <row r="2381" spans="1:21" x14ac:dyDescent="0.25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25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25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25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25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25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25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25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25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25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25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25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25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25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25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25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25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</row>
    <row r="2398" spans="1:21" x14ac:dyDescent="0.25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25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</row>
    <row r="2400" spans="1:21" x14ac:dyDescent="0.25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25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25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25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25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25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25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25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25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25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25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25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25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25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25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25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25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25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25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25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25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25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25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25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25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25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25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25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25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25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25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25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25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25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25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25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25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</row>
    <row r="2437" spans="1:21" x14ac:dyDescent="0.25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25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25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25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25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25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</row>
    <row r="2443" spans="1:21" x14ac:dyDescent="0.25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25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25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25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25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25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25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25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25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25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</row>
    <row r="2453" spans="1:21" x14ac:dyDescent="0.25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25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25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25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25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25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25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25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25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25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25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25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25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25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25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</row>
    <row r="2468" spans="1:21" x14ac:dyDescent="0.25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25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25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25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25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25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25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25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25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25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25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25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25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25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25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25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25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25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25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25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25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25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25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25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25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25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25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25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25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25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25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25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25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25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25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25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25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25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25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25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25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25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25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25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25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25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25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25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25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25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25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25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25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25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25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25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25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</row>
    <row r="2525" spans="1:21" x14ac:dyDescent="0.25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25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25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25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25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25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25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25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25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25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25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25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25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25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25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25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25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25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25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25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25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25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25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25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25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25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25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25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</row>
    <row r="2553" spans="1:21" x14ac:dyDescent="0.25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25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25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25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25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</row>
    <row r="2558" spans="1:21" x14ac:dyDescent="0.25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25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25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25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25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25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25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25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25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25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25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25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25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25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25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25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25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25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25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25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25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25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25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25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</row>
    <row r="2582" spans="1:21" x14ac:dyDescent="0.25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25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</row>
    <row r="2584" spans="1:21" x14ac:dyDescent="0.25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</row>
    <row r="2585" spans="1:21" x14ac:dyDescent="0.25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25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25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25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25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25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25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25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25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25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25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25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25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25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25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25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25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25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25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25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25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25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25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25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25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25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25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25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25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25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25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25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25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25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25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25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25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25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</row>
    <row r="2623" spans="1:21" x14ac:dyDescent="0.25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</row>
    <row r="2624" spans="1:21" x14ac:dyDescent="0.25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25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25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25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25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25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25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25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25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25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25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25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25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25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25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25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25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25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25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25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25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25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25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25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25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25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25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25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25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25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25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25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25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25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25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25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25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25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25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25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25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25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25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25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25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25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25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25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25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25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25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25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25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25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25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25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25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25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25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25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25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25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25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25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25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25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25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25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25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25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25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25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</row>
    <row r="2696" spans="1:21" x14ac:dyDescent="0.25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25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25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25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25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25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25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25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25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25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25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25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25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25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25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25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25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25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25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25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25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25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25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</row>
    <row r="2719" spans="1:21" x14ac:dyDescent="0.25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25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25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25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25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25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25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25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25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25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25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25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25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</row>
    <row r="2732" spans="1:21" x14ac:dyDescent="0.25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25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25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25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25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25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25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25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25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25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25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25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25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25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25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25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25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25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25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25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25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25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25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25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25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25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25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25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25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25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25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25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25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25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25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25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25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25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25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25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25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25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25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25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</row>
    <row r="2776" spans="1:21" x14ac:dyDescent="0.25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25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25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25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25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25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25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</row>
    <row r="2783" spans="1:21" x14ac:dyDescent="0.25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25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25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25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25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25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25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25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25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25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25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25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25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25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25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25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25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25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25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25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25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25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25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25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25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25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25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25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25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25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25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25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25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25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25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25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25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25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25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25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25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25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25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25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25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25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25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25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25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25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25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25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25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25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25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25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25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25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25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25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25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25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25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25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25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25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25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25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25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25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25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25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25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25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25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25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25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25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25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25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25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25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25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25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25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25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25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25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25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25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25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25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25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25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25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25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25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25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25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25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</row>
    <row r="2883" spans="1:21" x14ac:dyDescent="0.25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25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25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25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25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25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</row>
    <row r="2889" spans="1:21" x14ac:dyDescent="0.25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25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25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25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25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25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25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25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25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25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25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25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25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25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</row>
    <row r="2903" spans="1:21" x14ac:dyDescent="0.25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25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25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25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25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25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25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25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25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25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25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25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25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25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25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25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25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25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25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25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25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25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25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</row>
    <row r="2926" spans="1:21" x14ac:dyDescent="0.25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25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25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25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25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25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25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25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25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25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25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25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25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25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25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25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25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25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25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25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25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25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25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25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25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25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25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25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25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25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25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25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25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25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25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25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</row>
    <row r="2962" spans="1:21" x14ac:dyDescent="0.25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25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25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25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25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25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25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25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25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25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25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25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25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25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25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25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25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25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25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25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25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25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25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25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25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25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25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25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25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25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25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25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25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25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25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25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25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25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25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25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25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25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25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</row>
    <row r="3005" spans="1:21" x14ac:dyDescent="0.25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25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25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25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25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25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25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25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25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25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25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25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25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25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25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25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25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25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25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25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</row>
    <row r="3025" spans="1:21" x14ac:dyDescent="0.25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25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25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25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25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25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25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25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25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25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25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25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25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25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25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25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25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25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25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25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</row>
    <row r="3045" spans="1:21" x14ac:dyDescent="0.25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25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25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25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25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25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25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</row>
    <row r="3052" spans="1:21" x14ac:dyDescent="0.25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25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25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25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</row>
    <row r="3056" spans="1:21" x14ac:dyDescent="0.25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25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25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25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25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25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25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25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25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25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25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25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25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25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25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25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25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25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25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25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25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25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25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25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25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25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25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25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</row>
    <row r="3084" spans="1:21" x14ac:dyDescent="0.25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25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25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25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25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25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25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25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25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25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25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25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25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25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25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25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25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25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25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25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25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25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25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25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25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25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25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25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25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25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25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25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25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25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25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25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25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25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25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25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25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25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25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25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25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25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25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25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25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25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25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25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25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25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25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25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25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25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25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25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25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25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25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25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25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25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25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25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25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25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25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25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25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25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25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25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</row>
    <row r="3160" spans="1:21" x14ac:dyDescent="0.25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25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25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25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25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25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25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25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25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25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25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25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25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25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25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25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25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25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25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25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25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25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25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25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25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25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25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25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25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25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25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25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25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25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25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25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25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25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25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25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25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25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25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25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25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25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25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25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25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25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25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25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25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25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25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25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25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25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25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25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25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25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25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25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</row>
    <row r="3224" spans="1:21" x14ac:dyDescent="0.25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25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25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25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25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25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25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25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25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25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25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25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25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25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25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25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25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25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25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25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25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25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25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25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25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25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25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25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25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25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25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25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25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25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25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25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25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25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25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25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25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25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25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25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25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25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25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25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25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25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25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25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25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25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25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25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25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25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25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25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25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25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25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25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25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25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25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25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25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25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25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25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25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25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25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25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25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25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25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25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25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25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25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25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25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25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25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25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25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25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25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25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25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25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25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25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25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</row>
    <row r="3321" spans="1:21" x14ac:dyDescent="0.25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25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25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25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25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25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25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25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25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25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25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25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25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25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25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25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25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25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25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25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25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25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</row>
    <row r="3343" spans="1:21" x14ac:dyDescent="0.25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25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25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25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25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25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25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25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25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25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25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25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25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25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25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25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</row>
    <row r="3359" spans="1:21" x14ac:dyDescent="0.25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25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25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25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25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25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25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25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25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25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25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25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25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25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25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25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25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25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25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25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25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25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25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25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25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25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25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25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25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25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25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25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25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25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25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25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25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25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25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25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25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25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25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25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25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25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25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25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25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25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25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25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25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25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25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25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25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</row>
    <row r="3416" spans="1:21" x14ac:dyDescent="0.25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25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25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25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25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25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25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25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25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25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25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25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25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25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25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25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25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25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25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25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25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25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25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25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25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25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25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25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25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25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25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25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25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25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25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25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25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25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25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25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25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25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25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25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25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25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25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25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25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25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25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25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</row>
    <row r="3468" spans="1:21" x14ac:dyDescent="0.25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25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25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25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25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25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25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25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25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25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25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25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25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25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25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25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25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25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25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25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25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25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25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25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25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25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25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25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25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25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25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25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25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25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25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25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25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25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25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25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25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25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25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25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25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25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25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25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25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25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25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25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25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25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25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25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25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25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</row>
    <row r="3526" spans="1:21" x14ac:dyDescent="0.25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25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25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25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</row>
    <row r="3530" spans="1:21" x14ac:dyDescent="0.25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25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25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25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25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25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25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25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25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25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25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25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25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25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25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25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25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25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25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25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25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25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25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25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25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25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25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25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25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25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25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25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25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25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25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25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25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25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25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25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25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25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25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25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25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25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25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25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25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25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25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25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25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25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25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25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25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25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25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25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25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25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</row>
    <row r="3592" spans="1:21" x14ac:dyDescent="0.25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25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25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25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25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25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25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25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25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25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25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25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25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25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25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25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25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25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25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25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25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25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25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25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25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25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25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25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25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25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25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25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25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25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25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25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25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25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25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25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25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25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25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25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25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25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25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25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25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25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25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25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25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25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25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25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25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25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25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25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25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25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25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25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25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25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25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25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25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25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25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25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25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25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25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25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25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25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25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25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25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25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25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25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25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25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25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25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25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25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25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25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25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25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25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25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25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25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25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25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25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25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25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25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25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</row>
    <row r="3697" spans="1:21" x14ac:dyDescent="0.25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25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25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25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25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25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25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25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25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25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25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25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25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25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25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25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25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25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25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25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25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25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25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25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25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25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25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25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25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25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25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</row>
    <row r="3728" spans="1:21" x14ac:dyDescent="0.25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25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25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25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25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</row>
    <row r="3733" spans="1:21" x14ac:dyDescent="0.25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25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25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25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25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25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25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25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25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25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25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25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25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25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25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25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25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</row>
    <row r="3750" spans="1:21" x14ac:dyDescent="0.25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25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25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25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25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25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25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25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25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25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25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25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25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25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25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25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25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25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25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25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25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25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25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25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25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25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25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25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25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25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25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25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25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25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25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25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25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25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25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25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25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25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25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25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25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25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25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25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25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25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25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25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25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25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25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25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25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25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25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25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25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25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25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25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25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25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25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25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25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25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</row>
    <row r="3820" spans="1:21" x14ac:dyDescent="0.25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25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25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25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25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25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25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25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25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25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25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25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25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25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25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25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25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25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25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25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25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25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25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25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25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25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25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25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25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25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25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25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25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25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25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25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25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25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25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25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25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25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25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25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25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25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</row>
    <row r="3866" spans="1:21" x14ac:dyDescent="0.25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25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25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25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25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25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25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25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25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25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25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25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25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25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25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25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25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25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25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25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25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25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25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25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</row>
    <row r="3890" spans="1:21" x14ac:dyDescent="0.25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25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25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25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25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25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25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25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</row>
    <row r="3898" spans="1:21" x14ac:dyDescent="0.25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25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25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25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25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25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25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25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25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25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25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25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25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25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25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25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25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25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25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25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25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25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25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25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25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25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25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25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25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25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25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25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25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25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25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25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25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25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25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</row>
    <row r="3937" spans="1:21" x14ac:dyDescent="0.25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25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25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25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25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25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25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25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25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25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25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25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25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25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25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25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25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25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25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25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25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25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25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25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25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25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25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25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25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25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25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25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</row>
    <row r="3969" spans="1:21" x14ac:dyDescent="0.25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25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25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25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25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25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</row>
    <row r="3975" spans="1:21" x14ac:dyDescent="0.25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25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25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25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25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25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25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25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25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25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25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25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</row>
    <row r="3987" spans="1:21" x14ac:dyDescent="0.25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25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25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25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25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</row>
    <row r="3992" spans="1:21" x14ac:dyDescent="0.25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25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25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25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25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25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25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25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25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25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25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25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25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25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25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25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25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25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25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25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25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25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25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25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25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</row>
    <row r="4017" spans="1:21" x14ac:dyDescent="0.25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25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25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</row>
    <row r="4020" spans="1:21" x14ac:dyDescent="0.25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25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25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25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25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25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25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25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25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25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25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25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25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25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25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25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</row>
    <row r="4036" spans="1:21" x14ac:dyDescent="0.25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25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25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25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25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25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25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25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25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25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25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25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25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25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25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25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25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25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25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25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25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25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25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25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25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25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25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25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25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25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25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25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25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25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25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25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25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25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25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25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25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25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25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25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</row>
    <row r="4080" spans="1:21" x14ac:dyDescent="0.25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25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25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25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25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25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25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25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25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25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25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25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25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25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25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25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25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25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25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25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25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25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</row>
    <row r="4102" spans="1:21" x14ac:dyDescent="0.25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25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25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25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25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25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25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25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25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25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25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25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25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25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25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25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25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25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25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25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25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25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25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25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25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25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25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25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25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25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25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25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25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25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25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25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25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25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25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25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25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25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25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25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25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25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25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25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25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25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25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25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25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25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25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25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25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25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25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25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25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25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25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25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25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25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25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25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25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25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25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25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25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25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25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</row>
    <row r="4177" spans="1:21" x14ac:dyDescent="0.25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25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25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25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25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25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25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25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25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25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25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25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25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25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25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25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25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25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25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25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25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25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25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25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25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25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25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25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25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25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25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25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25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25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25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25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25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25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25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25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25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25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</row>
    <row r="4219" spans="1:21" x14ac:dyDescent="0.25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25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25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25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25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25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25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25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25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25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</row>
    <row r="4229" spans="1:21" x14ac:dyDescent="0.25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25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25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25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25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25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25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25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25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25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25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25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25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25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25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25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25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25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25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25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25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25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25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25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25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25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25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25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25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25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25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25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25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</row>
    <row r="4262" spans="1:21" x14ac:dyDescent="0.25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25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25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25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25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25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25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25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25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25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25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25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25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25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25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25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25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25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25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25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25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25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25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</row>
    <row r="4285" spans="1:21" x14ac:dyDescent="0.25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25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25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25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25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25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25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25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25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25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25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25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25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25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25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25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25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25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25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25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25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25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25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25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25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25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25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25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25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25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25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25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</row>
    <row r="4317" spans="1:21" x14ac:dyDescent="0.25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25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25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25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25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25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25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25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25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25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25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25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25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25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25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25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25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25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25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25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25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25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25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25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25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25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25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25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25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25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25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25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25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25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25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25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25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25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25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25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25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25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25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25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25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25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25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25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25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25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25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25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25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25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25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25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25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</row>
    <row r="4374" spans="1:21" x14ac:dyDescent="0.25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25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25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25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25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25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25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25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25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25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25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25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25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25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25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25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25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25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25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25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25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25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25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25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25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25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25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25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25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25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</row>
    <row r="4404" spans="1:21" x14ac:dyDescent="0.25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25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25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25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25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25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25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25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25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25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25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25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25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25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25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</row>
    <row r="4419" spans="1:21" x14ac:dyDescent="0.25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25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25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25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25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25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25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25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25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25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25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</row>
    <row r="4430" spans="1:21" x14ac:dyDescent="0.25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25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25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</row>
    <row r="4433" spans="1:21" x14ac:dyDescent="0.25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25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25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25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25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25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25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25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25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25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25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25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25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25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25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</row>
    <row r="4448" spans="1:21" x14ac:dyDescent="0.25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25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25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25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25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25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25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25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25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25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25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25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25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25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25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25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25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25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25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25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25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25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25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25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25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25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25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25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25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25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25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25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25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25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25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25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25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25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25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25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25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25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25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25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25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25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25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25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25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25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25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25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25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25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25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25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25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25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25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25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25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25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25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25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25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25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25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25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25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25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25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25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25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25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25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25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25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25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25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25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25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25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25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25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25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25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25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25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25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25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25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25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25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25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25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25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25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25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25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25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25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25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25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25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25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</row>
    <row r="4553" spans="1:21" x14ac:dyDescent="0.25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25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25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25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25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25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25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25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25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25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25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25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25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25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25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25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25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25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25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25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25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25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25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25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25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25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25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25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25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25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25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25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25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25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</row>
    <row r="4587" spans="1:21" x14ac:dyDescent="0.25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25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25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25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25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25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25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25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25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25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25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25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</row>
    <row r="4599" spans="1:21" x14ac:dyDescent="0.25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25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25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25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25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25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25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25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25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25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25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25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25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25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25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</row>
    <row r="4614" spans="1:21" x14ac:dyDescent="0.25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25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25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25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25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25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25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25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25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25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25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25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25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25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25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25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25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25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25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25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</row>
    <row r="4634" spans="1:21" x14ac:dyDescent="0.25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25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25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25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25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25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25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25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25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25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25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25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25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25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25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25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25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25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25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25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</row>
    <row r="4654" spans="1:21" x14ac:dyDescent="0.25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25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25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25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25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25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25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25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25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25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25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25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25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25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25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25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25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25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25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25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25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25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25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25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25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25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25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25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25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25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25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25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25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25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25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25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25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25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25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25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25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25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25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</row>
    <row r="4697" spans="1:21" x14ac:dyDescent="0.25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25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25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25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25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25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25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25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25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25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25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25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25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25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25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25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25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25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25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25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25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25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25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25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25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25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25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25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25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25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25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25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25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25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25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25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25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25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25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25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25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25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25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25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25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25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25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25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25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25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25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25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25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25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25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</row>
    <row r="4752" spans="1:21" x14ac:dyDescent="0.25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25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25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25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25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25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25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25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25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25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25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25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25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25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25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25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25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25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25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25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25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25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25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25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25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25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25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25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25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25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25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25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25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25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25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25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25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25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25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25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25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25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25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25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25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25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25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25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25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25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25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25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25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25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25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25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25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25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25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25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25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</row>
    <row r="4813" spans="1:21" x14ac:dyDescent="0.25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25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25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25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25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25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25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25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25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25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25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25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25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25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25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25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25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25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25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25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25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25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25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25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25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25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25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25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25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25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25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25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25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25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25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25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25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25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25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25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25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25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25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25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25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</row>
    <row r="4858" spans="1:21" x14ac:dyDescent="0.25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25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25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25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25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25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25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25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25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25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25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25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25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</row>
    <row r="4871" spans="1:21" x14ac:dyDescent="0.25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25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25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25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25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25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25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25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25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25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25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25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25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25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25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25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25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25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25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25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25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25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25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25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25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25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25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25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25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25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25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25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25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25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25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25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25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</row>
    <row r="4908" spans="1:21" x14ac:dyDescent="0.25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25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25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25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25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25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25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25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25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25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25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25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25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25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25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25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25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25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25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25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25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25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25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25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25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25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</row>
    <row r="4934" spans="1:21" x14ac:dyDescent="0.25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25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25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25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25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</row>
    <row r="4939" spans="1:21" x14ac:dyDescent="0.25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25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25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25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25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25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25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25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25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25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25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25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25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25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25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25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25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25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25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25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</row>
    <row r="4959" spans="1:21" x14ac:dyDescent="0.25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25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25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25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25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25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25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25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25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25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25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25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25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25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25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25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25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25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25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25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25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25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25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25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25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25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25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25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25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25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25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25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25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25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25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25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25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25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25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25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25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25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25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25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25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25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25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25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25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25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25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25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25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25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25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25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25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25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25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25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25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25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25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25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25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25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25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25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25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25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25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25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25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25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25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25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25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25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25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25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25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25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25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25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25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25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25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25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25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25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25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25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25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25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25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25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25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25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25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25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25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25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25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25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25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</row>
    <row r="5064" spans="1:21" x14ac:dyDescent="0.25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25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25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25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25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25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25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25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25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25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25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25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25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25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25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25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25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25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25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25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25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25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25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25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25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25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25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25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25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25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25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25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25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25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25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25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25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25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25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25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25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25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25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25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25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25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25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25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25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25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25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25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25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25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25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25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25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25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25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25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25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25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25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25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25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25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25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25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25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25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25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25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25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25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25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25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25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25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25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25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25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25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25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25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25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</row>
    <row r="5149" spans="1:21" x14ac:dyDescent="0.25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25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25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25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</row>
    <row r="5153" spans="1:21" x14ac:dyDescent="0.25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25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25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25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25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25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25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25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25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25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25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25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25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25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25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25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25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25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25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25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25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25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25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25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25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25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25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25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25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25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25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25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</row>
    <row r="5185" spans="1:21" x14ac:dyDescent="0.25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</row>
    <row r="5186" spans="1:21" x14ac:dyDescent="0.25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</row>
    <row r="5187" spans="1:21" x14ac:dyDescent="0.25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25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25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25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25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25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25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</row>
    <row r="5194" spans="1:21" x14ac:dyDescent="0.25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25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25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25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25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25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25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25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25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25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25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25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25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25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25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25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25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25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</row>
    <row r="5212" spans="1:21" x14ac:dyDescent="0.25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25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25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25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25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25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25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25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25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</row>
    <row r="5221" spans="1:21" x14ac:dyDescent="0.25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25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25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25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25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25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25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25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25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25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25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25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25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25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25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25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25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25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25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25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25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25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25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</row>
    <row r="5244" spans="1:21" x14ac:dyDescent="0.25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25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25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25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25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25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25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</row>
    <row r="5251" spans="1:21" x14ac:dyDescent="0.25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25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25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25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25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25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25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25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25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25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25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25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25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25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25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25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25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25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25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25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25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</row>
    <row r="5272" spans="1:21" x14ac:dyDescent="0.25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25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25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25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25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25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25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25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25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25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</row>
    <row r="5282" spans="1:21" x14ac:dyDescent="0.25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25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25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25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</row>
    <row r="5286" spans="1:21" x14ac:dyDescent="0.25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25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25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25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25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25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25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25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25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25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25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25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25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25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25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25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25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25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25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25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25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25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25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25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25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25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25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25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25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25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25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25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25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25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25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25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25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25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25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25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</row>
    <row r="5326" spans="1:21" x14ac:dyDescent="0.25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25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25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25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25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25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25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25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25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25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25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25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25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25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25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25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25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25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25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25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25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25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25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25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25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25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25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25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25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25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25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25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</row>
    <row r="5358" spans="1:21" x14ac:dyDescent="0.25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25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25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25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25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25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25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25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25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25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25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25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25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25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25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25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25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25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25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25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25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</row>
    <row r="5379" spans="1:21" x14ac:dyDescent="0.25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25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25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25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25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25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25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25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25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25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25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25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25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25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25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25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25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25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25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25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</row>
    <row r="5399" spans="1:21" x14ac:dyDescent="0.25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25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25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25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</row>
    <row r="5403" spans="1:21" x14ac:dyDescent="0.25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</row>
    <row r="5404" spans="1:21" x14ac:dyDescent="0.25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25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25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25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25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25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25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25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25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25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25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25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25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25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25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25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</row>
    <row r="5420" spans="1:21" x14ac:dyDescent="0.25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25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25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25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25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25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25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25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25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25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25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25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25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25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25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25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25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25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25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25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25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25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25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25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25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25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25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25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25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</row>
    <row r="5449" spans="1:21" x14ac:dyDescent="0.25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25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25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25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25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25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25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25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25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25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25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25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25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25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25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</row>
    <row r="5464" spans="1:21" x14ac:dyDescent="0.25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25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25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25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25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25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25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25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25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25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25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25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25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25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25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25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25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25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25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25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25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25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25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25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25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25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25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25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25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25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25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25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</row>
    <row r="5496" spans="1:21" x14ac:dyDescent="0.25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25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25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25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25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25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25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25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25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25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25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25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25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25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25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25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25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25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25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25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25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25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25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25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25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25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25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25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25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25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25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25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25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25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25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25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25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25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25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25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25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25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25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25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25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25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25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25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25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25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25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25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25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25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25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25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25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25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25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25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25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25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25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25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25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25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25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25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</row>
    <row r="5564" spans="1:21" x14ac:dyDescent="0.25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25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</row>
    <row r="5566" spans="1:21" x14ac:dyDescent="0.25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25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25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25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25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25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25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25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25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25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25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25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25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25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25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25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25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25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25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25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25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25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25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25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25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25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25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25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25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25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25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25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25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25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25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25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25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25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25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25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25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25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25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25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25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25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25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25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25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25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25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25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25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25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25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25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25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25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25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25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</row>
    <row r="5626" spans="1:21" x14ac:dyDescent="0.25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25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25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25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25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25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25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25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25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25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25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25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25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25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25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25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25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25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25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25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25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25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25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25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25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25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</row>
    <row r="5652" spans="1:21" x14ac:dyDescent="0.25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</row>
    <row r="5653" spans="1:21" x14ac:dyDescent="0.25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25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25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25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25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25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25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25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25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25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25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25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25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25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25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25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25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25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25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25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25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25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25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25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25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25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25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25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25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25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25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25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25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25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25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25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25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25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25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25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25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25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25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25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25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25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25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25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25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25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25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25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25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25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25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25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25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25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25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25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25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25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25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25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25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25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25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25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25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25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25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25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25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25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25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25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25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25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25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25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25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25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25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25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25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25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25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25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25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25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</row>
    <row r="5743" spans="1:21" x14ac:dyDescent="0.25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25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25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25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25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25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25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25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25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25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25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25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25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25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25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25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25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25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25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25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25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25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</row>
    <row r="5765" spans="1:21" x14ac:dyDescent="0.25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25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25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25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25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25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</row>
    <row r="5771" spans="1:21" x14ac:dyDescent="0.25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25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25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25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25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25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25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25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25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25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25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25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25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25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25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25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25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25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25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25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25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25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</row>
    <row r="5793" spans="1:21" x14ac:dyDescent="0.25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25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25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25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25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25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25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25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</row>
    <row r="5801" spans="1:21" x14ac:dyDescent="0.25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25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25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25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25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25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25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25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25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25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25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25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25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25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25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25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25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25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25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25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25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</row>
    <row r="5822" spans="1:21" x14ac:dyDescent="0.25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25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25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25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25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25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25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25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25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25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25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25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25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25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</row>
    <row r="5836" spans="1:21" x14ac:dyDescent="0.25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25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25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25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25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25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25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25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25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25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25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25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25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25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25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25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25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25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25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25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25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25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25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25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25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25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25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25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25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25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25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25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25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25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25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25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25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25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25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25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</row>
    <row r="5876" spans="1:21" x14ac:dyDescent="0.25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25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25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25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25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25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25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25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25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25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25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25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25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25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25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25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25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25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25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25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25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25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25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25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25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25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25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25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</row>
    <row r="5904" spans="1:21" x14ac:dyDescent="0.25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25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25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25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</row>
    <row r="5908" spans="1:21" x14ac:dyDescent="0.25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25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25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25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25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25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25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</row>
    <row r="5915" spans="1:21" x14ac:dyDescent="0.25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25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25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25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25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25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25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25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25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25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25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25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25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25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25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25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25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25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25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25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25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25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25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25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25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25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25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25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25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25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25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25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25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25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25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25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</row>
    <row r="5951" spans="1:21" x14ac:dyDescent="0.25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25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25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25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25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25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25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25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25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25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25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25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25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25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25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25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25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25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25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25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25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25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25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25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25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25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25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25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25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</row>
    <row r="5980" spans="1:21" x14ac:dyDescent="0.25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25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</row>
    <row r="5982" spans="1:21" x14ac:dyDescent="0.25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25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25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25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25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25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25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25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25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25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25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25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25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25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25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25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25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25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25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25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25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25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25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25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25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25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25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25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25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25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25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25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25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25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25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25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25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25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25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25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25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25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</row>
    <row r="6024" spans="1:21" x14ac:dyDescent="0.25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25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25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25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25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25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25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25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25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25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25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25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25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25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25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25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25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25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25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25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25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25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25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25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25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25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25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25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25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25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25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25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25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25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25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25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25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25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25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25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25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25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25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25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25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25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25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</row>
    <row r="6071" spans="1:21" x14ac:dyDescent="0.25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25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25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25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25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25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25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25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25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25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25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25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25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25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25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25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25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25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25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25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25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25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25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25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25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25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25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25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25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25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25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25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25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25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25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25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25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25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25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25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25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25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25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25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25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25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25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25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25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25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25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25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25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25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25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25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25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25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25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25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25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25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25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25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25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25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25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25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25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25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25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25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25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25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25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25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25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25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25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25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25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25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25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25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25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25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25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25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25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25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25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25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25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25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25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25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25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25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25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25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25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25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25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25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25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25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25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25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25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25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25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25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25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25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25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25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25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25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25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25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25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25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25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25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25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25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25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25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25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25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25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25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25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25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25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25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25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25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25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25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25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25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25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25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25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25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25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25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25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25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25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25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25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25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25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25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25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25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25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25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25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25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25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25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25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25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25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25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25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25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25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25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25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25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25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25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25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25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25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25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25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25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</row>
    <row r="6253" spans="1:21" x14ac:dyDescent="0.25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25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25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25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25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25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25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25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25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25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25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</row>
    <row r="6264" spans="1:21" x14ac:dyDescent="0.25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25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25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25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25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25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25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25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25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25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25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25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25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25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25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25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25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25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25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25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25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25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25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25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25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25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25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25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25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25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25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25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25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25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25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</row>
    <row r="6299" spans="1:21" x14ac:dyDescent="0.25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25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25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25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25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25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25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25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25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25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25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25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25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25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25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25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25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25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25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25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25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</row>
    <row r="6320" spans="1:21" x14ac:dyDescent="0.25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25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25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25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25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25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25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</row>
    <row r="6327" spans="1:21" x14ac:dyDescent="0.25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25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25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25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25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25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25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25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25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25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25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25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25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25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</row>
    <row r="6341" spans="1:21" x14ac:dyDescent="0.25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25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25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25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25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25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25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25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25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25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</row>
    <row r="6351" spans="1:21" x14ac:dyDescent="0.25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25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25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25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25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25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25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25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25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25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25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25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25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25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25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25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25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25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25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25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25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25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25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25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25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25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25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25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25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25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25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25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25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25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25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25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25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25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25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25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25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25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25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25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</row>
    <row r="6395" spans="1:21" x14ac:dyDescent="0.25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</row>
    <row r="6396" spans="1:21" x14ac:dyDescent="0.25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25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25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25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25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25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25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25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25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</row>
    <row r="6405" spans="1:21" x14ac:dyDescent="0.25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25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25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25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25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25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25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25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25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25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25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25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25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25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25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25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25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25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25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25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25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25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25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25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25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25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25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25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25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25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25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25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25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25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25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25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25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25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25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25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25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25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25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25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25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25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25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25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25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25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25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25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25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25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25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25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25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25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25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25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25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</row>
    <row r="6466" spans="1:21" x14ac:dyDescent="0.25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25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25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25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25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25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25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25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25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25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25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25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25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25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25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25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25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25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25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25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25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25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25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25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25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25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25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25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25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25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25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25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25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25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25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25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25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25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25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25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25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25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25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25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25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25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25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25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25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</row>
    <row r="6515" spans="1:21" x14ac:dyDescent="0.25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25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25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25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25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25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25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25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25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25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25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25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25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25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25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25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25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25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25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25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25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25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25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25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25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25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25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25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25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25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25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25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25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</row>
    <row r="6548" spans="1:21" x14ac:dyDescent="0.25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25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25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25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25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25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25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25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25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25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25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25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25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25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25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</row>
    <row r="6563" spans="1:21" x14ac:dyDescent="0.25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25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25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25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25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25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25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25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25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25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25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25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25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25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25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25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25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25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25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25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25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25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25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25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25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25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25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25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25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25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25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25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25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25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25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25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25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25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25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25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</row>
    <row r="6603" spans="1:21" x14ac:dyDescent="0.25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25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25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25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25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25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25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25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25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25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25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25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25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25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25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25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25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25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25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25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25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25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25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25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25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25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25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25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25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25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25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25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25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25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25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25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25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25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25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25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25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25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25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25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25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25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25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25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25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25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25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25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25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25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25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25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25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25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25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25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25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25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25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25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25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25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25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25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</row>
    <row r="6671" spans="1:21" x14ac:dyDescent="0.25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25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25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25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25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25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25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25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25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25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25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25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25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</row>
    <row r="6684" spans="1:21" x14ac:dyDescent="0.25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</row>
    <row r="6685" spans="1:21" x14ac:dyDescent="0.25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25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25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25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25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25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25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25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25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25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25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25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25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25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25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25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25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25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25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25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25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25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25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25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25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25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25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25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25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25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25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25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25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25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25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25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25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25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25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25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25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25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25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25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25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25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25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25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25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25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25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25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25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25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25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25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25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25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25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25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25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25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25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25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25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25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25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25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25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25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25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25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25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25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25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25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</row>
    <row r="6761" spans="1:21" x14ac:dyDescent="0.25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25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</row>
    <row r="6763" spans="1:21" x14ac:dyDescent="0.25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25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25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25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25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25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25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25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25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25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25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25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25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25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25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25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25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25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25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25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25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25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25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25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25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25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25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25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25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25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25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25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25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25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25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25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25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25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25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25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25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25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25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25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25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25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25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25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25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25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25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25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25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25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25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25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25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25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25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25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25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25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25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</row>
    <row r="6826" spans="1:21" x14ac:dyDescent="0.25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25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25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25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25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25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25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25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25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25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25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25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25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25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25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25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25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25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25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25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25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25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25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25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25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25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25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25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25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25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25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25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25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25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25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25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25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25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25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25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25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25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25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25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25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25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25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</row>
    <row r="6873" spans="1:21" x14ac:dyDescent="0.25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25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25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25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25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25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25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25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25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25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25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25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25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25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25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25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25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25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25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25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25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25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25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25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25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25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25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25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25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25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25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25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</row>
    <row r="6905" spans="1:21" x14ac:dyDescent="0.25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25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25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25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25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25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25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25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25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25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25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25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25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25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25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25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25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25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25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</row>
    <row r="6924" spans="1:21" x14ac:dyDescent="0.25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25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25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25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25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25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25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25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25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25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25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25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25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25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25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25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25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25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25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25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25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25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25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25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25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</row>
    <row r="6949" spans="1:21" x14ac:dyDescent="0.25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25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25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25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25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25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25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25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25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25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25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25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25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</row>
    <row r="6962" spans="1:21" x14ac:dyDescent="0.25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25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25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25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25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</row>
    <row r="6967" spans="1:21" x14ac:dyDescent="0.25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25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</row>
    <row r="6969" spans="1:21" x14ac:dyDescent="0.25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25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25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25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25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25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25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25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25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25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25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25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25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25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25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25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</row>
    <row r="6985" spans="1:21" x14ac:dyDescent="0.25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25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25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</row>
    <row r="6988" spans="1:21" x14ac:dyDescent="0.25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</row>
    <row r="6989" spans="1:21" x14ac:dyDescent="0.25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25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25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25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25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25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25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25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25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25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25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25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25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25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25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25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25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25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25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25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25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25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25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25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25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25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25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25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25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25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25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25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</row>
    <row r="7021" spans="1:21" x14ac:dyDescent="0.25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25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25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25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25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25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25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25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25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25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25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25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25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25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25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25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25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25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25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25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25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25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25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25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25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25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25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25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25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25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25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25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25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25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25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25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25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25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25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25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25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25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25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25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25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25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25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25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25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25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25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25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25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25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25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25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25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25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25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25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25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25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25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25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25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</row>
    <row r="7086" spans="1:21" x14ac:dyDescent="0.25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25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25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25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25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25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25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25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25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25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25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25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25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25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25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25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25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25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25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25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25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25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25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25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25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25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25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25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25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25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25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25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25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25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25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25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25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25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25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25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25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25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25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25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25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25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25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25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25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25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25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25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25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25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25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25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25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25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25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25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25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25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25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25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25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25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25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25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25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25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25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25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25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25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25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25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25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</row>
    <row r="7163" spans="1:21" x14ac:dyDescent="0.25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</row>
    <row r="7164" spans="1:21" x14ac:dyDescent="0.25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25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25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25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25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</row>
    <row r="7169" spans="1:21" x14ac:dyDescent="0.25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25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25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25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25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25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25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25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25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25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25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25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25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25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25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</row>
    <row r="7184" spans="1:21" x14ac:dyDescent="0.25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25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25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25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25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25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25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25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25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25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25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25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25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25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25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25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25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25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</row>
    <row r="7202" spans="1:21" x14ac:dyDescent="0.25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25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25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25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25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25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25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25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25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25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25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25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25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25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25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25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25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25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25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25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25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25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25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25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25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25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25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25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25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25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25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</row>
    <row r="7233" spans="1:21" x14ac:dyDescent="0.25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25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25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25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25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25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</row>
    <row r="7239" spans="1:21" x14ac:dyDescent="0.25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25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25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25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25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25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25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25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25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25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25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25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25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25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25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25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25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25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25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</row>
    <row r="7258" spans="1:21" x14ac:dyDescent="0.25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25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25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25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25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25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25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25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25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25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25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25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25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25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25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25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25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25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25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25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25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25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25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25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25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25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25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25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25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25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25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25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25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25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25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25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</row>
    <row r="7294" spans="1:21" x14ac:dyDescent="0.25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25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25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25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25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25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25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25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25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25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25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25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25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25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25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25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25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25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25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25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25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25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25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25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25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25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25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25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25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25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25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25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25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25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25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25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25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25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25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25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25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25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25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25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25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25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25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25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</row>
    <row r="7342" spans="1:21" x14ac:dyDescent="0.25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25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25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25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25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25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25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25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25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25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</row>
    <row r="7352" spans="1:21" x14ac:dyDescent="0.25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25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25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25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25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25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25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25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25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25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25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25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25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25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25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25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25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25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25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25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25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25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25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25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25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25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25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25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25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25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25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25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25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25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25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25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25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25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25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25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25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25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25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25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25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25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25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25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25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25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25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25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25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25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25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25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25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25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25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25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25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25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25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25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25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25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25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25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25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25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25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25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25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25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25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25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25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25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25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25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25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</row>
    <row r="7433" spans="1:21" x14ac:dyDescent="0.25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25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25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25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25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25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25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25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25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25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25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25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25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25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25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25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25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25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25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25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25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25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25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25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25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25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25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</row>
    <row r="7460" spans="1:21" x14ac:dyDescent="0.25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25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25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25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25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25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25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25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25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25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25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25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25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25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25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25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25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25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25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25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25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25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25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</row>
    <row r="7483" spans="1:21" x14ac:dyDescent="0.25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25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25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25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25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25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25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25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25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25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25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25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25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25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25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25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25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25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25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25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25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25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25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25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</row>
    <row r="7507" spans="1:21" x14ac:dyDescent="0.25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25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25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25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25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25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25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25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25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25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25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25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25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25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25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25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25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25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25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25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25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25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25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25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25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25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25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25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25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25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25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25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25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25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25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25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25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25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25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25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25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25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25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25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25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25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</row>
    <row r="7553" spans="1:21" x14ac:dyDescent="0.25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25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25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25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25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25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25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25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25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25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25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25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</row>
    <row r="7565" spans="1:21" x14ac:dyDescent="0.25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25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25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25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25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25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</row>
    <row r="7571" spans="1:21" x14ac:dyDescent="0.25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25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25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25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25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25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25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25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25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25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25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25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25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25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25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25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25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25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25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25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25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25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25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25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25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25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25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</row>
    <row r="7598" spans="1:21" x14ac:dyDescent="0.25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25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25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25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25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25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25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25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25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25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25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25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25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25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25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25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25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25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25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25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25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25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25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25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25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25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25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25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25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25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25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25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25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25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25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25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25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25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25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25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25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25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25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25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25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25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25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25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25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25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25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25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25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25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25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25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25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25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25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25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25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25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25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25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25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25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25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25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25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25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25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25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25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25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25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25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25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25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25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25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25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25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25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25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25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25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25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25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25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25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25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25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25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25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25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25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25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25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25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25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25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25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25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25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25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25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25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25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25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25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25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25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25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25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25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25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25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25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25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25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25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25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25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25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25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25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25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</row>
    <row r="7725" spans="1:21" x14ac:dyDescent="0.25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25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25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25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25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25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25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25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25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25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25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25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25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25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25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25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25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25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25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25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25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25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25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25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25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25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25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25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25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25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25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25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25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25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25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25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25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25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25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25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25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25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25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25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25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25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25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25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25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25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25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25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25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25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25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25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25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25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25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25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25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25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25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25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25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25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25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25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25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25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25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25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</row>
    <row r="7797" spans="1:21" x14ac:dyDescent="0.25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25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25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25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25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25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25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25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25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25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25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25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25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25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25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25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25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25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25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25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25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25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25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25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25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25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25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25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25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25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25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25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25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25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25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25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25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25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25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25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25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25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25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25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25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25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25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25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25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25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25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25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25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25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25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25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</row>
    <row r="7853" spans="1:21" x14ac:dyDescent="0.25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25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25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25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25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</row>
    <row r="7858" spans="1:21" x14ac:dyDescent="0.25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25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25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25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25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25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25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</row>
    <row r="7865" spans="1:21" x14ac:dyDescent="0.25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25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25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25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25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25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25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25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25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25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25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25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25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25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25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</row>
    <row r="7880" spans="1:21" x14ac:dyDescent="0.25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25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25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25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25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25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25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25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25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25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25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25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25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25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25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25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25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25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25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25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25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25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25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25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25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25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25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25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25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25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25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25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25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25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25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25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25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25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25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25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25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25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25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25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25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25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25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25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25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25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25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25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25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25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25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25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</row>
    <row r="7936" spans="1:21" x14ac:dyDescent="0.25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25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25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25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25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25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25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25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25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25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25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25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25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25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25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25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25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25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25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25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25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25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25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25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25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25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25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25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25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25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25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25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25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</row>
    <row r="7969" spans="1:21" x14ac:dyDescent="0.25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25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25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25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25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25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25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25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25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25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25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25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25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25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25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25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25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25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25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25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25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25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25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25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25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25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25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25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25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25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25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25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25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25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25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25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25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25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25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25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25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25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25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25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25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25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25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25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25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25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25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25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25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25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25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25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25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25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25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25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25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25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25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25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25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25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25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25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25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25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25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25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25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25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25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</row>
    <row r="8044" spans="1:21" x14ac:dyDescent="0.25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25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25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25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25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25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25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25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25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25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25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25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25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25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25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25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25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25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25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25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25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25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25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25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25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25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25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25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25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25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25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25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25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25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25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25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25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</row>
    <row r="8081" spans="1:21" x14ac:dyDescent="0.25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25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25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25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25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25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25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25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25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25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25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</row>
    <row r="8092" spans="1:21" x14ac:dyDescent="0.25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25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</row>
    <row r="8094" spans="1:21" x14ac:dyDescent="0.25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</row>
    <row r="8095" spans="1:21" x14ac:dyDescent="0.25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25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</row>
    <row r="8097" spans="1:21" x14ac:dyDescent="0.25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25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25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25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25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25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25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25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25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25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25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25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25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25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25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25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25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25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25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25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25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25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25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25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25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25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25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25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25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25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25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25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25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25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25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25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25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25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25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25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25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25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25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25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25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25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25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25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25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25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25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25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</row>
    <row r="8149" spans="1:21" x14ac:dyDescent="0.25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25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25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25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25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25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25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25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25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25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25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25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25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25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25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25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25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25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25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25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25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25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25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25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25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25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</row>
    <row r="8175" spans="1:21" x14ac:dyDescent="0.25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25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25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25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25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25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25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25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25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25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25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25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25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25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25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25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25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25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25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25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25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25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25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25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25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25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25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25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25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25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25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25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25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25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25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25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25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25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25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25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25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25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25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25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25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25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25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25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25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25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25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25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25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25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25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25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25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25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25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25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25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25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25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25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</row>
    <row r="8239" spans="1:21" x14ac:dyDescent="0.25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25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25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25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25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25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25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25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25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25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25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25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25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25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25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25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25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25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25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25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25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25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25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25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25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25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25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25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25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25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25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25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25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25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25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25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25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25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25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25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25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25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25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25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25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25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25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25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25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25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25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25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25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25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25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25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25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25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25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</row>
    <row r="8298" spans="1:21" x14ac:dyDescent="0.25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25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25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25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25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25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25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25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25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25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25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25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25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</row>
    <row r="8311" spans="1:21" x14ac:dyDescent="0.25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25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25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25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25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25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25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25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25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25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25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25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25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25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25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25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25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25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25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25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25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25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25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25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25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25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25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</row>
    <row r="8338" spans="1:21" x14ac:dyDescent="0.25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</row>
    <row r="8339" spans="1:21" x14ac:dyDescent="0.25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25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</row>
    <row r="8341" spans="1:21" x14ac:dyDescent="0.25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25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25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25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25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25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25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25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25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25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</row>
    <row r="8351" spans="1:21" x14ac:dyDescent="0.25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25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25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25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25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25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</row>
    <row r="8357" spans="1:21" x14ac:dyDescent="0.25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</row>
    <row r="8358" spans="1:21" x14ac:dyDescent="0.25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25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25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25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25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25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25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25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25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25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25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</row>
    <row r="8369" spans="1:21" x14ac:dyDescent="0.25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25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25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25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25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25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25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25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25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25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25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25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25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25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25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25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25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25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25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25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25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25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25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25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25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25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25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25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25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25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25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25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25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25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25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25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25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25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25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25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25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25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25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25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25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25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25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25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25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25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25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25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25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25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25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25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25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25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25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25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25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25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25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25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25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25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25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25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25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25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25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25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25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25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25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25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25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25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25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25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25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25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25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25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25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25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25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25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25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25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25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25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25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25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25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25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25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25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25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25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25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25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25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25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25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25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25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25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25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25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25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25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25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25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25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25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25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25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25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25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25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</row>
    <row r="8490" spans="1:21" x14ac:dyDescent="0.25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25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</row>
    <row r="8492" spans="1:21" x14ac:dyDescent="0.25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25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25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25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25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25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25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25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25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25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25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25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25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25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25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25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25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25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25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25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25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</row>
    <row r="8513" spans="1:21" x14ac:dyDescent="0.25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25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25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25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25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25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25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25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25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25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25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25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25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25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25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25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25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25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25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25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</row>
    <row r="8533" spans="1:21" x14ac:dyDescent="0.25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25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25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25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25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25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25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25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25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25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25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25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25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25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25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25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25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25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</row>
    <row r="8551" spans="1:21" x14ac:dyDescent="0.25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25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25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25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25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25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25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25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25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25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25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25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25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25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25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25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25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25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25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25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25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25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25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25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25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25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25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25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25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25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25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25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25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25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25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25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25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25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25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25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25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25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25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25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25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25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25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25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25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25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</row>
    <row r="8601" spans="1:21" x14ac:dyDescent="0.25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25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25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25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25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25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25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25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25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25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25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25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25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25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25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25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25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25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25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25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25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25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25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25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25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25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25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25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25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25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25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25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25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25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25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25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25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25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</row>
    <row r="8639" spans="1:21" x14ac:dyDescent="0.25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25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25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25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25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25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25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25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25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25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25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25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25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25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25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25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25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25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25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25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</row>
    <row r="8659" spans="1:21" x14ac:dyDescent="0.25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25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25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25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25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25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25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25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25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</row>
    <row r="8668" spans="1:21" x14ac:dyDescent="0.25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25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25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25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25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25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25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25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25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25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25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25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25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25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25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25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25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25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25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25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25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25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25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25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25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25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25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25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</row>
    <row r="8696" spans="1:21" x14ac:dyDescent="0.25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25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25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25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25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25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25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25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25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25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25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25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</row>
    <row r="8708" spans="1:21" x14ac:dyDescent="0.25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25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</row>
    <row r="8710" spans="1:21" x14ac:dyDescent="0.25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25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25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25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25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25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25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25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25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25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25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25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25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25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25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25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25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25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25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25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25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25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25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25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25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25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25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25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25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25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25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25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25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25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25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25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25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25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25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25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25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25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25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25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25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25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25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25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25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25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25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25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25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25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25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25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25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25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25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25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25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25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25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25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25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25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25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25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25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25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25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25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25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25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25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25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25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25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25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25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25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25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25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25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25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25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25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25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25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25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25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25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25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25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25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25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25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25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25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25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25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25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25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25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25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25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25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25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25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25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25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25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25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25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25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25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25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25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25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25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25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25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25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25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</row>
    <row r="8834" spans="1:21" x14ac:dyDescent="0.25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25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25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25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25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25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25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25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25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25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25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</row>
    <row r="8845" spans="1:21" x14ac:dyDescent="0.25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25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25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25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25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25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25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25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25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25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25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25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25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25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25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25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25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25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25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25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25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25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25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25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25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25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25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25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25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25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25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25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25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25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25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</row>
    <row r="8880" spans="1:21" x14ac:dyDescent="0.25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25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25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25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25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25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25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25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25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25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25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25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25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25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25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25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25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25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25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25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25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25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25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25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25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25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25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25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25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25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25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25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25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25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25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25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25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25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25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25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25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25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25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25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25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25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25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25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25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25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25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25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25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25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25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25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25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25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25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25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25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25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25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25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25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25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25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25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25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25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</row>
    <row r="8950" spans="1:21" x14ac:dyDescent="0.25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25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25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25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25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25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25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25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25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25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25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25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25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25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25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25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25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25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25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25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25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25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25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25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25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25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25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25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25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25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25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</row>
    <row r="8981" spans="1:21" x14ac:dyDescent="0.25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25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25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25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25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25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25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25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25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25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25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25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25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25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25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25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25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25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25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25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25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25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25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25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25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25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25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25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25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25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25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25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25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25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25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25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25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25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25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25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25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25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25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25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25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25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25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25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25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25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25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25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25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25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25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25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25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25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25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25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25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25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25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25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25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25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25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25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25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25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25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</row>
    <row r="9052" spans="1:21" x14ac:dyDescent="0.25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25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25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25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25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25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25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25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25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25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25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25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25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25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25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25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25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25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25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25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25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25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25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25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25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25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25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25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25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25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</row>
    <row r="9082" spans="1:21" x14ac:dyDescent="0.25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25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25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25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25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25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25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25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25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25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25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25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25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25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25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25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25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</row>
    <row r="9099" spans="1:21" x14ac:dyDescent="0.25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25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25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25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25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25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25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25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25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25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25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25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25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25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25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25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25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25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25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25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25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25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25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</row>
    <row r="9122" spans="1:21" x14ac:dyDescent="0.25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25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25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25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25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25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25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25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25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25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25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25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25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25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25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25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25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25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25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25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25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25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25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25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25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25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25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25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25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25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25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25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25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25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25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25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25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25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25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25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25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25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25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25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25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25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25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25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25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25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25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25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25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25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25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25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25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25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25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25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25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25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25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25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25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25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25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25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25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25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25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25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25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25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25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25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25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25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25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25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25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25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25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25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25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25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25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25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25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25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25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25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25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25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25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25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25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25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25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25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25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25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25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25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25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25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25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25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25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</row>
    <row r="9231" spans="1:21" x14ac:dyDescent="0.25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25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25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25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25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25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25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25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25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25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25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25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25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25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25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25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25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25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25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25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25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25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25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25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25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25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25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25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25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25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25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25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</row>
    <row r="9263" spans="1:21" x14ac:dyDescent="0.25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25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25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25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25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25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25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25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25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25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25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25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25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25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25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25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25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25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25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25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</row>
    <row r="9283" spans="1:21" x14ac:dyDescent="0.25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25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25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25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25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25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25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25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25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25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25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25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25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25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25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25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25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25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25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25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25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25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25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25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25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25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25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25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25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25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25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25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25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25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25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25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25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25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25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25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25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25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25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25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25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25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25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25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</row>
    <row r="9331" spans="1:21" x14ac:dyDescent="0.25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25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25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25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25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25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25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25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25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25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25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25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</row>
    <row r="9343" spans="1:21" x14ac:dyDescent="0.25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25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25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25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25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25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25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25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25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25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25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25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25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25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25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25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25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25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25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25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</row>
    <row r="9363" spans="1:21" x14ac:dyDescent="0.25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25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25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25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25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25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25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25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25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25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25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25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25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25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25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</row>
    <row r="9378" spans="1:21" x14ac:dyDescent="0.25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25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25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25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25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25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25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25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25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25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25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25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25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25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25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25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25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25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25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25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25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25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25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25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25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25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25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25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25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25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25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25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25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25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25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25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25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</row>
    <row r="9415" spans="1:21" x14ac:dyDescent="0.25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25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25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25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25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25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25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25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25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25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25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25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25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25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25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25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25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25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25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25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25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25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25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25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25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25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25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25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25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25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25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25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25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25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25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25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25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25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25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25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25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25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25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25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25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25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25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25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</row>
    <row r="9463" spans="1:21" x14ac:dyDescent="0.25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25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25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25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25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25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25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25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25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25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25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25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25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25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25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25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25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25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25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25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25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25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25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25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25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25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25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25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25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25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25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25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25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25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25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25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25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</row>
    <row r="9500" spans="1:21" x14ac:dyDescent="0.25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25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25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25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</row>
    <row r="9504" spans="1:21" x14ac:dyDescent="0.25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25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25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25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25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25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25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25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25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25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25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25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25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25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25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25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25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25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25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25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25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25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25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25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25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25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25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25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25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25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25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25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25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25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25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25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25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25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25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25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25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25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25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25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25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25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25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25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25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25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25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25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25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25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25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25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25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25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25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25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25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25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25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25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25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25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25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25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25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25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25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25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25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</row>
    <row r="9577" spans="1:21" x14ac:dyDescent="0.25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25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25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25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25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25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25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25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25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25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25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25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25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25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25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25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25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25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25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25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25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25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25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25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25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25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25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25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25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25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25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25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25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25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25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25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</row>
    <row r="9613" spans="1:21" x14ac:dyDescent="0.25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25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25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25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25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25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25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25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25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25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25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25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25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25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25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25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25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25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25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25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25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25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25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25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25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25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25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25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25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25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25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25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25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25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25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25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25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25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25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25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25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25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25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25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25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25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25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25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25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</row>
    <row r="9662" spans="1:21" x14ac:dyDescent="0.25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25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</row>
    <row r="9664" spans="1:21" x14ac:dyDescent="0.25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25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25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25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25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25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25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25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25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25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</row>
    <row r="9674" spans="1:21" x14ac:dyDescent="0.25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25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25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25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25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25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25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</row>
    <row r="9681" spans="1:21" x14ac:dyDescent="0.25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25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25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</row>
    <row r="9684" spans="1:21" x14ac:dyDescent="0.25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25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25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25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25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25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25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25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25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25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25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25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25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25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25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25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25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25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25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25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25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25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25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25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25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25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25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25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25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25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25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25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25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25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25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25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25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25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25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25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25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25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25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25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25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25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25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25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25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25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25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25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25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25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25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25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25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25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25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25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25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25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25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25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25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25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25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25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25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25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25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25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25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25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25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25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25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25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25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25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25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25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25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25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25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25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25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</row>
    <row r="9771" spans="1:21" x14ac:dyDescent="0.25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25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25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25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25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25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25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25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25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25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25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25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25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25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25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25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25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25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25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25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25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25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25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25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25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25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25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25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25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25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25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25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25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25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25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25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25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25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25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25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25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25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25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25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25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25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25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25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25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25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25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25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25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25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25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25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25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25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25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25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25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25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25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25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25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25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25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25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25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</row>
    <row r="9840" spans="1:21" x14ac:dyDescent="0.25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25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25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25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25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25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25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25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25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25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</row>
    <row r="9850" spans="1:21" x14ac:dyDescent="0.25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25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25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25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25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25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25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25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25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25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25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25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</row>
    <row r="9862" spans="1:21" x14ac:dyDescent="0.25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25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25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25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25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25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</row>
    <row r="9868" spans="1:21" x14ac:dyDescent="0.25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25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25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25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25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25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25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25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25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25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25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25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25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25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25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25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25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25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</row>
    <row r="9886" spans="1:21" x14ac:dyDescent="0.25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25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25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25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25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25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25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25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25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25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25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25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25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25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25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</row>
    <row r="9901" spans="1:21" x14ac:dyDescent="0.25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25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25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25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25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25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25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25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25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25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25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25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25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25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25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25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25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25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25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25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25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25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25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25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25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25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25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25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25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25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25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25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25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25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25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25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25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25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25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25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25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25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25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25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25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25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25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25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25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25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25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25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25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</row>
    <row r="9954" spans="1:21" x14ac:dyDescent="0.25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25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25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25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25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25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25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25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25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25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25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25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25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25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25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25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25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25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25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25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25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25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25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25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25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25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</row>
    <row r="9980" spans="1:21" x14ac:dyDescent="0.25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25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25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25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25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25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25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25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25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25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25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25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25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25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25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</row>
    <row r="9995" spans="1:21" x14ac:dyDescent="0.25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86771-0966-42F7-8310-6744BAA62D61}">
  <sheetPr codeName="Sheet9"/>
  <dimension ref="A1:AQ1312"/>
  <sheetViews>
    <sheetView topLeftCell="C1" workbookViewId="0">
      <selection activeCell="K15" sqref="K15"/>
    </sheetView>
  </sheetViews>
  <sheetFormatPr defaultRowHeight="15.75" x14ac:dyDescent="0.25"/>
  <cols>
    <col min="1" max="1" width="20" bestFit="1" customWidth="1"/>
    <col min="2" max="2" width="11.875" bestFit="1" customWidth="1"/>
    <col min="3" max="3" width="10.875" bestFit="1" customWidth="1"/>
    <col min="4" max="4" width="33.125" customWidth="1"/>
    <col min="5" max="7" width="7" customWidth="1"/>
    <col min="8" max="8" width="11.875" bestFit="1" customWidth="1"/>
    <col min="9" max="9" width="23.125" bestFit="1" customWidth="1"/>
    <col min="10" max="10" width="25" bestFit="1" customWidth="1"/>
    <col min="13" max="13" width="29.625" customWidth="1"/>
    <col min="14" max="14" width="15.25" customWidth="1"/>
    <col min="26" max="26" width="11" bestFit="1" customWidth="1"/>
    <col min="27" max="27" width="11" customWidth="1"/>
    <col min="29" max="29" width="40.125" customWidth="1"/>
    <col min="30" max="30" width="12.25" customWidth="1"/>
    <col min="32" max="32" width="5.625" customWidth="1"/>
    <col min="34" max="34" width="10.75" customWidth="1"/>
    <col min="35" max="35" width="25" bestFit="1" customWidth="1"/>
    <col min="36" max="36" width="13.875" customWidth="1"/>
    <col min="37" max="37" width="22.125" customWidth="1"/>
    <col min="40" max="40" width="34.25" bestFit="1" customWidth="1"/>
    <col min="41" max="41" width="13.25" bestFit="1" customWidth="1"/>
  </cols>
  <sheetData>
    <row r="1" spans="1:43" x14ac:dyDescent="0.25">
      <c r="A1" s="13" t="s">
        <v>10996</v>
      </c>
      <c r="H1" s="13" t="s">
        <v>11025</v>
      </c>
    </row>
    <row r="3" spans="1:43" x14ac:dyDescent="0.25">
      <c r="H3" s="13" t="s">
        <v>10970</v>
      </c>
      <c r="I3" s="18" t="s">
        <v>10981</v>
      </c>
      <c r="L3" s="13" t="s">
        <v>10970</v>
      </c>
      <c r="M3" s="17" t="s">
        <v>10982</v>
      </c>
      <c r="AG3" t="s">
        <v>10970</v>
      </c>
      <c r="AH3" s="19" t="s">
        <v>10999</v>
      </c>
      <c r="AM3" t="s">
        <v>10970</v>
      </c>
      <c r="AN3" s="19" t="s">
        <v>11024</v>
      </c>
    </row>
    <row r="4" spans="1:43" x14ac:dyDescent="0.25">
      <c r="A4" s="62" t="e" vm="1">
        <v>#VALUE!</v>
      </c>
      <c r="H4">
        <v>1</v>
      </c>
      <c r="L4">
        <v>1</v>
      </c>
      <c r="AB4" s="13" t="s">
        <v>10970</v>
      </c>
      <c r="AC4" s="19" t="s">
        <v>10983</v>
      </c>
      <c r="AG4">
        <v>1</v>
      </c>
      <c r="AH4" s="11" t="s">
        <v>10964</v>
      </c>
      <c r="AI4" s="11" t="s">
        <v>10965</v>
      </c>
      <c r="AM4" s="13">
        <v>1</v>
      </c>
      <c r="AN4" s="11" t="s">
        <v>10944</v>
      </c>
      <c r="AO4" s="11" t="s">
        <v>11006</v>
      </c>
    </row>
    <row r="5" spans="1:43" x14ac:dyDescent="0.25">
      <c r="I5" s="11" t="s">
        <v>10964</v>
      </c>
      <c r="J5" s="11" t="s">
        <v>10965</v>
      </c>
      <c r="M5" s="11" t="s">
        <v>10964</v>
      </c>
      <c r="N5" s="12" t="s">
        <v>10952</v>
      </c>
      <c r="O5" s="12" t="s">
        <v>10953</v>
      </c>
      <c r="P5" s="12" t="s">
        <v>10954</v>
      </c>
      <c r="Q5" s="12" t="s">
        <v>10955</v>
      </c>
      <c r="R5" s="12" t="s">
        <v>10956</v>
      </c>
      <c r="S5" s="12" t="s">
        <v>10957</v>
      </c>
      <c r="T5" s="12" t="s">
        <v>10958</v>
      </c>
      <c r="U5" s="12" t="s">
        <v>10959</v>
      </c>
      <c r="V5" s="12" t="s">
        <v>10960</v>
      </c>
      <c r="W5" s="12" t="s">
        <v>10961</v>
      </c>
      <c r="X5" s="12" t="s">
        <v>10962</v>
      </c>
      <c r="Y5" s="12" t="s">
        <v>10963</v>
      </c>
      <c r="Z5" s="11" t="s">
        <v>10943</v>
      </c>
      <c r="AA5" s="13"/>
      <c r="AB5">
        <v>1</v>
      </c>
      <c r="AC5" s="3" t="s">
        <v>4059</v>
      </c>
      <c r="AD5" s="8" t="s">
        <v>10951</v>
      </c>
      <c r="AH5" s="12" t="s">
        <v>10952</v>
      </c>
      <c r="AI5" s="12">
        <v>18174.075600000004</v>
      </c>
      <c r="AN5" s="12" t="s">
        <v>10946</v>
      </c>
      <c r="AO5" s="12">
        <v>484247.49810000096</v>
      </c>
    </row>
    <row r="6" spans="1:43" x14ac:dyDescent="0.25">
      <c r="I6" s="12" t="s">
        <v>10952</v>
      </c>
      <c r="J6" s="12">
        <v>18174.075600000004</v>
      </c>
      <c r="M6" s="11" t="s">
        <v>10965</v>
      </c>
      <c r="N6" s="12">
        <v>1000</v>
      </c>
      <c r="O6" s="12">
        <v>11951.411000000002</v>
      </c>
      <c r="P6" s="12">
        <v>38726.252</v>
      </c>
      <c r="Q6" s="12">
        <v>34195.208499999993</v>
      </c>
      <c r="R6" s="12">
        <v>30131.686499999996</v>
      </c>
      <c r="S6" s="12">
        <v>24797.291999999994</v>
      </c>
      <c r="T6" s="12">
        <v>28765.325000000004</v>
      </c>
      <c r="U6" s="12">
        <v>36898.33219999999</v>
      </c>
      <c r="V6" s="12">
        <v>64595.918000000005</v>
      </c>
      <c r="W6" s="12">
        <v>31404.923499999986</v>
      </c>
      <c r="X6" s="12">
        <v>75972.563500000004</v>
      </c>
      <c r="Y6" s="12">
        <v>74919.521199999988</v>
      </c>
      <c r="Z6" s="11">
        <v>470532.50899999996</v>
      </c>
      <c r="AA6" s="13"/>
      <c r="AC6" s="3" t="s">
        <v>1211</v>
      </c>
      <c r="AD6" s="8">
        <v>69.135999999999996</v>
      </c>
      <c r="AH6" s="12" t="s">
        <v>10953</v>
      </c>
      <c r="AI6" s="12">
        <v>11951.411000000002</v>
      </c>
      <c r="AN6" s="12" t="s">
        <v>10947</v>
      </c>
      <c r="AO6" s="12">
        <v>470532.50899999985</v>
      </c>
    </row>
    <row r="7" spans="1:43" x14ac:dyDescent="0.25">
      <c r="I7" s="12" t="s">
        <v>10953</v>
      </c>
      <c r="J7" s="12">
        <v>11951.411000000002</v>
      </c>
      <c r="AC7" s="15"/>
      <c r="AD7" s="16">
        <v>604.75199999999995</v>
      </c>
      <c r="AH7" s="12" t="s">
        <v>10954</v>
      </c>
      <c r="AI7" s="12">
        <v>38726.252</v>
      </c>
      <c r="AN7" s="12" t="s">
        <v>10948</v>
      </c>
      <c r="AO7" s="12">
        <v>609205.59800000081</v>
      </c>
    </row>
    <row r="8" spans="1:43" x14ac:dyDescent="0.25">
      <c r="I8" s="12" t="s">
        <v>10954</v>
      </c>
      <c r="J8" s="12">
        <v>38726.252</v>
      </c>
      <c r="L8">
        <v>2</v>
      </c>
      <c r="M8" t="str" cm="1">
        <f t="array" ref="M8:N21">TRANSPOSE(M5:Z6)</f>
        <v xml:space="preserve">Year 2015 </v>
      </c>
      <c r="N8" t="str">
        <v>Total Sales for Every Month</v>
      </c>
      <c r="AC8" s="15" t="s">
        <v>1828</v>
      </c>
      <c r="AD8" s="16"/>
      <c r="AH8" s="12" t="s">
        <v>10955</v>
      </c>
      <c r="AI8" s="12">
        <v>34195.208499999993</v>
      </c>
      <c r="AN8" s="12" t="s">
        <v>10949</v>
      </c>
      <c r="AO8" s="12">
        <v>733215.2551999999</v>
      </c>
    </row>
    <row r="9" spans="1:43" x14ac:dyDescent="0.25">
      <c r="I9" s="12" t="s">
        <v>10955</v>
      </c>
      <c r="J9" s="12">
        <v>34195.208499999993</v>
      </c>
      <c r="M9" t="str">
        <v>Jan</v>
      </c>
      <c r="N9">
        <v>1000</v>
      </c>
      <c r="AC9" s="15" t="s">
        <v>2255</v>
      </c>
      <c r="AD9" s="16">
        <v>72.911999999999992</v>
      </c>
      <c r="AH9" s="12" t="s">
        <v>10956</v>
      </c>
      <c r="AI9" s="12">
        <v>30131.686499999996</v>
      </c>
      <c r="AN9" s="12" t="s">
        <v>10943</v>
      </c>
      <c r="AO9" s="12">
        <v>2297200.8603000017</v>
      </c>
    </row>
    <row r="10" spans="1:43" x14ac:dyDescent="0.25">
      <c r="I10" s="12" t="s">
        <v>10956</v>
      </c>
      <c r="J10" s="12">
        <v>30131.686499999996</v>
      </c>
      <c r="M10" t="str">
        <v>Feb</v>
      </c>
      <c r="N10">
        <v>11951.411000000002</v>
      </c>
      <c r="AC10" s="15" t="s">
        <v>3254</v>
      </c>
      <c r="AD10" s="16"/>
      <c r="AH10" s="12" t="s">
        <v>10957</v>
      </c>
      <c r="AI10" s="12">
        <v>24797.291999999994</v>
      </c>
    </row>
    <row r="11" spans="1:43" x14ac:dyDescent="0.25">
      <c r="I11" s="12" t="s">
        <v>10957</v>
      </c>
      <c r="J11" s="12">
        <v>24797.291999999994</v>
      </c>
      <c r="M11" t="str">
        <v>Mar</v>
      </c>
      <c r="N11">
        <v>38726.252</v>
      </c>
      <c r="AC11" s="15" t="s">
        <v>2558</v>
      </c>
      <c r="AD11" s="16">
        <v>81.744</v>
      </c>
      <c r="AH11" s="12" t="s">
        <v>10958</v>
      </c>
      <c r="AI11" s="12">
        <v>28765.325000000004</v>
      </c>
    </row>
    <row r="12" spans="1:43" x14ac:dyDescent="0.25">
      <c r="I12" s="12" t="s">
        <v>10958</v>
      </c>
      <c r="J12" s="12">
        <v>28765.325000000004</v>
      </c>
      <c r="M12" t="str">
        <v>Apr</v>
      </c>
      <c r="N12">
        <v>34195.208499999993</v>
      </c>
      <c r="AC12" s="9" t="s">
        <v>10943</v>
      </c>
      <c r="AD12" s="10">
        <v>1745.4459999999999</v>
      </c>
      <c r="AH12" s="12" t="s">
        <v>10959</v>
      </c>
      <c r="AI12" s="12">
        <v>36898.33219999999</v>
      </c>
      <c r="AM12" s="13">
        <v>2</v>
      </c>
      <c r="AN12" s="13" t="s">
        <v>11005</v>
      </c>
    </row>
    <row r="13" spans="1:43" x14ac:dyDescent="0.25">
      <c r="I13" s="12" t="s">
        <v>10959</v>
      </c>
      <c r="J13" s="12">
        <v>36898.33219999999</v>
      </c>
      <c r="M13" t="str">
        <v>May</v>
      </c>
      <c r="N13">
        <v>30131.686499999996</v>
      </c>
      <c r="AH13" s="12" t="s">
        <v>10960</v>
      </c>
      <c r="AI13" s="12">
        <v>64595.918000000005</v>
      </c>
      <c r="AN13" s="12" t="s">
        <v>10944</v>
      </c>
      <c r="AO13" s="12" t="s">
        <v>11006</v>
      </c>
      <c r="AP13" s="12" t="s">
        <v>11023</v>
      </c>
    </row>
    <row r="14" spans="1:43" x14ac:dyDescent="0.25">
      <c r="I14" s="12" t="s">
        <v>10960</v>
      </c>
      <c r="J14" s="12">
        <v>64595.918000000005</v>
      </c>
      <c r="M14" t="str">
        <v>Jun</v>
      </c>
      <c r="N14">
        <v>24797.291999999994</v>
      </c>
      <c r="AB14">
        <v>2</v>
      </c>
      <c r="AC14" s="13" t="s">
        <v>10984</v>
      </c>
      <c r="AD14" s="13">
        <f>COUNT(AD6:AD11)</f>
        <v>4</v>
      </c>
      <c r="AH14" s="12" t="s">
        <v>10961</v>
      </c>
      <c r="AI14" s="12">
        <v>31404.923499999986</v>
      </c>
      <c r="AN14" s="12" t="s">
        <v>10946</v>
      </c>
      <c r="AO14" s="12">
        <v>484247.49810000096</v>
      </c>
      <c r="AP14" s="12"/>
    </row>
    <row r="15" spans="1:43" x14ac:dyDescent="0.25">
      <c r="I15" s="12" t="s">
        <v>10961</v>
      </c>
      <c r="J15" s="12">
        <v>31404.923499999986</v>
      </c>
      <c r="M15" t="str">
        <v>Jul</v>
      </c>
      <c r="N15">
        <v>28765.325000000004</v>
      </c>
      <c r="AH15" s="12" t="s">
        <v>10962</v>
      </c>
      <c r="AI15" s="12">
        <v>75972.563500000004</v>
      </c>
      <c r="AN15" s="12" t="s">
        <v>10947</v>
      </c>
      <c r="AO15" s="12">
        <v>470532.50899999985</v>
      </c>
      <c r="AP15" s="27">
        <f>(AO15-AO14)/AO14</f>
        <v>-2.8322271470298557E-2</v>
      </c>
      <c r="AQ15" s="22"/>
    </row>
    <row r="16" spans="1:43" x14ac:dyDescent="0.25">
      <c r="I16" s="12" t="s">
        <v>10962</v>
      </c>
      <c r="J16" s="12">
        <v>75972.563500000004</v>
      </c>
      <c r="M16" t="str">
        <v>Aug</v>
      </c>
      <c r="N16">
        <v>36898.33219999999</v>
      </c>
      <c r="AB16">
        <v>3</v>
      </c>
      <c r="AC16" s="13" t="s">
        <v>10985</v>
      </c>
      <c r="AD16" s="13">
        <f>COUNTA(AC5:AC11)</f>
        <v>6</v>
      </c>
      <c r="AH16" s="12" t="s">
        <v>10963</v>
      </c>
      <c r="AI16" s="12">
        <v>74919.521199999988</v>
      </c>
      <c r="AN16" s="12" t="s">
        <v>10948</v>
      </c>
      <c r="AO16" s="12">
        <v>609205.59800000081</v>
      </c>
      <c r="AP16" s="27">
        <f t="shared" ref="AP16:AP17" si="0">(AO16-AO15)/AO15</f>
        <v>0.29471521382171068</v>
      </c>
    </row>
    <row r="17" spans="1:42" x14ac:dyDescent="0.25">
      <c r="I17" s="12" t="s">
        <v>10963</v>
      </c>
      <c r="J17" s="12">
        <v>74919.521199999988</v>
      </c>
      <c r="M17" t="str">
        <v>Sep</v>
      </c>
      <c r="N17">
        <v>64595.918000000005</v>
      </c>
      <c r="AH17" s="11" t="s">
        <v>10943</v>
      </c>
      <c r="AI17" s="11">
        <v>470532.50899999996</v>
      </c>
      <c r="AN17" s="12" t="s">
        <v>10949</v>
      </c>
      <c r="AO17" s="12">
        <v>733215.2551999999</v>
      </c>
      <c r="AP17" s="27">
        <f t="shared" si="0"/>
        <v>0.20355961535336864</v>
      </c>
    </row>
    <row r="18" spans="1:42" x14ac:dyDescent="0.25">
      <c r="I18" s="11" t="s">
        <v>10943</v>
      </c>
      <c r="J18" s="11">
        <v>470532.50899999996</v>
      </c>
      <c r="M18" t="str">
        <v>Oct</v>
      </c>
      <c r="N18">
        <v>31404.923499999986</v>
      </c>
      <c r="AB18">
        <v>4</v>
      </c>
      <c r="AC18" s="13" t="s">
        <v>10986</v>
      </c>
      <c r="AD18" s="13">
        <f>COUNTBLANK(AD6:AD11)</f>
        <v>2</v>
      </c>
      <c r="AN18" s="11" t="s">
        <v>10943</v>
      </c>
      <c r="AO18" s="11">
        <v>2297200.8603000017</v>
      </c>
      <c r="AP18" s="27"/>
    </row>
    <row r="19" spans="1:42" x14ac:dyDescent="0.25">
      <c r="M19" t="str">
        <v>Nov</v>
      </c>
      <c r="N19">
        <v>75972.563500000004</v>
      </c>
      <c r="AG19">
        <v>3</v>
      </c>
      <c r="AH19" s="11" t="s">
        <v>10998</v>
      </c>
      <c r="AI19" s="11">
        <f>SUM(AI5:AI16)</f>
        <v>470532.50899999996</v>
      </c>
    </row>
    <row r="20" spans="1:42" x14ac:dyDescent="0.25">
      <c r="H20">
        <v>2</v>
      </c>
      <c r="I20" s="59" t="s">
        <v>10966</v>
      </c>
      <c r="J20" s="59"/>
      <c r="M20" t="str">
        <v>Dec</v>
      </c>
      <c r="N20">
        <v>74919.521199999988</v>
      </c>
      <c r="AH20" s="11" t="s">
        <v>10997</v>
      </c>
      <c r="AI20" s="11">
        <f>AVERAGE(AI5:AI16)</f>
        <v>39211.042416666663</v>
      </c>
      <c r="AM20" s="13">
        <v>3</v>
      </c>
      <c r="AN20" s="13" t="s">
        <v>11007</v>
      </c>
    </row>
    <row r="21" spans="1:42" x14ac:dyDescent="0.25">
      <c r="A21" s="5" t="s">
        <v>10950</v>
      </c>
      <c r="B21" s="4"/>
      <c r="C21" s="4"/>
      <c r="D21" s="8"/>
      <c r="I21" s="12" t="str">
        <f>I16</f>
        <v>Nov</v>
      </c>
      <c r="J21" s="12">
        <f>MAX(J6:J17)</f>
        <v>75972.563500000004</v>
      </c>
      <c r="M21" t="str">
        <v>Grand Total</v>
      </c>
      <c r="N21">
        <v>470532.50899999996</v>
      </c>
      <c r="AB21">
        <v>5</v>
      </c>
      <c r="AC21" t="s">
        <v>10987</v>
      </c>
      <c r="AD21" t="s">
        <v>10991</v>
      </c>
      <c r="AH21" s="11" t="s">
        <v>10992</v>
      </c>
      <c r="AI21" s="11">
        <f>COUNT(AI5:AI16)</f>
        <v>12</v>
      </c>
      <c r="AN21" t="s">
        <v>11008</v>
      </c>
      <c r="AO21">
        <f>AO14</f>
        <v>484247.49810000096</v>
      </c>
    </row>
    <row r="22" spans="1:42" x14ac:dyDescent="0.25">
      <c r="A22" s="5" t="s">
        <v>10944</v>
      </c>
      <c r="B22" s="5" t="s">
        <v>10945</v>
      </c>
      <c r="C22" s="5" t="s">
        <v>10941</v>
      </c>
      <c r="D22" s="8" t="s">
        <v>10951</v>
      </c>
      <c r="AC22" t="s">
        <v>10988</v>
      </c>
      <c r="AD22" t="s">
        <v>10993</v>
      </c>
      <c r="AN22" t="s">
        <v>11009</v>
      </c>
      <c r="AO22">
        <f>AO17</f>
        <v>733215.2551999999</v>
      </c>
    </row>
    <row r="23" spans="1:42" x14ac:dyDescent="0.25">
      <c r="A23" s="3" t="s">
        <v>10946</v>
      </c>
      <c r="B23" s="3" t="s">
        <v>10952</v>
      </c>
      <c r="C23" s="54">
        <v>41642</v>
      </c>
      <c r="D23" s="8">
        <v>16.448</v>
      </c>
      <c r="H23">
        <v>3</v>
      </c>
      <c r="I23" s="59" t="s">
        <v>10967</v>
      </c>
      <c r="J23" s="59"/>
      <c r="AC23" t="s">
        <v>10989</v>
      </c>
      <c r="AD23" t="s">
        <v>10994</v>
      </c>
      <c r="AG23">
        <v>5</v>
      </c>
      <c r="AH23" s="23" t="s">
        <v>11000</v>
      </c>
      <c r="AN23" t="s">
        <v>11011</v>
      </c>
      <c r="AO23">
        <f>4</f>
        <v>4</v>
      </c>
    </row>
    <row r="24" spans="1:42" x14ac:dyDescent="0.25">
      <c r="A24" s="53"/>
      <c r="B24" s="53"/>
      <c r="C24" s="55">
        <v>41643</v>
      </c>
      <c r="D24" s="16">
        <v>288.06</v>
      </c>
      <c r="I24" s="12" t="str">
        <f>I7</f>
        <v>Feb</v>
      </c>
      <c r="J24" s="12">
        <f>MIN(J6:J17)</f>
        <v>11951.411000000002</v>
      </c>
      <c r="L24">
        <v>3</v>
      </c>
      <c r="M24" s="14" t="s">
        <v>10972</v>
      </c>
      <c r="AC24" t="s">
        <v>10990</v>
      </c>
      <c r="AD24" t="s">
        <v>10995</v>
      </c>
      <c r="AH24" s="23" t="s">
        <v>11001</v>
      </c>
    </row>
    <row r="25" spans="1:42" x14ac:dyDescent="0.25">
      <c r="A25" s="53"/>
      <c r="B25" s="53"/>
      <c r="C25" s="55">
        <v>41644</v>
      </c>
      <c r="D25" s="16">
        <v>19.536000000000001</v>
      </c>
      <c r="M25" s="14" t="s">
        <v>10973</v>
      </c>
      <c r="AH25" s="23" t="s">
        <v>11002</v>
      </c>
      <c r="AN25" s="13" t="s">
        <v>11010</v>
      </c>
      <c r="AO25" s="24">
        <f>(AO22/AO21)^(1/AO23)-1</f>
        <v>0.10927960107574997</v>
      </c>
    </row>
    <row r="26" spans="1:42" x14ac:dyDescent="0.25">
      <c r="A26" s="53"/>
      <c r="B26" s="53"/>
      <c r="C26" s="55">
        <v>41645</v>
      </c>
      <c r="D26" s="16">
        <v>4407.1000000000004</v>
      </c>
      <c r="H26">
        <v>4</v>
      </c>
      <c r="I26" s="59" t="s">
        <v>10968</v>
      </c>
      <c r="J26" s="59"/>
      <c r="M26" s="14" t="s">
        <v>10974</v>
      </c>
      <c r="AH26" s="23" t="s">
        <v>11003</v>
      </c>
    </row>
    <row r="27" spans="1:42" x14ac:dyDescent="0.25">
      <c r="A27" s="53"/>
      <c r="B27" s="53"/>
      <c r="C27" s="55">
        <v>41646</v>
      </c>
      <c r="D27" s="16">
        <v>87.158000000000001</v>
      </c>
      <c r="I27" s="12" t="str">
        <f>I6</f>
        <v>Jan</v>
      </c>
      <c r="J27" s="12">
        <f>SMALL(J6:J17,2)</f>
        <v>18174.075600000004</v>
      </c>
      <c r="M27" s="14" t="s">
        <v>10975</v>
      </c>
      <c r="AH27" s="23" t="s">
        <v>11004</v>
      </c>
      <c r="AM27" s="13">
        <v>4</v>
      </c>
      <c r="AN27" s="26" t="s">
        <v>11012</v>
      </c>
      <c r="AO27" s="24">
        <f>POWER(AO22/AO21,1/AO23)-1</f>
        <v>0.10927960107574997</v>
      </c>
    </row>
    <row r="28" spans="1:42" x14ac:dyDescent="0.25">
      <c r="A28" s="53"/>
      <c r="B28" s="53"/>
      <c r="C28" s="55">
        <v>41648</v>
      </c>
      <c r="D28" s="16">
        <v>40.544000000000004</v>
      </c>
    </row>
    <row r="29" spans="1:42" x14ac:dyDescent="0.25">
      <c r="A29" s="53"/>
      <c r="B29" s="53"/>
      <c r="C29" s="55">
        <v>41649</v>
      </c>
      <c r="D29" s="16">
        <v>54.83</v>
      </c>
      <c r="H29">
        <v>5</v>
      </c>
      <c r="I29" s="59" t="s">
        <v>10969</v>
      </c>
      <c r="J29" s="59"/>
      <c r="AM29" s="13">
        <v>5</v>
      </c>
      <c r="AN29" s="13" t="s">
        <v>11022</v>
      </c>
    </row>
    <row r="30" spans="1:42" x14ac:dyDescent="0.25">
      <c r="A30" s="53"/>
      <c r="B30" s="53"/>
      <c r="C30" s="55">
        <v>41650</v>
      </c>
      <c r="D30" s="16">
        <v>9.94</v>
      </c>
      <c r="I30" s="12" t="str">
        <f>I14</f>
        <v>Sep</v>
      </c>
      <c r="J30" s="12">
        <f>LARGE(J6:J17,3)</f>
        <v>64595.918000000005</v>
      </c>
      <c r="L30">
        <v>4</v>
      </c>
      <c r="M30" t="s">
        <v>10976</v>
      </c>
      <c r="AN30" t="s">
        <v>11013</v>
      </c>
    </row>
    <row r="31" spans="1:42" x14ac:dyDescent="0.25">
      <c r="A31" s="53"/>
      <c r="B31" s="53"/>
      <c r="C31" s="55">
        <v>41652</v>
      </c>
      <c r="D31" s="16">
        <v>3553.7950000000001</v>
      </c>
      <c r="M31" t="s">
        <v>10977</v>
      </c>
      <c r="AN31" t="s">
        <v>11014</v>
      </c>
    </row>
    <row r="32" spans="1:42" x14ac:dyDescent="0.25">
      <c r="A32" s="53"/>
      <c r="B32" s="53"/>
      <c r="C32" s="55">
        <v>41653</v>
      </c>
      <c r="D32" s="16">
        <v>61.96</v>
      </c>
      <c r="I32" s="59"/>
      <c r="J32" s="59"/>
      <c r="M32" t="s">
        <v>10978</v>
      </c>
      <c r="AN32" t="s">
        <v>11015</v>
      </c>
    </row>
    <row r="33" spans="1:40" x14ac:dyDescent="0.25">
      <c r="A33" s="53"/>
      <c r="B33" s="53"/>
      <c r="C33" s="55">
        <v>41654</v>
      </c>
      <c r="D33" s="16">
        <v>149.94999999999999</v>
      </c>
      <c r="I33" s="13" t="s">
        <v>10971</v>
      </c>
      <c r="J33">
        <f>MEDIAN(J6:J17)</f>
        <v>32800.065999999992</v>
      </c>
      <c r="M33" t="s">
        <v>10979</v>
      </c>
      <c r="AN33" t="s">
        <v>11016</v>
      </c>
    </row>
    <row r="34" spans="1:40" x14ac:dyDescent="0.25">
      <c r="A34" s="53"/>
      <c r="B34" s="53"/>
      <c r="C34" s="55">
        <v>41655</v>
      </c>
      <c r="D34" s="16">
        <v>299.964</v>
      </c>
      <c r="M34" t="s">
        <v>10980</v>
      </c>
    </row>
    <row r="35" spans="1:40" x14ac:dyDescent="0.25">
      <c r="A35" s="53"/>
      <c r="B35" s="53"/>
      <c r="C35" s="55">
        <v>41657</v>
      </c>
      <c r="D35" s="16">
        <v>64.864000000000004</v>
      </c>
      <c r="AN35" s="13" t="s">
        <v>11021</v>
      </c>
    </row>
    <row r="36" spans="1:40" x14ac:dyDescent="0.25">
      <c r="A36" s="53"/>
      <c r="B36" s="53"/>
      <c r="C36" s="55">
        <v>41658</v>
      </c>
      <c r="D36" s="16">
        <v>378.59400000000005</v>
      </c>
      <c r="AN36" t="s">
        <v>11017</v>
      </c>
    </row>
    <row r="37" spans="1:40" x14ac:dyDescent="0.25">
      <c r="A37" s="53"/>
      <c r="B37" s="53"/>
      <c r="C37" s="55">
        <v>41659</v>
      </c>
      <c r="D37" s="16">
        <v>2673.87</v>
      </c>
      <c r="AN37" t="s">
        <v>11018</v>
      </c>
    </row>
    <row r="38" spans="1:40" x14ac:dyDescent="0.25">
      <c r="A38" s="53"/>
      <c r="B38" s="53"/>
      <c r="C38" s="55">
        <v>41660</v>
      </c>
      <c r="D38" s="16">
        <v>25.248000000000001</v>
      </c>
      <c r="AN38" t="s">
        <v>11019</v>
      </c>
    </row>
    <row r="39" spans="1:40" x14ac:dyDescent="0.25">
      <c r="A39" s="53"/>
      <c r="B39" s="53"/>
      <c r="C39" s="55">
        <v>41662</v>
      </c>
      <c r="D39" s="16">
        <v>46.019999999999996</v>
      </c>
      <c r="AN39" t="s">
        <v>11020</v>
      </c>
    </row>
    <row r="40" spans="1:40" x14ac:dyDescent="0.25">
      <c r="A40" s="53"/>
      <c r="B40" s="53"/>
      <c r="C40" s="55">
        <v>41665</v>
      </c>
      <c r="D40" s="16">
        <v>1097.25</v>
      </c>
    </row>
    <row r="41" spans="1:40" x14ac:dyDescent="0.25">
      <c r="A41" s="53"/>
      <c r="B41" s="53"/>
      <c r="C41" s="55">
        <v>41666</v>
      </c>
      <c r="D41" s="16">
        <v>426.67</v>
      </c>
    </row>
    <row r="42" spans="1:40" x14ac:dyDescent="0.25">
      <c r="A42" s="53"/>
      <c r="B42" s="53"/>
      <c r="C42" s="55">
        <v>41667</v>
      </c>
      <c r="D42" s="16">
        <v>3.9280000000000004</v>
      </c>
    </row>
    <row r="43" spans="1:40" x14ac:dyDescent="0.25">
      <c r="A43" s="53"/>
      <c r="B43" s="53"/>
      <c r="C43" s="55">
        <v>41669</v>
      </c>
      <c r="D43" s="16">
        <v>240.5</v>
      </c>
    </row>
    <row r="44" spans="1:40" x14ac:dyDescent="0.25">
      <c r="A44" s="53"/>
      <c r="B44" s="53"/>
      <c r="C44" s="55">
        <v>41670</v>
      </c>
      <c r="D44" s="16">
        <v>290.666</v>
      </c>
    </row>
    <row r="45" spans="1:40" x14ac:dyDescent="0.25">
      <c r="A45" s="53"/>
      <c r="B45" s="3" t="s">
        <v>11252</v>
      </c>
      <c r="C45" s="4"/>
      <c r="D45" s="8">
        <v>14236.894999999997</v>
      </c>
    </row>
    <row r="46" spans="1:40" x14ac:dyDescent="0.25">
      <c r="A46" s="53"/>
      <c r="B46" s="3" t="s">
        <v>10953</v>
      </c>
      <c r="C46" s="54">
        <v>41671</v>
      </c>
      <c r="D46" s="8">
        <v>468.90000000000003</v>
      </c>
    </row>
    <row r="47" spans="1:40" x14ac:dyDescent="0.25">
      <c r="A47" s="53"/>
      <c r="B47" s="53"/>
      <c r="C47" s="55">
        <v>41672</v>
      </c>
      <c r="D47" s="16">
        <v>211.64600000000002</v>
      </c>
    </row>
    <row r="48" spans="1:40" x14ac:dyDescent="0.25">
      <c r="A48" s="53"/>
      <c r="B48" s="53"/>
      <c r="C48" s="55">
        <v>41673</v>
      </c>
      <c r="D48" s="16">
        <v>97.112000000000009</v>
      </c>
    </row>
    <row r="49" spans="1:4" x14ac:dyDescent="0.25">
      <c r="A49" s="53"/>
      <c r="B49" s="53"/>
      <c r="C49" s="55">
        <v>41674</v>
      </c>
      <c r="D49" s="16">
        <v>134.38399999999999</v>
      </c>
    </row>
    <row r="50" spans="1:4" x14ac:dyDescent="0.25">
      <c r="A50" s="53"/>
      <c r="B50" s="53"/>
      <c r="C50" s="55">
        <v>41676</v>
      </c>
      <c r="D50" s="16">
        <v>330.512</v>
      </c>
    </row>
    <row r="51" spans="1:4" x14ac:dyDescent="0.25">
      <c r="A51" s="53"/>
      <c r="B51" s="53"/>
      <c r="C51" s="55">
        <v>41677</v>
      </c>
      <c r="D51" s="16">
        <v>180.32</v>
      </c>
    </row>
    <row r="52" spans="1:4" x14ac:dyDescent="0.25">
      <c r="A52" s="53"/>
      <c r="B52" s="53"/>
      <c r="C52" s="55">
        <v>41678</v>
      </c>
      <c r="D52" s="16">
        <v>14.56</v>
      </c>
    </row>
    <row r="53" spans="1:4" x14ac:dyDescent="0.25">
      <c r="A53" s="53"/>
      <c r="B53" s="53"/>
      <c r="C53" s="55">
        <v>41681</v>
      </c>
      <c r="D53" s="16">
        <v>2043.4000000000005</v>
      </c>
    </row>
    <row r="54" spans="1:4" x14ac:dyDescent="0.25">
      <c r="A54" s="53"/>
      <c r="B54" s="53"/>
      <c r="C54" s="55">
        <v>41682</v>
      </c>
      <c r="D54" s="16">
        <v>129.56800000000001</v>
      </c>
    </row>
    <row r="55" spans="1:4" x14ac:dyDescent="0.25">
      <c r="A55" s="53"/>
      <c r="B55" s="53"/>
      <c r="C55" s="55">
        <v>41684</v>
      </c>
      <c r="D55" s="16">
        <v>576.72599999999989</v>
      </c>
    </row>
    <row r="56" spans="1:4" x14ac:dyDescent="0.25">
      <c r="A56" s="53"/>
      <c r="B56" s="53"/>
      <c r="C56" s="55">
        <v>41685</v>
      </c>
      <c r="D56" s="16">
        <v>21.36</v>
      </c>
    </row>
    <row r="57" spans="1:4" x14ac:dyDescent="0.25">
      <c r="A57" s="53"/>
      <c r="B57" s="53"/>
      <c r="C57" s="55">
        <v>41686</v>
      </c>
      <c r="D57" s="16">
        <v>9.0399999999999974</v>
      </c>
    </row>
    <row r="58" spans="1:4" x14ac:dyDescent="0.25">
      <c r="A58" s="53"/>
      <c r="B58" s="53"/>
      <c r="C58" s="55">
        <v>41687</v>
      </c>
      <c r="D58" s="16">
        <v>54.207999999999998</v>
      </c>
    </row>
    <row r="59" spans="1:4" x14ac:dyDescent="0.25">
      <c r="A59" s="53"/>
      <c r="B59" s="53"/>
      <c r="C59" s="55">
        <v>41688</v>
      </c>
      <c r="D59" s="16">
        <v>37.783999999999999</v>
      </c>
    </row>
    <row r="60" spans="1:4" x14ac:dyDescent="0.25">
      <c r="A60" s="53"/>
      <c r="B60" s="53"/>
      <c r="C60" s="55">
        <v>41690</v>
      </c>
      <c r="D60" s="16">
        <v>95.59</v>
      </c>
    </row>
    <row r="61" spans="1:4" x14ac:dyDescent="0.25">
      <c r="A61" s="53"/>
      <c r="B61" s="53"/>
      <c r="C61" s="55">
        <v>41691</v>
      </c>
      <c r="D61" s="16">
        <v>8.8499999999999979</v>
      </c>
    </row>
    <row r="62" spans="1:4" x14ac:dyDescent="0.25">
      <c r="A62" s="53"/>
      <c r="B62" s="53"/>
      <c r="C62" s="55">
        <v>41692</v>
      </c>
      <c r="D62" s="16">
        <v>19.440000000000001</v>
      </c>
    </row>
    <row r="63" spans="1:4" x14ac:dyDescent="0.25">
      <c r="A63" s="53"/>
      <c r="B63" s="53"/>
      <c r="C63" s="55">
        <v>41693</v>
      </c>
      <c r="D63" s="16">
        <v>11.364000000000001</v>
      </c>
    </row>
    <row r="64" spans="1:4" x14ac:dyDescent="0.25">
      <c r="A64" s="53"/>
      <c r="B64" s="53"/>
      <c r="C64" s="55">
        <v>41694</v>
      </c>
      <c r="D64" s="16">
        <v>55.672000000000004</v>
      </c>
    </row>
    <row r="65" spans="1:4" x14ac:dyDescent="0.25">
      <c r="A65" s="53"/>
      <c r="B65" s="53"/>
      <c r="C65" s="55">
        <v>41697</v>
      </c>
      <c r="D65" s="16">
        <v>19.456000000000003</v>
      </c>
    </row>
    <row r="66" spans="1:4" x14ac:dyDescent="0.25">
      <c r="A66" s="53"/>
      <c r="B66" s="3" t="s">
        <v>11253</v>
      </c>
      <c r="C66" s="4"/>
      <c r="D66" s="8">
        <v>4519.8919999999989</v>
      </c>
    </row>
    <row r="67" spans="1:4" x14ac:dyDescent="0.25">
      <c r="A67" s="53"/>
      <c r="B67" s="3" t="s">
        <v>10954</v>
      </c>
      <c r="C67" s="54">
        <v>41699</v>
      </c>
      <c r="D67" s="8">
        <v>2203.1509999999998</v>
      </c>
    </row>
    <row r="68" spans="1:4" x14ac:dyDescent="0.25">
      <c r="A68" s="53"/>
      <c r="B68" s="53"/>
      <c r="C68" s="55">
        <v>41700</v>
      </c>
      <c r="D68" s="16">
        <v>202.38400000000001</v>
      </c>
    </row>
    <row r="69" spans="1:4" x14ac:dyDescent="0.25">
      <c r="A69" s="53"/>
      <c r="B69" s="53"/>
      <c r="C69" s="55">
        <v>41701</v>
      </c>
      <c r="D69" s="16">
        <v>1345.8920000000001</v>
      </c>
    </row>
    <row r="70" spans="1:4" x14ac:dyDescent="0.25">
      <c r="A70" s="53"/>
      <c r="B70" s="53"/>
      <c r="C70" s="55">
        <v>41702</v>
      </c>
      <c r="D70" s="16">
        <v>370.45200000000006</v>
      </c>
    </row>
    <row r="71" spans="1:4" x14ac:dyDescent="0.25">
      <c r="A71" s="53"/>
      <c r="B71" s="53"/>
      <c r="C71" s="55">
        <v>41703</v>
      </c>
      <c r="D71" s="16">
        <v>705.5619999999999</v>
      </c>
    </row>
    <row r="72" spans="1:4" x14ac:dyDescent="0.25">
      <c r="A72" s="53"/>
      <c r="B72" s="53"/>
      <c r="C72" s="55">
        <v>41705</v>
      </c>
      <c r="D72" s="16">
        <v>1561.0620000000001</v>
      </c>
    </row>
    <row r="73" spans="1:4" x14ac:dyDescent="0.25">
      <c r="A73" s="53"/>
      <c r="B73" s="53"/>
      <c r="C73" s="55">
        <v>41708</v>
      </c>
      <c r="D73" s="16">
        <v>741.95600000000013</v>
      </c>
    </row>
    <row r="74" spans="1:4" x14ac:dyDescent="0.25">
      <c r="A74" s="53"/>
      <c r="B74" s="53"/>
      <c r="C74" s="55">
        <v>41709</v>
      </c>
      <c r="D74" s="16">
        <v>918.31400000000008</v>
      </c>
    </row>
    <row r="75" spans="1:4" x14ac:dyDescent="0.25">
      <c r="A75" s="53"/>
      <c r="B75" s="53"/>
      <c r="C75" s="55">
        <v>41712</v>
      </c>
      <c r="D75" s="16">
        <v>2108.5499999999997</v>
      </c>
    </row>
    <row r="76" spans="1:4" x14ac:dyDescent="0.25">
      <c r="A76" s="53"/>
      <c r="B76" s="53"/>
      <c r="C76" s="55">
        <v>41713</v>
      </c>
      <c r="D76" s="16">
        <v>370.78200000000004</v>
      </c>
    </row>
    <row r="77" spans="1:4" x14ac:dyDescent="0.25">
      <c r="A77" s="53"/>
      <c r="B77" s="53"/>
      <c r="C77" s="55">
        <v>41714</v>
      </c>
      <c r="D77" s="16">
        <v>471.92</v>
      </c>
    </row>
    <row r="78" spans="1:4" x14ac:dyDescent="0.25">
      <c r="A78" s="53"/>
      <c r="B78" s="53"/>
      <c r="C78" s="55">
        <v>41715</v>
      </c>
      <c r="D78" s="16">
        <v>3960.3580000000002</v>
      </c>
    </row>
    <row r="79" spans="1:4" x14ac:dyDescent="0.25">
      <c r="A79" s="53"/>
      <c r="B79" s="53"/>
      <c r="C79" s="55">
        <v>41716</v>
      </c>
      <c r="D79" s="16">
        <v>28106.715999999997</v>
      </c>
    </row>
    <row r="80" spans="1:4" x14ac:dyDescent="0.25">
      <c r="A80" s="53"/>
      <c r="B80" s="53"/>
      <c r="C80" s="55">
        <v>41717</v>
      </c>
      <c r="D80" s="16">
        <v>590.76200000000017</v>
      </c>
    </row>
    <row r="81" spans="1:4" x14ac:dyDescent="0.25">
      <c r="A81" s="53"/>
      <c r="B81" s="53"/>
      <c r="C81" s="55">
        <v>41719</v>
      </c>
      <c r="D81" s="16">
        <v>4109.8160000000007</v>
      </c>
    </row>
    <row r="82" spans="1:4" x14ac:dyDescent="0.25">
      <c r="A82" s="53"/>
      <c r="B82" s="53"/>
      <c r="C82" s="55">
        <v>41720</v>
      </c>
      <c r="D82" s="16">
        <v>464.09299999999996</v>
      </c>
    </row>
    <row r="83" spans="1:4" x14ac:dyDescent="0.25">
      <c r="A83" s="53"/>
      <c r="B83" s="53"/>
      <c r="C83" s="55">
        <v>41721</v>
      </c>
      <c r="D83" s="16">
        <v>945.06399999999996</v>
      </c>
    </row>
    <row r="84" spans="1:4" x14ac:dyDescent="0.25">
      <c r="A84" s="53"/>
      <c r="B84" s="53"/>
      <c r="C84" s="55">
        <v>41722</v>
      </c>
      <c r="D84" s="16">
        <v>65.38</v>
      </c>
    </row>
    <row r="85" spans="1:4" x14ac:dyDescent="0.25">
      <c r="A85" s="53"/>
      <c r="B85" s="53"/>
      <c r="C85" s="55">
        <v>41723</v>
      </c>
      <c r="D85" s="16">
        <v>459.14600000000002</v>
      </c>
    </row>
    <row r="86" spans="1:4" x14ac:dyDescent="0.25">
      <c r="A86" s="53"/>
      <c r="B86" s="53"/>
      <c r="C86" s="55">
        <v>41724</v>
      </c>
      <c r="D86" s="16">
        <v>145.13000000000002</v>
      </c>
    </row>
    <row r="87" spans="1:4" x14ac:dyDescent="0.25">
      <c r="A87" s="53"/>
      <c r="B87" s="53"/>
      <c r="C87" s="55">
        <v>41726</v>
      </c>
      <c r="D87" s="16">
        <v>1823.8039999999999</v>
      </c>
    </row>
    <row r="88" spans="1:4" x14ac:dyDescent="0.25">
      <c r="A88" s="53"/>
      <c r="B88" s="53"/>
      <c r="C88" s="55">
        <v>41727</v>
      </c>
      <c r="D88" s="16">
        <v>890.84099999999989</v>
      </c>
    </row>
    <row r="89" spans="1:4" x14ac:dyDescent="0.25">
      <c r="A89" s="53"/>
      <c r="B89" s="53"/>
      <c r="C89" s="55">
        <v>41728</v>
      </c>
      <c r="D89" s="16">
        <v>1170.3219999999999</v>
      </c>
    </row>
    <row r="90" spans="1:4" x14ac:dyDescent="0.25">
      <c r="A90" s="53"/>
      <c r="B90" s="53"/>
      <c r="C90" s="55">
        <v>41729</v>
      </c>
      <c r="D90" s="16">
        <v>1959.5519999999999</v>
      </c>
    </row>
    <row r="91" spans="1:4" x14ac:dyDescent="0.25">
      <c r="A91" s="53"/>
      <c r="B91" s="3" t="s">
        <v>11254</v>
      </c>
      <c r="C91" s="4"/>
      <c r="D91" s="8">
        <v>55691.008999999991</v>
      </c>
    </row>
    <row r="92" spans="1:4" x14ac:dyDescent="0.25">
      <c r="A92" s="53"/>
      <c r="B92" s="3" t="s">
        <v>10955</v>
      </c>
      <c r="C92" s="54">
        <v>41730</v>
      </c>
      <c r="D92" s="8">
        <v>119.88799999999999</v>
      </c>
    </row>
    <row r="93" spans="1:4" x14ac:dyDescent="0.25">
      <c r="A93" s="53"/>
      <c r="B93" s="53"/>
      <c r="C93" s="55">
        <v>41731</v>
      </c>
      <c r="D93" s="16">
        <v>1458.5580000000002</v>
      </c>
    </row>
    <row r="94" spans="1:4" x14ac:dyDescent="0.25">
      <c r="A94" s="53"/>
      <c r="B94" s="53"/>
      <c r="C94" s="55">
        <v>41732</v>
      </c>
      <c r="D94" s="16">
        <v>233.45</v>
      </c>
    </row>
    <row r="95" spans="1:4" x14ac:dyDescent="0.25">
      <c r="A95" s="53"/>
      <c r="B95" s="53"/>
      <c r="C95" s="55">
        <v>41733</v>
      </c>
      <c r="D95" s="16">
        <v>475.84399999999994</v>
      </c>
    </row>
    <row r="96" spans="1:4" x14ac:dyDescent="0.25">
      <c r="A96" s="53"/>
      <c r="B96" s="53"/>
      <c r="C96" s="55">
        <v>41734</v>
      </c>
      <c r="D96" s="16">
        <v>5295.0979999999981</v>
      </c>
    </row>
    <row r="97" spans="1:4" x14ac:dyDescent="0.25">
      <c r="A97" s="53"/>
      <c r="B97" s="53"/>
      <c r="C97" s="55">
        <v>41735</v>
      </c>
      <c r="D97" s="16">
        <v>1650.6899999999998</v>
      </c>
    </row>
    <row r="98" spans="1:4" x14ac:dyDescent="0.25">
      <c r="A98" s="53"/>
      <c r="B98" s="53"/>
      <c r="C98" s="55">
        <v>41736</v>
      </c>
      <c r="D98" s="16">
        <v>1021.1700000000001</v>
      </c>
    </row>
    <row r="99" spans="1:4" x14ac:dyDescent="0.25">
      <c r="A99" s="53"/>
      <c r="B99" s="53"/>
      <c r="C99" s="55">
        <v>41737</v>
      </c>
      <c r="D99" s="16">
        <v>1958.75</v>
      </c>
    </row>
    <row r="100" spans="1:4" x14ac:dyDescent="0.25">
      <c r="A100" s="53"/>
      <c r="B100" s="53"/>
      <c r="C100" s="55">
        <v>41740</v>
      </c>
      <c r="D100" s="16">
        <v>1915.24</v>
      </c>
    </row>
    <row r="101" spans="1:4" x14ac:dyDescent="0.25">
      <c r="A101" s="53"/>
      <c r="B101" s="53"/>
      <c r="C101" s="55">
        <v>41741</v>
      </c>
      <c r="D101" s="16">
        <v>1912.1230000000003</v>
      </c>
    </row>
    <row r="102" spans="1:4" x14ac:dyDescent="0.25">
      <c r="A102" s="53"/>
      <c r="B102" s="53"/>
      <c r="C102" s="55">
        <v>41742</v>
      </c>
      <c r="D102" s="16">
        <v>638.57600000000014</v>
      </c>
    </row>
    <row r="103" spans="1:4" x14ac:dyDescent="0.25">
      <c r="A103" s="53"/>
      <c r="B103" s="53"/>
      <c r="C103" s="55">
        <v>41744</v>
      </c>
      <c r="D103" s="16">
        <v>294.71999999999997</v>
      </c>
    </row>
    <row r="104" spans="1:4" x14ac:dyDescent="0.25">
      <c r="A104" s="53"/>
      <c r="B104" s="53"/>
      <c r="C104" s="55">
        <v>41745</v>
      </c>
      <c r="D104" s="16">
        <v>39.072000000000003</v>
      </c>
    </row>
    <row r="105" spans="1:4" x14ac:dyDescent="0.25">
      <c r="A105" s="53"/>
      <c r="B105" s="53"/>
      <c r="C105" s="55">
        <v>41747</v>
      </c>
      <c r="D105" s="16">
        <v>1020.5319999999999</v>
      </c>
    </row>
    <row r="106" spans="1:4" x14ac:dyDescent="0.25">
      <c r="A106" s="53"/>
      <c r="B106" s="53"/>
      <c r="C106" s="55">
        <v>41748</v>
      </c>
      <c r="D106" s="16">
        <v>205.47</v>
      </c>
    </row>
    <row r="107" spans="1:4" x14ac:dyDescent="0.25">
      <c r="A107" s="53"/>
      <c r="B107" s="53"/>
      <c r="C107" s="55">
        <v>41749</v>
      </c>
      <c r="D107" s="16">
        <v>1250.45</v>
      </c>
    </row>
    <row r="108" spans="1:4" x14ac:dyDescent="0.25">
      <c r="A108" s="53"/>
      <c r="B108" s="53"/>
      <c r="C108" s="55">
        <v>41750</v>
      </c>
      <c r="D108" s="16">
        <v>845.3599999999999</v>
      </c>
    </row>
    <row r="109" spans="1:4" x14ac:dyDescent="0.25">
      <c r="A109" s="53"/>
      <c r="B109" s="53"/>
      <c r="C109" s="55">
        <v>41751</v>
      </c>
      <c r="D109" s="16">
        <v>257.75200000000001</v>
      </c>
    </row>
    <row r="110" spans="1:4" x14ac:dyDescent="0.25">
      <c r="A110" s="53"/>
      <c r="B110" s="53"/>
      <c r="C110" s="55">
        <v>41752</v>
      </c>
      <c r="D110" s="16">
        <v>643.9799999999999</v>
      </c>
    </row>
    <row r="111" spans="1:4" x14ac:dyDescent="0.25">
      <c r="A111" s="53"/>
      <c r="B111" s="53"/>
      <c r="C111" s="55">
        <v>41754</v>
      </c>
      <c r="D111" s="16">
        <v>2379.9939999999997</v>
      </c>
    </row>
    <row r="112" spans="1:4" x14ac:dyDescent="0.25">
      <c r="A112" s="53"/>
      <c r="B112" s="53"/>
      <c r="C112" s="55">
        <v>41755</v>
      </c>
      <c r="D112" s="16">
        <v>282.56800000000004</v>
      </c>
    </row>
    <row r="113" spans="1:4" x14ac:dyDescent="0.25">
      <c r="A113" s="53"/>
      <c r="B113" s="53"/>
      <c r="C113" s="55">
        <v>41757</v>
      </c>
      <c r="D113" s="16">
        <v>2578.4760000000001</v>
      </c>
    </row>
    <row r="114" spans="1:4" x14ac:dyDescent="0.25">
      <c r="A114" s="53"/>
      <c r="B114" s="53"/>
      <c r="C114" s="55">
        <v>41758</v>
      </c>
      <c r="D114" s="16">
        <v>768.84400000000005</v>
      </c>
    </row>
    <row r="115" spans="1:4" x14ac:dyDescent="0.25">
      <c r="A115" s="53"/>
      <c r="B115" s="53"/>
      <c r="C115" s="55">
        <v>41759</v>
      </c>
      <c r="D115" s="16">
        <v>1048.74</v>
      </c>
    </row>
    <row r="116" spans="1:4" x14ac:dyDescent="0.25">
      <c r="A116" s="53"/>
      <c r="B116" s="3" t="s">
        <v>11255</v>
      </c>
      <c r="C116" s="4"/>
      <c r="D116" s="8">
        <v>28295.345000000001</v>
      </c>
    </row>
    <row r="117" spans="1:4" x14ac:dyDescent="0.25">
      <c r="A117" s="53"/>
      <c r="B117" s="3" t="s">
        <v>10956</v>
      </c>
      <c r="C117" s="54">
        <v>41761</v>
      </c>
      <c r="D117" s="8">
        <v>506.12000000000006</v>
      </c>
    </row>
    <row r="118" spans="1:4" x14ac:dyDescent="0.25">
      <c r="A118" s="53"/>
      <c r="B118" s="53"/>
      <c r="C118" s="55">
        <v>41762</v>
      </c>
      <c r="D118" s="16">
        <v>72.632000000000005</v>
      </c>
    </row>
    <row r="119" spans="1:4" x14ac:dyDescent="0.25">
      <c r="A119" s="53"/>
      <c r="B119" s="53"/>
      <c r="C119" s="55">
        <v>41763</v>
      </c>
      <c r="D119" s="16">
        <v>187.43199999999999</v>
      </c>
    </row>
    <row r="120" spans="1:4" x14ac:dyDescent="0.25">
      <c r="A120" s="53"/>
      <c r="B120" s="53"/>
      <c r="C120" s="55">
        <v>41764</v>
      </c>
      <c r="D120" s="16">
        <v>260.97699999999998</v>
      </c>
    </row>
    <row r="121" spans="1:4" x14ac:dyDescent="0.25">
      <c r="A121" s="53"/>
      <c r="B121" s="53"/>
      <c r="C121" s="55">
        <v>41765</v>
      </c>
      <c r="D121" s="16">
        <v>254.45599999999999</v>
      </c>
    </row>
    <row r="122" spans="1:4" x14ac:dyDescent="0.25">
      <c r="A122" s="53"/>
      <c r="B122" s="53"/>
      <c r="C122" s="55">
        <v>41766</v>
      </c>
      <c r="D122" s="16">
        <v>1091.3499999999999</v>
      </c>
    </row>
    <row r="123" spans="1:4" x14ac:dyDescent="0.25">
      <c r="A123" s="53"/>
      <c r="B123" s="53"/>
      <c r="C123" s="55">
        <v>41767</v>
      </c>
      <c r="D123" s="16">
        <v>1799.9699999999998</v>
      </c>
    </row>
    <row r="124" spans="1:4" x14ac:dyDescent="0.25">
      <c r="A124" s="53"/>
      <c r="B124" s="53"/>
      <c r="C124" s="55">
        <v>41768</v>
      </c>
      <c r="D124" s="16">
        <v>394.47999999999996</v>
      </c>
    </row>
    <row r="125" spans="1:4" x14ac:dyDescent="0.25">
      <c r="A125" s="53"/>
      <c r="B125" s="53"/>
      <c r="C125" s="55">
        <v>41769</v>
      </c>
      <c r="D125" s="16">
        <v>2343.7990000000004</v>
      </c>
    </row>
    <row r="126" spans="1:4" x14ac:dyDescent="0.25">
      <c r="A126" s="53"/>
      <c r="B126" s="53"/>
      <c r="C126" s="55">
        <v>41770</v>
      </c>
      <c r="D126" s="16">
        <v>1642.8019999999997</v>
      </c>
    </row>
    <row r="127" spans="1:4" x14ac:dyDescent="0.25">
      <c r="A127" s="53"/>
      <c r="B127" s="53"/>
      <c r="C127" s="55">
        <v>41771</v>
      </c>
      <c r="D127" s="16">
        <v>734.846</v>
      </c>
    </row>
    <row r="128" spans="1:4" x14ac:dyDescent="0.25">
      <c r="A128" s="53"/>
      <c r="B128" s="53"/>
      <c r="C128" s="55">
        <v>41772</v>
      </c>
      <c r="D128" s="16">
        <v>898.38200000000006</v>
      </c>
    </row>
    <row r="129" spans="1:4" x14ac:dyDescent="0.25">
      <c r="A129" s="53"/>
      <c r="B129" s="53"/>
      <c r="C129" s="55">
        <v>41773</v>
      </c>
      <c r="D129" s="16">
        <v>310.88000000000005</v>
      </c>
    </row>
    <row r="130" spans="1:4" x14ac:dyDescent="0.25">
      <c r="A130" s="53"/>
      <c r="B130" s="53"/>
      <c r="C130" s="55">
        <v>41775</v>
      </c>
      <c r="D130" s="16">
        <v>289.27999999999997</v>
      </c>
    </row>
    <row r="131" spans="1:4" x14ac:dyDescent="0.25">
      <c r="A131" s="53"/>
      <c r="B131" s="53"/>
      <c r="C131" s="55">
        <v>41776</v>
      </c>
      <c r="D131" s="16">
        <v>91.679999999999993</v>
      </c>
    </row>
    <row r="132" spans="1:4" x14ac:dyDescent="0.25">
      <c r="A132" s="53"/>
      <c r="B132" s="53"/>
      <c r="C132" s="55">
        <v>41777</v>
      </c>
      <c r="D132" s="16">
        <v>948.94800000000009</v>
      </c>
    </row>
    <row r="133" spans="1:4" x14ac:dyDescent="0.25">
      <c r="A133" s="53"/>
      <c r="B133" s="53"/>
      <c r="C133" s="55">
        <v>41778</v>
      </c>
      <c r="D133" s="16">
        <v>91.62</v>
      </c>
    </row>
    <row r="134" spans="1:4" x14ac:dyDescent="0.25">
      <c r="A134" s="53"/>
      <c r="B134" s="53"/>
      <c r="C134" s="55">
        <v>41779</v>
      </c>
      <c r="D134" s="16">
        <v>320.10399999999998</v>
      </c>
    </row>
    <row r="135" spans="1:4" x14ac:dyDescent="0.25">
      <c r="A135" s="53"/>
      <c r="B135" s="53"/>
      <c r="C135" s="55">
        <v>41780</v>
      </c>
      <c r="D135" s="16">
        <v>4264.3280000000013</v>
      </c>
    </row>
    <row r="136" spans="1:4" x14ac:dyDescent="0.25">
      <c r="A136" s="53"/>
      <c r="B136" s="53"/>
      <c r="C136" s="55">
        <v>41781</v>
      </c>
      <c r="D136" s="16">
        <v>180.93</v>
      </c>
    </row>
    <row r="137" spans="1:4" x14ac:dyDescent="0.25">
      <c r="A137" s="53"/>
      <c r="B137" s="53"/>
      <c r="C137" s="55">
        <v>41782</v>
      </c>
      <c r="D137" s="16">
        <v>323.75800000000004</v>
      </c>
    </row>
    <row r="138" spans="1:4" x14ac:dyDescent="0.25">
      <c r="A138" s="53"/>
      <c r="B138" s="53"/>
      <c r="C138" s="55">
        <v>41783</v>
      </c>
      <c r="D138" s="16">
        <v>116.28</v>
      </c>
    </row>
    <row r="139" spans="1:4" x14ac:dyDescent="0.25">
      <c r="A139" s="53"/>
      <c r="B139" s="53"/>
      <c r="C139" s="55">
        <v>41784</v>
      </c>
      <c r="D139" s="16">
        <v>119.53999999999999</v>
      </c>
    </row>
    <row r="140" spans="1:4" x14ac:dyDescent="0.25">
      <c r="A140" s="53"/>
      <c r="B140" s="53"/>
      <c r="C140" s="55">
        <v>41785</v>
      </c>
      <c r="D140" s="16">
        <v>1325.7180000000001</v>
      </c>
    </row>
    <row r="141" spans="1:4" x14ac:dyDescent="0.25">
      <c r="A141" s="53"/>
      <c r="B141" s="53"/>
      <c r="C141" s="55">
        <v>41786</v>
      </c>
      <c r="D141" s="16">
        <v>2157.3939999999998</v>
      </c>
    </row>
    <row r="142" spans="1:4" x14ac:dyDescent="0.25">
      <c r="A142" s="53"/>
      <c r="B142" s="53"/>
      <c r="C142" s="55">
        <v>41787</v>
      </c>
      <c r="D142" s="16">
        <v>221.96800000000002</v>
      </c>
    </row>
    <row r="143" spans="1:4" x14ac:dyDescent="0.25">
      <c r="A143" s="53"/>
      <c r="B143" s="53"/>
      <c r="C143" s="55">
        <v>41789</v>
      </c>
      <c r="D143" s="16">
        <v>1924.9130000000002</v>
      </c>
    </row>
    <row r="144" spans="1:4" x14ac:dyDescent="0.25">
      <c r="A144" s="53"/>
      <c r="B144" s="53"/>
      <c r="C144" s="55">
        <v>41790</v>
      </c>
      <c r="D144" s="16">
        <v>773.7</v>
      </c>
    </row>
    <row r="145" spans="1:4" x14ac:dyDescent="0.25">
      <c r="A145" s="53"/>
      <c r="B145" s="3" t="s">
        <v>11256</v>
      </c>
      <c r="C145" s="4"/>
      <c r="D145" s="8">
        <v>23648.287000000008</v>
      </c>
    </row>
    <row r="146" spans="1:4" x14ac:dyDescent="0.25">
      <c r="A146" s="53"/>
      <c r="B146" s="3" t="s">
        <v>10957</v>
      </c>
      <c r="C146" s="54">
        <v>41791</v>
      </c>
      <c r="D146" s="8">
        <v>5188.5200000000013</v>
      </c>
    </row>
    <row r="147" spans="1:4" x14ac:dyDescent="0.25">
      <c r="A147" s="53"/>
      <c r="B147" s="53"/>
      <c r="C147" s="55">
        <v>41792</v>
      </c>
      <c r="D147" s="16">
        <v>738.59799999999996</v>
      </c>
    </row>
    <row r="148" spans="1:4" x14ac:dyDescent="0.25">
      <c r="A148" s="53"/>
      <c r="B148" s="53"/>
      <c r="C148" s="55">
        <v>41793</v>
      </c>
      <c r="D148" s="16">
        <v>741.33600000000001</v>
      </c>
    </row>
    <row r="149" spans="1:4" x14ac:dyDescent="0.25">
      <c r="A149" s="53"/>
      <c r="B149" s="53"/>
      <c r="C149" s="55">
        <v>41794</v>
      </c>
      <c r="D149" s="16">
        <v>456.27199999999999</v>
      </c>
    </row>
    <row r="150" spans="1:4" x14ac:dyDescent="0.25">
      <c r="A150" s="53"/>
      <c r="B150" s="53"/>
      <c r="C150" s="55">
        <v>41796</v>
      </c>
      <c r="D150" s="16">
        <v>1374.001</v>
      </c>
    </row>
    <row r="151" spans="1:4" x14ac:dyDescent="0.25">
      <c r="A151" s="53"/>
      <c r="B151" s="53"/>
      <c r="C151" s="55">
        <v>41797</v>
      </c>
      <c r="D151" s="16">
        <v>281.39699999999999</v>
      </c>
    </row>
    <row r="152" spans="1:4" x14ac:dyDescent="0.25">
      <c r="A152" s="53"/>
      <c r="B152" s="53"/>
      <c r="C152" s="55">
        <v>41798</v>
      </c>
      <c r="D152" s="16">
        <v>2501.2640000000001</v>
      </c>
    </row>
    <row r="153" spans="1:4" x14ac:dyDescent="0.25">
      <c r="A153" s="53"/>
      <c r="B153" s="53"/>
      <c r="C153" s="55">
        <v>41799</v>
      </c>
      <c r="D153" s="16">
        <v>5463.0080000000007</v>
      </c>
    </row>
    <row r="154" spans="1:4" x14ac:dyDescent="0.25">
      <c r="A154" s="53"/>
      <c r="B154" s="53"/>
      <c r="C154" s="55">
        <v>41800</v>
      </c>
      <c r="D154" s="16">
        <v>491.55</v>
      </c>
    </row>
    <row r="155" spans="1:4" x14ac:dyDescent="0.25">
      <c r="A155" s="53"/>
      <c r="B155" s="53"/>
      <c r="C155" s="55">
        <v>41803</v>
      </c>
      <c r="D155" s="16">
        <v>14.52</v>
      </c>
    </row>
    <row r="156" spans="1:4" x14ac:dyDescent="0.25">
      <c r="A156" s="53"/>
      <c r="B156" s="53"/>
      <c r="C156" s="55">
        <v>41804</v>
      </c>
      <c r="D156" s="16">
        <v>212.94</v>
      </c>
    </row>
    <row r="157" spans="1:4" x14ac:dyDescent="0.25">
      <c r="A157" s="53"/>
      <c r="B157" s="53"/>
      <c r="C157" s="55">
        <v>41805</v>
      </c>
      <c r="D157" s="16">
        <v>942.97399999999993</v>
      </c>
    </row>
    <row r="158" spans="1:4" x14ac:dyDescent="0.25">
      <c r="A158" s="53"/>
      <c r="B158" s="53"/>
      <c r="C158" s="55">
        <v>41806</v>
      </c>
      <c r="D158" s="16">
        <v>763.79200000000003</v>
      </c>
    </row>
    <row r="159" spans="1:4" x14ac:dyDescent="0.25">
      <c r="A159" s="53"/>
      <c r="B159" s="53"/>
      <c r="C159" s="55">
        <v>41807</v>
      </c>
      <c r="D159" s="16">
        <v>3418.5020000000004</v>
      </c>
    </row>
    <row r="160" spans="1:4" x14ac:dyDescent="0.25">
      <c r="A160" s="53"/>
      <c r="B160" s="53"/>
      <c r="C160" s="55">
        <v>41808</v>
      </c>
      <c r="D160" s="16">
        <v>139.80000000000001</v>
      </c>
    </row>
    <row r="161" spans="1:4" x14ac:dyDescent="0.25">
      <c r="A161" s="53"/>
      <c r="B161" s="53"/>
      <c r="C161" s="55">
        <v>41810</v>
      </c>
      <c r="D161" s="16">
        <v>1828.9496000000001</v>
      </c>
    </row>
    <row r="162" spans="1:4" x14ac:dyDescent="0.25">
      <c r="A162" s="53"/>
      <c r="B162" s="53"/>
      <c r="C162" s="55">
        <v>41811</v>
      </c>
      <c r="D162" s="16">
        <v>4107.4429999999993</v>
      </c>
    </row>
    <row r="163" spans="1:4" x14ac:dyDescent="0.25">
      <c r="A163" s="53"/>
      <c r="B163" s="53"/>
      <c r="C163" s="55">
        <v>41812</v>
      </c>
      <c r="D163" s="16">
        <v>1975.498</v>
      </c>
    </row>
    <row r="164" spans="1:4" x14ac:dyDescent="0.25">
      <c r="A164" s="53"/>
      <c r="B164" s="53"/>
      <c r="C164" s="55">
        <v>41813</v>
      </c>
      <c r="D164" s="16">
        <v>109.496</v>
      </c>
    </row>
    <row r="165" spans="1:4" x14ac:dyDescent="0.25">
      <c r="A165" s="53"/>
      <c r="B165" s="53"/>
      <c r="C165" s="55">
        <v>41814</v>
      </c>
      <c r="D165" s="16">
        <v>4.2720000000000002</v>
      </c>
    </row>
    <row r="166" spans="1:4" x14ac:dyDescent="0.25">
      <c r="A166" s="53"/>
      <c r="B166" s="53"/>
      <c r="C166" s="55">
        <v>41815</v>
      </c>
      <c r="D166" s="16">
        <v>792.76</v>
      </c>
    </row>
    <row r="167" spans="1:4" x14ac:dyDescent="0.25">
      <c r="A167" s="53"/>
      <c r="B167" s="53"/>
      <c r="C167" s="55">
        <v>41817</v>
      </c>
      <c r="D167" s="16">
        <v>616.14</v>
      </c>
    </row>
    <row r="168" spans="1:4" x14ac:dyDescent="0.25">
      <c r="A168" s="53"/>
      <c r="B168" s="53"/>
      <c r="C168" s="55">
        <v>41818</v>
      </c>
      <c r="D168" s="16">
        <v>1645.7909999999999</v>
      </c>
    </row>
    <row r="169" spans="1:4" x14ac:dyDescent="0.25">
      <c r="A169" s="53"/>
      <c r="B169" s="53"/>
      <c r="C169" s="55">
        <v>41819</v>
      </c>
      <c r="D169" s="16">
        <v>46.679999999999993</v>
      </c>
    </row>
    <row r="170" spans="1:4" x14ac:dyDescent="0.25">
      <c r="A170" s="53"/>
      <c r="B170" s="53"/>
      <c r="C170" s="55">
        <v>41820</v>
      </c>
      <c r="D170" s="16">
        <v>739.62400000000002</v>
      </c>
    </row>
    <row r="171" spans="1:4" x14ac:dyDescent="0.25">
      <c r="A171" s="53"/>
      <c r="B171" s="3" t="s">
        <v>11257</v>
      </c>
      <c r="C171" s="4"/>
      <c r="D171" s="8">
        <v>34595.1276</v>
      </c>
    </row>
    <row r="172" spans="1:4" x14ac:dyDescent="0.25">
      <c r="A172" s="53"/>
      <c r="B172" s="3" t="s">
        <v>10958</v>
      </c>
      <c r="C172" s="54">
        <v>41821</v>
      </c>
      <c r="D172" s="8">
        <v>601.02399999999989</v>
      </c>
    </row>
    <row r="173" spans="1:4" x14ac:dyDescent="0.25">
      <c r="A173" s="53"/>
      <c r="B173" s="53"/>
      <c r="C173" s="55">
        <v>41822</v>
      </c>
      <c r="D173" s="16">
        <v>79.56</v>
      </c>
    </row>
    <row r="174" spans="1:4" x14ac:dyDescent="0.25">
      <c r="A174" s="53"/>
      <c r="B174" s="53"/>
      <c r="C174" s="55">
        <v>41824</v>
      </c>
      <c r="D174" s="16">
        <v>247.40800000000002</v>
      </c>
    </row>
    <row r="175" spans="1:4" x14ac:dyDescent="0.25">
      <c r="A175" s="53"/>
      <c r="B175" s="53"/>
      <c r="C175" s="55">
        <v>41825</v>
      </c>
      <c r="D175" s="16">
        <v>1444.1039999999998</v>
      </c>
    </row>
    <row r="176" spans="1:4" x14ac:dyDescent="0.25">
      <c r="A176" s="53"/>
      <c r="B176" s="53"/>
      <c r="C176" s="55">
        <v>41826</v>
      </c>
      <c r="D176" s="16">
        <v>1038.4720000000002</v>
      </c>
    </row>
    <row r="177" spans="1:4" x14ac:dyDescent="0.25">
      <c r="A177" s="53"/>
      <c r="B177" s="53"/>
      <c r="C177" s="55">
        <v>41827</v>
      </c>
      <c r="D177" s="16">
        <v>241.19399999999999</v>
      </c>
    </row>
    <row r="178" spans="1:4" x14ac:dyDescent="0.25">
      <c r="A178" s="53"/>
      <c r="B178" s="53"/>
      <c r="C178" s="55">
        <v>41828</v>
      </c>
      <c r="D178" s="16">
        <v>763.07400000000007</v>
      </c>
    </row>
    <row r="179" spans="1:4" x14ac:dyDescent="0.25">
      <c r="A179" s="53"/>
      <c r="B179" s="53"/>
      <c r="C179" s="55">
        <v>41829</v>
      </c>
      <c r="D179" s="16">
        <v>265.52099999999996</v>
      </c>
    </row>
    <row r="180" spans="1:4" x14ac:dyDescent="0.25">
      <c r="A180" s="53"/>
      <c r="B180" s="53"/>
      <c r="C180" s="55">
        <v>41831</v>
      </c>
      <c r="D180" s="16">
        <v>2187.2060000000001</v>
      </c>
    </row>
    <row r="181" spans="1:4" x14ac:dyDescent="0.25">
      <c r="A181" s="53"/>
      <c r="B181" s="53"/>
      <c r="C181" s="55">
        <v>41832</v>
      </c>
      <c r="D181" s="16">
        <v>1960.0119999999997</v>
      </c>
    </row>
    <row r="182" spans="1:4" x14ac:dyDescent="0.25">
      <c r="A182" s="53"/>
      <c r="B182" s="53"/>
      <c r="C182" s="55">
        <v>41833</v>
      </c>
      <c r="D182" s="16">
        <v>351.21600000000001</v>
      </c>
    </row>
    <row r="183" spans="1:4" x14ac:dyDescent="0.25">
      <c r="A183" s="53"/>
      <c r="B183" s="53"/>
      <c r="C183" s="55">
        <v>41834</v>
      </c>
      <c r="D183" s="16">
        <v>292.59399999999999</v>
      </c>
    </row>
    <row r="184" spans="1:4" x14ac:dyDescent="0.25">
      <c r="A184" s="53"/>
      <c r="B184" s="53"/>
      <c r="C184" s="55">
        <v>41835</v>
      </c>
      <c r="D184" s="16">
        <v>9.5100000000000016</v>
      </c>
    </row>
    <row r="185" spans="1:4" x14ac:dyDescent="0.25">
      <c r="A185" s="53"/>
      <c r="B185" s="53"/>
      <c r="C185" s="55">
        <v>41838</v>
      </c>
      <c r="D185" s="16">
        <v>273.04000000000002</v>
      </c>
    </row>
    <row r="186" spans="1:4" x14ac:dyDescent="0.25">
      <c r="A186" s="53"/>
      <c r="B186" s="53"/>
      <c r="C186" s="55">
        <v>41839</v>
      </c>
      <c r="D186" s="16">
        <v>461.32600000000002</v>
      </c>
    </row>
    <row r="187" spans="1:4" x14ac:dyDescent="0.25">
      <c r="A187" s="53"/>
      <c r="B187" s="53"/>
      <c r="C187" s="55">
        <v>41840</v>
      </c>
      <c r="D187" s="16">
        <v>2285.7859999999996</v>
      </c>
    </row>
    <row r="188" spans="1:4" x14ac:dyDescent="0.25">
      <c r="A188" s="53"/>
      <c r="B188" s="53"/>
      <c r="C188" s="55">
        <v>41841</v>
      </c>
      <c r="D188" s="16">
        <v>1961.4820000000002</v>
      </c>
    </row>
    <row r="189" spans="1:4" x14ac:dyDescent="0.25">
      <c r="A189" s="53"/>
      <c r="B189" s="53"/>
      <c r="C189" s="55">
        <v>41842</v>
      </c>
      <c r="D189" s="16">
        <v>1348.3440000000003</v>
      </c>
    </row>
    <row r="190" spans="1:4" x14ac:dyDescent="0.25">
      <c r="A190" s="53"/>
      <c r="B190" s="53"/>
      <c r="C190" s="55">
        <v>41843</v>
      </c>
      <c r="D190" s="16">
        <v>2613.1840000000002</v>
      </c>
    </row>
    <row r="191" spans="1:4" x14ac:dyDescent="0.25">
      <c r="A191" s="53"/>
      <c r="B191" s="53"/>
      <c r="C191" s="55">
        <v>41845</v>
      </c>
      <c r="D191" s="16">
        <v>8341.2899999999991</v>
      </c>
    </row>
    <row r="192" spans="1:4" x14ac:dyDescent="0.25">
      <c r="A192" s="53"/>
      <c r="B192" s="53"/>
      <c r="C192" s="55">
        <v>41846</v>
      </c>
      <c r="D192" s="16">
        <v>5039.9939999999997</v>
      </c>
    </row>
    <row r="193" spans="1:4" x14ac:dyDescent="0.25">
      <c r="A193" s="53"/>
      <c r="B193" s="53"/>
      <c r="C193" s="55">
        <v>41847</v>
      </c>
      <c r="D193" s="16">
        <v>580.05999999999995</v>
      </c>
    </row>
    <row r="194" spans="1:4" x14ac:dyDescent="0.25">
      <c r="A194" s="53"/>
      <c r="B194" s="53"/>
      <c r="C194" s="55">
        <v>41848</v>
      </c>
      <c r="D194" s="16">
        <v>193.15199999999999</v>
      </c>
    </row>
    <row r="195" spans="1:4" x14ac:dyDescent="0.25">
      <c r="A195" s="53"/>
      <c r="B195" s="53"/>
      <c r="C195" s="55">
        <v>41850</v>
      </c>
      <c r="D195" s="16">
        <v>1367.84</v>
      </c>
    </row>
    <row r="196" spans="1:4" x14ac:dyDescent="0.25">
      <c r="A196" s="53"/>
      <c r="B196" s="3" t="s">
        <v>11258</v>
      </c>
      <c r="C196" s="4"/>
      <c r="D196" s="8">
        <v>33946.392999999996</v>
      </c>
    </row>
    <row r="197" spans="1:4" x14ac:dyDescent="0.25">
      <c r="A197" s="53"/>
      <c r="B197" s="3" t="s">
        <v>10959</v>
      </c>
      <c r="C197" s="54">
        <v>41852</v>
      </c>
      <c r="D197" s="8">
        <v>228.32800000000003</v>
      </c>
    </row>
    <row r="198" spans="1:4" x14ac:dyDescent="0.25">
      <c r="A198" s="53"/>
      <c r="B198" s="53"/>
      <c r="C198" s="55">
        <v>41853</v>
      </c>
      <c r="D198" s="16">
        <v>886.28</v>
      </c>
    </row>
    <row r="199" spans="1:4" x14ac:dyDescent="0.25">
      <c r="A199" s="53"/>
      <c r="B199" s="53"/>
      <c r="C199" s="55">
        <v>41854</v>
      </c>
      <c r="D199" s="16">
        <v>477.99400000000003</v>
      </c>
    </row>
    <row r="200" spans="1:4" x14ac:dyDescent="0.25">
      <c r="A200" s="53"/>
      <c r="B200" s="53"/>
      <c r="C200" s="55">
        <v>41855</v>
      </c>
      <c r="D200" s="16">
        <v>2743.1540000000005</v>
      </c>
    </row>
    <row r="201" spans="1:4" x14ac:dyDescent="0.25">
      <c r="A201" s="53"/>
      <c r="B201" s="53"/>
      <c r="C201" s="55">
        <v>41856</v>
      </c>
      <c r="D201" s="16">
        <v>2408.7239999999997</v>
      </c>
    </row>
    <row r="202" spans="1:4" x14ac:dyDescent="0.25">
      <c r="A202" s="53"/>
      <c r="B202" s="53"/>
      <c r="C202" s="55">
        <v>41857</v>
      </c>
      <c r="D202" s="16">
        <v>262.89</v>
      </c>
    </row>
    <row r="203" spans="1:4" x14ac:dyDescent="0.25">
      <c r="A203" s="53"/>
      <c r="B203" s="53"/>
      <c r="C203" s="55">
        <v>41859</v>
      </c>
      <c r="D203" s="16">
        <v>3955.6290000000004</v>
      </c>
    </row>
    <row r="204" spans="1:4" x14ac:dyDescent="0.25">
      <c r="A204" s="53"/>
      <c r="B204" s="53"/>
      <c r="C204" s="55">
        <v>41860</v>
      </c>
      <c r="D204" s="16">
        <v>3605.6849999999999</v>
      </c>
    </row>
    <row r="205" spans="1:4" x14ac:dyDescent="0.25">
      <c r="A205" s="53"/>
      <c r="B205" s="53"/>
      <c r="C205" s="55">
        <v>41862</v>
      </c>
      <c r="D205" s="16">
        <v>451.62</v>
      </c>
    </row>
    <row r="206" spans="1:4" x14ac:dyDescent="0.25">
      <c r="A206" s="53"/>
      <c r="B206" s="53"/>
      <c r="C206" s="55">
        <v>41863</v>
      </c>
      <c r="D206" s="16">
        <v>1832.38</v>
      </c>
    </row>
    <row r="207" spans="1:4" x14ac:dyDescent="0.25">
      <c r="A207" s="53"/>
      <c r="B207" s="53"/>
      <c r="C207" s="55">
        <v>41866</v>
      </c>
      <c r="D207" s="16">
        <v>842.78199999999993</v>
      </c>
    </row>
    <row r="208" spans="1:4" x14ac:dyDescent="0.25">
      <c r="A208" s="53"/>
      <c r="B208" s="53"/>
      <c r="C208" s="55">
        <v>41867</v>
      </c>
      <c r="D208" s="16">
        <v>853.09199999999987</v>
      </c>
    </row>
    <row r="209" spans="1:4" x14ac:dyDescent="0.25">
      <c r="A209" s="53"/>
      <c r="B209" s="53"/>
      <c r="C209" s="55">
        <v>41868</v>
      </c>
      <c r="D209" s="16">
        <v>500.34199999999998</v>
      </c>
    </row>
    <row r="210" spans="1:4" x14ac:dyDescent="0.25">
      <c r="A210" s="53"/>
      <c r="B210" s="53"/>
      <c r="C210" s="55">
        <v>41870</v>
      </c>
      <c r="D210" s="16">
        <v>1439.1059999999998</v>
      </c>
    </row>
    <row r="211" spans="1:4" x14ac:dyDescent="0.25">
      <c r="A211" s="53"/>
      <c r="B211" s="53"/>
      <c r="C211" s="55">
        <v>41871</v>
      </c>
      <c r="D211" s="16">
        <v>1838.722</v>
      </c>
    </row>
    <row r="212" spans="1:4" x14ac:dyDescent="0.25">
      <c r="A212" s="53"/>
      <c r="B212" s="53"/>
      <c r="C212" s="55">
        <v>41873</v>
      </c>
      <c r="D212" s="16">
        <v>23.103999999999999</v>
      </c>
    </row>
    <row r="213" spans="1:4" x14ac:dyDescent="0.25">
      <c r="A213" s="53"/>
      <c r="B213" s="53"/>
      <c r="C213" s="55">
        <v>41874</v>
      </c>
      <c r="D213" s="16">
        <v>565.22400000000005</v>
      </c>
    </row>
    <row r="214" spans="1:4" x14ac:dyDescent="0.25">
      <c r="A214" s="53"/>
      <c r="B214" s="53"/>
      <c r="C214" s="55">
        <v>41875</v>
      </c>
      <c r="D214" s="16">
        <v>59.739999999999995</v>
      </c>
    </row>
    <row r="215" spans="1:4" x14ac:dyDescent="0.25">
      <c r="A215" s="53"/>
      <c r="B215" s="53"/>
      <c r="C215" s="55">
        <v>41876</v>
      </c>
      <c r="D215" s="16">
        <v>1451.6500000000003</v>
      </c>
    </row>
    <row r="216" spans="1:4" x14ac:dyDescent="0.25">
      <c r="A216" s="53"/>
      <c r="B216" s="53"/>
      <c r="C216" s="55">
        <v>41877</v>
      </c>
      <c r="D216" s="16">
        <v>366.81000000000006</v>
      </c>
    </row>
    <row r="217" spans="1:4" x14ac:dyDescent="0.25">
      <c r="A217" s="53"/>
      <c r="B217" s="53"/>
      <c r="C217" s="55">
        <v>41878</v>
      </c>
      <c r="D217" s="16">
        <v>2070.13</v>
      </c>
    </row>
    <row r="218" spans="1:4" x14ac:dyDescent="0.25">
      <c r="A218" s="53"/>
      <c r="B218" s="53"/>
      <c r="C218" s="55">
        <v>41880</v>
      </c>
      <c r="D218" s="16">
        <v>832.3225000000001</v>
      </c>
    </row>
    <row r="219" spans="1:4" x14ac:dyDescent="0.25">
      <c r="A219" s="53"/>
      <c r="B219" s="53"/>
      <c r="C219" s="55">
        <v>41881</v>
      </c>
      <c r="D219" s="16">
        <v>121.24</v>
      </c>
    </row>
    <row r="220" spans="1:4" x14ac:dyDescent="0.25">
      <c r="A220" s="53"/>
      <c r="B220" s="53"/>
      <c r="C220" s="55">
        <v>41882</v>
      </c>
      <c r="D220" s="16">
        <v>92.52</v>
      </c>
    </row>
    <row r="221" spans="1:4" x14ac:dyDescent="0.25">
      <c r="A221" s="53"/>
      <c r="B221" s="3" t="s">
        <v>11259</v>
      </c>
      <c r="C221" s="4"/>
      <c r="D221" s="8">
        <v>27909.468500000006</v>
      </c>
    </row>
    <row r="222" spans="1:4" x14ac:dyDescent="0.25">
      <c r="A222" s="53"/>
      <c r="B222" s="3" t="s">
        <v>10960</v>
      </c>
      <c r="C222" s="54">
        <v>41883</v>
      </c>
      <c r="D222" s="8">
        <v>469.43600000000004</v>
      </c>
    </row>
    <row r="223" spans="1:4" x14ac:dyDescent="0.25">
      <c r="A223" s="53"/>
      <c r="B223" s="53"/>
      <c r="C223" s="55">
        <v>41884</v>
      </c>
      <c r="D223" s="16">
        <v>3254.15</v>
      </c>
    </row>
    <row r="224" spans="1:4" x14ac:dyDescent="0.25">
      <c r="A224" s="53"/>
      <c r="B224" s="53"/>
      <c r="C224" s="55">
        <v>41885</v>
      </c>
      <c r="D224" s="16">
        <v>22.08</v>
      </c>
    </row>
    <row r="225" spans="1:4" x14ac:dyDescent="0.25">
      <c r="A225" s="53"/>
      <c r="B225" s="53"/>
      <c r="C225" s="55">
        <v>41887</v>
      </c>
      <c r="D225" s="16">
        <v>296.30399999999997</v>
      </c>
    </row>
    <row r="226" spans="1:4" x14ac:dyDescent="0.25">
      <c r="A226" s="53"/>
      <c r="B226" s="53"/>
      <c r="C226" s="55">
        <v>41888</v>
      </c>
      <c r="D226" s="16">
        <v>100.36</v>
      </c>
    </row>
    <row r="227" spans="1:4" x14ac:dyDescent="0.25">
      <c r="A227" s="53"/>
      <c r="B227" s="53"/>
      <c r="C227" s="55">
        <v>41889</v>
      </c>
      <c r="D227" s="16">
        <v>3523.875</v>
      </c>
    </row>
    <row r="228" spans="1:4" x14ac:dyDescent="0.25">
      <c r="A228" s="53"/>
      <c r="B228" s="53"/>
      <c r="C228" s="55">
        <v>41890</v>
      </c>
      <c r="D228" s="16">
        <v>14228.427999999994</v>
      </c>
    </row>
    <row r="229" spans="1:4" x14ac:dyDescent="0.25">
      <c r="A229" s="53"/>
      <c r="B229" s="53"/>
      <c r="C229" s="55">
        <v>41891</v>
      </c>
      <c r="D229" s="16">
        <v>4043.5880000000006</v>
      </c>
    </row>
    <row r="230" spans="1:4" x14ac:dyDescent="0.25">
      <c r="A230" s="53"/>
      <c r="B230" s="53"/>
      <c r="C230" s="55">
        <v>41892</v>
      </c>
      <c r="D230" s="16">
        <v>1855.2280000000001</v>
      </c>
    </row>
    <row r="231" spans="1:4" x14ac:dyDescent="0.25">
      <c r="A231" s="53"/>
      <c r="B231" s="53"/>
      <c r="C231" s="55">
        <v>41893</v>
      </c>
      <c r="D231" s="16">
        <v>127.94999999999999</v>
      </c>
    </row>
    <row r="232" spans="1:4" x14ac:dyDescent="0.25">
      <c r="A232" s="53"/>
      <c r="B232" s="53"/>
      <c r="C232" s="55">
        <v>41894</v>
      </c>
      <c r="D232" s="16">
        <v>4904.66</v>
      </c>
    </row>
    <row r="233" spans="1:4" x14ac:dyDescent="0.25">
      <c r="A233" s="53"/>
      <c r="B233" s="53"/>
      <c r="C233" s="55">
        <v>41895</v>
      </c>
      <c r="D233" s="16">
        <v>1275.4080000000001</v>
      </c>
    </row>
    <row r="234" spans="1:4" x14ac:dyDescent="0.25">
      <c r="A234" s="53"/>
      <c r="B234" s="53"/>
      <c r="C234" s="55">
        <v>41896</v>
      </c>
      <c r="D234" s="16">
        <v>5023.7159999999994</v>
      </c>
    </row>
    <row r="235" spans="1:4" x14ac:dyDescent="0.25">
      <c r="A235" s="53"/>
      <c r="B235" s="53"/>
      <c r="C235" s="55">
        <v>41897</v>
      </c>
      <c r="D235" s="16">
        <v>133.43599999999998</v>
      </c>
    </row>
    <row r="236" spans="1:4" x14ac:dyDescent="0.25">
      <c r="A236" s="53"/>
      <c r="B236" s="53"/>
      <c r="C236" s="55">
        <v>41898</v>
      </c>
      <c r="D236" s="16">
        <v>33.552</v>
      </c>
    </row>
    <row r="237" spans="1:4" x14ac:dyDescent="0.25">
      <c r="A237" s="53"/>
      <c r="B237" s="53"/>
      <c r="C237" s="55">
        <v>41899</v>
      </c>
      <c r="D237" s="16">
        <v>820.5229999999998</v>
      </c>
    </row>
    <row r="238" spans="1:4" x14ac:dyDescent="0.25">
      <c r="A238" s="53"/>
      <c r="B238" s="53"/>
      <c r="C238" s="55">
        <v>41901</v>
      </c>
      <c r="D238" s="16">
        <v>9338.6370000000006</v>
      </c>
    </row>
    <row r="239" spans="1:4" x14ac:dyDescent="0.25">
      <c r="A239" s="53"/>
      <c r="B239" s="53"/>
      <c r="C239" s="55">
        <v>41902</v>
      </c>
      <c r="D239" s="16">
        <v>5335.9679999999998</v>
      </c>
    </row>
    <row r="240" spans="1:4" x14ac:dyDescent="0.25">
      <c r="A240" s="53"/>
      <c r="B240" s="53"/>
      <c r="C240" s="55">
        <v>41903</v>
      </c>
      <c r="D240" s="16">
        <v>2679.6519999999996</v>
      </c>
    </row>
    <row r="241" spans="1:4" x14ac:dyDescent="0.25">
      <c r="A241" s="53"/>
      <c r="B241" s="53"/>
      <c r="C241" s="55">
        <v>41904</v>
      </c>
      <c r="D241" s="16">
        <v>1240.2660000000001</v>
      </c>
    </row>
    <row r="242" spans="1:4" x14ac:dyDescent="0.25">
      <c r="A242" s="53"/>
      <c r="B242" s="53"/>
      <c r="C242" s="55">
        <v>41905</v>
      </c>
      <c r="D242" s="16">
        <v>10662.337000000001</v>
      </c>
    </row>
    <row r="243" spans="1:4" x14ac:dyDescent="0.25">
      <c r="A243" s="53"/>
      <c r="B243" s="53"/>
      <c r="C243" s="55">
        <v>41906</v>
      </c>
      <c r="D243" s="16">
        <v>211.96</v>
      </c>
    </row>
    <row r="244" spans="1:4" x14ac:dyDescent="0.25">
      <c r="A244" s="53"/>
      <c r="B244" s="53"/>
      <c r="C244" s="55">
        <v>41907</v>
      </c>
      <c r="D244" s="16">
        <v>354.8888</v>
      </c>
    </row>
    <row r="245" spans="1:4" x14ac:dyDescent="0.25">
      <c r="A245" s="53"/>
      <c r="B245" s="53"/>
      <c r="C245" s="55">
        <v>41908</v>
      </c>
      <c r="D245" s="16">
        <v>1480.6140000000003</v>
      </c>
    </row>
    <row r="246" spans="1:4" x14ac:dyDescent="0.25">
      <c r="A246" s="53"/>
      <c r="B246" s="53"/>
      <c r="C246" s="55">
        <v>41909</v>
      </c>
      <c r="D246" s="16">
        <v>773.43999999999994</v>
      </c>
    </row>
    <row r="247" spans="1:4" x14ac:dyDescent="0.25">
      <c r="A247" s="53"/>
      <c r="B247" s="53"/>
      <c r="C247" s="55">
        <v>41910</v>
      </c>
      <c r="D247" s="16">
        <v>490.29200000000003</v>
      </c>
    </row>
    <row r="248" spans="1:4" x14ac:dyDescent="0.25">
      <c r="A248" s="53"/>
      <c r="B248" s="53"/>
      <c r="C248" s="55">
        <v>41911</v>
      </c>
      <c r="D248" s="16">
        <v>8109.07</v>
      </c>
    </row>
    <row r="249" spans="1:4" x14ac:dyDescent="0.25">
      <c r="A249" s="53"/>
      <c r="B249" s="53"/>
      <c r="C249" s="55">
        <v>41912</v>
      </c>
      <c r="D249" s="16">
        <v>987.53200000000015</v>
      </c>
    </row>
    <row r="250" spans="1:4" x14ac:dyDescent="0.25">
      <c r="A250" s="53"/>
      <c r="B250" s="3" t="s">
        <v>11260</v>
      </c>
      <c r="C250" s="4"/>
      <c r="D250" s="8">
        <v>81777.350800000044</v>
      </c>
    </row>
    <row r="251" spans="1:4" x14ac:dyDescent="0.25">
      <c r="A251" s="53"/>
      <c r="B251" s="3" t="s">
        <v>10961</v>
      </c>
      <c r="C251" s="54">
        <v>41913</v>
      </c>
      <c r="D251" s="8">
        <v>4.71</v>
      </c>
    </row>
    <row r="252" spans="1:4" x14ac:dyDescent="0.25">
      <c r="A252" s="53"/>
      <c r="B252" s="53"/>
      <c r="C252" s="55">
        <v>41914</v>
      </c>
      <c r="D252" s="16">
        <v>598.14400000000001</v>
      </c>
    </row>
    <row r="253" spans="1:4" x14ac:dyDescent="0.25">
      <c r="A253" s="53"/>
      <c r="B253" s="53"/>
      <c r="C253" s="55">
        <v>41915</v>
      </c>
      <c r="D253" s="16">
        <v>862.68300000000011</v>
      </c>
    </row>
    <row r="254" spans="1:4" x14ac:dyDescent="0.25">
      <c r="A254" s="53"/>
      <c r="B254" s="53"/>
      <c r="C254" s="55">
        <v>41916</v>
      </c>
      <c r="D254" s="16">
        <v>728.74800000000005</v>
      </c>
    </row>
    <row r="255" spans="1:4" x14ac:dyDescent="0.25">
      <c r="A255" s="53"/>
      <c r="B255" s="53"/>
      <c r="C255" s="55">
        <v>41917</v>
      </c>
      <c r="D255" s="16">
        <v>191.9</v>
      </c>
    </row>
    <row r="256" spans="1:4" x14ac:dyDescent="0.25">
      <c r="A256" s="53"/>
      <c r="B256" s="53"/>
      <c r="C256" s="55">
        <v>41918</v>
      </c>
      <c r="D256" s="16">
        <v>494.71</v>
      </c>
    </row>
    <row r="257" spans="1:4" x14ac:dyDescent="0.25">
      <c r="A257" s="53"/>
      <c r="B257" s="53"/>
      <c r="C257" s="55">
        <v>41919</v>
      </c>
      <c r="D257" s="16">
        <v>237.35999999999999</v>
      </c>
    </row>
    <row r="258" spans="1:4" x14ac:dyDescent="0.25">
      <c r="A258" s="53"/>
      <c r="B258" s="53"/>
      <c r="C258" s="55">
        <v>41920</v>
      </c>
      <c r="D258" s="16">
        <v>147.392</v>
      </c>
    </row>
    <row r="259" spans="1:4" x14ac:dyDescent="0.25">
      <c r="A259" s="53"/>
      <c r="B259" s="53"/>
      <c r="C259" s="55">
        <v>41921</v>
      </c>
      <c r="D259" s="16">
        <v>249.36</v>
      </c>
    </row>
    <row r="260" spans="1:4" x14ac:dyDescent="0.25">
      <c r="A260" s="53"/>
      <c r="B260" s="53"/>
      <c r="C260" s="55">
        <v>41922</v>
      </c>
      <c r="D260" s="16">
        <v>2049.386</v>
      </c>
    </row>
    <row r="261" spans="1:4" x14ac:dyDescent="0.25">
      <c r="A261" s="53"/>
      <c r="B261" s="53"/>
      <c r="C261" s="55">
        <v>41923</v>
      </c>
      <c r="D261" s="16">
        <v>1381.1640000000002</v>
      </c>
    </row>
    <row r="262" spans="1:4" x14ac:dyDescent="0.25">
      <c r="A262" s="53"/>
      <c r="B262" s="53"/>
      <c r="C262" s="55">
        <v>41924</v>
      </c>
      <c r="D262" s="16">
        <v>58.53</v>
      </c>
    </row>
    <row r="263" spans="1:4" x14ac:dyDescent="0.25">
      <c r="A263" s="53"/>
      <c r="B263" s="53"/>
      <c r="C263" s="55">
        <v>41925</v>
      </c>
      <c r="D263" s="16">
        <v>2212.1819999999998</v>
      </c>
    </row>
    <row r="264" spans="1:4" x14ac:dyDescent="0.25">
      <c r="A264" s="53"/>
      <c r="B264" s="53"/>
      <c r="C264" s="55">
        <v>41926</v>
      </c>
      <c r="D264" s="16">
        <v>4525.4839999999995</v>
      </c>
    </row>
    <row r="265" spans="1:4" x14ac:dyDescent="0.25">
      <c r="A265" s="53"/>
      <c r="B265" s="53"/>
      <c r="C265" s="55">
        <v>41927</v>
      </c>
      <c r="D265" s="16">
        <v>206.72399999999996</v>
      </c>
    </row>
    <row r="266" spans="1:4" x14ac:dyDescent="0.25">
      <c r="A266" s="53"/>
      <c r="B266" s="53"/>
      <c r="C266" s="55">
        <v>41928</v>
      </c>
      <c r="D266" s="16">
        <v>194.322</v>
      </c>
    </row>
    <row r="267" spans="1:4" x14ac:dyDescent="0.25">
      <c r="A267" s="53"/>
      <c r="B267" s="53"/>
      <c r="C267" s="55">
        <v>41929</v>
      </c>
      <c r="D267" s="16">
        <v>136.06800000000001</v>
      </c>
    </row>
    <row r="268" spans="1:4" x14ac:dyDescent="0.25">
      <c r="A268" s="53"/>
      <c r="B268" s="53"/>
      <c r="C268" s="55">
        <v>41930</v>
      </c>
      <c r="D268" s="16">
        <v>3134.9160000000002</v>
      </c>
    </row>
    <row r="269" spans="1:4" x14ac:dyDescent="0.25">
      <c r="A269" s="53"/>
      <c r="B269" s="53"/>
      <c r="C269" s="55">
        <v>41931</v>
      </c>
      <c r="D269" s="16">
        <v>641.10400000000004</v>
      </c>
    </row>
    <row r="270" spans="1:4" x14ac:dyDescent="0.25">
      <c r="A270" s="53"/>
      <c r="B270" s="53"/>
      <c r="C270" s="55">
        <v>41932</v>
      </c>
      <c r="D270" s="16">
        <v>1501.104</v>
      </c>
    </row>
    <row r="271" spans="1:4" x14ac:dyDescent="0.25">
      <c r="A271" s="53"/>
      <c r="B271" s="53"/>
      <c r="C271" s="55">
        <v>41933</v>
      </c>
      <c r="D271" s="16">
        <v>1356.6020000000001</v>
      </c>
    </row>
    <row r="272" spans="1:4" x14ac:dyDescent="0.25">
      <c r="A272" s="53"/>
      <c r="B272" s="53"/>
      <c r="C272" s="55">
        <v>41934</v>
      </c>
      <c r="D272" s="16">
        <v>223.80799999999999</v>
      </c>
    </row>
    <row r="273" spans="1:4" x14ac:dyDescent="0.25">
      <c r="A273" s="53"/>
      <c r="B273" s="53"/>
      <c r="C273" s="55">
        <v>41936</v>
      </c>
      <c r="D273" s="16">
        <v>56.49</v>
      </c>
    </row>
    <row r="274" spans="1:4" x14ac:dyDescent="0.25">
      <c r="A274" s="53"/>
      <c r="B274" s="53"/>
      <c r="C274" s="55">
        <v>41937</v>
      </c>
      <c r="D274" s="16">
        <v>103.88200000000001</v>
      </c>
    </row>
    <row r="275" spans="1:4" x14ac:dyDescent="0.25">
      <c r="A275" s="53"/>
      <c r="B275" s="53"/>
      <c r="C275" s="55">
        <v>41938</v>
      </c>
      <c r="D275" s="16">
        <v>447.88000000000005</v>
      </c>
    </row>
    <row r="276" spans="1:4" x14ac:dyDescent="0.25">
      <c r="A276" s="53"/>
      <c r="B276" s="53"/>
      <c r="C276" s="55">
        <v>41939</v>
      </c>
      <c r="D276" s="16">
        <v>22.320000000000004</v>
      </c>
    </row>
    <row r="277" spans="1:4" x14ac:dyDescent="0.25">
      <c r="A277" s="53"/>
      <c r="B277" s="53"/>
      <c r="C277" s="55">
        <v>41940</v>
      </c>
      <c r="D277" s="16">
        <v>1510.5820000000001</v>
      </c>
    </row>
    <row r="278" spans="1:4" x14ac:dyDescent="0.25">
      <c r="A278" s="53"/>
      <c r="B278" s="53"/>
      <c r="C278" s="55">
        <v>41941</v>
      </c>
      <c r="D278" s="16">
        <v>2813.8120000000004</v>
      </c>
    </row>
    <row r="279" spans="1:4" x14ac:dyDescent="0.25">
      <c r="A279" s="53"/>
      <c r="B279" s="53"/>
      <c r="C279" s="55">
        <v>41943</v>
      </c>
      <c r="D279" s="16">
        <v>5362.0259999999998</v>
      </c>
    </row>
    <row r="280" spans="1:4" x14ac:dyDescent="0.25">
      <c r="A280" s="53"/>
      <c r="B280" s="3" t="s">
        <v>11261</v>
      </c>
      <c r="C280" s="4"/>
      <c r="D280" s="8">
        <v>31453.393000000004</v>
      </c>
    </row>
    <row r="281" spans="1:4" x14ac:dyDescent="0.25">
      <c r="A281" s="53"/>
      <c r="B281" s="3" t="s">
        <v>10962</v>
      </c>
      <c r="C281" s="54">
        <v>41944</v>
      </c>
      <c r="D281" s="8">
        <v>4732.0799999999981</v>
      </c>
    </row>
    <row r="282" spans="1:4" x14ac:dyDescent="0.25">
      <c r="A282" s="53"/>
      <c r="B282" s="53"/>
      <c r="C282" s="55">
        <v>41945</v>
      </c>
      <c r="D282" s="16">
        <v>2126.37</v>
      </c>
    </row>
    <row r="283" spans="1:4" x14ac:dyDescent="0.25">
      <c r="A283" s="53"/>
      <c r="B283" s="53"/>
      <c r="C283" s="55">
        <v>41946</v>
      </c>
      <c r="D283" s="16">
        <v>2784.163</v>
      </c>
    </row>
    <row r="284" spans="1:4" x14ac:dyDescent="0.25">
      <c r="A284" s="53"/>
      <c r="B284" s="53"/>
      <c r="C284" s="55">
        <v>41947</v>
      </c>
      <c r="D284" s="16">
        <v>6693.7479999999987</v>
      </c>
    </row>
    <row r="285" spans="1:4" x14ac:dyDescent="0.25">
      <c r="A285" s="53"/>
      <c r="B285" s="53"/>
      <c r="C285" s="55">
        <v>41948</v>
      </c>
      <c r="D285" s="16">
        <v>1694.5640000000001</v>
      </c>
    </row>
    <row r="286" spans="1:4" x14ac:dyDescent="0.25">
      <c r="A286" s="53"/>
      <c r="B286" s="53"/>
      <c r="C286" s="55">
        <v>41949</v>
      </c>
      <c r="D286" s="16">
        <v>43.68</v>
      </c>
    </row>
    <row r="287" spans="1:4" x14ac:dyDescent="0.25">
      <c r="A287" s="53"/>
      <c r="B287" s="53"/>
      <c r="C287" s="55">
        <v>41950</v>
      </c>
      <c r="D287" s="16">
        <v>1449.1420000000003</v>
      </c>
    </row>
    <row r="288" spans="1:4" x14ac:dyDescent="0.25">
      <c r="A288" s="53"/>
      <c r="B288" s="53"/>
      <c r="C288" s="55">
        <v>41951</v>
      </c>
      <c r="D288" s="16">
        <v>333.57600000000002</v>
      </c>
    </row>
    <row r="289" spans="1:4" x14ac:dyDescent="0.25">
      <c r="A289" s="53"/>
      <c r="B289" s="53"/>
      <c r="C289" s="55">
        <v>41952</v>
      </c>
      <c r="D289" s="16">
        <v>1574.0940000000001</v>
      </c>
    </row>
    <row r="290" spans="1:4" x14ac:dyDescent="0.25">
      <c r="A290" s="53"/>
      <c r="B290" s="53"/>
      <c r="C290" s="55">
        <v>41953</v>
      </c>
      <c r="D290" s="16">
        <v>2002.556</v>
      </c>
    </row>
    <row r="291" spans="1:4" x14ac:dyDescent="0.25">
      <c r="A291" s="53"/>
      <c r="B291" s="53"/>
      <c r="C291" s="55">
        <v>41954</v>
      </c>
      <c r="D291" s="16">
        <v>8114.5479999999998</v>
      </c>
    </row>
    <row r="292" spans="1:4" x14ac:dyDescent="0.25">
      <c r="A292" s="53"/>
      <c r="B292" s="53"/>
      <c r="C292" s="55">
        <v>41955</v>
      </c>
      <c r="D292" s="16">
        <v>1054.7612000000001</v>
      </c>
    </row>
    <row r="293" spans="1:4" x14ac:dyDescent="0.25">
      <c r="A293" s="53"/>
      <c r="B293" s="53"/>
      <c r="C293" s="55">
        <v>41957</v>
      </c>
      <c r="D293" s="16">
        <v>1034.73</v>
      </c>
    </row>
    <row r="294" spans="1:4" x14ac:dyDescent="0.25">
      <c r="A294" s="53"/>
      <c r="B294" s="53"/>
      <c r="C294" s="55">
        <v>41958</v>
      </c>
      <c r="D294" s="16">
        <v>1780.8220000000003</v>
      </c>
    </row>
    <row r="295" spans="1:4" x14ac:dyDescent="0.25">
      <c r="A295" s="53"/>
      <c r="B295" s="53"/>
      <c r="C295" s="55">
        <v>41959</v>
      </c>
      <c r="D295" s="16">
        <v>1355.9285</v>
      </c>
    </row>
    <row r="296" spans="1:4" x14ac:dyDescent="0.25">
      <c r="A296" s="53"/>
      <c r="B296" s="53"/>
      <c r="C296" s="55">
        <v>41960</v>
      </c>
      <c r="D296" s="16">
        <v>11544.274000000001</v>
      </c>
    </row>
    <row r="297" spans="1:4" x14ac:dyDescent="0.25">
      <c r="A297" s="53"/>
      <c r="B297" s="53"/>
      <c r="C297" s="55">
        <v>41961</v>
      </c>
      <c r="D297" s="16">
        <v>3406.8550000000005</v>
      </c>
    </row>
    <row r="298" spans="1:4" x14ac:dyDescent="0.25">
      <c r="A298" s="53"/>
      <c r="B298" s="53"/>
      <c r="C298" s="55">
        <v>41962</v>
      </c>
      <c r="D298" s="16">
        <v>7226.0860000000002</v>
      </c>
    </row>
    <row r="299" spans="1:4" x14ac:dyDescent="0.25">
      <c r="A299" s="53"/>
      <c r="B299" s="53"/>
      <c r="C299" s="55">
        <v>41963</v>
      </c>
      <c r="D299" s="16">
        <v>907.56000000000006</v>
      </c>
    </row>
    <row r="300" spans="1:4" x14ac:dyDescent="0.25">
      <c r="A300" s="53"/>
      <c r="B300" s="53"/>
      <c r="C300" s="55">
        <v>41964</v>
      </c>
      <c r="D300" s="16">
        <v>1249.6219999999998</v>
      </c>
    </row>
    <row r="301" spans="1:4" x14ac:dyDescent="0.25">
      <c r="A301" s="53"/>
      <c r="B301" s="53"/>
      <c r="C301" s="55">
        <v>41965</v>
      </c>
      <c r="D301" s="16">
        <v>1103.298</v>
      </c>
    </row>
    <row r="302" spans="1:4" x14ac:dyDescent="0.25">
      <c r="A302" s="53"/>
      <c r="B302" s="53"/>
      <c r="C302" s="55">
        <v>41966</v>
      </c>
      <c r="D302" s="16">
        <v>1363.2800000000002</v>
      </c>
    </row>
    <row r="303" spans="1:4" x14ac:dyDescent="0.25">
      <c r="A303" s="53"/>
      <c r="B303" s="53"/>
      <c r="C303" s="55">
        <v>41967</v>
      </c>
      <c r="D303" s="16">
        <v>5578.6059999999998</v>
      </c>
    </row>
    <row r="304" spans="1:4" x14ac:dyDescent="0.25">
      <c r="A304" s="53"/>
      <c r="B304" s="53"/>
      <c r="C304" s="55">
        <v>41968</v>
      </c>
      <c r="D304" s="16">
        <v>4415.6949999999988</v>
      </c>
    </row>
    <row r="305" spans="1:4" x14ac:dyDescent="0.25">
      <c r="A305" s="53"/>
      <c r="B305" s="53"/>
      <c r="C305" s="55">
        <v>41969</v>
      </c>
      <c r="D305" s="16">
        <v>1705.99</v>
      </c>
    </row>
    <row r="306" spans="1:4" x14ac:dyDescent="0.25">
      <c r="A306" s="53"/>
      <c r="B306" s="53"/>
      <c r="C306" s="55">
        <v>41970</v>
      </c>
      <c r="D306" s="16">
        <v>203.65999999999997</v>
      </c>
    </row>
    <row r="307" spans="1:4" x14ac:dyDescent="0.25">
      <c r="A307" s="53"/>
      <c r="B307" s="53"/>
      <c r="C307" s="55">
        <v>41971</v>
      </c>
      <c r="D307" s="16">
        <v>2280.83</v>
      </c>
    </row>
    <row r="308" spans="1:4" x14ac:dyDescent="0.25">
      <c r="A308" s="53"/>
      <c r="B308" s="53"/>
      <c r="C308" s="55">
        <v>41972</v>
      </c>
      <c r="D308" s="16">
        <v>649.04399999999987</v>
      </c>
    </row>
    <row r="309" spans="1:4" x14ac:dyDescent="0.25">
      <c r="A309" s="53"/>
      <c r="B309" s="53"/>
      <c r="C309" s="55">
        <v>41973</v>
      </c>
      <c r="D309" s="16">
        <v>219.154</v>
      </c>
    </row>
    <row r="310" spans="1:4" x14ac:dyDescent="0.25">
      <c r="A310" s="53"/>
      <c r="B310" s="3" t="s">
        <v>11262</v>
      </c>
      <c r="C310" s="4"/>
      <c r="D310" s="8">
        <v>78628.71669999999</v>
      </c>
    </row>
    <row r="311" spans="1:4" x14ac:dyDescent="0.25">
      <c r="A311" s="53"/>
      <c r="B311" s="3" t="s">
        <v>10963</v>
      </c>
      <c r="C311" s="54">
        <v>41974</v>
      </c>
      <c r="D311" s="8">
        <v>5624.3899999999985</v>
      </c>
    </row>
    <row r="312" spans="1:4" x14ac:dyDescent="0.25">
      <c r="A312" s="53"/>
      <c r="B312" s="53"/>
      <c r="C312" s="55">
        <v>41975</v>
      </c>
      <c r="D312" s="16">
        <v>1771.8079999999998</v>
      </c>
    </row>
    <row r="313" spans="1:4" x14ac:dyDescent="0.25">
      <c r="A313" s="53"/>
      <c r="B313" s="53"/>
      <c r="C313" s="55">
        <v>41976</v>
      </c>
      <c r="D313" s="16">
        <v>505.88</v>
      </c>
    </row>
    <row r="314" spans="1:4" x14ac:dyDescent="0.25">
      <c r="A314" s="53"/>
      <c r="B314" s="53"/>
      <c r="C314" s="55">
        <v>41977</v>
      </c>
      <c r="D314" s="16">
        <v>129.97999999999999</v>
      </c>
    </row>
    <row r="315" spans="1:4" x14ac:dyDescent="0.25">
      <c r="A315" s="53"/>
      <c r="B315" s="53"/>
      <c r="C315" s="55">
        <v>41978</v>
      </c>
      <c r="D315" s="16">
        <v>2963.6419999999998</v>
      </c>
    </row>
    <row r="316" spans="1:4" x14ac:dyDescent="0.25">
      <c r="A316" s="53"/>
      <c r="B316" s="53"/>
      <c r="C316" s="55">
        <v>41979</v>
      </c>
      <c r="D316" s="16">
        <v>1970.9780000000001</v>
      </c>
    </row>
    <row r="317" spans="1:4" x14ac:dyDescent="0.25">
      <c r="A317" s="53"/>
      <c r="B317" s="53"/>
      <c r="C317" s="55">
        <v>41980</v>
      </c>
      <c r="D317" s="16">
        <v>548.4</v>
      </c>
    </row>
    <row r="318" spans="1:4" x14ac:dyDescent="0.25">
      <c r="A318" s="53"/>
      <c r="B318" s="53"/>
      <c r="C318" s="55">
        <v>41981</v>
      </c>
      <c r="D318" s="16">
        <v>1095.1199999999999</v>
      </c>
    </row>
    <row r="319" spans="1:4" x14ac:dyDescent="0.25">
      <c r="A319" s="53"/>
      <c r="B319" s="53"/>
      <c r="C319" s="55">
        <v>41982</v>
      </c>
      <c r="D319" s="16">
        <v>1522.6519999999998</v>
      </c>
    </row>
    <row r="320" spans="1:4" x14ac:dyDescent="0.25">
      <c r="A320" s="53"/>
      <c r="B320" s="53"/>
      <c r="C320" s="55">
        <v>41983</v>
      </c>
      <c r="D320" s="16">
        <v>573.33600000000001</v>
      </c>
    </row>
    <row r="321" spans="1:4" x14ac:dyDescent="0.25">
      <c r="A321" s="53"/>
      <c r="B321" s="53"/>
      <c r="C321" s="55">
        <v>41985</v>
      </c>
      <c r="D321" s="16">
        <v>4938.4044999999996</v>
      </c>
    </row>
    <row r="322" spans="1:4" x14ac:dyDescent="0.25">
      <c r="A322" s="53"/>
      <c r="B322" s="53"/>
      <c r="C322" s="55">
        <v>41986</v>
      </c>
      <c r="D322" s="16">
        <v>293.15199999999999</v>
      </c>
    </row>
    <row r="323" spans="1:4" x14ac:dyDescent="0.25">
      <c r="A323" s="53"/>
      <c r="B323" s="53"/>
      <c r="C323" s="55">
        <v>41987</v>
      </c>
      <c r="D323" s="16">
        <v>7641.6580000000004</v>
      </c>
    </row>
    <row r="324" spans="1:4" x14ac:dyDescent="0.25">
      <c r="A324" s="53"/>
      <c r="B324" s="53"/>
      <c r="C324" s="55">
        <v>41988</v>
      </c>
      <c r="D324" s="16">
        <v>1264.4659999999999</v>
      </c>
    </row>
    <row r="325" spans="1:4" x14ac:dyDescent="0.25">
      <c r="A325" s="53"/>
      <c r="B325" s="53"/>
      <c r="C325" s="55">
        <v>41989</v>
      </c>
      <c r="D325" s="16">
        <v>4394.1870000000008</v>
      </c>
    </row>
    <row r="326" spans="1:4" x14ac:dyDescent="0.25">
      <c r="A326" s="53"/>
      <c r="B326" s="53"/>
      <c r="C326" s="55">
        <v>41990</v>
      </c>
      <c r="D326" s="16">
        <v>45.533999999999999</v>
      </c>
    </row>
    <row r="327" spans="1:4" x14ac:dyDescent="0.25">
      <c r="A327" s="53"/>
      <c r="B327" s="53"/>
      <c r="C327" s="55">
        <v>41992</v>
      </c>
      <c r="D327" s="16">
        <v>3436.76</v>
      </c>
    </row>
    <row r="328" spans="1:4" x14ac:dyDescent="0.25">
      <c r="A328" s="53"/>
      <c r="B328" s="53"/>
      <c r="C328" s="55">
        <v>41993</v>
      </c>
      <c r="D328" s="16">
        <v>6962.44</v>
      </c>
    </row>
    <row r="329" spans="1:4" x14ac:dyDescent="0.25">
      <c r="A329" s="53"/>
      <c r="B329" s="53"/>
      <c r="C329" s="55">
        <v>41994</v>
      </c>
      <c r="D329" s="16">
        <v>1933.44</v>
      </c>
    </row>
    <row r="330" spans="1:4" x14ac:dyDescent="0.25">
      <c r="A330" s="53"/>
      <c r="B330" s="53"/>
      <c r="C330" s="55">
        <v>41995</v>
      </c>
      <c r="D330" s="16">
        <v>798.96800000000007</v>
      </c>
    </row>
    <row r="331" spans="1:4" x14ac:dyDescent="0.25">
      <c r="A331" s="53"/>
      <c r="B331" s="53"/>
      <c r="C331" s="55">
        <v>41996</v>
      </c>
      <c r="D331" s="16">
        <v>942.10800000000017</v>
      </c>
    </row>
    <row r="332" spans="1:4" x14ac:dyDescent="0.25">
      <c r="A332" s="53"/>
      <c r="B332" s="53"/>
      <c r="C332" s="55">
        <v>41997</v>
      </c>
      <c r="D332" s="16">
        <v>1950.202</v>
      </c>
    </row>
    <row r="333" spans="1:4" x14ac:dyDescent="0.25">
      <c r="A333" s="53"/>
      <c r="B333" s="53"/>
      <c r="C333" s="55">
        <v>41999</v>
      </c>
      <c r="D333" s="16">
        <v>2041.4139999999998</v>
      </c>
    </row>
    <row r="334" spans="1:4" x14ac:dyDescent="0.25">
      <c r="A334" s="53"/>
      <c r="B334" s="53"/>
      <c r="C334" s="55">
        <v>42000</v>
      </c>
      <c r="D334" s="16">
        <v>2966.3880000000004</v>
      </c>
    </row>
    <row r="335" spans="1:4" x14ac:dyDescent="0.25">
      <c r="A335" s="53"/>
      <c r="B335" s="53"/>
      <c r="C335" s="55">
        <v>42001</v>
      </c>
      <c r="D335" s="16">
        <v>3732.2960000000003</v>
      </c>
    </row>
    <row r="336" spans="1:4" x14ac:dyDescent="0.25">
      <c r="A336" s="53"/>
      <c r="B336" s="53"/>
      <c r="C336" s="55">
        <v>42002</v>
      </c>
      <c r="D336" s="16">
        <v>2072.096</v>
      </c>
    </row>
    <row r="337" spans="1:4" x14ac:dyDescent="0.25">
      <c r="A337" s="53"/>
      <c r="B337" s="53"/>
      <c r="C337" s="55">
        <v>42003</v>
      </c>
      <c r="D337" s="16">
        <v>2172.6510000000003</v>
      </c>
    </row>
    <row r="338" spans="1:4" x14ac:dyDescent="0.25">
      <c r="A338" s="53"/>
      <c r="B338" s="53"/>
      <c r="C338" s="55">
        <v>42004</v>
      </c>
      <c r="D338" s="16">
        <v>5253.27</v>
      </c>
    </row>
    <row r="339" spans="1:4" x14ac:dyDescent="0.25">
      <c r="A339" s="53"/>
      <c r="B339" s="3" t="s">
        <v>11263</v>
      </c>
      <c r="C339" s="4"/>
      <c r="D339" s="8">
        <v>69545.62049999999</v>
      </c>
    </row>
    <row r="340" spans="1:4" x14ac:dyDescent="0.25">
      <c r="A340" s="3" t="s">
        <v>11271</v>
      </c>
      <c r="B340" s="4"/>
      <c r="C340" s="4"/>
      <c r="D340" s="8">
        <v>484247.49809999985</v>
      </c>
    </row>
    <row r="341" spans="1:4" x14ac:dyDescent="0.25">
      <c r="A341" s="3" t="s">
        <v>10947</v>
      </c>
      <c r="B341" s="3" t="s">
        <v>10952</v>
      </c>
      <c r="C341" s="54">
        <v>42006</v>
      </c>
      <c r="D341" s="8">
        <v>1932.096</v>
      </c>
    </row>
    <row r="342" spans="1:4" x14ac:dyDescent="0.25">
      <c r="A342" s="53"/>
      <c r="B342" s="53"/>
      <c r="C342" s="55">
        <v>42007</v>
      </c>
      <c r="D342" s="16">
        <v>1768.2215999999999</v>
      </c>
    </row>
    <row r="343" spans="1:4" x14ac:dyDescent="0.25">
      <c r="A343" s="53"/>
      <c r="B343" s="53"/>
      <c r="C343" s="55">
        <v>42008</v>
      </c>
      <c r="D343" s="16">
        <v>264.46000000000004</v>
      </c>
    </row>
    <row r="344" spans="1:4" x14ac:dyDescent="0.25">
      <c r="A344" s="53"/>
      <c r="B344" s="53"/>
      <c r="C344" s="55">
        <v>42009</v>
      </c>
      <c r="D344" s="16">
        <v>295.27200000000005</v>
      </c>
    </row>
    <row r="345" spans="1:4" x14ac:dyDescent="0.25">
      <c r="A345" s="53"/>
      <c r="B345" s="53"/>
      <c r="C345" s="55">
        <v>42010</v>
      </c>
      <c r="D345" s="16">
        <v>31.538000000000004</v>
      </c>
    </row>
    <row r="346" spans="1:4" x14ac:dyDescent="0.25">
      <c r="A346" s="53"/>
      <c r="B346" s="53"/>
      <c r="C346" s="55">
        <v>42013</v>
      </c>
      <c r="D346" s="16">
        <v>364.07</v>
      </c>
    </row>
    <row r="347" spans="1:4" x14ac:dyDescent="0.25">
      <c r="A347" s="53"/>
      <c r="B347" s="53"/>
      <c r="C347" s="55">
        <v>42014</v>
      </c>
      <c r="D347" s="16">
        <v>1018.1039999999999</v>
      </c>
    </row>
    <row r="348" spans="1:4" x14ac:dyDescent="0.25">
      <c r="A348" s="53"/>
      <c r="B348" s="53"/>
      <c r="C348" s="55">
        <v>42016</v>
      </c>
      <c r="D348" s="16">
        <v>854.61400000000003</v>
      </c>
    </row>
    <row r="349" spans="1:4" x14ac:dyDescent="0.25">
      <c r="A349" s="53"/>
      <c r="B349" s="53"/>
      <c r="C349" s="55">
        <v>42017</v>
      </c>
      <c r="D349" s="16">
        <v>622.27800000000002</v>
      </c>
    </row>
    <row r="350" spans="1:4" x14ac:dyDescent="0.25">
      <c r="A350" s="53"/>
      <c r="B350" s="53"/>
      <c r="C350" s="55">
        <v>42021</v>
      </c>
      <c r="D350" s="16">
        <v>350.38400000000001</v>
      </c>
    </row>
    <row r="351" spans="1:4" x14ac:dyDescent="0.25">
      <c r="A351" s="53"/>
      <c r="B351" s="53"/>
      <c r="C351" s="55">
        <v>42023</v>
      </c>
      <c r="D351" s="16">
        <v>301.74200000000002</v>
      </c>
    </row>
    <row r="352" spans="1:4" x14ac:dyDescent="0.25">
      <c r="A352" s="53"/>
      <c r="B352" s="53"/>
      <c r="C352" s="55">
        <v>42027</v>
      </c>
      <c r="D352" s="16">
        <v>43.66</v>
      </c>
    </row>
    <row r="353" spans="1:4" x14ac:dyDescent="0.25">
      <c r="A353" s="53"/>
      <c r="B353" s="53"/>
      <c r="C353" s="55">
        <v>42028</v>
      </c>
      <c r="D353" s="16">
        <v>13.120000000000001</v>
      </c>
    </row>
    <row r="354" spans="1:4" x14ac:dyDescent="0.25">
      <c r="A354" s="53"/>
      <c r="B354" s="53"/>
      <c r="C354" s="55">
        <v>42030</v>
      </c>
      <c r="D354" s="16">
        <v>182.72</v>
      </c>
    </row>
    <row r="355" spans="1:4" x14ac:dyDescent="0.25">
      <c r="A355" s="53"/>
      <c r="B355" s="53"/>
      <c r="C355" s="55">
        <v>42031</v>
      </c>
      <c r="D355" s="16">
        <v>3573.252</v>
      </c>
    </row>
    <row r="356" spans="1:4" x14ac:dyDescent="0.25">
      <c r="A356" s="53"/>
      <c r="B356" s="53"/>
      <c r="C356" s="55">
        <v>42032</v>
      </c>
      <c r="D356" s="16">
        <v>4297.6440000000002</v>
      </c>
    </row>
    <row r="357" spans="1:4" x14ac:dyDescent="0.25">
      <c r="A357" s="53"/>
      <c r="B357" s="53"/>
      <c r="C357" s="55">
        <v>42034</v>
      </c>
      <c r="D357" s="16">
        <v>2161.6400000000003</v>
      </c>
    </row>
    <row r="358" spans="1:4" x14ac:dyDescent="0.25">
      <c r="A358" s="53"/>
      <c r="B358" s="53"/>
      <c r="C358" s="55">
        <v>42035</v>
      </c>
      <c r="D358" s="16">
        <v>99.260000000000019</v>
      </c>
    </row>
    <row r="359" spans="1:4" x14ac:dyDescent="0.25">
      <c r="A359" s="53"/>
      <c r="B359" s="3" t="s">
        <v>11252</v>
      </c>
      <c r="C359" s="4"/>
      <c r="D359" s="8">
        <v>18174.0756</v>
      </c>
    </row>
    <row r="360" spans="1:4" x14ac:dyDescent="0.25">
      <c r="A360" s="53"/>
      <c r="B360" s="3" t="s">
        <v>10953</v>
      </c>
      <c r="C360" s="54">
        <v>42038</v>
      </c>
      <c r="D360" s="8">
        <v>492.83599999999996</v>
      </c>
    </row>
    <row r="361" spans="1:4" x14ac:dyDescent="0.25">
      <c r="A361" s="53"/>
      <c r="B361" s="53"/>
      <c r="C361" s="55">
        <v>42041</v>
      </c>
      <c r="D361" s="16">
        <v>2432.5440000000003</v>
      </c>
    </row>
    <row r="362" spans="1:4" x14ac:dyDescent="0.25">
      <c r="A362" s="53"/>
      <c r="B362" s="53"/>
      <c r="C362" s="55">
        <v>42042</v>
      </c>
      <c r="D362" s="16">
        <v>324.10999999999996</v>
      </c>
    </row>
    <row r="363" spans="1:4" x14ac:dyDescent="0.25">
      <c r="A363" s="53"/>
      <c r="B363" s="53"/>
      <c r="C363" s="55">
        <v>42043</v>
      </c>
      <c r="D363" s="16">
        <v>129.09199999999998</v>
      </c>
    </row>
    <row r="364" spans="1:4" x14ac:dyDescent="0.25">
      <c r="A364" s="53"/>
      <c r="B364" s="53"/>
      <c r="C364" s="55">
        <v>42044</v>
      </c>
      <c r="D364" s="16">
        <v>785.55200000000002</v>
      </c>
    </row>
    <row r="365" spans="1:4" x14ac:dyDescent="0.25">
      <c r="A365" s="53"/>
      <c r="B365" s="53"/>
      <c r="C365" s="55">
        <v>42045</v>
      </c>
      <c r="D365" s="16">
        <v>77.240000000000009</v>
      </c>
    </row>
    <row r="366" spans="1:4" x14ac:dyDescent="0.25">
      <c r="A366" s="53"/>
      <c r="B366" s="53"/>
      <c r="C366" s="55">
        <v>42049</v>
      </c>
      <c r="D366" s="16">
        <v>1079.962</v>
      </c>
    </row>
    <row r="367" spans="1:4" x14ac:dyDescent="0.25">
      <c r="A367" s="53"/>
      <c r="B367" s="53"/>
      <c r="C367" s="55">
        <v>42050</v>
      </c>
      <c r="D367" s="16">
        <v>1602.38</v>
      </c>
    </row>
    <row r="368" spans="1:4" x14ac:dyDescent="0.25">
      <c r="A368" s="53"/>
      <c r="B368" s="53"/>
      <c r="C368" s="55">
        <v>42051</v>
      </c>
      <c r="D368" s="16">
        <v>160.43</v>
      </c>
    </row>
    <row r="369" spans="1:4" x14ac:dyDescent="0.25">
      <c r="A369" s="53"/>
      <c r="B369" s="53"/>
      <c r="C369" s="55">
        <v>42053</v>
      </c>
      <c r="D369" s="16">
        <v>105.84399999999999</v>
      </c>
    </row>
    <row r="370" spans="1:4" x14ac:dyDescent="0.25">
      <c r="A370" s="53"/>
      <c r="B370" s="53"/>
      <c r="C370" s="55">
        <v>42055</v>
      </c>
      <c r="D370" s="16">
        <v>316.77999999999997</v>
      </c>
    </row>
    <row r="371" spans="1:4" x14ac:dyDescent="0.25">
      <c r="A371" s="53"/>
      <c r="B371" s="53"/>
      <c r="C371" s="55">
        <v>42056</v>
      </c>
      <c r="D371" s="16">
        <v>2591.1</v>
      </c>
    </row>
    <row r="372" spans="1:4" x14ac:dyDescent="0.25">
      <c r="A372" s="53"/>
      <c r="B372" s="53"/>
      <c r="C372" s="55">
        <v>42057</v>
      </c>
      <c r="D372" s="16">
        <v>79.36</v>
      </c>
    </row>
    <row r="373" spans="1:4" x14ac:dyDescent="0.25">
      <c r="A373" s="53"/>
      <c r="B373" s="53"/>
      <c r="C373" s="55">
        <v>42058</v>
      </c>
      <c r="D373" s="16">
        <v>37.776000000000003</v>
      </c>
    </row>
    <row r="374" spans="1:4" x14ac:dyDescent="0.25">
      <c r="A374" s="53"/>
      <c r="B374" s="53"/>
      <c r="C374" s="55">
        <v>42060</v>
      </c>
      <c r="D374" s="16">
        <v>25.869999999999997</v>
      </c>
    </row>
    <row r="375" spans="1:4" x14ac:dyDescent="0.25">
      <c r="A375" s="53"/>
      <c r="B375" s="53"/>
      <c r="C375" s="55">
        <v>42062</v>
      </c>
      <c r="D375" s="16">
        <v>1159.271</v>
      </c>
    </row>
    <row r="376" spans="1:4" x14ac:dyDescent="0.25">
      <c r="A376" s="53"/>
      <c r="B376" s="53"/>
      <c r="C376" s="55">
        <v>42063</v>
      </c>
      <c r="D376" s="16">
        <v>551.26400000000001</v>
      </c>
    </row>
    <row r="377" spans="1:4" x14ac:dyDescent="0.25">
      <c r="A377" s="53"/>
      <c r="B377" s="3" t="s">
        <v>11253</v>
      </c>
      <c r="C377" s="4"/>
      <c r="D377" s="8">
        <v>11951.411</v>
      </c>
    </row>
    <row r="378" spans="1:4" x14ac:dyDescent="0.25">
      <c r="A378" s="53"/>
      <c r="B378" s="3" t="s">
        <v>10954</v>
      </c>
      <c r="C378" s="54">
        <v>42064</v>
      </c>
      <c r="D378" s="8">
        <v>1642.1743999999999</v>
      </c>
    </row>
    <row r="379" spans="1:4" x14ac:dyDescent="0.25">
      <c r="A379" s="53"/>
      <c r="B379" s="53"/>
      <c r="C379" s="55">
        <v>42065</v>
      </c>
      <c r="D379" s="16">
        <v>899.56999999999994</v>
      </c>
    </row>
    <row r="380" spans="1:4" x14ac:dyDescent="0.25">
      <c r="A380" s="53"/>
      <c r="B380" s="53"/>
      <c r="C380" s="55">
        <v>42068</v>
      </c>
      <c r="D380" s="16">
        <v>1969.2669999999998</v>
      </c>
    </row>
    <row r="381" spans="1:4" x14ac:dyDescent="0.25">
      <c r="A381" s="53"/>
      <c r="B381" s="53"/>
      <c r="C381" s="55">
        <v>42069</v>
      </c>
      <c r="D381" s="16">
        <v>1555.2440000000001</v>
      </c>
    </row>
    <row r="382" spans="1:4" x14ac:dyDescent="0.25">
      <c r="A382" s="53"/>
      <c r="B382" s="53"/>
      <c r="C382" s="55">
        <v>42070</v>
      </c>
      <c r="D382" s="16">
        <v>807.54000000000008</v>
      </c>
    </row>
    <row r="383" spans="1:4" x14ac:dyDescent="0.25">
      <c r="A383" s="53"/>
      <c r="B383" s="53"/>
      <c r="C383" s="55">
        <v>42071</v>
      </c>
      <c r="D383" s="16">
        <v>2563.2959999999998</v>
      </c>
    </row>
    <row r="384" spans="1:4" x14ac:dyDescent="0.25">
      <c r="A384" s="53"/>
      <c r="B384" s="53"/>
      <c r="C384" s="55">
        <v>42072</v>
      </c>
      <c r="D384" s="16">
        <v>478.00799999999998</v>
      </c>
    </row>
    <row r="385" spans="1:4" x14ac:dyDescent="0.25">
      <c r="A385" s="53"/>
      <c r="B385" s="53"/>
      <c r="C385" s="55">
        <v>42073</v>
      </c>
      <c r="D385" s="16">
        <v>90.932000000000002</v>
      </c>
    </row>
    <row r="386" spans="1:4" x14ac:dyDescent="0.25">
      <c r="A386" s="53"/>
      <c r="B386" s="53"/>
      <c r="C386" s="55">
        <v>42075</v>
      </c>
      <c r="D386" s="16">
        <v>51.016000000000005</v>
      </c>
    </row>
    <row r="387" spans="1:4" x14ac:dyDescent="0.25">
      <c r="A387" s="53"/>
      <c r="B387" s="53"/>
      <c r="C387" s="55">
        <v>42076</v>
      </c>
      <c r="D387" s="16">
        <v>1384.856</v>
      </c>
    </row>
    <row r="388" spans="1:4" x14ac:dyDescent="0.25">
      <c r="A388" s="53"/>
      <c r="B388" s="53"/>
      <c r="C388" s="55">
        <v>42077</v>
      </c>
      <c r="D388" s="16">
        <v>707.9</v>
      </c>
    </row>
    <row r="389" spans="1:4" x14ac:dyDescent="0.25">
      <c r="A389" s="53"/>
      <c r="B389" s="53"/>
      <c r="C389" s="55">
        <v>42078</v>
      </c>
      <c r="D389" s="16">
        <v>16.776000000000003</v>
      </c>
    </row>
    <row r="390" spans="1:4" x14ac:dyDescent="0.25">
      <c r="A390" s="53"/>
      <c r="B390" s="53"/>
      <c r="C390" s="55">
        <v>42079</v>
      </c>
      <c r="D390" s="16">
        <v>7230.21</v>
      </c>
    </row>
    <row r="391" spans="1:4" x14ac:dyDescent="0.25">
      <c r="A391" s="53"/>
      <c r="B391" s="53"/>
      <c r="C391" s="55">
        <v>42080</v>
      </c>
      <c r="D391" s="16">
        <v>48.84</v>
      </c>
    </row>
    <row r="392" spans="1:4" x14ac:dyDescent="0.25">
      <c r="A392" s="53"/>
      <c r="B392" s="53"/>
      <c r="C392" s="55">
        <v>42082</v>
      </c>
      <c r="D392" s="16">
        <v>5652.9395999999997</v>
      </c>
    </row>
    <row r="393" spans="1:4" x14ac:dyDescent="0.25">
      <c r="A393" s="53"/>
      <c r="B393" s="53"/>
      <c r="C393" s="55">
        <v>42083</v>
      </c>
      <c r="D393" s="16">
        <v>1548.1940000000002</v>
      </c>
    </row>
    <row r="394" spans="1:4" x14ac:dyDescent="0.25">
      <c r="A394" s="53"/>
      <c r="B394" s="53"/>
      <c r="C394" s="55">
        <v>42084</v>
      </c>
      <c r="D394" s="16">
        <v>1270.3789999999999</v>
      </c>
    </row>
    <row r="395" spans="1:4" x14ac:dyDescent="0.25">
      <c r="A395" s="53"/>
      <c r="B395" s="53"/>
      <c r="C395" s="55">
        <v>42085</v>
      </c>
      <c r="D395" s="16">
        <v>2481.424</v>
      </c>
    </row>
    <row r="396" spans="1:4" x14ac:dyDescent="0.25">
      <c r="A396" s="53"/>
      <c r="B396" s="53"/>
      <c r="C396" s="55">
        <v>42086</v>
      </c>
      <c r="D396" s="16">
        <v>633.30199999999991</v>
      </c>
    </row>
    <row r="397" spans="1:4" x14ac:dyDescent="0.25">
      <c r="A397" s="53"/>
      <c r="B397" s="53"/>
      <c r="C397" s="55">
        <v>42087</v>
      </c>
      <c r="D397" s="16">
        <v>412.94999999999993</v>
      </c>
    </row>
    <row r="398" spans="1:4" x14ac:dyDescent="0.25">
      <c r="A398" s="53"/>
      <c r="B398" s="53"/>
      <c r="C398" s="55">
        <v>42089</v>
      </c>
      <c r="D398" s="16">
        <v>4623.37</v>
      </c>
    </row>
    <row r="399" spans="1:4" x14ac:dyDescent="0.25">
      <c r="A399" s="53"/>
      <c r="B399" s="53"/>
      <c r="C399" s="55">
        <v>42090</v>
      </c>
      <c r="D399" s="16">
        <v>83.699999999999989</v>
      </c>
    </row>
    <row r="400" spans="1:4" x14ac:dyDescent="0.25">
      <c r="A400" s="53"/>
      <c r="B400" s="53"/>
      <c r="C400" s="55">
        <v>42091</v>
      </c>
      <c r="D400" s="16">
        <v>243.34399999999999</v>
      </c>
    </row>
    <row r="401" spans="1:4" x14ac:dyDescent="0.25">
      <c r="A401" s="53"/>
      <c r="B401" s="53"/>
      <c r="C401" s="55">
        <v>42092</v>
      </c>
      <c r="D401" s="16">
        <v>1559.0800000000002</v>
      </c>
    </row>
    <row r="402" spans="1:4" x14ac:dyDescent="0.25">
      <c r="A402" s="53"/>
      <c r="B402" s="53"/>
      <c r="C402" s="55">
        <v>42093</v>
      </c>
      <c r="D402" s="16">
        <v>571.22399999999993</v>
      </c>
    </row>
    <row r="403" spans="1:4" x14ac:dyDescent="0.25">
      <c r="A403" s="53"/>
      <c r="B403" s="53"/>
      <c r="C403" s="55">
        <v>42094</v>
      </c>
      <c r="D403" s="16">
        <v>200.71600000000001</v>
      </c>
    </row>
    <row r="404" spans="1:4" x14ac:dyDescent="0.25">
      <c r="A404" s="53"/>
      <c r="B404" s="3" t="s">
        <v>11254</v>
      </c>
      <c r="C404" s="4"/>
      <c r="D404" s="8">
        <v>38726.251999999993</v>
      </c>
    </row>
    <row r="405" spans="1:4" x14ac:dyDescent="0.25">
      <c r="A405" s="53"/>
      <c r="B405" s="3" t="s">
        <v>10955</v>
      </c>
      <c r="C405" s="54">
        <v>42096</v>
      </c>
      <c r="D405" s="8">
        <v>299.22000000000003</v>
      </c>
    </row>
    <row r="406" spans="1:4" x14ac:dyDescent="0.25">
      <c r="A406" s="53"/>
      <c r="B406" s="53"/>
      <c r="C406" s="55">
        <v>42098</v>
      </c>
      <c r="D406" s="16">
        <v>1484.598</v>
      </c>
    </row>
    <row r="407" spans="1:4" x14ac:dyDescent="0.25">
      <c r="A407" s="53"/>
      <c r="B407" s="53"/>
      <c r="C407" s="55">
        <v>42099</v>
      </c>
      <c r="D407" s="16">
        <v>2974.0580000000004</v>
      </c>
    </row>
    <row r="408" spans="1:4" x14ac:dyDescent="0.25">
      <c r="A408" s="53"/>
      <c r="B408" s="53"/>
      <c r="C408" s="55">
        <v>42100</v>
      </c>
      <c r="D408" s="16">
        <v>140.00400000000002</v>
      </c>
    </row>
    <row r="409" spans="1:4" x14ac:dyDescent="0.25">
      <c r="A409" s="53"/>
      <c r="B409" s="53"/>
      <c r="C409" s="55">
        <v>42101</v>
      </c>
      <c r="D409" s="16">
        <v>907.43599999999981</v>
      </c>
    </row>
    <row r="410" spans="1:4" x14ac:dyDescent="0.25">
      <c r="A410" s="53"/>
      <c r="B410" s="53"/>
      <c r="C410" s="55">
        <v>42103</v>
      </c>
      <c r="D410" s="16">
        <v>757.99199999999996</v>
      </c>
    </row>
    <row r="411" spans="1:4" x14ac:dyDescent="0.25">
      <c r="A411" s="53"/>
      <c r="B411" s="53"/>
      <c r="C411" s="55">
        <v>42104</v>
      </c>
      <c r="D411" s="16">
        <v>169.54199999999997</v>
      </c>
    </row>
    <row r="412" spans="1:4" x14ac:dyDescent="0.25">
      <c r="A412" s="53"/>
      <c r="B412" s="53"/>
      <c r="C412" s="55">
        <v>42105</v>
      </c>
      <c r="D412" s="16">
        <v>1328.3460000000002</v>
      </c>
    </row>
    <row r="413" spans="1:4" x14ac:dyDescent="0.25">
      <c r="A413" s="53"/>
      <c r="B413" s="53"/>
      <c r="C413" s="55">
        <v>42106</v>
      </c>
      <c r="D413" s="16">
        <v>40.74</v>
      </c>
    </row>
    <row r="414" spans="1:4" x14ac:dyDescent="0.25">
      <c r="A414" s="53"/>
      <c r="B414" s="53"/>
      <c r="C414" s="55">
        <v>42107</v>
      </c>
      <c r="D414" s="16">
        <v>3192.6780000000003</v>
      </c>
    </row>
    <row r="415" spans="1:4" x14ac:dyDescent="0.25">
      <c r="A415" s="53"/>
      <c r="B415" s="53"/>
      <c r="C415" s="55">
        <v>42108</v>
      </c>
      <c r="D415" s="16">
        <v>35.207999999999998</v>
      </c>
    </row>
    <row r="416" spans="1:4" x14ac:dyDescent="0.25">
      <c r="A416" s="53"/>
      <c r="B416" s="53"/>
      <c r="C416" s="55">
        <v>42110</v>
      </c>
      <c r="D416" s="16">
        <v>4161.9719999999998</v>
      </c>
    </row>
    <row r="417" spans="1:4" x14ac:dyDescent="0.25">
      <c r="A417" s="53"/>
      <c r="B417" s="53"/>
      <c r="C417" s="55">
        <v>42111</v>
      </c>
      <c r="D417" s="16">
        <v>2745.1059999999998</v>
      </c>
    </row>
    <row r="418" spans="1:4" x14ac:dyDescent="0.25">
      <c r="A418" s="53"/>
      <c r="B418" s="53"/>
      <c r="C418" s="55">
        <v>42112</v>
      </c>
      <c r="D418" s="16">
        <v>2006.9600000000003</v>
      </c>
    </row>
    <row r="419" spans="1:4" x14ac:dyDescent="0.25">
      <c r="A419" s="53"/>
      <c r="B419" s="53"/>
      <c r="C419" s="55">
        <v>42113</v>
      </c>
      <c r="D419" s="16">
        <v>329.95999999999992</v>
      </c>
    </row>
    <row r="420" spans="1:4" x14ac:dyDescent="0.25">
      <c r="A420" s="53"/>
      <c r="B420" s="53"/>
      <c r="C420" s="55">
        <v>42114</v>
      </c>
      <c r="D420" s="16">
        <v>1194.7259999999999</v>
      </c>
    </row>
    <row r="421" spans="1:4" x14ac:dyDescent="0.25">
      <c r="A421" s="53"/>
      <c r="B421" s="53"/>
      <c r="C421" s="55">
        <v>42115</v>
      </c>
      <c r="D421" s="16">
        <v>893.09</v>
      </c>
    </row>
    <row r="422" spans="1:4" x14ac:dyDescent="0.25">
      <c r="A422" s="53"/>
      <c r="B422" s="53"/>
      <c r="C422" s="55">
        <v>42116</v>
      </c>
      <c r="D422" s="16">
        <v>152.916</v>
      </c>
    </row>
    <row r="423" spans="1:4" x14ac:dyDescent="0.25">
      <c r="A423" s="53"/>
      <c r="B423" s="53"/>
      <c r="C423" s="55">
        <v>42118</v>
      </c>
      <c r="D423" s="16">
        <v>25.99</v>
      </c>
    </row>
    <row r="424" spans="1:4" x14ac:dyDescent="0.25">
      <c r="A424" s="53"/>
      <c r="B424" s="53"/>
      <c r="C424" s="55">
        <v>42119</v>
      </c>
      <c r="D424" s="16">
        <v>920.94600000000003</v>
      </c>
    </row>
    <row r="425" spans="1:4" x14ac:dyDescent="0.25">
      <c r="A425" s="53"/>
      <c r="B425" s="53"/>
      <c r="C425" s="55">
        <v>42120</v>
      </c>
      <c r="D425" s="16">
        <v>2090.1055000000001</v>
      </c>
    </row>
    <row r="426" spans="1:4" x14ac:dyDescent="0.25">
      <c r="A426" s="53"/>
      <c r="B426" s="53"/>
      <c r="C426" s="55">
        <v>42121</v>
      </c>
      <c r="D426" s="16">
        <v>2719.59</v>
      </c>
    </row>
    <row r="427" spans="1:4" x14ac:dyDescent="0.25">
      <c r="A427" s="53"/>
      <c r="B427" s="53"/>
      <c r="C427" s="55">
        <v>42122</v>
      </c>
      <c r="D427" s="16">
        <v>4044.3620000000001</v>
      </c>
    </row>
    <row r="428" spans="1:4" x14ac:dyDescent="0.25">
      <c r="A428" s="53"/>
      <c r="B428" s="53"/>
      <c r="C428" s="55">
        <v>42123</v>
      </c>
      <c r="D428" s="16">
        <v>7.9680000000000009</v>
      </c>
    </row>
    <row r="429" spans="1:4" x14ac:dyDescent="0.25">
      <c r="A429" s="53"/>
      <c r="B429" s="53"/>
      <c r="C429" s="55">
        <v>42124</v>
      </c>
      <c r="D429" s="16">
        <v>1571.6950000000002</v>
      </c>
    </row>
    <row r="430" spans="1:4" x14ac:dyDescent="0.25">
      <c r="A430" s="53"/>
      <c r="B430" s="3" t="s">
        <v>11255</v>
      </c>
      <c r="C430" s="4"/>
      <c r="D430" s="8">
        <v>34195.208500000008</v>
      </c>
    </row>
    <row r="431" spans="1:4" x14ac:dyDescent="0.25">
      <c r="A431" s="53"/>
      <c r="B431" s="3" t="s">
        <v>10956</v>
      </c>
      <c r="C431" s="54">
        <v>42125</v>
      </c>
      <c r="D431" s="8">
        <v>450.94</v>
      </c>
    </row>
    <row r="432" spans="1:4" x14ac:dyDescent="0.25">
      <c r="A432" s="53"/>
      <c r="B432" s="53"/>
      <c r="C432" s="55">
        <v>42126</v>
      </c>
      <c r="D432" s="16">
        <v>167.232</v>
      </c>
    </row>
    <row r="433" spans="1:4" x14ac:dyDescent="0.25">
      <c r="A433" s="53"/>
      <c r="B433" s="53"/>
      <c r="C433" s="55">
        <v>42127</v>
      </c>
      <c r="D433" s="16">
        <v>2198.7599999999998</v>
      </c>
    </row>
    <row r="434" spans="1:4" x14ac:dyDescent="0.25">
      <c r="A434" s="53"/>
      <c r="B434" s="53"/>
      <c r="C434" s="55">
        <v>42128</v>
      </c>
      <c r="D434" s="16">
        <v>1121.3620000000001</v>
      </c>
    </row>
    <row r="435" spans="1:4" x14ac:dyDescent="0.25">
      <c r="A435" s="53"/>
      <c r="B435" s="53"/>
      <c r="C435" s="55">
        <v>42131</v>
      </c>
      <c r="D435" s="16">
        <v>305.62199999999996</v>
      </c>
    </row>
    <row r="436" spans="1:4" x14ac:dyDescent="0.25">
      <c r="A436" s="53"/>
      <c r="B436" s="53"/>
      <c r="C436" s="55">
        <v>42132</v>
      </c>
      <c r="D436" s="16">
        <v>3981.9680000000003</v>
      </c>
    </row>
    <row r="437" spans="1:4" x14ac:dyDescent="0.25">
      <c r="A437" s="53"/>
      <c r="B437" s="53"/>
      <c r="C437" s="55">
        <v>42133</v>
      </c>
      <c r="D437" s="16">
        <v>48.81</v>
      </c>
    </row>
    <row r="438" spans="1:4" x14ac:dyDescent="0.25">
      <c r="A438" s="53"/>
      <c r="B438" s="53"/>
      <c r="C438" s="55">
        <v>42134</v>
      </c>
      <c r="D438" s="16">
        <v>154.44200000000001</v>
      </c>
    </row>
    <row r="439" spans="1:4" x14ac:dyDescent="0.25">
      <c r="A439" s="53"/>
      <c r="B439" s="53"/>
      <c r="C439" s="55">
        <v>42135</v>
      </c>
      <c r="D439" s="16">
        <v>191.96800000000002</v>
      </c>
    </row>
    <row r="440" spans="1:4" x14ac:dyDescent="0.25">
      <c r="A440" s="53"/>
      <c r="B440" s="53"/>
      <c r="C440" s="55">
        <v>42136</v>
      </c>
      <c r="D440" s="16">
        <v>1060.3500000000001</v>
      </c>
    </row>
    <row r="441" spans="1:4" x14ac:dyDescent="0.25">
      <c r="A441" s="53"/>
      <c r="B441" s="53"/>
      <c r="C441" s="55">
        <v>42137</v>
      </c>
      <c r="D441" s="16">
        <v>238.38400000000001</v>
      </c>
    </row>
    <row r="442" spans="1:4" x14ac:dyDescent="0.25">
      <c r="A442" s="53"/>
      <c r="B442" s="53"/>
      <c r="C442" s="55">
        <v>42138</v>
      </c>
      <c r="D442" s="16">
        <v>3141.1995000000006</v>
      </c>
    </row>
    <row r="443" spans="1:4" x14ac:dyDescent="0.25">
      <c r="A443" s="53"/>
      <c r="B443" s="53"/>
      <c r="C443" s="55">
        <v>42139</v>
      </c>
      <c r="D443" s="16">
        <v>69.908000000000001</v>
      </c>
    </row>
    <row r="444" spans="1:4" x14ac:dyDescent="0.25">
      <c r="A444" s="53"/>
      <c r="B444" s="53"/>
      <c r="C444" s="55">
        <v>42140</v>
      </c>
      <c r="D444" s="16">
        <v>255.96799999999999</v>
      </c>
    </row>
    <row r="445" spans="1:4" x14ac:dyDescent="0.25">
      <c r="A445" s="53"/>
      <c r="B445" s="53"/>
      <c r="C445" s="55">
        <v>42141</v>
      </c>
      <c r="D445" s="16">
        <v>134.46799999999999</v>
      </c>
    </row>
    <row r="446" spans="1:4" x14ac:dyDescent="0.25">
      <c r="A446" s="53"/>
      <c r="B446" s="53"/>
      <c r="C446" s="55">
        <v>42142</v>
      </c>
      <c r="D446" s="16">
        <v>10.86</v>
      </c>
    </row>
    <row r="447" spans="1:4" x14ac:dyDescent="0.25">
      <c r="A447" s="53"/>
      <c r="B447" s="53"/>
      <c r="C447" s="55">
        <v>42144</v>
      </c>
      <c r="D447" s="16">
        <v>169.54399999999998</v>
      </c>
    </row>
    <row r="448" spans="1:4" x14ac:dyDescent="0.25">
      <c r="A448" s="53"/>
      <c r="B448" s="53"/>
      <c r="C448" s="55">
        <v>42145</v>
      </c>
      <c r="D448" s="16">
        <v>72.331999999999994</v>
      </c>
    </row>
    <row r="449" spans="1:4" x14ac:dyDescent="0.25">
      <c r="A449" s="53"/>
      <c r="B449" s="53"/>
      <c r="C449" s="55">
        <v>42146</v>
      </c>
      <c r="D449" s="16">
        <v>3862.0980000000004</v>
      </c>
    </row>
    <row r="450" spans="1:4" x14ac:dyDescent="0.25">
      <c r="A450" s="53"/>
      <c r="B450" s="53"/>
      <c r="C450" s="55">
        <v>42147</v>
      </c>
      <c r="D450" s="16">
        <v>1304.9559999999999</v>
      </c>
    </row>
    <row r="451" spans="1:4" x14ac:dyDescent="0.25">
      <c r="A451" s="53"/>
      <c r="B451" s="53"/>
      <c r="C451" s="55">
        <v>42148</v>
      </c>
      <c r="D451" s="16">
        <v>610.3069999999999</v>
      </c>
    </row>
    <row r="452" spans="1:4" x14ac:dyDescent="0.25">
      <c r="A452" s="53"/>
      <c r="B452" s="53"/>
      <c r="C452" s="55">
        <v>42149</v>
      </c>
      <c r="D452" s="16">
        <v>1739.4179999999997</v>
      </c>
    </row>
    <row r="453" spans="1:4" x14ac:dyDescent="0.25">
      <c r="A453" s="53"/>
      <c r="B453" s="53"/>
      <c r="C453" s="55">
        <v>42150</v>
      </c>
      <c r="D453" s="16">
        <v>982.56400000000008</v>
      </c>
    </row>
    <row r="454" spans="1:4" x14ac:dyDescent="0.25">
      <c r="A454" s="53"/>
      <c r="B454" s="53"/>
      <c r="C454" s="55">
        <v>42152</v>
      </c>
      <c r="D454" s="16">
        <v>794.14599999999996</v>
      </c>
    </row>
    <row r="455" spans="1:4" x14ac:dyDescent="0.25">
      <c r="A455" s="53"/>
      <c r="B455" s="53"/>
      <c r="C455" s="55">
        <v>42153</v>
      </c>
      <c r="D455" s="16">
        <v>1204.8419999999999</v>
      </c>
    </row>
    <row r="456" spans="1:4" x14ac:dyDescent="0.25">
      <c r="A456" s="53"/>
      <c r="B456" s="53"/>
      <c r="C456" s="55">
        <v>42154</v>
      </c>
      <c r="D456" s="16">
        <v>681.1</v>
      </c>
    </row>
    <row r="457" spans="1:4" x14ac:dyDescent="0.25">
      <c r="A457" s="53"/>
      <c r="B457" s="53"/>
      <c r="C457" s="55">
        <v>42155</v>
      </c>
      <c r="D457" s="16">
        <v>5178.1380000000026</v>
      </c>
    </row>
    <row r="458" spans="1:4" x14ac:dyDescent="0.25">
      <c r="A458" s="53"/>
      <c r="B458" s="3" t="s">
        <v>11256</v>
      </c>
      <c r="C458" s="4"/>
      <c r="D458" s="8">
        <v>30131.686500000003</v>
      </c>
    </row>
    <row r="459" spans="1:4" x14ac:dyDescent="0.25">
      <c r="A459" s="53"/>
      <c r="B459" s="3" t="s">
        <v>10957</v>
      </c>
      <c r="C459" s="54">
        <v>42156</v>
      </c>
      <c r="D459" s="8">
        <v>834.19799999999998</v>
      </c>
    </row>
    <row r="460" spans="1:4" x14ac:dyDescent="0.25">
      <c r="A460" s="53"/>
      <c r="B460" s="53"/>
      <c r="C460" s="55">
        <v>42159</v>
      </c>
      <c r="D460" s="16">
        <v>1192.31</v>
      </c>
    </row>
    <row r="461" spans="1:4" x14ac:dyDescent="0.25">
      <c r="A461" s="53"/>
      <c r="B461" s="53"/>
      <c r="C461" s="55">
        <v>42160</v>
      </c>
      <c r="D461" s="16">
        <v>1533.1979999999999</v>
      </c>
    </row>
    <row r="462" spans="1:4" x14ac:dyDescent="0.25">
      <c r="A462" s="53"/>
      <c r="B462" s="53"/>
      <c r="C462" s="55">
        <v>42162</v>
      </c>
      <c r="D462" s="16">
        <v>59.768000000000008</v>
      </c>
    </row>
    <row r="463" spans="1:4" x14ac:dyDescent="0.25">
      <c r="A463" s="53"/>
      <c r="B463" s="53"/>
      <c r="C463" s="55">
        <v>42163</v>
      </c>
      <c r="D463" s="16">
        <v>1083.1119999999999</v>
      </c>
    </row>
    <row r="464" spans="1:4" x14ac:dyDescent="0.25">
      <c r="A464" s="53"/>
      <c r="B464" s="53"/>
      <c r="C464" s="55">
        <v>42164</v>
      </c>
      <c r="D464" s="16">
        <v>797.1160000000001</v>
      </c>
    </row>
    <row r="465" spans="1:4" x14ac:dyDescent="0.25">
      <c r="A465" s="53"/>
      <c r="B465" s="53"/>
      <c r="C465" s="55">
        <v>42166</v>
      </c>
      <c r="D465" s="16">
        <v>3373.5640000000003</v>
      </c>
    </row>
    <row r="466" spans="1:4" x14ac:dyDescent="0.25">
      <c r="A466" s="53"/>
      <c r="B466" s="53"/>
      <c r="C466" s="55">
        <v>42167</v>
      </c>
      <c r="D466" s="16">
        <v>174.47600000000003</v>
      </c>
    </row>
    <row r="467" spans="1:4" x14ac:dyDescent="0.25">
      <c r="A467" s="53"/>
      <c r="B467" s="53"/>
      <c r="C467" s="55">
        <v>42168</v>
      </c>
      <c r="D467" s="16">
        <v>1128.8979999999999</v>
      </c>
    </row>
    <row r="468" spans="1:4" x14ac:dyDescent="0.25">
      <c r="A468" s="53"/>
      <c r="B468" s="53"/>
      <c r="C468" s="55">
        <v>42169</v>
      </c>
      <c r="D468" s="16">
        <v>51.072000000000003</v>
      </c>
    </row>
    <row r="469" spans="1:4" x14ac:dyDescent="0.25">
      <c r="A469" s="53"/>
      <c r="B469" s="53"/>
      <c r="C469" s="55">
        <v>42170</v>
      </c>
      <c r="D469" s="16">
        <v>734.14400000000001</v>
      </c>
    </row>
    <row r="470" spans="1:4" x14ac:dyDescent="0.25">
      <c r="A470" s="53"/>
      <c r="B470" s="53"/>
      <c r="C470" s="55">
        <v>42171</v>
      </c>
      <c r="D470" s="16">
        <v>3443.904</v>
      </c>
    </row>
    <row r="471" spans="1:4" x14ac:dyDescent="0.25">
      <c r="A471" s="53"/>
      <c r="B471" s="53"/>
      <c r="C471" s="55">
        <v>42173</v>
      </c>
      <c r="D471" s="16">
        <v>1883.087</v>
      </c>
    </row>
    <row r="472" spans="1:4" x14ac:dyDescent="0.25">
      <c r="A472" s="53"/>
      <c r="B472" s="53"/>
      <c r="C472" s="55">
        <v>42174</v>
      </c>
      <c r="D472" s="16">
        <v>446.346</v>
      </c>
    </row>
    <row r="473" spans="1:4" x14ac:dyDescent="0.25">
      <c r="A473" s="53"/>
      <c r="B473" s="53"/>
      <c r="C473" s="55">
        <v>42175</v>
      </c>
      <c r="D473" s="16">
        <v>829.5440000000001</v>
      </c>
    </row>
    <row r="474" spans="1:4" x14ac:dyDescent="0.25">
      <c r="A474" s="53"/>
      <c r="B474" s="53"/>
      <c r="C474" s="55">
        <v>42176</v>
      </c>
      <c r="D474" s="16">
        <v>107.97600000000001</v>
      </c>
    </row>
    <row r="475" spans="1:4" x14ac:dyDescent="0.25">
      <c r="A475" s="53"/>
      <c r="B475" s="53"/>
      <c r="C475" s="55">
        <v>42177</v>
      </c>
      <c r="D475" s="16">
        <v>2018.953</v>
      </c>
    </row>
    <row r="476" spans="1:4" x14ac:dyDescent="0.25">
      <c r="A476" s="53"/>
      <c r="B476" s="53"/>
      <c r="C476" s="55">
        <v>42178</v>
      </c>
      <c r="D476" s="16">
        <v>836.95799999999997</v>
      </c>
    </row>
    <row r="477" spans="1:4" x14ac:dyDescent="0.25">
      <c r="A477" s="53"/>
      <c r="B477" s="53"/>
      <c r="C477" s="55">
        <v>42180</v>
      </c>
      <c r="D477" s="16">
        <v>857.08</v>
      </c>
    </row>
    <row r="478" spans="1:4" x14ac:dyDescent="0.25">
      <c r="A478" s="53"/>
      <c r="B478" s="53"/>
      <c r="C478" s="55">
        <v>42181</v>
      </c>
      <c r="D478" s="16">
        <v>1592.1960000000001</v>
      </c>
    </row>
    <row r="479" spans="1:4" x14ac:dyDescent="0.25">
      <c r="A479" s="53"/>
      <c r="B479" s="53"/>
      <c r="C479" s="55">
        <v>42183</v>
      </c>
      <c r="D479" s="16">
        <v>1386.4659999999999</v>
      </c>
    </row>
    <row r="480" spans="1:4" x14ac:dyDescent="0.25">
      <c r="A480" s="53"/>
      <c r="B480" s="53"/>
      <c r="C480" s="55">
        <v>42184</v>
      </c>
      <c r="D480" s="16">
        <v>432.92600000000004</v>
      </c>
    </row>
    <row r="481" spans="1:4" x14ac:dyDescent="0.25">
      <c r="A481" s="53"/>
      <c r="B481" s="3" t="s">
        <v>11257</v>
      </c>
      <c r="C481" s="4"/>
      <c r="D481" s="8">
        <v>24797.292000000001</v>
      </c>
    </row>
    <row r="482" spans="1:4" x14ac:dyDescent="0.25">
      <c r="A482" s="53"/>
      <c r="B482" s="3" t="s">
        <v>10958</v>
      </c>
      <c r="C482" s="54">
        <v>42187</v>
      </c>
      <c r="D482" s="8">
        <v>1631.902</v>
      </c>
    </row>
    <row r="483" spans="1:4" x14ac:dyDescent="0.25">
      <c r="A483" s="53"/>
      <c r="B483" s="53"/>
      <c r="C483" s="55">
        <v>42188</v>
      </c>
      <c r="D483" s="16">
        <v>823.98200000000008</v>
      </c>
    </row>
    <row r="484" spans="1:4" x14ac:dyDescent="0.25">
      <c r="A484" s="53"/>
      <c r="B484" s="53"/>
      <c r="C484" s="55">
        <v>42189</v>
      </c>
      <c r="D484" s="16">
        <v>1138.288</v>
      </c>
    </row>
    <row r="485" spans="1:4" x14ac:dyDescent="0.25">
      <c r="A485" s="53"/>
      <c r="B485" s="53"/>
      <c r="C485" s="55">
        <v>42190</v>
      </c>
      <c r="D485" s="16">
        <v>121.646</v>
      </c>
    </row>
    <row r="486" spans="1:4" x14ac:dyDescent="0.25">
      <c r="A486" s="53"/>
      <c r="B486" s="53"/>
      <c r="C486" s="55">
        <v>42191</v>
      </c>
      <c r="D486" s="16">
        <v>1379.8119999999999</v>
      </c>
    </row>
    <row r="487" spans="1:4" x14ac:dyDescent="0.25">
      <c r="A487" s="53"/>
      <c r="B487" s="53"/>
      <c r="C487" s="55">
        <v>42193</v>
      </c>
      <c r="D487" s="16">
        <v>21.12</v>
      </c>
    </row>
    <row r="488" spans="1:4" x14ac:dyDescent="0.25">
      <c r="A488" s="53"/>
      <c r="B488" s="53"/>
      <c r="C488" s="55">
        <v>42194</v>
      </c>
      <c r="D488" s="16">
        <v>1587.1140000000003</v>
      </c>
    </row>
    <row r="489" spans="1:4" x14ac:dyDescent="0.25">
      <c r="A489" s="53"/>
      <c r="B489" s="53"/>
      <c r="C489" s="55">
        <v>42195</v>
      </c>
      <c r="D489" s="16">
        <v>43.286000000000001</v>
      </c>
    </row>
    <row r="490" spans="1:4" x14ac:dyDescent="0.25">
      <c r="A490" s="53"/>
      <c r="B490" s="53"/>
      <c r="C490" s="55">
        <v>42196</v>
      </c>
      <c r="D490" s="16">
        <v>1941.952</v>
      </c>
    </row>
    <row r="491" spans="1:4" x14ac:dyDescent="0.25">
      <c r="A491" s="53"/>
      <c r="B491" s="53"/>
      <c r="C491" s="55">
        <v>42197</v>
      </c>
      <c r="D491" s="16">
        <v>2052.567</v>
      </c>
    </row>
    <row r="492" spans="1:4" x14ac:dyDescent="0.25">
      <c r="A492" s="53"/>
      <c r="B492" s="53"/>
      <c r="C492" s="55">
        <v>42198</v>
      </c>
      <c r="D492" s="16">
        <v>2033.2560000000001</v>
      </c>
    </row>
    <row r="493" spans="1:4" x14ac:dyDescent="0.25">
      <c r="A493" s="53"/>
      <c r="B493" s="53"/>
      <c r="C493" s="55">
        <v>42199</v>
      </c>
      <c r="D493" s="16">
        <v>860.91600000000005</v>
      </c>
    </row>
    <row r="494" spans="1:4" x14ac:dyDescent="0.25">
      <c r="A494" s="53"/>
      <c r="B494" s="53"/>
      <c r="C494" s="55">
        <v>42201</v>
      </c>
      <c r="D494" s="16">
        <v>3029.3860000000004</v>
      </c>
    </row>
    <row r="495" spans="1:4" x14ac:dyDescent="0.25">
      <c r="A495" s="53"/>
      <c r="B495" s="53"/>
      <c r="C495" s="55">
        <v>42202</v>
      </c>
      <c r="D495" s="16">
        <v>448.08200000000005</v>
      </c>
    </row>
    <row r="496" spans="1:4" x14ac:dyDescent="0.25">
      <c r="A496" s="53"/>
      <c r="B496" s="53"/>
      <c r="C496" s="55">
        <v>42203</v>
      </c>
      <c r="D496" s="16">
        <v>672.41800000000001</v>
      </c>
    </row>
    <row r="497" spans="1:4" x14ac:dyDescent="0.25">
      <c r="A497" s="53"/>
      <c r="B497" s="53"/>
      <c r="C497" s="55">
        <v>42204</v>
      </c>
      <c r="D497" s="16">
        <v>2.0250000000000004</v>
      </c>
    </row>
    <row r="498" spans="1:4" x14ac:dyDescent="0.25">
      <c r="A498" s="53"/>
      <c r="B498" s="53"/>
      <c r="C498" s="55">
        <v>42205</v>
      </c>
      <c r="D498" s="16">
        <v>2693.1680000000006</v>
      </c>
    </row>
    <row r="499" spans="1:4" x14ac:dyDescent="0.25">
      <c r="A499" s="53"/>
      <c r="B499" s="53"/>
      <c r="C499" s="55">
        <v>42208</v>
      </c>
      <c r="D499" s="16">
        <v>208.27199999999999</v>
      </c>
    </row>
    <row r="500" spans="1:4" x14ac:dyDescent="0.25">
      <c r="A500" s="53"/>
      <c r="B500" s="53"/>
      <c r="C500" s="55">
        <v>42209</v>
      </c>
      <c r="D500" s="16">
        <v>525.95000000000005</v>
      </c>
    </row>
    <row r="501" spans="1:4" x14ac:dyDescent="0.25">
      <c r="A501" s="53"/>
      <c r="B501" s="53"/>
      <c r="C501" s="55">
        <v>42210</v>
      </c>
      <c r="D501" s="16">
        <v>2395.0240000000003</v>
      </c>
    </row>
    <row r="502" spans="1:4" x14ac:dyDescent="0.25">
      <c r="A502" s="53"/>
      <c r="B502" s="53"/>
      <c r="C502" s="55">
        <v>42211</v>
      </c>
      <c r="D502" s="16">
        <v>969.22500000000025</v>
      </c>
    </row>
    <row r="503" spans="1:4" x14ac:dyDescent="0.25">
      <c r="A503" s="53"/>
      <c r="B503" s="53"/>
      <c r="C503" s="55">
        <v>42212</v>
      </c>
      <c r="D503" s="16">
        <v>29.97</v>
      </c>
    </row>
    <row r="504" spans="1:4" x14ac:dyDescent="0.25">
      <c r="A504" s="53"/>
      <c r="B504" s="53"/>
      <c r="C504" s="55">
        <v>42215</v>
      </c>
      <c r="D504" s="16">
        <v>443.80199999999996</v>
      </c>
    </row>
    <row r="505" spans="1:4" x14ac:dyDescent="0.25">
      <c r="A505" s="53"/>
      <c r="B505" s="53"/>
      <c r="C505" s="55">
        <v>42216</v>
      </c>
      <c r="D505" s="16">
        <v>3712.1619999999998</v>
      </c>
    </row>
    <row r="506" spans="1:4" x14ac:dyDescent="0.25">
      <c r="A506" s="53"/>
      <c r="B506" s="3" t="s">
        <v>11258</v>
      </c>
      <c r="C506" s="4"/>
      <c r="D506" s="8">
        <v>28765.325000000004</v>
      </c>
    </row>
    <row r="507" spans="1:4" x14ac:dyDescent="0.25">
      <c r="A507" s="53"/>
      <c r="B507" s="3" t="s">
        <v>10959</v>
      </c>
      <c r="C507" s="54">
        <v>42217</v>
      </c>
      <c r="D507" s="8">
        <v>1011.6960000000001</v>
      </c>
    </row>
    <row r="508" spans="1:4" x14ac:dyDescent="0.25">
      <c r="A508" s="53"/>
      <c r="B508" s="53"/>
      <c r="C508" s="55">
        <v>42218</v>
      </c>
      <c r="D508" s="16">
        <v>1290.4780000000001</v>
      </c>
    </row>
    <row r="509" spans="1:4" x14ac:dyDescent="0.25">
      <c r="A509" s="53"/>
      <c r="B509" s="53"/>
      <c r="C509" s="55">
        <v>42221</v>
      </c>
      <c r="D509" s="16">
        <v>72.650000000000006</v>
      </c>
    </row>
    <row r="510" spans="1:4" x14ac:dyDescent="0.25">
      <c r="A510" s="53"/>
      <c r="B510" s="53"/>
      <c r="C510" s="55">
        <v>42222</v>
      </c>
      <c r="D510" s="16">
        <v>494.86919999999998</v>
      </c>
    </row>
    <row r="511" spans="1:4" x14ac:dyDescent="0.25">
      <c r="A511" s="53"/>
      <c r="B511" s="53"/>
      <c r="C511" s="55">
        <v>42223</v>
      </c>
      <c r="D511" s="16">
        <v>968.2059999999999</v>
      </c>
    </row>
    <row r="512" spans="1:4" x14ac:dyDescent="0.25">
      <c r="A512" s="53"/>
      <c r="B512" s="53"/>
      <c r="C512" s="55">
        <v>42224</v>
      </c>
      <c r="D512" s="16">
        <v>840.10199999999998</v>
      </c>
    </row>
    <row r="513" spans="1:4" x14ac:dyDescent="0.25">
      <c r="A513" s="53"/>
      <c r="B513" s="53"/>
      <c r="C513" s="55">
        <v>42225</v>
      </c>
      <c r="D513" s="16">
        <v>4878.3920000000007</v>
      </c>
    </row>
    <row r="514" spans="1:4" x14ac:dyDescent="0.25">
      <c r="A514" s="53"/>
      <c r="B514" s="53"/>
      <c r="C514" s="55">
        <v>42226</v>
      </c>
      <c r="D514" s="16">
        <v>851.47399999999993</v>
      </c>
    </row>
    <row r="515" spans="1:4" x14ac:dyDescent="0.25">
      <c r="A515" s="53"/>
      <c r="B515" s="53"/>
      <c r="C515" s="55">
        <v>42227</v>
      </c>
      <c r="D515" s="16">
        <v>196.11199999999999</v>
      </c>
    </row>
    <row r="516" spans="1:4" x14ac:dyDescent="0.25">
      <c r="A516" s="53"/>
      <c r="B516" s="53"/>
      <c r="C516" s="55">
        <v>42229</v>
      </c>
      <c r="D516" s="16">
        <v>586.89599999999996</v>
      </c>
    </row>
    <row r="517" spans="1:4" x14ac:dyDescent="0.25">
      <c r="A517" s="53"/>
      <c r="B517" s="53"/>
      <c r="C517" s="55">
        <v>42231</v>
      </c>
      <c r="D517" s="16">
        <v>497.59000000000003</v>
      </c>
    </row>
    <row r="518" spans="1:4" x14ac:dyDescent="0.25">
      <c r="A518" s="53"/>
      <c r="B518" s="53"/>
      <c r="C518" s="55">
        <v>42232</v>
      </c>
      <c r="D518" s="16">
        <v>3378.9319999999998</v>
      </c>
    </row>
    <row r="519" spans="1:4" x14ac:dyDescent="0.25">
      <c r="A519" s="53"/>
      <c r="B519" s="53"/>
      <c r="C519" s="55">
        <v>42233</v>
      </c>
      <c r="D519" s="16">
        <v>381.64</v>
      </c>
    </row>
    <row r="520" spans="1:4" x14ac:dyDescent="0.25">
      <c r="A520" s="53"/>
      <c r="B520" s="53"/>
      <c r="C520" s="55">
        <v>42237</v>
      </c>
      <c r="D520" s="16">
        <v>2827.5200000000004</v>
      </c>
    </row>
    <row r="521" spans="1:4" x14ac:dyDescent="0.25">
      <c r="A521" s="53"/>
      <c r="B521" s="53"/>
      <c r="C521" s="55">
        <v>42238</v>
      </c>
      <c r="D521" s="16">
        <v>66.632000000000005</v>
      </c>
    </row>
    <row r="522" spans="1:4" x14ac:dyDescent="0.25">
      <c r="A522" s="53"/>
      <c r="B522" s="53"/>
      <c r="C522" s="55">
        <v>42239</v>
      </c>
      <c r="D522" s="16">
        <v>1202.2779999999998</v>
      </c>
    </row>
    <row r="523" spans="1:4" x14ac:dyDescent="0.25">
      <c r="A523" s="53"/>
      <c r="B523" s="53"/>
      <c r="C523" s="55">
        <v>42240</v>
      </c>
      <c r="D523" s="16">
        <v>7194.7750000000005</v>
      </c>
    </row>
    <row r="524" spans="1:4" x14ac:dyDescent="0.25">
      <c r="A524" s="53"/>
      <c r="B524" s="53"/>
      <c r="C524" s="55">
        <v>42241</v>
      </c>
      <c r="D524" s="16">
        <v>178.52600000000001</v>
      </c>
    </row>
    <row r="525" spans="1:4" x14ac:dyDescent="0.25">
      <c r="A525" s="53"/>
      <c r="B525" s="53"/>
      <c r="C525" s="55">
        <v>42243</v>
      </c>
      <c r="D525" s="16">
        <v>639.97400000000016</v>
      </c>
    </row>
    <row r="526" spans="1:4" x14ac:dyDescent="0.25">
      <c r="A526" s="53"/>
      <c r="B526" s="53"/>
      <c r="C526" s="55">
        <v>42244</v>
      </c>
      <c r="D526" s="16">
        <v>6491.2929999999997</v>
      </c>
    </row>
    <row r="527" spans="1:4" x14ac:dyDescent="0.25">
      <c r="A527" s="53"/>
      <c r="B527" s="53"/>
      <c r="C527" s="55">
        <v>42245</v>
      </c>
      <c r="D527" s="16">
        <v>246.5</v>
      </c>
    </row>
    <row r="528" spans="1:4" x14ac:dyDescent="0.25">
      <c r="A528" s="53"/>
      <c r="B528" s="53"/>
      <c r="C528" s="55">
        <v>42247</v>
      </c>
      <c r="D528" s="16">
        <v>2601.797</v>
      </c>
    </row>
    <row r="529" spans="1:4" x14ac:dyDescent="0.25">
      <c r="A529" s="53"/>
      <c r="B529" s="3" t="s">
        <v>11259</v>
      </c>
      <c r="C529" s="4"/>
      <c r="D529" s="8">
        <v>36898.332199999997</v>
      </c>
    </row>
    <row r="530" spans="1:4" x14ac:dyDescent="0.25">
      <c r="A530" s="53"/>
      <c r="B530" s="3" t="s">
        <v>10960</v>
      </c>
      <c r="C530" s="54">
        <v>42248</v>
      </c>
      <c r="D530" s="8">
        <v>2367.5639999999999</v>
      </c>
    </row>
    <row r="531" spans="1:4" x14ac:dyDescent="0.25">
      <c r="A531" s="53"/>
      <c r="B531" s="53"/>
      <c r="C531" s="55">
        <v>42250</v>
      </c>
      <c r="D531" s="16">
        <v>1874.8980000000001</v>
      </c>
    </row>
    <row r="532" spans="1:4" x14ac:dyDescent="0.25">
      <c r="A532" s="53"/>
      <c r="B532" s="53"/>
      <c r="C532" s="55">
        <v>42251</v>
      </c>
      <c r="D532" s="16">
        <v>1071.2839999999999</v>
      </c>
    </row>
    <row r="533" spans="1:4" x14ac:dyDescent="0.25">
      <c r="A533" s="53"/>
      <c r="B533" s="53"/>
      <c r="C533" s="55">
        <v>42252</v>
      </c>
      <c r="D533" s="16">
        <v>934.10300000000007</v>
      </c>
    </row>
    <row r="534" spans="1:4" x14ac:dyDescent="0.25">
      <c r="A534" s="53"/>
      <c r="B534" s="53"/>
      <c r="C534" s="55">
        <v>42253</v>
      </c>
      <c r="D534" s="16">
        <v>1005.654</v>
      </c>
    </row>
    <row r="535" spans="1:4" x14ac:dyDescent="0.25">
      <c r="A535" s="53"/>
      <c r="B535" s="53"/>
      <c r="C535" s="55">
        <v>42254</v>
      </c>
      <c r="D535" s="16">
        <v>2922.6669999999999</v>
      </c>
    </row>
    <row r="536" spans="1:4" x14ac:dyDescent="0.25">
      <c r="A536" s="53"/>
      <c r="B536" s="53"/>
      <c r="C536" s="55">
        <v>42255</v>
      </c>
      <c r="D536" s="16">
        <v>89.64</v>
      </c>
    </row>
    <row r="537" spans="1:4" x14ac:dyDescent="0.25">
      <c r="A537" s="53"/>
      <c r="B537" s="53"/>
      <c r="C537" s="55">
        <v>42257</v>
      </c>
      <c r="D537" s="16">
        <v>1415.7259999999999</v>
      </c>
    </row>
    <row r="538" spans="1:4" x14ac:dyDescent="0.25">
      <c r="A538" s="53"/>
      <c r="B538" s="53"/>
      <c r="C538" s="55">
        <v>42258</v>
      </c>
      <c r="D538" s="16">
        <v>1962.13</v>
      </c>
    </row>
    <row r="539" spans="1:4" x14ac:dyDescent="0.25">
      <c r="A539" s="53"/>
      <c r="B539" s="53"/>
      <c r="C539" s="55">
        <v>42259</v>
      </c>
      <c r="D539" s="16">
        <v>707.82400000000007</v>
      </c>
    </row>
    <row r="540" spans="1:4" x14ac:dyDescent="0.25">
      <c r="A540" s="53"/>
      <c r="B540" s="53"/>
      <c r="C540" s="55">
        <v>42260</v>
      </c>
      <c r="D540" s="16">
        <v>3445.7720000000004</v>
      </c>
    </row>
    <row r="541" spans="1:4" x14ac:dyDescent="0.25">
      <c r="A541" s="53"/>
      <c r="B541" s="53"/>
      <c r="C541" s="55">
        <v>42261</v>
      </c>
      <c r="D541" s="16">
        <v>3262.42</v>
      </c>
    </row>
    <row r="542" spans="1:4" x14ac:dyDescent="0.25">
      <c r="A542" s="53"/>
      <c r="B542" s="53"/>
      <c r="C542" s="55">
        <v>42262</v>
      </c>
      <c r="D542" s="16">
        <v>2535.8500000000004</v>
      </c>
    </row>
    <row r="543" spans="1:4" x14ac:dyDescent="0.25">
      <c r="A543" s="53"/>
      <c r="B543" s="53"/>
      <c r="C543" s="55">
        <v>42263</v>
      </c>
      <c r="D543" s="16">
        <v>31.12</v>
      </c>
    </row>
    <row r="544" spans="1:4" x14ac:dyDescent="0.25">
      <c r="A544" s="53"/>
      <c r="B544" s="53"/>
      <c r="C544" s="55">
        <v>42264</v>
      </c>
      <c r="D544" s="16">
        <v>11525.005999999999</v>
      </c>
    </row>
    <row r="545" spans="1:4" x14ac:dyDescent="0.25">
      <c r="A545" s="53"/>
      <c r="B545" s="53"/>
      <c r="C545" s="55">
        <v>42265</v>
      </c>
      <c r="D545" s="16">
        <v>3924.3200000000006</v>
      </c>
    </row>
    <row r="546" spans="1:4" x14ac:dyDescent="0.25">
      <c r="A546" s="53"/>
      <c r="B546" s="53"/>
      <c r="C546" s="55">
        <v>42266</v>
      </c>
      <c r="D546" s="16">
        <v>500.38</v>
      </c>
    </row>
    <row r="547" spans="1:4" x14ac:dyDescent="0.25">
      <c r="A547" s="53"/>
      <c r="B547" s="53"/>
      <c r="C547" s="55">
        <v>42267</v>
      </c>
      <c r="D547" s="16">
        <v>1836.0520000000001</v>
      </c>
    </row>
    <row r="548" spans="1:4" x14ac:dyDescent="0.25">
      <c r="A548" s="53"/>
      <c r="B548" s="53"/>
      <c r="C548" s="55">
        <v>42268</v>
      </c>
      <c r="D548" s="16">
        <v>6982.0580000000009</v>
      </c>
    </row>
    <row r="549" spans="1:4" x14ac:dyDescent="0.25">
      <c r="A549" s="53"/>
      <c r="B549" s="53"/>
      <c r="C549" s="55">
        <v>42269</v>
      </c>
      <c r="D549" s="16">
        <v>1783.5040000000001</v>
      </c>
    </row>
    <row r="550" spans="1:4" x14ac:dyDescent="0.25">
      <c r="A550" s="53"/>
      <c r="B550" s="53"/>
      <c r="C550" s="55">
        <v>42271</v>
      </c>
      <c r="D550" s="16">
        <v>4220.5939999999991</v>
      </c>
    </row>
    <row r="551" spans="1:4" x14ac:dyDescent="0.25">
      <c r="A551" s="53"/>
      <c r="B551" s="53"/>
      <c r="C551" s="55">
        <v>42272</v>
      </c>
      <c r="D551" s="16">
        <v>3033.7569999999996</v>
      </c>
    </row>
    <row r="552" spans="1:4" x14ac:dyDescent="0.25">
      <c r="A552" s="53"/>
      <c r="B552" s="53"/>
      <c r="C552" s="55">
        <v>42273</v>
      </c>
      <c r="D552" s="16">
        <v>3722.2729999999997</v>
      </c>
    </row>
    <row r="553" spans="1:4" x14ac:dyDescent="0.25">
      <c r="A553" s="53"/>
      <c r="B553" s="53"/>
      <c r="C553" s="55">
        <v>42274</v>
      </c>
      <c r="D553" s="16">
        <v>2382.9580000000001</v>
      </c>
    </row>
    <row r="554" spans="1:4" x14ac:dyDescent="0.25">
      <c r="A554" s="53"/>
      <c r="B554" s="53"/>
      <c r="C554" s="55">
        <v>42275</v>
      </c>
      <c r="D554" s="16">
        <v>1058.364</v>
      </c>
    </row>
    <row r="555" spans="1:4" x14ac:dyDescent="0.25">
      <c r="A555" s="53"/>
      <c r="B555" s="3" t="s">
        <v>11260</v>
      </c>
      <c r="C555" s="4"/>
      <c r="D555" s="8">
        <v>64595.917999999991</v>
      </c>
    </row>
    <row r="556" spans="1:4" x14ac:dyDescent="0.25">
      <c r="A556" s="53"/>
      <c r="B556" s="3" t="s">
        <v>10961</v>
      </c>
      <c r="C556" s="54">
        <v>42278</v>
      </c>
      <c r="D556" s="8">
        <v>1158.4140000000002</v>
      </c>
    </row>
    <row r="557" spans="1:4" x14ac:dyDescent="0.25">
      <c r="A557" s="53"/>
      <c r="B557" s="53"/>
      <c r="C557" s="55">
        <v>42279</v>
      </c>
      <c r="D557" s="16">
        <v>1269.2660000000001</v>
      </c>
    </row>
    <row r="558" spans="1:4" x14ac:dyDescent="0.25">
      <c r="A558" s="53"/>
      <c r="B558" s="53"/>
      <c r="C558" s="55">
        <v>42280</v>
      </c>
      <c r="D558" s="16">
        <v>275.21800000000002</v>
      </c>
    </row>
    <row r="559" spans="1:4" x14ac:dyDescent="0.25">
      <c r="A559" s="53"/>
      <c r="B559" s="53"/>
      <c r="C559" s="55">
        <v>42281</v>
      </c>
      <c r="D559" s="16">
        <v>505.57999999999993</v>
      </c>
    </row>
    <row r="560" spans="1:4" x14ac:dyDescent="0.25">
      <c r="A560" s="53"/>
      <c r="B560" s="53"/>
      <c r="C560" s="55">
        <v>42282</v>
      </c>
      <c r="D560" s="16">
        <v>851.09199999999998</v>
      </c>
    </row>
    <row r="561" spans="1:4" x14ac:dyDescent="0.25">
      <c r="A561" s="53"/>
      <c r="B561" s="53"/>
      <c r="C561" s="55">
        <v>42285</v>
      </c>
      <c r="D561" s="16">
        <v>222.12</v>
      </c>
    </row>
    <row r="562" spans="1:4" x14ac:dyDescent="0.25">
      <c r="A562" s="53"/>
      <c r="B562" s="53"/>
      <c r="C562" s="55">
        <v>42286</v>
      </c>
      <c r="D562" s="16">
        <v>2133.5350000000003</v>
      </c>
    </row>
    <row r="563" spans="1:4" x14ac:dyDescent="0.25">
      <c r="A563" s="53"/>
      <c r="B563" s="53"/>
      <c r="C563" s="55">
        <v>42287</v>
      </c>
      <c r="D563" s="16">
        <v>2248.1940000000004</v>
      </c>
    </row>
    <row r="564" spans="1:4" x14ac:dyDescent="0.25">
      <c r="A564" s="53"/>
      <c r="B564" s="53"/>
      <c r="C564" s="55">
        <v>42288</v>
      </c>
      <c r="D564" s="16">
        <v>1011.8955000000001</v>
      </c>
    </row>
    <row r="565" spans="1:4" x14ac:dyDescent="0.25">
      <c r="A565" s="53"/>
      <c r="B565" s="53"/>
      <c r="C565" s="55">
        <v>42289</v>
      </c>
      <c r="D565" s="16">
        <v>2390.7580000000003</v>
      </c>
    </row>
    <row r="566" spans="1:4" x14ac:dyDescent="0.25">
      <c r="A566" s="53"/>
      <c r="B566" s="53"/>
      <c r="C566" s="55">
        <v>42290</v>
      </c>
      <c r="D566" s="16">
        <v>371.65999999999997</v>
      </c>
    </row>
    <row r="567" spans="1:4" x14ac:dyDescent="0.25">
      <c r="A567" s="53"/>
      <c r="B567" s="53"/>
      <c r="C567" s="55">
        <v>42292</v>
      </c>
      <c r="D567" s="16">
        <v>3219.5540000000001</v>
      </c>
    </row>
    <row r="568" spans="1:4" x14ac:dyDescent="0.25">
      <c r="A568" s="53"/>
      <c r="B568" s="53"/>
      <c r="C568" s="55">
        <v>42293</v>
      </c>
      <c r="D568" s="16">
        <v>824.97</v>
      </c>
    </row>
    <row r="569" spans="1:4" x14ac:dyDescent="0.25">
      <c r="A569" s="53"/>
      <c r="B569" s="53"/>
      <c r="C569" s="55">
        <v>42294</v>
      </c>
      <c r="D569" s="16">
        <v>77.88</v>
      </c>
    </row>
    <row r="570" spans="1:4" x14ac:dyDescent="0.25">
      <c r="A570" s="53"/>
      <c r="B570" s="53"/>
      <c r="C570" s="55">
        <v>42295</v>
      </c>
      <c r="D570" s="16">
        <v>378.49400000000003</v>
      </c>
    </row>
    <row r="571" spans="1:4" x14ac:dyDescent="0.25">
      <c r="A571" s="53"/>
      <c r="B571" s="53"/>
      <c r="C571" s="55">
        <v>42296</v>
      </c>
      <c r="D571" s="16">
        <v>2135.0899999999997</v>
      </c>
    </row>
    <row r="572" spans="1:4" x14ac:dyDescent="0.25">
      <c r="A572" s="53"/>
      <c r="B572" s="53"/>
      <c r="C572" s="55">
        <v>42297</v>
      </c>
      <c r="D572" s="16">
        <v>720.08600000000001</v>
      </c>
    </row>
    <row r="573" spans="1:4" x14ac:dyDescent="0.25">
      <c r="A573" s="53"/>
      <c r="B573" s="53"/>
      <c r="C573" s="55">
        <v>42299</v>
      </c>
      <c r="D573" s="16">
        <v>15.127999999999998</v>
      </c>
    </row>
    <row r="574" spans="1:4" x14ac:dyDescent="0.25">
      <c r="A574" s="53"/>
      <c r="B574" s="53"/>
      <c r="C574" s="55">
        <v>42300</v>
      </c>
      <c r="D574" s="16">
        <v>2262.2960000000003</v>
      </c>
    </row>
    <row r="575" spans="1:4" x14ac:dyDescent="0.25">
      <c r="A575" s="53"/>
      <c r="B575" s="53"/>
      <c r="C575" s="55">
        <v>42301</v>
      </c>
      <c r="D575" s="16">
        <v>831.14499999999998</v>
      </c>
    </row>
    <row r="576" spans="1:4" x14ac:dyDescent="0.25">
      <c r="A576" s="53"/>
      <c r="B576" s="53"/>
      <c r="C576" s="55">
        <v>42302</v>
      </c>
      <c r="D576" s="16">
        <v>1425.412</v>
      </c>
    </row>
    <row r="577" spans="1:4" x14ac:dyDescent="0.25">
      <c r="A577" s="53"/>
      <c r="B577" s="53"/>
      <c r="C577" s="55">
        <v>42303</v>
      </c>
      <c r="D577" s="16">
        <v>1395.3330000000001</v>
      </c>
    </row>
    <row r="578" spans="1:4" x14ac:dyDescent="0.25">
      <c r="A578" s="53"/>
      <c r="B578" s="53"/>
      <c r="C578" s="55">
        <v>42305</v>
      </c>
      <c r="D578" s="16">
        <v>104.51</v>
      </c>
    </row>
    <row r="579" spans="1:4" x14ac:dyDescent="0.25">
      <c r="A579" s="53"/>
      <c r="B579" s="53"/>
      <c r="C579" s="55">
        <v>42306</v>
      </c>
      <c r="D579" s="16">
        <v>244.24</v>
      </c>
    </row>
    <row r="580" spans="1:4" x14ac:dyDescent="0.25">
      <c r="A580" s="53"/>
      <c r="B580" s="53"/>
      <c r="C580" s="55">
        <v>42307</v>
      </c>
      <c r="D580" s="16">
        <v>2122.0439999999999</v>
      </c>
    </row>
    <row r="581" spans="1:4" x14ac:dyDescent="0.25">
      <c r="A581" s="53"/>
      <c r="B581" s="53"/>
      <c r="C581" s="55">
        <v>42308</v>
      </c>
      <c r="D581" s="16">
        <v>3211.0090000000005</v>
      </c>
    </row>
    <row r="582" spans="1:4" x14ac:dyDescent="0.25">
      <c r="A582" s="53"/>
      <c r="B582" s="3" t="s">
        <v>11261</v>
      </c>
      <c r="C582" s="4"/>
      <c r="D582" s="8">
        <v>31404.923500000008</v>
      </c>
    </row>
    <row r="583" spans="1:4" x14ac:dyDescent="0.25">
      <c r="A583" s="53"/>
      <c r="B583" s="3" t="s">
        <v>10962</v>
      </c>
      <c r="C583" s="54">
        <v>42309</v>
      </c>
      <c r="D583" s="8">
        <v>3106.1060000000002</v>
      </c>
    </row>
    <row r="584" spans="1:4" x14ac:dyDescent="0.25">
      <c r="A584" s="53"/>
      <c r="B584" s="53"/>
      <c r="C584" s="55">
        <v>42310</v>
      </c>
      <c r="D584" s="16">
        <v>5528.5510000000004</v>
      </c>
    </row>
    <row r="585" spans="1:4" x14ac:dyDescent="0.25">
      <c r="A585" s="53"/>
      <c r="B585" s="53"/>
      <c r="C585" s="55">
        <v>42311</v>
      </c>
      <c r="D585" s="16">
        <v>2800.846</v>
      </c>
    </row>
    <row r="586" spans="1:4" x14ac:dyDescent="0.25">
      <c r="A586" s="53"/>
      <c r="B586" s="53"/>
      <c r="C586" s="55">
        <v>42313</v>
      </c>
      <c r="D586" s="16">
        <v>834.87399999999991</v>
      </c>
    </row>
    <row r="587" spans="1:4" x14ac:dyDescent="0.25">
      <c r="A587" s="53"/>
      <c r="B587" s="53"/>
      <c r="C587" s="55">
        <v>42314</v>
      </c>
      <c r="D587" s="16">
        <v>11.481000000000002</v>
      </c>
    </row>
    <row r="588" spans="1:4" x14ac:dyDescent="0.25">
      <c r="A588" s="53"/>
      <c r="B588" s="53"/>
      <c r="C588" s="55">
        <v>42315</v>
      </c>
      <c r="D588" s="16">
        <v>3073.0729999999999</v>
      </c>
    </row>
    <row r="589" spans="1:4" x14ac:dyDescent="0.25">
      <c r="A589" s="53"/>
      <c r="B589" s="53"/>
      <c r="C589" s="55">
        <v>42316</v>
      </c>
      <c r="D589" s="16">
        <v>12196.996999999999</v>
      </c>
    </row>
    <row r="590" spans="1:4" x14ac:dyDescent="0.25">
      <c r="A590" s="53"/>
      <c r="B590" s="53"/>
      <c r="C590" s="55">
        <v>42317</v>
      </c>
      <c r="D590" s="16">
        <v>4620.2919999999995</v>
      </c>
    </row>
    <row r="591" spans="1:4" x14ac:dyDescent="0.25">
      <c r="A591" s="53"/>
      <c r="B591" s="53"/>
      <c r="C591" s="55">
        <v>42318</v>
      </c>
      <c r="D591" s="16">
        <v>3536.9040000000005</v>
      </c>
    </row>
    <row r="592" spans="1:4" x14ac:dyDescent="0.25">
      <c r="A592" s="53"/>
      <c r="B592" s="53"/>
      <c r="C592" s="55">
        <v>42319</v>
      </c>
      <c r="D592" s="16">
        <v>542.178</v>
      </c>
    </row>
    <row r="593" spans="1:4" x14ac:dyDescent="0.25">
      <c r="A593" s="53"/>
      <c r="B593" s="53"/>
      <c r="C593" s="55">
        <v>42320</v>
      </c>
      <c r="D593" s="16">
        <v>1127.992</v>
      </c>
    </row>
    <row r="594" spans="1:4" x14ac:dyDescent="0.25">
      <c r="A594" s="53"/>
      <c r="B594" s="53"/>
      <c r="C594" s="55">
        <v>42321</v>
      </c>
      <c r="D594" s="16">
        <v>3591.0771999999997</v>
      </c>
    </row>
    <row r="595" spans="1:4" x14ac:dyDescent="0.25">
      <c r="A595" s="53"/>
      <c r="B595" s="53"/>
      <c r="C595" s="55">
        <v>42322</v>
      </c>
      <c r="D595" s="16">
        <v>2512.71</v>
      </c>
    </row>
    <row r="596" spans="1:4" x14ac:dyDescent="0.25">
      <c r="A596" s="53"/>
      <c r="B596" s="53"/>
      <c r="C596" s="55">
        <v>42323</v>
      </c>
      <c r="D596" s="16">
        <v>702.17000000000007</v>
      </c>
    </row>
    <row r="597" spans="1:4" x14ac:dyDescent="0.25">
      <c r="A597" s="53"/>
      <c r="B597" s="53"/>
      <c r="C597" s="55">
        <v>42324</v>
      </c>
      <c r="D597" s="16">
        <v>4072.3339999999994</v>
      </c>
    </row>
    <row r="598" spans="1:4" x14ac:dyDescent="0.25">
      <c r="A598" s="53"/>
      <c r="B598" s="53"/>
      <c r="C598" s="55">
        <v>42325</v>
      </c>
      <c r="D598" s="16">
        <v>3885.9859999999999</v>
      </c>
    </row>
    <row r="599" spans="1:4" x14ac:dyDescent="0.25">
      <c r="A599" s="53"/>
      <c r="B599" s="53"/>
      <c r="C599" s="55">
        <v>42327</v>
      </c>
      <c r="D599" s="16">
        <v>1040.7840000000001</v>
      </c>
    </row>
    <row r="600" spans="1:4" x14ac:dyDescent="0.25">
      <c r="A600" s="53"/>
      <c r="B600" s="53"/>
      <c r="C600" s="55">
        <v>42328</v>
      </c>
      <c r="D600" s="16">
        <v>2861.1500000000005</v>
      </c>
    </row>
    <row r="601" spans="1:4" x14ac:dyDescent="0.25">
      <c r="A601" s="53"/>
      <c r="B601" s="53"/>
      <c r="C601" s="55">
        <v>42329</v>
      </c>
      <c r="D601" s="16">
        <v>3613.5748000000003</v>
      </c>
    </row>
    <row r="602" spans="1:4" x14ac:dyDescent="0.25">
      <c r="A602" s="53"/>
      <c r="B602" s="53"/>
      <c r="C602" s="55">
        <v>42330</v>
      </c>
      <c r="D602" s="16">
        <v>614.49900000000002</v>
      </c>
    </row>
    <row r="603" spans="1:4" x14ac:dyDescent="0.25">
      <c r="A603" s="53"/>
      <c r="B603" s="53"/>
      <c r="C603" s="55">
        <v>42331</v>
      </c>
      <c r="D603" s="16">
        <v>3450.1879999999996</v>
      </c>
    </row>
    <row r="604" spans="1:4" x14ac:dyDescent="0.25">
      <c r="A604" s="53"/>
      <c r="B604" s="53"/>
      <c r="C604" s="55">
        <v>42332</v>
      </c>
      <c r="D604" s="16">
        <v>1218.7640000000001</v>
      </c>
    </row>
    <row r="605" spans="1:4" x14ac:dyDescent="0.25">
      <c r="A605" s="53"/>
      <c r="B605" s="53"/>
      <c r="C605" s="55">
        <v>42333</v>
      </c>
      <c r="D605" s="16">
        <v>13.120000000000001</v>
      </c>
    </row>
    <row r="606" spans="1:4" x14ac:dyDescent="0.25">
      <c r="A606" s="53"/>
      <c r="B606" s="53"/>
      <c r="C606" s="55">
        <v>42334</v>
      </c>
      <c r="D606" s="16">
        <v>1484.0819999999999</v>
      </c>
    </row>
    <row r="607" spans="1:4" x14ac:dyDescent="0.25">
      <c r="A607" s="53"/>
      <c r="B607" s="53"/>
      <c r="C607" s="55">
        <v>42335</v>
      </c>
      <c r="D607" s="16">
        <v>3109.7834999999995</v>
      </c>
    </row>
    <row r="608" spans="1:4" x14ac:dyDescent="0.25">
      <c r="A608" s="53"/>
      <c r="B608" s="53"/>
      <c r="C608" s="55">
        <v>42336</v>
      </c>
      <c r="D608" s="16">
        <v>1864.4820000000002</v>
      </c>
    </row>
    <row r="609" spans="1:4" x14ac:dyDescent="0.25">
      <c r="A609" s="53"/>
      <c r="B609" s="53"/>
      <c r="C609" s="55">
        <v>42337</v>
      </c>
      <c r="D609" s="16">
        <v>2760.1680000000006</v>
      </c>
    </row>
    <row r="610" spans="1:4" x14ac:dyDescent="0.25">
      <c r="A610" s="53"/>
      <c r="B610" s="53"/>
      <c r="C610" s="55">
        <v>42338</v>
      </c>
      <c r="D610" s="16">
        <v>1798.3970000000004</v>
      </c>
    </row>
    <row r="611" spans="1:4" x14ac:dyDescent="0.25">
      <c r="A611" s="53"/>
      <c r="B611" s="3" t="s">
        <v>11262</v>
      </c>
      <c r="C611" s="4"/>
      <c r="D611" s="8">
        <v>75972.563500000018</v>
      </c>
    </row>
    <row r="612" spans="1:4" x14ac:dyDescent="0.25">
      <c r="A612" s="53"/>
      <c r="B612" s="3" t="s">
        <v>10963</v>
      </c>
      <c r="C612" s="54">
        <v>42339</v>
      </c>
      <c r="D612" s="8">
        <v>7130.5940000000001</v>
      </c>
    </row>
    <row r="613" spans="1:4" x14ac:dyDescent="0.25">
      <c r="A613" s="53"/>
      <c r="B613" s="53"/>
      <c r="C613" s="55">
        <v>42341</v>
      </c>
      <c r="D613" s="16">
        <v>1972.6450000000002</v>
      </c>
    </row>
    <row r="614" spans="1:4" x14ac:dyDescent="0.25">
      <c r="A614" s="53"/>
      <c r="B614" s="53"/>
      <c r="C614" s="55">
        <v>42342</v>
      </c>
      <c r="D614" s="16">
        <v>5185.8139999999985</v>
      </c>
    </row>
    <row r="615" spans="1:4" x14ac:dyDescent="0.25">
      <c r="A615" s="53"/>
      <c r="B615" s="53"/>
      <c r="C615" s="55">
        <v>42343</v>
      </c>
      <c r="D615" s="16">
        <v>897.322</v>
      </c>
    </row>
    <row r="616" spans="1:4" x14ac:dyDescent="0.25">
      <c r="A616" s="53"/>
      <c r="B616" s="53"/>
      <c r="C616" s="55">
        <v>42344</v>
      </c>
      <c r="D616" s="16">
        <v>6061.5019999999986</v>
      </c>
    </row>
    <row r="617" spans="1:4" x14ac:dyDescent="0.25">
      <c r="A617" s="53"/>
      <c r="B617" s="53"/>
      <c r="C617" s="55">
        <v>42345</v>
      </c>
      <c r="D617" s="16">
        <v>1338.2980000000002</v>
      </c>
    </row>
    <row r="618" spans="1:4" x14ac:dyDescent="0.25">
      <c r="A618" s="53"/>
      <c r="B618" s="53"/>
      <c r="C618" s="55">
        <v>42346</v>
      </c>
      <c r="D618" s="16">
        <v>2672.7280000000001</v>
      </c>
    </row>
    <row r="619" spans="1:4" x14ac:dyDescent="0.25">
      <c r="A619" s="53"/>
      <c r="B619" s="53"/>
      <c r="C619" s="55">
        <v>42347</v>
      </c>
      <c r="D619" s="16">
        <v>34.019999999999996</v>
      </c>
    </row>
    <row r="620" spans="1:4" x14ac:dyDescent="0.25">
      <c r="A620" s="53"/>
      <c r="B620" s="53"/>
      <c r="C620" s="55">
        <v>42348</v>
      </c>
      <c r="D620" s="16">
        <v>3080.380000000001</v>
      </c>
    </row>
    <row r="621" spans="1:4" x14ac:dyDescent="0.25">
      <c r="A621" s="53"/>
      <c r="B621" s="53"/>
      <c r="C621" s="55">
        <v>42349</v>
      </c>
      <c r="D621" s="16">
        <v>1590.8940000000002</v>
      </c>
    </row>
    <row r="622" spans="1:4" x14ac:dyDescent="0.25">
      <c r="A622" s="53"/>
      <c r="B622" s="53"/>
      <c r="C622" s="55">
        <v>42350</v>
      </c>
      <c r="D622" s="16">
        <v>1448.854</v>
      </c>
    </row>
    <row r="623" spans="1:4" x14ac:dyDescent="0.25">
      <c r="A623" s="53"/>
      <c r="B623" s="53"/>
      <c r="C623" s="55">
        <v>42351</v>
      </c>
      <c r="D623" s="16">
        <v>1023.3860000000002</v>
      </c>
    </row>
    <row r="624" spans="1:4" x14ac:dyDescent="0.25">
      <c r="A624" s="53"/>
      <c r="B624" s="53"/>
      <c r="C624" s="55">
        <v>42352</v>
      </c>
      <c r="D624" s="16">
        <v>858.30400000000009</v>
      </c>
    </row>
    <row r="625" spans="1:4" x14ac:dyDescent="0.25">
      <c r="A625" s="53"/>
      <c r="B625" s="53"/>
      <c r="C625" s="55">
        <v>42353</v>
      </c>
      <c r="D625" s="16">
        <v>5494.7959999999994</v>
      </c>
    </row>
    <row r="626" spans="1:4" x14ac:dyDescent="0.25">
      <c r="A626" s="53"/>
      <c r="B626" s="53"/>
      <c r="C626" s="55">
        <v>42354</v>
      </c>
      <c r="D626" s="16">
        <v>4.9800000000000004</v>
      </c>
    </row>
    <row r="627" spans="1:4" x14ac:dyDescent="0.25">
      <c r="A627" s="53"/>
      <c r="B627" s="53"/>
      <c r="C627" s="55">
        <v>42355</v>
      </c>
      <c r="D627" s="16">
        <v>1918.492</v>
      </c>
    </row>
    <row r="628" spans="1:4" x14ac:dyDescent="0.25">
      <c r="A628" s="53"/>
      <c r="B628" s="53"/>
      <c r="C628" s="55">
        <v>42356</v>
      </c>
      <c r="D628" s="16">
        <v>935.28800000000012</v>
      </c>
    </row>
    <row r="629" spans="1:4" x14ac:dyDescent="0.25">
      <c r="A629" s="53"/>
      <c r="B629" s="53"/>
      <c r="C629" s="55">
        <v>42357</v>
      </c>
      <c r="D629" s="16">
        <v>6120.6560000000009</v>
      </c>
    </row>
    <row r="630" spans="1:4" x14ac:dyDescent="0.25">
      <c r="A630" s="53"/>
      <c r="B630" s="53"/>
      <c r="C630" s="55">
        <v>42358</v>
      </c>
      <c r="D630" s="16">
        <v>1107.4639999999999</v>
      </c>
    </row>
    <row r="631" spans="1:4" x14ac:dyDescent="0.25">
      <c r="A631" s="53"/>
      <c r="B631" s="53"/>
      <c r="C631" s="55">
        <v>42359</v>
      </c>
      <c r="D631" s="16">
        <v>3257.7599999999998</v>
      </c>
    </row>
    <row r="632" spans="1:4" x14ac:dyDescent="0.25">
      <c r="A632" s="53"/>
      <c r="B632" s="53"/>
      <c r="C632" s="55">
        <v>42360</v>
      </c>
      <c r="D632" s="16">
        <v>473.31299999999993</v>
      </c>
    </row>
    <row r="633" spans="1:4" x14ac:dyDescent="0.25">
      <c r="A633" s="53"/>
      <c r="B633" s="53"/>
      <c r="C633" s="55">
        <v>42361</v>
      </c>
      <c r="D633" s="16">
        <v>194.32</v>
      </c>
    </row>
    <row r="634" spans="1:4" x14ac:dyDescent="0.25">
      <c r="A634" s="53"/>
      <c r="B634" s="53"/>
      <c r="C634" s="55">
        <v>42362</v>
      </c>
      <c r="D634" s="16">
        <v>7484.5660000000007</v>
      </c>
    </row>
    <row r="635" spans="1:4" x14ac:dyDescent="0.25">
      <c r="A635" s="53"/>
      <c r="B635" s="53"/>
      <c r="C635" s="55">
        <v>42363</v>
      </c>
      <c r="D635" s="16">
        <v>4204.9680000000008</v>
      </c>
    </row>
    <row r="636" spans="1:4" x14ac:dyDescent="0.25">
      <c r="A636" s="53"/>
      <c r="B636" s="53"/>
      <c r="C636" s="55">
        <v>42364</v>
      </c>
      <c r="D636" s="16">
        <v>561.48599999999999</v>
      </c>
    </row>
    <row r="637" spans="1:4" x14ac:dyDescent="0.25">
      <c r="A637" s="53"/>
      <c r="B637" s="53"/>
      <c r="C637" s="55">
        <v>42365</v>
      </c>
      <c r="D637" s="16">
        <v>5148.4472000000005</v>
      </c>
    </row>
    <row r="638" spans="1:4" x14ac:dyDescent="0.25">
      <c r="A638" s="53"/>
      <c r="B638" s="53"/>
      <c r="C638" s="55">
        <v>42366</v>
      </c>
      <c r="D638" s="16">
        <v>79.200000000000017</v>
      </c>
    </row>
    <row r="639" spans="1:4" x14ac:dyDescent="0.25">
      <c r="A639" s="53"/>
      <c r="B639" s="53"/>
      <c r="C639" s="55">
        <v>42367</v>
      </c>
      <c r="D639" s="16">
        <v>6.36</v>
      </c>
    </row>
    <row r="640" spans="1:4" x14ac:dyDescent="0.25">
      <c r="A640" s="53"/>
      <c r="B640" s="53"/>
      <c r="C640" s="55">
        <v>42368</v>
      </c>
      <c r="D640" s="16">
        <v>3251.3400000000006</v>
      </c>
    </row>
    <row r="641" spans="1:4" x14ac:dyDescent="0.25">
      <c r="A641" s="53"/>
      <c r="B641" s="53"/>
      <c r="C641" s="55">
        <v>42369</v>
      </c>
      <c r="D641" s="16">
        <v>1381.3440000000001</v>
      </c>
    </row>
    <row r="642" spans="1:4" x14ac:dyDescent="0.25">
      <c r="A642" s="53"/>
      <c r="B642" s="3" t="s">
        <v>11263</v>
      </c>
      <c r="C642" s="4"/>
      <c r="D642" s="8">
        <v>74919.521199999988</v>
      </c>
    </row>
    <row r="643" spans="1:4" x14ac:dyDescent="0.25">
      <c r="A643" s="3" t="s">
        <v>11272</v>
      </c>
      <c r="B643" s="4"/>
      <c r="C643" s="4"/>
      <c r="D643" s="8">
        <v>470532.50900000002</v>
      </c>
    </row>
    <row r="644" spans="1:4" x14ac:dyDescent="0.25">
      <c r="A644" s="3" t="s">
        <v>10948</v>
      </c>
      <c r="B644" s="3" t="s">
        <v>10952</v>
      </c>
      <c r="C644" s="54">
        <v>42371</v>
      </c>
      <c r="D644" s="8">
        <v>405.91999999999996</v>
      </c>
    </row>
    <row r="645" spans="1:4" x14ac:dyDescent="0.25">
      <c r="A645" s="53"/>
      <c r="B645" s="53"/>
      <c r="C645" s="55">
        <v>42372</v>
      </c>
      <c r="D645" s="16">
        <v>2095.8300000000004</v>
      </c>
    </row>
    <row r="646" spans="1:4" x14ac:dyDescent="0.25">
      <c r="A646" s="53"/>
      <c r="B646" s="53"/>
      <c r="C646" s="55">
        <v>42373</v>
      </c>
      <c r="D646" s="16">
        <v>1069.22</v>
      </c>
    </row>
    <row r="647" spans="1:4" x14ac:dyDescent="0.25">
      <c r="A647" s="53"/>
      <c r="B647" s="53"/>
      <c r="C647" s="55">
        <v>42374</v>
      </c>
      <c r="D647" s="16">
        <v>255.904</v>
      </c>
    </row>
    <row r="648" spans="1:4" x14ac:dyDescent="0.25">
      <c r="A648" s="53"/>
      <c r="B648" s="53"/>
      <c r="C648" s="55">
        <v>42376</v>
      </c>
      <c r="D648" s="16">
        <v>83.576000000000008</v>
      </c>
    </row>
    <row r="649" spans="1:4" x14ac:dyDescent="0.25">
      <c r="A649" s="53"/>
      <c r="B649" s="53"/>
      <c r="C649" s="55">
        <v>42377</v>
      </c>
      <c r="D649" s="16">
        <v>1859.1579999999999</v>
      </c>
    </row>
    <row r="650" spans="1:4" x14ac:dyDescent="0.25">
      <c r="A650" s="53"/>
      <c r="B650" s="53"/>
      <c r="C650" s="55">
        <v>42378</v>
      </c>
      <c r="D650" s="16">
        <v>743.04600000000005</v>
      </c>
    </row>
    <row r="651" spans="1:4" x14ac:dyDescent="0.25">
      <c r="A651" s="53"/>
      <c r="B651" s="53"/>
      <c r="C651" s="55">
        <v>42379</v>
      </c>
      <c r="D651" s="16">
        <v>174.75</v>
      </c>
    </row>
    <row r="652" spans="1:4" x14ac:dyDescent="0.25">
      <c r="A652" s="53"/>
      <c r="B652" s="53"/>
      <c r="C652" s="55">
        <v>42380</v>
      </c>
      <c r="D652" s="16">
        <v>149.44400000000002</v>
      </c>
    </row>
    <row r="653" spans="1:4" x14ac:dyDescent="0.25">
      <c r="A653" s="53"/>
      <c r="B653" s="53"/>
      <c r="C653" s="55">
        <v>42383</v>
      </c>
      <c r="D653" s="16">
        <v>405.34400000000005</v>
      </c>
    </row>
    <row r="654" spans="1:4" x14ac:dyDescent="0.25">
      <c r="A654" s="53"/>
      <c r="B654" s="53"/>
      <c r="C654" s="55">
        <v>42384</v>
      </c>
      <c r="D654" s="16">
        <v>701.923</v>
      </c>
    </row>
    <row r="655" spans="1:4" x14ac:dyDescent="0.25">
      <c r="A655" s="53"/>
      <c r="B655" s="53"/>
      <c r="C655" s="55">
        <v>42385</v>
      </c>
      <c r="D655" s="16">
        <v>102.218</v>
      </c>
    </row>
    <row r="656" spans="1:4" x14ac:dyDescent="0.25">
      <c r="A656" s="53"/>
      <c r="B656" s="53"/>
      <c r="C656" s="55">
        <v>42386</v>
      </c>
      <c r="D656" s="16">
        <v>1040.55</v>
      </c>
    </row>
    <row r="657" spans="1:4" x14ac:dyDescent="0.25">
      <c r="A657" s="53"/>
      <c r="B657" s="53"/>
      <c r="C657" s="55">
        <v>42390</v>
      </c>
      <c r="D657" s="16">
        <v>1167.056</v>
      </c>
    </row>
    <row r="658" spans="1:4" x14ac:dyDescent="0.25">
      <c r="A658" s="53"/>
      <c r="B658" s="53"/>
      <c r="C658" s="55">
        <v>42391</v>
      </c>
      <c r="D658" s="16">
        <v>917.63</v>
      </c>
    </row>
    <row r="659" spans="1:4" x14ac:dyDescent="0.25">
      <c r="A659" s="53"/>
      <c r="B659" s="53"/>
      <c r="C659" s="55">
        <v>42392</v>
      </c>
      <c r="D659" s="16">
        <v>1732.3</v>
      </c>
    </row>
    <row r="660" spans="1:4" x14ac:dyDescent="0.25">
      <c r="A660" s="53"/>
      <c r="B660" s="53"/>
      <c r="C660" s="55">
        <v>42393</v>
      </c>
      <c r="D660" s="16">
        <v>31.36</v>
      </c>
    </row>
    <row r="661" spans="1:4" x14ac:dyDescent="0.25">
      <c r="A661" s="53"/>
      <c r="B661" s="53"/>
      <c r="C661" s="55">
        <v>42394</v>
      </c>
      <c r="D661" s="16">
        <v>858.71199999999999</v>
      </c>
    </row>
    <row r="662" spans="1:4" x14ac:dyDescent="0.25">
      <c r="A662" s="53"/>
      <c r="B662" s="53"/>
      <c r="C662" s="55">
        <v>42397</v>
      </c>
      <c r="D662" s="16">
        <v>39.68</v>
      </c>
    </row>
    <row r="663" spans="1:4" x14ac:dyDescent="0.25">
      <c r="A663" s="53"/>
      <c r="B663" s="53"/>
      <c r="C663" s="55">
        <v>42399</v>
      </c>
      <c r="D663" s="16">
        <v>3107.3160000000003</v>
      </c>
    </row>
    <row r="664" spans="1:4" x14ac:dyDescent="0.25">
      <c r="A664" s="53"/>
      <c r="B664" s="53"/>
      <c r="C664" s="55">
        <v>42400</v>
      </c>
      <c r="D664" s="16">
        <v>1601.5539999999999</v>
      </c>
    </row>
    <row r="665" spans="1:4" x14ac:dyDescent="0.25">
      <c r="A665" s="53"/>
      <c r="B665" s="3" t="s">
        <v>11252</v>
      </c>
      <c r="C665" s="4"/>
      <c r="D665" s="8">
        <v>18542.490999999998</v>
      </c>
    </row>
    <row r="666" spans="1:4" x14ac:dyDescent="0.25">
      <c r="A666" s="53"/>
      <c r="B666" s="3" t="s">
        <v>10953</v>
      </c>
      <c r="C666" s="54">
        <v>42401</v>
      </c>
      <c r="D666" s="8">
        <v>161.97</v>
      </c>
    </row>
    <row r="667" spans="1:4" x14ac:dyDescent="0.25">
      <c r="A667" s="53"/>
      <c r="B667" s="53"/>
      <c r="C667" s="55">
        <v>42402</v>
      </c>
      <c r="D667" s="16">
        <v>8996.7839999999997</v>
      </c>
    </row>
    <row r="668" spans="1:4" x14ac:dyDescent="0.25">
      <c r="A668" s="53"/>
      <c r="B668" s="53"/>
      <c r="C668" s="55">
        <v>42403</v>
      </c>
      <c r="D668" s="16">
        <v>866.4</v>
      </c>
    </row>
    <row r="669" spans="1:4" x14ac:dyDescent="0.25">
      <c r="A669" s="53"/>
      <c r="B669" s="53"/>
      <c r="C669" s="55">
        <v>42404</v>
      </c>
      <c r="D669" s="16">
        <v>197.86799999999999</v>
      </c>
    </row>
    <row r="670" spans="1:4" x14ac:dyDescent="0.25">
      <c r="A670" s="53"/>
      <c r="B670" s="53"/>
      <c r="C670" s="55">
        <v>42405</v>
      </c>
      <c r="D670" s="16">
        <v>2994.4760000000001</v>
      </c>
    </row>
    <row r="671" spans="1:4" x14ac:dyDescent="0.25">
      <c r="A671" s="53"/>
      <c r="B671" s="53"/>
      <c r="C671" s="55">
        <v>42406</v>
      </c>
      <c r="D671" s="16">
        <v>132.22400000000002</v>
      </c>
    </row>
    <row r="672" spans="1:4" x14ac:dyDescent="0.25">
      <c r="A672" s="53"/>
      <c r="B672" s="53"/>
      <c r="C672" s="55">
        <v>42407</v>
      </c>
      <c r="D672" s="16">
        <v>762.14200000000005</v>
      </c>
    </row>
    <row r="673" spans="1:4" x14ac:dyDescent="0.25">
      <c r="A673" s="53"/>
      <c r="B673" s="53"/>
      <c r="C673" s="55">
        <v>42408</v>
      </c>
      <c r="D673" s="16">
        <v>1369.4760000000001</v>
      </c>
    </row>
    <row r="674" spans="1:4" x14ac:dyDescent="0.25">
      <c r="A674" s="53"/>
      <c r="B674" s="53"/>
      <c r="C674" s="55">
        <v>42409</v>
      </c>
      <c r="D674" s="16">
        <v>121.83</v>
      </c>
    </row>
    <row r="675" spans="1:4" x14ac:dyDescent="0.25">
      <c r="A675" s="53"/>
      <c r="B675" s="53"/>
      <c r="C675" s="55">
        <v>42411</v>
      </c>
      <c r="D675" s="16">
        <v>69.930000000000007</v>
      </c>
    </row>
    <row r="676" spans="1:4" x14ac:dyDescent="0.25">
      <c r="A676" s="53"/>
      <c r="B676" s="53"/>
      <c r="C676" s="55">
        <v>42412</v>
      </c>
      <c r="D676" s="16">
        <v>1366.0400000000002</v>
      </c>
    </row>
    <row r="677" spans="1:4" x14ac:dyDescent="0.25">
      <c r="A677" s="53"/>
      <c r="B677" s="53"/>
      <c r="C677" s="55">
        <v>42413</v>
      </c>
      <c r="D677" s="16">
        <v>146.82</v>
      </c>
    </row>
    <row r="678" spans="1:4" x14ac:dyDescent="0.25">
      <c r="A678" s="53"/>
      <c r="B678" s="53"/>
      <c r="C678" s="55">
        <v>42414</v>
      </c>
      <c r="D678" s="16">
        <v>837.92100000000005</v>
      </c>
    </row>
    <row r="679" spans="1:4" x14ac:dyDescent="0.25">
      <c r="A679" s="53"/>
      <c r="B679" s="53"/>
      <c r="C679" s="55">
        <v>42415</v>
      </c>
      <c r="D679" s="16">
        <v>407.072</v>
      </c>
    </row>
    <row r="680" spans="1:4" x14ac:dyDescent="0.25">
      <c r="A680" s="53"/>
      <c r="B680" s="53"/>
      <c r="C680" s="55">
        <v>42416</v>
      </c>
      <c r="D680" s="16">
        <v>1135.6379999999999</v>
      </c>
    </row>
    <row r="681" spans="1:4" x14ac:dyDescent="0.25">
      <c r="A681" s="53"/>
      <c r="B681" s="53"/>
      <c r="C681" s="55">
        <v>42419</v>
      </c>
      <c r="D681" s="16">
        <v>392.65999999999997</v>
      </c>
    </row>
    <row r="682" spans="1:4" x14ac:dyDescent="0.25">
      <c r="A682" s="53"/>
      <c r="B682" s="53"/>
      <c r="C682" s="55">
        <v>42420</v>
      </c>
      <c r="D682" s="16">
        <v>16.496000000000002</v>
      </c>
    </row>
    <row r="683" spans="1:4" x14ac:dyDescent="0.25">
      <c r="A683" s="53"/>
      <c r="B683" s="53"/>
      <c r="C683" s="55">
        <v>42421</v>
      </c>
      <c r="D683" s="16">
        <v>1524.126</v>
      </c>
    </row>
    <row r="684" spans="1:4" x14ac:dyDescent="0.25">
      <c r="A684" s="53"/>
      <c r="B684" s="53"/>
      <c r="C684" s="55">
        <v>42422</v>
      </c>
      <c r="D684" s="16">
        <v>983.17</v>
      </c>
    </row>
    <row r="685" spans="1:4" x14ac:dyDescent="0.25">
      <c r="A685" s="53"/>
      <c r="B685" s="53"/>
      <c r="C685" s="55">
        <v>42423</v>
      </c>
      <c r="D685" s="16">
        <v>57.576000000000001</v>
      </c>
    </row>
    <row r="686" spans="1:4" x14ac:dyDescent="0.25">
      <c r="A686" s="53"/>
      <c r="B686" s="53"/>
      <c r="C686" s="55">
        <v>42425</v>
      </c>
      <c r="D686" s="16">
        <v>46.72</v>
      </c>
    </row>
    <row r="687" spans="1:4" x14ac:dyDescent="0.25">
      <c r="A687" s="53"/>
      <c r="B687" s="53"/>
      <c r="C687" s="55">
        <v>42427</v>
      </c>
      <c r="D687" s="16">
        <v>243.892</v>
      </c>
    </row>
    <row r="688" spans="1:4" x14ac:dyDescent="0.25">
      <c r="A688" s="53"/>
      <c r="B688" s="53"/>
      <c r="C688" s="55">
        <v>42428</v>
      </c>
      <c r="D688" s="16">
        <v>36.480000000000004</v>
      </c>
    </row>
    <row r="689" spans="1:4" x14ac:dyDescent="0.25">
      <c r="A689" s="53"/>
      <c r="B689" s="53"/>
      <c r="C689" s="55">
        <v>42429</v>
      </c>
      <c r="D689" s="16">
        <v>111.104</v>
      </c>
    </row>
    <row r="690" spans="1:4" x14ac:dyDescent="0.25">
      <c r="A690" s="53"/>
      <c r="B690" s="3" t="s">
        <v>11253</v>
      </c>
      <c r="C690" s="4"/>
      <c r="D690" s="8">
        <v>22978.814999999995</v>
      </c>
    </row>
    <row r="691" spans="1:4" x14ac:dyDescent="0.25">
      <c r="A691" s="53"/>
      <c r="B691" s="3" t="s">
        <v>10954</v>
      </c>
      <c r="C691" s="54">
        <v>42430</v>
      </c>
      <c r="D691" s="8">
        <v>6285.8060000000005</v>
      </c>
    </row>
    <row r="692" spans="1:4" x14ac:dyDescent="0.25">
      <c r="A692" s="53"/>
      <c r="B692" s="53"/>
      <c r="C692" s="55">
        <v>42432</v>
      </c>
      <c r="D692" s="16">
        <v>7264.4220000000005</v>
      </c>
    </row>
    <row r="693" spans="1:4" x14ac:dyDescent="0.25">
      <c r="A693" s="53"/>
      <c r="B693" s="53"/>
      <c r="C693" s="55">
        <v>42433</v>
      </c>
      <c r="D693" s="16">
        <v>315.44999999999993</v>
      </c>
    </row>
    <row r="694" spans="1:4" x14ac:dyDescent="0.25">
      <c r="A694" s="53"/>
      <c r="B694" s="53"/>
      <c r="C694" s="55">
        <v>42434</v>
      </c>
      <c r="D694" s="16">
        <v>162.34399999999999</v>
      </c>
    </row>
    <row r="695" spans="1:4" x14ac:dyDescent="0.25">
      <c r="A695" s="53"/>
      <c r="B695" s="53"/>
      <c r="C695" s="55">
        <v>42435</v>
      </c>
      <c r="D695" s="16">
        <v>811.303</v>
      </c>
    </row>
    <row r="696" spans="1:4" x14ac:dyDescent="0.25">
      <c r="A696" s="53"/>
      <c r="B696" s="53"/>
      <c r="C696" s="55">
        <v>42436</v>
      </c>
      <c r="D696" s="16">
        <v>21.071999999999999</v>
      </c>
    </row>
    <row r="697" spans="1:4" x14ac:dyDescent="0.25">
      <c r="A697" s="53"/>
      <c r="B697" s="53"/>
      <c r="C697" s="55">
        <v>42437</v>
      </c>
      <c r="D697" s="16">
        <v>2190.81</v>
      </c>
    </row>
    <row r="698" spans="1:4" x14ac:dyDescent="0.25">
      <c r="A698" s="53"/>
      <c r="B698" s="53"/>
      <c r="C698" s="55">
        <v>42438</v>
      </c>
      <c r="D698" s="16">
        <v>635.6</v>
      </c>
    </row>
    <row r="699" spans="1:4" x14ac:dyDescent="0.25">
      <c r="A699" s="53"/>
      <c r="B699" s="53"/>
      <c r="C699" s="55">
        <v>42439</v>
      </c>
      <c r="D699" s="16">
        <v>7879.7340000000013</v>
      </c>
    </row>
    <row r="700" spans="1:4" x14ac:dyDescent="0.25">
      <c r="A700" s="53"/>
      <c r="B700" s="53"/>
      <c r="C700" s="55">
        <v>42440</v>
      </c>
      <c r="D700" s="16">
        <v>896.02199999999993</v>
      </c>
    </row>
    <row r="701" spans="1:4" x14ac:dyDescent="0.25">
      <c r="A701" s="53"/>
      <c r="B701" s="53"/>
      <c r="C701" s="55">
        <v>42441</v>
      </c>
      <c r="D701" s="16">
        <v>1694.6419999999998</v>
      </c>
    </row>
    <row r="702" spans="1:4" x14ac:dyDescent="0.25">
      <c r="A702" s="53"/>
      <c r="B702" s="53"/>
      <c r="C702" s="55">
        <v>42442</v>
      </c>
      <c r="D702" s="16">
        <v>8866.8819999999996</v>
      </c>
    </row>
    <row r="703" spans="1:4" x14ac:dyDescent="0.25">
      <c r="A703" s="53"/>
      <c r="B703" s="53"/>
      <c r="C703" s="55">
        <v>42443</v>
      </c>
      <c r="D703" s="16">
        <v>669.36800000000005</v>
      </c>
    </row>
    <row r="704" spans="1:4" x14ac:dyDescent="0.25">
      <c r="A704" s="53"/>
      <c r="B704" s="53"/>
      <c r="C704" s="55">
        <v>42444</v>
      </c>
      <c r="D704" s="16">
        <v>2356.808</v>
      </c>
    </row>
    <row r="705" spans="1:4" x14ac:dyDescent="0.25">
      <c r="A705" s="53"/>
      <c r="B705" s="53"/>
      <c r="C705" s="55">
        <v>42446</v>
      </c>
      <c r="D705" s="16">
        <v>2360.3340000000003</v>
      </c>
    </row>
    <row r="706" spans="1:4" x14ac:dyDescent="0.25">
      <c r="A706" s="53"/>
      <c r="B706" s="53"/>
      <c r="C706" s="55">
        <v>42447</v>
      </c>
      <c r="D706" s="16">
        <v>1061.682</v>
      </c>
    </row>
    <row r="707" spans="1:4" x14ac:dyDescent="0.25">
      <c r="A707" s="53"/>
      <c r="B707" s="53"/>
      <c r="C707" s="55">
        <v>42448</v>
      </c>
      <c r="D707" s="16">
        <v>138.68000000000004</v>
      </c>
    </row>
    <row r="708" spans="1:4" x14ac:dyDescent="0.25">
      <c r="A708" s="53"/>
      <c r="B708" s="53"/>
      <c r="C708" s="55">
        <v>42449</v>
      </c>
      <c r="D708" s="16">
        <v>928.31100000000004</v>
      </c>
    </row>
    <row r="709" spans="1:4" x14ac:dyDescent="0.25">
      <c r="A709" s="53"/>
      <c r="B709" s="53"/>
      <c r="C709" s="55">
        <v>42450</v>
      </c>
      <c r="D709" s="16">
        <v>645.70600000000002</v>
      </c>
    </row>
    <row r="710" spans="1:4" x14ac:dyDescent="0.25">
      <c r="A710" s="53"/>
      <c r="B710" s="53"/>
      <c r="C710" s="55">
        <v>42451</v>
      </c>
      <c r="D710" s="16">
        <v>226.46800000000002</v>
      </c>
    </row>
    <row r="711" spans="1:4" x14ac:dyDescent="0.25">
      <c r="A711" s="53"/>
      <c r="B711" s="53"/>
      <c r="C711" s="55">
        <v>42453</v>
      </c>
      <c r="D711" s="16">
        <v>745.77399999999989</v>
      </c>
    </row>
    <row r="712" spans="1:4" x14ac:dyDescent="0.25">
      <c r="A712" s="53"/>
      <c r="B712" s="53"/>
      <c r="C712" s="55">
        <v>42454</v>
      </c>
      <c r="D712" s="16">
        <v>1346.97</v>
      </c>
    </row>
    <row r="713" spans="1:4" x14ac:dyDescent="0.25">
      <c r="A713" s="53"/>
      <c r="B713" s="53"/>
      <c r="C713" s="55">
        <v>42455</v>
      </c>
      <c r="D713" s="16">
        <v>682.24599999999998</v>
      </c>
    </row>
    <row r="714" spans="1:4" x14ac:dyDescent="0.25">
      <c r="A714" s="53"/>
      <c r="B714" s="53"/>
      <c r="C714" s="55">
        <v>42456</v>
      </c>
      <c r="D714" s="16">
        <v>92.699999999999989</v>
      </c>
    </row>
    <row r="715" spans="1:4" x14ac:dyDescent="0.25">
      <c r="A715" s="53"/>
      <c r="B715" s="53"/>
      <c r="C715" s="55">
        <v>42457</v>
      </c>
      <c r="D715" s="16">
        <v>125.3</v>
      </c>
    </row>
    <row r="716" spans="1:4" x14ac:dyDescent="0.25">
      <c r="A716" s="53"/>
      <c r="B716" s="53"/>
      <c r="C716" s="55">
        <v>42458</v>
      </c>
      <c r="D716" s="16">
        <v>2659.3389999999999</v>
      </c>
    </row>
    <row r="717" spans="1:4" x14ac:dyDescent="0.25">
      <c r="A717" s="53"/>
      <c r="B717" s="53"/>
      <c r="C717" s="55">
        <v>42459</v>
      </c>
      <c r="D717" s="16">
        <v>11.34</v>
      </c>
    </row>
    <row r="718" spans="1:4" x14ac:dyDescent="0.25">
      <c r="A718" s="53"/>
      <c r="B718" s="53"/>
      <c r="C718" s="55">
        <v>42460</v>
      </c>
      <c r="D718" s="16">
        <v>640.76200000000006</v>
      </c>
    </row>
    <row r="719" spans="1:4" x14ac:dyDescent="0.25">
      <c r="A719" s="53"/>
      <c r="B719" s="3" t="s">
        <v>11254</v>
      </c>
      <c r="C719" s="4"/>
      <c r="D719" s="8">
        <v>51715.875</v>
      </c>
    </row>
    <row r="720" spans="1:4" x14ac:dyDescent="0.25">
      <c r="A720" s="53"/>
      <c r="B720" s="3" t="s">
        <v>10955</v>
      </c>
      <c r="C720" s="54">
        <v>42461</v>
      </c>
      <c r="D720" s="8">
        <v>2161.48</v>
      </c>
    </row>
    <row r="721" spans="1:4" x14ac:dyDescent="0.25">
      <c r="A721" s="53"/>
      <c r="B721" s="53"/>
      <c r="C721" s="55">
        <v>42462</v>
      </c>
      <c r="D721" s="16">
        <v>1454.9</v>
      </c>
    </row>
    <row r="722" spans="1:4" x14ac:dyDescent="0.25">
      <c r="A722" s="53"/>
      <c r="B722" s="53"/>
      <c r="C722" s="55">
        <v>42463</v>
      </c>
      <c r="D722" s="16">
        <v>441.19799999999998</v>
      </c>
    </row>
    <row r="723" spans="1:4" x14ac:dyDescent="0.25">
      <c r="A723" s="53"/>
      <c r="B723" s="53"/>
      <c r="C723" s="55">
        <v>42464</v>
      </c>
      <c r="D723" s="16">
        <v>970.19399999999996</v>
      </c>
    </row>
    <row r="724" spans="1:4" x14ac:dyDescent="0.25">
      <c r="A724" s="53"/>
      <c r="B724" s="53"/>
      <c r="C724" s="55">
        <v>42465</v>
      </c>
      <c r="D724" s="16">
        <v>1046.3340000000001</v>
      </c>
    </row>
    <row r="725" spans="1:4" x14ac:dyDescent="0.25">
      <c r="A725" s="53"/>
      <c r="B725" s="53"/>
      <c r="C725" s="55">
        <v>42466</v>
      </c>
      <c r="D725" s="16">
        <v>1294.75</v>
      </c>
    </row>
    <row r="726" spans="1:4" x14ac:dyDescent="0.25">
      <c r="A726" s="53"/>
      <c r="B726" s="53"/>
      <c r="C726" s="55">
        <v>42467</v>
      </c>
      <c r="D726" s="16">
        <v>1970.5740000000003</v>
      </c>
    </row>
    <row r="727" spans="1:4" x14ac:dyDescent="0.25">
      <c r="A727" s="53"/>
      <c r="B727" s="53"/>
      <c r="C727" s="55">
        <v>42468</v>
      </c>
      <c r="D727" s="16">
        <v>2906.4039999999995</v>
      </c>
    </row>
    <row r="728" spans="1:4" x14ac:dyDescent="0.25">
      <c r="A728" s="53"/>
      <c r="B728" s="53"/>
      <c r="C728" s="55">
        <v>42469</v>
      </c>
      <c r="D728" s="16">
        <v>1115.1969999999999</v>
      </c>
    </row>
    <row r="729" spans="1:4" x14ac:dyDescent="0.25">
      <c r="A729" s="53"/>
      <c r="B729" s="53"/>
      <c r="C729" s="55">
        <v>42470</v>
      </c>
      <c r="D729" s="16">
        <v>950.59400000000005</v>
      </c>
    </row>
    <row r="730" spans="1:4" x14ac:dyDescent="0.25">
      <c r="A730" s="53"/>
      <c r="B730" s="53"/>
      <c r="C730" s="55">
        <v>42472</v>
      </c>
      <c r="D730" s="16">
        <v>1542.5300000000002</v>
      </c>
    </row>
    <row r="731" spans="1:4" x14ac:dyDescent="0.25">
      <c r="A731" s="53"/>
      <c r="B731" s="53"/>
      <c r="C731" s="55">
        <v>42473</v>
      </c>
      <c r="D731" s="16">
        <v>6.12</v>
      </c>
    </row>
    <row r="732" spans="1:4" x14ac:dyDescent="0.25">
      <c r="A732" s="53"/>
      <c r="B732" s="53"/>
      <c r="C732" s="55">
        <v>42474</v>
      </c>
      <c r="D732" s="16">
        <v>1466.5719999999999</v>
      </c>
    </row>
    <row r="733" spans="1:4" x14ac:dyDescent="0.25">
      <c r="A733" s="53"/>
      <c r="B733" s="53"/>
      <c r="C733" s="55">
        <v>42475</v>
      </c>
      <c r="D733" s="16">
        <v>2201.8559999999998</v>
      </c>
    </row>
    <row r="734" spans="1:4" x14ac:dyDescent="0.25">
      <c r="A734" s="53"/>
      <c r="B734" s="53"/>
      <c r="C734" s="55">
        <v>42476</v>
      </c>
      <c r="D734" s="16">
        <v>9335.0859999999975</v>
      </c>
    </row>
    <row r="735" spans="1:4" x14ac:dyDescent="0.25">
      <c r="A735" s="53"/>
      <c r="B735" s="53"/>
      <c r="C735" s="55">
        <v>42477</v>
      </c>
      <c r="D735" s="16">
        <v>421.08500000000004</v>
      </c>
    </row>
    <row r="736" spans="1:4" x14ac:dyDescent="0.25">
      <c r="A736" s="53"/>
      <c r="B736" s="53"/>
      <c r="C736" s="55">
        <v>42478</v>
      </c>
      <c r="D736" s="16">
        <v>2514.5380000000005</v>
      </c>
    </row>
    <row r="737" spans="1:4" x14ac:dyDescent="0.25">
      <c r="A737" s="53"/>
      <c r="B737" s="53"/>
      <c r="C737" s="55">
        <v>42479</v>
      </c>
      <c r="D737" s="16">
        <v>1414.1320000000003</v>
      </c>
    </row>
    <row r="738" spans="1:4" x14ac:dyDescent="0.25">
      <c r="A738" s="53"/>
      <c r="B738" s="53"/>
      <c r="C738" s="55">
        <v>42481</v>
      </c>
      <c r="D738" s="16">
        <v>271.61599999999999</v>
      </c>
    </row>
    <row r="739" spans="1:4" x14ac:dyDescent="0.25">
      <c r="A739" s="53"/>
      <c r="B739" s="53"/>
      <c r="C739" s="55">
        <v>42482</v>
      </c>
      <c r="D739" s="16">
        <v>1765.4649999999997</v>
      </c>
    </row>
    <row r="740" spans="1:4" x14ac:dyDescent="0.25">
      <c r="A740" s="53"/>
      <c r="B740" s="53"/>
      <c r="C740" s="55">
        <v>42483</v>
      </c>
      <c r="D740" s="16">
        <v>720.36799999999994</v>
      </c>
    </row>
    <row r="741" spans="1:4" x14ac:dyDescent="0.25">
      <c r="A741" s="53"/>
      <c r="B741" s="53"/>
      <c r="C741" s="55">
        <v>42484</v>
      </c>
      <c r="D741" s="16">
        <v>1607.1</v>
      </c>
    </row>
    <row r="742" spans="1:4" x14ac:dyDescent="0.25">
      <c r="A742" s="53"/>
      <c r="B742" s="53"/>
      <c r="C742" s="55">
        <v>42485</v>
      </c>
      <c r="D742" s="16">
        <v>108.42</v>
      </c>
    </row>
    <row r="743" spans="1:4" x14ac:dyDescent="0.25">
      <c r="A743" s="53"/>
      <c r="B743" s="53"/>
      <c r="C743" s="55">
        <v>42486</v>
      </c>
      <c r="D743" s="16">
        <v>434.64600000000002</v>
      </c>
    </row>
    <row r="744" spans="1:4" x14ac:dyDescent="0.25">
      <c r="A744" s="53"/>
      <c r="B744" s="53"/>
      <c r="C744" s="55">
        <v>42488</v>
      </c>
      <c r="D744" s="16">
        <v>486.67199999999997</v>
      </c>
    </row>
    <row r="745" spans="1:4" x14ac:dyDescent="0.25">
      <c r="A745" s="53"/>
      <c r="B745" s="53"/>
      <c r="C745" s="55">
        <v>42490</v>
      </c>
      <c r="D745" s="16">
        <v>142.208</v>
      </c>
    </row>
    <row r="746" spans="1:4" x14ac:dyDescent="0.25">
      <c r="A746" s="53"/>
      <c r="B746" s="3" t="s">
        <v>11255</v>
      </c>
      <c r="C746" s="4"/>
      <c r="D746" s="8">
        <v>38750.03899999999</v>
      </c>
    </row>
    <row r="747" spans="1:4" x14ac:dyDescent="0.25">
      <c r="A747" s="53"/>
      <c r="B747" s="3" t="s">
        <v>10956</v>
      </c>
      <c r="C747" s="54">
        <v>42491</v>
      </c>
      <c r="D747" s="8">
        <v>517.86599999999999</v>
      </c>
    </row>
    <row r="748" spans="1:4" x14ac:dyDescent="0.25">
      <c r="A748" s="53"/>
      <c r="B748" s="53"/>
      <c r="C748" s="55">
        <v>42492</v>
      </c>
      <c r="D748" s="16">
        <v>1098.136</v>
      </c>
    </row>
    <row r="749" spans="1:4" x14ac:dyDescent="0.25">
      <c r="A749" s="53"/>
      <c r="B749" s="53"/>
      <c r="C749" s="55">
        <v>42493</v>
      </c>
      <c r="D749" s="16">
        <v>1099.0130000000001</v>
      </c>
    </row>
    <row r="750" spans="1:4" x14ac:dyDescent="0.25">
      <c r="A750" s="53"/>
      <c r="B750" s="53"/>
      <c r="C750" s="55">
        <v>42495</v>
      </c>
      <c r="D750" s="16">
        <v>2701.28</v>
      </c>
    </row>
    <row r="751" spans="1:4" x14ac:dyDescent="0.25">
      <c r="A751" s="53"/>
      <c r="B751" s="53"/>
      <c r="C751" s="55">
        <v>42496</v>
      </c>
      <c r="D751" s="16">
        <v>236.95999999999998</v>
      </c>
    </row>
    <row r="752" spans="1:4" x14ac:dyDescent="0.25">
      <c r="A752" s="53"/>
      <c r="B752" s="53"/>
      <c r="C752" s="55">
        <v>42497</v>
      </c>
      <c r="D752" s="16">
        <v>4835.9759999999997</v>
      </c>
    </row>
    <row r="753" spans="1:4" x14ac:dyDescent="0.25">
      <c r="A753" s="53"/>
      <c r="B753" s="53"/>
      <c r="C753" s="55">
        <v>42498</v>
      </c>
      <c r="D753" s="16">
        <v>1340.2440000000001</v>
      </c>
    </row>
    <row r="754" spans="1:4" x14ac:dyDescent="0.25">
      <c r="A754" s="53"/>
      <c r="B754" s="53"/>
      <c r="C754" s="55">
        <v>42499</v>
      </c>
      <c r="D754" s="16">
        <v>1283.5119999999999</v>
      </c>
    </row>
    <row r="755" spans="1:4" x14ac:dyDescent="0.25">
      <c r="A755" s="53"/>
      <c r="B755" s="53"/>
      <c r="C755" s="55">
        <v>42500</v>
      </c>
      <c r="D755" s="16">
        <v>763.02</v>
      </c>
    </row>
    <row r="756" spans="1:4" x14ac:dyDescent="0.25">
      <c r="A756" s="53"/>
      <c r="B756" s="53"/>
      <c r="C756" s="55">
        <v>42501</v>
      </c>
      <c r="D756" s="16">
        <v>5.98</v>
      </c>
    </row>
    <row r="757" spans="1:4" x14ac:dyDescent="0.25">
      <c r="A757" s="53"/>
      <c r="B757" s="53"/>
      <c r="C757" s="55">
        <v>42502</v>
      </c>
      <c r="D757" s="16">
        <v>918.87800000000004</v>
      </c>
    </row>
    <row r="758" spans="1:4" x14ac:dyDescent="0.25">
      <c r="A758" s="53"/>
      <c r="B758" s="53"/>
      <c r="C758" s="55">
        <v>42504</v>
      </c>
      <c r="D758" s="16">
        <v>455.93000000000006</v>
      </c>
    </row>
    <row r="759" spans="1:4" x14ac:dyDescent="0.25">
      <c r="A759" s="53"/>
      <c r="B759" s="53"/>
      <c r="C759" s="55">
        <v>42505</v>
      </c>
      <c r="D759" s="16">
        <v>648.91199999999992</v>
      </c>
    </row>
    <row r="760" spans="1:4" x14ac:dyDescent="0.25">
      <c r="A760" s="53"/>
      <c r="B760" s="53"/>
      <c r="C760" s="55">
        <v>42506</v>
      </c>
      <c r="D760" s="16">
        <v>880.46</v>
      </c>
    </row>
    <row r="761" spans="1:4" x14ac:dyDescent="0.25">
      <c r="A761" s="53"/>
      <c r="B761" s="53"/>
      <c r="C761" s="55">
        <v>42507</v>
      </c>
      <c r="D761" s="16">
        <v>346.92200000000003</v>
      </c>
    </row>
    <row r="762" spans="1:4" x14ac:dyDescent="0.25">
      <c r="A762" s="53"/>
      <c r="B762" s="53"/>
      <c r="C762" s="55">
        <v>42508</v>
      </c>
      <c r="D762" s="16">
        <v>122.22</v>
      </c>
    </row>
    <row r="763" spans="1:4" x14ac:dyDescent="0.25">
      <c r="A763" s="53"/>
      <c r="B763" s="53"/>
      <c r="C763" s="55">
        <v>42509</v>
      </c>
      <c r="D763" s="16">
        <v>1582.008</v>
      </c>
    </row>
    <row r="764" spans="1:4" x14ac:dyDescent="0.25">
      <c r="A764" s="53"/>
      <c r="B764" s="53"/>
      <c r="C764" s="55">
        <v>42510</v>
      </c>
      <c r="D764" s="16">
        <v>2471.913</v>
      </c>
    </row>
    <row r="765" spans="1:4" x14ac:dyDescent="0.25">
      <c r="A765" s="53"/>
      <c r="B765" s="53"/>
      <c r="C765" s="55">
        <v>42511</v>
      </c>
      <c r="D765" s="16">
        <v>2718.2139999999999</v>
      </c>
    </row>
    <row r="766" spans="1:4" x14ac:dyDescent="0.25">
      <c r="A766" s="53"/>
      <c r="B766" s="53"/>
      <c r="C766" s="55">
        <v>42512</v>
      </c>
      <c r="D766" s="16">
        <v>1799.2</v>
      </c>
    </row>
    <row r="767" spans="1:4" x14ac:dyDescent="0.25">
      <c r="A767" s="53"/>
      <c r="B767" s="53"/>
      <c r="C767" s="55">
        <v>42513</v>
      </c>
      <c r="D767" s="16">
        <v>10560.977999999999</v>
      </c>
    </row>
    <row r="768" spans="1:4" x14ac:dyDescent="0.25">
      <c r="A768" s="53"/>
      <c r="B768" s="53"/>
      <c r="C768" s="55">
        <v>42514</v>
      </c>
      <c r="D768" s="16">
        <v>277.75600000000003</v>
      </c>
    </row>
    <row r="769" spans="1:4" x14ac:dyDescent="0.25">
      <c r="A769" s="53"/>
      <c r="B769" s="53"/>
      <c r="C769" s="55">
        <v>42515</v>
      </c>
      <c r="D769" s="16">
        <v>1311.9699999999998</v>
      </c>
    </row>
    <row r="770" spans="1:4" x14ac:dyDescent="0.25">
      <c r="A770" s="53"/>
      <c r="B770" s="53"/>
      <c r="C770" s="55">
        <v>42516</v>
      </c>
      <c r="D770" s="16">
        <v>1975.3560000000002</v>
      </c>
    </row>
    <row r="771" spans="1:4" x14ac:dyDescent="0.25">
      <c r="A771" s="53"/>
      <c r="B771" s="53"/>
      <c r="C771" s="55">
        <v>42517</v>
      </c>
      <c r="D771" s="16">
        <v>5305.0779999999995</v>
      </c>
    </row>
    <row r="772" spans="1:4" x14ac:dyDescent="0.25">
      <c r="A772" s="53"/>
      <c r="B772" s="53"/>
      <c r="C772" s="55">
        <v>42518</v>
      </c>
      <c r="D772" s="16">
        <v>2137.3240000000001</v>
      </c>
    </row>
    <row r="773" spans="1:4" x14ac:dyDescent="0.25">
      <c r="A773" s="53"/>
      <c r="B773" s="53"/>
      <c r="C773" s="55">
        <v>42519</v>
      </c>
      <c r="D773" s="16">
        <v>1063.1850000000002</v>
      </c>
    </row>
    <row r="774" spans="1:4" x14ac:dyDescent="0.25">
      <c r="A774" s="53"/>
      <c r="B774" s="53"/>
      <c r="C774" s="55">
        <v>42520</v>
      </c>
      <c r="D774" s="16">
        <v>8090.5780000000004</v>
      </c>
    </row>
    <row r="775" spans="1:4" x14ac:dyDescent="0.25">
      <c r="A775" s="53"/>
      <c r="B775" s="53"/>
      <c r="C775" s="55">
        <v>42521</v>
      </c>
      <c r="D775" s="16">
        <v>438.85899999999998</v>
      </c>
    </row>
    <row r="776" spans="1:4" x14ac:dyDescent="0.25">
      <c r="A776" s="53"/>
      <c r="B776" s="3" t="s">
        <v>11256</v>
      </c>
      <c r="C776" s="4"/>
      <c r="D776" s="8">
        <v>56987.728000000003</v>
      </c>
    </row>
    <row r="777" spans="1:4" x14ac:dyDescent="0.25">
      <c r="A777" s="53"/>
      <c r="B777" s="3" t="s">
        <v>10957</v>
      </c>
      <c r="C777" s="54">
        <v>42523</v>
      </c>
      <c r="D777" s="8">
        <v>157.84399999999999</v>
      </c>
    </row>
    <row r="778" spans="1:4" x14ac:dyDescent="0.25">
      <c r="A778" s="53"/>
      <c r="B778" s="53"/>
      <c r="C778" s="55">
        <v>42524</v>
      </c>
      <c r="D778" s="16">
        <v>71.088000000000008</v>
      </c>
    </row>
    <row r="779" spans="1:4" x14ac:dyDescent="0.25">
      <c r="A779" s="53"/>
      <c r="B779" s="53"/>
      <c r="C779" s="55">
        <v>42525</v>
      </c>
      <c r="D779" s="16">
        <v>2316.5230000000001</v>
      </c>
    </row>
    <row r="780" spans="1:4" x14ac:dyDescent="0.25">
      <c r="A780" s="53"/>
      <c r="B780" s="53"/>
      <c r="C780" s="55">
        <v>42526</v>
      </c>
      <c r="D780" s="16">
        <v>659.82</v>
      </c>
    </row>
    <row r="781" spans="1:4" x14ac:dyDescent="0.25">
      <c r="A781" s="53"/>
      <c r="B781" s="53"/>
      <c r="C781" s="55">
        <v>42527</v>
      </c>
      <c r="D781" s="16">
        <v>6026.3120000000017</v>
      </c>
    </row>
    <row r="782" spans="1:4" x14ac:dyDescent="0.25">
      <c r="A782" s="53"/>
      <c r="B782" s="53"/>
      <c r="C782" s="55">
        <v>42528</v>
      </c>
      <c r="D782" s="16">
        <v>51.561999999999998</v>
      </c>
    </row>
    <row r="783" spans="1:4" x14ac:dyDescent="0.25">
      <c r="A783" s="53"/>
      <c r="B783" s="53"/>
      <c r="C783" s="55">
        <v>42530</v>
      </c>
      <c r="D783" s="16">
        <v>1688.472</v>
      </c>
    </row>
    <row r="784" spans="1:4" x14ac:dyDescent="0.25">
      <c r="A784" s="53"/>
      <c r="B784" s="53"/>
      <c r="C784" s="55">
        <v>42531</v>
      </c>
      <c r="D784" s="16">
        <v>1412.3960000000002</v>
      </c>
    </row>
    <row r="785" spans="1:4" x14ac:dyDescent="0.25">
      <c r="A785" s="53"/>
      <c r="B785" s="53"/>
      <c r="C785" s="55">
        <v>42532</v>
      </c>
      <c r="D785" s="16">
        <v>1623.4159999999999</v>
      </c>
    </row>
    <row r="786" spans="1:4" x14ac:dyDescent="0.25">
      <c r="A786" s="53"/>
      <c r="B786" s="53"/>
      <c r="C786" s="55">
        <v>42533</v>
      </c>
      <c r="D786" s="16">
        <v>2962.5630000000001</v>
      </c>
    </row>
    <row r="787" spans="1:4" x14ac:dyDescent="0.25">
      <c r="A787" s="53"/>
      <c r="B787" s="53"/>
      <c r="C787" s="55">
        <v>42534</v>
      </c>
      <c r="D787" s="16">
        <v>430.43799999999993</v>
      </c>
    </row>
    <row r="788" spans="1:4" x14ac:dyDescent="0.25">
      <c r="A788" s="53"/>
      <c r="B788" s="53"/>
      <c r="C788" s="55">
        <v>42535</v>
      </c>
      <c r="D788" s="16">
        <v>3457.0990000000002</v>
      </c>
    </row>
    <row r="789" spans="1:4" x14ac:dyDescent="0.25">
      <c r="A789" s="53"/>
      <c r="B789" s="53"/>
      <c r="C789" s="55">
        <v>42536</v>
      </c>
      <c r="D789" s="16">
        <v>173.48800000000003</v>
      </c>
    </row>
    <row r="790" spans="1:4" x14ac:dyDescent="0.25">
      <c r="A790" s="53"/>
      <c r="B790" s="53"/>
      <c r="C790" s="55">
        <v>42537</v>
      </c>
      <c r="D790" s="16">
        <v>147.27499999999998</v>
      </c>
    </row>
    <row r="791" spans="1:4" x14ac:dyDescent="0.25">
      <c r="A791" s="53"/>
      <c r="B791" s="53"/>
      <c r="C791" s="55">
        <v>42538</v>
      </c>
      <c r="D791" s="16">
        <v>3000.92</v>
      </c>
    </row>
    <row r="792" spans="1:4" x14ac:dyDescent="0.25">
      <c r="A792" s="53"/>
      <c r="B792" s="53"/>
      <c r="C792" s="55">
        <v>42539</v>
      </c>
      <c r="D792" s="16">
        <v>541.93799999999999</v>
      </c>
    </row>
    <row r="793" spans="1:4" x14ac:dyDescent="0.25">
      <c r="A793" s="53"/>
      <c r="B793" s="53"/>
      <c r="C793" s="55">
        <v>42540</v>
      </c>
      <c r="D793" s="16">
        <v>17.12</v>
      </c>
    </row>
    <row r="794" spans="1:4" x14ac:dyDescent="0.25">
      <c r="A794" s="53"/>
      <c r="B794" s="53"/>
      <c r="C794" s="55">
        <v>42541</v>
      </c>
      <c r="D794" s="16">
        <v>1229.5480000000002</v>
      </c>
    </row>
    <row r="795" spans="1:4" x14ac:dyDescent="0.25">
      <c r="A795" s="53"/>
      <c r="B795" s="53"/>
      <c r="C795" s="55">
        <v>42542</v>
      </c>
      <c r="D795" s="16">
        <v>577.10799999999995</v>
      </c>
    </row>
    <row r="796" spans="1:4" x14ac:dyDescent="0.25">
      <c r="A796" s="53"/>
      <c r="B796" s="53"/>
      <c r="C796" s="55">
        <v>42544</v>
      </c>
      <c r="D796" s="16">
        <v>2475.0940000000005</v>
      </c>
    </row>
    <row r="797" spans="1:4" x14ac:dyDescent="0.25">
      <c r="A797" s="53"/>
      <c r="B797" s="53"/>
      <c r="C797" s="55">
        <v>42545</v>
      </c>
      <c r="D797" s="16">
        <v>5310.9520000000002</v>
      </c>
    </row>
    <row r="798" spans="1:4" x14ac:dyDescent="0.25">
      <c r="A798" s="53"/>
      <c r="B798" s="53"/>
      <c r="C798" s="55">
        <v>42546</v>
      </c>
      <c r="D798" s="16">
        <v>893.26599999999996</v>
      </c>
    </row>
    <row r="799" spans="1:4" x14ac:dyDescent="0.25">
      <c r="A799" s="53"/>
      <c r="B799" s="53"/>
      <c r="C799" s="55">
        <v>42547</v>
      </c>
      <c r="D799" s="16">
        <v>1919.6000000000001</v>
      </c>
    </row>
    <row r="800" spans="1:4" x14ac:dyDescent="0.25">
      <c r="A800" s="53"/>
      <c r="B800" s="53"/>
      <c r="C800" s="55">
        <v>42548</v>
      </c>
      <c r="D800" s="16">
        <v>778.70600000000013</v>
      </c>
    </row>
    <row r="801" spans="1:4" x14ac:dyDescent="0.25">
      <c r="A801" s="53"/>
      <c r="B801" s="53"/>
      <c r="C801" s="55">
        <v>42549</v>
      </c>
      <c r="D801" s="16">
        <v>877.15600000000018</v>
      </c>
    </row>
    <row r="802" spans="1:4" x14ac:dyDescent="0.25">
      <c r="A802" s="53"/>
      <c r="B802" s="53"/>
      <c r="C802" s="55">
        <v>42550</v>
      </c>
      <c r="D802" s="16">
        <v>191.88</v>
      </c>
    </row>
    <row r="803" spans="1:4" x14ac:dyDescent="0.25">
      <c r="A803" s="53"/>
      <c r="B803" s="53"/>
      <c r="C803" s="55">
        <v>42551</v>
      </c>
      <c r="D803" s="16">
        <v>1352.9499999999998</v>
      </c>
    </row>
    <row r="804" spans="1:4" x14ac:dyDescent="0.25">
      <c r="A804" s="53"/>
      <c r="B804" s="3" t="s">
        <v>11257</v>
      </c>
      <c r="C804" s="4"/>
      <c r="D804" s="8">
        <v>40344.533999999992</v>
      </c>
    </row>
    <row r="805" spans="1:4" x14ac:dyDescent="0.25">
      <c r="A805" s="53"/>
      <c r="B805" s="3" t="s">
        <v>10958</v>
      </c>
      <c r="C805" s="54">
        <v>42552</v>
      </c>
      <c r="D805" s="8">
        <v>1724.376</v>
      </c>
    </row>
    <row r="806" spans="1:4" x14ac:dyDescent="0.25">
      <c r="A806" s="53"/>
      <c r="B806" s="53"/>
      <c r="C806" s="55">
        <v>42553</v>
      </c>
      <c r="D806" s="16">
        <v>772.78599999999994</v>
      </c>
    </row>
    <row r="807" spans="1:4" x14ac:dyDescent="0.25">
      <c r="A807" s="53"/>
      <c r="B807" s="53"/>
      <c r="C807" s="55">
        <v>42554</v>
      </c>
      <c r="D807" s="16">
        <v>847.7</v>
      </c>
    </row>
    <row r="808" spans="1:4" x14ac:dyDescent="0.25">
      <c r="A808" s="53"/>
      <c r="B808" s="53"/>
      <c r="C808" s="55">
        <v>42555</v>
      </c>
      <c r="D808" s="16">
        <v>1651.3009999999999</v>
      </c>
    </row>
    <row r="809" spans="1:4" x14ac:dyDescent="0.25">
      <c r="A809" s="53"/>
      <c r="B809" s="53"/>
      <c r="C809" s="55">
        <v>42558</v>
      </c>
      <c r="D809" s="16">
        <v>3882.2310000000011</v>
      </c>
    </row>
    <row r="810" spans="1:4" x14ac:dyDescent="0.25">
      <c r="A810" s="53"/>
      <c r="B810" s="53"/>
      <c r="C810" s="55">
        <v>42559</v>
      </c>
      <c r="D810" s="16">
        <v>2616.5120000000002</v>
      </c>
    </row>
    <row r="811" spans="1:4" x14ac:dyDescent="0.25">
      <c r="A811" s="53"/>
      <c r="B811" s="53"/>
      <c r="C811" s="55">
        <v>42560</v>
      </c>
      <c r="D811" s="16">
        <v>573.28599999999994</v>
      </c>
    </row>
    <row r="812" spans="1:4" x14ac:dyDescent="0.25">
      <c r="A812" s="53"/>
      <c r="B812" s="53"/>
      <c r="C812" s="55">
        <v>42561</v>
      </c>
      <c r="D812" s="16">
        <v>895.89499999999998</v>
      </c>
    </row>
    <row r="813" spans="1:4" x14ac:dyDescent="0.25">
      <c r="A813" s="53"/>
      <c r="B813" s="53"/>
      <c r="C813" s="55">
        <v>42563</v>
      </c>
      <c r="D813" s="16">
        <v>95.76</v>
      </c>
    </row>
    <row r="814" spans="1:4" x14ac:dyDescent="0.25">
      <c r="A814" s="53"/>
      <c r="B814" s="53"/>
      <c r="C814" s="55">
        <v>42565</v>
      </c>
      <c r="D814" s="16">
        <v>2149.9600000000005</v>
      </c>
    </row>
    <row r="815" spans="1:4" x14ac:dyDescent="0.25">
      <c r="A815" s="53"/>
      <c r="B815" s="53"/>
      <c r="C815" s="55">
        <v>42566</v>
      </c>
      <c r="D815" s="16">
        <v>380.20000000000005</v>
      </c>
    </row>
    <row r="816" spans="1:4" x14ac:dyDescent="0.25">
      <c r="A816" s="53"/>
      <c r="B816" s="53"/>
      <c r="C816" s="55">
        <v>42567</v>
      </c>
      <c r="D816" s="16">
        <v>910.17000000000019</v>
      </c>
    </row>
    <row r="817" spans="1:4" x14ac:dyDescent="0.25">
      <c r="A817" s="53"/>
      <c r="B817" s="53"/>
      <c r="C817" s="55">
        <v>42568</v>
      </c>
      <c r="D817" s="16">
        <v>2184.88</v>
      </c>
    </row>
    <row r="818" spans="1:4" x14ac:dyDescent="0.25">
      <c r="A818" s="53"/>
      <c r="B818" s="53"/>
      <c r="C818" s="55">
        <v>42569</v>
      </c>
      <c r="D818" s="16">
        <v>2891.8580000000006</v>
      </c>
    </row>
    <row r="819" spans="1:4" x14ac:dyDescent="0.25">
      <c r="A819" s="53"/>
      <c r="B819" s="53"/>
      <c r="C819" s="55">
        <v>42570</v>
      </c>
      <c r="D819" s="16">
        <v>1536.454</v>
      </c>
    </row>
    <row r="820" spans="1:4" x14ac:dyDescent="0.25">
      <c r="A820" s="53"/>
      <c r="B820" s="53"/>
      <c r="C820" s="55">
        <v>42571</v>
      </c>
      <c r="D820" s="16">
        <v>89.949999999999989</v>
      </c>
    </row>
    <row r="821" spans="1:4" x14ac:dyDescent="0.25">
      <c r="A821" s="53"/>
      <c r="B821" s="53"/>
      <c r="C821" s="55">
        <v>42572</v>
      </c>
      <c r="D821" s="16">
        <v>991.09500000000014</v>
      </c>
    </row>
    <row r="822" spans="1:4" x14ac:dyDescent="0.25">
      <c r="A822" s="53"/>
      <c r="B822" s="53"/>
      <c r="C822" s="55">
        <v>42573</v>
      </c>
      <c r="D822" s="16">
        <v>1368.0480000000002</v>
      </c>
    </row>
    <row r="823" spans="1:4" x14ac:dyDescent="0.25">
      <c r="A823" s="53"/>
      <c r="B823" s="53"/>
      <c r="C823" s="55">
        <v>42574</v>
      </c>
      <c r="D823" s="16">
        <v>654.58699999999999</v>
      </c>
    </row>
    <row r="824" spans="1:4" x14ac:dyDescent="0.25">
      <c r="A824" s="53"/>
      <c r="B824" s="53"/>
      <c r="C824" s="55">
        <v>42575</v>
      </c>
      <c r="D824" s="16">
        <v>326.964</v>
      </c>
    </row>
    <row r="825" spans="1:4" x14ac:dyDescent="0.25">
      <c r="A825" s="53"/>
      <c r="B825" s="53"/>
      <c r="C825" s="55">
        <v>42576</v>
      </c>
      <c r="D825" s="16">
        <v>5920.4879999999994</v>
      </c>
    </row>
    <row r="826" spans="1:4" x14ac:dyDescent="0.25">
      <c r="A826" s="53"/>
      <c r="B826" s="53"/>
      <c r="C826" s="55">
        <v>42579</v>
      </c>
      <c r="D826" s="16">
        <v>2033.3740000000003</v>
      </c>
    </row>
    <row r="827" spans="1:4" x14ac:dyDescent="0.25">
      <c r="A827" s="53"/>
      <c r="B827" s="53"/>
      <c r="C827" s="55">
        <v>42580</v>
      </c>
      <c r="D827" s="16">
        <v>819.154</v>
      </c>
    </row>
    <row r="828" spans="1:4" x14ac:dyDescent="0.25">
      <c r="A828" s="53"/>
      <c r="B828" s="53"/>
      <c r="C828" s="55">
        <v>42581</v>
      </c>
      <c r="D828" s="16">
        <v>1770.7759999999998</v>
      </c>
    </row>
    <row r="829" spans="1:4" x14ac:dyDescent="0.25">
      <c r="A829" s="53"/>
      <c r="B829" s="53"/>
      <c r="C829" s="55">
        <v>42582</v>
      </c>
      <c r="D829" s="16">
        <v>2174.1580000000004</v>
      </c>
    </row>
    <row r="830" spans="1:4" x14ac:dyDescent="0.25">
      <c r="A830" s="53"/>
      <c r="B830" s="3" t="s">
        <v>11258</v>
      </c>
      <c r="C830" s="4"/>
      <c r="D830" s="8">
        <v>39261.963000000018</v>
      </c>
    </row>
    <row r="831" spans="1:4" x14ac:dyDescent="0.25">
      <c r="A831" s="53"/>
      <c r="B831" s="3" t="s">
        <v>10959</v>
      </c>
      <c r="C831" s="54">
        <v>42583</v>
      </c>
      <c r="D831" s="8">
        <v>1124.6479999999999</v>
      </c>
    </row>
    <row r="832" spans="1:4" x14ac:dyDescent="0.25">
      <c r="A832" s="53"/>
      <c r="B832" s="53"/>
      <c r="C832" s="55">
        <v>42584</v>
      </c>
      <c r="D832" s="16">
        <v>482.58400000000006</v>
      </c>
    </row>
    <row r="833" spans="1:4" x14ac:dyDescent="0.25">
      <c r="A833" s="53"/>
      <c r="B833" s="53"/>
      <c r="C833" s="55">
        <v>42585</v>
      </c>
      <c r="D833" s="16">
        <v>248.82</v>
      </c>
    </row>
    <row r="834" spans="1:4" x14ac:dyDescent="0.25">
      <c r="A834" s="53"/>
      <c r="B834" s="53"/>
      <c r="C834" s="55">
        <v>42586</v>
      </c>
      <c r="D834" s="16">
        <v>497.90999999999997</v>
      </c>
    </row>
    <row r="835" spans="1:4" x14ac:dyDescent="0.25">
      <c r="A835" s="53"/>
      <c r="B835" s="53"/>
      <c r="C835" s="55">
        <v>42587</v>
      </c>
      <c r="D835" s="16">
        <v>197.04999999999998</v>
      </c>
    </row>
    <row r="836" spans="1:4" x14ac:dyDescent="0.25">
      <c r="A836" s="53"/>
      <c r="B836" s="53"/>
      <c r="C836" s="55">
        <v>42588</v>
      </c>
      <c r="D836" s="16">
        <v>320.38799999999998</v>
      </c>
    </row>
    <row r="837" spans="1:4" x14ac:dyDescent="0.25">
      <c r="A837" s="53"/>
      <c r="B837" s="53"/>
      <c r="C837" s="55">
        <v>42589</v>
      </c>
      <c r="D837" s="16">
        <v>179.97</v>
      </c>
    </row>
    <row r="838" spans="1:4" x14ac:dyDescent="0.25">
      <c r="A838" s="53"/>
      <c r="B838" s="53"/>
      <c r="C838" s="55">
        <v>42590</v>
      </c>
      <c r="D838" s="16">
        <v>1115.204</v>
      </c>
    </row>
    <row r="839" spans="1:4" x14ac:dyDescent="0.25">
      <c r="A839" s="53"/>
      <c r="B839" s="53"/>
      <c r="C839" s="55">
        <v>42591</v>
      </c>
      <c r="D839" s="16">
        <v>661.35399999999993</v>
      </c>
    </row>
    <row r="840" spans="1:4" x14ac:dyDescent="0.25">
      <c r="A840" s="53"/>
      <c r="B840" s="53"/>
      <c r="C840" s="55">
        <v>42593</v>
      </c>
      <c r="D840" s="16">
        <v>151.82</v>
      </c>
    </row>
    <row r="841" spans="1:4" x14ac:dyDescent="0.25">
      <c r="A841" s="53"/>
      <c r="B841" s="53"/>
      <c r="C841" s="55">
        <v>42594</v>
      </c>
      <c r="D841" s="16">
        <v>3951.9605000000001</v>
      </c>
    </row>
    <row r="842" spans="1:4" x14ac:dyDescent="0.25">
      <c r="A842" s="53"/>
      <c r="B842" s="53"/>
      <c r="C842" s="55">
        <v>42595</v>
      </c>
      <c r="D842" s="16">
        <v>731.524</v>
      </c>
    </row>
    <row r="843" spans="1:4" x14ac:dyDescent="0.25">
      <c r="A843" s="53"/>
      <c r="B843" s="53"/>
      <c r="C843" s="55">
        <v>42596</v>
      </c>
      <c r="D843" s="16">
        <v>923.68799999999987</v>
      </c>
    </row>
    <row r="844" spans="1:4" x14ac:dyDescent="0.25">
      <c r="A844" s="53"/>
      <c r="B844" s="53"/>
      <c r="C844" s="55">
        <v>42597</v>
      </c>
      <c r="D844" s="16">
        <v>1680.2660000000001</v>
      </c>
    </row>
    <row r="845" spans="1:4" x14ac:dyDescent="0.25">
      <c r="A845" s="53"/>
      <c r="B845" s="53"/>
      <c r="C845" s="55">
        <v>42598</v>
      </c>
      <c r="D845" s="16">
        <v>204.54</v>
      </c>
    </row>
    <row r="846" spans="1:4" x14ac:dyDescent="0.25">
      <c r="A846" s="53"/>
      <c r="B846" s="53"/>
      <c r="C846" s="55">
        <v>42599</v>
      </c>
      <c r="D846" s="16">
        <v>15.712000000000002</v>
      </c>
    </row>
    <row r="847" spans="1:4" x14ac:dyDescent="0.25">
      <c r="A847" s="53"/>
      <c r="B847" s="53"/>
      <c r="C847" s="55">
        <v>42600</v>
      </c>
      <c r="D847" s="16">
        <v>496.11399999999998</v>
      </c>
    </row>
    <row r="848" spans="1:4" x14ac:dyDescent="0.25">
      <c r="A848" s="53"/>
      <c r="B848" s="53"/>
      <c r="C848" s="55">
        <v>42601</v>
      </c>
      <c r="D848" s="16">
        <v>448.79200000000003</v>
      </c>
    </row>
    <row r="849" spans="1:4" x14ac:dyDescent="0.25">
      <c r="A849" s="53"/>
      <c r="B849" s="53"/>
      <c r="C849" s="55">
        <v>42602</v>
      </c>
      <c r="D849" s="16">
        <v>14.78</v>
      </c>
    </row>
    <row r="850" spans="1:4" x14ac:dyDescent="0.25">
      <c r="A850" s="53"/>
      <c r="B850" s="53"/>
      <c r="C850" s="55">
        <v>42603</v>
      </c>
      <c r="D850" s="16">
        <v>4798.2920000000004</v>
      </c>
    </row>
    <row r="851" spans="1:4" x14ac:dyDescent="0.25">
      <c r="A851" s="53"/>
      <c r="B851" s="53"/>
      <c r="C851" s="55">
        <v>42604</v>
      </c>
      <c r="D851" s="16">
        <v>405.35</v>
      </c>
    </row>
    <row r="852" spans="1:4" x14ac:dyDescent="0.25">
      <c r="A852" s="53"/>
      <c r="B852" s="53"/>
      <c r="C852" s="55">
        <v>42605</v>
      </c>
      <c r="D852" s="16">
        <v>4187.348</v>
      </c>
    </row>
    <row r="853" spans="1:4" x14ac:dyDescent="0.25">
      <c r="A853" s="53"/>
      <c r="B853" s="53"/>
      <c r="C853" s="55">
        <v>42608</v>
      </c>
      <c r="D853" s="16">
        <v>4874.2979999999998</v>
      </c>
    </row>
    <row r="854" spans="1:4" x14ac:dyDescent="0.25">
      <c r="A854" s="53"/>
      <c r="B854" s="53"/>
      <c r="C854" s="55">
        <v>42609</v>
      </c>
      <c r="D854" s="16">
        <v>767.91099999999994</v>
      </c>
    </row>
    <row r="855" spans="1:4" x14ac:dyDescent="0.25">
      <c r="A855" s="53"/>
      <c r="B855" s="53"/>
      <c r="C855" s="55">
        <v>42610</v>
      </c>
      <c r="D855" s="16">
        <v>322.02480000000003</v>
      </c>
    </row>
    <row r="856" spans="1:4" x14ac:dyDescent="0.25">
      <c r="A856" s="53"/>
      <c r="B856" s="53"/>
      <c r="C856" s="55">
        <v>42611</v>
      </c>
      <c r="D856" s="16">
        <v>632.18799999999999</v>
      </c>
    </row>
    <row r="857" spans="1:4" x14ac:dyDescent="0.25">
      <c r="A857" s="53"/>
      <c r="B857" s="53"/>
      <c r="C857" s="55">
        <v>42612</v>
      </c>
      <c r="D857" s="16">
        <v>1656.87</v>
      </c>
    </row>
    <row r="858" spans="1:4" x14ac:dyDescent="0.25">
      <c r="A858" s="53"/>
      <c r="B858" s="53"/>
      <c r="C858" s="55">
        <v>42613</v>
      </c>
      <c r="D858" s="16">
        <v>23.968000000000004</v>
      </c>
    </row>
    <row r="859" spans="1:4" x14ac:dyDescent="0.25">
      <c r="A859" s="53"/>
      <c r="B859" s="3" t="s">
        <v>11259</v>
      </c>
      <c r="C859" s="4"/>
      <c r="D859" s="8">
        <v>31115.374299999992</v>
      </c>
    </row>
    <row r="860" spans="1:4" x14ac:dyDescent="0.25">
      <c r="A860" s="53"/>
      <c r="B860" s="3" t="s">
        <v>10960</v>
      </c>
      <c r="C860" s="54">
        <v>42614</v>
      </c>
      <c r="D860" s="8">
        <v>5766.1519999999991</v>
      </c>
    </row>
    <row r="861" spans="1:4" x14ac:dyDescent="0.25">
      <c r="A861" s="53"/>
      <c r="B861" s="53"/>
      <c r="C861" s="55">
        <v>42615</v>
      </c>
      <c r="D861" s="16">
        <v>6792.1929999999993</v>
      </c>
    </row>
    <row r="862" spans="1:4" x14ac:dyDescent="0.25">
      <c r="A862" s="53"/>
      <c r="B862" s="53"/>
      <c r="C862" s="55">
        <v>42616</v>
      </c>
      <c r="D862" s="16">
        <v>2365.5960000000009</v>
      </c>
    </row>
    <row r="863" spans="1:4" x14ac:dyDescent="0.25">
      <c r="A863" s="53"/>
      <c r="B863" s="53"/>
      <c r="C863" s="55">
        <v>42617</v>
      </c>
      <c r="D863" s="16">
        <v>4532.0420000000004</v>
      </c>
    </row>
    <row r="864" spans="1:4" x14ac:dyDescent="0.25">
      <c r="A864" s="53"/>
      <c r="B864" s="53"/>
      <c r="C864" s="55">
        <v>42618</v>
      </c>
      <c r="D864" s="16">
        <v>5226.348</v>
      </c>
    </row>
    <row r="865" spans="1:4" x14ac:dyDescent="0.25">
      <c r="A865" s="53"/>
      <c r="B865" s="53"/>
      <c r="C865" s="55">
        <v>42619</v>
      </c>
      <c r="D865" s="16">
        <v>1313.5360000000001</v>
      </c>
    </row>
    <row r="866" spans="1:4" x14ac:dyDescent="0.25">
      <c r="A866" s="53"/>
      <c r="B866" s="53"/>
      <c r="C866" s="55">
        <v>42621</v>
      </c>
      <c r="D866" s="16">
        <v>4493.9835999999996</v>
      </c>
    </row>
    <row r="867" spans="1:4" x14ac:dyDescent="0.25">
      <c r="A867" s="53"/>
      <c r="B867" s="53"/>
      <c r="C867" s="55">
        <v>42622</v>
      </c>
      <c r="D867" s="16">
        <v>84.992000000000019</v>
      </c>
    </row>
    <row r="868" spans="1:4" x14ac:dyDescent="0.25">
      <c r="A868" s="53"/>
      <c r="B868" s="53"/>
      <c r="C868" s="55">
        <v>42623</v>
      </c>
      <c r="D868" s="16">
        <v>2094.3240000000005</v>
      </c>
    </row>
    <row r="869" spans="1:4" x14ac:dyDescent="0.25">
      <c r="A869" s="53"/>
      <c r="B869" s="53"/>
      <c r="C869" s="55">
        <v>42624</v>
      </c>
      <c r="D869" s="16">
        <v>6501.5860000000011</v>
      </c>
    </row>
    <row r="870" spans="1:4" x14ac:dyDescent="0.25">
      <c r="A870" s="53"/>
      <c r="B870" s="53"/>
      <c r="C870" s="55">
        <v>42625</v>
      </c>
      <c r="D870" s="16">
        <v>2043.7920000000001</v>
      </c>
    </row>
    <row r="871" spans="1:4" x14ac:dyDescent="0.25">
      <c r="A871" s="53"/>
      <c r="B871" s="53"/>
      <c r="C871" s="55">
        <v>42626</v>
      </c>
      <c r="D871" s="16">
        <v>2374.7299999999996</v>
      </c>
    </row>
    <row r="872" spans="1:4" x14ac:dyDescent="0.25">
      <c r="A872" s="53"/>
      <c r="B872" s="53"/>
      <c r="C872" s="55">
        <v>42627</v>
      </c>
      <c r="D872" s="16">
        <v>1137.3380000000002</v>
      </c>
    </row>
    <row r="873" spans="1:4" x14ac:dyDescent="0.25">
      <c r="A873" s="53"/>
      <c r="B873" s="53"/>
      <c r="C873" s="55">
        <v>42628</v>
      </c>
      <c r="D873" s="16">
        <v>2101.1820000000002</v>
      </c>
    </row>
    <row r="874" spans="1:4" x14ac:dyDescent="0.25">
      <c r="A874" s="53"/>
      <c r="B874" s="53"/>
      <c r="C874" s="55">
        <v>42629</v>
      </c>
      <c r="D874" s="16">
        <v>425.88599999999997</v>
      </c>
    </row>
    <row r="875" spans="1:4" x14ac:dyDescent="0.25">
      <c r="A875" s="53"/>
      <c r="B875" s="53"/>
      <c r="C875" s="55">
        <v>42630</v>
      </c>
      <c r="D875" s="16">
        <v>2043.126</v>
      </c>
    </row>
    <row r="876" spans="1:4" x14ac:dyDescent="0.25">
      <c r="A876" s="53"/>
      <c r="B876" s="53"/>
      <c r="C876" s="55">
        <v>42631</v>
      </c>
      <c r="D876" s="16">
        <v>4751.0820000000003</v>
      </c>
    </row>
    <row r="877" spans="1:4" x14ac:dyDescent="0.25">
      <c r="A877" s="53"/>
      <c r="B877" s="53"/>
      <c r="C877" s="55">
        <v>42632</v>
      </c>
      <c r="D877" s="16">
        <v>3839.3119999999999</v>
      </c>
    </row>
    <row r="878" spans="1:4" x14ac:dyDescent="0.25">
      <c r="A878" s="53"/>
      <c r="B878" s="53"/>
      <c r="C878" s="55">
        <v>42633</v>
      </c>
      <c r="D878" s="16">
        <v>1232.0039999999999</v>
      </c>
    </row>
    <row r="879" spans="1:4" x14ac:dyDescent="0.25">
      <c r="A879" s="53"/>
      <c r="B879" s="53"/>
      <c r="C879" s="55">
        <v>42635</v>
      </c>
      <c r="D879" s="16">
        <v>615.57000000000005</v>
      </c>
    </row>
    <row r="880" spans="1:4" x14ac:dyDescent="0.25">
      <c r="A880" s="53"/>
      <c r="B880" s="53"/>
      <c r="C880" s="55">
        <v>42636</v>
      </c>
      <c r="D880" s="16">
        <v>1322.145</v>
      </c>
    </row>
    <row r="881" spans="1:4" x14ac:dyDescent="0.25">
      <c r="A881" s="53"/>
      <c r="B881" s="53"/>
      <c r="C881" s="55">
        <v>42637</v>
      </c>
      <c r="D881" s="16">
        <v>2286.0500000000002</v>
      </c>
    </row>
    <row r="882" spans="1:4" x14ac:dyDescent="0.25">
      <c r="A882" s="53"/>
      <c r="B882" s="53"/>
      <c r="C882" s="55">
        <v>42638</v>
      </c>
      <c r="D882" s="16">
        <v>3443.0910000000003</v>
      </c>
    </row>
    <row r="883" spans="1:4" x14ac:dyDescent="0.25">
      <c r="A883" s="53"/>
      <c r="B883" s="53"/>
      <c r="C883" s="55">
        <v>42639</v>
      </c>
      <c r="D883" s="16">
        <v>2698.1665000000003</v>
      </c>
    </row>
    <row r="884" spans="1:4" x14ac:dyDescent="0.25">
      <c r="A884" s="53"/>
      <c r="B884" s="53"/>
      <c r="C884" s="55">
        <v>42640</v>
      </c>
      <c r="D884" s="16">
        <v>1992.9858000000002</v>
      </c>
    </row>
    <row r="885" spans="1:4" x14ac:dyDescent="0.25">
      <c r="A885" s="53"/>
      <c r="B885" s="53"/>
      <c r="C885" s="55">
        <v>42641</v>
      </c>
      <c r="D885" s="16">
        <v>99.13600000000001</v>
      </c>
    </row>
    <row r="886" spans="1:4" x14ac:dyDescent="0.25">
      <c r="A886" s="53"/>
      <c r="B886" s="53"/>
      <c r="C886" s="55">
        <v>42642</v>
      </c>
      <c r="D886" s="16">
        <v>1307.7920000000001</v>
      </c>
    </row>
    <row r="887" spans="1:4" x14ac:dyDescent="0.25">
      <c r="A887" s="53"/>
      <c r="B887" s="53"/>
      <c r="C887" s="55">
        <v>42643</v>
      </c>
      <c r="D887" s="16">
        <v>525.88400000000001</v>
      </c>
    </row>
    <row r="888" spans="1:4" x14ac:dyDescent="0.25">
      <c r="A888" s="53"/>
      <c r="B888" s="3" t="s">
        <v>11260</v>
      </c>
      <c r="C888" s="4"/>
      <c r="D888" s="8">
        <v>73410.024900000004</v>
      </c>
    </row>
    <row r="889" spans="1:4" x14ac:dyDescent="0.25">
      <c r="A889" s="53"/>
      <c r="B889" s="3" t="s">
        <v>10961</v>
      </c>
      <c r="C889" s="54">
        <v>42644</v>
      </c>
      <c r="D889" s="8">
        <v>781.41400000000021</v>
      </c>
    </row>
    <row r="890" spans="1:4" x14ac:dyDescent="0.25">
      <c r="A890" s="53"/>
      <c r="B890" s="53"/>
      <c r="C890" s="55">
        <v>42645</v>
      </c>
      <c r="D890" s="16">
        <v>18452.971999999994</v>
      </c>
    </row>
    <row r="891" spans="1:4" x14ac:dyDescent="0.25">
      <c r="A891" s="53"/>
      <c r="B891" s="53"/>
      <c r="C891" s="55">
        <v>42646</v>
      </c>
      <c r="D891" s="16">
        <v>1680.6960000000001</v>
      </c>
    </row>
    <row r="892" spans="1:4" x14ac:dyDescent="0.25">
      <c r="A892" s="53"/>
      <c r="B892" s="53"/>
      <c r="C892" s="55">
        <v>42647</v>
      </c>
      <c r="D892" s="16">
        <v>5912.7820000000011</v>
      </c>
    </row>
    <row r="893" spans="1:4" x14ac:dyDescent="0.25">
      <c r="A893" s="53"/>
      <c r="B893" s="53"/>
      <c r="C893" s="55">
        <v>42649</v>
      </c>
      <c r="D893" s="16">
        <v>830.40000000000009</v>
      </c>
    </row>
    <row r="894" spans="1:4" x14ac:dyDescent="0.25">
      <c r="A894" s="53"/>
      <c r="B894" s="53"/>
      <c r="C894" s="55">
        <v>42650</v>
      </c>
      <c r="D894" s="16">
        <v>973.71199999999988</v>
      </c>
    </row>
    <row r="895" spans="1:4" x14ac:dyDescent="0.25">
      <c r="A895" s="53"/>
      <c r="B895" s="53"/>
      <c r="C895" s="55">
        <v>42651</v>
      </c>
      <c r="D895" s="16">
        <v>561.53600000000006</v>
      </c>
    </row>
    <row r="896" spans="1:4" x14ac:dyDescent="0.25">
      <c r="A896" s="53"/>
      <c r="B896" s="53"/>
      <c r="C896" s="55">
        <v>42652</v>
      </c>
      <c r="D896" s="16">
        <v>546.92000000000007</v>
      </c>
    </row>
    <row r="897" spans="1:4" x14ac:dyDescent="0.25">
      <c r="A897" s="53"/>
      <c r="B897" s="53"/>
      <c r="C897" s="55">
        <v>42653</v>
      </c>
      <c r="D897" s="16">
        <v>282.75299999999999</v>
      </c>
    </row>
    <row r="898" spans="1:4" x14ac:dyDescent="0.25">
      <c r="A898" s="53"/>
      <c r="B898" s="53"/>
      <c r="C898" s="55">
        <v>42654</v>
      </c>
      <c r="D898" s="16">
        <v>33.064</v>
      </c>
    </row>
    <row r="899" spans="1:4" x14ac:dyDescent="0.25">
      <c r="A899" s="53"/>
      <c r="B899" s="53"/>
      <c r="C899" s="55">
        <v>42656</v>
      </c>
      <c r="D899" s="16">
        <v>1650.6180000000006</v>
      </c>
    </row>
    <row r="900" spans="1:4" x14ac:dyDescent="0.25">
      <c r="A900" s="53"/>
      <c r="B900" s="53"/>
      <c r="C900" s="55">
        <v>42657</v>
      </c>
      <c r="D900" s="16">
        <v>3335.8879999999999</v>
      </c>
    </row>
    <row r="901" spans="1:4" x14ac:dyDescent="0.25">
      <c r="A901" s="53"/>
      <c r="B901" s="53"/>
      <c r="C901" s="55">
        <v>42658</v>
      </c>
      <c r="D901" s="16">
        <v>1620.1499999999999</v>
      </c>
    </row>
    <row r="902" spans="1:4" x14ac:dyDescent="0.25">
      <c r="A902" s="53"/>
      <c r="B902" s="53"/>
      <c r="C902" s="55">
        <v>42659</v>
      </c>
      <c r="D902" s="16">
        <v>142.18199999999999</v>
      </c>
    </row>
    <row r="903" spans="1:4" x14ac:dyDescent="0.25">
      <c r="A903" s="53"/>
      <c r="B903" s="53"/>
      <c r="C903" s="55">
        <v>42660</v>
      </c>
      <c r="D903" s="16">
        <v>2953.3460000000005</v>
      </c>
    </row>
    <row r="904" spans="1:4" x14ac:dyDescent="0.25">
      <c r="A904" s="53"/>
      <c r="B904" s="53"/>
      <c r="C904" s="55">
        <v>42661</v>
      </c>
      <c r="D904" s="16">
        <v>307.92</v>
      </c>
    </row>
    <row r="905" spans="1:4" x14ac:dyDescent="0.25">
      <c r="A905" s="53"/>
      <c r="B905" s="53"/>
      <c r="C905" s="55">
        <v>42663</v>
      </c>
      <c r="D905" s="16">
        <v>946.17399999999998</v>
      </c>
    </row>
    <row r="906" spans="1:4" x14ac:dyDescent="0.25">
      <c r="A906" s="53"/>
      <c r="B906" s="53"/>
      <c r="C906" s="55">
        <v>42664</v>
      </c>
      <c r="D906" s="16">
        <v>7951.5920000000024</v>
      </c>
    </row>
    <row r="907" spans="1:4" x14ac:dyDescent="0.25">
      <c r="A907" s="53"/>
      <c r="B907" s="53"/>
      <c r="C907" s="55">
        <v>42665</v>
      </c>
      <c r="D907" s="16">
        <v>188.28</v>
      </c>
    </row>
    <row r="908" spans="1:4" x14ac:dyDescent="0.25">
      <c r="A908" s="53"/>
      <c r="B908" s="53"/>
      <c r="C908" s="55">
        <v>42666</v>
      </c>
      <c r="D908" s="16">
        <v>467.42199999999997</v>
      </c>
    </row>
    <row r="909" spans="1:4" x14ac:dyDescent="0.25">
      <c r="A909" s="53"/>
      <c r="B909" s="53"/>
      <c r="C909" s="55">
        <v>42667</v>
      </c>
      <c r="D909" s="16">
        <v>1365.498</v>
      </c>
    </row>
    <row r="910" spans="1:4" x14ac:dyDescent="0.25">
      <c r="A910" s="53"/>
      <c r="B910" s="53"/>
      <c r="C910" s="55">
        <v>42668</v>
      </c>
      <c r="D910" s="16">
        <v>783.96000000000015</v>
      </c>
    </row>
    <row r="911" spans="1:4" x14ac:dyDescent="0.25">
      <c r="A911" s="53"/>
      <c r="B911" s="53"/>
      <c r="C911" s="55">
        <v>42670</v>
      </c>
      <c r="D911" s="16">
        <v>978.79</v>
      </c>
    </row>
    <row r="912" spans="1:4" x14ac:dyDescent="0.25">
      <c r="A912" s="53"/>
      <c r="B912" s="53"/>
      <c r="C912" s="55">
        <v>42671</v>
      </c>
      <c r="D912" s="16">
        <v>2899.0210000000002</v>
      </c>
    </row>
    <row r="913" spans="1:4" x14ac:dyDescent="0.25">
      <c r="A913" s="53"/>
      <c r="B913" s="53"/>
      <c r="C913" s="55">
        <v>42672</v>
      </c>
      <c r="D913" s="16">
        <v>131.154</v>
      </c>
    </row>
    <row r="914" spans="1:4" x14ac:dyDescent="0.25">
      <c r="A914" s="53"/>
      <c r="B914" s="53"/>
      <c r="C914" s="55">
        <v>42673</v>
      </c>
      <c r="D914" s="16">
        <v>159.00200000000001</v>
      </c>
    </row>
    <row r="915" spans="1:4" x14ac:dyDescent="0.25">
      <c r="A915" s="53"/>
      <c r="B915" s="53"/>
      <c r="C915" s="55">
        <v>42674</v>
      </c>
      <c r="D915" s="16">
        <v>3750.4990000000007</v>
      </c>
    </row>
    <row r="916" spans="1:4" x14ac:dyDescent="0.25">
      <c r="A916" s="53"/>
      <c r="B916" s="3" t="s">
        <v>11261</v>
      </c>
      <c r="C916" s="4"/>
      <c r="D916" s="8">
        <v>59687.745000000003</v>
      </c>
    </row>
    <row r="917" spans="1:4" x14ac:dyDescent="0.25">
      <c r="A917" s="53"/>
      <c r="B917" s="3" t="s">
        <v>10962</v>
      </c>
      <c r="C917" s="54">
        <v>42675</v>
      </c>
      <c r="D917" s="8">
        <v>453.37400000000002</v>
      </c>
    </row>
    <row r="918" spans="1:4" x14ac:dyDescent="0.25">
      <c r="A918" s="53"/>
      <c r="B918" s="53"/>
      <c r="C918" s="55">
        <v>42677</v>
      </c>
      <c r="D918" s="16">
        <v>3802.7960000000003</v>
      </c>
    </row>
    <row r="919" spans="1:4" x14ac:dyDescent="0.25">
      <c r="A919" s="53"/>
      <c r="B919" s="53"/>
      <c r="C919" s="55">
        <v>42678</v>
      </c>
      <c r="D919" s="16">
        <v>3888.8180000000011</v>
      </c>
    </row>
    <row r="920" spans="1:4" x14ac:dyDescent="0.25">
      <c r="A920" s="53"/>
      <c r="B920" s="53"/>
      <c r="C920" s="55">
        <v>42679</v>
      </c>
      <c r="D920" s="16">
        <v>4266.898799999999</v>
      </c>
    </row>
    <row r="921" spans="1:4" x14ac:dyDescent="0.25">
      <c r="A921" s="53"/>
      <c r="B921" s="53"/>
      <c r="C921" s="55">
        <v>42680</v>
      </c>
      <c r="D921" s="16">
        <v>773.25600000000009</v>
      </c>
    </row>
    <row r="922" spans="1:4" x14ac:dyDescent="0.25">
      <c r="A922" s="53"/>
      <c r="B922" s="53"/>
      <c r="C922" s="55">
        <v>42681</v>
      </c>
      <c r="D922" s="16">
        <v>3810.4639999999999</v>
      </c>
    </row>
    <row r="923" spans="1:4" x14ac:dyDescent="0.25">
      <c r="A923" s="53"/>
      <c r="B923" s="53"/>
      <c r="C923" s="55">
        <v>42682</v>
      </c>
      <c r="D923" s="16">
        <v>993.89999999999986</v>
      </c>
    </row>
    <row r="924" spans="1:4" x14ac:dyDescent="0.25">
      <c r="A924" s="53"/>
      <c r="B924" s="53"/>
      <c r="C924" s="55">
        <v>42683</v>
      </c>
      <c r="D924" s="16">
        <v>479.97</v>
      </c>
    </row>
    <row r="925" spans="1:4" x14ac:dyDescent="0.25">
      <c r="A925" s="53"/>
      <c r="B925" s="53"/>
      <c r="C925" s="55">
        <v>42684</v>
      </c>
      <c r="D925" s="16">
        <v>4723.4780000000001</v>
      </c>
    </row>
    <row r="926" spans="1:4" x14ac:dyDescent="0.25">
      <c r="A926" s="53"/>
      <c r="B926" s="53"/>
      <c r="C926" s="55">
        <v>42685</v>
      </c>
      <c r="D926" s="16">
        <v>4944.2960000000003</v>
      </c>
    </row>
    <row r="927" spans="1:4" x14ac:dyDescent="0.25">
      <c r="A927" s="53"/>
      <c r="B927" s="53"/>
      <c r="C927" s="55">
        <v>42686</v>
      </c>
      <c r="D927" s="16">
        <v>4914.9380000000001</v>
      </c>
    </row>
    <row r="928" spans="1:4" x14ac:dyDescent="0.25">
      <c r="A928" s="53"/>
      <c r="B928" s="53"/>
      <c r="C928" s="55">
        <v>42687</v>
      </c>
      <c r="D928" s="16">
        <v>2945.1380000000004</v>
      </c>
    </row>
    <row r="929" spans="1:4" x14ac:dyDescent="0.25">
      <c r="A929" s="53"/>
      <c r="B929" s="53"/>
      <c r="C929" s="55">
        <v>42688</v>
      </c>
      <c r="D929" s="16">
        <v>2774.0619999999999</v>
      </c>
    </row>
    <row r="930" spans="1:4" x14ac:dyDescent="0.25">
      <c r="A930" s="53"/>
      <c r="B930" s="53"/>
      <c r="C930" s="55">
        <v>42689</v>
      </c>
      <c r="D930" s="16">
        <v>2145.7179999999998</v>
      </c>
    </row>
    <row r="931" spans="1:4" x14ac:dyDescent="0.25">
      <c r="A931" s="53"/>
      <c r="B931" s="53"/>
      <c r="C931" s="55">
        <v>42690</v>
      </c>
      <c r="D931" s="16">
        <v>36.72</v>
      </c>
    </row>
    <row r="932" spans="1:4" x14ac:dyDescent="0.25">
      <c r="A932" s="53"/>
      <c r="B932" s="53"/>
      <c r="C932" s="55">
        <v>42691</v>
      </c>
      <c r="D932" s="16">
        <v>142.684</v>
      </c>
    </row>
    <row r="933" spans="1:4" x14ac:dyDescent="0.25">
      <c r="A933" s="53"/>
      <c r="B933" s="53"/>
      <c r="C933" s="55">
        <v>42692</v>
      </c>
      <c r="D933" s="16">
        <v>3958.9319999999998</v>
      </c>
    </row>
    <row r="934" spans="1:4" x14ac:dyDescent="0.25">
      <c r="A934" s="53"/>
      <c r="B934" s="53"/>
      <c r="C934" s="55">
        <v>42693</v>
      </c>
      <c r="D934" s="16">
        <v>638.4620000000001</v>
      </c>
    </row>
    <row r="935" spans="1:4" x14ac:dyDescent="0.25">
      <c r="A935" s="53"/>
      <c r="B935" s="53"/>
      <c r="C935" s="55">
        <v>42694</v>
      </c>
      <c r="D935" s="16">
        <v>3070.3330000000001</v>
      </c>
    </row>
    <row r="936" spans="1:4" x14ac:dyDescent="0.25">
      <c r="A936" s="53"/>
      <c r="B936" s="53"/>
      <c r="C936" s="55">
        <v>42695</v>
      </c>
      <c r="D936" s="16">
        <v>1176.8910000000001</v>
      </c>
    </row>
    <row r="937" spans="1:4" x14ac:dyDescent="0.25">
      <c r="A937" s="53"/>
      <c r="B937" s="53"/>
      <c r="C937" s="55">
        <v>42696</v>
      </c>
      <c r="D937" s="16">
        <v>317.04399999999998</v>
      </c>
    </row>
    <row r="938" spans="1:4" x14ac:dyDescent="0.25">
      <c r="A938" s="53"/>
      <c r="B938" s="53"/>
      <c r="C938" s="55">
        <v>42697</v>
      </c>
      <c r="D938" s="16">
        <v>100.61600000000001</v>
      </c>
    </row>
    <row r="939" spans="1:4" x14ac:dyDescent="0.25">
      <c r="A939" s="53"/>
      <c r="B939" s="53"/>
      <c r="C939" s="55">
        <v>42698</v>
      </c>
      <c r="D939" s="16">
        <v>6394.5380000000023</v>
      </c>
    </row>
    <row r="940" spans="1:4" x14ac:dyDescent="0.25">
      <c r="A940" s="53"/>
      <c r="B940" s="53"/>
      <c r="C940" s="55">
        <v>42699</v>
      </c>
      <c r="D940" s="16">
        <v>7978.5510000000004</v>
      </c>
    </row>
    <row r="941" spans="1:4" x14ac:dyDescent="0.25">
      <c r="A941" s="53"/>
      <c r="B941" s="53"/>
      <c r="C941" s="55">
        <v>42700</v>
      </c>
      <c r="D941" s="16">
        <v>8329.7430000000004</v>
      </c>
    </row>
    <row r="942" spans="1:4" x14ac:dyDescent="0.25">
      <c r="A942" s="53"/>
      <c r="B942" s="53"/>
      <c r="C942" s="55">
        <v>42701</v>
      </c>
      <c r="D942" s="16">
        <v>1651.2390000000003</v>
      </c>
    </row>
    <row r="943" spans="1:4" x14ac:dyDescent="0.25">
      <c r="A943" s="53"/>
      <c r="B943" s="53"/>
      <c r="C943" s="55">
        <v>42702</v>
      </c>
      <c r="D943" s="16">
        <v>3428.3720000000003</v>
      </c>
    </row>
    <row r="944" spans="1:4" x14ac:dyDescent="0.25">
      <c r="A944" s="53"/>
      <c r="B944" s="53"/>
      <c r="C944" s="55">
        <v>42703</v>
      </c>
      <c r="D944" s="16">
        <v>300.59200000000004</v>
      </c>
    </row>
    <row r="945" spans="1:4" x14ac:dyDescent="0.25">
      <c r="A945" s="53"/>
      <c r="B945" s="53"/>
      <c r="C945" s="55">
        <v>42704</v>
      </c>
      <c r="D945" s="16">
        <v>970.14200000000005</v>
      </c>
    </row>
    <row r="946" spans="1:4" x14ac:dyDescent="0.25">
      <c r="A946" s="53"/>
      <c r="B946" s="3" t="s">
        <v>11262</v>
      </c>
      <c r="C946" s="4"/>
      <c r="D946" s="8">
        <v>79411.96580000002</v>
      </c>
    </row>
    <row r="947" spans="1:4" x14ac:dyDescent="0.25">
      <c r="A947" s="53"/>
      <c r="B947" s="3" t="s">
        <v>10963</v>
      </c>
      <c r="C947" s="54">
        <v>42705</v>
      </c>
      <c r="D947" s="8">
        <v>7365.454999999999</v>
      </c>
    </row>
    <row r="948" spans="1:4" x14ac:dyDescent="0.25">
      <c r="A948" s="53"/>
      <c r="B948" s="53"/>
      <c r="C948" s="55">
        <v>42706</v>
      </c>
      <c r="D948" s="16">
        <v>4684.616</v>
      </c>
    </row>
    <row r="949" spans="1:4" x14ac:dyDescent="0.25">
      <c r="A949" s="53"/>
      <c r="B949" s="53"/>
      <c r="C949" s="55">
        <v>42707</v>
      </c>
      <c r="D949" s="16">
        <v>5269.8160000000007</v>
      </c>
    </row>
    <row r="950" spans="1:4" x14ac:dyDescent="0.25">
      <c r="A950" s="53"/>
      <c r="B950" s="53"/>
      <c r="C950" s="55">
        <v>42708</v>
      </c>
      <c r="D950" s="16">
        <v>944.28600000000006</v>
      </c>
    </row>
    <row r="951" spans="1:4" x14ac:dyDescent="0.25">
      <c r="A951" s="53"/>
      <c r="B951" s="53"/>
      <c r="C951" s="55">
        <v>42709</v>
      </c>
      <c r="D951" s="16">
        <v>5267.003999999999</v>
      </c>
    </row>
    <row r="952" spans="1:4" x14ac:dyDescent="0.25">
      <c r="A952" s="53"/>
      <c r="B952" s="53"/>
      <c r="C952" s="55">
        <v>42710</v>
      </c>
      <c r="D952" s="16">
        <v>3878.2760000000003</v>
      </c>
    </row>
    <row r="953" spans="1:4" x14ac:dyDescent="0.25">
      <c r="A953" s="53"/>
      <c r="B953" s="53"/>
      <c r="C953" s="55">
        <v>42712</v>
      </c>
      <c r="D953" s="16">
        <v>4709.0950000000012</v>
      </c>
    </row>
    <row r="954" spans="1:4" x14ac:dyDescent="0.25">
      <c r="A954" s="53"/>
      <c r="B954" s="53"/>
      <c r="C954" s="55">
        <v>42713</v>
      </c>
      <c r="D954" s="16">
        <v>1855.4829999999999</v>
      </c>
    </row>
    <row r="955" spans="1:4" x14ac:dyDescent="0.25">
      <c r="A955" s="53"/>
      <c r="B955" s="53"/>
      <c r="C955" s="55">
        <v>42714</v>
      </c>
      <c r="D955" s="16">
        <v>3459.7100000000005</v>
      </c>
    </row>
    <row r="956" spans="1:4" x14ac:dyDescent="0.25">
      <c r="A956" s="53"/>
      <c r="B956" s="53"/>
      <c r="C956" s="55">
        <v>42715</v>
      </c>
      <c r="D956" s="16">
        <v>6102.2500000000009</v>
      </c>
    </row>
    <row r="957" spans="1:4" x14ac:dyDescent="0.25">
      <c r="A957" s="53"/>
      <c r="B957" s="53"/>
      <c r="C957" s="55">
        <v>42716</v>
      </c>
      <c r="D957" s="16">
        <v>1981.1149999999996</v>
      </c>
    </row>
    <row r="958" spans="1:4" x14ac:dyDescent="0.25">
      <c r="A958" s="53"/>
      <c r="B958" s="53"/>
      <c r="C958" s="55">
        <v>42717</v>
      </c>
      <c r="D958" s="16">
        <v>1194.088</v>
      </c>
    </row>
    <row r="959" spans="1:4" x14ac:dyDescent="0.25">
      <c r="A959" s="53"/>
      <c r="B959" s="53"/>
      <c r="C959" s="55">
        <v>42718</v>
      </c>
      <c r="D959" s="16">
        <v>828.654</v>
      </c>
    </row>
    <row r="960" spans="1:4" x14ac:dyDescent="0.25">
      <c r="A960" s="53"/>
      <c r="B960" s="53"/>
      <c r="C960" s="55">
        <v>42719</v>
      </c>
      <c r="D960" s="16">
        <v>2637.087</v>
      </c>
    </row>
    <row r="961" spans="1:4" x14ac:dyDescent="0.25">
      <c r="A961" s="53"/>
      <c r="B961" s="53"/>
      <c r="C961" s="55">
        <v>42720</v>
      </c>
      <c r="D961" s="16">
        <v>628.54199999999992</v>
      </c>
    </row>
    <row r="962" spans="1:4" x14ac:dyDescent="0.25">
      <c r="A962" s="53"/>
      <c r="B962" s="53"/>
      <c r="C962" s="55">
        <v>42721</v>
      </c>
      <c r="D962" s="16">
        <v>12185.134</v>
      </c>
    </row>
    <row r="963" spans="1:4" x14ac:dyDescent="0.25">
      <c r="A963" s="53"/>
      <c r="B963" s="53"/>
      <c r="C963" s="55">
        <v>42722</v>
      </c>
      <c r="D963" s="16">
        <v>7051.35</v>
      </c>
    </row>
    <row r="964" spans="1:4" x14ac:dyDescent="0.25">
      <c r="A964" s="53"/>
      <c r="B964" s="53"/>
      <c r="C964" s="55">
        <v>42723</v>
      </c>
      <c r="D964" s="16">
        <v>815.11200000000008</v>
      </c>
    </row>
    <row r="965" spans="1:4" x14ac:dyDescent="0.25">
      <c r="A965" s="53"/>
      <c r="B965" s="53"/>
      <c r="C965" s="55">
        <v>42724</v>
      </c>
      <c r="D965" s="16">
        <v>134.54000000000002</v>
      </c>
    </row>
    <row r="966" spans="1:4" x14ac:dyDescent="0.25">
      <c r="A966" s="53"/>
      <c r="B966" s="53"/>
      <c r="C966" s="55">
        <v>42726</v>
      </c>
      <c r="D966" s="16">
        <v>1043.1279999999999</v>
      </c>
    </row>
    <row r="967" spans="1:4" x14ac:dyDescent="0.25">
      <c r="A967" s="53"/>
      <c r="B967" s="53"/>
      <c r="C967" s="55">
        <v>42727</v>
      </c>
      <c r="D967" s="16">
        <v>6965.857</v>
      </c>
    </row>
    <row r="968" spans="1:4" x14ac:dyDescent="0.25">
      <c r="A968" s="53"/>
      <c r="B968" s="53"/>
      <c r="C968" s="55">
        <v>42728</v>
      </c>
      <c r="D968" s="16">
        <v>1938.2600000000002</v>
      </c>
    </row>
    <row r="969" spans="1:4" x14ac:dyDescent="0.25">
      <c r="A969" s="53"/>
      <c r="B969" s="53"/>
      <c r="C969" s="55">
        <v>42729</v>
      </c>
      <c r="D969" s="16">
        <v>10488.055</v>
      </c>
    </row>
    <row r="970" spans="1:4" x14ac:dyDescent="0.25">
      <c r="A970" s="53"/>
      <c r="B970" s="53"/>
      <c r="C970" s="55">
        <v>42730</v>
      </c>
      <c r="D970" s="16">
        <v>1829.4179999999999</v>
      </c>
    </row>
    <row r="971" spans="1:4" x14ac:dyDescent="0.25">
      <c r="A971" s="53"/>
      <c r="B971" s="53"/>
      <c r="C971" s="55">
        <v>42731</v>
      </c>
      <c r="D971" s="16">
        <v>959.4899999999999</v>
      </c>
    </row>
    <row r="972" spans="1:4" x14ac:dyDescent="0.25">
      <c r="A972" s="53"/>
      <c r="B972" s="53"/>
      <c r="C972" s="55">
        <v>42733</v>
      </c>
      <c r="D972" s="16">
        <v>1277.6799999999998</v>
      </c>
    </row>
    <row r="973" spans="1:4" x14ac:dyDescent="0.25">
      <c r="A973" s="53"/>
      <c r="B973" s="53"/>
      <c r="C973" s="55">
        <v>42734</v>
      </c>
      <c r="D973" s="16">
        <v>773.774</v>
      </c>
    </row>
    <row r="974" spans="1:4" x14ac:dyDescent="0.25">
      <c r="A974" s="53"/>
      <c r="B974" s="53"/>
      <c r="C974" s="55">
        <v>42735</v>
      </c>
      <c r="D974" s="16">
        <v>731.76800000000003</v>
      </c>
    </row>
    <row r="975" spans="1:4" x14ac:dyDescent="0.25">
      <c r="A975" s="53"/>
      <c r="B975" s="3" t="s">
        <v>11263</v>
      </c>
      <c r="C975" s="4"/>
      <c r="D975" s="8">
        <v>96999.043000000005</v>
      </c>
    </row>
    <row r="976" spans="1:4" x14ac:dyDescent="0.25">
      <c r="A976" s="3" t="s">
        <v>11273</v>
      </c>
      <c r="B976" s="4"/>
      <c r="C976" s="4"/>
      <c r="D976" s="8">
        <v>609205.598</v>
      </c>
    </row>
    <row r="977" spans="1:4" x14ac:dyDescent="0.25">
      <c r="A977" s="3" t="s">
        <v>10949</v>
      </c>
      <c r="B977" s="3" t="s">
        <v>10952</v>
      </c>
      <c r="C977" s="54">
        <v>42736</v>
      </c>
      <c r="D977" s="8">
        <v>1481.8280000000002</v>
      </c>
    </row>
    <row r="978" spans="1:4" x14ac:dyDescent="0.25">
      <c r="A978" s="53"/>
      <c r="B978" s="53"/>
      <c r="C978" s="55">
        <v>42737</v>
      </c>
      <c r="D978" s="16">
        <v>2079.5540000000001</v>
      </c>
    </row>
    <row r="979" spans="1:4" x14ac:dyDescent="0.25">
      <c r="A979" s="53"/>
      <c r="B979" s="53"/>
      <c r="C979" s="55">
        <v>42738</v>
      </c>
      <c r="D979" s="16">
        <v>2070.2719999999999</v>
      </c>
    </row>
    <row r="980" spans="1:4" x14ac:dyDescent="0.25">
      <c r="A980" s="53"/>
      <c r="B980" s="53"/>
      <c r="C980" s="55">
        <v>42741</v>
      </c>
      <c r="D980" s="16">
        <v>33.74</v>
      </c>
    </row>
    <row r="981" spans="1:4" x14ac:dyDescent="0.25">
      <c r="A981" s="53"/>
      <c r="B981" s="53"/>
      <c r="C981" s="55">
        <v>42742</v>
      </c>
      <c r="D981" s="16">
        <v>3395.59</v>
      </c>
    </row>
    <row r="982" spans="1:4" x14ac:dyDescent="0.25">
      <c r="A982" s="53"/>
      <c r="B982" s="53"/>
      <c r="C982" s="55">
        <v>42743</v>
      </c>
      <c r="D982" s="16">
        <v>892.98</v>
      </c>
    </row>
    <row r="983" spans="1:4" x14ac:dyDescent="0.25">
      <c r="A983" s="53"/>
      <c r="B983" s="53"/>
      <c r="C983" s="55">
        <v>42744</v>
      </c>
      <c r="D983" s="16">
        <v>274.49100000000004</v>
      </c>
    </row>
    <row r="984" spans="1:4" x14ac:dyDescent="0.25">
      <c r="A984" s="53"/>
      <c r="B984" s="53"/>
      <c r="C984" s="55">
        <v>42747</v>
      </c>
      <c r="D984" s="16">
        <v>848.51999999999975</v>
      </c>
    </row>
    <row r="985" spans="1:4" x14ac:dyDescent="0.25">
      <c r="A985" s="53"/>
      <c r="B985" s="53"/>
      <c r="C985" s="55">
        <v>42748</v>
      </c>
      <c r="D985" s="16">
        <v>4619.329999999999</v>
      </c>
    </row>
    <row r="986" spans="1:4" x14ac:dyDescent="0.25">
      <c r="A986" s="53"/>
      <c r="B986" s="53"/>
      <c r="C986" s="55">
        <v>42749</v>
      </c>
      <c r="D986" s="16">
        <v>1056.038</v>
      </c>
    </row>
    <row r="987" spans="1:4" x14ac:dyDescent="0.25">
      <c r="A987" s="53"/>
      <c r="B987" s="53"/>
      <c r="C987" s="55">
        <v>42750</v>
      </c>
      <c r="D987" s="16">
        <v>2140.2799999999997</v>
      </c>
    </row>
    <row r="988" spans="1:4" x14ac:dyDescent="0.25">
      <c r="A988" s="53"/>
      <c r="B988" s="53"/>
      <c r="C988" s="55">
        <v>42751</v>
      </c>
      <c r="D988" s="16">
        <v>6230.2919999999995</v>
      </c>
    </row>
    <row r="989" spans="1:4" x14ac:dyDescent="0.25">
      <c r="A989" s="53"/>
      <c r="B989" s="53"/>
      <c r="C989" s="55">
        <v>42754</v>
      </c>
      <c r="D989" s="16">
        <v>2013.7149999999997</v>
      </c>
    </row>
    <row r="990" spans="1:4" x14ac:dyDescent="0.25">
      <c r="A990" s="53"/>
      <c r="B990" s="53"/>
      <c r="C990" s="55">
        <v>42755</v>
      </c>
      <c r="D990" s="16">
        <v>767.83800000000008</v>
      </c>
    </row>
    <row r="991" spans="1:4" x14ac:dyDescent="0.25">
      <c r="A991" s="53"/>
      <c r="B991" s="53"/>
      <c r="C991" s="55">
        <v>42756</v>
      </c>
      <c r="D991" s="16">
        <v>2546.643</v>
      </c>
    </row>
    <row r="992" spans="1:4" x14ac:dyDescent="0.25">
      <c r="A992" s="53"/>
      <c r="B992" s="53"/>
      <c r="C992" s="55">
        <v>42757</v>
      </c>
      <c r="D992" s="16">
        <v>4212.3719999999994</v>
      </c>
    </row>
    <row r="993" spans="1:4" x14ac:dyDescent="0.25">
      <c r="A993" s="53"/>
      <c r="B993" s="53"/>
      <c r="C993" s="55">
        <v>42758</v>
      </c>
      <c r="D993" s="16">
        <v>450.33400000000006</v>
      </c>
    </row>
    <row r="994" spans="1:4" x14ac:dyDescent="0.25">
      <c r="A994" s="53"/>
      <c r="B994" s="53"/>
      <c r="C994" s="55">
        <v>42759</v>
      </c>
      <c r="D994" s="16">
        <v>418.66600000000005</v>
      </c>
    </row>
    <row r="995" spans="1:4" x14ac:dyDescent="0.25">
      <c r="A995" s="53"/>
      <c r="B995" s="53"/>
      <c r="C995" s="55">
        <v>42761</v>
      </c>
      <c r="D995" s="16">
        <v>3055.28</v>
      </c>
    </row>
    <row r="996" spans="1:4" x14ac:dyDescent="0.25">
      <c r="A996" s="53"/>
      <c r="B996" s="53"/>
      <c r="C996" s="55">
        <v>42762</v>
      </c>
      <c r="D996" s="16">
        <v>331.91399999999999</v>
      </c>
    </row>
    <row r="997" spans="1:4" x14ac:dyDescent="0.25">
      <c r="A997" s="53"/>
      <c r="B997" s="53"/>
      <c r="C997" s="55">
        <v>42763</v>
      </c>
      <c r="D997" s="16">
        <v>1007.52</v>
      </c>
    </row>
    <row r="998" spans="1:4" x14ac:dyDescent="0.25">
      <c r="A998" s="53"/>
      <c r="B998" s="53"/>
      <c r="C998" s="55">
        <v>42764</v>
      </c>
      <c r="D998" s="16">
        <v>294.84200000000004</v>
      </c>
    </row>
    <row r="999" spans="1:4" x14ac:dyDescent="0.25">
      <c r="A999" s="53"/>
      <c r="B999" s="53"/>
      <c r="C999" s="55">
        <v>42765</v>
      </c>
      <c r="D999" s="16">
        <v>3749.335</v>
      </c>
    </row>
    <row r="1000" spans="1:4" x14ac:dyDescent="0.25">
      <c r="A1000" s="53"/>
      <c r="B1000" s="3" t="s">
        <v>11252</v>
      </c>
      <c r="C1000" s="4"/>
      <c r="D1000" s="8">
        <v>43971.373999999989</v>
      </c>
    </row>
    <row r="1001" spans="1:4" x14ac:dyDescent="0.25">
      <c r="A1001" s="53"/>
      <c r="B1001" s="3" t="s">
        <v>10953</v>
      </c>
      <c r="C1001" s="54">
        <v>42768</v>
      </c>
      <c r="D1001" s="8">
        <v>913.35400000000004</v>
      </c>
    </row>
    <row r="1002" spans="1:4" x14ac:dyDescent="0.25">
      <c r="A1002" s="53"/>
      <c r="B1002" s="53"/>
      <c r="C1002" s="55">
        <v>42769</v>
      </c>
      <c r="D1002" s="16">
        <v>922.327</v>
      </c>
    </row>
    <row r="1003" spans="1:4" x14ac:dyDescent="0.25">
      <c r="A1003" s="53"/>
      <c r="B1003" s="53"/>
      <c r="C1003" s="55">
        <v>42770</v>
      </c>
      <c r="D1003" s="16">
        <v>32.67</v>
      </c>
    </row>
    <row r="1004" spans="1:4" x14ac:dyDescent="0.25">
      <c r="A1004" s="53"/>
      <c r="B1004" s="53"/>
      <c r="C1004" s="55">
        <v>42771</v>
      </c>
      <c r="D1004" s="16">
        <v>2263.0119999999997</v>
      </c>
    </row>
    <row r="1005" spans="1:4" x14ac:dyDescent="0.25">
      <c r="A1005" s="53"/>
      <c r="B1005" s="53"/>
      <c r="C1005" s="55">
        <v>42772</v>
      </c>
      <c r="D1005" s="16">
        <v>904.35399999999993</v>
      </c>
    </row>
    <row r="1006" spans="1:4" x14ac:dyDescent="0.25">
      <c r="A1006" s="53"/>
      <c r="B1006" s="53"/>
      <c r="C1006" s="55">
        <v>42775</v>
      </c>
      <c r="D1006" s="16">
        <v>773.76400000000001</v>
      </c>
    </row>
    <row r="1007" spans="1:4" x14ac:dyDescent="0.25">
      <c r="A1007" s="53"/>
      <c r="B1007" s="53"/>
      <c r="C1007" s="55">
        <v>42776</v>
      </c>
      <c r="D1007" s="16">
        <v>227.10299999999998</v>
      </c>
    </row>
    <row r="1008" spans="1:4" x14ac:dyDescent="0.25">
      <c r="A1008" s="53"/>
      <c r="B1008" s="53"/>
      <c r="C1008" s="55">
        <v>42777</v>
      </c>
      <c r="D1008" s="16">
        <v>1241.5160000000001</v>
      </c>
    </row>
    <row r="1009" spans="1:4" x14ac:dyDescent="0.25">
      <c r="A1009" s="53"/>
      <c r="B1009" s="53"/>
      <c r="C1009" s="55">
        <v>42779</v>
      </c>
      <c r="D1009" s="16">
        <v>1058.43</v>
      </c>
    </row>
    <row r="1010" spans="1:4" x14ac:dyDescent="0.25">
      <c r="A1010" s="53"/>
      <c r="B1010" s="53"/>
      <c r="C1010" s="55">
        <v>42782</v>
      </c>
      <c r="D1010" s="16">
        <v>1337.442</v>
      </c>
    </row>
    <row r="1011" spans="1:4" x14ac:dyDescent="0.25">
      <c r="A1011" s="53"/>
      <c r="B1011" s="53"/>
      <c r="C1011" s="55">
        <v>42783</v>
      </c>
      <c r="D1011" s="16">
        <v>2964.8173999999995</v>
      </c>
    </row>
    <row r="1012" spans="1:4" x14ac:dyDescent="0.25">
      <c r="A1012" s="53"/>
      <c r="B1012" s="53"/>
      <c r="C1012" s="55">
        <v>42784</v>
      </c>
      <c r="D1012" s="16">
        <v>287.32599999999996</v>
      </c>
    </row>
    <row r="1013" spans="1:4" x14ac:dyDescent="0.25">
      <c r="A1013" s="53"/>
      <c r="B1013" s="53"/>
      <c r="C1013" s="55">
        <v>42785</v>
      </c>
      <c r="D1013" s="16">
        <v>1314.59</v>
      </c>
    </row>
    <row r="1014" spans="1:4" x14ac:dyDescent="0.25">
      <c r="A1014" s="53"/>
      <c r="B1014" s="53"/>
      <c r="C1014" s="55">
        <v>42786</v>
      </c>
      <c r="D1014" s="16">
        <v>1150.29</v>
      </c>
    </row>
    <row r="1015" spans="1:4" x14ac:dyDescent="0.25">
      <c r="A1015" s="53"/>
      <c r="B1015" s="53"/>
      <c r="C1015" s="55">
        <v>42787</v>
      </c>
      <c r="D1015" s="16">
        <v>47.904000000000003</v>
      </c>
    </row>
    <row r="1016" spans="1:4" x14ac:dyDescent="0.25">
      <c r="A1016" s="53"/>
      <c r="B1016" s="53"/>
      <c r="C1016" s="55">
        <v>42789</v>
      </c>
      <c r="D1016" s="16">
        <v>117.79999999999998</v>
      </c>
    </row>
    <row r="1017" spans="1:4" x14ac:dyDescent="0.25">
      <c r="A1017" s="53"/>
      <c r="B1017" s="53"/>
      <c r="C1017" s="55">
        <v>42790</v>
      </c>
      <c r="D1017" s="16">
        <v>1448.6759999999999</v>
      </c>
    </row>
    <row r="1018" spans="1:4" x14ac:dyDescent="0.25">
      <c r="A1018" s="53"/>
      <c r="B1018" s="53"/>
      <c r="C1018" s="55">
        <v>42791</v>
      </c>
      <c r="D1018" s="16">
        <v>430.49200000000002</v>
      </c>
    </row>
    <row r="1019" spans="1:4" x14ac:dyDescent="0.25">
      <c r="A1019" s="53"/>
      <c r="B1019" s="53"/>
      <c r="C1019" s="55">
        <v>42792</v>
      </c>
      <c r="D1019" s="16">
        <v>2847.6459999999997</v>
      </c>
    </row>
    <row r="1020" spans="1:4" x14ac:dyDescent="0.25">
      <c r="A1020" s="53"/>
      <c r="B1020" s="53"/>
      <c r="C1020" s="55">
        <v>42794</v>
      </c>
      <c r="D1020" s="16">
        <v>17.62</v>
      </c>
    </row>
    <row r="1021" spans="1:4" x14ac:dyDescent="0.25">
      <c r="A1021" s="53"/>
      <c r="B1021" s="3" t="s">
        <v>11253</v>
      </c>
      <c r="C1021" s="4"/>
      <c r="D1021" s="8">
        <v>20301.133399999999</v>
      </c>
    </row>
    <row r="1022" spans="1:4" x14ac:dyDescent="0.25">
      <c r="A1022" s="53"/>
      <c r="B1022" s="3" t="s">
        <v>10954</v>
      </c>
      <c r="C1022" s="54">
        <v>42796</v>
      </c>
      <c r="D1022" s="8">
        <v>1450.126</v>
      </c>
    </row>
    <row r="1023" spans="1:4" x14ac:dyDescent="0.25">
      <c r="A1023" s="53"/>
      <c r="B1023" s="53"/>
      <c r="C1023" s="55">
        <v>42797</v>
      </c>
      <c r="D1023" s="16">
        <v>2000.104</v>
      </c>
    </row>
    <row r="1024" spans="1:4" x14ac:dyDescent="0.25">
      <c r="A1024" s="53"/>
      <c r="B1024" s="53"/>
      <c r="C1024" s="55">
        <v>42798</v>
      </c>
      <c r="D1024" s="16">
        <v>228.82200000000003</v>
      </c>
    </row>
    <row r="1025" spans="1:4" x14ac:dyDescent="0.25">
      <c r="A1025" s="53"/>
      <c r="B1025" s="53"/>
      <c r="C1025" s="55">
        <v>42799</v>
      </c>
      <c r="D1025" s="16">
        <v>1240.02</v>
      </c>
    </row>
    <row r="1026" spans="1:4" x14ac:dyDescent="0.25">
      <c r="A1026" s="53"/>
      <c r="B1026" s="53"/>
      <c r="C1026" s="55">
        <v>42800</v>
      </c>
      <c r="D1026" s="16">
        <v>778.2360000000001</v>
      </c>
    </row>
    <row r="1027" spans="1:4" x14ac:dyDescent="0.25">
      <c r="A1027" s="53"/>
      <c r="B1027" s="53"/>
      <c r="C1027" s="55">
        <v>42801</v>
      </c>
      <c r="D1027" s="16">
        <v>166.59</v>
      </c>
    </row>
    <row r="1028" spans="1:4" x14ac:dyDescent="0.25">
      <c r="A1028" s="53"/>
      <c r="B1028" s="53"/>
      <c r="C1028" s="55">
        <v>42802</v>
      </c>
      <c r="D1028" s="16">
        <v>843.10000000000014</v>
      </c>
    </row>
    <row r="1029" spans="1:4" x14ac:dyDescent="0.25">
      <c r="A1029" s="53"/>
      <c r="B1029" s="53"/>
      <c r="C1029" s="55">
        <v>42803</v>
      </c>
      <c r="D1029" s="16">
        <v>710.80400000000009</v>
      </c>
    </row>
    <row r="1030" spans="1:4" x14ac:dyDescent="0.25">
      <c r="A1030" s="53"/>
      <c r="B1030" s="53"/>
      <c r="C1030" s="55">
        <v>42804</v>
      </c>
      <c r="D1030" s="16">
        <v>1252.952</v>
      </c>
    </row>
    <row r="1031" spans="1:4" x14ac:dyDescent="0.25">
      <c r="A1031" s="53"/>
      <c r="B1031" s="53"/>
      <c r="C1031" s="55">
        <v>42805</v>
      </c>
      <c r="D1031" s="16">
        <v>1973.7080000000001</v>
      </c>
    </row>
    <row r="1032" spans="1:4" x14ac:dyDescent="0.25">
      <c r="A1032" s="53"/>
      <c r="B1032" s="53"/>
      <c r="C1032" s="55">
        <v>42806</v>
      </c>
      <c r="D1032" s="16">
        <v>353.28000000000003</v>
      </c>
    </row>
    <row r="1033" spans="1:4" x14ac:dyDescent="0.25">
      <c r="A1033" s="53"/>
      <c r="B1033" s="53"/>
      <c r="C1033" s="55">
        <v>42807</v>
      </c>
      <c r="D1033" s="16">
        <v>4791.3500000000004</v>
      </c>
    </row>
    <row r="1034" spans="1:4" x14ac:dyDescent="0.25">
      <c r="A1034" s="53"/>
      <c r="B1034" s="53"/>
      <c r="C1034" s="55">
        <v>42808</v>
      </c>
      <c r="D1034" s="16">
        <v>49.616000000000007</v>
      </c>
    </row>
    <row r="1035" spans="1:4" x14ac:dyDescent="0.25">
      <c r="A1035" s="53"/>
      <c r="B1035" s="53"/>
      <c r="C1035" s="55">
        <v>42810</v>
      </c>
      <c r="D1035" s="16">
        <v>2014.3810000000001</v>
      </c>
    </row>
    <row r="1036" spans="1:4" x14ac:dyDescent="0.25">
      <c r="A1036" s="53"/>
      <c r="B1036" s="53"/>
      <c r="C1036" s="55">
        <v>42811</v>
      </c>
      <c r="D1036" s="16">
        <v>542.74599999999998</v>
      </c>
    </row>
    <row r="1037" spans="1:4" x14ac:dyDescent="0.25">
      <c r="A1037" s="53"/>
      <c r="B1037" s="53"/>
      <c r="C1037" s="55">
        <v>42812</v>
      </c>
      <c r="D1037" s="16">
        <v>1027.7579999999998</v>
      </c>
    </row>
    <row r="1038" spans="1:4" x14ac:dyDescent="0.25">
      <c r="A1038" s="53"/>
      <c r="B1038" s="53"/>
      <c r="C1038" s="55">
        <v>42813</v>
      </c>
      <c r="D1038" s="16">
        <v>2166.248</v>
      </c>
    </row>
    <row r="1039" spans="1:4" x14ac:dyDescent="0.25">
      <c r="A1039" s="53"/>
      <c r="B1039" s="53"/>
      <c r="C1039" s="55">
        <v>42814</v>
      </c>
      <c r="D1039" s="16">
        <v>899.56799999999998</v>
      </c>
    </row>
    <row r="1040" spans="1:4" x14ac:dyDescent="0.25">
      <c r="A1040" s="53"/>
      <c r="B1040" s="53"/>
      <c r="C1040" s="55">
        <v>42815</v>
      </c>
      <c r="D1040" s="16">
        <v>3332.6360000000004</v>
      </c>
    </row>
    <row r="1041" spans="1:4" x14ac:dyDescent="0.25">
      <c r="A1041" s="53"/>
      <c r="B1041" s="53"/>
      <c r="C1041" s="55">
        <v>42817</v>
      </c>
      <c r="D1041" s="16">
        <v>14816.067999999999</v>
      </c>
    </row>
    <row r="1042" spans="1:4" x14ac:dyDescent="0.25">
      <c r="A1042" s="53"/>
      <c r="B1042" s="53"/>
      <c r="C1042" s="55">
        <v>42818</v>
      </c>
      <c r="D1042" s="16">
        <v>1257.2980000000002</v>
      </c>
    </row>
    <row r="1043" spans="1:4" x14ac:dyDescent="0.25">
      <c r="A1043" s="53"/>
      <c r="B1043" s="53"/>
      <c r="C1043" s="55">
        <v>42819</v>
      </c>
      <c r="D1043" s="16">
        <v>3567.0259999999998</v>
      </c>
    </row>
    <row r="1044" spans="1:4" x14ac:dyDescent="0.25">
      <c r="A1044" s="53"/>
      <c r="B1044" s="53"/>
      <c r="C1044" s="55">
        <v>42820</v>
      </c>
      <c r="D1044" s="16">
        <v>3252.88</v>
      </c>
    </row>
    <row r="1045" spans="1:4" x14ac:dyDescent="0.25">
      <c r="A1045" s="53"/>
      <c r="B1045" s="53"/>
      <c r="C1045" s="55">
        <v>42821</v>
      </c>
      <c r="D1045" s="16">
        <v>2933.5160000000005</v>
      </c>
    </row>
    <row r="1046" spans="1:4" x14ac:dyDescent="0.25">
      <c r="A1046" s="53"/>
      <c r="B1046" s="53"/>
      <c r="C1046" s="55">
        <v>42822</v>
      </c>
      <c r="D1046" s="16">
        <v>1504.702</v>
      </c>
    </row>
    <row r="1047" spans="1:4" x14ac:dyDescent="0.25">
      <c r="A1047" s="53"/>
      <c r="B1047" s="53"/>
      <c r="C1047" s="55">
        <v>42823</v>
      </c>
      <c r="D1047" s="16">
        <v>81.400000000000006</v>
      </c>
    </row>
    <row r="1048" spans="1:4" x14ac:dyDescent="0.25">
      <c r="A1048" s="53"/>
      <c r="B1048" s="53"/>
      <c r="C1048" s="55">
        <v>42824</v>
      </c>
      <c r="D1048" s="16">
        <v>656.40700000000004</v>
      </c>
    </row>
    <row r="1049" spans="1:4" x14ac:dyDescent="0.25">
      <c r="A1049" s="53"/>
      <c r="B1049" s="53"/>
      <c r="C1049" s="55">
        <v>42825</v>
      </c>
      <c r="D1049" s="16">
        <v>4981.0107999999991</v>
      </c>
    </row>
    <row r="1050" spans="1:4" x14ac:dyDescent="0.25">
      <c r="A1050" s="53"/>
      <c r="B1050" s="3" t="s">
        <v>11254</v>
      </c>
      <c r="C1050" s="4"/>
      <c r="D1050" s="8">
        <v>58872.352799999993</v>
      </c>
    </row>
    <row r="1051" spans="1:4" x14ac:dyDescent="0.25">
      <c r="A1051" s="53"/>
      <c r="B1051" s="3" t="s">
        <v>10955</v>
      </c>
      <c r="C1051" s="54">
        <v>42826</v>
      </c>
      <c r="D1051" s="8">
        <v>5972.9879999999994</v>
      </c>
    </row>
    <row r="1052" spans="1:4" x14ac:dyDescent="0.25">
      <c r="A1052" s="53"/>
      <c r="B1052" s="53"/>
      <c r="C1052" s="55">
        <v>42827</v>
      </c>
      <c r="D1052" s="16">
        <v>822.97000000000014</v>
      </c>
    </row>
    <row r="1053" spans="1:4" x14ac:dyDescent="0.25">
      <c r="A1053" s="53"/>
      <c r="B1053" s="53"/>
      <c r="C1053" s="55">
        <v>42828</v>
      </c>
      <c r="D1053" s="16">
        <v>32.527999999999999</v>
      </c>
    </row>
    <row r="1054" spans="1:4" x14ac:dyDescent="0.25">
      <c r="A1054" s="53"/>
      <c r="B1054" s="53"/>
      <c r="C1054" s="55">
        <v>42829</v>
      </c>
      <c r="D1054" s="16">
        <v>808.47</v>
      </c>
    </row>
    <row r="1055" spans="1:4" x14ac:dyDescent="0.25">
      <c r="A1055" s="53"/>
      <c r="B1055" s="53"/>
      <c r="C1055" s="55">
        <v>42831</v>
      </c>
      <c r="D1055" s="16">
        <v>114.41999999999999</v>
      </c>
    </row>
    <row r="1056" spans="1:4" x14ac:dyDescent="0.25">
      <c r="A1056" s="53"/>
      <c r="B1056" s="53"/>
      <c r="C1056" s="55">
        <v>42832</v>
      </c>
      <c r="D1056" s="16">
        <v>1971.2905000000003</v>
      </c>
    </row>
    <row r="1057" spans="1:4" x14ac:dyDescent="0.25">
      <c r="A1057" s="53"/>
      <c r="B1057" s="53"/>
      <c r="C1057" s="55">
        <v>42833</v>
      </c>
      <c r="D1057" s="16">
        <v>6401.93</v>
      </c>
    </row>
    <row r="1058" spans="1:4" x14ac:dyDescent="0.25">
      <c r="A1058" s="53"/>
      <c r="B1058" s="53"/>
      <c r="C1058" s="55">
        <v>42834</v>
      </c>
      <c r="D1058" s="16">
        <v>1626.71</v>
      </c>
    </row>
    <row r="1059" spans="1:4" x14ac:dyDescent="0.25">
      <c r="A1059" s="53"/>
      <c r="B1059" s="53"/>
      <c r="C1059" s="55">
        <v>42835</v>
      </c>
      <c r="D1059" s="16">
        <v>755.529</v>
      </c>
    </row>
    <row r="1060" spans="1:4" x14ac:dyDescent="0.25">
      <c r="A1060" s="53"/>
      <c r="B1060" s="53"/>
      <c r="C1060" s="55">
        <v>42836</v>
      </c>
      <c r="D1060" s="16">
        <v>319.80600000000004</v>
      </c>
    </row>
    <row r="1061" spans="1:4" x14ac:dyDescent="0.25">
      <c r="A1061" s="53"/>
      <c r="B1061" s="53"/>
      <c r="C1061" s="55">
        <v>42837</v>
      </c>
      <c r="D1061" s="16">
        <v>69.66</v>
      </c>
    </row>
    <row r="1062" spans="1:4" x14ac:dyDescent="0.25">
      <c r="A1062" s="53"/>
      <c r="B1062" s="53"/>
      <c r="C1062" s="55">
        <v>42838</v>
      </c>
      <c r="D1062" s="16">
        <v>1345.8240000000001</v>
      </c>
    </row>
    <row r="1063" spans="1:4" x14ac:dyDescent="0.25">
      <c r="A1063" s="53"/>
      <c r="B1063" s="53"/>
      <c r="C1063" s="55">
        <v>42839</v>
      </c>
      <c r="D1063" s="16">
        <v>652.93000000000006</v>
      </c>
    </row>
    <row r="1064" spans="1:4" x14ac:dyDescent="0.25">
      <c r="A1064" s="53"/>
      <c r="B1064" s="53"/>
      <c r="C1064" s="55">
        <v>42840</v>
      </c>
      <c r="D1064" s="16">
        <v>332.33799999999997</v>
      </c>
    </row>
    <row r="1065" spans="1:4" x14ac:dyDescent="0.25">
      <c r="A1065" s="53"/>
      <c r="B1065" s="53"/>
      <c r="C1065" s="55">
        <v>42841</v>
      </c>
      <c r="D1065" s="16">
        <v>944.42899999999997</v>
      </c>
    </row>
    <row r="1066" spans="1:4" x14ac:dyDescent="0.25">
      <c r="A1066" s="53"/>
      <c r="B1066" s="53"/>
      <c r="C1066" s="55">
        <v>42842</v>
      </c>
      <c r="D1066" s="16">
        <v>3431.4590000000003</v>
      </c>
    </row>
    <row r="1067" spans="1:4" x14ac:dyDescent="0.25">
      <c r="A1067" s="53"/>
      <c r="B1067" s="53"/>
      <c r="C1067" s="55">
        <v>42845</v>
      </c>
      <c r="D1067" s="16">
        <v>2033.2400000000002</v>
      </c>
    </row>
    <row r="1068" spans="1:4" x14ac:dyDescent="0.25">
      <c r="A1068" s="53"/>
      <c r="B1068" s="53"/>
      <c r="C1068" s="55">
        <v>42846</v>
      </c>
      <c r="D1068" s="16">
        <v>1254.5640000000001</v>
      </c>
    </row>
    <row r="1069" spans="1:4" x14ac:dyDescent="0.25">
      <c r="A1069" s="53"/>
      <c r="B1069" s="53"/>
      <c r="C1069" s="55">
        <v>42847</v>
      </c>
      <c r="D1069" s="16">
        <v>947.69200000000012</v>
      </c>
    </row>
    <row r="1070" spans="1:4" x14ac:dyDescent="0.25">
      <c r="A1070" s="53"/>
      <c r="B1070" s="53"/>
      <c r="C1070" s="55">
        <v>42848</v>
      </c>
      <c r="D1070" s="16">
        <v>1199.222</v>
      </c>
    </row>
    <row r="1071" spans="1:4" x14ac:dyDescent="0.25">
      <c r="A1071" s="53"/>
      <c r="B1071" s="53"/>
      <c r="C1071" s="55">
        <v>42849</v>
      </c>
      <c r="D1071" s="16">
        <v>928.55799999999999</v>
      </c>
    </row>
    <row r="1072" spans="1:4" x14ac:dyDescent="0.25">
      <c r="A1072" s="53"/>
      <c r="B1072" s="53"/>
      <c r="C1072" s="55">
        <v>42850</v>
      </c>
      <c r="D1072" s="16">
        <v>678.11299999999983</v>
      </c>
    </row>
    <row r="1073" spans="1:4" x14ac:dyDescent="0.25">
      <c r="A1073" s="53"/>
      <c r="B1073" s="53"/>
      <c r="C1073" s="55">
        <v>42851</v>
      </c>
      <c r="D1073" s="16">
        <v>61.608000000000004</v>
      </c>
    </row>
    <row r="1074" spans="1:4" x14ac:dyDescent="0.25">
      <c r="A1074" s="53"/>
      <c r="B1074" s="53"/>
      <c r="C1074" s="55">
        <v>42852</v>
      </c>
      <c r="D1074" s="16">
        <v>576.57560000000001</v>
      </c>
    </row>
    <row r="1075" spans="1:4" x14ac:dyDescent="0.25">
      <c r="A1075" s="53"/>
      <c r="B1075" s="53"/>
      <c r="C1075" s="55">
        <v>42853</v>
      </c>
      <c r="D1075" s="16">
        <v>795.29600000000005</v>
      </c>
    </row>
    <row r="1076" spans="1:4" x14ac:dyDescent="0.25">
      <c r="A1076" s="53"/>
      <c r="B1076" s="53"/>
      <c r="C1076" s="55">
        <v>42854</v>
      </c>
      <c r="D1076" s="16">
        <v>1053.26</v>
      </c>
    </row>
    <row r="1077" spans="1:4" x14ac:dyDescent="0.25">
      <c r="A1077" s="53"/>
      <c r="B1077" s="53"/>
      <c r="C1077" s="55">
        <v>42855</v>
      </c>
      <c r="D1077" s="16">
        <v>1390.1259999999997</v>
      </c>
    </row>
    <row r="1078" spans="1:4" x14ac:dyDescent="0.25">
      <c r="A1078" s="53"/>
      <c r="B1078" s="3" t="s">
        <v>11255</v>
      </c>
      <c r="C1078" s="4"/>
      <c r="D1078" s="8">
        <v>36521.536100000005</v>
      </c>
    </row>
    <row r="1079" spans="1:4" x14ac:dyDescent="0.25">
      <c r="A1079" s="53"/>
      <c r="B1079" s="3" t="s">
        <v>10956</v>
      </c>
      <c r="C1079" s="54">
        <v>42856</v>
      </c>
      <c r="D1079" s="8">
        <v>4108.37</v>
      </c>
    </row>
    <row r="1080" spans="1:4" x14ac:dyDescent="0.25">
      <c r="A1080" s="53"/>
      <c r="B1080" s="53"/>
      <c r="C1080" s="55">
        <v>42857</v>
      </c>
      <c r="D1080" s="16">
        <v>399.10999999999996</v>
      </c>
    </row>
    <row r="1081" spans="1:4" x14ac:dyDescent="0.25">
      <c r="A1081" s="53"/>
      <c r="B1081" s="53"/>
      <c r="C1081" s="55">
        <v>42858</v>
      </c>
      <c r="D1081" s="16">
        <v>1386.346</v>
      </c>
    </row>
    <row r="1082" spans="1:4" x14ac:dyDescent="0.25">
      <c r="A1082" s="53"/>
      <c r="B1082" s="53"/>
      <c r="C1082" s="55">
        <v>42859</v>
      </c>
      <c r="D1082" s="16">
        <v>1389.4050000000004</v>
      </c>
    </row>
    <row r="1083" spans="1:4" x14ac:dyDescent="0.25">
      <c r="A1083" s="53"/>
      <c r="B1083" s="53"/>
      <c r="C1083" s="55">
        <v>42860</v>
      </c>
      <c r="D1083" s="16">
        <v>185.12300000000002</v>
      </c>
    </row>
    <row r="1084" spans="1:4" x14ac:dyDescent="0.25">
      <c r="A1084" s="53"/>
      <c r="B1084" s="53"/>
      <c r="C1084" s="55">
        <v>42861</v>
      </c>
      <c r="D1084" s="16">
        <v>3183.3697999999999</v>
      </c>
    </row>
    <row r="1085" spans="1:4" x14ac:dyDescent="0.25">
      <c r="A1085" s="53"/>
      <c r="B1085" s="53"/>
      <c r="C1085" s="55">
        <v>42862</v>
      </c>
      <c r="D1085" s="16">
        <v>2549.4679999999998</v>
      </c>
    </row>
    <row r="1086" spans="1:4" x14ac:dyDescent="0.25">
      <c r="A1086" s="53"/>
      <c r="B1086" s="53"/>
      <c r="C1086" s="55">
        <v>42863</v>
      </c>
      <c r="D1086" s="16">
        <v>3658.5540000000005</v>
      </c>
    </row>
    <row r="1087" spans="1:4" x14ac:dyDescent="0.25">
      <c r="A1087" s="53"/>
      <c r="B1087" s="53"/>
      <c r="C1087" s="55">
        <v>42864</v>
      </c>
      <c r="D1087" s="16">
        <v>1078.222</v>
      </c>
    </row>
    <row r="1088" spans="1:4" x14ac:dyDescent="0.25">
      <c r="A1088" s="53"/>
      <c r="B1088" s="53"/>
      <c r="C1088" s="55">
        <v>42866</v>
      </c>
      <c r="D1088" s="16">
        <v>449.46900000000005</v>
      </c>
    </row>
    <row r="1089" spans="1:4" x14ac:dyDescent="0.25">
      <c r="A1089" s="53"/>
      <c r="B1089" s="53"/>
      <c r="C1089" s="55">
        <v>42867</v>
      </c>
      <c r="D1089" s="16">
        <v>970.38400000000001</v>
      </c>
    </row>
    <row r="1090" spans="1:4" x14ac:dyDescent="0.25">
      <c r="A1090" s="53"/>
      <c r="B1090" s="53"/>
      <c r="C1090" s="55">
        <v>42868</v>
      </c>
      <c r="D1090" s="16">
        <v>3066.3780000000002</v>
      </c>
    </row>
    <row r="1091" spans="1:4" x14ac:dyDescent="0.25">
      <c r="A1091" s="53"/>
      <c r="B1091" s="53"/>
      <c r="C1091" s="55">
        <v>42869</v>
      </c>
      <c r="D1091" s="16">
        <v>4182.061999999999</v>
      </c>
    </row>
    <row r="1092" spans="1:4" x14ac:dyDescent="0.25">
      <c r="A1092" s="53"/>
      <c r="B1092" s="53"/>
      <c r="C1092" s="55">
        <v>42870</v>
      </c>
      <c r="D1092" s="16">
        <v>421.26400000000001</v>
      </c>
    </row>
    <row r="1093" spans="1:4" x14ac:dyDescent="0.25">
      <c r="A1093" s="53"/>
      <c r="B1093" s="53"/>
      <c r="C1093" s="55">
        <v>42871</v>
      </c>
      <c r="D1093" s="16">
        <v>221.024</v>
      </c>
    </row>
    <row r="1094" spans="1:4" x14ac:dyDescent="0.25">
      <c r="A1094" s="53"/>
      <c r="B1094" s="53"/>
      <c r="C1094" s="55">
        <v>42873</v>
      </c>
      <c r="D1094" s="16">
        <v>1830.508</v>
      </c>
    </row>
    <row r="1095" spans="1:4" x14ac:dyDescent="0.25">
      <c r="A1095" s="53"/>
      <c r="B1095" s="53"/>
      <c r="C1095" s="55">
        <v>42874</v>
      </c>
      <c r="D1095" s="16">
        <v>4919.1819999999998</v>
      </c>
    </row>
    <row r="1096" spans="1:4" x14ac:dyDescent="0.25">
      <c r="A1096" s="53"/>
      <c r="B1096" s="53"/>
      <c r="C1096" s="55">
        <v>42875</v>
      </c>
      <c r="D1096" s="16">
        <v>2997.5780000000004</v>
      </c>
    </row>
    <row r="1097" spans="1:4" x14ac:dyDescent="0.25">
      <c r="A1097" s="53"/>
      <c r="B1097" s="53"/>
      <c r="C1097" s="55">
        <v>42876</v>
      </c>
      <c r="D1097" s="16">
        <v>538.0200000000001</v>
      </c>
    </row>
    <row r="1098" spans="1:4" x14ac:dyDescent="0.25">
      <c r="A1098" s="53"/>
      <c r="B1098" s="53"/>
      <c r="C1098" s="55">
        <v>42877</v>
      </c>
      <c r="D1098" s="16">
        <v>336.56199999999995</v>
      </c>
    </row>
    <row r="1099" spans="1:4" x14ac:dyDescent="0.25">
      <c r="A1099" s="53"/>
      <c r="B1099" s="53"/>
      <c r="C1099" s="55">
        <v>42878</v>
      </c>
      <c r="D1099" s="16">
        <v>241.43600000000001</v>
      </c>
    </row>
    <row r="1100" spans="1:4" x14ac:dyDescent="0.25">
      <c r="A1100" s="53"/>
      <c r="B1100" s="53"/>
      <c r="C1100" s="55">
        <v>42880</v>
      </c>
      <c r="D1100" s="16">
        <v>886.02599999999995</v>
      </c>
    </row>
    <row r="1101" spans="1:4" x14ac:dyDescent="0.25">
      <c r="A1101" s="53"/>
      <c r="B1101" s="53"/>
      <c r="C1101" s="55">
        <v>42881</v>
      </c>
      <c r="D1101" s="16">
        <v>270.23999999999995</v>
      </c>
    </row>
    <row r="1102" spans="1:4" x14ac:dyDescent="0.25">
      <c r="A1102" s="53"/>
      <c r="B1102" s="53"/>
      <c r="C1102" s="55">
        <v>42882</v>
      </c>
      <c r="D1102" s="16">
        <v>2084.9079999999999</v>
      </c>
    </row>
    <row r="1103" spans="1:4" x14ac:dyDescent="0.25">
      <c r="A1103" s="53"/>
      <c r="B1103" s="53"/>
      <c r="C1103" s="55">
        <v>42883</v>
      </c>
      <c r="D1103" s="16">
        <v>1480.1030000000003</v>
      </c>
    </row>
    <row r="1104" spans="1:4" x14ac:dyDescent="0.25">
      <c r="A1104" s="53"/>
      <c r="B1104" s="53"/>
      <c r="C1104" s="55">
        <v>42884</v>
      </c>
      <c r="D1104" s="16">
        <v>691.10800000000006</v>
      </c>
    </row>
    <row r="1105" spans="1:4" x14ac:dyDescent="0.25">
      <c r="A1105" s="53"/>
      <c r="B1105" s="53"/>
      <c r="C1105" s="55">
        <v>42885</v>
      </c>
      <c r="D1105" s="16">
        <v>736.8904</v>
      </c>
    </row>
    <row r="1106" spans="1:4" x14ac:dyDescent="0.25">
      <c r="A1106" s="53"/>
      <c r="B1106" s="3" t="s">
        <v>11256</v>
      </c>
      <c r="C1106" s="4"/>
      <c r="D1106" s="8">
        <v>44261.110199999996</v>
      </c>
    </row>
    <row r="1107" spans="1:4" x14ac:dyDescent="0.25">
      <c r="A1107" s="53"/>
      <c r="B1107" s="3" t="s">
        <v>10957</v>
      </c>
      <c r="C1107" s="54">
        <v>42887</v>
      </c>
      <c r="D1107" s="8">
        <v>5058.3620000000001</v>
      </c>
    </row>
    <row r="1108" spans="1:4" x14ac:dyDescent="0.25">
      <c r="A1108" s="53"/>
      <c r="B1108" s="53"/>
      <c r="C1108" s="55">
        <v>42888</v>
      </c>
      <c r="D1108" s="16">
        <v>135.70599999999999</v>
      </c>
    </row>
    <row r="1109" spans="1:4" x14ac:dyDescent="0.25">
      <c r="A1109" s="53"/>
      <c r="B1109" s="53"/>
      <c r="C1109" s="55">
        <v>42889</v>
      </c>
      <c r="D1109" s="16">
        <v>2952.0360000000001</v>
      </c>
    </row>
    <row r="1110" spans="1:4" x14ac:dyDescent="0.25">
      <c r="A1110" s="53"/>
      <c r="B1110" s="53"/>
      <c r="C1110" s="55">
        <v>42890</v>
      </c>
      <c r="D1110" s="16">
        <v>279.41399999999999</v>
      </c>
    </row>
    <row r="1111" spans="1:4" x14ac:dyDescent="0.25">
      <c r="A1111" s="53"/>
      <c r="B1111" s="53"/>
      <c r="C1111" s="55">
        <v>42891</v>
      </c>
      <c r="D1111" s="16">
        <v>491.11200000000008</v>
      </c>
    </row>
    <row r="1112" spans="1:4" x14ac:dyDescent="0.25">
      <c r="A1112" s="53"/>
      <c r="B1112" s="53"/>
      <c r="C1112" s="55">
        <v>42892</v>
      </c>
      <c r="D1112" s="16">
        <v>31.35</v>
      </c>
    </row>
    <row r="1113" spans="1:4" x14ac:dyDescent="0.25">
      <c r="A1113" s="53"/>
      <c r="B1113" s="53"/>
      <c r="C1113" s="55">
        <v>42894</v>
      </c>
      <c r="D1113" s="16">
        <v>2227.038</v>
      </c>
    </row>
    <row r="1114" spans="1:4" x14ac:dyDescent="0.25">
      <c r="A1114" s="53"/>
      <c r="B1114" s="53"/>
      <c r="C1114" s="55">
        <v>42895</v>
      </c>
      <c r="D1114" s="16">
        <v>939.13300000000015</v>
      </c>
    </row>
    <row r="1115" spans="1:4" x14ac:dyDescent="0.25">
      <c r="A1115" s="53"/>
      <c r="B1115" s="53"/>
      <c r="C1115" s="55">
        <v>42896</v>
      </c>
      <c r="D1115" s="16">
        <v>2513.3429999999998</v>
      </c>
    </row>
    <row r="1116" spans="1:4" x14ac:dyDescent="0.25">
      <c r="A1116" s="53"/>
      <c r="B1116" s="53"/>
      <c r="C1116" s="55">
        <v>42897</v>
      </c>
      <c r="D1116" s="16">
        <v>1580.894</v>
      </c>
    </row>
    <row r="1117" spans="1:4" x14ac:dyDescent="0.25">
      <c r="A1117" s="53"/>
      <c r="B1117" s="53"/>
      <c r="C1117" s="55">
        <v>42898</v>
      </c>
      <c r="D1117" s="16">
        <v>1679.9680000000001</v>
      </c>
    </row>
    <row r="1118" spans="1:4" x14ac:dyDescent="0.25">
      <c r="A1118" s="53"/>
      <c r="B1118" s="53"/>
      <c r="C1118" s="55">
        <v>42899</v>
      </c>
      <c r="D1118" s="16">
        <v>1156.018</v>
      </c>
    </row>
    <row r="1119" spans="1:4" x14ac:dyDescent="0.25">
      <c r="A1119" s="53"/>
      <c r="B1119" s="53"/>
      <c r="C1119" s="55">
        <v>42901</v>
      </c>
      <c r="D1119" s="16">
        <v>4057.51</v>
      </c>
    </row>
    <row r="1120" spans="1:4" x14ac:dyDescent="0.25">
      <c r="A1120" s="53"/>
      <c r="B1120" s="53"/>
      <c r="C1120" s="55">
        <v>42902</v>
      </c>
      <c r="D1120" s="16">
        <v>2724.1940000000004</v>
      </c>
    </row>
    <row r="1121" spans="1:4" x14ac:dyDescent="0.25">
      <c r="A1121" s="53"/>
      <c r="B1121" s="53"/>
      <c r="C1121" s="55">
        <v>42903</v>
      </c>
      <c r="D1121" s="16">
        <v>3896.672</v>
      </c>
    </row>
    <row r="1122" spans="1:4" x14ac:dyDescent="0.25">
      <c r="A1122" s="53"/>
      <c r="B1122" s="53"/>
      <c r="C1122" s="55">
        <v>42904</v>
      </c>
      <c r="D1122" s="16">
        <v>1031.1554999999998</v>
      </c>
    </row>
    <row r="1123" spans="1:4" x14ac:dyDescent="0.25">
      <c r="A1123" s="53"/>
      <c r="B1123" s="53"/>
      <c r="C1123" s="55">
        <v>42905</v>
      </c>
      <c r="D1123" s="16">
        <v>2115.9409999999998</v>
      </c>
    </row>
    <row r="1124" spans="1:4" x14ac:dyDescent="0.25">
      <c r="A1124" s="53"/>
      <c r="B1124" s="53"/>
      <c r="C1124" s="55">
        <v>42906</v>
      </c>
      <c r="D1124" s="16">
        <v>1028.2279999999998</v>
      </c>
    </row>
    <row r="1125" spans="1:4" x14ac:dyDescent="0.25">
      <c r="A1125" s="53"/>
      <c r="B1125" s="53"/>
      <c r="C1125" s="55">
        <v>42907</v>
      </c>
      <c r="D1125" s="16">
        <v>595.65599999999995</v>
      </c>
    </row>
    <row r="1126" spans="1:4" x14ac:dyDescent="0.25">
      <c r="A1126" s="53"/>
      <c r="B1126" s="53"/>
      <c r="C1126" s="55">
        <v>42908</v>
      </c>
      <c r="D1126" s="16">
        <v>579.01900000000001</v>
      </c>
    </row>
    <row r="1127" spans="1:4" x14ac:dyDescent="0.25">
      <c r="A1127" s="53"/>
      <c r="B1127" s="53"/>
      <c r="C1127" s="55">
        <v>42910</v>
      </c>
      <c r="D1127" s="16">
        <v>1287.6140000000003</v>
      </c>
    </row>
    <row r="1128" spans="1:4" x14ac:dyDescent="0.25">
      <c r="A1128" s="53"/>
      <c r="B1128" s="53"/>
      <c r="C1128" s="55">
        <v>42911</v>
      </c>
      <c r="D1128" s="16">
        <v>1508.3520000000001</v>
      </c>
    </row>
    <row r="1129" spans="1:4" x14ac:dyDescent="0.25">
      <c r="A1129" s="53"/>
      <c r="B1129" s="53"/>
      <c r="C1129" s="55">
        <v>42912</v>
      </c>
      <c r="D1129" s="16">
        <v>4224.1360000000004</v>
      </c>
    </row>
    <row r="1130" spans="1:4" x14ac:dyDescent="0.25">
      <c r="A1130" s="53"/>
      <c r="B1130" s="53"/>
      <c r="C1130" s="55">
        <v>42913</v>
      </c>
      <c r="D1130" s="16">
        <v>1644.9059999999999</v>
      </c>
    </row>
    <row r="1131" spans="1:4" x14ac:dyDescent="0.25">
      <c r="A1131" s="53"/>
      <c r="B1131" s="53"/>
      <c r="C1131" s="55">
        <v>42915</v>
      </c>
      <c r="D1131" s="16">
        <v>4521.9911999999995</v>
      </c>
    </row>
    <row r="1132" spans="1:4" x14ac:dyDescent="0.25">
      <c r="A1132" s="53"/>
      <c r="B1132" s="53"/>
      <c r="C1132" s="55">
        <v>42916</v>
      </c>
      <c r="D1132" s="16">
        <v>4721.9769999999999</v>
      </c>
    </row>
    <row r="1133" spans="1:4" x14ac:dyDescent="0.25">
      <c r="A1133" s="53"/>
      <c r="B1133" s="3" t="s">
        <v>11257</v>
      </c>
      <c r="C1133" s="4"/>
      <c r="D1133" s="8">
        <v>52981.72570000001</v>
      </c>
    </row>
    <row r="1134" spans="1:4" x14ac:dyDescent="0.25">
      <c r="A1134" s="53"/>
      <c r="B1134" s="3" t="s">
        <v>10958</v>
      </c>
      <c r="C1134" s="54">
        <v>42917</v>
      </c>
      <c r="D1134" s="8">
        <v>639.83000000000004</v>
      </c>
    </row>
    <row r="1135" spans="1:4" x14ac:dyDescent="0.25">
      <c r="A1135" s="53"/>
      <c r="B1135" s="53"/>
      <c r="C1135" s="55">
        <v>42918</v>
      </c>
      <c r="D1135" s="16">
        <v>169.19200000000001</v>
      </c>
    </row>
    <row r="1136" spans="1:4" x14ac:dyDescent="0.25">
      <c r="A1136" s="53"/>
      <c r="B1136" s="53"/>
      <c r="C1136" s="55">
        <v>42919</v>
      </c>
      <c r="D1136" s="16">
        <v>6963.4040000000014</v>
      </c>
    </row>
    <row r="1137" spans="1:4" x14ac:dyDescent="0.25">
      <c r="A1137" s="53"/>
      <c r="B1137" s="53"/>
      <c r="C1137" s="55">
        <v>42921</v>
      </c>
      <c r="D1137" s="16">
        <v>476.35399999999998</v>
      </c>
    </row>
    <row r="1138" spans="1:4" x14ac:dyDescent="0.25">
      <c r="A1138" s="53"/>
      <c r="B1138" s="53"/>
      <c r="C1138" s="55">
        <v>42922</v>
      </c>
      <c r="D1138" s="16">
        <v>380.37800000000004</v>
      </c>
    </row>
    <row r="1139" spans="1:4" x14ac:dyDescent="0.25">
      <c r="A1139" s="53"/>
      <c r="B1139" s="53"/>
      <c r="C1139" s="55">
        <v>42923</v>
      </c>
      <c r="D1139" s="16">
        <v>1620.25</v>
      </c>
    </row>
    <row r="1140" spans="1:4" x14ac:dyDescent="0.25">
      <c r="A1140" s="53"/>
      <c r="B1140" s="53"/>
      <c r="C1140" s="55">
        <v>42924</v>
      </c>
      <c r="D1140" s="16">
        <v>1980.2640000000001</v>
      </c>
    </row>
    <row r="1141" spans="1:4" x14ac:dyDescent="0.25">
      <c r="A1141" s="53"/>
      <c r="B1141" s="53"/>
      <c r="C1141" s="55">
        <v>42925</v>
      </c>
      <c r="D1141" s="16">
        <v>1671.2139999999999</v>
      </c>
    </row>
    <row r="1142" spans="1:4" x14ac:dyDescent="0.25">
      <c r="A1142" s="53"/>
      <c r="B1142" s="53"/>
      <c r="C1142" s="55">
        <v>42926</v>
      </c>
      <c r="D1142" s="16">
        <v>359.214</v>
      </c>
    </row>
    <row r="1143" spans="1:4" x14ac:dyDescent="0.25">
      <c r="A1143" s="53"/>
      <c r="B1143" s="53"/>
      <c r="C1143" s="55">
        <v>42927</v>
      </c>
      <c r="D1143" s="16">
        <v>1728.8919999999998</v>
      </c>
    </row>
    <row r="1144" spans="1:4" x14ac:dyDescent="0.25">
      <c r="A1144" s="53"/>
      <c r="B1144" s="53"/>
      <c r="C1144" s="55">
        <v>42928</v>
      </c>
      <c r="D1144" s="16">
        <v>3.8159999999999998</v>
      </c>
    </row>
    <row r="1145" spans="1:4" x14ac:dyDescent="0.25">
      <c r="A1145" s="53"/>
      <c r="B1145" s="53"/>
      <c r="C1145" s="55">
        <v>42929</v>
      </c>
      <c r="D1145" s="16">
        <v>504.54199999999997</v>
      </c>
    </row>
    <row r="1146" spans="1:4" x14ac:dyDescent="0.25">
      <c r="A1146" s="53"/>
      <c r="B1146" s="53"/>
      <c r="C1146" s="55">
        <v>42930</v>
      </c>
      <c r="D1146" s="16">
        <v>3598.9340000000002</v>
      </c>
    </row>
    <row r="1147" spans="1:4" x14ac:dyDescent="0.25">
      <c r="A1147" s="53"/>
      <c r="B1147" s="53"/>
      <c r="C1147" s="55">
        <v>42931</v>
      </c>
      <c r="D1147" s="16">
        <v>2132.2290000000003</v>
      </c>
    </row>
    <row r="1148" spans="1:4" x14ac:dyDescent="0.25">
      <c r="A1148" s="53"/>
      <c r="B1148" s="53"/>
      <c r="C1148" s="55">
        <v>42932</v>
      </c>
      <c r="D1148" s="16">
        <v>316.63600000000002</v>
      </c>
    </row>
    <row r="1149" spans="1:4" x14ac:dyDescent="0.25">
      <c r="A1149" s="53"/>
      <c r="B1149" s="53"/>
      <c r="C1149" s="55">
        <v>42933</v>
      </c>
      <c r="D1149" s="16">
        <v>2191.8729999999996</v>
      </c>
    </row>
    <row r="1150" spans="1:4" x14ac:dyDescent="0.25">
      <c r="A1150" s="53"/>
      <c r="B1150" s="53"/>
      <c r="C1150" s="55">
        <v>42934</v>
      </c>
      <c r="D1150" s="16">
        <v>2106.7940000000003</v>
      </c>
    </row>
    <row r="1151" spans="1:4" x14ac:dyDescent="0.25">
      <c r="A1151" s="53"/>
      <c r="B1151" s="53"/>
      <c r="C1151" s="55">
        <v>42936</v>
      </c>
      <c r="D1151" s="16">
        <v>2283.2080000000001</v>
      </c>
    </row>
    <row r="1152" spans="1:4" x14ac:dyDescent="0.25">
      <c r="A1152" s="53"/>
      <c r="B1152" s="53"/>
      <c r="C1152" s="55">
        <v>42937</v>
      </c>
      <c r="D1152" s="16">
        <v>3685.9440000000004</v>
      </c>
    </row>
    <row r="1153" spans="1:4" x14ac:dyDescent="0.25">
      <c r="A1153" s="53"/>
      <c r="B1153" s="53"/>
      <c r="C1153" s="55">
        <v>42938</v>
      </c>
      <c r="D1153" s="16">
        <v>556.31399999999996</v>
      </c>
    </row>
    <row r="1154" spans="1:4" x14ac:dyDescent="0.25">
      <c r="A1154" s="53"/>
      <c r="B1154" s="53"/>
      <c r="C1154" s="55">
        <v>42939</v>
      </c>
      <c r="D1154" s="16">
        <v>898.1880000000001</v>
      </c>
    </row>
    <row r="1155" spans="1:4" x14ac:dyDescent="0.25">
      <c r="A1155" s="53"/>
      <c r="B1155" s="53"/>
      <c r="C1155" s="55">
        <v>42940</v>
      </c>
      <c r="D1155" s="16">
        <v>2399.96</v>
      </c>
    </row>
    <row r="1156" spans="1:4" x14ac:dyDescent="0.25">
      <c r="A1156" s="53"/>
      <c r="B1156" s="53"/>
      <c r="C1156" s="55">
        <v>42941</v>
      </c>
      <c r="D1156" s="16">
        <v>798.74200000000008</v>
      </c>
    </row>
    <row r="1157" spans="1:4" x14ac:dyDescent="0.25">
      <c r="A1157" s="53"/>
      <c r="B1157" s="53"/>
      <c r="C1157" s="55">
        <v>42942</v>
      </c>
      <c r="D1157" s="16">
        <v>2012.3020000000001</v>
      </c>
    </row>
    <row r="1158" spans="1:4" x14ac:dyDescent="0.25">
      <c r="A1158" s="53"/>
      <c r="B1158" s="53"/>
      <c r="C1158" s="55">
        <v>42943</v>
      </c>
      <c r="D1158" s="16">
        <v>1142.68</v>
      </c>
    </row>
    <row r="1159" spans="1:4" x14ac:dyDescent="0.25">
      <c r="A1159" s="53"/>
      <c r="B1159" s="53"/>
      <c r="C1159" s="55">
        <v>42944</v>
      </c>
      <c r="D1159" s="16">
        <v>1170.5640000000001</v>
      </c>
    </row>
    <row r="1160" spans="1:4" x14ac:dyDescent="0.25">
      <c r="A1160" s="53"/>
      <c r="B1160" s="53"/>
      <c r="C1160" s="55">
        <v>42945</v>
      </c>
      <c r="D1160" s="16">
        <v>1391.2940000000001</v>
      </c>
    </row>
    <row r="1161" spans="1:4" x14ac:dyDescent="0.25">
      <c r="A1161" s="53"/>
      <c r="B1161" s="53"/>
      <c r="C1161" s="55">
        <v>42946</v>
      </c>
      <c r="D1161" s="16">
        <v>523.37599999999998</v>
      </c>
    </row>
    <row r="1162" spans="1:4" x14ac:dyDescent="0.25">
      <c r="A1162" s="53"/>
      <c r="B1162" s="53"/>
      <c r="C1162" s="55">
        <v>42947</v>
      </c>
      <c r="D1162" s="16">
        <v>1558.028</v>
      </c>
    </row>
    <row r="1163" spans="1:4" x14ac:dyDescent="0.25">
      <c r="A1163" s="53"/>
      <c r="B1163" s="3" t="s">
        <v>11258</v>
      </c>
      <c r="C1163" s="4"/>
      <c r="D1163" s="8">
        <v>45264.415999999997</v>
      </c>
    </row>
    <row r="1164" spans="1:4" x14ac:dyDescent="0.25">
      <c r="A1164" s="53"/>
      <c r="B1164" s="3" t="s">
        <v>10959</v>
      </c>
      <c r="C1164" s="54">
        <v>42948</v>
      </c>
      <c r="D1164" s="8">
        <v>2085.65</v>
      </c>
    </row>
    <row r="1165" spans="1:4" x14ac:dyDescent="0.25">
      <c r="A1165" s="53"/>
      <c r="B1165" s="53"/>
      <c r="C1165" s="55">
        <v>42950</v>
      </c>
      <c r="D1165" s="16">
        <v>531.34799999999996</v>
      </c>
    </row>
    <row r="1166" spans="1:4" x14ac:dyDescent="0.25">
      <c r="A1166" s="53"/>
      <c r="B1166" s="53"/>
      <c r="C1166" s="55">
        <v>42951</v>
      </c>
      <c r="D1166" s="16">
        <v>20.07</v>
      </c>
    </row>
    <row r="1167" spans="1:4" x14ac:dyDescent="0.25">
      <c r="A1167" s="53"/>
      <c r="B1167" s="53"/>
      <c r="C1167" s="55">
        <v>42952</v>
      </c>
      <c r="D1167" s="16">
        <v>503.67600000000004</v>
      </c>
    </row>
    <row r="1168" spans="1:4" x14ac:dyDescent="0.25">
      <c r="A1168" s="53"/>
      <c r="B1168" s="53"/>
      <c r="C1168" s="55">
        <v>42953</v>
      </c>
      <c r="D1168" s="16">
        <v>1424.0259999999998</v>
      </c>
    </row>
    <row r="1169" spans="1:4" x14ac:dyDescent="0.25">
      <c r="A1169" s="53"/>
      <c r="B1169" s="53"/>
      <c r="C1169" s="55">
        <v>42954</v>
      </c>
      <c r="D1169" s="16">
        <v>3479.6239999999998</v>
      </c>
    </row>
    <row r="1170" spans="1:4" x14ac:dyDescent="0.25">
      <c r="A1170" s="53"/>
      <c r="B1170" s="53"/>
      <c r="C1170" s="55">
        <v>42957</v>
      </c>
      <c r="D1170" s="16">
        <v>1823.0700000000004</v>
      </c>
    </row>
    <row r="1171" spans="1:4" x14ac:dyDescent="0.25">
      <c r="A1171" s="53"/>
      <c r="B1171" s="53"/>
      <c r="C1171" s="55">
        <v>42958</v>
      </c>
      <c r="D1171" s="16">
        <v>708.726</v>
      </c>
    </row>
    <row r="1172" spans="1:4" x14ac:dyDescent="0.25">
      <c r="A1172" s="53"/>
      <c r="B1172" s="53"/>
      <c r="C1172" s="55">
        <v>42959</v>
      </c>
      <c r="D1172" s="16">
        <v>3693.0839999999994</v>
      </c>
    </row>
    <row r="1173" spans="1:4" x14ac:dyDescent="0.25">
      <c r="A1173" s="53"/>
      <c r="B1173" s="53"/>
      <c r="C1173" s="55">
        <v>42960</v>
      </c>
      <c r="D1173" s="16">
        <v>2643.1640000000007</v>
      </c>
    </row>
    <row r="1174" spans="1:4" x14ac:dyDescent="0.25">
      <c r="A1174" s="53"/>
      <c r="B1174" s="53"/>
      <c r="C1174" s="55">
        <v>42961</v>
      </c>
      <c r="D1174" s="16">
        <v>440.73599999999993</v>
      </c>
    </row>
    <row r="1175" spans="1:4" x14ac:dyDescent="0.25">
      <c r="A1175" s="53"/>
      <c r="B1175" s="53"/>
      <c r="C1175" s="55">
        <v>42962</v>
      </c>
      <c r="D1175" s="16">
        <v>1949.8720000000001</v>
      </c>
    </row>
    <row r="1176" spans="1:4" x14ac:dyDescent="0.25">
      <c r="A1176" s="53"/>
      <c r="B1176" s="53"/>
      <c r="C1176" s="55">
        <v>42963</v>
      </c>
      <c r="D1176" s="16">
        <v>80.564000000000007</v>
      </c>
    </row>
    <row r="1177" spans="1:4" x14ac:dyDescent="0.25">
      <c r="A1177" s="53"/>
      <c r="B1177" s="53"/>
      <c r="C1177" s="55">
        <v>42964</v>
      </c>
      <c r="D1177" s="16">
        <v>9517.2880000000005</v>
      </c>
    </row>
    <row r="1178" spans="1:4" x14ac:dyDescent="0.25">
      <c r="A1178" s="53"/>
      <c r="B1178" s="53"/>
      <c r="C1178" s="55">
        <v>42965</v>
      </c>
      <c r="D1178" s="16">
        <v>7078.4840000000013</v>
      </c>
    </row>
    <row r="1179" spans="1:4" x14ac:dyDescent="0.25">
      <c r="A1179" s="53"/>
      <c r="B1179" s="53"/>
      <c r="C1179" s="55">
        <v>42966</v>
      </c>
      <c r="D1179" s="16">
        <v>512.44600000000003</v>
      </c>
    </row>
    <row r="1180" spans="1:4" x14ac:dyDescent="0.25">
      <c r="A1180" s="53"/>
      <c r="B1180" s="53"/>
      <c r="C1180" s="55">
        <v>42967</v>
      </c>
      <c r="D1180" s="16">
        <v>692.95</v>
      </c>
    </row>
    <row r="1181" spans="1:4" x14ac:dyDescent="0.25">
      <c r="A1181" s="53"/>
      <c r="B1181" s="53"/>
      <c r="C1181" s="55">
        <v>42968</v>
      </c>
      <c r="D1181" s="16">
        <v>8551.0540000000019</v>
      </c>
    </row>
    <row r="1182" spans="1:4" x14ac:dyDescent="0.25">
      <c r="A1182" s="53"/>
      <c r="B1182" s="53"/>
      <c r="C1182" s="55">
        <v>42969</v>
      </c>
      <c r="D1182" s="16">
        <v>524.54</v>
      </c>
    </row>
    <row r="1183" spans="1:4" x14ac:dyDescent="0.25">
      <c r="A1183" s="53"/>
      <c r="B1183" s="53"/>
      <c r="C1183" s="55">
        <v>42970</v>
      </c>
      <c r="D1183" s="16">
        <v>4590.344000000001</v>
      </c>
    </row>
    <row r="1184" spans="1:4" x14ac:dyDescent="0.25">
      <c r="A1184" s="53"/>
      <c r="B1184" s="53"/>
      <c r="C1184" s="55">
        <v>42971</v>
      </c>
      <c r="D1184" s="16">
        <v>685.05600000000015</v>
      </c>
    </row>
    <row r="1185" spans="1:4" x14ac:dyDescent="0.25">
      <c r="A1185" s="53"/>
      <c r="B1185" s="53"/>
      <c r="C1185" s="55">
        <v>42972</v>
      </c>
      <c r="D1185" s="16">
        <v>361.98800000000006</v>
      </c>
    </row>
    <row r="1186" spans="1:4" x14ac:dyDescent="0.25">
      <c r="A1186" s="53"/>
      <c r="B1186" s="53"/>
      <c r="C1186" s="55">
        <v>42973</v>
      </c>
      <c r="D1186" s="16">
        <v>190.66</v>
      </c>
    </row>
    <row r="1187" spans="1:4" x14ac:dyDescent="0.25">
      <c r="A1187" s="53"/>
      <c r="B1187" s="53"/>
      <c r="C1187" s="55">
        <v>42974</v>
      </c>
      <c r="D1187" s="16">
        <v>6190.5379999999996</v>
      </c>
    </row>
    <row r="1188" spans="1:4" x14ac:dyDescent="0.25">
      <c r="A1188" s="53"/>
      <c r="B1188" s="53"/>
      <c r="C1188" s="55">
        <v>42975</v>
      </c>
      <c r="D1188" s="16">
        <v>1443.6319999999998</v>
      </c>
    </row>
    <row r="1189" spans="1:4" x14ac:dyDescent="0.25">
      <c r="A1189" s="53"/>
      <c r="B1189" s="53"/>
      <c r="C1189" s="55">
        <v>42976</v>
      </c>
      <c r="D1189" s="16">
        <v>235.46800000000002</v>
      </c>
    </row>
    <row r="1190" spans="1:4" x14ac:dyDescent="0.25">
      <c r="A1190" s="53"/>
      <c r="B1190" s="53"/>
      <c r="C1190" s="55">
        <v>42978</v>
      </c>
      <c r="D1190" s="16">
        <v>3162.8300000000004</v>
      </c>
    </row>
    <row r="1191" spans="1:4" x14ac:dyDescent="0.25">
      <c r="A1191" s="53"/>
      <c r="B1191" s="3" t="s">
        <v>11259</v>
      </c>
      <c r="C1191" s="4"/>
      <c r="D1191" s="8">
        <v>63120.888000000014</v>
      </c>
    </row>
    <row r="1192" spans="1:4" x14ac:dyDescent="0.25">
      <c r="A1192" s="53"/>
      <c r="B1192" s="3" t="s">
        <v>10960</v>
      </c>
      <c r="C1192" s="54">
        <v>42979</v>
      </c>
      <c r="D1192" s="8">
        <v>1261.8100000000002</v>
      </c>
    </row>
    <row r="1193" spans="1:4" x14ac:dyDescent="0.25">
      <c r="A1193" s="53"/>
      <c r="B1193" s="53"/>
      <c r="C1193" s="55">
        <v>42980</v>
      </c>
      <c r="D1193" s="16">
        <v>9354.8539999999994</v>
      </c>
    </row>
    <row r="1194" spans="1:4" x14ac:dyDescent="0.25">
      <c r="A1194" s="53"/>
      <c r="B1194" s="53"/>
      <c r="C1194" s="55">
        <v>42981</v>
      </c>
      <c r="D1194" s="16">
        <v>1595.8489999999999</v>
      </c>
    </row>
    <row r="1195" spans="1:4" x14ac:dyDescent="0.25">
      <c r="A1195" s="53"/>
      <c r="B1195" s="53"/>
      <c r="C1195" s="55">
        <v>42982</v>
      </c>
      <c r="D1195" s="16">
        <v>5360.2020000000002</v>
      </c>
    </row>
    <row r="1196" spans="1:4" x14ac:dyDescent="0.25">
      <c r="A1196" s="53"/>
      <c r="B1196" s="53"/>
      <c r="C1196" s="55">
        <v>42983</v>
      </c>
      <c r="D1196" s="16">
        <v>327.04399999999998</v>
      </c>
    </row>
    <row r="1197" spans="1:4" x14ac:dyDescent="0.25">
      <c r="A1197" s="53"/>
      <c r="B1197" s="53"/>
      <c r="C1197" s="55">
        <v>42985</v>
      </c>
      <c r="D1197" s="16">
        <v>3848.565000000001</v>
      </c>
    </row>
    <row r="1198" spans="1:4" x14ac:dyDescent="0.25">
      <c r="A1198" s="53"/>
      <c r="B1198" s="53"/>
      <c r="C1198" s="55">
        <v>42986</v>
      </c>
      <c r="D1198" s="16">
        <v>2184.3270000000002</v>
      </c>
    </row>
    <row r="1199" spans="1:4" x14ac:dyDescent="0.25">
      <c r="A1199" s="53"/>
      <c r="B1199" s="53"/>
      <c r="C1199" s="55">
        <v>42987</v>
      </c>
      <c r="D1199" s="16">
        <v>4356.0609999999997</v>
      </c>
    </row>
    <row r="1200" spans="1:4" x14ac:dyDescent="0.25">
      <c r="A1200" s="53"/>
      <c r="B1200" s="53"/>
      <c r="C1200" s="55">
        <v>42988</v>
      </c>
      <c r="D1200" s="16">
        <v>2506.6460000000006</v>
      </c>
    </row>
    <row r="1201" spans="1:4" x14ac:dyDescent="0.25">
      <c r="A1201" s="53"/>
      <c r="B1201" s="53"/>
      <c r="C1201" s="55">
        <v>42989</v>
      </c>
      <c r="D1201" s="16">
        <v>5564.0059999999994</v>
      </c>
    </row>
    <row r="1202" spans="1:4" x14ac:dyDescent="0.25">
      <c r="A1202" s="53"/>
      <c r="B1202" s="53"/>
      <c r="C1202" s="55">
        <v>42990</v>
      </c>
      <c r="D1202" s="16">
        <v>491.55</v>
      </c>
    </row>
    <row r="1203" spans="1:4" x14ac:dyDescent="0.25">
      <c r="A1203" s="53"/>
      <c r="B1203" s="53"/>
      <c r="C1203" s="55">
        <v>42991</v>
      </c>
      <c r="D1203" s="16">
        <v>15.920000000000002</v>
      </c>
    </row>
    <row r="1204" spans="1:4" x14ac:dyDescent="0.25">
      <c r="A1204" s="53"/>
      <c r="B1204" s="53"/>
      <c r="C1204" s="55">
        <v>42992</v>
      </c>
      <c r="D1204" s="16">
        <v>4367.3469999999998</v>
      </c>
    </row>
    <row r="1205" spans="1:4" x14ac:dyDescent="0.25">
      <c r="A1205" s="53"/>
      <c r="B1205" s="53"/>
      <c r="C1205" s="55">
        <v>42993</v>
      </c>
      <c r="D1205" s="16">
        <v>7285.025999999998</v>
      </c>
    </row>
    <row r="1206" spans="1:4" x14ac:dyDescent="0.25">
      <c r="A1206" s="53"/>
      <c r="B1206" s="53"/>
      <c r="C1206" s="55">
        <v>42994</v>
      </c>
      <c r="D1206" s="16">
        <v>849.65000000000009</v>
      </c>
    </row>
    <row r="1207" spans="1:4" x14ac:dyDescent="0.25">
      <c r="A1207" s="53"/>
      <c r="B1207" s="53"/>
      <c r="C1207" s="55">
        <v>42995</v>
      </c>
      <c r="D1207" s="16">
        <v>4979.2259999999997</v>
      </c>
    </row>
    <row r="1208" spans="1:4" x14ac:dyDescent="0.25">
      <c r="A1208" s="53"/>
      <c r="B1208" s="53"/>
      <c r="C1208" s="55">
        <v>42996</v>
      </c>
      <c r="D1208" s="16">
        <v>1511.9299999999998</v>
      </c>
    </row>
    <row r="1209" spans="1:4" x14ac:dyDescent="0.25">
      <c r="A1209" s="53"/>
      <c r="B1209" s="53"/>
      <c r="C1209" s="55">
        <v>42997</v>
      </c>
      <c r="D1209" s="16">
        <v>1648.1880000000003</v>
      </c>
    </row>
    <row r="1210" spans="1:4" x14ac:dyDescent="0.25">
      <c r="A1210" s="53"/>
      <c r="B1210" s="53"/>
      <c r="C1210" s="55">
        <v>42998</v>
      </c>
      <c r="D1210" s="16">
        <v>7359.9180000000006</v>
      </c>
    </row>
    <row r="1211" spans="1:4" x14ac:dyDescent="0.25">
      <c r="A1211" s="53"/>
      <c r="B1211" s="53"/>
      <c r="C1211" s="55">
        <v>42999</v>
      </c>
      <c r="D1211" s="16">
        <v>338.17200000000003</v>
      </c>
    </row>
    <row r="1212" spans="1:4" x14ac:dyDescent="0.25">
      <c r="A1212" s="53"/>
      <c r="B1212" s="53"/>
      <c r="C1212" s="55">
        <v>43000</v>
      </c>
      <c r="D1212" s="16">
        <v>7871.2130000000016</v>
      </c>
    </row>
    <row r="1213" spans="1:4" x14ac:dyDescent="0.25">
      <c r="A1213" s="53"/>
      <c r="B1213" s="53"/>
      <c r="C1213" s="55">
        <v>43001</v>
      </c>
      <c r="D1213" s="16">
        <v>2395.7860000000005</v>
      </c>
    </row>
    <row r="1214" spans="1:4" x14ac:dyDescent="0.25">
      <c r="A1214" s="53"/>
      <c r="B1214" s="53"/>
      <c r="C1214" s="55">
        <v>43002</v>
      </c>
      <c r="D1214" s="16">
        <v>6450.4619999999995</v>
      </c>
    </row>
    <row r="1215" spans="1:4" x14ac:dyDescent="0.25">
      <c r="A1215" s="53"/>
      <c r="B1215" s="53"/>
      <c r="C1215" s="55">
        <v>43003</v>
      </c>
      <c r="D1215" s="16">
        <v>1412.213</v>
      </c>
    </row>
    <row r="1216" spans="1:4" x14ac:dyDescent="0.25">
      <c r="A1216" s="53"/>
      <c r="B1216" s="53"/>
      <c r="C1216" s="55">
        <v>43004</v>
      </c>
      <c r="D1216" s="16">
        <v>1486.576</v>
      </c>
    </row>
    <row r="1217" spans="1:4" x14ac:dyDescent="0.25">
      <c r="A1217" s="53"/>
      <c r="B1217" s="53"/>
      <c r="C1217" s="55">
        <v>43006</v>
      </c>
      <c r="D1217" s="16">
        <v>559.27100000000007</v>
      </c>
    </row>
    <row r="1218" spans="1:4" x14ac:dyDescent="0.25">
      <c r="A1218" s="53"/>
      <c r="B1218" s="53"/>
      <c r="C1218" s="55">
        <v>43007</v>
      </c>
      <c r="D1218" s="16">
        <v>1944.08</v>
      </c>
    </row>
    <row r="1219" spans="1:4" x14ac:dyDescent="0.25">
      <c r="A1219" s="53"/>
      <c r="B1219" s="53"/>
      <c r="C1219" s="55">
        <v>43008</v>
      </c>
      <c r="D1219" s="16">
        <v>540.75999999999988</v>
      </c>
    </row>
    <row r="1220" spans="1:4" x14ac:dyDescent="0.25">
      <c r="A1220" s="53"/>
      <c r="B1220" s="3" t="s">
        <v>11260</v>
      </c>
      <c r="C1220" s="4"/>
      <c r="D1220" s="8">
        <v>87866.652000000016</v>
      </c>
    </row>
    <row r="1221" spans="1:4" x14ac:dyDescent="0.25">
      <c r="A1221" s="53"/>
      <c r="B1221" s="3" t="s">
        <v>10961</v>
      </c>
      <c r="C1221" s="54">
        <v>43009</v>
      </c>
      <c r="D1221" s="8">
        <v>2978.4659999999999</v>
      </c>
    </row>
    <row r="1222" spans="1:4" x14ac:dyDescent="0.25">
      <c r="A1222" s="53"/>
      <c r="B1222" s="53"/>
      <c r="C1222" s="55">
        <v>43010</v>
      </c>
      <c r="D1222" s="16">
        <v>5418.0220000000008</v>
      </c>
    </row>
    <row r="1223" spans="1:4" x14ac:dyDescent="0.25">
      <c r="A1223" s="53"/>
      <c r="B1223" s="53"/>
      <c r="C1223" s="55">
        <v>43011</v>
      </c>
      <c r="D1223" s="16">
        <v>2504.4799999999996</v>
      </c>
    </row>
    <row r="1224" spans="1:4" x14ac:dyDescent="0.25">
      <c r="A1224" s="53"/>
      <c r="B1224" s="53"/>
      <c r="C1224" s="55">
        <v>43012</v>
      </c>
      <c r="D1224" s="16">
        <v>19.98</v>
      </c>
    </row>
    <row r="1225" spans="1:4" x14ac:dyDescent="0.25">
      <c r="A1225" s="53"/>
      <c r="B1225" s="53"/>
      <c r="C1225" s="55">
        <v>43013</v>
      </c>
      <c r="D1225" s="16">
        <v>6684.6159999999991</v>
      </c>
    </row>
    <row r="1226" spans="1:4" x14ac:dyDescent="0.25">
      <c r="A1226" s="53"/>
      <c r="B1226" s="53"/>
      <c r="C1226" s="55">
        <v>43014</v>
      </c>
      <c r="D1226" s="16">
        <v>1499.652</v>
      </c>
    </row>
    <row r="1227" spans="1:4" x14ac:dyDescent="0.25">
      <c r="A1227" s="53"/>
      <c r="B1227" s="53"/>
      <c r="C1227" s="55">
        <v>43015</v>
      </c>
      <c r="D1227" s="16">
        <v>2749.21</v>
      </c>
    </row>
    <row r="1228" spans="1:4" x14ac:dyDescent="0.25">
      <c r="A1228" s="53"/>
      <c r="B1228" s="53"/>
      <c r="C1228" s="55">
        <v>43016</v>
      </c>
      <c r="D1228" s="16">
        <v>608.35599999999999</v>
      </c>
    </row>
    <row r="1229" spans="1:4" x14ac:dyDescent="0.25">
      <c r="A1229" s="53"/>
      <c r="B1229" s="53"/>
      <c r="C1229" s="55">
        <v>43017</v>
      </c>
      <c r="D1229" s="16">
        <v>1496.5890000000002</v>
      </c>
    </row>
    <row r="1230" spans="1:4" x14ac:dyDescent="0.25">
      <c r="A1230" s="53"/>
      <c r="B1230" s="53"/>
      <c r="C1230" s="55">
        <v>43018</v>
      </c>
      <c r="D1230" s="16">
        <v>239.358</v>
      </c>
    </row>
    <row r="1231" spans="1:4" x14ac:dyDescent="0.25">
      <c r="A1231" s="53"/>
      <c r="B1231" s="53"/>
      <c r="C1231" s="55">
        <v>43020</v>
      </c>
      <c r="D1231" s="16">
        <v>5635.3540000000012</v>
      </c>
    </row>
    <row r="1232" spans="1:4" x14ac:dyDescent="0.25">
      <c r="A1232" s="53"/>
      <c r="B1232" s="53"/>
      <c r="C1232" s="55">
        <v>43021</v>
      </c>
      <c r="D1232" s="16">
        <v>8405.8019999999997</v>
      </c>
    </row>
    <row r="1233" spans="1:4" x14ac:dyDescent="0.25">
      <c r="A1233" s="53"/>
      <c r="B1233" s="53"/>
      <c r="C1233" s="55">
        <v>43022</v>
      </c>
      <c r="D1233" s="16">
        <v>134.33199999999999</v>
      </c>
    </row>
    <row r="1234" spans="1:4" x14ac:dyDescent="0.25">
      <c r="A1234" s="53"/>
      <c r="B1234" s="53"/>
      <c r="C1234" s="55">
        <v>43023</v>
      </c>
      <c r="D1234" s="16">
        <v>1017.9399999999999</v>
      </c>
    </row>
    <row r="1235" spans="1:4" x14ac:dyDescent="0.25">
      <c r="A1235" s="53"/>
      <c r="B1235" s="53"/>
      <c r="C1235" s="55">
        <v>43024</v>
      </c>
      <c r="D1235" s="16">
        <v>3473.5970000000002</v>
      </c>
    </row>
    <row r="1236" spans="1:4" x14ac:dyDescent="0.25">
      <c r="A1236" s="53"/>
      <c r="B1236" s="53"/>
      <c r="C1236" s="55">
        <v>43025</v>
      </c>
      <c r="D1236" s="16">
        <v>126.352</v>
      </c>
    </row>
    <row r="1237" spans="1:4" x14ac:dyDescent="0.25">
      <c r="A1237" s="53"/>
      <c r="B1237" s="53"/>
      <c r="C1237" s="55">
        <v>43027</v>
      </c>
      <c r="D1237" s="16">
        <v>2781.8701999999998</v>
      </c>
    </row>
    <row r="1238" spans="1:4" x14ac:dyDescent="0.25">
      <c r="A1238" s="53"/>
      <c r="B1238" s="53"/>
      <c r="C1238" s="55">
        <v>43028</v>
      </c>
      <c r="D1238" s="16">
        <v>1333.8580000000002</v>
      </c>
    </row>
    <row r="1239" spans="1:4" x14ac:dyDescent="0.25">
      <c r="A1239" s="53"/>
      <c r="B1239" s="53"/>
      <c r="C1239" s="55">
        <v>43029</v>
      </c>
      <c r="D1239" s="16">
        <v>4537.2010000000009</v>
      </c>
    </row>
    <row r="1240" spans="1:4" x14ac:dyDescent="0.25">
      <c r="A1240" s="53"/>
      <c r="B1240" s="53"/>
      <c r="C1240" s="55">
        <v>43030</v>
      </c>
      <c r="D1240" s="16">
        <v>15158.877000000002</v>
      </c>
    </row>
    <row r="1241" spans="1:4" x14ac:dyDescent="0.25">
      <c r="A1241" s="53"/>
      <c r="B1241" s="53"/>
      <c r="C1241" s="55">
        <v>43031</v>
      </c>
      <c r="D1241" s="16">
        <v>3352.3940000000002</v>
      </c>
    </row>
    <row r="1242" spans="1:4" x14ac:dyDescent="0.25">
      <c r="A1242" s="53"/>
      <c r="B1242" s="53"/>
      <c r="C1242" s="55">
        <v>43032</v>
      </c>
      <c r="D1242" s="16">
        <v>529.08500000000004</v>
      </c>
    </row>
    <row r="1243" spans="1:4" x14ac:dyDescent="0.25">
      <c r="A1243" s="53"/>
      <c r="B1243" s="53"/>
      <c r="C1243" s="55">
        <v>43034</v>
      </c>
      <c r="D1243" s="16">
        <v>999.86799999999994</v>
      </c>
    </row>
    <row r="1244" spans="1:4" x14ac:dyDescent="0.25">
      <c r="A1244" s="53"/>
      <c r="B1244" s="53"/>
      <c r="C1244" s="55">
        <v>43035</v>
      </c>
      <c r="D1244" s="16">
        <v>1086.3200000000002</v>
      </c>
    </row>
    <row r="1245" spans="1:4" x14ac:dyDescent="0.25">
      <c r="A1245" s="53"/>
      <c r="B1245" s="53"/>
      <c r="C1245" s="55">
        <v>43036</v>
      </c>
      <c r="D1245" s="16">
        <v>408.726</v>
      </c>
    </row>
    <row r="1246" spans="1:4" x14ac:dyDescent="0.25">
      <c r="A1246" s="53"/>
      <c r="B1246" s="53"/>
      <c r="C1246" s="55">
        <v>43037</v>
      </c>
      <c r="D1246" s="16">
        <v>46.96</v>
      </c>
    </row>
    <row r="1247" spans="1:4" x14ac:dyDescent="0.25">
      <c r="A1247" s="53"/>
      <c r="B1247" s="53"/>
      <c r="C1247" s="55">
        <v>43038</v>
      </c>
      <c r="D1247" s="16">
        <v>4025.73</v>
      </c>
    </row>
    <row r="1248" spans="1:4" x14ac:dyDescent="0.25">
      <c r="A1248" s="53"/>
      <c r="B1248" s="53"/>
      <c r="C1248" s="55">
        <v>43039</v>
      </c>
      <c r="D1248" s="16">
        <v>523.92800000000011</v>
      </c>
    </row>
    <row r="1249" spans="1:4" x14ac:dyDescent="0.25">
      <c r="A1249" s="53"/>
      <c r="B1249" s="3" t="s">
        <v>11261</v>
      </c>
      <c r="C1249" s="4"/>
      <c r="D1249" s="8">
        <v>77776.923200000019</v>
      </c>
    </row>
    <row r="1250" spans="1:4" x14ac:dyDescent="0.25">
      <c r="A1250" s="53"/>
      <c r="B1250" s="3" t="s">
        <v>10962</v>
      </c>
      <c r="C1250" s="54">
        <v>43040</v>
      </c>
      <c r="D1250" s="8">
        <v>2921.4299999999994</v>
      </c>
    </row>
    <row r="1251" spans="1:4" x14ac:dyDescent="0.25">
      <c r="A1251" s="53"/>
      <c r="B1251" s="53"/>
      <c r="C1251" s="55">
        <v>43041</v>
      </c>
      <c r="D1251" s="16">
        <v>6294.3860000000004</v>
      </c>
    </row>
    <row r="1252" spans="1:4" x14ac:dyDescent="0.25">
      <c r="A1252" s="53"/>
      <c r="B1252" s="53"/>
      <c r="C1252" s="55">
        <v>43042</v>
      </c>
      <c r="D1252" s="16">
        <v>4536.9370000000008</v>
      </c>
    </row>
    <row r="1253" spans="1:4" x14ac:dyDescent="0.25">
      <c r="A1253" s="53"/>
      <c r="B1253" s="53"/>
      <c r="C1253" s="55">
        <v>43043</v>
      </c>
      <c r="D1253" s="16">
        <v>10668.095999999998</v>
      </c>
    </row>
    <row r="1254" spans="1:4" x14ac:dyDescent="0.25">
      <c r="A1254" s="53"/>
      <c r="B1254" s="53"/>
      <c r="C1254" s="55">
        <v>43044</v>
      </c>
      <c r="D1254" s="16">
        <v>2355.0640000000003</v>
      </c>
    </row>
    <row r="1255" spans="1:4" x14ac:dyDescent="0.25">
      <c r="A1255" s="53"/>
      <c r="B1255" s="53"/>
      <c r="C1255" s="55">
        <v>43045</v>
      </c>
      <c r="D1255" s="16">
        <v>4288.7500000000009</v>
      </c>
    </row>
    <row r="1256" spans="1:4" x14ac:dyDescent="0.25">
      <c r="A1256" s="53"/>
      <c r="B1256" s="53"/>
      <c r="C1256" s="55">
        <v>43046</v>
      </c>
      <c r="D1256" s="16">
        <v>2413.3779999999997</v>
      </c>
    </row>
    <row r="1257" spans="1:4" x14ac:dyDescent="0.25">
      <c r="A1257" s="53"/>
      <c r="B1257" s="53"/>
      <c r="C1257" s="55">
        <v>43047</v>
      </c>
      <c r="D1257" s="16">
        <v>384.1</v>
      </c>
    </row>
    <row r="1258" spans="1:4" x14ac:dyDescent="0.25">
      <c r="A1258" s="53"/>
      <c r="B1258" s="53"/>
      <c r="C1258" s="55">
        <v>43048</v>
      </c>
      <c r="D1258" s="16">
        <v>4751.4919999999993</v>
      </c>
    </row>
    <row r="1259" spans="1:4" x14ac:dyDescent="0.25">
      <c r="A1259" s="53"/>
      <c r="B1259" s="53"/>
      <c r="C1259" s="55">
        <v>43049</v>
      </c>
      <c r="D1259" s="16">
        <v>4007.5480000000002</v>
      </c>
    </row>
    <row r="1260" spans="1:4" x14ac:dyDescent="0.25">
      <c r="A1260" s="53"/>
      <c r="B1260" s="53"/>
      <c r="C1260" s="55">
        <v>43050</v>
      </c>
      <c r="D1260" s="16">
        <v>1815.2180000000001</v>
      </c>
    </row>
    <row r="1261" spans="1:4" x14ac:dyDescent="0.25">
      <c r="A1261" s="53"/>
      <c r="B1261" s="53"/>
      <c r="C1261" s="55">
        <v>43051</v>
      </c>
      <c r="D1261" s="16">
        <v>2911.3859999999995</v>
      </c>
    </row>
    <row r="1262" spans="1:4" x14ac:dyDescent="0.25">
      <c r="A1262" s="53"/>
      <c r="B1262" s="53"/>
      <c r="C1262" s="55">
        <v>43052</v>
      </c>
      <c r="D1262" s="16">
        <v>6633.4202000000014</v>
      </c>
    </row>
    <row r="1263" spans="1:4" x14ac:dyDescent="0.25">
      <c r="A1263" s="53"/>
      <c r="B1263" s="53"/>
      <c r="C1263" s="55">
        <v>43053</v>
      </c>
      <c r="D1263" s="16">
        <v>834.6579999999999</v>
      </c>
    </row>
    <row r="1264" spans="1:4" x14ac:dyDescent="0.25">
      <c r="A1264" s="53"/>
      <c r="B1264" s="53"/>
      <c r="C1264" s="55">
        <v>43054</v>
      </c>
      <c r="D1264" s="16">
        <v>559.20000000000005</v>
      </c>
    </row>
    <row r="1265" spans="1:4" x14ac:dyDescent="0.25">
      <c r="A1265" s="53"/>
      <c r="B1265" s="53"/>
      <c r="C1265" s="55">
        <v>43055</v>
      </c>
      <c r="D1265" s="16">
        <v>4755.2339999999995</v>
      </c>
    </row>
    <row r="1266" spans="1:4" x14ac:dyDescent="0.25">
      <c r="A1266" s="53"/>
      <c r="B1266" s="53"/>
      <c r="C1266" s="55">
        <v>43056</v>
      </c>
      <c r="D1266" s="16">
        <v>13694.882799999996</v>
      </c>
    </row>
    <row r="1267" spans="1:4" x14ac:dyDescent="0.25">
      <c r="A1267" s="53"/>
      <c r="B1267" s="53"/>
      <c r="C1267" s="55">
        <v>43057</v>
      </c>
      <c r="D1267" s="16">
        <v>1469.7560000000001</v>
      </c>
    </row>
    <row r="1268" spans="1:4" x14ac:dyDescent="0.25">
      <c r="A1268" s="53"/>
      <c r="B1268" s="53"/>
      <c r="C1268" s="55">
        <v>43058</v>
      </c>
      <c r="D1268" s="16">
        <v>7397.2720000000008</v>
      </c>
    </row>
    <row r="1269" spans="1:4" x14ac:dyDescent="0.25">
      <c r="A1269" s="53"/>
      <c r="B1269" s="53"/>
      <c r="C1269" s="55">
        <v>43059</v>
      </c>
      <c r="D1269" s="16">
        <v>2988.2739999999999</v>
      </c>
    </row>
    <row r="1270" spans="1:4" x14ac:dyDescent="0.25">
      <c r="A1270" s="53"/>
      <c r="B1270" s="53"/>
      <c r="C1270" s="55">
        <v>43060</v>
      </c>
      <c r="D1270" s="16">
        <v>2236.1840000000002</v>
      </c>
    </row>
    <row r="1271" spans="1:4" x14ac:dyDescent="0.25">
      <c r="A1271" s="53"/>
      <c r="B1271" s="53"/>
      <c r="C1271" s="55">
        <v>43061</v>
      </c>
      <c r="D1271" s="16">
        <v>35.712000000000003</v>
      </c>
    </row>
    <row r="1272" spans="1:4" x14ac:dyDescent="0.25">
      <c r="A1272" s="53"/>
      <c r="B1272" s="53"/>
      <c r="C1272" s="55">
        <v>43062</v>
      </c>
      <c r="D1272" s="16">
        <v>1153.1090000000002</v>
      </c>
    </row>
    <row r="1273" spans="1:4" x14ac:dyDescent="0.25">
      <c r="A1273" s="53"/>
      <c r="B1273" s="53"/>
      <c r="C1273" s="55">
        <v>43063</v>
      </c>
      <c r="D1273" s="16">
        <v>4959.6409999999996</v>
      </c>
    </row>
    <row r="1274" spans="1:4" x14ac:dyDescent="0.25">
      <c r="A1274" s="53"/>
      <c r="B1274" s="53"/>
      <c r="C1274" s="55">
        <v>43064</v>
      </c>
      <c r="D1274" s="16">
        <v>3666.1570000000002</v>
      </c>
    </row>
    <row r="1275" spans="1:4" x14ac:dyDescent="0.25">
      <c r="A1275" s="53"/>
      <c r="B1275" s="53"/>
      <c r="C1275" s="55">
        <v>43065</v>
      </c>
      <c r="D1275" s="16">
        <v>5048.1720000000005</v>
      </c>
    </row>
    <row r="1276" spans="1:4" x14ac:dyDescent="0.25">
      <c r="A1276" s="53"/>
      <c r="B1276" s="53"/>
      <c r="C1276" s="55">
        <v>43066</v>
      </c>
      <c r="D1276" s="16">
        <v>1618.2539999999999</v>
      </c>
    </row>
    <row r="1277" spans="1:4" x14ac:dyDescent="0.25">
      <c r="A1277" s="53"/>
      <c r="B1277" s="53"/>
      <c r="C1277" s="55">
        <v>43067</v>
      </c>
      <c r="D1277" s="16">
        <v>6912.9440000000004</v>
      </c>
    </row>
    <row r="1278" spans="1:4" x14ac:dyDescent="0.25">
      <c r="A1278" s="53"/>
      <c r="B1278" s="53"/>
      <c r="C1278" s="55">
        <v>43068</v>
      </c>
      <c r="D1278" s="16">
        <v>491.88800000000003</v>
      </c>
    </row>
    <row r="1279" spans="1:4" x14ac:dyDescent="0.25">
      <c r="A1279" s="53"/>
      <c r="B1279" s="53"/>
      <c r="C1279" s="55">
        <v>43069</v>
      </c>
      <c r="D1279" s="16">
        <v>6645.2819999999992</v>
      </c>
    </row>
    <row r="1280" spans="1:4" x14ac:dyDescent="0.25">
      <c r="A1280" s="53"/>
      <c r="B1280" s="3" t="s">
        <v>11262</v>
      </c>
      <c r="C1280" s="4"/>
      <c r="D1280" s="8">
        <v>118447.82500000001</v>
      </c>
    </row>
    <row r="1281" spans="1:4" x14ac:dyDescent="0.25">
      <c r="A1281" s="53"/>
      <c r="B1281" s="3" t="s">
        <v>10963</v>
      </c>
      <c r="C1281" s="54">
        <v>43070</v>
      </c>
      <c r="D1281" s="8">
        <v>5331.1779999999999</v>
      </c>
    </row>
    <row r="1282" spans="1:4" x14ac:dyDescent="0.25">
      <c r="A1282" s="53"/>
      <c r="B1282" s="53"/>
      <c r="C1282" s="55">
        <v>43071</v>
      </c>
      <c r="D1282" s="16">
        <v>9951.1820000000007</v>
      </c>
    </row>
    <row r="1283" spans="1:4" x14ac:dyDescent="0.25">
      <c r="A1283" s="53"/>
      <c r="B1283" s="53"/>
      <c r="C1283" s="55">
        <v>43072</v>
      </c>
      <c r="D1283" s="16">
        <v>1403.8419999999999</v>
      </c>
    </row>
    <row r="1284" spans="1:4" x14ac:dyDescent="0.25">
      <c r="A1284" s="53"/>
      <c r="B1284" s="53"/>
      <c r="C1284" s="55">
        <v>43073</v>
      </c>
      <c r="D1284" s="16">
        <v>2639.6379999999995</v>
      </c>
    </row>
    <row r="1285" spans="1:4" x14ac:dyDescent="0.25">
      <c r="A1285" s="53"/>
      <c r="B1285" s="53"/>
      <c r="C1285" s="55">
        <v>43074</v>
      </c>
      <c r="D1285" s="16">
        <v>1453.136</v>
      </c>
    </row>
    <row r="1286" spans="1:4" x14ac:dyDescent="0.25">
      <c r="A1286" s="53"/>
      <c r="B1286" s="53"/>
      <c r="C1286" s="55">
        <v>43075</v>
      </c>
      <c r="D1286" s="16">
        <v>10.68</v>
      </c>
    </row>
    <row r="1287" spans="1:4" x14ac:dyDescent="0.25">
      <c r="A1287" s="53"/>
      <c r="B1287" s="53"/>
      <c r="C1287" s="55">
        <v>43076</v>
      </c>
      <c r="D1287" s="16">
        <v>2916.5139999999997</v>
      </c>
    </row>
    <row r="1288" spans="1:4" x14ac:dyDescent="0.25">
      <c r="A1288" s="53"/>
      <c r="B1288" s="53"/>
      <c r="C1288" s="55">
        <v>43077</v>
      </c>
      <c r="D1288" s="16">
        <v>7643.0410000000002</v>
      </c>
    </row>
    <row r="1289" spans="1:4" x14ac:dyDescent="0.25">
      <c r="A1289" s="53"/>
      <c r="B1289" s="53"/>
      <c r="C1289" s="55">
        <v>43078</v>
      </c>
      <c r="D1289" s="16">
        <v>5470.3900000000012</v>
      </c>
    </row>
    <row r="1290" spans="1:4" x14ac:dyDescent="0.25">
      <c r="A1290" s="53"/>
      <c r="B1290" s="53"/>
      <c r="C1290" s="55">
        <v>43079</v>
      </c>
      <c r="D1290" s="16">
        <v>3873.5589999999997</v>
      </c>
    </row>
    <row r="1291" spans="1:4" x14ac:dyDescent="0.25">
      <c r="A1291" s="53"/>
      <c r="B1291" s="53"/>
      <c r="C1291" s="55">
        <v>43080</v>
      </c>
      <c r="D1291" s="16">
        <v>2823.9650000000006</v>
      </c>
    </row>
    <row r="1292" spans="1:4" x14ac:dyDescent="0.25">
      <c r="A1292" s="53"/>
      <c r="B1292" s="53"/>
      <c r="C1292" s="55">
        <v>43082</v>
      </c>
      <c r="D1292" s="16">
        <v>580.93600000000004</v>
      </c>
    </row>
    <row r="1293" spans="1:4" x14ac:dyDescent="0.25">
      <c r="A1293" s="53"/>
      <c r="B1293" s="53"/>
      <c r="C1293" s="55">
        <v>43083</v>
      </c>
      <c r="D1293" s="16">
        <v>3897.7139999999999</v>
      </c>
    </row>
    <row r="1294" spans="1:4" x14ac:dyDescent="0.25">
      <c r="A1294" s="53"/>
      <c r="B1294" s="53"/>
      <c r="C1294" s="55">
        <v>43084</v>
      </c>
      <c r="D1294" s="16">
        <v>306.88800000000003</v>
      </c>
    </row>
    <row r="1295" spans="1:4" x14ac:dyDescent="0.25">
      <c r="A1295" s="53"/>
      <c r="B1295" s="53"/>
      <c r="C1295" s="55">
        <v>43085</v>
      </c>
      <c r="D1295" s="16">
        <v>858.70200000000011</v>
      </c>
    </row>
    <row r="1296" spans="1:4" x14ac:dyDescent="0.25">
      <c r="A1296" s="53"/>
      <c r="B1296" s="53"/>
      <c r="C1296" s="55">
        <v>43086</v>
      </c>
      <c r="D1296" s="16">
        <v>2027.7579999999998</v>
      </c>
    </row>
    <row r="1297" spans="1:4" x14ac:dyDescent="0.25">
      <c r="A1297" s="53"/>
      <c r="B1297" s="53"/>
      <c r="C1297" s="55">
        <v>43087</v>
      </c>
      <c r="D1297" s="16">
        <v>3645.9110000000005</v>
      </c>
    </row>
    <row r="1298" spans="1:4" x14ac:dyDescent="0.25">
      <c r="A1298" s="53"/>
      <c r="B1298" s="53"/>
      <c r="C1298" s="55">
        <v>43088</v>
      </c>
      <c r="D1298" s="16">
        <v>1895.9259999999999</v>
      </c>
    </row>
    <row r="1299" spans="1:4" x14ac:dyDescent="0.25">
      <c r="A1299" s="53"/>
      <c r="B1299" s="53"/>
      <c r="C1299" s="55">
        <v>43089</v>
      </c>
      <c r="D1299" s="16">
        <v>377.73599999999999</v>
      </c>
    </row>
    <row r="1300" spans="1:4" x14ac:dyDescent="0.25">
      <c r="A1300" s="53"/>
      <c r="B1300" s="53"/>
      <c r="C1300" s="55">
        <v>43090</v>
      </c>
      <c r="D1300" s="16">
        <v>2140.94</v>
      </c>
    </row>
    <row r="1301" spans="1:4" x14ac:dyDescent="0.25">
      <c r="A1301" s="53"/>
      <c r="B1301" s="53"/>
      <c r="C1301" s="55">
        <v>43091</v>
      </c>
      <c r="D1301" s="16">
        <v>7442.0209999999979</v>
      </c>
    </row>
    <row r="1302" spans="1:4" x14ac:dyDescent="0.25">
      <c r="A1302" s="53"/>
      <c r="B1302" s="53"/>
      <c r="C1302" s="55">
        <v>43092</v>
      </c>
      <c r="D1302" s="16">
        <v>1926.7760000000001</v>
      </c>
    </row>
    <row r="1303" spans="1:4" x14ac:dyDescent="0.25">
      <c r="A1303" s="53"/>
      <c r="B1303" s="53"/>
      <c r="C1303" s="55">
        <v>43093</v>
      </c>
      <c r="D1303" s="16">
        <v>6233.0540000000001</v>
      </c>
    </row>
    <row r="1304" spans="1:4" x14ac:dyDescent="0.25">
      <c r="A1304" s="53"/>
      <c r="B1304" s="53"/>
      <c r="C1304" s="55">
        <v>43094</v>
      </c>
      <c r="D1304" s="16">
        <v>2698.9270000000001</v>
      </c>
    </row>
    <row r="1305" spans="1:4" x14ac:dyDescent="0.25">
      <c r="A1305" s="53"/>
      <c r="B1305" s="53"/>
      <c r="C1305" s="55">
        <v>43095</v>
      </c>
      <c r="D1305" s="16">
        <v>814.59399999999994</v>
      </c>
    </row>
    <row r="1306" spans="1:4" x14ac:dyDescent="0.25">
      <c r="A1306" s="53"/>
      <c r="B1306" s="53"/>
      <c r="C1306" s="55">
        <v>43096</v>
      </c>
      <c r="D1306" s="16">
        <v>177.636</v>
      </c>
    </row>
    <row r="1307" spans="1:4" x14ac:dyDescent="0.25">
      <c r="A1307" s="53"/>
      <c r="B1307" s="53"/>
      <c r="C1307" s="55">
        <v>43097</v>
      </c>
      <c r="D1307" s="16">
        <v>1657.3508000000006</v>
      </c>
    </row>
    <row r="1308" spans="1:4" x14ac:dyDescent="0.25">
      <c r="A1308" s="53"/>
      <c r="B1308" s="53"/>
      <c r="C1308" s="55">
        <v>43098</v>
      </c>
      <c r="D1308" s="16">
        <v>2915.5340000000001</v>
      </c>
    </row>
    <row r="1309" spans="1:4" x14ac:dyDescent="0.25">
      <c r="A1309" s="53"/>
      <c r="B1309" s="53"/>
      <c r="C1309" s="55">
        <v>43099</v>
      </c>
      <c r="D1309" s="16">
        <v>713.79</v>
      </c>
    </row>
    <row r="1310" spans="1:4" x14ac:dyDescent="0.25">
      <c r="A1310" s="53"/>
      <c r="B1310" s="3" t="s">
        <v>11263</v>
      </c>
      <c r="C1310" s="4"/>
      <c r="D1310" s="8">
        <v>83829.318799999994</v>
      </c>
    </row>
    <row r="1311" spans="1:4" x14ac:dyDescent="0.25">
      <c r="A1311" s="3" t="s">
        <v>11274</v>
      </c>
      <c r="B1311" s="4"/>
      <c r="C1311" s="4"/>
      <c r="D1311" s="8">
        <v>733215.25520000048</v>
      </c>
    </row>
    <row r="1312" spans="1:4" x14ac:dyDescent="0.25">
      <c r="A1312" s="6" t="s">
        <v>10943</v>
      </c>
      <c r="B1312" s="7"/>
      <c r="C1312" s="7"/>
      <c r="D1312" s="56">
        <v>2297200.8602999998</v>
      </c>
    </row>
  </sheetData>
  <mergeCells count="5">
    <mergeCell ref="I20:J20"/>
    <mergeCell ref="I23:J23"/>
    <mergeCell ref="I26:J26"/>
    <mergeCell ref="I29:J29"/>
    <mergeCell ref="I32:J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BC817-838C-4FDC-8F56-58A125E4B9F8}">
  <sheetPr codeName="Sheet16"/>
  <dimension ref="A2:AB1856"/>
  <sheetViews>
    <sheetView topLeftCell="X5" workbookViewId="0">
      <selection activeCell="AH15" sqref="AH15"/>
    </sheetView>
  </sheetViews>
  <sheetFormatPr defaultRowHeight="15.75" x14ac:dyDescent="0.25"/>
  <cols>
    <col min="1" max="1" width="110.625" bestFit="1" customWidth="1"/>
    <col min="2" max="2" width="10.875" bestFit="1" customWidth="1"/>
    <col min="4" max="4" width="9" customWidth="1"/>
    <col min="5" max="5" width="84.375" style="12" customWidth="1"/>
    <col min="6" max="6" width="11.625" style="29" customWidth="1"/>
    <col min="9" max="9" width="24.875" bestFit="1" customWidth="1"/>
    <col min="10" max="10" width="25.125" customWidth="1"/>
    <col min="11" max="11" width="20.5" bestFit="1" customWidth="1"/>
    <col min="12" max="12" width="75.125" bestFit="1" customWidth="1"/>
    <col min="13" max="13" width="3.75" customWidth="1"/>
    <col min="14" max="14" width="71.25" customWidth="1"/>
    <col min="15" max="15" width="7" customWidth="1"/>
    <col min="16" max="16" width="29.25" customWidth="1"/>
    <col min="20" max="20" width="5.5" bestFit="1" customWidth="1"/>
    <col min="21" max="21" width="6.125" bestFit="1" customWidth="1"/>
    <col min="23" max="23" width="9.125" customWidth="1"/>
    <col min="27" max="27" width="27.625" customWidth="1"/>
  </cols>
  <sheetData>
    <row r="2" spans="1:28" ht="77.25" x14ac:dyDescent="0.25">
      <c r="D2" t="s">
        <v>11026</v>
      </c>
      <c r="E2" s="19" t="s">
        <v>11027</v>
      </c>
      <c r="K2" t="s">
        <v>10970</v>
      </c>
      <c r="L2" s="25" t="s">
        <v>11034</v>
      </c>
      <c r="T2" s="44" t="s">
        <v>4059</v>
      </c>
      <c r="U2" s="44" t="s">
        <v>10951</v>
      </c>
    </row>
    <row r="3" spans="1:28" x14ac:dyDescent="0.25">
      <c r="A3" s="5" t="s">
        <v>11033</v>
      </c>
      <c r="B3" s="8"/>
      <c r="E3" s="12" t="s">
        <v>10950</v>
      </c>
      <c r="F3" s="12"/>
      <c r="L3" t="s">
        <v>4059</v>
      </c>
      <c r="N3" s="43" t="s">
        <v>4059</v>
      </c>
      <c r="P3" s="61" t="s">
        <v>4059</v>
      </c>
      <c r="Q3" s="61"/>
      <c r="R3" s="61"/>
      <c r="Z3" t="s">
        <v>10970</v>
      </c>
      <c r="AA3" s="19" t="s">
        <v>11035</v>
      </c>
    </row>
    <row r="4" spans="1:28" ht="18.75" x14ac:dyDescent="0.25">
      <c r="A4" s="5" t="s">
        <v>4059</v>
      </c>
      <c r="B4" s="8" t="s">
        <v>10951</v>
      </c>
      <c r="E4" s="28" t="s">
        <v>4059</v>
      </c>
      <c r="F4" s="28" t="s">
        <v>10951</v>
      </c>
      <c r="L4" s="21" t="s">
        <v>503</v>
      </c>
      <c r="N4" s="20" t="s">
        <v>503</v>
      </c>
      <c r="P4" s="60" t="s">
        <v>503</v>
      </c>
      <c r="Q4" s="60"/>
      <c r="R4" s="60"/>
    </row>
    <row r="5" spans="1:28" ht="18.75" x14ac:dyDescent="0.3">
      <c r="A5" s="3" t="s">
        <v>503</v>
      </c>
      <c r="B5" s="8">
        <v>3</v>
      </c>
      <c r="E5" s="12" t="s">
        <v>503</v>
      </c>
      <c r="F5" s="12">
        <v>25.227999999999998</v>
      </c>
      <c r="L5" s="42" t="s">
        <v>251</v>
      </c>
      <c r="N5" s="20" t="s">
        <v>251</v>
      </c>
      <c r="P5" s="60" t="s">
        <v>251</v>
      </c>
      <c r="Q5" s="60"/>
      <c r="R5" s="60"/>
      <c r="Z5">
        <v>1</v>
      </c>
      <c r="AA5" s="45" t="s">
        <v>4059</v>
      </c>
    </row>
    <row r="6" spans="1:28" x14ac:dyDescent="0.25">
      <c r="A6" s="15" t="s">
        <v>251</v>
      </c>
      <c r="B6" s="16">
        <v>10</v>
      </c>
      <c r="E6" s="12" t="s">
        <v>251</v>
      </c>
      <c r="F6" s="12">
        <v>286.67200000000003</v>
      </c>
      <c r="L6" s="42" t="s">
        <v>1197</v>
      </c>
      <c r="N6" s="20" t="s">
        <v>1197</v>
      </c>
      <c r="P6" s="60" t="s">
        <v>1197</v>
      </c>
      <c r="Q6" s="60"/>
      <c r="R6" s="60"/>
    </row>
    <row r="7" spans="1:28" ht="18.75" x14ac:dyDescent="0.3">
      <c r="A7" s="15" t="s">
        <v>1197</v>
      </c>
      <c r="B7" s="16">
        <v>8</v>
      </c>
      <c r="E7" s="12" t="s">
        <v>1197</v>
      </c>
      <c r="F7" s="12">
        <v>146.68799999999999</v>
      </c>
      <c r="L7" s="42" t="s">
        <v>2821</v>
      </c>
      <c r="N7" s="20" t="s">
        <v>2821</v>
      </c>
      <c r="P7" s="60" t="s">
        <v>2821</v>
      </c>
      <c r="Q7" s="60"/>
      <c r="R7" s="60"/>
      <c r="Z7">
        <v>2</v>
      </c>
      <c r="AA7" s="45" t="s">
        <v>4059</v>
      </c>
      <c r="AB7" s="45" t="s">
        <v>10951</v>
      </c>
    </row>
    <row r="8" spans="1:28" x14ac:dyDescent="0.25">
      <c r="A8" s="15" t="s">
        <v>2821</v>
      </c>
      <c r="B8" s="16">
        <v>4</v>
      </c>
      <c r="E8" s="12" t="s">
        <v>2821</v>
      </c>
      <c r="F8" s="12">
        <v>41.3</v>
      </c>
      <c r="L8" s="42" t="s">
        <v>253</v>
      </c>
      <c r="N8" s="20" t="s">
        <v>253</v>
      </c>
      <c r="P8" s="60" t="s">
        <v>253</v>
      </c>
      <c r="Q8" s="60"/>
      <c r="R8" s="60"/>
      <c r="AA8" t="s">
        <v>503</v>
      </c>
      <c r="AB8">
        <v>25.227999999999998</v>
      </c>
    </row>
    <row r="9" spans="1:28" x14ac:dyDescent="0.25">
      <c r="A9" s="15" t="s">
        <v>253</v>
      </c>
      <c r="B9" s="16">
        <v>4</v>
      </c>
      <c r="E9" s="12" t="s">
        <v>253</v>
      </c>
      <c r="F9" s="12">
        <v>108.68199999999999</v>
      </c>
      <c r="L9" s="42" t="s">
        <v>2138</v>
      </c>
      <c r="N9" s="20" t="s">
        <v>2138</v>
      </c>
      <c r="P9" s="60" t="s">
        <v>2138</v>
      </c>
      <c r="Q9" s="60"/>
      <c r="R9" s="60"/>
      <c r="AA9" t="s">
        <v>251</v>
      </c>
      <c r="AB9">
        <v>286.67200000000003</v>
      </c>
    </row>
    <row r="10" spans="1:28" x14ac:dyDescent="0.25">
      <c r="A10" s="15" t="s">
        <v>2138</v>
      </c>
      <c r="B10" s="16">
        <v>7</v>
      </c>
      <c r="E10" s="12" t="s">
        <v>2138</v>
      </c>
      <c r="F10" s="12">
        <v>488.904</v>
      </c>
      <c r="L10" s="42" t="s">
        <v>1261</v>
      </c>
      <c r="N10" s="20" t="s">
        <v>1261</v>
      </c>
      <c r="P10" s="60" t="s">
        <v>1261</v>
      </c>
      <c r="Q10" s="60"/>
      <c r="R10" s="60"/>
      <c r="AA10" t="s">
        <v>1197</v>
      </c>
      <c r="AB10">
        <v>146.68799999999999</v>
      </c>
    </row>
    <row r="11" spans="1:28" x14ac:dyDescent="0.25">
      <c r="A11" s="15" t="s">
        <v>1261</v>
      </c>
      <c r="B11" s="16">
        <v>2</v>
      </c>
      <c r="E11" s="12" t="s">
        <v>1261</v>
      </c>
      <c r="F11" s="12">
        <v>176.28800000000001</v>
      </c>
      <c r="L11" s="42" t="s">
        <v>1347</v>
      </c>
      <c r="N11" s="20" t="s">
        <v>1347</v>
      </c>
      <c r="P11" s="60" t="s">
        <v>1347</v>
      </c>
      <c r="Q11" s="60"/>
      <c r="R11" s="60"/>
    </row>
    <row r="12" spans="1:28" x14ac:dyDescent="0.25">
      <c r="A12" s="15" t="s">
        <v>1347</v>
      </c>
      <c r="B12" s="16">
        <v>4</v>
      </c>
      <c r="E12" s="12" t="s">
        <v>1347</v>
      </c>
      <c r="F12" s="12">
        <v>71.28</v>
      </c>
      <c r="L12" s="42" t="s">
        <v>296</v>
      </c>
      <c r="N12" s="20" t="s">
        <v>296</v>
      </c>
      <c r="P12" s="60" t="s">
        <v>296</v>
      </c>
      <c r="Q12" s="60"/>
      <c r="R12" s="60"/>
      <c r="Z12">
        <v>4</v>
      </c>
      <c r="AA12" t="s">
        <v>11042</v>
      </c>
    </row>
    <row r="13" spans="1:28" ht="31.5" x14ac:dyDescent="0.3">
      <c r="A13" s="15" t="s">
        <v>296</v>
      </c>
      <c r="B13" s="16">
        <v>6</v>
      </c>
      <c r="E13" s="12" t="s">
        <v>296</v>
      </c>
      <c r="F13" s="12">
        <v>2706.08</v>
      </c>
      <c r="L13" s="42" t="s">
        <v>613</v>
      </c>
      <c r="N13" s="20" t="s">
        <v>613</v>
      </c>
      <c r="P13" s="60" t="s">
        <v>613</v>
      </c>
      <c r="Q13" s="60"/>
      <c r="R13" s="60"/>
      <c r="AA13" s="45" t="s">
        <v>4059</v>
      </c>
      <c r="AB13" s="45" t="s">
        <v>10951</v>
      </c>
    </row>
    <row r="14" spans="1:28" ht="18.75" x14ac:dyDescent="0.3">
      <c r="A14" s="15" t="s">
        <v>613</v>
      </c>
      <c r="B14" s="16">
        <v>2</v>
      </c>
      <c r="E14" s="12" t="s">
        <v>613</v>
      </c>
      <c r="F14" s="12">
        <v>49.98</v>
      </c>
      <c r="L14" s="42" t="s">
        <v>2858</v>
      </c>
      <c r="N14" s="20" t="s">
        <v>2858</v>
      </c>
      <c r="P14" s="60" t="s">
        <v>2858</v>
      </c>
      <c r="Q14" s="60"/>
      <c r="R14" s="60"/>
      <c r="AA14" s="45" t="s">
        <v>503</v>
      </c>
      <c r="AB14" s="45">
        <v>3</v>
      </c>
    </row>
    <row r="15" spans="1:28" ht="18.75" x14ac:dyDescent="0.3">
      <c r="A15" s="15" t="s">
        <v>2858</v>
      </c>
      <c r="B15" s="16">
        <v>3</v>
      </c>
      <c r="E15" s="12" t="s">
        <v>2858</v>
      </c>
      <c r="F15" s="12">
        <v>18.200000000000003</v>
      </c>
      <c r="L15" s="42" t="s">
        <v>3006</v>
      </c>
      <c r="N15" s="20" t="s">
        <v>3006</v>
      </c>
      <c r="P15" s="60" t="s">
        <v>3006</v>
      </c>
      <c r="Q15" s="60"/>
      <c r="R15" s="60"/>
      <c r="AA15" s="45" t="s">
        <v>251</v>
      </c>
      <c r="AB15" s="45">
        <v>10</v>
      </c>
    </row>
    <row r="16" spans="1:28" ht="18.75" x14ac:dyDescent="0.3">
      <c r="A16" s="15" t="s">
        <v>3006</v>
      </c>
      <c r="B16" s="16">
        <v>8</v>
      </c>
      <c r="E16" s="12" t="s">
        <v>3006</v>
      </c>
      <c r="F16" s="12">
        <v>551.44799999999998</v>
      </c>
      <c r="L16" s="42" t="s">
        <v>1430</v>
      </c>
      <c r="N16" s="20" t="s">
        <v>1430</v>
      </c>
      <c r="P16" s="60" t="s">
        <v>1430</v>
      </c>
      <c r="Q16" s="60"/>
      <c r="R16" s="60"/>
      <c r="AA16" s="45" t="s">
        <v>1197</v>
      </c>
      <c r="AB16" s="45">
        <v>8</v>
      </c>
    </row>
    <row r="17" spans="1:27" x14ac:dyDescent="0.25">
      <c r="A17" s="15" t="s">
        <v>1430</v>
      </c>
      <c r="B17" s="16">
        <v>4</v>
      </c>
      <c r="E17" s="12" t="s">
        <v>1430</v>
      </c>
      <c r="F17" s="12">
        <v>422.75200000000001</v>
      </c>
      <c r="L17" s="42" t="s">
        <v>2860</v>
      </c>
      <c r="N17" s="20" t="s">
        <v>2860</v>
      </c>
      <c r="P17" s="60" t="s">
        <v>2860</v>
      </c>
      <c r="Q17" s="60"/>
      <c r="R17" s="60"/>
    </row>
    <row r="18" spans="1:27" x14ac:dyDescent="0.25">
      <c r="A18" s="15" t="s">
        <v>2860</v>
      </c>
      <c r="B18" s="16">
        <v>4</v>
      </c>
      <c r="E18" s="12" t="s">
        <v>2860</v>
      </c>
      <c r="F18" s="12">
        <v>344.72400000000005</v>
      </c>
      <c r="L18" s="42" t="s">
        <v>3087</v>
      </c>
      <c r="N18" s="20" t="s">
        <v>3087</v>
      </c>
      <c r="P18" s="60" t="s">
        <v>3087</v>
      </c>
      <c r="Q18" s="60"/>
      <c r="R18" s="60"/>
      <c r="Z18">
        <v>5</v>
      </c>
      <c r="AA18" t="s">
        <v>11041</v>
      </c>
    </row>
    <row r="19" spans="1:27" x14ac:dyDescent="0.25">
      <c r="A19" s="15" t="s">
        <v>3087</v>
      </c>
      <c r="B19" s="16">
        <v>4</v>
      </c>
      <c r="E19" s="12" t="s">
        <v>3087</v>
      </c>
      <c r="F19" s="12">
        <v>3537.2400000000007</v>
      </c>
      <c r="AA19" t="s">
        <v>11036</v>
      </c>
    </row>
    <row r="20" spans="1:27" x14ac:dyDescent="0.25">
      <c r="A20" s="15" t="s">
        <v>2441</v>
      </c>
      <c r="B20" s="16">
        <v>6</v>
      </c>
      <c r="E20" s="12" t="s">
        <v>2441</v>
      </c>
      <c r="F20" s="12">
        <v>487.51200000000006</v>
      </c>
      <c r="AA20" t="s">
        <v>11037</v>
      </c>
    </row>
    <row r="21" spans="1:27" x14ac:dyDescent="0.25">
      <c r="A21" s="15" t="s">
        <v>2982</v>
      </c>
      <c r="B21" s="16">
        <v>5</v>
      </c>
      <c r="E21" s="12" t="s">
        <v>2982</v>
      </c>
      <c r="F21" s="12">
        <v>2946.2</v>
      </c>
      <c r="AA21" t="s">
        <v>11038</v>
      </c>
    </row>
    <row r="22" spans="1:27" x14ac:dyDescent="0.25">
      <c r="A22" s="15" t="s">
        <v>2921</v>
      </c>
      <c r="B22" s="16">
        <v>6</v>
      </c>
      <c r="E22" s="12" t="s">
        <v>2921</v>
      </c>
      <c r="F22" s="12">
        <v>369.24800000000005</v>
      </c>
      <c r="AA22" t="s">
        <v>11039</v>
      </c>
    </row>
    <row r="23" spans="1:27" x14ac:dyDescent="0.25">
      <c r="A23" s="15" t="s">
        <v>1801</v>
      </c>
      <c r="B23" s="16">
        <v>2</v>
      </c>
      <c r="E23" s="12" t="s">
        <v>1801</v>
      </c>
      <c r="F23" s="12">
        <v>14299.89</v>
      </c>
      <c r="AA23" t="s">
        <v>11040</v>
      </c>
    </row>
    <row r="24" spans="1:27" x14ac:dyDescent="0.25">
      <c r="A24" s="15" t="s">
        <v>3106</v>
      </c>
      <c r="B24" s="16">
        <v>2</v>
      </c>
      <c r="E24" s="12" t="s">
        <v>3106</v>
      </c>
      <c r="F24" s="12">
        <v>2339.982</v>
      </c>
    </row>
    <row r="25" spans="1:27" x14ac:dyDescent="0.25">
      <c r="A25" s="15" t="s">
        <v>901</v>
      </c>
      <c r="B25" s="16">
        <v>8</v>
      </c>
      <c r="E25" s="12" t="s">
        <v>901</v>
      </c>
      <c r="F25" s="12">
        <v>108.04000000000002</v>
      </c>
    </row>
    <row r="26" spans="1:27" x14ac:dyDescent="0.25">
      <c r="A26" s="15" t="s">
        <v>1968</v>
      </c>
      <c r="B26" s="16">
        <v>2</v>
      </c>
      <c r="E26" s="12" t="s">
        <v>1968</v>
      </c>
      <c r="F26" s="12">
        <v>259.8</v>
      </c>
    </row>
    <row r="27" spans="1:27" x14ac:dyDescent="0.25">
      <c r="A27" s="15" t="s">
        <v>2399</v>
      </c>
      <c r="B27" s="16">
        <v>7</v>
      </c>
      <c r="E27" s="12" t="s">
        <v>2399</v>
      </c>
      <c r="F27" s="12">
        <v>83.160000000000011</v>
      </c>
    </row>
    <row r="28" spans="1:27" x14ac:dyDescent="0.25">
      <c r="A28" s="15" t="s">
        <v>536</v>
      </c>
      <c r="B28" s="16">
        <v>4</v>
      </c>
      <c r="E28" s="12" t="s">
        <v>536</v>
      </c>
      <c r="F28" s="12">
        <v>216.33999999999997</v>
      </c>
    </row>
    <row r="29" spans="1:27" x14ac:dyDescent="0.25">
      <c r="A29" s="15" t="s">
        <v>940</v>
      </c>
      <c r="B29" s="16">
        <v>4</v>
      </c>
      <c r="E29" s="12" t="s">
        <v>940</v>
      </c>
      <c r="F29" s="12">
        <v>2191.6799999999998</v>
      </c>
    </row>
    <row r="30" spans="1:27" x14ac:dyDescent="0.25">
      <c r="A30" s="15" t="s">
        <v>2179</v>
      </c>
      <c r="B30" s="16">
        <v>4</v>
      </c>
      <c r="E30" s="12" t="s">
        <v>2179</v>
      </c>
      <c r="F30" s="12">
        <v>303.36</v>
      </c>
    </row>
    <row r="31" spans="1:27" x14ac:dyDescent="0.25">
      <c r="A31" s="15" t="s">
        <v>5928</v>
      </c>
      <c r="B31" s="16">
        <v>6</v>
      </c>
      <c r="E31" s="12" t="s">
        <v>5928</v>
      </c>
      <c r="F31" s="12">
        <v>42.112000000000002</v>
      </c>
    </row>
    <row r="32" spans="1:27" x14ac:dyDescent="0.25">
      <c r="A32" s="15" t="s">
        <v>2379</v>
      </c>
      <c r="B32" s="16">
        <v>1</v>
      </c>
      <c r="E32" s="12" t="s">
        <v>2379</v>
      </c>
      <c r="F32" s="12">
        <v>8.0400000000000009</v>
      </c>
    </row>
    <row r="33" spans="1:13" x14ac:dyDescent="0.25">
      <c r="A33" s="15" t="s">
        <v>336</v>
      </c>
      <c r="B33" s="16">
        <v>8</v>
      </c>
      <c r="E33" s="12" t="s">
        <v>336</v>
      </c>
      <c r="F33" s="12">
        <v>171.14</v>
      </c>
    </row>
    <row r="34" spans="1:13" x14ac:dyDescent="0.25">
      <c r="A34" s="15" t="s">
        <v>1509</v>
      </c>
      <c r="B34" s="16">
        <v>5</v>
      </c>
      <c r="E34" s="12" t="s">
        <v>1509</v>
      </c>
      <c r="F34" s="12">
        <v>138.17599999999999</v>
      </c>
    </row>
    <row r="35" spans="1:13" x14ac:dyDescent="0.25">
      <c r="A35" s="15" t="s">
        <v>1025</v>
      </c>
      <c r="B35" s="16">
        <v>4</v>
      </c>
      <c r="E35" s="12" t="s">
        <v>1025</v>
      </c>
      <c r="F35" s="12">
        <v>124.586</v>
      </c>
    </row>
    <row r="36" spans="1:13" x14ac:dyDescent="0.25">
      <c r="A36" s="15" t="s">
        <v>1544</v>
      </c>
      <c r="B36" s="16">
        <v>8</v>
      </c>
      <c r="E36" s="12" t="s">
        <v>1544</v>
      </c>
      <c r="F36" s="12">
        <v>455.06999999999994</v>
      </c>
    </row>
    <row r="37" spans="1:13" x14ac:dyDescent="0.25">
      <c r="A37" s="15" t="s">
        <v>2583</v>
      </c>
      <c r="B37" s="16">
        <v>7</v>
      </c>
      <c r="E37" s="12" t="s">
        <v>2583</v>
      </c>
      <c r="F37" s="12">
        <v>3684.7080000000005</v>
      </c>
    </row>
    <row r="38" spans="1:13" x14ac:dyDescent="0.25">
      <c r="A38" s="15" t="s">
        <v>2000</v>
      </c>
      <c r="B38" s="16">
        <v>6</v>
      </c>
      <c r="E38" s="12" t="s">
        <v>2000</v>
      </c>
      <c r="F38" s="12">
        <v>2929.9839999999999</v>
      </c>
    </row>
    <row r="39" spans="1:13" x14ac:dyDescent="0.25">
      <c r="A39" s="15" t="s">
        <v>2431</v>
      </c>
      <c r="B39" s="16">
        <v>9</v>
      </c>
      <c r="E39" s="12" t="s">
        <v>2431</v>
      </c>
      <c r="F39" s="12">
        <v>137.53200000000001</v>
      </c>
      <c r="I39" s="22"/>
      <c r="J39" s="31"/>
      <c r="K39" s="32"/>
      <c r="L39" s="30"/>
      <c r="M39" s="33"/>
    </row>
    <row r="40" spans="1:13" x14ac:dyDescent="0.25">
      <c r="A40" s="15" t="s">
        <v>75</v>
      </c>
      <c r="B40" s="16">
        <v>2</v>
      </c>
      <c r="E40" s="36"/>
      <c r="F40" s="36"/>
      <c r="I40" s="22"/>
      <c r="J40" s="31"/>
      <c r="K40" s="32"/>
      <c r="L40" s="30"/>
      <c r="M40" s="33"/>
    </row>
    <row r="41" spans="1:13" x14ac:dyDescent="0.25">
      <c r="A41" s="15" t="s">
        <v>2287</v>
      </c>
      <c r="B41" s="16">
        <v>6</v>
      </c>
      <c r="E41"/>
      <c r="F41"/>
      <c r="I41" s="22"/>
      <c r="J41" s="31"/>
      <c r="K41" s="32"/>
      <c r="L41" s="30"/>
      <c r="M41" s="33"/>
    </row>
    <row r="42" spans="1:13" x14ac:dyDescent="0.25">
      <c r="A42" s="15" t="s">
        <v>3168</v>
      </c>
      <c r="B42" s="16">
        <v>8</v>
      </c>
      <c r="E42"/>
      <c r="F42"/>
      <c r="I42" s="22"/>
      <c r="J42" s="31"/>
      <c r="K42" s="32"/>
      <c r="L42" s="30"/>
      <c r="M42" s="33"/>
    </row>
    <row r="43" spans="1:13" x14ac:dyDescent="0.25">
      <c r="A43" s="15" t="s">
        <v>1894</v>
      </c>
      <c r="B43" s="16">
        <v>5</v>
      </c>
      <c r="E43"/>
      <c r="F43"/>
      <c r="I43" s="22"/>
      <c r="J43" s="31"/>
      <c r="K43" s="32"/>
      <c r="L43" s="30"/>
      <c r="M43" s="33"/>
    </row>
    <row r="44" spans="1:13" x14ac:dyDescent="0.25">
      <c r="A44" s="15" t="s">
        <v>2270</v>
      </c>
      <c r="B44" s="16">
        <v>7</v>
      </c>
      <c r="E44" s="41"/>
      <c r="F44" s="41"/>
      <c r="I44" s="22"/>
      <c r="J44" s="31"/>
      <c r="K44" s="32"/>
      <c r="L44" s="30"/>
      <c r="M44" s="33"/>
    </row>
    <row r="45" spans="1:13" x14ac:dyDescent="0.25">
      <c r="A45" s="15" t="s">
        <v>1829</v>
      </c>
      <c r="B45" s="16">
        <v>5</v>
      </c>
      <c r="D45" t="s">
        <v>11026</v>
      </c>
      <c r="E45" s="12" t="s">
        <v>11028</v>
      </c>
      <c r="F45" s="12" t="s">
        <v>11029</v>
      </c>
      <c r="G45" s="12" t="s">
        <v>11030</v>
      </c>
      <c r="H45" s="12" t="s">
        <v>11031</v>
      </c>
      <c r="I45" s="12" t="s">
        <v>11032</v>
      </c>
      <c r="J45" s="31"/>
      <c r="K45" s="32"/>
      <c r="L45" s="30"/>
      <c r="M45" s="33"/>
    </row>
    <row r="46" spans="1:13" x14ac:dyDescent="0.25">
      <c r="A46" s="15" t="s">
        <v>705</v>
      </c>
      <c r="B46" s="16">
        <v>5</v>
      </c>
      <c r="E46" s="27">
        <v>25.227999999999998</v>
      </c>
      <c r="F46" s="37">
        <v>25.227999999999998</v>
      </c>
      <c r="G46" s="38">
        <v>10.387999999999998</v>
      </c>
      <c r="H46" s="39">
        <v>10.387999999999998</v>
      </c>
      <c r="I46" s="40">
        <v>10.387999999999998</v>
      </c>
      <c r="J46" s="31"/>
      <c r="K46" s="32"/>
      <c r="L46" s="30"/>
      <c r="M46" s="33"/>
    </row>
    <row r="47" spans="1:13" x14ac:dyDescent="0.25">
      <c r="A47" s="15" t="s">
        <v>368</v>
      </c>
      <c r="B47" s="16">
        <v>10</v>
      </c>
      <c r="E47" s="27">
        <v>286.67200000000003</v>
      </c>
      <c r="F47" s="37">
        <v>286.67200000000003</v>
      </c>
      <c r="G47" s="38">
        <v>115.28059999999998</v>
      </c>
      <c r="H47" s="39">
        <v>115.28059999999998</v>
      </c>
      <c r="I47" s="40">
        <v>115.28059999999998</v>
      </c>
      <c r="J47" s="31"/>
      <c r="K47" s="32"/>
      <c r="L47" s="30"/>
      <c r="M47" s="33"/>
    </row>
    <row r="48" spans="1:13" x14ac:dyDescent="0.25">
      <c r="A48" s="15" t="s">
        <v>272</v>
      </c>
      <c r="B48" s="16">
        <v>9</v>
      </c>
      <c r="E48" s="27">
        <v>146.68799999999999</v>
      </c>
      <c r="F48" s="37">
        <v>146.68799999999999</v>
      </c>
      <c r="G48" s="38">
        <v>64.863600000000005</v>
      </c>
      <c r="H48" s="39">
        <v>64.863600000000005</v>
      </c>
      <c r="I48" s="40">
        <v>64.863600000000005</v>
      </c>
      <c r="J48" s="31"/>
      <c r="K48" s="32"/>
      <c r="L48" s="30"/>
      <c r="M48" s="33"/>
    </row>
    <row r="49" spans="1:13" x14ac:dyDescent="0.25">
      <c r="A49" s="15" t="s">
        <v>1502</v>
      </c>
      <c r="B49" s="16">
        <v>4</v>
      </c>
      <c r="E49" s="27">
        <v>41.3</v>
      </c>
      <c r="F49" s="37">
        <v>41.3</v>
      </c>
      <c r="G49" s="38">
        <v>16.767799999999998</v>
      </c>
      <c r="H49" s="39">
        <v>16.767799999999998</v>
      </c>
      <c r="I49" s="40">
        <v>16.767799999999998</v>
      </c>
      <c r="J49" s="31"/>
      <c r="K49" s="32"/>
      <c r="L49" s="30"/>
      <c r="M49" s="33"/>
    </row>
    <row r="50" spans="1:13" x14ac:dyDescent="0.25">
      <c r="A50" s="15" t="s">
        <v>92</v>
      </c>
      <c r="B50" s="16">
        <v>4</v>
      </c>
      <c r="E50" s="27">
        <v>108.68199999999999</v>
      </c>
      <c r="F50" s="37">
        <v>108.68199999999999</v>
      </c>
      <c r="G50" s="38">
        <v>52.122999999999998</v>
      </c>
      <c r="H50" s="39">
        <v>52.122999999999998</v>
      </c>
      <c r="I50" s="40">
        <v>52.122999999999998</v>
      </c>
      <c r="J50" s="31"/>
      <c r="K50" s="32"/>
      <c r="L50" s="30"/>
      <c r="M50" s="33"/>
    </row>
    <row r="51" spans="1:13" x14ac:dyDescent="0.25">
      <c r="A51" s="15" t="s">
        <v>1246</v>
      </c>
      <c r="B51" s="16">
        <v>10</v>
      </c>
      <c r="E51" s="27">
        <v>488.904</v>
      </c>
      <c r="F51" s="37">
        <v>488.904</v>
      </c>
      <c r="G51" s="38">
        <v>223.14079999999993</v>
      </c>
      <c r="H51" s="39">
        <v>223.14079999999993</v>
      </c>
      <c r="I51" s="40">
        <v>223.14079999999993</v>
      </c>
      <c r="J51" s="31"/>
      <c r="K51" s="32"/>
      <c r="L51" s="30"/>
      <c r="M51" s="33"/>
    </row>
    <row r="52" spans="1:13" x14ac:dyDescent="0.25">
      <c r="A52" s="15" t="s">
        <v>664</v>
      </c>
      <c r="B52" s="16">
        <v>6</v>
      </c>
      <c r="E52" s="27">
        <v>176.28800000000001</v>
      </c>
      <c r="F52" s="37">
        <v>176.28800000000001</v>
      </c>
      <c r="G52" s="38">
        <v>63.747</v>
      </c>
      <c r="H52" s="39">
        <v>63.747</v>
      </c>
      <c r="I52" s="40">
        <v>63.747</v>
      </c>
      <c r="J52" s="31"/>
      <c r="K52" s="32"/>
      <c r="L52" s="30"/>
      <c r="M52" s="33"/>
    </row>
    <row r="53" spans="1:13" x14ac:dyDescent="0.25">
      <c r="A53" s="15" t="s">
        <v>522</v>
      </c>
      <c r="B53" s="16">
        <v>1</v>
      </c>
      <c r="E53" s="27">
        <v>71.28</v>
      </c>
      <c r="F53" s="37">
        <v>71.28</v>
      </c>
      <c r="G53" s="38">
        <v>24.947999999999993</v>
      </c>
      <c r="H53" s="39">
        <v>24.947999999999993</v>
      </c>
      <c r="I53" s="40">
        <v>24.947999999999993</v>
      </c>
      <c r="J53" s="31"/>
      <c r="K53" s="32"/>
      <c r="L53" s="30"/>
      <c r="M53" s="33"/>
    </row>
    <row r="54" spans="1:13" x14ac:dyDescent="0.25">
      <c r="A54" s="15" t="s">
        <v>185</v>
      </c>
      <c r="B54" s="16">
        <v>7</v>
      </c>
      <c r="E54" s="27">
        <v>2706.08</v>
      </c>
      <c r="F54" s="37">
        <v>2706.08</v>
      </c>
      <c r="G54" s="38">
        <v>578.68480000000011</v>
      </c>
      <c r="H54" s="39">
        <v>578.68480000000011</v>
      </c>
      <c r="I54" s="40">
        <v>578.68480000000011</v>
      </c>
      <c r="J54" s="31"/>
      <c r="K54" s="32"/>
      <c r="L54" s="30"/>
      <c r="M54" s="33"/>
    </row>
    <row r="55" spans="1:13" x14ac:dyDescent="0.25">
      <c r="A55" s="15" t="s">
        <v>1942</v>
      </c>
      <c r="B55" s="16">
        <v>6</v>
      </c>
      <c r="E55" s="27">
        <v>49.98</v>
      </c>
      <c r="F55" s="37">
        <v>49.98</v>
      </c>
      <c r="G55" s="38">
        <v>22.711499999999997</v>
      </c>
      <c r="H55" s="39">
        <v>22.711499999999997</v>
      </c>
      <c r="I55" s="40">
        <v>22.711499999999997</v>
      </c>
      <c r="J55" s="31"/>
      <c r="K55" s="32"/>
      <c r="L55" s="30"/>
      <c r="M55" s="33"/>
    </row>
    <row r="56" spans="1:13" x14ac:dyDescent="0.25">
      <c r="A56" s="15" t="s">
        <v>1135</v>
      </c>
      <c r="B56" s="16">
        <v>4</v>
      </c>
      <c r="E56" s="27">
        <v>18.200000000000003</v>
      </c>
      <c r="F56" s="37">
        <v>18.200000000000003</v>
      </c>
      <c r="G56" s="38">
        <v>3.0160000000000018</v>
      </c>
      <c r="H56" s="39">
        <v>3.0160000000000018</v>
      </c>
      <c r="I56" s="40">
        <v>3.0160000000000018</v>
      </c>
      <c r="J56" s="31"/>
      <c r="K56" s="32"/>
      <c r="L56" s="30"/>
      <c r="M56" s="33"/>
    </row>
    <row r="57" spans="1:13" x14ac:dyDescent="0.25">
      <c r="A57" s="15" t="s">
        <v>789</v>
      </c>
      <c r="B57" s="16">
        <v>6</v>
      </c>
      <c r="E57" s="27">
        <v>551.44799999999998</v>
      </c>
      <c r="F57" s="37">
        <v>551.44799999999998</v>
      </c>
      <c r="G57" s="38">
        <v>91.108800000000002</v>
      </c>
      <c r="H57" s="39">
        <v>91.108800000000002</v>
      </c>
      <c r="I57" s="40">
        <v>91.108800000000002</v>
      </c>
      <c r="J57" s="31"/>
      <c r="K57" s="32"/>
      <c r="L57" s="30"/>
      <c r="M57" s="33"/>
    </row>
    <row r="58" spans="1:13" x14ac:dyDescent="0.25">
      <c r="A58" s="15" t="s">
        <v>65</v>
      </c>
      <c r="B58" s="16">
        <v>11</v>
      </c>
      <c r="E58" s="27">
        <v>422.75200000000001</v>
      </c>
      <c r="F58" s="37">
        <v>422.75200000000001</v>
      </c>
      <c r="G58" s="38">
        <v>172.94399999999996</v>
      </c>
      <c r="H58" s="39">
        <v>172.94399999999996</v>
      </c>
      <c r="I58" s="40">
        <v>172.94399999999996</v>
      </c>
      <c r="J58" s="31"/>
      <c r="K58" s="32"/>
      <c r="L58" s="30"/>
      <c r="M58" s="33"/>
    </row>
    <row r="59" spans="1:13" x14ac:dyDescent="0.25">
      <c r="A59" s="15" t="s">
        <v>152</v>
      </c>
      <c r="B59" s="16">
        <v>5</v>
      </c>
      <c r="E59" s="27">
        <v>344.72400000000005</v>
      </c>
      <c r="F59" s="37">
        <v>344.72400000000005</v>
      </c>
      <c r="G59" s="38">
        <v>20.983199999999965</v>
      </c>
      <c r="H59" s="39">
        <v>20.983199999999965</v>
      </c>
      <c r="I59" s="40">
        <v>20.983199999999965</v>
      </c>
      <c r="J59" s="31"/>
      <c r="K59" s="32"/>
      <c r="L59" s="30"/>
      <c r="M59" s="33"/>
    </row>
    <row r="60" spans="1:13" x14ac:dyDescent="0.25">
      <c r="A60" s="15" t="s">
        <v>1687</v>
      </c>
      <c r="B60" s="16">
        <v>8</v>
      </c>
      <c r="E60" s="27">
        <v>3537.2400000000007</v>
      </c>
      <c r="F60" s="37">
        <v>3537.2400000000007</v>
      </c>
      <c r="G60" s="38">
        <v>536.90249999999969</v>
      </c>
      <c r="H60" s="39">
        <v>536.90249999999969</v>
      </c>
      <c r="I60" s="40">
        <v>536.90249999999969</v>
      </c>
      <c r="J60" s="31"/>
      <c r="K60" s="32"/>
      <c r="L60" s="30"/>
      <c r="M60" s="33"/>
    </row>
    <row r="61" spans="1:13" x14ac:dyDescent="0.25">
      <c r="A61" s="15" t="s">
        <v>2071</v>
      </c>
      <c r="B61" s="16">
        <v>11</v>
      </c>
      <c r="E61" s="27">
        <v>487.51200000000006</v>
      </c>
      <c r="F61" s="37">
        <v>487.51200000000006</v>
      </c>
      <c r="G61" s="38">
        <v>180.01980000000003</v>
      </c>
      <c r="H61" s="39">
        <v>180.01980000000003</v>
      </c>
      <c r="I61" s="40">
        <v>180.01980000000003</v>
      </c>
      <c r="J61" s="31"/>
      <c r="K61" s="32"/>
      <c r="L61" s="30"/>
      <c r="M61" s="33"/>
    </row>
    <row r="62" spans="1:13" x14ac:dyDescent="0.25">
      <c r="A62" s="15" t="s">
        <v>1157</v>
      </c>
      <c r="B62" s="16">
        <v>9</v>
      </c>
      <c r="E62" s="27">
        <v>2946.2</v>
      </c>
      <c r="F62" s="37">
        <v>2946.2</v>
      </c>
      <c r="G62" s="38">
        <v>-872.0752</v>
      </c>
      <c r="H62" s="39">
        <v>-872.0752</v>
      </c>
      <c r="I62" s="40">
        <v>-872.0752</v>
      </c>
      <c r="J62" s="31"/>
      <c r="K62" s="32"/>
      <c r="L62" s="30"/>
      <c r="M62" s="33"/>
    </row>
    <row r="63" spans="1:13" x14ac:dyDescent="0.25">
      <c r="A63" s="15" t="s">
        <v>168</v>
      </c>
      <c r="B63" s="16">
        <v>7</v>
      </c>
      <c r="E63" s="27">
        <v>369.24800000000005</v>
      </c>
      <c r="F63" s="37">
        <v>369.24800000000005</v>
      </c>
      <c r="G63" s="38">
        <v>-40.49140000000002</v>
      </c>
      <c r="H63" s="39">
        <v>-40.49140000000002</v>
      </c>
      <c r="I63" s="40">
        <v>-40.49140000000002</v>
      </c>
      <c r="J63" s="31"/>
      <c r="K63" s="32"/>
      <c r="L63" s="30"/>
      <c r="M63" s="33"/>
    </row>
    <row r="64" spans="1:13" x14ac:dyDescent="0.25">
      <c r="A64" s="15" t="s">
        <v>392</v>
      </c>
      <c r="B64" s="16">
        <v>4</v>
      </c>
      <c r="E64" s="27">
        <v>14299.89</v>
      </c>
      <c r="F64" s="37">
        <v>14299.89</v>
      </c>
      <c r="G64" s="38">
        <v>3717.9713999999994</v>
      </c>
      <c r="H64" s="39">
        <v>3717.9713999999994</v>
      </c>
      <c r="I64" s="40">
        <v>3717.9713999999994</v>
      </c>
      <c r="J64" s="31"/>
      <c r="K64" s="32"/>
      <c r="L64" s="30"/>
      <c r="M64" s="33"/>
    </row>
    <row r="65" spans="1:13" x14ac:dyDescent="0.25">
      <c r="A65" s="15" t="s">
        <v>223</v>
      </c>
      <c r="B65" s="16">
        <v>5</v>
      </c>
      <c r="E65" s="27">
        <v>2339.982</v>
      </c>
      <c r="F65" s="37">
        <v>2339.982</v>
      </c>
      <c r="G65" s="38">
        <v>-467.99639999999994</v>
      </c>
      <c r="H65" s="39">
        <v>-467.99639999999994</v>
      </c>
      <c r="I65" s="40">
        <v>-467.99639999999994</v>
      </c>
      <c r="J65" s="31"/>
      <c r="K65" s="32"/>
      <c r="L65" s="30"/>
      <c r="M65" s="33"/>
    </row>
    <row r="66" spans="1:13" x14ac:dyDescent="0.25">
      <c r="A66" s="15" t="s">
        <v>2065</v>
      </c>
      <c r="B66" s="16">
        <v>4</v>
      </c>
      <c r="E66" s="27">
        <v>108.04000000000002</v>
      </c>
      <c r="F66" s="37">
        <v>108.04000000000002</v>
      </c>
      <c r="G66" s="38">
        <v>36.001000000000005</v>
      </c>
      <c r="H66" s="39">
        <v>36.001000000000005</v>
      </c>
      <c r="I66" s="40">
        <v>36.001000000000005</v>
      </c>
      <c r="J66" s="31"/>
      <c r="K66" s="32"/>
      <c r="L66" s="30"/>
      <c r="M66" s="33"/>
    </row>
    <row r="67" spans="1:13" x14ac:dyDescent="0.25">
      <c r="A67" s="15" t="s">
        <v>2600</v>
      </c>
      <c r="B67" s="16">
        <v>4</v>
      </c>
      <c r="E67" s="27">
        <v>259.8</v>
      </c>
      <c r="F67" s="37">
        <v>259.8</v>
      </c>
      <c r="G67" s="38">
        <v>90.93</v>
      </c>
      <c r="H67" s="39">
        <v>90.93</v>
      </c>
      <c r="I67" s="40">
        <v>90.93</v>
      </c>
      <c r="J67" s="31"/>
      <c r="K67" s="32"/>
      <c r="L67" s="30"/>
      <c r="M67" s="33"/>
    </row>
    <row r="68" spans="1:13" x14ac:dyDescent="0.25">
      <c r="A68" s="15" t="s">
        <v>1608</v>
      </c>
      <c r="B68" s="16">
        <v>9</v>
      </c>
      <c r="E68" s="27">
        <v>83.160000000000011</v>
      </c>
      <c r="F68" s="37">
        <v>83.160000000000011</v>
      </c>
      <c r="G68" s="38">
        <v>10.152000000000001</v>
      </c>
      <c r="H68" s="39">
        <v>10.152000000000001</v>
      </c>
      <c r="I68" s="40">
        <v>10.152000000000001</v>
      </c>
      <c r="J68" s="31"/>
      <c r="K68" s="32"/>
      <c r="L68" s="30"/>
      <c r="M68" s="33"/>
    </row>
    <row r="69" spans="1:13" x14ac:dyDescent="0.25">
      <c r="A69" s="15" t="s">
        <v>2487</v>
      </c>
      <c r="B69" s="16">
        <v>4</v>
      </c>
      <c r="E69" s="27">
        <v>216.33999999999997</v>
      </c>
      <c r="F69" s="37">
        <v>216.33999999999997</v>
      </c>
      <c r="G69" s="38">
        <v>75.345999999999975</v>
      </c>
      <c r="H69" s="39">
        <v>75.345999999999975</v>
      </c>
      <c r="I69" s="40">
        <v>75.345999999999975</v>
      </c>
      <c r="J69" s="31"/>
      <c r="K69" s="32"/>
      <c r="L69" s="30"/>
      <c r="M69" s="33"/>
    </row>
    <row r="70" spans="1:13" x14ac:dyDescent="0.25">
      <c r="A70" s="15" t="s">
        <v>1172</v>
      </c>
      <c r="B70" s="16">
        <v>3</v>
      </c>
      <c r="E70" s="27">
        <v>2191.6799999999998</v>
      </c>
      <c r="F70" s="37">
        <v>2191.6799999999998</v>
      </c>
      <c r="G70" s="38">
        <v>569.83680000000004</v>
      </c>
      <c r="H70" s="39">
        <v>569.83680000000004</v>
      </c>
      <c r="I70" s="40">
        <v>569.83680000000004</v>
      </c>
      <c r="J70" s="31"/>
      <c r="K70" s="32"/>
      <c r="L70" s="30"/>
      <c r="M70" s="33"/>
    </row>
    <row r="71" spans="1:13" x14ac:dyDescent="0.25">
      <c r="A71" s="15" t="s">
        <v>2360</v>
      </c>
      <c r="B71" s="16">
        <v>8</v>
      </c>
      <c r="E71" s="27">
        <v>303.36</v>
      </c>
      <c r="F71" s="37">
        <v>303.36</v>
      </c>
      <c r="G71" s="38">
        <v>-20.476799999999983</v>
      </c>
      <c r="H71" s="39">
        <v>-20.476799999999983</v>
      </c>
      <c r="I71" s="40">
        <v>-20.476799999999983</v>
      </c>
      <c r="J71" s="31"/>
      <c r="K71" s="32"/>
      <c r="L71" s="30"/>
      <c r="M71" s="33"/>
    </row>
    <row r="72" spans="1:13" x14ac:dyDescent="0.25">
      <c r="A72" s="15" t="s">
        <v>951</v>
      </c>
      <c r="B72" s="16">
        <v>8</v>
      </c>
      <c r="E72" s="27">
        <v>42.112000000000002</v>
      </c>
      <c r="F72" s="37">
        <v>42.112000000000002</v>
      </c>
      <c r="G72" s="38">
        <v>16.694399999999995</v>
      </c>
      <c r="H72" s="39">
        <v>16.694399999999995</v>
      </c>
      <c r="I72" s="40">
        <v>16.694399999999995</v>
      </c>
      <c r="J72" s="31"/>
      <c r="K72" s="32"/>
      <c r="L72" s="30"/>
      <c r="M72" s="33"/>
    </row>
    <row r="73" spans="1:13" x14ac:dyDescent="0.25">
      <c r="A73" s="15" t="s">
        <v>2101</v>
      </c>
      <c r="B73" s="16">
        <v>13</v>
      </c>
      <c r="E73" s="27">
        <v>8.0400000000000009</v>
      </c>
      <c r="F73" s="37">
        <v>8.0400000000000009</v>
      </c>
      <c r="G73" s="38">
        <v>2.7336</v>
      </c>
      <c r="H73" s="39">
        <v>2.7336</v>
      </c>
      <c r="I73" s="40">
        <v>2.7336</v>
      </c>
      <c r="J73" s="31"/>
      <c r="K73" s="32"/>
      <c r="L73" s="30"/>
      <c r="M73" s="33"/>
    </row>
    <row r="74" spans="1:13" x14ac:dyDescent="0.25">
      <c r="A74" s="15" t="s">
        <v>589</v>
      </c>
      <c r="B74" s="16">
        <v>4</v>
      </c>
      <c r="E74" s="27">
        <v>171.14</v>
      </c>
      <c r="F74" s="37">
        <v>171.14</v>
      </c>
      <c r="G74" s="38">
        <v>53.809599999999982</v>
      </c>
      <c r="H74" s="39">
        <v>53.809599999999982</v>
      </c>
      <c r="I74" s="40">
        <v>53.809599999999982</v>
      </c>
      <c r="J74" s="31"/>
      <c r="K74" s="32"/>
      <c r="L74" s="30"/>
      <c r="M74" s="33"/>
    </row>
    <row r="75" spans="1:13" x14ac:dyDescent="0.25">
      <c r="A75" s="15" t="s">
        <v>1011</v>
      </c>
      <c r="B75" s="16">
        <v>8</v>
      </c>
      <c r="E75" s="27">
        <v>138.17599999999999</v>
      </c>
      <c r="F75" s="37">
        <v>138.17599999999999</v>
      </c>
      <c r="G75" s="38">
        <v>32.918400000000005</v>
      </c>
      <c r="H75" s="39">
        <v>32.918400000000005</v>
      </c>
      <c r="I75" s="40">
        <v>32.918400000000005</v>
      </c>
      <c r="J75" s="31"/>
      <c r="K75" s="32"/>
      <c r="L75" s="30"/>
      <c r="M75" s="33"/>
    </row>
    <row r="76" spans="1:13" x14ac:dyDescent="0.25">
      <c r="A76" s="15" t="s">
        <v>2205</v>
      </c>
      <c r="B76" s="16">
        <v>8</v>
      </c>
      <c r="E76" s="27">
        <v>124.586</v>
      </c>
      <c r="F76" s="37">
        <v>124.586</v>
      </c>
      <c r="G76" s="38">
        <v>26.211599999999997</v>
      </c>
      <c r="H76" s="39">
        <v>26.211599999999997</v>
      </c>
      <c r="I76" s="40">
        <v>26.211599999999997</v>
      </c>
      <c r="J76" s="31"/>
      <c r="K76" s="32"/>
      <c r="L76" s="30"/>
      <c r="M76" s="33"/>
    </row>
    <row r="77" spans="1:13" x14ac:dyDescent="0.25">
      <c r="A77" s="15" t="s">
        <v>286</v>
      </c>
      <c r="B77" s="16">
        <v>6</v>
      </c>
      <c r="E77" s="27">
        <v>455.06999999999994</v>
      </c>
      <c r="F77" s="37">
        <v>455.06999999999994</v>
      </c>
      <c r="G77" s="38">
        <v>183.13120000000001</v>
      </c>
      <c r="H77" s="39">
        <v>183.13120000000001</v>
      </c>
      <c r="I77" s="40">
        <v>183.13120000000001</v>
      </c>
      <c r="J77" s="31"/>
      <c r="K77" s="32"/>
      <c r="L77" s="30"/>
      <c r="M77" s="33"/>
    </row>
    <row r="78" spans="1:13" x14ac:dyDescent="0.25">
      <c r="A78" s="15" t="s">
        <v>1092</v>
      </c>
      <c r="B78" s="16">
        <v>3</v>
      </c>
      <c r="E78" s="27">
        <v>3684.7080000000005</v>
      </c>
      <c r="F78" s="37">
        <v>3684.7080000000005</v>
      </c>
      <c r="G78" s="38">
        <v>575.33160000000009</v>
      </c>
      <c r="H78" s="39">
        <v>575.33160000000009</v>
      </c>
      <c r="I78" s="40">
        <v>575.33160000000009</v>
      </c>
      <c r="J78" s="31"/>
      <c r="K78" s="32"/>
      <c r="L78" s="30"/>
      <c r="M78" s="33"/>
    </row>
    <row r="79" spans="1:13" x14ac:dyDescent="0.25">
      <c r="A79" s="15" t="s">
        <v>2333</v>
      </c>
      <c r="B79" s="16">
        <v>3</v>
      </c>
      <c r="E79" s="27">
        <v>2929.9839999999999</v>
      </c>
      <c r="F79" s="37">
        <v>2929.9839999999999</v>
      </c>
      <c r="G79" s="38">
        <v>482.58559999999994</v>
      </c>
      <c r="H79" s="39">
        <v>482.58559999999994</v>
      </c>
      <c r="I79" s="40">
        <v>482.58559999999994</v>
      </c>
      <c r="J79" s="31"/>
      <c r="K79" s="32"/>
      <c r="L79" s="30"/>
      <c r="M79" s="33"/>
    </row>
    <row r="80" spans="1:13" x14ac:dyDescent="0.25">
      <c r="A80" s="15" t="s">
        <v>3167</v>
      </c>
      <c r="B80" s="16">
        <v>5</v>
      </c>
      <c r="E80"/>
      <c r="F80"/>
      <c r="I80" s="22"/>
      <c r="J80" s="31"/>
      <c r="K80" s="32"/>
      <c r="L80" s="30"/>
      <c r="M80" s="33"/>
    </row>
    <row r="81" spans="1:13" x14ac:dyDescent="0.25">
      <c r="A81" s="15" t="s">
        <v>2495</v>
      </c>
      <c r="B81" s="16">
        <v>8</v>
      </c>
      <c r="E81"/>
      <c r="F81"/>
      <c r="I81" s="22"/>
      <c r="J81" s="31"/>
      <c r="K81" s="32"/>
      <c r="L81" s="30"/>
      <c r="M81" s="33"/>
    </row>
    <row r="82" spans="1:13" x14ac:dyDescent="0.25">
      <c r="A82" s="15" t="s">
        <v>942</v>
      </c>
      <c r="B82" s="16">
        <v>3</v>
      </c>
      <c r="E82"/>
      <c r="F82"/>
      <c r="I82" s="22"/>
      <c r="J82" s="31"/>
      <c r="K82" s="32"/>
      <c r="L82" s="30"/>
      <c r="M82" s="33"/>
    </row>
    <row r="83" spans="1:13" x14ac:dyDescent="0.25">
      <c r="A83" s="15" t="s">
        <v>1020</v>
      </c>
      <c r="B83" s="16">
        <v>7</v>
      </c>
      <c r="E83"/>
      <c r="F83"/>
      <c r="I83" s="22"/>
      <c r="J83" s="31"/>
      <c r="K83" s="32"/>
      <c r="L83" s="30"/>
      <c r="M83" s="33"/>
    </row>
    <row r="84" spans="1:13" x14ac:dyDescent="0.25">
      <c r="A84" s="15" t="s">
        <v>883</v>
      </c>
      <c r="B84" s="16">
        <v>5</v>
      </c>
      <c r="E84"/>
      <c r="F84"/>
      <c r="I84" s="22"/>
      <c r="J84" s="31"/>
      <c r="K84" s="32"/>
      <c r="L84" s="30"/>
      <c r="M84" s="33"/>
    </row>
    <row r="85" spans="1:13" x14ac:dyDescent="0.25">
      <c r="A85" s="15" t="s">
        <v>916</v>
      </c>
      <c r="B85" s="16">
        <v>3</v>
      </c>
      <c r="E85"/>
      <c r="F85"/>
      <c r="I85" s="22"/>
      <c r="J85" s="31"/>
      <c r="K85" s="32"/>
      <c r="L85" s="30"/>
      <c r="M85" s="33"/>
    </row>
    <row r="86" spans="1:13" x14ac:dyDescent="0.25">
      <c r="A86" s="15" t="s">
        <v>629</v>
      </c>
      <c r="B86" s="16">
        <v>7</v>
      </c>
      <c r="E86"/>
      <c r="F86"/>
      <c r="I86" s="22"/>
      <c r="J86" s="31"/>
      <c r="K86" s="32"/>
      <c r="L86" s="30"/>
      <c r="M86" s="33"/>
    </row>
    <row r="87" spans="1:13" x14ac:dyDescent="0.25">
      <c r="A87" s="15" t="s">
        <v>2496</v>
      </c>
      <c r="B87" s="16">
        <v>4</v>
      </c>
      <c r="E87"/>
      <c r="F87"/>
      <c r="I87" s="22"/>
      <c r="J87" s="31"/>
      <c r="K87" s="32"/>
      <c r="L87" s="30"/>
      <c r="M87" s="33"/>
    </row>
    <row r="88" spans="1:13" x14ac:dyDescent="0.25">
      <c r="A88" s="15" t="s">
        <v>2790</v>
      </c>
      <c r="B88" s="16">
        <v>3</v>
      </c>
      <c r="E88"/>
      <c r="F88"/>
      <c r="I88" s="22"/>
      <c r="J88" s="31"/>
      <c r="K88" s="32"/>
      <c r="L88" s="30"/>
      <c r="M88" s="33"/>
    </row>
    <row r="89" spans="1:13" x14ac:dyDescent="0.25">
      <c r="A89" s="15" t="s">
        <v>491</v>
      </c>
      <c r="B89" s="16">
        <v>2</v>
      </c>
      <c r="E89"/>
      <c r="F89"/>
      <c r="I89" s="22"/>
      <c r="J89" s="31"/>
      <c r="K89" s="32"/>
      <c r="L89" s="30"/>
      <c r="M89" s="33"/>
    </row>
    <row r="90" spans="1:13" x14ac:dyDescent="0.25">
      <c r="A90" s="15" t="s">
        <v>353</v>
      </c>
      <c r="B90" s="16">
        <v>4</v>
      </c>
      <c r="E90"/>
      <c r="F90"/>
      <c r="I90" s="22"/>
      <c r="J90" s="31"/>
      <c r="K90" s="32"/>
      <c r="L90" s="30"/>
      <c r="M90" s="33"/>
    </row>
    <row r="91" spans="1:13" x14ac:dyDescent="0.25">
      <c r="A91" s="15" t="s">
        <v>3193</v>
      </c>
      <c r="B91" s="16">
        <v>4</v>
      </c>
      <c r="E91"/>
      <c r="F91"/>
      <c r="I91" s="22"/>
      <c r="J91" s="31"/>
      <c r="K91" s="32"/>
      <c r="L91" s="30"/>
      <c r="M91" s="33"/>
    </row>
    <row r="92" spans="1:13" x14ac:dyDescent="0.25">
      <c r="A92" s="15" t="s">
        <v>2449</v>
      </c>
      <c r="B92" s="16">
        <v>6</v>
      </c>
      <c r="E92"/>
      <c r="F92"/>
      <c r="I92" s="22"/>
      <c r="J92" s="31"/>
      <c r="K92" s="32"/>
      <c r="L92" s="30"/>
      <c r="M92" s="33"/>
    </row>
    <row r="93" spans="1:13" x14ac:dyDescent="0.25">
      <c r="A93" s="15" t="s">
        <v>2700</v>
      </c>
      <c r="B93" s="16">
        <v>5</v>
      </c>
      <c r="E93"/>
      <c r="F93"/>
      <c r="I93" s="22"/>
      <c r="J93" s="31"/>
      <c r="K93" s="32"/>
      <c r="L93" s="30"/>
      <c r="M93" s="33"/>
    </row>
    <row r="94" spans="1:13" x14ac:dyDescent="0.25">
      <c r="A94" s="15" t="s">
        <v>2348</v>
      </c>
      <c r="B94" s="16">
        <v>10</v>
      </c>
      <c r="E94"/>
      <c r="F94"/>
      <c r="I94" s="22"/>
      <c r="J94" s="31"/>
      <c r="K94" s="32"/>
      <c r="L94" s="30"/>
      <c r="M94" s="33"/>
    </row>
    <row r="95" spans="1:13" x14ac:dyDescent="0.25">
      <c r="A95" s="15" t="s">
        <v>1900</v>
      </c>
      <c r="B95" s="16">
        <v>8</v>
      </c>
      <c r="E95"/>
      <c r="F95"/>
      <c r="I95" s="22"/>
      <c r="J95" s="31"/>
      <c r="K95" s="32"/>
      <c r="L95" s="30"/>
      <c r="M95" s="33"/>
    </row>
    <row r="96" spans="1:13" x14ac:dyDescent="0.25">
      <c r="A96" s="15" t="s">
        <v>2167</v>
      </c>
      <c r="B96" s="16">
        <v>5</v>
      </c>
      <c r="E96"/>
      <c r="F96"/>
      <c r="I96" s="22"/>
      <c r="J96" s="31"/>
      <c r="K96" s="32"/>
      <c r="L96" s="30"/>
      <c r="M96" s="33"/>
    </row>
    <row r="97" spans="1:13" x14ac:dyDescent="0.25">
      <c r="A97" s="15" t="s">
        <v>1624</v>
      </c>
      <c r="B97" s="16">
        <v>8</v>
      </c>
      <c r="E97"/>
      <c r="F97"/>
      <c r="I97" s="22"/>
      <c r="J97" s="31"/>
      <c r="K97" s="32"/>
      <c r="L97" s="30"/>
      <c r="M97" s="33"/>
    </row>
    <row r="98" spans="1:13" x14ac:dyDescent="0.25">
      <c r="A98" s="15" t="s">
        <v>2996</v>
      </c>
      <c r="B98" s="16">
        <v>3</v>
      </c>
      <c r="E98"/>
      <c r="F98"/>
      <c r="I98" s="22"/>
      <c r="J98" s="31"/>
      <c r="K98" s="32"/>
      <c r="L98" s="30"/>
      <c r="M98" s="33"/>
    </row>
    <row r="99" spans="1:13" x14ac:dyDescent="0.25">
      <c r="A99" s="15" t="s">
        <v>2325</v>
      </c>
      <c r="B99" s="16">
        <v>7</v>
      </c>
      <c r="E99"/>
      <c r="F99"/>
      <c r="I99" s="22"/>
      <c r="J99" s="31"/>
      <c r="K99" s="32"/>
      <c r="L99" s="30"/>
      <c r="M99" s="33"/>
    </row>
    <row r="100" spans="1:13" x14ac:dyDescent="0.25">
      <c r="A100" s="15" t="s">
        <v>2971</v>
      </c>
      <c r="B100" s="16">
        <v>10</v>
      </c>
      <c r="E100"/>
      <c r="F100"/>
      <c r="I100" s="22"/>
      <c r="J100" s="31"/>
      <c r="K100" s="32"/>
      <c r="L100" s="30"/>
      <c r="M100" s="33"/>
    </row>
    <row r="101" spans="1:13" x14ac:dyDescent="0.25">
      <c r="A101" s="15" t="s">
        <v>2938</v>
      </c>
      <c r="B101" s="16">
        <v>7</v>
      </c>
      <c r="E101"/>
      <c r="F101"/>
      <c r="I101" s="22"/>
      <c r="J101" s="31"/>
      <c r="K101" s="32"/>
      <c r="L101" s="30"/>
      <c r="M101" s="33"/>
    </row>
    <row r="102" spans="1:13" x14ac:dyDescent="0.25">
      <c r="A102" s="15" t="s">
        <v>1397</v>
      </c>
      <c r="B102" s="16">
        <v>5</v>
      </c>
      <c r="E102"/>
      <c r="F102"/>
      <c r="I102" s="22"/>
      <c r="J102" s="31"/>
      <c r="K102" s="32"/>
      <c r="L102" s="30"/>
      <c r="M102" s="33"/>
    </row>
    <row r="103" spans="1:13" x14ac:dyDescent="0.25">
      <c r="A103" s="15" t="s">
        <v>1660</v>
      </c>
      <c r="B103" s="16">
        <v>3</v>
      </c>
      <c r="E103"/>
      <c r="F103"/>
      <c r="I103" s="22"/>
      <c r="J103" s="31"/>
      <c r="K103" s="32"/>
      <c r="L103" s="30"/>
      <c r="M103" s="33"/>
    </row>
    <row r="104" spans="1:13" x14ac:dyDescent="0.25">
      <c r="A104" s="15" t="s">
        <v>2508</v>
      </c>
      <c r="B104" s="16">
        <v>12</v>
      </c>
      <c r="E104"/>
      <c r="F104"/>
      <c r="I104" s="22"/>
      <c r="J104" s="31"/>
      <c r="K104" s="32"/>
      <c r="L104" s="30"/>
      <c r="M104" s="33"/>
    </row>
    <row r="105" spans="1:13" x14ac:dyDescent="0.25">
      <c r="A105" s="15" t="s">
        <v>2724</v>
      </c>
      <c r="B105" s="16">
        <v>5</v>
      </c>
      <c r="E105"/>
      <c r="F105"/>
      <c r="I105" s="22"/>
      <c r="J105" s="31"/>
      <c r="K105" s="32"/>
      <c r="L105" s="30"/>
      <c r="M105" s="33"/>
    </row>
    <row r="106" spans="1:13" x14ac:dyDescent="0.25">
      <c r="A106" s="15" t="s">
        <v>1409</v>
      </c>
      <c r="B106" s="16">
        <v>5</v>
      </c>
      <c r="E106"/>
      <c r="F106"/>
      <c r="I106" s="22"/>
      <c r="J106" s="31"/>
      <c r="K106" s="32"/>
      <c r="L106" s="30"/>
      <c r="M106" s="33"/>
    </row>
    <row r="107" spans="1:13" x14ac:dyDescent="0.25">
      <c r="A107" s="15" t="s">
        <v>993</v>
      </c>
      <c r="B107" s="16">
        <v>4</v>
      </c>
      <c r="E107"/>
      <c r="F107"/>
      <c r="I107" s="22"/>
      <c r="J107" s="31"/>
      <c r="K107" s="32"/>
      <c r="L107" s="30"/>
      <c r="M107" s="33"/>
    </row>
    <row r="108" spans="1:13" x14ac:dyDescent="0.25">
      <c r="A108" s="15" t="s">
        <v>738</v>
      </c>
      <c r="B108" s="16">
        <v>5</v>
      </c>
      <c r="E108"/>
      <c r="F108"/>
      <c r="I108" s="22"/>
      <c r="J108" s="31"/>
      <c r="K108" s="32"/>
      <c r="L108" s="30"/>
      <c r="M108" s="33"/>
    </row>
    <row r="109" spans="1:13" x14ac:dyDescent="0.25">
      <c r="A109" s="15" t="s">
        <v>284</v>
      </c>
      <c r="B109" s="16">
        <v>6</v>
      </c>
      <c r="E109"/>
      <c r="F109"/>
      <c r="I109" s="22"/>
      <c r="J109" s="31"/>
      <c r="K109" s="32"/>
      <c r="L109" s="30"/>
      <c r="M109" s="33"/>
    </row>
    <row r="110" spans="1:13" x14ac:dyDescent="0.25">
      <c r="A110" s="15" t="s">
        <v>396</v>
      </c>
      <c r="B110" s="16">
        <v>5</v>
      </c>
      <c r="E110"/>
      <c r="F110"/>
      <c r="I110" s="22"/>
      <c r="J110" s="31"/>
      <c r="K110" s="32"/>
      <c r="L110" s="30"/>
      <c r="M110" s="33"/>
    </row>
    <row r="111" spans="1:13" x14ac:dyDescent="0.25">
      <c r="A111" s="15" t="s">
        <v>261</v>
      </c>
      <c r="B111" s="16">
        <v>5</v>
      </c>
      <c r="E111"/>
      <c r="F111"/>
      <c r="I111" s="22"/>
      <c r="J111" s="31"/>
      <c r="K111" s="32"/>
      <c r="L111" s="30"/>
      <c r="M111" s="33"/>
    </row>
    <row r="112" spans="1:13" x14ac:dyDescent="0.25">
      <c r="A112" s="15" t="s">
        <v>1497</v>
      </c>
      <c r="B112" s="16">
        <v>6</v>
      </c>
      <c r="E112"/>
      <c r="F112"/>
      <c r="I112" s="22"/>
      <c r="J112" s="31"/>
      <c r="K112" s="32"/>
      <c r="L112" s="30"/>
      <c r="M112" s="33"/>
    </row>
    <row r="113" spans="1:13" x14ac:dyDescent="0.25">
      <c r="A113" s="15" t="s">
        <v>572</v>
      </c>
      <c r="B113" s="16">
        <v>10</v>
      </c>
      <c r="E113"/>
      <c r="F113"/>
      <c r="I113" s="22"/>
      <c r="J113" s="31"/>
      <c r="K113" s="32"/>
      <c r="L113" s="30"/>
      <c r="M113" s="33"/>
    </row>
    <row r="114" spans="1:13" x14ac:dyDescent="0.25">
      <c r="A114" s="15" t="s">
        <v>2659</v>
      </c>
      <c r="B114" s="16">
        <v>7</v>
      </c>
      <c r="E114"/>
      <c r="F114"/>
      <c r="I114" s="22"/>
      <c r="J114" s="31"/>
      <c r="K114" s="32"/>
      <c r="L114" s="30"/>
      <c r="M114" s="33"/>
    </row>
    <row r="115" spans="1:13" x14ac:dyDescent="0.25">
      <c r="A115" s="15" t="s">
        <v>594</v>
      </c>
      <c r="B115" s="16">
        <v>5</v>
      </c>
      <c r="E115"/>
      <c r="F115"/>
      <c r="I115" s="22"/>
      <c r="J115" s="31"/>
      <c r="K115" s="32"/>
      <c r="L115" s="30"/>
      <c r="M115" s="33"/>
    </row>
    <row r="116" spans="1:13" x14ac:dyDescent="0.25">
      <c r="A116" s="15" t="s">
        <v>31</v>
      </c>
      <c r="B116" s="16">
        <v>6</v>
      </c>
      <c r="E116"/>
      <c r="F116"/>
      <c r="I116" s="22"/>
      <c r="J116" s="31"/>
      <c r="K116" s="32"/>
      <c r="L116" s="30"/>
      <c r="M116" s="33"/>
    </row>
    <row r="117" spans="1:13" x14ac:dyDescent="0.25">
      <c r="A117" s="15" t="s">
        <v>3135</v>
      </c>
      <c r="B117" s="16">
        <v>10</v>
      </c>
      <c r="E117"/>
      <c r="F117"/>
      <c r="I117" s="22"/>
      <c r="J117" s="31"/>
      <c r="K117" s="32"/>
      <c r="L117" s="30"/>
      <c r="M117" s="33"/>
    </row>
    <row r="118" spans="1:13" x14ac:dyDescent="0.25">
      <c r="A118" s="15" t="s">
        <v>1594</v>
      </c>
      <c r="B118" s="16">
        <v>3</v>
      </c>
      <c r="E118"/>
      <c r="F118"/>
      <c r="I118" s="22"/>
      <c r="J118" s="31"/>
      <c r="K118" s="32"/>
      <c r="L118" s="30"/>
      <c r="M118" s="33"/>
    </row>
    <row r="119" spans="1:13" x14ac:dyDescent="0.25">
      <c r="A119" s="15" t="s">
        <v>279</v>
      </c>
      <c r="B119" s="16">
        <v>5</v>
      </c>
      <c r="E119"/>
      <c r="F119"/>
      <c r="I119" s="22"/>
      <c r="J119" s="31"/>
      <c r="K119" s="32"/>
      <c r="L119" s="30"/>
      <c r="M119" s="33"/>
    </row>
    <row r="120" spans="1:13" x14ac:dyDescent="0.25">
      <c r="A120" s="15" t="s">
        <v>2876</v>
      </c>
      <c r="B120" s="16">
        <v>6</v>
      </c>
      <c r="E120"/>
      <c r="F120"/>
      <c r="I120" s="22"/>
      <c r="J120" s="31"/>
      <c r="K120" s="32"/>
      <c r="L120" s="30"/>
      <c r="M120" s="33"/>
    </row>
    <row r="121" spans="1:13" x14ac:dyDescent="0.25">
      <c r="A121" s="15" t="s">
        <v>1852</v>
      </c>
      <c r="B121" s="16">
        <v>6</v>
      </c>
      <c r="E121"/>
      <c r="F121"/>
      <c r="I121" s="22"/>
      <c r="J121" s="31"/>
      <c r="K121" s="32"/>
      <c r="L121" s="30"/>
      <c r="M121" s="33"/>
    </row>
    <row r="122" spans="1:13" x14ac:dyDescent="0.25">
      <c r="A122" s="15" t="s">
        <v>740</v>
      </c>
      <c r="B122" s="16">
        <v>4</v>
      </c>
      <c r="E122"/>
      <c r="F122"/>
      <c r="I122" s="22"/>
      <c r="J122" s="31"/>
      <c r="K122" s="32"/>
      <c r="L122" s="30"/>
      <c r="M122" s="33"/>
    </row>
    <row r="123" spans="1:13" x14ac:dyDescent="0.25">
      <c r="A123" s="15" t="s">
        <v>888</v>
      </c>
      <c r="B123" s="16">
        <v>4</v>
      </c>
      <c r="E123"/>
      <c r="F123"/>
      <c r="I123" s="22"/>
      <c r="J123" s="31"/>
      <c r="K123" s="32"/>
      <c r="L123" s="30"/>
      <c r="M123" s="33"/>
    </row>
    <row r="124" spans="1:13" x14ac:dyDescent="0.25">
      <c r="A124" s="15" t="s">
        <v>1410</v>
      </c>
      <c r="B124" s="16">
        <v>2</v>
      </c>
      <c r="E124"/>
      <c r="F124"/>
      <c r="I124" s="22"/>
      <c r="J124" s="31"/>
      <c r="K124" s="32"/>
      <c r="L124" s="30"/>
      <c r="M124" s="33"/>
    </row>
    <row r="125" spans="1:13" x14ac:dyDescent="0.25">
      <c r="A125" s="15" t="s">
        <v>2923</v>
      </c>
      <c r="B125" s="16">
        <v>4</v>
      </c>
      <c r="E125"/>
      <c r="F125"/>
      <c r="I125" s="22"/>
      <c r="J125" s="31"/>
      <c r="K125" s="32"/>
      <c r="L125" s="30"/>
      <c r="M125" s="33"/>
    </row>
    <row r="126" spans="1:13" x14ac:dyDescent="0.25">
      <c r="A126" s="15" t="s">
        <v>1936</v>
      </c>
      <c r="B126" s="16">
        <v>9</v>
      </c>
      <c r="E126"/>
      <c r="F126"/>
      <c r="I126" s="22"/>
      <c r="J126" s="31"/>
      <c r="K126" s="32"/>
      <c r="L126" s="30"/>
      <c r="M126" s="33"/>
    </row>
    <row r="127" spans="1:13" x14ac:dyDescent="0.25">
      <c r="A127" s="15" t="s">
        <v>552</v>
      </c>
      <c r="B127" s="16">
        <v>5</v>
      </c>
      <c r="E127"/>
      <c r="F127"/>
      <c r="I127" s="22"/>
      <c r="J127" s="31"/>
      <c r="K127" s="32"/>
      <c r="L127" s="30"/>
      <c r="M127" s="33"/>
    </row>
    <row r="128" spans="1:13" x14ac:dyDescent="0.25">
      <c r="A128" s="15" t="s">
        <v>537</v>
      </c>
      <c r="B128" s="16">
        <v>11</v>
      </c>
      <c r="E128"/>
      <c r="F128"/>
      <c r="I128" s="22"/>
      <c r="J128" s="31"/>
      <c r="K128" s="32"/>
      <c r="L128" s="30"/>
      <c r="M128" s="33"/>
    </row>
    <row r="129" spans="1:13" x14ac:dyDescent="0.25">
      <c r="A129" s="15" t="s">
        <v>2718</v>
      </c>
      <c r="B129" s="16">
        <v>5</v>
      </c>
      <c r="E129"/>
      <c r="F129"/>
      <c r="I129" s="22"/>
      <c r="J129" s="31"/>
      <c r="K129" s="32"/>
      <c r="L129" s="30"/>
      <c r="M129" s="33"/>
    </row>
    <row r="130" spans="1:13" x14ac:dyDescent="0.25">
      <c r="A130" s="15" t="s">
        <v>187</v>
      </c>
      <c r="B130" s="16">
        <v>6</v>
      </c>
      <c r="E130"/>
      <c r="F130"/>
      <c r="I130" s="22"/>
      <c r="J130" s="31"/>
      <c r="K130" s="32"/>
      <c r="L130" s="30"/>
      <c r="M130" s="33"/>
    </row>
    <row r="131" spans="1:13" x14ac:dyDescent="0.25">
      <c r="A131" s="15" t="s">
        <v>2905</v>
      </c>
      <c r="B131" s="16">
        <v>4</v>
      </c>
      <c r="E131"/>
      <c r="F131"/>
      <c r="I131" s="22"/>
      <c r="J131" s="31"/>
      <c r="K131" s="32"/>
      <c r="L131" s="30"/>
      <c r="M131" s="33"/>
    </row>
    <row r="132" spans="1:13" x14ac:dyDescent="0.25">
      <c r="A132" s="15" t="s">
        <v>2387</v>
      </c>
      <c r="B132" s="16">
        <v>3</v>
      </c>
      <c r="E132"/>
      <c r="F132"/>
      <c r="I132" s="22"/>
      <c r="J132" s="31"/>
      <c r="K132" s="32"/>
      <c r="L132" s="30"/>
      <c r="M132" s="33"/>
    </row>
    <row r="133" spans="1:13" x14ac:dyDescent="0.25">
      <c r="A133" s="15" t="s">
        <v>2146</v>
      </c>
      <c r="B133" s="16">
        <v>4</v>
      </c>
      <c r="E133"/>
      <c r="F133"/>
      <c r="I133" s="22"/>
      <c r="J133" s="31"/>
      <c r="K133" s="32"/>
      <c r="L133" s="30"/>
      <c r="M133" s="33"/>
    </row>
    <row r="134" spans="1:13" x14ac:dyDescent="0.25">
      <c r="A134" s="15" t="s">
        <v>1301</v>
      </c>
      <c r="B134" s="16">
        <v>8</v>
      </c>
      <c r="E134"/>
      <c r="F134"/>
      <c r="I134" s="22"/>
      <c r="J134" s="31"/>
      <c r="K134" s="32"/>
      <c r="L134" s="30"/>
      <c r="M134" s="33"/>
    </row>
    <row r="135" spans="1:13" x14ac:dyDescent="0.25">
      <c r="A135" s="15" t="s">
        <v>1649</v>
      </c>
      <c r="B135" s="16">
        <v>5</v>
      </c>
      <c r="E135"/>
      <c r="F135"/>
      <c r="I135" s="22"/>
      <c r="J135" s="31"/>
      <c r="K135" s="32"/>
      <c r="L135" s="30"/>
      <c r="M135" s="33"/>
    </row>
    <row r="136" spans="1:13" x14ac:dyDescent="0.25">
      <c r="A136" s="15" t="s">
        <v>2653</v>
      </c>
      <c r="B136" s="16">
        <v>4</v>
      </c>
      <c r="E136"/>
      <c r="F136"/>
      <c r="I136" s="22"/>
      <c r="J136" s="31"/>
      <c r="K136" s="32"/>
      <c r="L136" s="30"/>
      <c r="M136" s="33"/>
    </row>
    <row r="137" spans="1:13" x14ac:dyDescent="0.25">
      <c r="A137" s="15" t="s">
        <v>435</v>
      </c>
      <c r="B137" s="16">
        <v>2</v>
      </c>
      <c r="E137"/>
      <c r="F137"/>
      <c r="I137" s="22"/>
      <c r="J137" s="31"/>
      <c r="K137" s="32"/>
      <c r="L137" s="30"/>
      <c r="M137" s="33"/>
    </row>
    <row r="138" spans="1:13" x14ac:dyDescent="0.25">
      <c r="A138" s="15" t="s">
        <v>1652</v>
      </c>
      <c r="B138" s="16">
        <v>10</v>
      </c>
      <c r="E138"/>
      <c r="F138"/>
      <c r="I138" s="22"/>
      <c r="J138" s="31"/>
      <c r="K138" s="32"/>
      <c r="L138" s="30"/>
      <c r="M138" s="33"/>
    </row>
    <row r="139" spans="1:13" x14ac:dyDescent="0.25">
      <c r="A139" s="15" t="s">
        <v>1402</v>
      </c>
      <c r="B139" s="16">
        <v>6</v>
      </c>
      <c r="E139"/>
      <c r="F139"/>
      <c r="I139" s="22"/>
      <c r="J139" s="31"/>
      <c r="K139" s="32"/>
      <c r="L139" s="30"/>
      <c r="M139" s="33"/>
    </row>
    <row r="140" spans="1:13" x14ac:dyDescent="0.25">
      <c r="A140" s="15" t="s">
        <v>2830</v>
      </c>
      <c r="B140" s="16">
        <v>2</v>
      </c>
      <c r="E140"/>
      <c r="F140"/>
      <c r="I140" s="22"/>
      <c r="J140" s="31"/>
      <c r="K140" s="32"/>
      <c r="L140" s="30"/>
      <c r="M140" s="33"/>
    </row>
    <row r="141" spans="1:13" x14ac:dyDescent="0.25">
      <c r="A141" s="15" t="s">
        <v>1607</v>
      </c>
      <c r="B141" s="16">
        <v>6</v>
      </c>
      <c r="E141"/>
      <c r="F141"/>
      <c r="I141" s="22"/>
      <c r="J141" s="31"/>
      <c r="K141" s="32"/>
      <c r="L141" s="30"/>
      <c r="M141" s="33"/>
    </row>
    <row r="142" spans="1:13" x14ac:dyDescent="0.25">
      <c r="A142" s="15" t="s">
        <v>876</v>
      </c>
      <c r="B142" s="16">
        <v>5</v>
      </c>
      <c r="E142"/>
      <c r="F142"/>
      <c r="I142" s="22"/>
      <c r="J142" s="31"/>
      <c r="K142" s="32"/>
      <c r="L142" s="30"/>
      <c r="M142" s="33"/>
    </row>
    <row r="143" spans="1:13" x14ac:dyDescent="0.25">
      <c r="A143" s="15" t="s">
        <v>2485</v>
      </c>
      <c r="B143" s="16">
        <v>4</v>
      </c>
      <c r="E143"/>
      <c r="F143"/>
      <c r="I143" s="22"/>
      <c r="J143" s="31"/>
      <c r="K143" s="32"/>
      <c r="L143" s="30"/>
      <c r="M143" s="33"/>
    </row>
    <row r="144" spans="1:13" x14ac:dyDescent="0.25">
      <c r="A144" s="15" t="s">
        <v>234</v>
      </c>
      <c r="B144" s="16">
        <v>5</v>
      </c>
      <c r="E144"/>
      <c r="F144"/>
      <c r="I144" s="22"/>
      <c r="J144" s="31"/>
      <c r="K144" s="32"/>
      <c r="L144" s="30"/>
      <c r="M144" s="33"/>
    </row>
    <row r="145" spans="1:13" x14ac:dyDescent="0.25">
      <c r="A145" s="15" t="s">
        <v>756</v>
      </c>
      <c r="B145" s="16">
        <v>4</v>
      </c>
      <c r="E145"/>
      <c r="F145"/>
      <c r="I145" s="22"/>
      <c r="J145" s="31"/>
      <c r="K145" s="32"/>
      <c r="L145" s="30"/>
      <c r="M145" s="33"/>
    </row>
    <row r="146" spans="1:13" x14ac:dyDescent="0.25">
      <c r="A146" s="15" t="s">
        <v>309</v>
      </c>
      <c r="B146" s="16">
        <v>8</v>
      </c>
      <c r="E146"/>
      <c r="F146"/>
      <c r="I146" s="22"/>
      <c r="J146" s="31"/>
      <c r="K146" s="32"/>
      <c r="L146" s="30"/>
      <c r="M146" s="33"/>
    </row>
    <row r="147" spans="1:13" x14ac:dyDescent="0.25">
      <c r="A147" s="15" t="s">
        <v>305</v>
      </c>
      <c r="B147" s="16">
        <v>4</v>
      </c>
      <c r="E147"/>
      <c r="F147"/>
      <c r="I147" s="22"/>
      <c r="J147" s="31"/>
      <c r="K147" s="32"/>
      <c r="L147" s="30"/>
      <c r="M147" s="33"/>
    </row>
    <row r="148" spans="1:13" x14ac:dyDescent="0.25">
      <c r="A148" s="15" t="s">
        <v>421</v>
      </c>
      <c r="B148" s="16">
        <v>6</v>
      </c>
      <c r="E148"/>
      <c r="F148"/>
      <c r="I148" s="22"/>
      <c r="J148" s="31"/>
      <c r="K148" s="32"/>
      <c r="L148" s="30"/>
      <c r="M148" s="33"/>
    </row>
    <row r="149" spans="1:13" x14ac:dyDescent="0.25">
      <c r="A149" s="15" t="s">
        <v>2396</v>
      </c>
      <c r="B149" s="16">
        <v>4</v>
      </c>
      <c r="E149"/>
      <c r="F149"/>
      <c r="I149" s="22"/>
      <c r="J149" s="31"/>
      <c r="K149" s="32"/>
      <c r="L149" s="30"/>
      <c r="M149" s="33"/>
    </row>
    <row r="150" spans="1:13" x14ac:dyDescent="0.25">
      <c r="A150" s="15" t="s">
        <v>430</v>
      </c>
      <c r="B150" s="16">
        <v>4</v>
      </c>
      <c r="E150"/>
      <c r="F150"/>
      <c r="I150" s="22"/>
      <c r="J150" s="31"/>
      <c r="K150" s="32"/>
      <c r="L150" s="30"/>
      <c r="M150" s="33"/>
    </row>
    <row r="151" spans="1:13" x14ac:dyDescent="0.25">
      <c r="A151" s="15" t="s">
        <v>2242</v>
      </c>
      <c r="B151" s="16">
        <v>4</v>
      </c>
      <c r="E151"/>
      <c r="F151"/>
      <c r="I151" s="22"/>
      <c r="J151" s="31"/>
      <c r="K151" s="32"/>
      <c r="L151" s="30"/>
      <c r="M151" s="33"/>
    </row>
    <row r="152" spans="1:13" x14ac:dyDescent="0.25">
      <c r="A152" s="15" t="s">
        <v>1699</v>
      </c>
      <c r="B152" s="16">
        <v>3</v>
      </c>
      <c r="E152"/>
      <c r="F152"/>
      <c r="I152" s="22"/>
      <c r="J152" s="31"/>
      <c r="K152" s="32"/>
      <c r="L152" s="30"/>
      <c r="M152" s="33"/>
    </row>
    <row r="153" spans="1:13" x14ac:dyDescent="0.25">
      <c r="A153" s="15" t="s">
        <v>2872</v>
      </c>
      <c r="B153" s="16">
        <v>4</v>
      </c>
      <c r="E153"/>
      <c r="F153"/>
      <c r="I153" s="22"/>
      <c r="J153" s="31"/>
      <c r="K153" s="32"/>
      <c r="L153" s="30"/>
      <c r="M153" s="33"/>
    </row>
    <row r="154" spans="1:13" x14ac:dyDescent="0.25">
      <c r="A154" s="15" t="s">
        <v>1143</v>
      </c>
      <c r="B154" s="16">
        <v>3</v>
      </c>
      <c r="E154"/>
      <c r="F154"/>
      <c r="I154" s="22"/>
      <c r="J154" s="31"/>
      <c r="K154" s="32"/>
      <c r="L154" s="30"/>
      <c r="M154" s="33"/>
    </row>
    <row r="155" spans="1:13" x14ac:dyDescent="0.25">
      <c r="A155" s="15" t="s">
        <v>2963</v>
      </c>
      <c r="B155" s="16">
        <v>8</v>
      </c>
      <c r="E155"/>
      <c r="F155"/>
      <c r="I155" s="22"/>
      <c r="J155" s="31"/>
      <c r="K155" s="32"/>
      <c r="L155" s="30"/>
      <c r="M155" s="33"/>
    </row>
    <row r="156" spans="1:13" x14ac:dyDescent="0.25">
      <c r="A156" s="15" t="s">
        <v>1243</v>
      </c>
      <c r="B156" s="16">
        <v>6</v>
      </c>
      <c r="E156"/>
      <c r="F156"/>
      <c r="I156" s="22"/>
      <c r="J156" s="31"/>
      <c r="K156" s="32"/>
      <c r="L156" s="30"/>
      <c r="M156" s="33"/>
    </row>
    <row r="157" spans="1:13" x14ac:dyDescent="0.25">
      <c r="A157" s="15" t="s">
        <v>342</v>
      </c>
      <c r="B157" s="16">
        <v>3</v>
      </c>
      <c r="E157"/>
      <c r="F157"/>
      <c r="I157" s="22"/>
      <c r="J157" s="31"/>
      <c r="K157" s="32"/>
      <c r="L157" s="30"/>
      <c r="M157" s="33"/>
    </row>
    <row r="158" spans="1:13" x14ac:dyDescent="0.25">
      <c r="A158" s="15" t="s">
        <v>1561</v>
      </c>
      <c r="B158" s="16">
        <v>7</v>
      </c>
      <c r="E158"/>
      <c r="F158"/>
      <c r="I158" s="22"/>
      <c r="J158" s="31"/>
      <c r="K158" s="32"/>
      <c r="L158" s="30"/>
      <c r="M158" s="33"/>
    </row>
    <row r="159" spans="1:13" x14ac:dyDescent="0.25">
      <c r="A159" s="15" t="s">
        <v>1129</v>
      </c>
      <c r="B159" s="16">
        <v>3</v>
      </c>
      <c r="E159"/>
      <c r="F159"/>
      <c r="I159" s="22"/>
      <c r="J159" s="31"/>
      <c r="K159" s="32"/>
      <c r="L159" s="30"/>
      <c r="M159" s="33"/>
    </row>
    <row r="160" spans="1:13" x14ac:dyDescent="0.25">
      <c r="A160" s="15" t="s">
        <v>800</v>
      </c>
      <c r="B160" s="16">
        <v>10</v>
      </c>
      <c r="E160"/>
      <c r="F160"/>
      <c r="I160" s="22"/>
      <c r="J160" s="31"/>
      <c r="K160" s="32"/>
      <c r="L160" s="30"/>
      <c r="M160" s="33"/>
    </row>
    <row r="161" spans="1:13" x14ac:dyDescent="0.25">
      <c r="A161" s="15" t="s">
        <v>3113</v>
      </c>
      <c r="B161" s="16">
        <v>7</v>
      </c>
      <c r="E161"/>
      <c r="F161"/>
      <c r="I161" s="22"/>
      <c r="J161" s="31"/>
      <c r="K161" s="32"/>
      <c r="L161" s="30"/>
      <c r="M161" s="33"/>
    </row>
    <row r="162" spans="1:13" x14ac:dyDescent="0.25">
      <c r="A162" s="15" t="s">
        <v>2579</v>
      </c>
      <c r="B162" s="16">
        <v>3</v>
      </c>
      <c r="E162"/>
      <c r="F162"/>
      <c r="I162" s="22"/>
      <c r="J162" s="31"/>
      <c r="K162" s="32"/>
      <c r="L162" s="30"/>
      <c r="M162" s="33"/>
    </row>
    <row r="163" spans="1:13" x14ac:dyDescent="0.25">
      <c r="A163" s="15" t="s">
        <v>953</v>
      </c>
      <c r="B163" s="16">
        <v>5</v>
      </c>
      <c r="E163"/>
      <c r="F163"/>
      <c r="I163" s="22"/>
      <c r="J163" s="31"/>
      <c r="K163" s="32"/>
      <c r="L163" s="30"/>
      <c r="M163" s="33"/>
    </row>
    <row r="164" spans="1:13" x14ac:dyDescent="0.25">
      <c r="A164" s="15" t="s">
        <v>1508</v>
      </c>
      <c r="B164" s="16">
        <v>4</v>
      </c>
      <c r="E164"/>
      <c r="F164"/>
      <c r="I164" s="22"/>
      <c r="J164" s="31"/>
      <c r="K164" s="32"/>
      <c r="L164" s="30"/>
      <c r="M164" s="33"/>
    </row>
    <row r="165" spans="1:13" x14ac:dyDescent="0.25">
      <c r="A165" s="15" t="s">
        <v>1874</v>
      </c>
      <c r="B165" s="16">
        <v>1</v>
      </c>
      <c r="E165"/>
      <c r="F165"/>
      <c r="I165" s="22"/>
      <c r="J165" s="31"/>
      <c r="K165" s="32"/>
      <c r="L165" s="30"/>
      <c r="M165" s="33"/>
    </row>
    <row r="166" spans="1:13" x14ac:dyDescent="0.25">
      <c r="A166" s="15" t="s">
        <v>412</v>
      </c>
      <c r="B166" s="16">
        <v>3</v>
      </c>
      <c r="E166"/>
      <c r="F166"/>
      <c r="I166" s="22"/>
      <c r="J166" s="31"/>
      <c r="K166" s="32"/>
      <c r="L166" s="30"/>
      <c r="M166" s="33"/>
    </row>
    <row r="167" spans="1:13" x14ac:dyDescent="0.25">
      <c r="A167" s="15" t="s">
        <v>2392</v>
      </c>
      <c r="B167" s="16">
        <v>4</v>
      </c>
      <c r="E167"/>
      <c r="F167"/>
      <c r="I167" s="22"/>
      <c r="J167" s="31"/>
      <c r="K167" s="32"/>
      <c r="L167" s="30"/>
      <c r="M167" s="33"/>
    </row>
    <row r="168" spans="1:13" x14ac:dyDescent="0.25">
      <c r="A168" s="15" t="s">
        <v>2934</v>
      </c>
      <c r="B168" s="16">
        <v>4</v>
      </c>
      <c r="E168"/>
      <c r="F168"/>
      <c r="I168" s="22"/>
      <c r="J168" s="31"/>
      <c r="K168" s="32"/>
      <c r="L168" s="30"/>
      <c r="M168" s="33"/>
    </row>
    <row r="169" spans="1:13" x14ac:dyDescent="0.25">
      <c r="A169" s="15" t="s">
        <v>668</v>
      </c>
      <c r="B169" s="16">
        <v>2</v>
      </c>
      <c r="E169"/>
      <c r="F169"/>
      <c r="I169" s="22"/>
      <c r="J169" s="31"/>
      <c r="K169" s="32"/>
      <c r="L169" s="30"/>
      <c r="M169" s="33"/>
    </row>
    <row r="170" spans="1:13" x14ac:dyDescent="0.25">
      <c r="A170" s="15" t="s">
        <v>2764</v>
      </c>
      <c r="B170" s="16">
        <v>2</v>
      </c>
      <c r="E170"/>
      <c r="F170"/>
      <c r="I170" s="22"/>
      <c r="J170" s="31"/>
      <c r="K170" s="32"/>
      <c r="L170" s="30"/>
      <c r="M170" s="33"/>
    </row>
    <row r="171" spans="1:13" x14ac:dyDescent="0.25">
      <c r="A171" s="15" t="s">
        <v>2200</v>
      </c>
      <c r="B171" s="16">
        <v>2</v>
      </c>
      <c r="E171"/>
      <c r="F171"/>
      <c r="I171" s="22"/>
      <c r="J171" s="31"/>
      <c r="K171" s="32"/>
      <c r="L171" s="30"/>
      <c r="M171" s="33"/>
    </row>
    <row r="172" spans="1:13" x14ac:dyDescent="0.25">
      <c r="A172" s="15" t="s">
        <v>105</v>
      </c>
      <c r="B172" s="16">
        <v>8</v>
      </c>
      <c r="E172"/>
      <c r="F172"/>
      <c r="I172" s="22"/>
      <c r="J172" s="31"/>
      <c r="K172" s="32"/>
      <c r="L172" s="30"/>
      <c r="M172" s="33"/>
    </row>
    <row r="173" spans="1:13" x14ac:dyDescent="0.25">
      <c r="A173" s="15" t="s">
        <v>376</v>
      </c>
      <c r="B173" s="16">
        <v>6</v>
      </c>
      <c r="E173"/>
      <c r="F173"/>
      <c r="I173" s="22"/>
      <c r="J173" s="31"/>
      <c r="K173" s="32"/>
      <c r="L173" s="30"/>
      <c r="M173" s="33"/>
    </row>
    <row r="174" spans="1:13" x14ac:dyDescent="0.25">
      <c r="A174" s="15" t="s">
        <v>2595</v>
      </c>
      <c r="B174" s="16">
        <v>8</v>
      </c>
      <c r="E174"/>
      <c r="F174"/>
      <c r="I174" s="22"/>
      <c r="J174" s="31"/>
      <c r="K174" s="32"/>
      <c r="L174" s="30"/>
      <c r="M174" s="33"/>
    </row>
    <row r="175" spans="1:13" x14ac:dyDescent="0.25">
      <c r="A175" s="15" t="s">
        <v>761</v>
      </c>
      <c r="B175" s="16">
        <v>4</v>
      </c>
      <c r="E175"/>
      <c r="F175"/>
      <c r="I175" s="22"/>
      <c r="J175" s="31"/>
      <c r="K175" s="32"/>
      <c r="L175" s="30"/>
      <c r="M175" s="33"/>
    </row>
    <row r="176" spans="1:13" x14ac:dyDescent="0.25">
      <c r="A176" s="15" t="s">
        <v>1701</v>
      </c>
      <c r="B176" s="16">
        <v>7</v>
      </c>
      <c r="E176"/>
      <c r="F176"/>
      <c r="I176" s="22"/>
      <c r="J176" s="31"/>
      <c r="K176" s="32"/>
      <c r="L176" s="30"/>
      <c r="M176" s="33"/>
    </row>
    <row r="177" spans="1:13" x14ac:dyDescent="0.25">
      <c r="A177" s="15" t="s">
        <v>1275</v>
      </c>
      <c r="B177" s="16">
        <v>4</v>
      </c>
      <c r="E177"/>
      <c r="F177"/>
      <c r="I177" s="22"/>
      <c r="J177" s="31"/>
      <c r="K177" s="32"/>
      <c r="L177" s="30"/>
      <c r="M177" s="33"/>
    </row>
    <row r="178" spans="1:13" x14ac:dyDescent="0.25">
      <c r="A178" s="15" t="s">
        <v>3063</v>
      </c>
      <c r="B178" s="16">
        <v>4</v>
      </c>
      <c r="E178"/>
      <c r="F178"/>
      <c r="I178" s="22"/>
      <c r="J178" s="31"/>
      <c r="K178" s="32"/>
      <c r="L178" s="30"/>
      <c r="M178" s="33"/>
    </row>
    <row r="179" spans="1:13" x14ac:dyDescent="0.25">
      <c r="A179" s="15" t="s">
        <v>1834</v>
      </c>
      <c r="B179" s="16">
        <v>3</v>
      </c>
      <c r="E179"/>
      <c r="F179"/>
      <c r="I179" s="22"/>
      <c r="J179" s="31"/>
      <c r="K179" s="32"/>
      <c r="L179" s="30"/>
      <c r="M179" s="33"/>
    </row>
    <row r="180" spans="1:13" x14ac:dyDescent="0.25">
      <c r="A180" s="15" t="s">
        <v>1515</v>
      </c>
      <c r="B180" s="16">
        <v>1</v>
      </c>
      <c r="E180"/>
      <c r="F180"/>
      <c r="I180" s="22"/>
      <c r="J180" s="31"/>
      <c r="K180" s="32"/>
      <c r="L180" s="30"/>
      <c r="M180" s="33"/>
    </row>
    <row r="181" spans="1:13" x14ac:dyDescent="0.25">
      <c r="A181" s="15" t="s">
        <v>1012</v>
      </c>
      <c r="B181" s="16">
        <v>2</v>
      </c>
      <c r="E181"/>
      <c r="F181"/>
      <c r="I181" s="22"/>
      <c r="J181" s="31"/>
      <c r="K181" s="32"/>
      <c r="L181" s="30"/>
      <c r="M181" s="33"/>
    </row>
    <row r="182" spans="1:13" x14ac:dyDescent="0.25">
      <c r="A182" s="15" t="s">
        <v>1494</v>
      </c>
      <c r="B182" s="16">
        <v>6</v>
      </c>
      <c r="E182"/>
      <c r="F182"/>
      <c r="I182" s="22"/>
      <c r="J182" s="31"/>
      <c r="K182" s="32"/>
      <c r="L182" s="30"/>
      <c r="M182" s="33"/>
    </row>
    <row r="183" spans="1:13" x14ac:dyDescent="0.25">
      <c r="A183" s="15" t="s">
        <v>1166</v>
      </c>
      <c r="B183" s="16">
        <v>11</v>
      </c>
      <c r="E183"/>
      <c r="F183"/>
      <c r="I183" s="22"/>
      <c r="J183" s="31"/>
      <c r="K183" s="32"/>
      <c r="L183" s="30"/>
      <c r="M183" s="33"/>
    </row>
    <row r="184" spans="1:13" x14ac:dyDescent="0.25">
      <c r="A184" s="15" t="s">
        <v>509</v>
      </c>
      <c r="B184" s="16">
        <v>6</v>
      </c>
      <c r="E184"/>
      <c r="F184"/>
      <c r="I184" s="22"/>
      <c r="J184" s="31"/>
      <c r="K184" s="32"/>
      <c r="L184" s="30"/>
      <c r="M184" s="33"/>
    </row>
    <row r="185" spans="1:13" x14ac:dyDescent="0.25">
      <c r="A185" s="15" t="s">
        <v>1057</v>
      </c>
      <c r="B185" s="16">
        <v>9</v>
      </c>
      <c r="E185"/>
      <c r="F185"/>
      <c r="I185" s="22"/>
      <c r="J185" s="31"/>
      <c r="K185" s="32"/>
      <c r="L185" s="30"/>
      <c r="M185" s="33"/>
    </row>
    <row r="186" spans="1:13" x14ac:dyDescent="0.25">
      <c r="A186" s="15" t="s">
        <v>1667</v>
      </c>
      <c r="B186" s="16">
        <v>4</v>
      </c>
      <c r="E186"/>
      <c r="F186"/>
      <c r="I186" s="22"/>
      <c r="J186" s="31"/>
      <c r="K186" s="32"/>
      <c r="L186" s="30"/>
      <c r="M186" s="33"/>
    </row>
    <row r="187" spans="1:13" x14ac:dyDescent="0.25">
      <c r="A187" s="15" t="s">
        <v>2701</v>
      </c>
      <c r="B187" s="16">
        <v>10</v>
      </c>
      <c r="E187"/>
      <c r="F187"/>
      <c r="I187" s="22"/>
      <c r="J187" s="31"/>
      <c r="K187" s="32"/>
      <c r="L187" s="30"/>
      <c r="M187" s="33"/>
    </row>
    <row r="188" spans="1:13" x14ac:dyDescent="0.25">
      <c r="A188" s="15" t="s">
        <v>955</v>
      </c>
      <c r="B188" s="16">
        <v>4</v>
      </c>
      <c r="E188"/>
      <c r="F188"/>
      <c r="I188" s="22"/>
      <c r="J188" s="31"/>
      <c r="K188" s="32"/>
      <c r="L188" s="30"/>
      <c r="M188" s="33"/>
    </row>
    <row r="189" spans="1:13" x14ac:dyDescent="0.25">
      <c r="A189" s="15" t="s">
        <v>1647</v>
      </c>
      <c r="B189" s="16">
        <v>4</v>
      </c>
      <c r="E189"/>
      <c r="F189"/>
      <c r="I189" s="22"/>
      <c r="J189" s="31"/>
      <c r="K189" s="32"/>
      <c r="L189" s="30"/>
      <c r="M189" s="33"/>
    </row>
    <row r="190" spans="1:13" x14ac:dyDescent="0.25">
      <c r="A190" s="15" t="s">
        <v>2985</v>
      </c>
      <c r="B190" s="16">
        <v>3</v>
      </c>
      <c r="E190"/>
      <c r="F190"/>
      <c r="I190" s="22"/>
      <c r="J190" s="31"/>
      <c r="K190" s="32"/>
      <c r="L190" s="30"/>
      <c r="M190" s="33"/>
    </row>
    <row r="191" spans="1:13" x14ac:dyDescent="0.25">
      <c r="A191" s="15" t="s">
        <v>2524</v>
      </c>
      <c r="B191" s="16">
        <v>3</v>
      </c>
      <c r="E191"/>
      <c r="F191"/>
      <c r="I191" s="22"/>
      <c r="J191" s="31"/>
      <c r="K191" s="32"/>
      <c r="L191" s="30"/>
      <c r="M191" s="33"/>
    </row>
    <row r="192" spans="1:13" x14ac:dyDescent="0.25">
      <c r="A192" s="15" t="s">
        <v>2321</v>
      </c>
      <c r="B192" s="16">
        <v>6</v>
      </c>
      <c r="E192"/>
      <c r="F192"/>
      <c r="I192" s="22"/>
      <c r="J192" s="31"/>
      <c r="K192" s="32"/>
      <c r="L192" s="30"/>
      <c r="M192" s="33"/>
    </row>
    <row r="193" spans="1:13" x14ac:dyDescent="0.25">
      <c r="A193" s="15" t="s">
        <v>1903</v>
      </c>
      <c r="B193" s="16">
        <v>5</v>
      </c>
      <c r="E193"/>
      <c r="F193"/>
      <c r="I193" s="22"/>
      <c r="J193" s="31"/>
      <c r="K193" s="32"/>
      <c r="L193" s="30"/>
      <c r="M193" s="33"/>
    </row>
    <row r="194" spans="1:13" x14ac:dyDescent="0.25">
      <c r="A194" s="15" t="s">
        <v>1907</v>
      </c>
      <c r="B194" s="16">
        <v>2</v>
      </c>
      <c r="E194"/>
      <c r="F194"/>
      <c r="I194" s="22"/>
      <c r="J194" s="31"/>
      <c r="K194" s="32"/>
      <c r="L194" s="30"/>
      <c r="M194" s="33"/>
    </row>
    <row r="195" spans="1:13" x14ac:dyDescent="0.25">
      <c r="A195" s="15" t="s">
        <v>1965</v>
      </c>
      <c r="B195" s="16">
        <v>6</v>
      </c>
      <c r="E195"/>
      <c r="F195"/>
      <c r="I195" s="22"/>
      <c r="J195" s="31"/>
      <c r="K195" s="32"/>
      <c r="L195" s="30"/>
      <c r="M195" s="33"/>
    </row>
    <row r="196" spans="1:13" x14ac:dyDescent="0.25">
      <c r="A196" s="15" t="s">
        <v>1468</v>
      </c>
      <c r="B196" s="16">
        <v>1</v>
      </c>
      <c r="E196"/>
      <c r="F196"/>
      <c r="I196" s="22"/>
      <c r="J196" s="31"/>
      <c r="K196" s="32"/>
      <c r="L196" s="30"/>
      <c r="M196" s="33"/>
    </row>
    <row r="197" spans="1:13" x14ac:dyDescent="0.25">
      <c r="A197" s="15" t="s">
        <v>523</v>
      </c>
      <c r="B197" s="16">
        <v>8</v>
      </c>
      <c r="E197"/>
      <c r="F197"/>
      <c r="I197" s="22"/>
      <c r="J197" s="31"/>
      <c r="K197" s="32"/>
      <c r="L197" s="30"/>
      <c r="M197" s="33"/>
    </row>
    <row r="198" spans="1:13" x14ac:dyDescent="0.25">
      <c r="A198" s="15" t="s">
        <v>1966</v>
      </c>
      <c r="B198" s="16">
        <v>9</v>
      </c>
      <c r="E198"/>
      <c r="F198"/>
      <c r="I198" s="22"/>
      <c r="J198" s="31"/>
      <c r="K198" s="32"/>
      <c r="L198" s="30"/>
      <c r="M198" s="33"/>
    </row>
    <row r="199" spans="1:13" x14ac:dyDescent="0.25">
      <c r="A199" s="15" t="s">
        <v>1374</v>
      </c>
      <c r="B199" s="16">
        <v>7</v>
      </c>
      <c r="E199"/>
      <c r="F199"/>
      <c r="I199" s="22"/>
      <c r="J199" s="31"/>
      <c r="K199" s="32"/>
      <c r="L199" s="30"/>
      <c r="M199" s="33"/>
    </row>
    <row r="200" spans="1:13" x14ac:dyDescent="0.25">
      <c r="A200" s="15" t="s">
        <v>2734</v>
      </c>
      <c r="B200" s="16">
        <v>6</v>
      </c>
      <c r="E200"/>
      <c r="F200"/>
      <c r="I200" s="22"/>
      <c r="J200" s="31"/>
      <c r="K200" s="32"/>
      <c r="L200" s="30"/>
      <c r="M200" s="33"/>
    </row>
    <row r="201" spans="1:13" x14ac:dyDescent="0.25">
      <c r="A201" s="15" t="s">
        <v>3039</v>
      </c>
      <c r="B201" s="16">
        <v>5</v>
      </c>
      <c r="E201"/>
      <c r="F201"/>
      <c r="I201" s="22"/>
      <c r="J201" s="31"/>
      <c r="K201" s="32"/>
      <c r="L201" s="30"/>
      <c r="M201" s="33"/>
    </row>
    <row r="202" spans="1:13" x14ac:dyDescent="0.25">
      <c r="A202" s="15" t="s">
        <v>2077</v>
      </c>
      <c r="B202" s="16">
        <v>6</v>
      </c>
      <c r="E202"/>
      <c r="F202"/>
      <c r="I202" s="22"/>
      <c r="J202" s="31"/>
      <c r="K202" s="32"/>
      <c r="L202" s="30"/>
      <c r="M202" s="33"/>
    </row>
    <row r="203" spans="1:13" x14ac:dyDescent="0.25">
      <c r="A203" s="15" t="s">
        <v>2850</v>
      </c>
      <c r="B203" s="16">
        <v>5</v>
      </c>
      <c r="E203"/>
      <c r="F203"/>
      <c r="I203" s="22"/>
      <c r="J203" s="31"/>
      <c r="K203" s="32"/>
      <c r="L203" s="30"/>
      <c r="M203" s="33"/>
    </row>
    <row r="204" spans="1:13" x14ac:dyDescent="0.25">
      <c r="A204" s="15" t="s">
        <v>419</v>
      </c>
      <c r="B204" s="16">
        <v>3</v>
      </c>
      <c r="E204"/>
      <c r="F204"/>
      <c r="I204" s="22"/>
      <c r="J204" s="31"/>
      <c r="K204" s="32"/>
      <c r="L204" s="30"/>
      <c r="M204" s="33"/>
    </row>
    <row r="205" spans="1:13" x14ac:dyDescent="0.25">
      <c r="A205" s="15" t="s">
        <v>3147</v>
      </c>
      <c r="B205" s="16">
        <v>5</v>
      </c>
      <c r="E205"/>
      <c r="F205"/>
      <c r="I205" s="22"/>
      <c r="J205" s="31"/>
      <c r="K205" s="32"/>
      <c r="L205" s="30"/>
      <c r="M205" s="33"/>
    </row>
    <row r="206" spans="1:13" x14ac:dyDescent="0.25">
      <c r="A206" s="15" t="s">
        <v>1745</v>
      </c>
      <c r="B206" s="16">
        <v>4</v>
      </c>
      <c r="E206"/>
      <c r="F206"/>
      <c r="I206" s="22"/>
      <c r="J206" s="31"/>
      <c r="K206" s="32"/>
      <c r="L206" s="30"/>
      <c r="M206" s="33"/>
    </row>
    <row r="207" spans="1:13" x14ac:dyDescent="0.25">
      <c r="A207" s="15" t="s">
        <v>1106</v>
      </c>
      <c r="B207" s="16">
        <v>6</v>
      </c>
      <c r="E207"/>
      <c r="F207"/>
      <c r="I207" s="22"/>
      <c r="J207" s="31"/>
      <c r="K207" s="32"/>
      <c r="L207" s="30"/>
      <c r="M207" s="33"/>
    </row>
    <row r="208" spans="1:13" x14ac:dyDescent="0.25">
      <c r="A208" s="15" t="s">
        <v>2986</v>
      </c>
      <c r="B208" s="16">
        <v>4</v>
      </c>
      <c r="E208"/>
      <c r="F208"/>
      <c r="I208" s="22"/>
      <c r="J208" s="31"/>
      <c r="K208" s="32"/>
      <c r="L208" s="30"/>
      <c r="M208" s="33"/>
    </row>
    <row r="209" spans="1:13" x14ac:dyDescent="0.25">
      <c r="A209" s="15" t="s">
        <v>555</v>
      </c>
      <c r="B209" s="16">
        <v>4</v>
      </c>
      <c r="E209"/>
      <c r="F209"/>
      <c r="I209" s="22"/>
      <c r="J209" s="31"/>
      <c r="K209" s="32"/>
      <c r="L209" s="30"/>
      <c r="M209" s="33"/>
    </row>
    <row r="210" spans="1:13" x14ac:dyDescent="0.25">
      <c r="A210" s="15" t="s">
        <v>2137</v>
      </c>
      <c r="B210" s="16">
        <v>2</v>
      </c>
      <c r="E210"/>
      <c r="F210"/>
      <c r="I210" s="22"/>
      <c r="J210" s="31"/>
      <c r="K210" s="32"/>
      <c r="L210" s="30"/>
      <c r="M210" s="33"/>
    </row>
    <row r="211" spans="1:13" x14ac:dyDescent="0.25">
      <c r="A211" s="15" t="s">
        <v>1044</v>
      </c>
      <c r="B211" s="16">
        <v>3</v>
      </c>
      <c r="E211"/>
      <c r="F211"/>
      <c r="I211" s="22"/>
      <c r="J211" s="31"/>
      <c r="K211" s="32"/>
      <c r="L211" s="30"/>
      <c r="M211" s="33"/>
    </row>
    <row r="212" spans="1:13" x14ac:dyDescent="0.25">
      <c r="A212" s="15" t="s">
        <v>1610</v>
      </c>
      <c r="B212" s="16">
        <v>11</v>
      </c>
      <c r="E212"/>
      <c r="F212"/>
      <c r="I212" s="22"/>
      <c r="J212" s="31"/>
      <c r="K212" s="32"/>
      <c r="L212" s="30"/>
      <c r="M212" s="33"/>
    </row>
    <row r="213" spans="1:13" x14ac:dyDescent="0.25">
      <c r="A213" s="15" t="s">
        <v>1434</v>
      </c>
      <c r="B213" s="16">
        <v>1</v>
      </c>
      <c r="E213"/>
      <c r="F213"/>
      <c r="I213" s="22"/>
      <c r="J213" s="31"/>
      <c r="K213" s="32"/>
      <c r="L213" s="30"/>
      <c r="M213" s="33"/>
    </row>
    <row r="214" spans="1:13" x14ac:dyDescent="0.25">
      <c r="A214" s="15" t="s">
        <v>2405</v>
      </c>
      <c r="B214" s="16">
        <v>5</v>
      </c>
      <c r="E214"/>
      <c r="F214"/>
      <c r="I214" s="22"/>
      <c r="J214" s="31"/>
      <c r="K214" s="32"/>
      <c r="L214" s="30"/>
      <c r="M214" s="33"/>
    </row>
    <row r="215" spans="1:13" x14ac:dyDescent="0.25">
      <c r="A215" s="15" t="s">
        <v>2057</v>
      </c>
      <c r="B215" s="16">
        <v>2</v>
      </c>
      <c r="E215"/>
      <c r="F215"/>
      <c r="I215" s="22"/>
      <c r="J215" s="31"/>
      <c r="K215" s="32"/>
      <c r="L215" s="30"/>
      <c r="M215" s="33"/>
    </row>
    <row r="216" spans="1:13" x14ac:dyDescent="0.25">
      <c r="A216" s="15" t="s">
        <v>322</v>
      </c>
      <c r="B216" s="16">
        <v>8</v>
      </c>
      <c r="E216"/>
      <c r="F216"/>
      <c r="I216" s="22"/>
      <c r="J216" s="31"/>
      <c r="K216" s="32"/>
      <c r="L216" s="30"/>
      <c r="M216" s="33"/>
    </row>
    <row r="217" spans="1:13" x14ac:dyDescent="0.25">
      <c r="A217" s="15" t="s">
        <v>1100</v>
      </c>
      <c r="B217" s="16">
        <v>3</v>
      </c>
      <c r="E217"/>
      <c r="F217"/>
      <c r="I217" s="22"/>
      <c r="J217" s="31"/>
      <c r="K217" s="32"/>
      <c r="L217" s="30"/>
      <c r="M217" s="33"/>
    </row>
    <row r="218" spans="1:13" x14ac:dyDescent="0.25">
      <c r="A218" s="15" t="s">
        <v>199</v>
      </c>
      <c r="B218" s="16">
        <v>4</v>
      </c>
      <c r="E218"/>
      <c r="F218"/>
      <c r="I218" s="22"/>
      <c r="J218" s="31"/>
      <c r="K218" s="32"/>
      <c r="L218" s="30"/>
      <c r="M218" s="33"/>
    </row>
    <row r="219" spans="1:13" x14ac:dyDescent="0.25">
      <c r="A219" s="15" t="s">
        <v>617</v>
      </c>
      <c r="B219" s="16">
        <v>7</v>
      </c>
      <c r="E219"/>
      <c r="F219"/>
      <c r="I219" s="22"/>
      <c r="J219" s="31"/>
      <c r="K219" s="32"/>
      <c r="L219" s="30"/>
      <c r="M219" s="33"/>
    </row>
    <row r="220" spans="1:13" x14ac:dyDescent="0.25">
      <c r="A220" s="15" t="s">
        <v>619</v>
      </c>
      <c r="B220" s="16">
        <v>3</v>
      </c>
      <c r="E220"/>
      <c r="F220"/>
      <c r="I220" s="22"/>
      <c r="J220" s="31"/>
      <c r="K220" s="32"/>
      <c r="L220" s="30"/>
      <c r="M220" s="33"/>
    </row>
    <row r="221" spans="1:13" x14ac:dyDescent="0.25">
      <c r="A221" s="15" t="s">
        <v>1323</v>
      </c>
      <c r="B221" s="16">
        <v>2</v>
      </c>
      <c r="E221"/>
      <c r="F221"/>
      <c r="I221" s="22"/>
      <c r="J221" s="31"/>
      <c r="K221" s="32"/>
      <c r="L221" s="30"/>
      <c r="M221" s="33"/>
    </row>
    <row r="222" spans="1:13" x14ac:dyDescent="0.25">
      <c r="A222" s="15" t="s">
        <v>1321</v>
      </c>
      <c r="B222" s="16">
        <v>6</v>
      </c>
      <c r="E222"/>
      <c r="F222"/>
      <c r="I222" s="22"/>
      <c r="J222" s="31"/>
      <c r="K222" s="32"/>
      <c r="L222" s="30"/>
      <c r="M222" s="33"/>
    </row>
    <row r="223" spans="1:13" x14ac:dyDescent="0.25">
      <c r="A223" s="15" t="s">
        <v>1268</v>
      </c>
      <c r="B223" s="16">
        <v>4</v>
      </c>
      <c r="E223"/>
      <c r="F223"/>
      <c r="I223" s="22"/>
      <c r="J223" s="31"/>
      <c r="K223" s="32"/>
      <c r="L223" s="30"/>
      <c r="M223" s="33"/>
    </row>
    <row r="224" spans="1:13" x14ac:dyDescent="0.25">
      <c r="A224" s="15" t="s">
        <v>994</v>
      </c>
      <c r="B224" s="16">
        <v>5</v>
      </c>
      <c r="E224"/>
      <c r="F224"/>
      <c r="I224" s="22"/>
      <c r="J224" s="31"/>
      <c r="K224" s="32"/>
      <c r="L224" s="30"/>
      <c r="M224" s="33"/>
    </row>
    <row r="225" spans="1:13" x14ac:dyDescent="0.25">
      <c r="A225" s="15" t="s">
        <v>2682</v>
      </c>
      <c r="B225" s="16">
        <v>3</v>
      </c>
      <c r="E225"/>
      <c r="F225"/>
      <c r="I225" s="22"/>
      <c r="J225" s="31"/>
      <c r="K225" s="32"/>
      <c r="L225" s="30"/>
      <c r="M225" s="33"/>
    </row>
    <row r="226" spans="1:13" x14ac:dyDescent="0.25">
      <c r="A226" s="15" t="s">
        <v>3053</v>
      </c>
      <c r="B226" s="16">
        <v>6</v>
      </c>
      <c r="E226"/>
      <c r="F226"/>
      <c r="I226" s="22"/>
      <c r="J226" s="31"/>
      <c r="K226" s="32"/>
      <c r="L226" s="30"/>
      <c r="M226" s="33"/>
    </row>
    <row r="227" spans="1:13" x14ac:dyDescent="0.25">
      <c r="A227" s="15" t="s">
        <v>742</v>
      </c>
      <c r="B227" s="16">
        <v>5</v>
      </c>
      <c r="E227"/>
      <c r="F227"/>
      <c r="I227" s="22"/>
      <c r="J227" s="31"/>
      <c r="K227" s="32"/>
      <c r="L227" s="30"/>
      <c r="M227" s="33"/>
    </row>
    <row r="228" spans="1:13" x14ac:dyDescent="0.25">
      <c r="A228" s="15" t="s">
        <v>927</v>
      </c>
      <c r="B228" s="16">
        <v>5</v>
      </c>
      <c r="E228"/>
      <c r="F228"/>
      <c r="I228" s="22"/>
      <c r="J228" s="31"/>
      <c r="K228" s="32"/>
      <c r="L228" s="30"/>
      <c r="M228" s="33"/>
    </row>
    <row r="229" spans="1:13" x14ac:dyDescent="0.25">
      <c r="A229" s="15" t="s">
        <v>582</v>
      </c>
      <c r="B229" s="16">
        <v>4</v>
      </c>
      <c r="E229"/>
      <c r="F229"/>
      <c r="I229" s="22"/>
      <c r="J229" s="31"/>
      <c r="K229" s="32"/>
      <c r="L229" s="30"/>
      <c r="M229" s="33"/>
    </row>
    <row r="230" spans="1:13" x14ac:dyDescent="0.25">
      <c r="A230" s="15" t="s">
        <v>24</v>
      </c>
      <c r="B230" s="16">
        <v>2</v>
      </c>
      <c r="E230"/>
      <c r="F230"/>
      <c r="I230" s="22"/>
      <c r="J230" s="31"/>
      <c r="K230" s="32"/>
      <c r="L230" s="30"/>
      <c r="M230" s="33"/>
    </row>
    <row r="231" spans="1:13" x14ac:dyDescent="0.25">
      <c r="A231" s="15" t="s">
        <v>2835</v>
      </c>
      <c r="B231" s="16">
        <v>4</v>
      </c>
      <c r="E231"/>
      <c r="F231"/>
      <c r="I231" s="22"/>
      <c r="J231" s="31"/>
      <c r="K231" s="32"/>
      <c r="L231" s="30"/>
      <c r="M231" s="33"/>
    </row>
    <row r="232" spans="1:13" x14ac:dyDescent="0.25">
      <c r="A232" s="15" t="s">
        <v>1458</v>
      </c>
      <c r="B232" s="16">
        <v>4</v>
      </c>
      <c r="E232"/>
      <c r="F232"/>
      <c r="I232" s="22"/>
      <c r="J232" s="31"/>
      <c r="K232" s="32"/>
      <c r="L232" s="30"/>
      <c r="M232" s="33"/>
    </row>
    <row r="233" spans="1:13" x14ac:dyDescent="0.25">
      <c r="A233" s="15" t="s">
        <v>694</v>
      </c>
      <c r="B233" s="16">
        <v>8</v>
      </c>
      <c r="E233"/>
      <c r="F233"/>
      <c r="I233" s="22"/>
      <c r="J233" s="31"/>
      <c r="K233" s="32"/>
      <c r="L233" s="30"/>
      <c r="M233" s="33"/>
    </row>
    <row r="234" spans="1:13" x14ac:dyDescent="0.25">
      <c r="A234" s="15" t="s">
        <v>1588</v>
      </c>
      <c r="B234" s="16">
        <v>6</v>
      </c>
      <c r="E234"/>
      <c r="F234"/>
      <c r="I234" s="22"/>
      <c r="J234" s="31"/>
      <c r="K234" s="32"/>
      <c r="L234" s="30"/>
      <c r="M234" s="33"/>
    </row>
    <row r="235" spans="1:13" x14ac:dyDescent="0.25">
      <c r="A235" s="15" t="s">
        <v>1163</v>
      </c>
      <c r="B235" s="16">
        <v>6</v>
      </c>
      <c r="E235"/>
      <c r="F235"/>
      <c r="I235" s="22"/>
      <c r="J235" s="31"/>
      <c r="K235" s="32"/>
      <c r="L235" s="30"/>
      <c r="M235" s="33"/>
    </row>
    <row r="236" spans="1:13" x14ac:dyDescent="0.25">
      <c r="A236" s="15" t="s">
        <v>2354</v>
      </c>
      <c r="B236" s="16">
        <v>5</v>
      </c>
      <c r="E236"/>
      <c r="F236"/>
      <c r="I236" s="22"/>
      <c r="J236" s="31"/>
      <c r="K236" s="32"/>
      <c r="L236" s="30"/>
      <c r="M236" s="33"/>
    </row>
    <row r="237" spans="1:13" x14ac:dyDescent="0.25">
      <c r="A237" s="15" t="s">
        <v>2353</v>
      </c>
      <c r="B237" s="16">
        <v>7</v>
      </c>
      <c r="E237"/>
      <c r="F237"/>
      <c r="I237" s="22"/>
      <c r="J237" s="31"/>
      <c r="K237" s="32"/>
      <c r="L237" s="30"/>
      <c r="M237" s="33"/>
    </row>
    <row r="238" spans="1:13" x14ac:dyDescent="0.25">
      <c r="A238" s="15" t="s">
        <v>1714</v>
      </c>
      <c r="B238" s="16">
        <v>10</v>
      </c>
      <c r="E238"/>
      <c r="F238"/>
      <c r="I238" s="22"/>
      <c r="J238" s="31"/>
      <c r="K238" s="32"/>
      <c r="L238" s="30"/>
      <c r="M238" s="33"/>
    </row>
    <row r="239" spans="1:13" x14ac:dyDescent="0.25">
      <c r="A239" s="15" t="s">
        <v>1591</v>
      </c>
      <c r="B239" s="16">
        <v>4</v>
      </c>
      <c r="E239"/>
      <c r="F239"/>
      <c r="I239" s="22"/>
      <c r="J239" s="31"/>
      <c r="K239" s="32"/>
      <c r="L239" s="30"/>
      <c r="M239" s="33"/>
    </row>
    <row r="240" spans="1:13" x14ac:dyDescent="0.25">
      <c r="A240" s="15" t="s">
        <v>1259</v>
      </c>
      <c r="B240" s="16">
        <v>8</v>
      </c>
      <c r="E240"/>
      <c r="F240"/>
      <c r="I240" s="22"/>
      <c r="J240" s="31"/>
      <c r="K240" s="32"/>
      <c r="L240" s="30"/>
      <c r="M240" s="33"/>
    </row>
    <row r="241" spans="1:13" x14ac:dyDescent="0.25">
      <c r="A241" s="15" t="s">
        <v>1269</v>
      </c>
      <c r="B241" s="16">
        <v>12</v>
      </c>
      <c r="E241"/>
      <c r="F241"/>
      <c r="I241" s="22"/>
      <c r="J241" s="31"/>
      <c r="K241" s="32"/>
      <c r="L241" s="30"/>
      <c r="M241" s="33"/>
    </row>
    <row r="242" spans="1:13" x14ac:dyDescent="0.25">
      <c r="A242" s="15" t="s">
        <v>2275</v>
      </c>
      <c r="B242" s="16">
        <v>7</v>
      </c>
      <c r="E242"/>
      <c r="F242"/>
      <c r="I242" s="22"/>
      <c r="J242" s="31"/>
      <c r="K242" s="32"/>
      <c r="L242" s="30"/>
      <c r="M242" s="33"/>
    </row>
    <row r="243" spans="1:13" x14ac:dyDescent="0.25">
      <c r="A243" s="15" t="s">
        <v>246</v>
      </c>
      <c r="B243" s="16">
        <v>6</v>
      </c>
      <c r="E243"/>
      <c r="F243"/>
      <c r="I243" s="22"/>
      <c r="J243" s="31"/>
      <c r="K243" s="32"/>
      <c r="L243" s="30"/>
      <c r="M243" s="33"/>
    </row>
    <row r="244" spans="1:13" x14ac:dyDescent="0.25">
      <c r="A244" s="15" t="s">
        <v>1279</v>
      </c>
      <c r="B244" s="16">
        <v>5</v>
      </c>
      <c r="E244"/>
      <c r="F244"/>
      <c r="I244" s="22"/>
      <c r="J244" s="31"/>
      <c r="K244" s="32"/>
      <c r="L244" s="30"/>
      <c r="M244" s="33"/>
    </row>
    <row r="245" spans="1:13" x14ac:dyDescent="0.25">
      <c r="A245" s="15" t="s">
        <v>1140</v>
      </c>
      <c r="B245" s="16">
        <v>9</v>
      </c>
      <c r="E245"/>
      <c r="F245"/>
      <c r="I245" s="22"/>
      <c r="J245" s="31"/>
      <c r="K245" s="32"/>
      <c r="L245" s="30"/>
      <c r="M245" s="33"/>
    </row>
    <row r="246" spans="1:13" x14ac:dyDescent="0.25">
      <c r="A246" s="15" t="s">
        <v>231</v>
      </c>
      <c r="B246" s="16">
        <v>9</v>
      </c>
      <c r="E246"/>
      <c r="F246"/>
      <c r="I246" s="22"/>
      <c r="J246" s="31"/>
      <c r="K246" s="32"/>
      <c r="L246" s="30"/>
      <c r="M246" s="33"/>
    </row>
    <row r="247" spans="1:13" x14ac:dyDescent="0.25">
      <c r="A247" s="15" t="s">
        <v>1540</v>
      </c>
      <c r="B247" s="16">
        <v>13</v>
      </c>
      <c r="E247"/>
      <c r="F247"/>
      <c r="I247" s="22"/>
      <c r="J247" s="31"/>
      <c r="K247" s="32"/>
      <c r="L247" s="30"/>
      <c r="M247" s="33"/>
    </row>
    <row r="248" spans="1:13" x14ac:dyDescent="0.25">
      <c r="A248" s="15" t="s">
        <v>2208</v>
      </c>
      <c r="B248" s="16">
        <v>4</v>
      </c>
      <c r="E248"/>
      <c r="F248"/>
      <c r="I248" s="22"/>
      <c r="J248" s="31"/>
      <c r="K248" s="32"/>
      <c r="L248" s="30"/>
      <c r="M248" s="33"/>
    </row>
    <row r="249" spans="1:13" x14ac:dyDescent="0.25">
      <c r="A249" s="15" t="s">
        <v>386</v>
      </c>
      <c r="B249" s="16">
        <v>8</v>
      </c>
      <c r="E249"/>
      <c r="F249"/>
      <c r="I249" s="22"/>
      <c r="J249" s="31"/>
      <c r="K249" s="32"/>
      <c r="L249" s="30"/>
      <c r="M249" s="33"/>
    </row>
    <row r="250" spans="1:13" x14ac:dyDescent="0.25">
      <c r="A250" s="15" t="s">
        <v>1764</v>
      </c>
      <c r="B250" s="16">
        <v>6</v>
      </c>
      <c r="E250"/>
      <c r="F250"/>
      <c r="I250" s="22"/>
      <c r="J250" s="31"/>
      <c r="K250" s="32"/>
      <c r="L250" s="30"/>
      <c r="M250" s="33"/>
    </row>
    <row r="251" spans="1:13" x14ac:dyDescent="0.25">
      <c r="A251" s="15" t="s">
        <v>178</v>
      </c>
      <c r="B251" s="16">
        <v>6</v>
      </c>
      <c r="E251"/>
      <c r="F251"/>
      <c r="I251" s="22"/>
      <c r="J251" s="31"/>
      <c r="K251" s="32"/>
      <c r="L251" s="30"/>
      <c r="M251" s="33"/>
    </row>
    <row r="252" spans="1:13" x14ac:dyDescent="0.25">
      <c r="A252" s="15" t="s">
        <v>1421</v>
      </c>
      <c r="B252" s="16">
        <v>6</v>
      </c>
      <c r="E252"/>
      <c r="F252"/>
      <c r="I252" s="22"/>
      <c r="J252" s="31"/>
      <c r="K252" s="32"/>
      <c r="L252" s="30"/>
      <c r="M252" s="33"/>
    </row>
    <row r="253" spans="1:13" x14ac:dyDescent="0.25">
      <c r="A253" s="15" t="s">
        <v>2462</v>
      </c>
      <c r="B253" s="16">
        <v>10</v>
      </c>
      <c r="E253"/>
      <c r="F253"/>
      <c r="I253" s="22"/>
      <c r="J253" s="31"/>
      <c r="K253" s="32"/>
      <c r="L253" s="30"/>
      <c r="M253" s="33"/>
    </row>
    <row r="254" spans="1:13" x14ac:dyDescent="0.25">
      <c r="A254" s="15" t="s">
        <v>1626</v>
      </c>
      <c r="B254" s="16">
        <v>7</v>
      </c>
      <c r="E254"/>
      <c r="F254"/>
      <c r="I254" s="22"/>
      <c r="J254" s="31"/>
      <c r="K254" s="32"/>
      <c r="L254" s="30"/>
      <c r="M254" s="33"/>
    </row>
    <row r="255" spans="1:13" x14ac:dyDescent="0.25">
      <c r="A255" s="15" t="s">
        <v>602</v>
      </c>
      <c r="B255" s="16">
        <v>2</v>
      </c>
      <c r="E255"/>
      <c r="F255"/>
      <c r="I255" s="22"/>
      <c r="J255" s="31"/>
      <c r="K255" s="32"/>
      <c r="L255" s="30"/>
      <c r="M255" s="33"/>
    </row>
    <row r="256" spans="1:13" x14ac:dyDescent="0.25">
      <c r="A256" s="15" t="s">
        <v>1925</v>
      </c>
      <c r="B256" s="16">
        <v>6</v>
      </c>
      <c r="E256"/>
      <c r="F256"/>
      <c r="I256" s="22"/>
      <c r="J256" s="31"/>
      <c r="K256" s="32"/>
      <c r="L256" s="30"/>
      <c r="M256" s="33"/>
    </row>
    <row r="257" spans="1:13" x14ac:dyDescent="0.25">
      <c r="A257" s="15" t="s">
        <v>340</v>
      </c>
      <c r="B257" s="16">
        <v>2</v>
      </c>
      <c r="E257"/>
      <c r="F257"/>
      <c r="I257" s="22"/>
      <c r="J257" s="31"/>
      <c r="K257" s="32"/>
      <c r="L257" s="30"/>
      <c r="M257" s="33"/>
    </row>
    <row r="258" spans="1:13" x14ac:dyDescent="0.25">
      <c r="A258" s="15" t="s">
        <v>1256</v>
      </c>
      <c r="B258" s="16">
        <v>2</v>
      </c>
      <c r="E258"/>
      <c r="F258"/>
      <c r="I258" s="22"/>
      <c r="J258" s="31"/>
      <c r="K258" s="32"/>
      <c r="L258" s="30"/>
      <c r="M258" s="33"/>
    </row>
    <row r="259" spans="1:13" x14ac:dyDescent="0.25">
      <c r="A259" s="15" t="s">
        <v>3002</v>
      </c>
      <c r="B259" s="16">
        <v>1</v>
      </c>
      <c r="E259"/>
      <c r="F259"/>
      <c r="I259" s="22"/>
      <c r="J259" s="31"/>
      <c r="K259" s="32"/>
      <c r="L259" s="30"/>
      <c r="M259" s="33"/>
    </row>
    <row r="260" spans="1:13" x14ac:dyDescent="0.25">
      <c r="A260" s="15" t="s">
        <v>1536</v>
      </c>
      <c r="B260" s="16">
        <v>6</v>
      </c>
      <c r="E260"/>
      <c r="F260"/>
      <c r="I260" s="22"/>
      <c r="J260" s="31"/>
      <c r="K260" s="32"/>
      <c r="L260" s="30"/>
      <c r="M260" s="33"/>
    </row>
    <row r="261" spans="1:13" x14ac:dyDescent="0.25">
      <c r="A261" s="15" t="s">
        <v>3100</v>
      </c>
      <c r="B261" s="16">
        <v>9</v>
      </c>
      <c r="E261"/>
      <c r="F261"/>
      <c r="I261" s="22"/>
      <c r="J261" s="31"/>
      <c r="K261" s="32"/>
      <c r="L261" s="30"/>
      <c r="M261" s="33"/>
    </row>
    <row r="262" spans="1:13" x14ac:dyDescent="0.25">
      <c r="A262" s="15" t="s">
        <v>2081</v>
      </c>
      <c r="B262" s="16">
        <v>4</v>
      </c>
      <c r="E262"/>
      <c r="F262"/>
      <c r="I262" s="22"/>
      <c r="J262" s="31"/>
      <c r="K262" s="32"/>
      <c r="L262" s="30"/>
      <c r="M262" s="33"/>
    </row>
    <row r="263" spans="1:13" x14ac:dyDescent="0.25">
      <c r="A263" s="15" t="s">
        <v>2190</v>
      </c>
      <c r="B263" s="16">
        <v>6</v>
      </c>
      <c r="E263"/>
      <c r="F263"/>
      <c r="I263" s="22"/>
      <c r="J263" s="31"/>
      <c r="K263" s="32"/>
      <c r="L263" s="30"/>
      <c r="M263" s="33"/>
    </row>
    <row r="264" spans="1:13" x14ac:dyDescent="0.25">
      <c r="A264" s="15" t="s">
        <v>37</v>
      </c>
      <c r="B264" s="16">
        <v>20</v>
      </c>
      <c r="E264"/>
      <c r="F264"/>
      <c r="I264" s="22"/>
      <c r="J264" s="31"/>
      <c r="K264" s="32"/>
      <c r="L264" s="30"/>
      <c r="M264" s="33"/>
    </row>
    <row r="265" spans="1:13" x14ac:dyDescent="0.25">
      <c r="A265" s="15" t="s">
        <v>2554</v>
      </c>
      <c r="B265" s="16">
        <v>3</v>
      </c>
      <c r="E265"/>
      <c r="F265"/>
      <c r="I265" s="22"/>
      <c r="J265" s="31"/>
      <c r="K265" s="32"/>
      <c r="L265" s="30"/>
      <c r="M265" s="33"/>
    </row>
    <row r="266" spans="1:13" x14ac:dyDescent="0.25">
      <c r="A266" s="15" t="s">
        <v>1031</v>
      </c>
      <c r="B266" s="16">
        <v>3</v>
      </c>
      <c r="E266"/>
      <c r="F266"/>
      <c r="I266" s="22"/>
      <c r="J266" s="31"/>
      <c r="K266" s="32"/>
      <c r="L266" s="30"/>
      <c r="M266" s="33"/>
    </row>
    <row r="267" spans="1:13" x14ac:dyDescent="0.25">
      <c r="A267" s="15" t="s">
        <v>1644</v>
      </c>
      <c r="B267" s="16">
        <v>8</v>
      </c>
      <c r="E267"/>
      <c r="F267"/>
      <c r="I267" s="22"/>
      <c r="J267" s="31"/>
      <c r="K267" s="32"/>
      <c r="L267" s="30"/>
      <c r="M267" s="33"/>
    </row>
    <row r="268" spans="1:13" x14ac:dyDescent="0.25">
      <c r="A268" s="15" t="s">
        <v>1474</v>
      </c>
      <c r="B268" s="16">
        <v>7</v>
      </c>
      <c r="E268"/>
      <c r="F268"/>
      <c r="I268" s="22"/>
      <c r="J268" s="31"/>
      <c r="K268" s="32"/>
      <c r="L268" s="30"/>
      <c r="M268" s="33"/>
    </row>
    <row r="269" spans="1:13" x14ac:dyDescent="0.25">
      <c r="A269" s="15" t="s">
        <v>1253</v>
      </c>
      <c r="B269" s="16">
        <v>6</v>
      </c>
      <c r="E269"/>
      <c r="F269"/>
      <c r="I269" s="22"/>
      <c r="J269" s="31"/>
      <c r="K269" s="32"/>
      <c r="L269" s="30"/>
      <c r="M269" s="33"/>
    </row>
    <row r="270" spans="1:13" x14ac:dyDescent="0.25">
      <c r="A270" s="15" t="s">
        <v>2103</v>
      </c>
      <c r="B270" s="16">
        <v>7</v>
      </c>
      <c r="E270"/>
      <c r="F270"/>
      <c r="I270" s="22"/>
      <c r="J270" s="31"/>
      <c r="K270" s="32"/>
      <c r="L270" s="30"/>
      <c r="M270" s="33"/>
    </row>
    <row r="271" spans="1:13" x14ac:dyDescent="0.25">
      <c r="A271" s="15" t="s">
        <v>133</v>
      </c>
      <c r="B271" s="16">
        <v>8</v>
      </c>
      <c r="E271"/>
      <c r="F271"/>
      <c r="I271" s="22"/>
      <c r="J271" s="31"/>
      <c r="K271" s="32"/>
      <c r="L271" s="30"/>
      <c r="M271" s="33"/>
    </row>
    <row r="272" spans="1:13" x14ac:dyDescent="0.25">
      <c r="A272" s="15" t="s">
        <v>1932</v>
      </c>
      <c r="B272" s="16">
        <v>6</v>
      </c>
      <c r="E272"/>
      <c r="F272"/>
      <c r="I272" s="22"/>
      <c r="J272" s="31"/>
      <c r="K272" s="32"/>
      <c r="L272" s="30"/>
      <c r="M272" s="33"/>
    </row>
    <row r="273" spans="1:13" x14ac:dyDescent="0.25">
      <c r="A273" s="15" t="s">
        <v>1939</v>
      </c>
      <c r="B273" s="16">
        <v>11</v>
      </c>
      <c r="E273"/>
      <c r="F273"/>
      <c r="I273" s="22"/>
      <c r="J273" s="31"/>
      <c r="K273" s="32"/>
      <c r="L273" s="30"/>
      <c r="M273" s="33"/>
    </row>
    <row r="274" spans="1:13" x14ac:dyDescent="0.25">
      <c r="A274" s="15" t="s">
        <v>968</v>
      </c>
      <c r="B274" s="16">
        <v>4</v>
      </c>
      <c r="E274"/>
      <c r="F274"/>
      <c r="I274" s="22"/>
      <c r="J274" s="31"/>
      <c r="K274" s="32"/>
      <c r="L274" s="30"/>
      <c r="M274" s="33"/>
    </row>
    <row r="275" spans="1:13" x14ac:dyDescent="0.25">
      <c r="A275" s="15" t="s">
        <v>1340</v>
      </c>
      <c r="B275" s="16">
        <v>7</v>
      </c>
      <c r="E275"/>
      <c r="F275"/>
      <c r="I275" s="22"/>
      <c r="J275" s="31"/>
      <c r="K275" s="32"/>
      <c r="L275" s="30"/>
      <c r="M275" s="33"/>
    </row>
    <row r="276" spans="1:13" x14ac:dyDescent="0.25">
      <c r="A276" s="15" t="s">
        <v>1080</v>
      </c>
      <c r="B276" s="16">
        <v>6</v>
      </c>
      <c r="E276"/>
      <c r="F276"/>
      <c r="I276" s="22"/>
      <c r="J276" s="31"/>
      <c r="K276" s="32"/>
      <c r="L276" s="30"/>
      <c r="M276" s="33"/>
    </row>
    <row r="277" spans="1:13" x14ac:dyDescent="0.25">
      <c r="A277" s="15" t="s">
        <v>349</v>
      </c>
      <c r="B277" s="16">
        <v>4</v>
      </c>
      <c r="E277"/>
      <c r="F277"/>
      <c r="I277" s="22"/>
      <c r="J277" s="31"/>
      <c r="K277" s="32"/>
      <c r="L277" s="30"/>
      <c r="M277" s="33"/>
    </row>
    <row r="278" spans="1:13" x14ac:dyDescent="0.25">
      <c r="A278" s="15" t="s">
        <v>506</v>
      </c>
      <c r="B278" s="16">
        <v>5</v>
      </c>
      <c r="E278"/>
      <c r="F278"/>
      <c r="I278" s="22"/>
      <c r="J278" s="31"/>
      <c r="K278" s="32"/>
      <c r="L278" s="30"/>
      <c r="M278" s="33"/>
    </row>
    <row r="279" spans="1:13" x14ac:dyDescent="0.25">
      <c r="A279" s="15" t="s">
        <v>3097</v>
      </c>
      <c r="B279" s="16">
        <v>4</v>
      </c>
      <c r="E279"/>
      <c r="F279"/>
      <c r="I279" s="22"/>
      <c r="J279" s="31"/>
      <c r="K279" s="32"/>
      <c r="L279" s="30"/>
      <c r="M279" s="33"/>
    </row>
    <row r="280" spans="1:13" x14ac:dyDescent="0.25">
      <c r="A280" s="15" t="s">
        <v>1754</v>
      </c>
      <c r="B280" s="16">
        <v>5</v>
      </c>
      <c r="E280"/>
      <c r="F280"/>
      <c r="I280" s="22"/>
      <c r="J280" s="31"/>
      <c r="K280" s="32"/>
      <c r="L280" s="30"/>
      <c r="M280" s="33"/>
    </row>
    <row r="281" spans="1:13" x14ac:dyDescent="0.25">
      <c r="A281" s="15" t="s">
        <v>269</v>
      </c>
      <c r="B281" s="16">
        <v>4</v>
      </c>
      <c r="E281"/>
      <c r="F281"/>
      <c r="I281" s="22"/>
      <c r="J281" s="31"/>
      <c r="K281" s="32"/>
      <c r="L281" s="30"/>
      <c r="M281" s="33"/>
    </row>
    <row r="282" spans="1:13" x14ac:dyDescent="0.25">
      <c r="A282" s="15" t="s">
        <v>1305</v>
      </c>
      <c r="B282" s="16">
        <v>4</v>
      </c>
      <c r="E282"/>
      <c r="F282"/>
      <c r="I282" s="22"/>
      <c r="J282" s="31"/>
      <c r="K282" s="32"/>
      <c r="L282" s="30"/>
      <c r="M282" s="33"/>
    </row>
    <row r="283" spans="1:13" x14ac:dyDescent="0.25">
      <c r="A283" s="15" t="s">
        <v>1685</v>
      </c>
      <c r="B283" s="16">
        <v>5</v>
      </c>
      <c r="E283"/>
      <c r="F283"/>
      <c r="I283" s="22"/>
      <c r="J283" s="31"/>
      <c r="K283" s="32"/>
      <c r="L283" s="30"/>
      <c r="M283" s="33"/>
    </row>
    <row r="284" spans="1:13" x14ac:dyDescent="0.25">
      <c r="A284" s="15" t="s">
        <v>546</v>
      </c>
      <c r="B284" s="16">
        <v>4</v>
      </c>
      <c r="E284"/>
      <c r="F284"/>
      <c r="I284" s="22"/>
      <c r="J284" s="31"/>
      <c r="K284" s="32"/>
      <c r="L284" s="30"/>
      <c r="M284" s="33"/>
    </row>
    <row r="285" spans="1:13" x14ac:dyDescent="0.25">
      <c r="A285" s="15" t="s">
        <v>1690</v>
      </c>
      <c r="B285" s="16">
        <v>5</v>
      </c>
      <c r="E285"/>
      <c r="F285"/>
      <c r="I285" s="22"/>
      <c r="J285" s="31"/>
      <c r="K285" s="32"/>
      <c r="L285" s="30"/>
      <c r="M285" s="33"/>
    </row>
    <row r="286" spans="1:13" x14ac:dyDescent="0.25">
      <c r="A286" s="15" t="s">
        <v>2011</v>
      </c>
      <c r="B286" s="16">
        <v>1</v>
      </c>
      <c r="E286"/>
      <c r="F286"/>
      <c r="I286" s="22"/>
      <c r="J286" s="31"/>
      <c r="K286" s="32"/>
      <c r="L286" s="30"/>
      <c r="M286" s="33"/>
    </row>
    <row r="287" spans="1:13" x14ac:dyDescent="0.25">
      <c r="A287" s="15" t="s">
        <v>779</v>
      </c>
      <c r="B287" s="16">
        <v>4</v>
      </c>
      <c r="E287"/>
      <c r="F287"/>
      <c r="I287" s="22"/>
      <c r="J287" s="31"/>
      <c r="K287" s="32"/>
      <c r="L287" s="30"/>
      <c r="M287" s="33"/>
    </row>
    <row r="288" spans="1:13" x14ac:dyDescent="0.25">
      <c r="A288" s="15" t="s">
        <v>494</v>
      </c>
      <c r="B288" s="16">
        <v>10</v>
      </c>
      <c r="E288"/>
      <c r="F288"/>
      <c r="I288" s="22"/>
      <c r="J288" s="31"/>
      <c r="K288" s="32"/>
      <c r="L288" s="30"/>
      <c r="M288" s="33"/>
    </row>
    <row r="289" spans="1:13" x14ac:dyDescent="0.25">
      <c r="A289" s="15" t="s">
        <v>1390</v>
      </c>
      <c r="B289" s="16">
        <v>4</v>
      </c>
      <c r="E289"/>
      <c r="F289"/>
      <c r="I289" s="22"/>
      <c r="J289" s="31"/>
      <c r="K289" s="32"/>
      <c r="L289" s="30"/>
      <c r="M289" s="33"/>
    </row>
    <row r="290" spans="1:13" x14ac:dyDescent="0.25">
      <c r="A290" s="15" t="s">
        <v>2350</v>
      </c>
      <c r="B290" s="16">
        <v>10</v>
      </c>
      <c r="E290"/>
      <c r="F290"/>
      <c r="I290" s="22"/>
      <c r="J290" s="31"/>
      <c r="K290" s="32"/>
      <c r="L290" s="30"/>
      <c r="M290" s="33"/>
    </row>
    <row r="291" spans="1:13" x14ac:dyDescent="0.25">
      <c r="A291" s="15" t="s">
        <v>2919</v>
      </c>
      <c r="B291" s="16">
        <v>9</v>
      </c>
      <c r="E291"/>
      <c r="F291"/>
      <c r="I291" s="22"/>
      <c r="J291" s="31"/>
      <c r="K291" s="32"/>
      <c r="L291" s="30"/>
      <c r="M291" s="33"/>
    </row>
    <row r="292" spans="1:13" x14ac:dyDescent="0.25">
      <c r="A292" s="15" t="s">
        <v>1425</v>
      </c>
      <c r="B292" s="16">
        <v>3</v>
      </c>
      <c r="E292"/>
      <c r="F292"/>
      <c r="I292" s="22"/>
      <c r="J292" s="31"/>
      <c r="K292" s="32"/>
      <c r="L292" s="30"/>
      <c r="M292" s="33"/>
    </row>
    <row r="293" spans="1:13" x14ac:dyDescent="0.25">
      <c r="A293" s="15" t="s">
        <v>616</v>
      </c>
      <c r="B293" s="16">
        <v>1</v>
      </c>
      <c r="E293"/>
      <c r="F293"/>
      <c r="I293" s="22"/>
      <c r="J293" s="31"/>
      <c r="K293" s="32"/>
      <c r="L293" s="30"/>
      <c r="M293" s="33"/>
    </row>
    <row r="294" spans="1:13" x14ac:dyDescent="0.25">
      <c r="A294" s="15" t="s">
        <v>2936</v>
      </c>
      <c r="B294" s="16">
        <v>5</v>
      </c>
      <c r="E294"/>
      <c r="F294"/>
      <c r="I294" s="22"/>
      <c r="J294" s="31"/>
      <c r="K294" s="32"/>
      <c r="L294" s="30"/>
      <c r="M294" s="33"/>
    </row>
    <row r="295" spans="1:13" x14ac:dyDescent="0.25">
      <c r="A295" s="15" t="s">
        <v>39</v>
      </c>
      <c r="B295" s="16">
        <v>7</v>
      </c>
      <c r="E295"/>
      <c r="F295"/>
      <c r="I295" s="22"/>
      <c r="J295" s="31"/>
      <c r="K295" s="32"/>
      <c r="L295" s="30"/>
      <c r="M295" s="33"/>
    </row>
    <row r="296" spans="1:13" x14ac:dyDescent="0.25">
      <c r="A296" s="15" t="s">
        <v>1181</v>
      </c>
      <c r="B296" s="16">
        <v>5</v>
      </c>
      <c r="E296"/>
      <c r="F296"/>
      <c r="I296" s="22"/>
      <c r="J296" s="31"/>
      <c r="K296" s="32"/>
      <c r="L296" s="30"/>
      <c r="M296" s="33"/>
    </row>
    <row r="297" spans="1:13" x14ac:dyDescent="0.25">
      <c r="A297" s="15" t="s">
        <v>1003</v>
      </c>
      <c r="B297" s="16">
        <v>1</v>
      </c>
      <c r="E297"/>
      <c r="F297"/>
      <c r="I297" s="22"/>
      <c r="J297" s="31"/>
      <c r="K297" s="32"/>
      <c r="L297" s="30"/>
      <c r="M297" s="33"/>
    </row>
    <row r="298" spans="1:13" x14ac:dyDescent="0.25">
      <c r="A298" s="15" t="s">
        <v>1406</v>
      </c>
      <c r="B298" s="16">
        <v>2</v>
      </c>
      <c r="E298"/>
      <c r="F298"/>
      <c r="I298" s="22"/>
      <c r="J298" s="31"/>
      <c r="K298" s="32"/>
      <c r="L298" s="30"/>
      <c r="M298" s="33"/>
    </row>
    <row r="299" spans="1:13" x14ac:dyDescent="0.25">
      <c r="A299" s="15" t="s">
        <v>976</v>
      </c>
      <c r="B299" s="16">
        <v>7</v>
      </c>
      <c r="E299"/>
      <c r="F299"/>
      <c r="I299" s="22"/>
      <c r="J299" s="31"/>
      <c r="K299" s="32"/>
      <c r="L299" s="30"/>
      <c r="M299" s="33"/>
    </row>
    <row r="300" spans="1:13" x14ac:dyDescent="0.25">
      <c r="A300" s="15" t="s">
        <v>2120</v>
      </c>
      <c r="B300" s="16">
        <v>8</v>
      </c>
      <c r="E300"/>
      <c r="F300"/>
      <c r="I300" s="22"/>
      <c r="J300" s="31"/>
      <c r="K300" s="32"/>
      <c r="L300" s="30"/>
      <c r="M300" s="33"/>
    </row>
    <row r="301" spans="1:13" x14ac:dyDescent="0.25">
      <c r="A301" s="15" t="s">
        <v>1066</v>
      </c>
      <c r="B301" s="16">
        <v>5</v>
      </c>
      <c r="E301"/>
      <c r="F301"/>
      <c r="I301" s="22"/>
      <c r="J301" s="31"/>
      <c r="K301" s="32"/>
      <c r="L301" s="30"/>
      <c r="M301" s="33"/>
    </row>
    <row r="302" spans="1:13" x14ac:dyDescent="0.25">
      <c r="A302" s="15" t="s">
        <v>1299</v>
      </c>
      <c r="B302" s="16">
        <v>8</v>
      </c>
      <c r="E302"/>
      <c r="F302"/>
      <c r="I302" s="22"/>
      <c r="J302" s="31"/>
      <c r="K302" s="32"/>
      <c r="L302" s="30"/>
      <c r="M302" s="33"/>
    </row>
    <row r="303" spans="1:13" x14ac:dyDescent="0.25">
      <c r="A303" s="15" t="s">
        <v>1916</v>
      </c>
      <c r="B303" s="16">
        <v>3</v>
      </c>
      <c r="E303"/>
      <c r="F303"/>
      <c r="I303" s="22"/>
      <c r="J303" s="31"/>
      <c r="K303" s="32"/>
      <c r="L303" s="30"/>
      <c r="M303" s="33"/>
    </row>
    <row r="304" spans="1:13" x14ac:dyDescent="0.25">
      <c r="A304" s="15" t="s">
        <v>2272</v>
      </c>
      <c r="B304" s="16">
        <v>4</v>
      </c>
      <c r="E304"/>
      <c r="F304"/>
      <c r="I304" s="22"/>
      <c r="J304" s="31"/>
      <c r="K304" s="32"/>
      <c r="L304" s="30"/>
      <c r="M304" s="33"/>
    </row>
    <row r="305" spans="1:13" x14ac:dyDescent="0.25">
      <c r="A305" s="15" t="s">
        <v>1572</v>
      </c>
      <c r="B305" s="16">
        <v>3</v>
      </c>
      <c r="E305"/>
      <c r="F305"/>
      <c r="I305" s="22"/>
      <c r="J305" s="31"/>
      <c r="K305" s="32"/>
      <c r="L305" s="30"/>
      <c r="M305" s="33"/>
    </row>
    <row r="306" spans="1:13" x14ac:dyDescent="0.25">
      <c r="A306" s="15" t="s">
        <v>2967</v>
      </c>
      <c r="B306" s="16">
        <v>2</v>
      </c>
      <c r="E306"/>
      <c r="F306"/>
      <c r="I306" s="22"/>
      <c r="J306" s="31"/>
      <c r="K306" s="32"/>
      <c r="L306" s="30"/>
      <c r="M306" s="33"/>
    </row>
    <row r="307" spans="1:13" x14ac:dyDescent="0.25">
      <c r="A307" s="15" t="s">
        <v>1487</v>
      </c>
      <c r="B307" s="16">
        <v>2</v>
      </c>
      <c r="E307"/>
      <c r="F307"/>
      <c r="I307" s="22"/>
      <c r="J307" s="31"/>
      <c r="K307" s="32"/>
      <c r="L307" s="30"/>
      <c r="M307" s="33"/>
    </row>
    <row r="308" spans="1:13" x14ac:dyDescent="0.25">
      <c r="A308" s="15" t="s">
        <v>924</v>
      </c>
      <c r="B308" s="16">
        <v>7</v>
      </c>
      <c r="E308"/>
      <c r="F308"/>
      <c r="I308" s="22"/>
      <c r="J308" s="31"/>
      <c r="K308" s="32"/>
      <c r="L308" s="30"/>
      <c r="M308" s="33"/>
    </row>
    <row r="309" spans="1:13" x14ac:dyDescent="0.25">
      <c r="A309" s="15" t="s">
        <v>1523</v>
      </c>
      <c r="B309" s="16">
        <v>2</v>
      </c>
      <c r="E309"/>
      <c r="F309"/>
      <c r="I309" s="22"/>
      <c r="J309" s="31"/>
      <c r="K309" s="32"/>
      <c r="L309" s="30"/>
      <c r="M309" s="33"/>
    </row>
    <row r="310" spans="1:13" x14ac:dyDescent="0.25">
      <c r="A310" s="15" t="s">
        <v>162</v>
      </c>
      <c r="B310" s="16">
        <v>5</v>
      </c>
      <c r="E310"/>
      <c r="F310"/>
      <c r="I310" s="22"/>
      <c r="J310" s="31"/>
      <c r="K310" s="32"/>
      <c r="L310" s="30"/>
      <c r="M310" s="33"/>
    </row>
    <row r="311" spans="1:13" x14ac:dyDescent="0.25">
      <c r="A311" s="15" t="s">
        <v>416</v>
      </c>
      <c r="B311" s="16">
        <v>6</v>
      </c>
      <c r="E311"/>
      <c r="F311"/>
      <c r="I311" s="22"/>
      <c r="J311" s="31"/>
      <c r="K311" s="32"/>
      <c r="L311" s="30"/>
      <c r="M311" s="33"/>
    </row>
    <row r="312" spans="1:13" x14ac:dyDescent="0.25">
      <c r="A312" s="15" t="s">
        <v>2696</v>
      </c>
      <c r="B312" s="16">
        <v>4</v>
      </c>
      <c r="E312"/>
      <c r="F312"/>
      <c r="I312" s="22"/>
      <c r="J312" s="31"/>
      <c r="K312" s="32"/>
      <c r="L312" s="30"/>
      <c r="M312" s="33"/>
    </row>
    <row r="313" spans="1:13" x14ac:dyDescent="0.25">
      <c r="A313" s="15" t="s">
        <v>1046</v>
      </c>
      <c r="B313" s="16">
        <v>8</v>
      </c>
      <c r="E313"/>
      <c r="F313"/>
      <c r="I313" s="22"/>
      <c r="J313" s="31"/>
      <c r="K313" s="32"/>
      <c r="L313" s="30"/>
      <c r="M313" s="33"/>
    </row>
    <row r="314" spans="1:13" x14ac:dyDescent="0.25">
      <c r="A314" s="15" t="s">
        <v>2315</v>
      </c>
      <c r="B314" s="16">
        <v>8</v>
      </c>
      <c r="E314"/>
      <c r="F314"/>
      <c r="I314" s="22"/>
      <c r="J314" s="31"/>
      <c r="K314" s="32"/>
      <c r="L314" s="30"/>
      <c r="M314" s="33"/>
    </row>
    <row r="315" spans="1:13" x14ac:dyDescent="0.25">
      <c r="A315" s="15" t="s">
        <v>513</v>
      </c>
      <c r="B315" s="16">
        <v>5</v>
      </c>
      <c r="E315"/>
      <c r="F315"/>
      <c r="I315" s="22"/>
      <c r="J315" s="31"/>
      <c r="K315" s="32"/>
      <c r="L315" s="30"/>
      <c r="M315" s="33"/>
    </row>
    <row r="316" spans="1:13" x14ac:dyDescent="0.25">
      <c r="A316" s="15" t="s">
        <v>2232</v>
      </c>
      <c r="B316" s="16">
        <v>6</v>
      </c>
      <c r="E316"/>
      <c r="F316"/>
      <c r="I316" s="22"/>
      <c r="J316" s="31"/>
      <c r="K316" s="32"/>
      <c r="L316" s="30"/>
      <c r="M316" s="33"/>
    </row>
    <row r="317" spans="1:13" x14ac:dyDescent="0.25">
      <c r="A317" s="15" t="s">
        <v>2072</v>
      </c>
      <c r="B317" s="16">
        <v>8</v>
      </c>
      <c r="E317"/>
      <c r="F317"/>
      <c r="I317" s="22"/>
      <c r="J317" s="31"/>
      <c r="K317" s="32"/>
      <c r="L317" s="30"/>
      <c r="M317" s="33"/>
    </row>
    <row r="318" spans="1:13" x14ac:dyDescent="0.25">
      <c r="A318" s="15" t="s">
        <v>2654</v>
      </c>
      <c r="B318" s="16">
        <v>4</v>
      </c>
      <c r="E318"/>
      <c r="F318"/>
      <c r="I318" s="22"/>
      <c r="J318" s="31"/>
      <c r="K318" s="32"/>
      <c r="L318" s="30"/>
      <c r="M318" s="33"/>
    </row>
    <row r="319" spans="1:13" x14ac:dyDescent="0.25">
      <c r="A319" s="15" t="s">
        <v>692</v>
      </c>
      <c r="B319" s="16">
        <v>5</v>
      </c>
      <c r="E319"/>
      <c r="F319"/>
      <c r="I319" s="22"/>
      <c r="J319" s="31"/>
      <c r="K319" s="32"/>
      <c r="L319" s="30"/>
      <c r="M319" s="33"/>
    </row>
    <row r="320" spans="1:13" x14ac:dyDescent="0.25">
      <c r="A320" s="15" t="s">
        <v>399</v>
      </c>
      <c r="B320" s="16">
        <v>2</v>
      </c>
      <c r="E320"/>
      <c r="F320"/>
      <c r="I320" s="22"/>
      <c r="J320" s="31"/>
      <c r="K320" s="32"/>
      <c r="L320" s="30"/>
      <c r="M320" s="33"/>
    </row>
    <row r="321" spans="1:13" x14ac:dyDescent="0.25">
      <c r="A321" s="15" t="s">
        <v>538</v>
      </c>
      <c r="B321" s="16">
        <v>5</v>
      </c>
      <c r="E321"/>
      <c r="F321"/>
      <c r="I321" s="22"/>
      <c r="J321" s="31"/>
      <c r="K321" s="32"/>
      <c r="L321" s="30"/>
      <c r="M321" s="33"/>
    </row>
    <row r="322" spans="1:13" x14ac:dyDescent="0.25">
      <c r="A322" s="15" t="s">
        <v>895</v>
      </c>
      <c r="B322" s="16">
        <v>6</v>
      </c>
      <c r="E322"/>
      <c r="F322"/>
      <c r="I322" s="22"/>
      <c r="J322" s="31"/>
      <c r="K322" s="32"/>
      <c r="L322" s="30"/>
      <c r="M322" s="33"/>
    </row>
    <row r="323" spans="1:13" x14ac:dyDescent="0.25">
      <c r="A323" s="15" t="s">
        <v>566</v>
      </c>
      <c r="B323" s="16">
        <v>6</v>
      </c>
      <c r="E323"/>
      <c r="F323"/>
      <c r="I323" s="22"/>
      <c r="J323" s="31"/>
      <c r="K323" s="32"/>
      <c r="L323" s="30"/>
      <c r="M323" s="33"/>
    </row>
    <row r="324" spans="1:13" x14ac:dyDescent="0.25">
      <c r="A324" s="15" t="s">
        <v>30</v>
      </c>
      <c r="B324" s="16">
        <v>3</v>
      </c>
      <c r="E324"/>
      <c r="F324"/>
      <c r="I324" s="22"/>
      <c r="J324" s="31"/>
      <c r="K324" s="32"/>
      <c r="L324" s="30"/>
      <c r="M324" s="33"/>
    </row>
    <row r="325" spans="1:13" x14ac:dyDescent="0.25">
      <c r="A325" s="15" t="s">
        <v>2853</v>
      </c>
      <c r="B325" s="16">
        <v>5</v>
      </c>
      <c r="E325"/>
      <c r="F325"/>
      <c r="I325" s="22"/>
      <c r="J325" s="31"/>
      <c r="K325" s="32"/>
      <c r="L325" s="30"/>
      <c r="M325" s="33"/>
    </row>
    <row r="326" spans="1:13" x14ac:dyDescent="0.25">
      <c r="A326" s="15" t="s">
        <v>1560</v>
      </c>
      <c r="B326" s="16">
        <v>6</v>
      </c>
      <c r="E326"/>
      <c r="F326"/>
      <c r="I326" s="22"/>
      <c r="J326" s="31"/>
      <c r="K326" s="32"/>
      <c r="L326" s="30"/>
      <c r="M326" s="33"/>
    </row>
    <row r="327" spans="1:13" x14ac:dyDescent="0.25">
      <c r="A327" s="15" t="s">
        <v>434</v>
      </c>
      <c r="B327" s="16">
        <v>7</v>
      </c>
      <c r="E327"/>
      <c r="F327"/>
      <c r="I327" s="22"/>
      <c r="J327" s="31"/>
      <c r="K327" s="32"/>
      <c r="L327" s="30"/>
      <c r="M327" s="33"/>
    </row>
    <row r="328" spans="1:13" x14ac:dyDescent="0.25">
      <c r="A328" s="15" t="s">
        <v>2899</v>
      </c>
      <c r="B328" s="16">
        <v>6</v>
      </c>
      <c r="E328"/>
      <c r="F328"/>
      <c r="I328" s="22"/>
      <c r="J328" s="31"/>
      <c r="K328" s="32"/>
      <c r="L328" s="30"/>
      <c r="M328" s="33"/>
    </row>
    <row r="329" spans="1:13" x14ac:dyDescent="0.25">
      <c r="A329" s="15" t="s">
        <v>1558</v>
      </c>
      <c r="B329" s="16">
        <v>6</v>
      </c>
      <c r="E329"/>
      <c r="F329"/>
      <c r="I329" s="22"/>
      <c r="J329" s="31"/>
      <c r="K329" s="32"/>
      <c r="L329" s="30"/>
      <c r="M329" s="33"/>
    </row>
    <row r="330" spans="1:13" x14ac:dyDescent="0.25">
      <c r="A330" s="15" t="s">
        <v>427</v>
      </c>
      <c r="B330" s="16">
        <v>7</v>
      </c>
      <c r="E330"/>
      <c r="F330"/>
      <c r="I330" s="22"/>
      <c r="J330" s="31"/>
      <c r="K330" s="32"/>
      <c r="L330" s="30"/>
      <c r="M330" s="33"/>
    </row>
    <row r="331" spans="1:13" x14ac:dyDescent="0.25">
      <c r="A331" s="15" t="s">
        <v>1454</v>
      </c>
      <c r="B331" s="16">
        <v>6</v>
      </c>
      <c r="E331"/>
      <c r="F331"/>
      <c r="I331" s="22"/>
      <c r="J331" s="31"/>
      <c r="K331" s="32"/>
      <c r="L331" s="30"/>
      <c r="M331" s="33"/>
    </row>
    <row r="332" spans="1:13" x14ac:dyDescent="0.25">
      <c r="A332" s="15" t="s">
        <v>1601</v>
      </c>
      <c r="B332" s="16">
        <v>9</v>
      </c>
      <c r="E332"/>
      <c r="F332"/>
      <c r="I332" s="22"/>
      <c r="J332" s="31"/>
      <c r="K332" s="32"/>
      <c r="L332" s="30"/>
      <c r="M332" s="33"/>
    </row>
    <row r="333" spans="1:13" x14ac:dyDescent="0.25">
      <c r="A333" s="15" t="s">
        <v>93</v>
      </c>
      <c r="B333" s="16">
        <v>7</v>
      </c>
      <c r="E333"/>
      <c r="F333"/>
      <c r="I333" s="22"/>
      <c r="J333" s="31"/>
      <c r="K333" s="32"/>
      <c r="L333" s="30"/>
      <c r="M333" s="33"/>
    </row>
    <row r="334" spans="1:13" x14ac:dyDescent="0.25">
      <c r="A334" s="15" t="s">
        <v>2707</v>
      </c>
      <c r="B334" s="16">
        <v>2</v>
      </c>
      <c r="E334"/>
      <c r="F334"/>
      <c r="I334" s="22"/>
      <c r="J334" s="31"/>
      <c r="K334" s="32"/>
      <c r="L334" s="30"/>
      <c r="M334" s="33"/>
    </row>
    <row r="335" spans="1:13" x14ac:dyDescent="0.25">
      <c r="A335" s="15" t="s">
        <v>892</v>
      </c>
      <c r="B335" s="16">
        <v>5</v>
      </c>
      <c r="E335"/>
      <c r="F335"/>
      <c r="I335" s="22"/>
      <c r="J335" s="31"/>
      <c r="K335" s="32"/>
      <c r="L335" s="30"/>
      <c r="M335" s="33"/>
    </row>
    <row r="336" spans="1:13" x14ac:dyDescent="0.25">
      <c r="A336" s="15" t="s">
        <v>1750</v>
      </c>
      <c r="B336" s="16">
        <v>3</v>
      </c>
      <c r="E336"/>
      <c r="F336"/>
      <c r="I336" s="22"/>
      <c r="J336" s="31"/>
      <c r="K336" s="32"/>
      <c r="L336" s="30"/>
      <c r="M336" s="33"/>
    </row>
    <row r="337" spans="1:13" x14ac:dyDescent="0.25">
      <c r="A337" s="15" t="s">
        <v>385</v>
      </c>
      <c r="B337" s="16">
        <v>3</v>
      </c>
      <c r="E337"/>
      <c r="F337"/>
      <c r="I337" s="22"/>
      <c r="J337" s="31"/>
      <c r="K337" s="32"/>
      <c r="L337" s="30"/>
      <c r="M337" s="33"/>
    </row>
    <row r="338" spans="1:13" x14ac:dyDescent="0.25">
      <c r="A338" s="15" t="s">
        <v>2513</v>
      </c>
      <c r="B338" s="16">
        <v>4</v>
      </c>
      <c r="E338"/>
      <c r="F338"/>
      <c r="I338" s="22"/>
      <c r="J338" s="31"/>
      <c r="K338" s="32"/>
      <c r="L338" s="30"/>
      <c r="M338" s="33"/>
    </row>
    <row r="339" spans="1:13" x14ac:dyDescent="0.25">
      <c r="A339" s="15" t="s">
        <v>1634</v>
      </c>
      <c r="B339" s="16">
        <v>3</v>
      </c>
      <c r="E339"/>
      <c r="F339"/>
      <c r="I339" s="22"/>
      <c r="J339" s="31"/>
      <c r="K339" s="32"/>
      <c r="L339" s="30"/>
      <c r="M339" s="33"/>
    </row>
    <row r="340" spans="1:13" x14ac:dyDescent="0.25">
      <c r="A340" s="15" t="s">
        <v>480</v>
      </c>
      <c r="B340" s="16">
        <v>6</v>
      </c>
      <c r="E340"/>
      <c r="F340"/>
      <c r="I340" s="22"/>
      <c r="J340" s="31"/>
      <c r="K340" s="32"/>
      <c r="L340" s="30"/>
      <c r="M340" s="33"/>
    </row>
    <row r="341" spans="1:13" x14ac:dyDescent="0.25">
      <c r="A341" s="15" t="s">
        <v>2820</v>
      </c>
      <c r="B341" s="16">
        <v>4</v>
      </c>
      <c r="E341"/>
      <c r="F341"/>
      <c r="I341" s="22"/>
      <c r="J341" s="31"/>
      <c r="K341" s="32"/>
      <c r="L341" s="30"/>
      <c r="M341" s="33"/>
    </row>
    <row r="342" spans="1:13" x14ac:dyDescent="0.25">
      <c r="A342" s="15" t="s">
        <v>783</v>
      </c>
      <c r="B342" s="16">
        <v>4</v>
      </c>
      <c r="E342"/>
      <c r="F342"/>
      <c r="I342" s="22"/>
      <c r="J342" s="31"/>
      <c r="K342" s="32"/>
      <c r="L342" s="30"/>
      <c r="M342" s="33"/>
    </row>
    <row r="343" spans="1:13" x14ac:dyDescent="0.25">
      <c r="A343" s="15" t="s">
        <v>2174</v>
      </c>
      <c r="B343" s="16">
        <v>4</v>
      </c>
      <c r="E343"/>
      <c r="F343"/>
      <c r="I343" s="22"/>
      <c r="J343" s="31"/>
      <c r="K343" s="32"/>
      <c r="L343" s="30"/>
      <c r="M343" s="33"/>
    </row>
    <row r="344" spans="1:13" x14ac:dyDescent="0.25">
      <c r="A344" s="15" t="s">
        <v>568</v>
      </c>
      <c r="B344" s="16">
        <v>6</v>
      </c>
      <c r="E344"/>
      <c r="F344"/>
      <c r="I344" s="22"/>
      <c r="J344" s="31"/>
      <c r="K344" s="32"/>
      <c r="L344" s="30"/>
      <c r="M344" s="33"/>
    </row>
    <row r="345" spans="1:13" x14ac:dyDescent="0.25">
      <c r="A345" s="15" t="s">
        <v>2926</v>
      </c>
      <c r="B345" s="16">
        <v>4</v>
      </c>
      <c r="E345"/>
      <c r="F345"/>
      <c r="I345" s="22"/>
      <c r="J345" s="31"/>
      <c r="K345" s="32"/>
      <c r="L345" s="30"/>
      <c r="M345" s="33"/>
    </row>
    <row r="346" spans="1:13" x14ac:dyDescent="0.25">
      <c r="A346" s="15" t="s">
        <v>3192</v>
      </c>
      <c r="B346" s="16">
        <v>4</v>
      </c>
      <c r="E346"/>
      <c r="F346"/>
      <c r="I346" s="22"/>
      <c r="J346" s="31"/>
      <c r="K346" s="32"/>
      <c r="L346" s="30"/>
      <c r="M346" s="33"/>
    </row>
    <row r="347" spans="1:13" x14ac:dyDescent="0.25">
      <c r="A347" s="15" t="s">
        <v>1464</v>
      </c>
      <c r="B347" s="16">
        <v>7</v>
      </c>
      <c r="E347"/>
      <c r="F347"/>
      <c r="I347" s="22"/>
      <c r="J347" s="31"/>
      <c r="K347" s="32"/>
      <c r="L347" s="30"/>
      <c r="M347" s="33"/>
    </row>
    <row r="348" spans="1:13" x14ac:dyDescent="0.25">
      <c r="A348" s="15" t="s">
        <v>3016</v>
      </c>
      <c r="B348" s="16">
        <v>3</v>
      </c>
      <c r="E348"/>
      <c r="F348"/>
      <c r="I348" s="22"/>
      <c r="J348" s="31"/>
      <c r="K348" s="32"/>
      <c r="L348" s="30"/>
      <c r="M348" s="33"/>
    </row>
    <row r="349" spans="1:13" x14ac:dyDescent="0.25">
      <c r="A349" s="15" t="s">
        <v>2610</v>
      </c>
      <c r="B349" s="16">
        <v>5</v>
      </c>
      <c r="E349"/>
      <c r="F349"/>
      <c r="I349" s="22"/>
      <c r="J349" s="31"/>
      <c r="K349" s="32"/>
      <c r="L349" s="30"/>
      <c r="M349" s="33"/>
    </row>
    <row r="350" spans="1:13" x14ac:dyDescent="0.25">
      <c r="A350" s="15" t="s">
        <v>2118</v>
      </c>
      <c r="B350" s="16">
        <v>7</v>
      </c>
      <c r="E350"/>
      <c r="F350"/>
      <c r="I350" s="22"/>
      <c r="J350" s="31"/>
      <c r="K350" s="32"/>
      <c r="L350" s="30"/>
      <c r="M350" s="33"/>
    </row>
    <row r="351" spans="1:13" x14ac:dyDescent="0.25">
      <c r="A351" s="15" t="s">
        <v>1337</v>
      </c>
      <c r="B351" s="16">
        <v>2</v>
      </c>
      <c r="E351"/>
      <c r="F351"/>
      <c r="I351" s="22"/>
      <c r="J351" s="31"/>
      <c r="K351" s="32"/>
      <c r="L351" s="30"/>
      <c r="M351" s="33"/>
    </row>
    <row r="352" spans="1:13" x14ac:dyDescent="0.25">
      <c r="A352" s="15" t="s">
        <v>701</v>
      </c>
      <c r="B352" s="16">
        <v>2</v>
      </c>
      <c r="E352"/>
      <c r="F352"/>
      <c r="I352" s="22"/>
      <c r="J352" s="31"/>
      <c r="K352" s="32"/>
      <c r="L352" s="30"/>
      <c r="M352" s="33"/>
    </row>
    <row r="353" spans="1:13" x14ac:dyDescent="0.25">
      <c r="A353" s="15" t="s">
        <v>161</v>
      </c>
      <c r="B353" s="16">
        <v>4</v>
      </c>
      <c r="E353"/>
      <c r="F353"/>
      <c r="I353" s="22"/>
      <c r="J353" s="31"/>
      <c r="K353" s="32"/>
      <c r="L353" s="30"/>
      <c r="M353" s="33"/>
    </row>
    <row r="354" spans="1:13" x14ac:dyDescent="0.25">
      <c r="A354" s="15" t="s">
        <v>2999</v>
      </c>
      <c r="B354" s="16">
        <v>6</v>
      </c>
      <c r="E354"/>
      <c r="F354"/>
      <c r="I354" s="22"/>
      <c r="J354" s="31"/>
      <c r="K354" s="32"/>
      <c r="L354" s="30"/>
      <c r="M354" s="33"/>
    </row>
    <row r="355" spans="1:13" x14ac:dyDescent="0.25">
      <c r="A355" s="15" t="s">
        <v>2184</v>
      </c>
      <c r="B355" s="16">
        <v>3</v>
      </c>
      <c r="E355"/>
      <c r="F355"/>
      <c r="I355" s="22"/>
      <c r="J355" s="31"/>
      <c r="K355" s="32"/>
      <c r="L355" s="30"/>
      <c r="M355" s="33"/>
    </row>
    <row r="356" spans="1:13" x14ac:dyDescent="0.25">
      <c r="A356" s="15" t="s">
        <v>564</v>
      </c>
      <c r="B356" s="16">
        <v>3</v>
      </c>
      <c r="E356"/>
      <c r="F356"/>
      <c r="I356" s="22"/>
      <c r="J356" s="31"/>
      <c r="K356" s="32"/>
      <c r="L356" s="30"/>
      <c r="M356" s="33"/>
    </row>
    <row r="357" spans="1:13" x14ac:dyDescent="0.25">
      <c r="A357" s="15" t="s">
        <v>91</v>
      </c>
      <c r="B357" s="16">
        <v>2</v>
      </c>
      <c r="E357"/>
      <c r="F357"/>
      <c r="I357" s="22"/>
      <c r="J357" s="31"/>
      <c r="K357" s="32"/>
      <c r="L357" s="30"/>
      <c r="M357" s="33"/>
    </row>
    <row r="358" spans="1:13" x14ac:dyDescent="0.25">
      <c r="A358" s="15" t="s">
        <v>1843</v>
      </c>
      <c r="B358" s="16">
        <v>1</v>
      </c>
      <c r="E358"/>
      <c r="F358"/>
      <c r="I358" s="22"/>
      <c r="J358" s="31"/>
      <c r="K358" s="32"/>
      <c r="L358" s="30"/>
      <c r="M358" s="33"/>
    </row>
    <row r="359" spans="1:13" x14ac:dyDescent="0.25">
      <c r="A359" s="15" t="s">
        <v>1952</v>
      </c>
      <c r="B359" s="16">
        <v>4</v>
      </c>
      <c r="E359"/>
      <c r="F359"/>
      <c r="I359" s="22"/>
      <c r="J359" s="31"/>
      <c r="K359" s="32"/>
      <c r="L359" s="30"/>
      <c r="M359" s="33"/>
    </row>
    <row r="360" spans="1:13" x14ac:dyDescent="0.25">
      <c r="A360" s="15" t="s">
        <v>245</v>
      </c>
      <c r="B360" s="16">
        <v>8</v>
      </c>
      <c r="E360"/>
      <c r="F360"/>
      <c r="I360" s="22"/>
      <c r="J360" s="31"/>
      <c r="K360" s="32"/>
      <c r="L360" s="30"/>
      <c r="M360" s="33"/>
    </row>
    <row r="361" spans="1:13" x14ac:dyDescent="0.25">
      <c r="A361" s="15" t="s">
        <v>1176</v>
      </c>
      <c r="B361" s="16">
        <v>5</v>
      </c>
      <c r="E361"/>
      <c r="F361"/>
      <c r="I361" s="22"/>
      <c r="J361" s="31"/>
      <c r="K361" s="32"/>
      <c r="L361" s="30"/>
      <c r="M361" s="33"/>
    </row>
    <row r="362" spans="1:13" x14ac:dyDescent="0.25">
      <c r="A362" s="15" t="s">
        <v>1846</v>
      </c>
      <c r="B362" s="16">
        <v>6</v>
      </c>
      <c r="E362"/>
      <c r="F362"/>
      <c r="I362" s="22"/>
      <c r="J362" s="31"/>
      <c r="K362" s="32"/>
      <c r="L362" s="30"/>
      <c r="M362" s="33"/>
    </row>
    <row r="363" spans="1:13" x14ac:dyDescent="0.25">
      <c r="A363" s="15" t="s">
        <v>1691</v>
      </c>
      <c r="B363" s="16">
        <v>7</v>
      </c>
      <c r="E363"/>
      <c r="F363"/>
      <c r="I363" s="22"/>
      <c r="J363" s="31"/>
      <c r="K363" s="32"/>
      <c r="L363" s="30"/>
      <c r="M363" s="33"/>
    </row>
    <row r="364" spans="1:13" x14ac:dyDescent="0.25">
      <c r="A364" s="15" t="s">
        <v>1630</v>
      </c>
      <c r="B364" s="16">
        <v>3</v>
      </c>
      <c r="E364"/>
      <c r="F364"/>
      <c r="I364" s="22"/>
      <c r="J364" s="31"/>
      <c r="K364" s="32"/>
      <c r="L364" s="30"/>
      <c r="M364" s="33"/>
    </row>
    <row r="365" spans="1:13" x14ac:dyDescent="0.25">
      <c r="A365" s="15" t="s">
        <v>1582</v>
      </c>
      <c r="B365" s="16">
        <v>6</v>
      </c>
      <c r="E365"/>
      <c r="F365"/>
      <c r="I365" s="22"/>
      <c r="J365" s="31"/>
      <c r="K365" s="32"/>
      <c r="L365" s="30"/>
      <c r="M365" s="33"/>
    </row>
    <row r="366" spans="1:13" x14ac:dyDescent="0.25">
      <c r="A366" s="15" t="s">
        <v>1574</v>
      </c>
      <c r="B366" s="16">
        <v>9</v>
      </c>
      <c r="E366"/>
      <c r="F366"/>
      <c r="I366" s="22"/>
      <c r="J366" s="31"/>
      <c r="K366" s="32"/>
      <c r="L366" s="30"/>
      <c r="M366" s="33"/>
    </row>
    <row r="367" spans="1:13" x14ac:dyDescent="0.25">
      <c r="A367" s="15" t="s">
        <v>2163</v>
      </c>
      <c r="B367" s="16">
        <v>7</v>
      </c>
      <c r="E367"/>
      <c r="F367"/>
      <c r="I367" s="22"/>
      <c r="J367" s="31"/>
      <c r="K367" s="32"/>
      <c r="L367" s="30"/>
      <c r="M367" s="33"/>
    </row>
    <row r="368" spans="1:13" x14ac:dyDescent="0.25">
      <c r="A368" s="15" t="s">
        <v>2669</v>
      </c>
      <c r="B368" s="16">
        <v>3</v>
      </c>
      <c r="E368"/>
      <c r="F368"/>
      <c r="I368" s="22"/>
      <c r="J368" s="31"/>
      <c r="K368" s="32"/>
      <c r="L368" s="30"/>
      <c r="M368" s="33"/>
    </row>
    <row r="369" spans="1:13" x14ac:dyDescent="0.25">
      <c r="A369" s="15" t="s">
        <v>444</v>
      </c>
      <c r="B369" s="16">
        <v>5</v>
      </c>
      <c r="E369"/>
      <c r="F369"/>
      <c r="I369" s="22"/>
      <c r="J369" s="31"/>
      <c r="K369" s="32"/>
      <c r="L369" s="30"/>
      <c r="M369" s="33"/>
    </row>
    <row r="370" spans="1:13" x14ac:dyDescent="0.25">
      <c r="A370" s="15" t="s">
        <v>3215</v>
      </c>
      <c r="B370" s="16">
        <v>5</v>
      </c>
      <c r="E370"/>
      <c r="F370"/>
      <c r="I370" s="22"/>
      <c r="J370" s="31"/>
      <c r="K370" s="32"/>
      <c r="L370" s="30"/>
      <c r="M370" s="33"/>
    </row>
    <row r="371" spans="1:13" x14ac:dyDescent="0.25">
      <c r="A371" s="15" t="s">
        <v>766</v>
      </c>
      <c r="B371" s="16">
        <v>4</v>
      </c>
      <c r="E371"/>
      <c r="F371"/>
      <c r="I371" s="22"/>
      <c r="J371" s="31"/>
      <c r="K371" s="32"/>
      <c r="L371" s="30"/>
      <c r="M371" s="33"/>
    </row>
    <row r="372" spans="1:13" x14ac:dyDescent="0.25">
      <c r="A372" s="15" t="s">
        <v>443</v>
      </c>
      <c r="B372" s="16">
        <v>8</v>
      </c>
      <c r="E372"/>
      <c r="F372"/>
      <c r="I372" s="22"/>
      <c r="J372" s="31"/>
      <c r="K372" s="32"/>
      <c r="L372" s="30"/>
      <c r="M372" s="33"/>
    </row>
    <row r="373" spans="1:13" x14ac:dyDescent="0.25">
      <c r="A373" s="15" t="s">
        <v>1689</v>
      </c>
      <c r="B373" s="16">
        <v>6</v>
      </c>
      <c r="E373"/>
      <c r="F373"/>
      <c r="I373" s="22"/>
      <c r="J373" s="31"/>
      <c r="K373" s="32"/>
      <c r="L373" s="30"/>
      <c r="M373" s="33"/>
    </row>
    <row r="374" spans="1:13" x14ac:dyDescent="0.25">
      <c r="A374" s="15" t="s">
        <v>3048</v>
      </c>
      <c r="B374" s="16">
        <v>12</v>
      </c>
      <c r="E374"/>
      <c r="F374"/>
      <c r="I374" s="22"/>
      <c r="J374" s="31"/>
      <c r="K374" s="32"/>
      <c r="L374" s="30"/>
      <c r="M374" s="33"/>
    </row>
    <row r="375" spans="1:13" x14ac:dyDescent="0.25">
      <c r="A375" s="15" t="s">
        <v>2787</v>
      </c>
      <c r="B375" s="16">
        <v>3</v>
      </c>
      <c r="E375"/>
      <c r="F375"/>
      <c r="I375" s="22"/>
      <c r="J375" s="31"/>
      <c r="K375" s="32"/>
      <c r="L375" s="30"/>
      <c r="M375" s="33"/>
    </row>
    <row r="376" spans="1:13" x14ac:dyDescent="0.25">
      <c r="A376" s="15" t="s">
        <v>1350</v>
      </c>
      <c r="B376" s="16">
        <v>7</v>
      </c>
      <c r="E376"/>
      <c r="F376"/>
      <c r="I376" s="22"/>
      <c r="J376" s="31"/>
      <c r="K376" s="32"/>
      <c r="L376" s="30"/>
      <c r="M376" s="33"/>
    </row>
    <row r="377" spans="1:13" x14ac:dyDescent="0.25">
      <c r="A377" s="15" t="s">
        <v>3253</v>
      </c>
      <c r="B377" s="16">
        <v>1</v>
      </c>
      <c r="E377"/>
      <c r="F377"/>
      <c r="I377" s="22"/>
      <c r="J377" s="31"/>
      <c r="K377" s="32"/>
      <c r="L377" s="30"/>
      <c r="M377" s="33"/>
    </row>
    <row r="378" spans="1:13" x14ac:dyDescent="0.25">
      <c r="A378" s="15" t="s">
        <v>3145</v>
      </c>
      <c r="B378" s="16">
        <v>5</v>
      </c>
      <c r="E378"/>
      <c r="F378"/>
      <c r="I378" s="22"/>
      <c r="J378" s="31"/>
      <c r="K378" s="32"/>
      <c r="L378" s="30"/>
      <c r="M378" s="33"/>
    </row>
    <row r="379" spans="1:13" x14ac:dyDescent="0.25">
      <c r="A379" s="15" t="s">
        <v>825</v>
      </c>
      <c r="B379" s="16">
        <v>3</v>
      </c>
      <c r="E379"/>
      <c r="F379"/>
      <c r="I379" s="22"/>
      <c r="J379" s="31"/>
      <c r="K379" s="32"/>
      <c r="L379" s="30"/>
      <c r="M379" s="33"/>
    </row>
    <row r="380" spans="1:13" x14ac:dyDescent="0.25">
      <c r="A380" s="15" t="s">
        <v>1549</v>
      </c>
      <c r="B380" s="16">
        <v>6</v>
      </c>
      <c r="E380"/>
      <c r="F380"/>
      <c r="I380" s="22"/>
      <c r="J380" s="31"/>
      <c r="K380" s="32"/>
      <c r="L380" s="30"/>
      <c r="M380" s="33"/>
    </row>
    <row r="381" spans="1:13" x14ac:dyDescent="0.25">
      <c r="A381" s="15" t="s">
        <v>2674</v>
      </c>
      <c r="B381" s="16">
        <v>7</v>
      </c>
      <c r="E381"/>
      <c r="F381"/>
      <c r="I381" s="22"/>
      <c r="J381" s="31"/>
      <c r="K381" s="32"/>
      <c r="L381" s="30"/>
      <c r="M381" s="33"/>
    </row>
    <row r="382" spans="1:13" x14ac:dyDescent="0.25">
      <c r="A382" s="15" t="s">
        <v>1488</v>
      </c>
      <c r="B382" s="16">
        <v>4</v>
      </c>
      <c r="E382"/>
      <c r="F382"/>
      <c r="I382" s="22"/>
      <c r="J382" s="31"/>
      <c r="K382" s="32"/>
      <c r="L382" s="30"/>
      <c r="M382" s="33"/>
    </row>
    <row r="383" spans="1:13" x14ac:dyDescent="0.25">
      <c r="A383" s="15" t="s">
        <v>1681</v>
      </c>
      <c r="B383" s="16">
        <v>9</v>
      </c>
      <c r="E383"/>
      <c r="F383"/>
      <c r="I383" s="22"/>
      <c r="J383" s="31"/>
      <c r="K383" s="32"/>
      <c r="L383" s="30"/>
      <c r="M383" s="33"/>
    </row>
    <row r="384" spans="1:13" x14ac:dyDescent="0.25">
      <c r="A384" s="15" t="s">
        <v>1087</v>
      </c>
      <c r="B384" s="16">
        <v>4</v>
      </c>
      <c r="E384"/>
      <c r="F384"/>
      <c r="I384" s="22"/>
      <c r="J384" s="31"/>
      <c r="K384" s="32"/>
      <c r="L384" s="30"/>
      <c r="M384" s="33"/>
    </row>
    <row r="385" spans="1:13" x14ac:dyDescent="0.25">
      <c r="A385" s="15" t="s">
        <v>3068</v>
      </c>
      <c r="B385" s="16">
        <v>1</v>
      </c>
      <c r="E385"/>
      <c r="F385"/>
      <c r="I385" s="22"/>
      <c r="J385" s="31"/>
      <c r="K385" s="32"/>
      <c r="L385" s="30"/>
      <c r="M385" s="33"/>
    </row>
    <row r="386" spans="1:13" x14ac:dyDescent="0.25">
      <c r="A386" s="15" t="s">
        <v>2573</v>
      </c>
      <c r="B386" s="16">
        <v>3</v>
      </c>
      <c r="E386"/>
      <c r="F386"/>
      <c r="I386" s="22"/>
      <c r="J386" s="31"/>
      <c r="K386" s="32"/>
      <c r="L386" s="30"/>
      <c r="M386" s="33"/>
    </row>
    <row r="387" spans="1:13" x14ac:dyDescent="0.25">
      <c r="A387" s="15" t="s">
        <v>1026</v>
      </c>
      <c r="B387" s="16">
        <v>4</v>
      </c>
      <c r="E387"/>
      <c r="F387"/>
      <c r="I387" s="22"/>
      <c r="J387" s="31"/>
      <c r="K387" s="32"/>
      <c r="L387" s="30"/>
      <c r="M387" s="33"/>
    </row>
    <row r="388" spans="1:13" x14ac:dyDescent="0.25">
      <c r="A388" s="15" t="s">
        <v>2755</v>
      </c>
      <c r="B388" s="16">
        <v>8</v>
      </c>
      <c r="E388"/>
      <c r="F388"/>
      <c r="I388" s="22"/>
      <c r="J388" s="31"/>
      <c r="K388" s="32"/>
      <c r="L388" s="30"/>
      <c r="M388" s="33"/>
    </row>
    <row r="389" spans="1:13" x14ac:dyDescent="0.25">
      <c r="A389" s="15" t="s">
        <v>773</v>
      </c>
      <c r="B389" s="16">
        <v>3</v>
      </c>
      <c r="E389"/>
      <c r="F389"/>
      <c r="I389" s="22"/>
      <c r="J389" s="31"/>
      <c r="K389" s="32"/>
      <c r="L389" s="30"/>
      <c r="M389" s="33"/>
    </row>
    <row r="390" spans="1:13" x14ac:dyDescent="0.25">
      <c r="A390" s="15" t="s">
        <v>1456</v>
      </c>
      <c r="B390" s="16">
        <v>1</v>
      </c>
      <c r="E390"/>
      <c r="F390"/>
      <c r="I390" s="22"/>
      <c r="J390" s="31"/>
      <c r="K390" s="32"/>
      <c r="L390" s="30"/>
      <c r="M390" s="33"/>
    </row>
    <row r="391" spans="1:13" x14ac:dyDescent="0.25">
      <c r="A391" s="15" t="s">
        <v>15</v>
      </c>
      <c r="B391" s="16">
        <v>4</v>
      </c>
      <c r="E391"/>
      <c r="F391"/>
      <c r="I391" s="22"/>
      <c r="J391" s="31"/>
      <c r="K391" s="32"/>
      <c r="L391" s="30"/>
      <c r="M391" s="33"/>
    </row>
    <row r="392" spans="1:13" x14ac:dyDescent="0.25">
      <c r="A392" s="15" t="s">
        <v>2365</v>
      </c>
      <c r="B392" s="16">
        <v>3</v>
      </c>
      <c r="E392"/>
      <c r="F392"/>
      <c r="I392" s="22"/>
      <c r="J392" s="31"/>
      <c r="K392" s="32"/>
      <c r="L392" s="30"/>
      <c r="M392" s="33"/>
    </row>
    <row r="393" spans="1:13" x14ac:dyDescent="0.25">
      <c r="A393" s="15" t="s">
        <v>2245</v>
      </c>
      <c r="B393" s="16">
        <v>1</v>
      </c>
      <c r="E393"/>
      <c r="F393"/>
      <c r="I393" s="22"/>
      <c r="J393" s="31"/>
      <c r="K393" s="32"/>
      <c r="L393" s="30"/>
      <c r="M393" s="33"/>
    </row>
    <row r="394" spans="1:13" x14ac:dyDescent="0.25">
      <c r="A394" s="15" t="s">
        <v>525</v>
      </c>
      <c r="B394" s="16">
        <v>6</v>
      </c>
      <c r="E394"/>
      <c r="F394"/>
      <c r="I394" s="22"/>
      <c r="J394" s="31"/>
      <c r="K394" s="32"/>
      <c r="L394" s="30"/>
      <c r="M394" s="33"/>
    </row>
    <row r="395" spans="1:13" x14ac:dyDescent="0.25">
      <c r="A395" s="15" t="s">
        <v>2258</v>
      </c>
      <c r="B395" s="16">
        <v>9</v>
      </c>
      <c r="E395"/>
      <c r="F395"/>
      <c r="I395" s="22"/>
      <c r="J395" s="31"/>
      <c r="K395" s="32"/>
      <c r="L395" s="30"/>
      <c r="M395" s="33"/>
    </row>
    <row r="396" spans="1:13" x14ac:dyDescent="0.25">
      <c r="A396" s="15" t="s">
        <v>331</v>
      </c>
      <c r="B396" s="16">
        <v>8</v>
      </c>
      <c r="E396"/>
      <c r="F396"/>
      <c r="I396" s="22"/>
      <c r="J396" s="31"/>
      <c r="K396" s="32"/>
      <c r="L396" s="30"/>
      <c r="M396" s="33"/>
    </row>
    <row r="397" spans="1:13" x14ac:dyDescent="0.25">
      <c r="A397" s="15" t="s">
        <v>3028</v>
      </c>
      <c r="B397" s="16">
        <v>1</v>
      </c>
      <c r="E397"/>
      <c r="F397"/>
      <c r="I397" s="22"/>
      <c r="J397" s="31"/>
      <c r="K397" s="32"/>
      <c r="L397" s="30"/>
      <c r="M397" s="33"/>
    </row>
    <row r="398" spans="1:13" x14ac:dyDescent="0.25">
      <c r="A398" s="15" t="s">
        <v>1133</v>
      </c>
      <c r="B398" s="16">
        <v>2</v>
      </c>
      <c r="E398"/>
      <c r="F398"/>
      <c r="I398" s="22"/>
      <c r="J398" s="31"/>
      <c r="K398" s="32"/>
      <c r="L398" s="30"/>
      <c r="M398" s="33"/>
    </row>
    <row r="399" spans="1:13" x14ac:dyDescent="0.25">
      <c r="A399" s="15" t="s">
        <v>1710</v>
      </c>
      <c r="B399" s="16">
        <v>5</v>
      </c>
      <c r="E399"/>
      <c r="F399"/>
      <c r="I399" s="22"/>
      <c r="J399" s="31"/>
      <c r="K399" s="32"/>
      <c r="L399" s="30"/>
      <c r="M399" s="33"/>
    </row>
    <row r="400" spans="1:13" x14ac:dyDescent="0.25">
      <c r="A400" s="15" t="s">
        <v>1069</v>
      </c>
      <c r="B400" s="16">
        <v>5</v>
      </c>
      <c r="E400"/>
      <c r="F400"/>
      <c r="I400" s="22"/>
      <c r="J400" s="31"/>
      <c r="K400" s="32"/>
      <c r="L400" s="30"/>
      <c r="M400" s="33"/>
    </row>
    <row r="401" spans="1:13" x14ac:dyDescent="0.25">
      <c r="A401" s="15" t="s">
        <v>838</v>
      </c>
      <c r="B401" s="16">
        <v>1</v>
      </c>
      <c r="E401"/>
      <c r="F401"/>
      <c r="I401" s="22"/>
      <c r="J401" s="31"/>
      <c r="K401" s="32"/>
      <c r="L401" s="30"/>
      <c r="M401" s="33"/>
    </row>
    <row r="402" spans="1:13" x14ac:dyDescent="0.25">
      <c r="A402" s="15" t="s">
        <v>2719</v>
      </c>
      <c r="B402" s="16">
        <v>4</v>
      </c>
      <c r="E402"/>
      <c r="F402"/>
      <c r="I402" s="22"/>
      <c r="J402" s="31"/>
      <c r="K402" s="32"/>
      <c r="L402" s="30"/>
      <c r="M402" s="33"/>
    </row>
    <row r="403" spans="1:13" x14ac:dyDescent="0.25">
      <c r="A403" s="15" t="s">
        <v>1178</v>
      </c>
      <c r="B403" s="16">
        <v>4</v>
      </c>
      <c r="E403"/>
      <c r="F403"/>
      <c r="I403" s="22"/>
      <c r="J403" s="31"/>
      <c r="K403" s="32"/>
      <c r="L403" s="30"/>
      <c r="M403" s="33"/>
    </row>
    <row r="404" spans="1:13" x14ac:dyDescent="0.25">
      <c r="A404" s="15" t="s">
        <v>3249</v>
      </c>
      <c r="B404" s="16">
        <v>2</v>
      </c>
      <c r="E404"/>
      <c r="F404"/>
      <c r="I404" s="22"/>
      <c r="J404" s="31"/>
      <c r="K404" s="32"/>
      <c r="L404" s="30"/>
      <c r="M404" s="33"/>
    </row>
    <row r="405" spans="1:13" x14ac:dyDescent="0.25">
      <c r="A405" s="15" t="s">
        <v>498</v>
      </c>
      <c r="B405" s="16">
        <v>6</v>
      </c>
      <c r="E405"/>
      <c r="F405"/>
      <c r="I405" s="22"/>
      <c r="J405" s="31"/>
      <c r="K405" s="32"/>
      <c r="L405" s="30"/>
      <c r="M405" s="33"/>
    </row>
    <row r="406" spans="1:13" x14ac:dyDescent="0.25">
      <c r="A406" s="15" t="s">
        <v>1756</v>
      </c>
      <c r="B406" s="16">
        <v>3</v>
      </c>
      <c r="E406"/>
      <c r="F406"/>
      <c r="I406" s="22"/>
      <c r="J406" s="31"/>
      <c r="K406" s="32"/>
      <c r="L406" s="30"/>
      <c r="M406" s="33"/>
    </row>
    <row r="407" spans="1:13" x14ac:dyDescent="0.25">
      <c r="A407" s="15" t="s">
        <v>2481</v>
      </c>
      <c r="B407" s="16">
        <v>6</v>
      </c>
      <c r="E407"/>
      <c r="F407"/>
      <c r="I407" s="22"/>
      <c r="J407" s="31"/>
      <c r="K407" s="32"/>
      <c r="L407" s="30"/>
      <c r="M407" s="33"/>
    </row>
    <row r="408" spans="1:13" x14ac:dyDescent="0.25">
      <c r="A408" s="15" t="s">
        <v>1153</v>
      </c>
      <c r="B408" s="16">
        <v>8</v>
      </c>
      <c r="E408"/>
      <c r="F408"/>
      <c r="I408" s="22"/>
      <c r="J408" s="31"/>
      <c r="K408" s="32"/>
      <c r="L408" s="30"/>
      <c r="M408" s="33"/>
    </row>
    <row r="409" spans="1:13" x14ac:dyDescent="0.25">
      <c r="A409" s="15" t="s">
        <v>869</v>
      </c>
      <c r="B409" s="16">
        <v>8</v>
      </c>
      <c r="E409"/>
      <c r="F409"/>
      <c r="I409" s="22"/>
      <c r="J409" s="31"/>
      <c r="K409" s="32"/>
      <c r="L409" s="30"/>
      <c r="M409" s="33"/>
    </row>
    <row r="410" spans="1:13" x14ac:dyDescent="0.25">
      <c r="A410" s="15" t="s">
        <v>1511</v>
      </c>
      <c r="B410" s="16">
        <v>4</v>
      </c>
      <c r="E410"/>
      <c r="F410"/>
      <c r="I410" s="22"/>
      <c r="J410" s="31"/>
      <c r="K410" s="32"/>
      <c r="L410" s="30"/>
      <c r="M410" s="33"/>
    </row>
    <row r="411" spans="1:13" x14ac:dyDescent="0.25">
      <c r="A411" s="15" t="s">
        <v>814</v>
      </c>
      <c r="B411" s="16">
        <v>3</v>
      </c>
      <c r="E411"/>
      <c r="F411"/>
      <c r="I411" s="22"/>
      <c r="J411" s="31"/>
      <c r="K411" s="32"/>
      <c r="L411" s="30"/>
      <c r="M411" s="33"/>
    </row>
    <row r="412" spans="1:13" x14ac:dyDescent="0.25">
      <c r="A412" s="15" t="s">
        <v>774</v>
      </c>
      <c r="B412" s="16">
        <v>9</v>
      </c>
      <c r="E412"/>
      <c r="F412"/>
      <c r="I412" s="22"/>
      <c r="J412" s="31"/>
      <c r="K412" s="32"/>
      <c r="L412" s="30"/>
      <c r="M412" s="33"/>
    </row>
    <row r="413" spans="1:13" x14ac:dyDescent="0.25">
      <c r="A413" s="15" t="s">
        <v>1532</v>
      </c>
      <c r="B413" s="16">
        <v>4</v>
      </c>
      <c r="E413"/>
      <c r="F413"/>
      <c r="I413" s="22"/>
      <c r="J413" s="31"/>
      <c r="K413" s="32"/>
      <c r="L413" s="30"/>
      <c r="M413" s="33"/>
    </row>
    <row r="414" spans="1:13" x14ac:dyDescent="0.25">
      <c r="A414" s="15" t="s">
        <v>1496</v>
      </c>
      <c r="B414" s="16">
        <v>10</v>
      </c>
      <c r="E414"/>
      <c r="F414"/>
      <c r="I414" s="22"/>
      <c r="J414" s="31"/>
      <c r="K414" s="32"/>
      <c r="L414" s="30"/>
      <c r="M414" s="33"/>
    </row>
    <row r="415" spans="1:13" x14ac:dyDescent="0.25">
      <c r="A415" s="15" t="s">
        <v>1209</v>
      </c>
      <c r="B415" s="16">
        <v>5</v>
      </c>
      <c r="E415"/>
      <c r="F415"/>
      <c r="I415" s="22"/>
      <c r="J415" s="31"/>
      <c r="K415" s="32"/>
      <c r="L415" s="30"/>
      <c r="M415" s="33"/>
    </row>
    <row r="416" spans="1:13" x14ac:dyDescent="0.25">
      <c r="A416" s="15" t="s">
        <v>918</v>
      </c>
      <c r="B416" s="16">
        <v>3</v>
      </c>
      <c r="E416"/>
      <c r="F416"/>
      <c r="I416" s="22"/>
      <c r="J416" s="31"/>
      <c r="K416" s="32"/>
      <c r="L416" s="30"/>
      <c r="M416" s="33"/>
    </row>
    <row r="417" spans="1:13" x14ac:dyDescent="0.25">
      <c r="A417" s="15" t="s">
        <v>1637</v>
      </c>
      <c r="B417" s="16">
        <v>8</v>
      </c>
      <c r="E417"/>
      <c r="F417"/>
      <c r="I417" s="22"/>
      <c r="J417" s="31"/>
      <c r="K417" s="32"/>
      <c r="L417" s="30"/>
      <c r="M417" s="33"/>
    </row>
    <row r="418" spans="1:13" x14ac:dyDescent="0.25">
      <c r="A418" s="15" t="s">
        <v>477</v>
      </c>
      <c r="B418" s="16">
        <v>12</v>
      </c>
      <c r="E418"/>
      <c r="F418"/>
      <c r="I418" s="22"/>
      <c r="J418" s="31"/>
      <c r="K418" s="32"/>
      <c r="L418" s="30"/>
      <c r="M418" s="33"/>
    </row>
    <row r="419" spans="1:13" x14ac:dyDescent="0.25">
      <c r="A419" s="15" t="s">
        <v>193</v>
      </c>
      <c r="B419" s="16">
        <v>5</v>
      </c>
      <c r="E419"/>
      <c r="F419"/>
      <c r="I419" s="22"/>
      <c r="J419" s="31"/>
      <c r="K419" s="32"/>
      <c r="L419" s="30"/>
      <c r="M419" s="33"/>
    </row>
    <row r="420" spans="1:13" x14ac:dyDescent="0.25">
      <c r="A420" s="15" t="s">
        <v>176</v>
      </c>
      <c r="B420" s="16">
        <v>6</v>
      </c>
      <c r="E420"/>
      <c r="F420"/>
      <c r="I420" s="22"/>
      <c r="J420" s="31"/>
      <c r="K420" s="32"/>
      <c r="L420" s="30"/>
      <c r="M420" s="33"/>
    </row>
    <row r="421" spans="1:13" x14ac:dyDescent="0.25">
      <c r="A421" s="15" t="s">
        <v>2376</v>
      </c>
      <c r="B421" s="16">
        <v>8</v>
      </c>
      <c r="E421"/>
      <c r="F421"/>
      <c r="I421" s="22"/>
      <c r="J421" s="31"/>
      <c r="K421" s="32"/>
      <c r="L421" s="30"/>
      <c r="M421" s="33"/>
    </row>
    <row r="422" spans="1:13" x14ac:dyDescent="0.25">
      <c r="A422" s="15" t="s">
        <v>2542</v>
      </c>
      <c r="B422" s="16">
        <v>8</v>
      </c>
      <c r="E422"/>
      <c r="F422"/>
      <c r="I422" s="22"/>
      <c r="J422" s="31"/>
      <c r="K422" s="32"/>
      <c r="L422" s="30"/>
      <c r="M422" s="33"/>
    </row>
    <row r="423" spans="1:13" x14ac:dyDescent="0.25">
      <c r="A423" s="15" t="s">
        <v>2092</v>
      </c>
      <c r="B423" s="16">
        <v>1</v>
      </c>
      <c r="E423"/>
      <c r="F423"/>
      <c r="I423" s="22"/>
      <c r="J423" s="31"/>
      <c r="K423" s="32"/>
      <c r="L423" s="30"/>
      <c r="M423" s="33"/>
    </row>
    <row r="424" spans="1:13" x14ac:dyDescent="0.25">
      <c r="A424" s="15" t="s">
        <v>40</v>
      </c>
      <c r="B424" s="16">
        <v>6</v>
      </c>
      <c r="E424"/>
      <c r="F424"/>
      <c r="I424" s="22"/>
      <c r="J424" s="31"/>
      <c r="K424" s="32"/>
      <c r="L424" s="30"/>
      <c r="M424" s="33"/>
    </row>
    <row r="425" spans="1:13" x14ac:dyDescent="0.25">
      <c r="A425" s="15" t="s">
        <v>753</v>
      </c>
      <c r="B425" s="16">
        <v>6</v>
      </c>
      <c r="E425"/>
      <c r="F425"/>
      <c r="I425" s="22"/>
      <c r="J425" s="31"/>
      <c r="K425" s="32"/>
      <c r="L425" s="30"/>
      <c r="M425" s="33"/>
    </row>
    <row r="426" spans="1:13" x14ac:dyDescent="0.25">
      <c r="A426" s="15" t="s">
        <v>1120</v>
      </c>
      <c r="B426" s="16">
        <v>5</v>
      </c>
      <c r="E426"/>
      <c r="F426"/>
      <c r="I426" s="22"/>
      <c r="J426" s="31"/>
      <c r="K426" s="32"/>
      <c r="L426" s="30"/>
      <c r="M426" s="33"/>
    </row>
    <row r="427" spans="1:13" x14ac:dyDescent="0.25">
      <c r="A427" s="15" t="s">
        <v>2615</v>
      </c>
      <c r="B427" s="16">
        <v>6</v>
      </c>
      <c r="E427"/>
      <c r="F427"/>
      <c r="I427" s="22"/>
      <c r="J427" s="31"/>
      <c r="K427" s="32"/>
      <c r="L427" s="30"/>
      <c r="M427" s="33"/>
    </row>
    <row r="428" spans="1:13" x14ac:dyDescent="0.25">
      <c r="A428" s="15" t="s">
        <v>1686</v>
      </c>
      <c r="B428" s="16">
        <v>9</v>
      </c>
      <c r="E428"/>
      <c r="F428"/>
      <c r="I428" s="22"/>
      <c r="J428" s="31"/>
      <c r="K428" s="32"/>
      <c r="L428" s="30"/>
      <c r="M428" s="33"/>
    </row>
    <row r="429" spans="1:13" x14ac:dyDescent="0.25">
      <c r="A429" s="15" t="s">
        <v>2106</v>
      </c>
      <c r="B429" s="16">
        <v>13</v>
      </c>
      <c r="E429"/>
      <c r="F429"/>
      <c r="I429" s="22"/>
      <c r="J429" s="31"/>
      <c r="K429" s="32"/>
      <c r="L429" s="30"/>
      <c r="M429" s="33"/>
    </row>
    <row r="430" spans="1:13" x14ac:dyDescent="0.25">
      <c r="A430" s="15" t="s">
        <v>733</v>
      </c>
      <c r="B430" s="16">
        <v>1</v>
      </c>
      <c r="E430"/>
      <c r="F430"/>
      <c r="I430" s="22"/>
      <c r="J430" s="31"/>
      <c r="K430" s="32"/>
      <c r="L430" s="30"/>
      <c r="M430" s="33"/>
    </row>
    <row r="431" spans="1:13" x14ac:dyDescent="0.25">
      <c r="A431" s="15" t="s">
        <v>41</v>
      </c>
      <c r="B431" s="16">
        <v>6</v>
      </c>
      <c r="E431"/>
      <c r="F431"/>
      <c r="I431" s="22"/>
      <c r="J431" s="31"/>
      <c r="K431" s="32"/>
      <c r="L431" s="30"/>
      <c r="M431" s="33"/>
    </row>
    <row r="432" spans="1:13" x14ac:dyDescent="0.25">
      <c r="A432" s="15" t="s">
        <v>3095</v>
      </c>
      <c r="B432" s="16">
        <v>2</v>
      </c>
      <c r="E432"/>
      <c r="F432"/>
      <c r="I432" s="22"/>
      <c r="J432" s="31"/>
      <c r="K432" s="32"/>
      <c r="L432" s="30"/>
      <c r="M432" s="33"/>
    </row>
    <row r="433" spans="1:13" x14ac:dyDescent="0.25">
      <c r="A433" s="15" t="s">
        <v>2995</v>
      </c>
      <c r="B433" s="16">
        <v>2</v>
      </c>
      <c r="E433"/>
      <c r="F433"/>
      <c r="I433" s="22"/>
      <c r="J433" s="31"/>
      <c r="K433" s="32"/>
      <c r="L433" s="30"/>
      <c r="M433" s="33"/>
    </row>
    <row r="434" spans="1:13" x14ac:dyDescent="0.25">
      <c r="A434" s="15" t="s">
        <v>2432</v>
      </c>
      <c r="B434" s="16">
        <v>1</v>
      </c>
      <c r="E434"/>
      <c r="F434"/>
      <c r="I434" s="22"/>
      <c r="J434" s="31"/>
      <c r="K434" s="32"/>
      <c r="L434" s="30"/>
      <c r="M434" s="33"/>
    </row>
    <row r="435" spans="1:13" x14ac:dyDescent="0.25">
      <c r="A435" s="15" t="s">
        <v>323</v>
      </c>
      <c r="B435" s="16">
        <v>4</v>
      </c>
      <c r="E435"/>
      <c r="F435"/>
      <c r="I435" s="22"/>
      <c r="J435" s="31"/>
      <c r="K435" s="32"/>
      <c r="L435" s="30"/>
      <c r="M435" s="33"/>
    </row>
    <row r="436" spans="1:13" x14ac:dyDescent="0.25">
      <c r="A436" s="15" t="s">
        <v>1171</v>
      </c>
      <c r="B436" s="16">
        <v>3</v>
      </c>
      <c r="E436"/>
      <c r="F436"/>
      <c r="I436" s="22"/>
      <c r="J436" s="31"/>
      <c r="K436" s="32"/>
      <c r="L436" s="30"/>
      <c r="M436" s="33"/>
    </row>
    <row r="437" spans="1:13" x14ac:dyDescent="0.25">
      <c r="A437" s="15" t="s">
        <v>580</v>
      </c>
      <c r="B437" s="16">
        <v>4</v>
      </c>
      <c r="E437"/>
      <c r="F437"/>
      <c r="I437" s="22"/>
      <c r="J437" s="31"/>
      <c r="K437" s="32"/>
      <c r="L437" s="30"/>
      <c r="M437" s="33"/>
    </row>
    <row r="438" spans="1:13" x14ac:dyDescent="0.25">
      <c r="A438" s="15" t="s">
        <v>2709</v>
      </c>
      <c r="B438" s="16">
        <v>1</v>
      </c>
      <c r="E438"/>
      <c r="F438"/>
      <c r="I438" s="22"/>
      <c r="J438" s="31"/>
      <c r="K438" s="32"/>
      <c r="L438" s="30"/>
      <c r="M438" s="33"/>
    </row>
    <row r="439" spans="1:13" x14ac:dyDescent="0.25">
      <c r="A439" s="15" t="s">
        <v>1050</v>
      </c>
      <c r="B439" s="16">
        <v>5</v>
      </c>
      <c r="E439"/>
      <c r="F439"/>
      <c r="I439" s="22"/>
      <c r="J439" s="31"/>
      <c r="K439" s="32"/>
      <c r="L439" s="30"/>
      <c r="M439" s="33"/>
    </row>
    <row r="440" spans="1:13" x14ac:dyDescent="0.25">
      <c r="A440" s="15" t="s">
        <v>264</v>
      </c>
      <c r="B440" s="16">
        <v>3</v>
      </c>
      <c r="E440"/>
      <c r="F440"/>
      <c r="I440" s="22"/>
      <c r="J440" s="31"/>
      <c r="K440" s="32"/>
      <c r="L440" s="30"/>
      <c r="M440" s="33"/>
    </row>
    <row r="441" spans="1:13" x14ac:dyDescent="0.25">
      <c r="A441" s="15" t="s">
        <v>1345</v>
      </c>
      <c r="B441" s="16">
        <v>9</v>
      </c>
      <c r="E441"/>
      <c r="F441"/>
      <c r="I441" s="22"/>
      <c r="J441" s="31"/>
      <c r="K441" s="32"/>
      <c r="L441" s="30"/>
      <c r="M441" s="33"/>
    </row>
    <row r="442" spans="1:13" x14ac:dyDescent="0.25">
      <c r="A442" s="15" t="s">
        <v>107</v>
      </c>
      <c r="B442" s="16">
        <v>5</v>
      </c>
      <c r="E442"/>
      <c r="F442"/>
      <c r="I442" s="22"/>
      <c r="J442" s="31"/>
      <c r="K442" s="32"/>
      <c r="L442" s="30"/>
      <c r="M442" s="33"/>
    </row>
    <row r="443" spans="1:13" x14ac:dyDescent="0.25">
      <c r="A443" s="15" t="s">
        <v>3242</v>
      </c>
      <c r="B443" s="16">
        <v>1</v>
      </c>
      <c r="E443"/>
      <c r="F443"/>
      <c r="I443" s="22"/>
      <c r="J443" s="31"/>
      <c r="K443" s="32"/>
      <c r="L443" s="30"/>
      <c r="M443" s="33"/>
    </row>
    <row r="444" spans="1:13" x14ac:dyDescent="0.25">
      <c r="A444" s="15" t="s">
        <v>2660</v>
      </c>
      <c r="B444" s="16">
        <v>5</v>
      </c>
      <c r="E444"/>
      <c r="F444"/>
      <c r="I444" s="22"/>
      <c r="J444" s="31"/>
      <c r="K444" s="32"/>
      <c r="L444" s="30"/>
      <c r="M444" s="33"/>
    </row>
    <row r="445" spans="1:13" x14ac:dyDescent="0.25">
      <c r="A445" s="15" t="s">
        <v>719</v>
      </c>
      <c r="B445" s="16">
        <v>1</v>
      </c>
      <c r="E445"/>
      <c r="F445"/>
      <c r="I445" s="22"/>
      <c r="J445" s="31"/>
      <c r="K445" s="32"/>
      <c r="L445" s="30"/>
      <c r="M445" s="33"/>
    </row>
    <row r="446" spans="1:13" x14ac:dyDescent="0.25">
      <c r="A446" s="15" t="s">
        <v>362</v>
      </c>
      <c r="B446" s="16">
        <v>6</v>
      </c>
      <c r="E446"/>
      <c r="F446"/>
      <c r="I446" s="22"/>
      <c r="J446" s="31"/>
      <c r="K446" s="32"/>
      <c r="L446" s="30"/>
      <c r="M446" s="33"/>
    </row>
    <row r="447" spans="1:13" x14ac:dyDescent="0.25">
      <c r="A447" s="15" t="s">
        <v>100</v>
      </c>
      <c r="B447" s="16">
        <v>4</v>
      </c>
      <c r="E447"/>
      <c r="F447"/>
      <c r="I447" s="22"/>
      <c r="J447" s="31"/>
      <c r="K447" s="32"/>
      <c r="L447" s="30"/>
      <c r="M447" s="33"/>
    </row>
    <row r="448" spans="1:13" x14ac:dyDescent="0.25">
      <c r="A448" s="15" t="s">
        <v>2187</v>
      </c>
      <c r="B448" s="16">
        <v>2</v>
      </c>
      <c r="E448"/>
      <c r="F448"/>
      <c r="I448" s="22"/>
      <c r="J448" s="31"/>
      <c r="K448" s="32"/>
      <c r="L448" s="30"/>
      <c r="M448" s="33"/>
    </row>
    <row r="449" spans="1:13" x14ac:dyDescent="0.25">
      <c r="A449" s="15" t="s">
        <v>628</v>
      </c>
      <c r="B449" s="16">
        <v>7</v>
      </c>
      <c r="E449"/>
      <c r="F449"/>
      <c r="I449" s="22"/>
      <c r="J449" s="31"/>
      <c r="K449" s="32"/>
      <c r="L449" s="30"/>
      <c r="M449" s="33"/>
    </row>
    <row r="450" spans="1:13" x14ac:dyDescent="0.25">
      <c r="A450" s="15" t="s">
        <v>1332</v>
      </c>
      <c r="B450" s="16">
        <v>4</v>
      </c>
      <c r="E450"/>
      <c r="F450"/>
      <c r="I450" s="22"/>
      <c r="J450" s="31"/>
      <c r="K450" s="32"/>
      <c r="L450" s="30"/>
      <c r="M450" s="33"/>
    </row>
    <row r="451" spans="1:13" x14ac:dyDescent="0.25">
      <c r="A451" s="15" t="s">
        <v>2048</v>
      </c>
      <c r="B451" s="16">
        <v>4</v>
      </c>
      <c r="E451"/>
      <c r="F451"/>
      <c r="I451" s="22"/>
      <c r="J451" s="31"/>
      <c r="K451" s="32"/>
      <c r="L451" s="30"/>
      <c r="M451" s="33"/>
    </row>
    <row r="452" spans="1:13" x14ac:dyDescent="0.25">
      <c r="A452" s="15" t="s">
        <v>1849</v>
      </c>
      <c r="B452" s="16">
        <v>3</v>
      </c>
      <c r="E452"/>
      <c r="F452"/>
      <c r="I452" s="22"/>
      <c r="J452" s="31"/>
      <c r="K452" s="32"/>
      <c r="L452" s="30"/>
      <c r="M452" s="33"/>
    </row>
    <row r="453" spans="1:13" x14ac:dyDescent="0.25">
      <c r="A453" s="15" t="s">
        <v>36</v>
      </c>
      <c r="B453" s="16">
        <v>6</v>
      </c>
      <c r="E453"/>
      <c r="F453"/>
      <c r="I453" s="22"/>
      <c r="J453" s="31"/>
      <c r="K453" s="32"/>
      <c r="L453" s="30"/>
      <c r="M453" s="33"/>
    </row>
    <row r="454" spans="1:13" x14ac:dyDescent="0.25">
      <c r="A454" s="15" t="s">
        <v>716</v>
      </c>
      <c r="B454" s="16">
        <v>4</v>
      </c>
      <c r="E454"/>
      <c r="F454"/>
      <c r="I454" s="22"/>
      <c r="J454" s="31"/>
      <c r="K454" s="32"/>
      <c r="L454" s="30"/>
      <c r="M454" s="33"/>
    </row>
    <row r="455" spans="1:13" x14ac:dyDescent="0.25">
      <c r="A455" s="15" t="s">
        <v>1757</v>
      </c>
      <c r="B455" s="16">
        <v>8</v>
      </c>
      <c r="E455"/>
      <c r="F455"/>
      <c r="I455" s="22"/>
      <c r="J455" s="31"/>
      <c r="K455" s="32"/>
      <c r="L455" s="30"/>
      <c r="M455" s="33"/>
    </row>
    <row r="456" spans="1:13" x14ac:dyDescent="0.25">
      <c r="A456" s="15" t="s">
        <v>2908</v>
      </c>
      <c r="B456" s="16">
        <v>7</v>
      </c>
      <c r="E456"/>
      <c r="F456"/>
      <c r="I456" s="22"/>
      <c r="J456" s="31"/>
      <c r="K456" s="32"/>
      <c r="L456" s="30"/>
      <c r="M456" s="33"/>
    </row>
    <row r="457" spans="1:13" x14ac:dyDescent="0.25">
      <c r="A457" s="15" t="s">
        <v>3089</v>
      </c>
      <c r="B457" s="16">
        <v>4</v>
      </c>
      <c r="E457"/>
      <c r="F457"/>
      <c r="I457" s="22"/>
      <c r="J457" s="31"/>
      <c r="K457" s="32"/>
      <c r="L457" s="30"/>
      <c r="M457" s="33"/>
    </row>
    <row r="458" spans="1:13" x14ac:dyDescent="0.25">
      <c r="A458" s="15" t="s">
        <v>2692</v>
      </c>
      <c r="B458" s="16">
        <v>2</v>
      </c>
      <c r="E458"/>
      <c r="F458"/>
      <c r="I458" s="22"/>
      <c r="J458" s="31"/>
      <c r="K458" s="32"/>
      <c r="L458" s="30"/>
      <c r="M458" s="33"/>
    </row>
    <row r="459" spans="1:13" x14ac:dyDescent="0.25">
      <c r="A459" s="15" t="s">
        <v>2606</v>
      </c>
      <c r="B459" s="16">
        <v>2</v>
      </c>
      <c r="E459"/>
      <c r="F459"/>
      <c r="I459" s="22"/>
      <c r="J459" s="31"/>
      <c r="K459" s="32"/>
      <c r="L459" s="30"/>
      <c r="M459" s="33"/>
    </row>
    <row r="460" spans="1:13" x14ac:dyDescent="0.25">
      <c r="A460" s="15" t="s">
        <v>2345</v>
      </c>
      <c r="B460" s="16">
        <v>5</v>
      </c>
      <c r="E460"/>
      <c r="F460"/>
      <c r="I460" s="22"/>
      <c r="J460" s="31"/>
      <c r="K460" s="32"/>
      <c r="L460" s="30"/>
      <c r="M460" s="33"/>
    </row>
    <row r="461" spans="1:13" x14ac:dyDescent="0.25">
      <c r="A461" s="15" t="s">
        <v>2290</v>
      </c>
      <c r="B461" s="16">
        <v>5</v>
      </c>
      <c r="E461"/>
      <c r="F461"/>
      <c r="I461" s="22"/>
      <c r="J461" s="31"/>
      <c r="K461" s="32"/>
      <c r="L461" s="30"/>
      <c r="M461" s="33"/>
    </row>
    <row r="462" spans="1:13" x14ac:dyDescent="0.25">
      <c r="A462" s="15" t="s">
        <v>1325</v>
      </c>
      <c r="B462" s="16">
        <v>6</v>
      </c>
      <c r="E462"/>
      <c r="F462"/>
      <c r="I462" s="22"/>
      <c r="J462" s="31"/>
      <c r="K462" s="32"/>
      <c r="L462" s="30"/>
      <c r="M462" s="33"/>
    </row>
    <row r="463" spans="1:13" x14ac:dyDescent="0.25">
      <c r="A463" s="15" t="s">
        <v>2400</v>
      </c>
      <c r="B463" s="16">
        <v>3</v>
      </c>
      <c r="E463"/>
      <c r="F463"/>
      <c r="I463" s="22"/>
      <c r="J463" s="31"/>
      <c r="K463" s="32"/>
      <c r="L463" s="30"/>
      <c r="M463" s="33"/>
    </row>
    <row r="464" spans="1:13" x14ac:dyDescent="0.25">
      <c r="A464" s="15" t="s">
        <v>403</v>
      </c>
      <c r="B464" s="16">
        <v>7</v>
      </c>
      <c r="E464"/>
      <c r="F464"/>
      <c r="I464" s="22"/>
      <c r="J464" s="31"/>
      <c r="K464" s="32"/>
      <c r="L464" s="30"/>
      <c r="M464" s="33"/>
    </row>
    <row r="465" spans="1:13" x14ac:dyDescent="0.25">
      <c r="A465" s="15" t="s">
        <v>2475</v>
      </c>
      <c r="B465" s="16">
        <v>8</v>
      </c>
      <c r="E465"/>
      <c r="F465"/>
      <c r="I465" s="22"/>
      <c r="J465" s="31"/>
      <c r="K465" s="32"/>
      <c r="L465" s="30"/>
      <c r="M465" s="33"/>
    </row>
    <row r="466" spans="1:13" x14ac:dyDescent="0.25">
      <c r="A466" s="15" t="s">
        <v>201</v>
      </c>
      <c r="B466" s="16">
        <v>5</v>
      </c>
      <c r="E466"/>
      <c r="F466"/>
      <c r="I466" s="22"/>
      <c r="J466" s="31"/>
      <c r="K466" s="32"/>
      <c r="L466" s="30"/>
      <c r="M466" s="33"/>
    </row>
    <row r="467" spans="1:13" x14ac:dyDescent="0.25">
      <c r="A467" s="15" t="s">
        <v>730</v>
      </c>
      <c r="B467" s="16">
        <v>4</v>
      </c>
      <c r="E467"/>
      <c r="F467"/>
      <c r="I467" s="22"/>
      <c r="J467" s="31"/>
      <c r="K467" s="32"/>
      <c r="L467" s="30"/>
      <c r="M467" s="33"/>
    </row>
    <row r="468" spans="1:13" x14ac:dyDescent="0.25">
      <c r="A468" s="15" t="s">
        <v>2152</v>
      </c>
      <c r="B468" s="16">
        <v>1</v>
      </c>
      <c r="E468"/>
      <c r="F468"/>
      <c r="I468" s="22"/>
      <c r="J468" s="31"/>
      <c r="K468" s="32"/>
      <c r="L468" s="30"/>
      <c r="M468" s="33"/>
    </row>
    <row r="469" spans="1:13" x14ac:dyDescent="0.25">
      <c r="A469" s="15" t="s">
        <v>1086</v>
      </c>
      <c r="B469" s="16">
        <v>7</v>
      </c>
      <c r="E469"/>
      <c r="F469"/>
      <c r="I469" s="22"/>
      <c r="J469" s="31"/>
      <c r="K469" s="32"/>
      <c r="L469" s="30"/>
      <c r="M469" s="33"/>
    </row>
    <row r="470" spans="1:13" x14ac:dyDescent="0.25">
      <c r="A470" s="15" t="s">
        <v>2003</v>
      </c>
      <c r="B470" s="16">
        <v>7</v>
      </c>
      <c r="E470"/>
      <c r="F470"/>
      <c r="I470" s="22"/>
      <c r="J470" s="31"/>
      <c r="K470" s="32"/>
      <c r="L470" s="30"/>
      <c r="M470" s="33"/>
    </row>
    <row r="471" spans="1:13" x14ac:dyDescent="0.25">
      <c r="A471" s="15" t="s">
        <v>2239</v>
      </c>
      <c r="B471" s="16">
        <v>4</v>
      </c>
      <c r="E471"/>
      <c r="F471"/>
      <c r="I471" s="22"/>
      <c r="J471" s="31"/>
      <c r="K471" s="32"/>
      <c r="L471" s="30"/>
      <c r="M471" s="33"/>
    </row>
    <row r="472" spans="1:13" x14ac:dyDescent="0.25">
      <c r="A472" s="15" t="s">
        <v>2032</v>
      </c>
      <c r="B472" s="16">
        <v>2</v>
      </c>
      <c r="E472"/>
      <c r="F472"/>
      <c r="I472" s="22"/>
      <c r="J472" s="31"/>
      <c r="K472" s="32"/>
      <c r="L472" s="30"/>
      <c r="M472" s="33"/>
    </row>
    <row r="473" spans="1:13" x14ac:dyDescent="0.25">
      <c r="A473" s="15" t="s">
        <v>1251</v>
      </c>
      <c r="B473" s="16">
        <v>4</v>
      </c>
      <c r="E473"/>
      <c r="F473"/>
      <c r="I473" s="22"/>
      <c r="J473" s="31"/>
      <c r="K473" s="32"/>
      <c r="L473" s="30"/>
      <c r="M473" s="33"/>
    </row>
    <row r="474" spans="1:13" x14ac:dyDescent="0.25">
      <c r="A474" s="15" t="s">
        <v>1674</v>
      </c>
      <c r="B474" s="16">
        <v>5</v>
      </c>
      <c r="E474"/>
      <c r="F474"/>
      <c r="I474" s="22"/>
      <c r="J474" s="31"/>
      <c r="K474" s="32"/>
      <c r="L474" s="30"/>
      <c r="M474" s="33"/>
    </row>
    <row r="475" spans="1:13" x14ac:dyDescent="0.25">
      <c r="A475" s="15" t="s">
        <v>2638</v>
      </c>
      <c r="B475" s="16">
        <v>5</v>
      </c>
      <c r="E475"/>
      <c r="F475"/>
      <c r="I475" s="22"/>
      <c r="J475" s="31"/>
      <c r="K475" s="32"/>
      <c r="L475" s="30"/>
      <c r="M475" s="33"/>
    </row>
    <row r="476" spans="1:13" x14ac:dyDescent="0.25">
      <c r="A476" s="15" t="s">
        <v>855</v>
      </c>
      <c r="B476" s="16">
        <v>6</v>
      </c>
      <c r="E476"/>
      <c r="F476"/>
      <c r="I476" s="22"/>
      <c r="J476" s="31"/>
      <c r="K476" s="32"/>
      <c r="L476" s="30"/>
      <c r="M476" s="33"/>
    </row>
    <row r="477" spans="1:13" x14ac:dyDescent="0.25">
      <c r="A477" s="15" t="s">
        <v>1997</v>
      </c>
      <c r="B477" s="16">
        <v>7</v>
      </c>
      <c r="E477"/>
      <c r="F477"/>
      <c r="I477" s="22"/>
      <c r="J477" s="31"/>
      <c r="K477" s="32"/>
      <c r="L477" s="30"/>
      <c r="M477" s="33"/>
    </row>
    <row r="478" spans="1:13" x14ac:dyDescent="0.25">
      <c r="A478" s="15" t="s">
        <v>1180</v>
      </c>
      <c r="B478" s="16">
        <v>7</v>
      </c>
      <c r="E478"/>
      <c r="F478"/>
      <c r="I478" s="22"/>
      <c r="J478" s="31"/>
      <c r="K478" s="32"/>
      <c r="L478" s="30"/>
      <c r="M478" s="33"/>
    </row>
    <row r="479" spans="1:13" x14ac:dyDescent="0.25">
      <c r="A479" s="15" t="s">
        <v>2162</v>
      </c>
      <c r="B479" s="16">
        <v>11</v>
      </c>
      <c r="E479"/>
      <c r="F479"/>
      <c r="I479" s="22"/>
      <c r="J479" s="31"/>
      <c r="K479" s="32"/>
      <c r="L479" s="30"/>
      <c r="M479" s="33"/>
    </row>
    <row r="480" spans="1:13" x14ac:dyDescent="0.25">
      <c r="A480" s="15" t="s">
        <v>2561</v>
      </c>
      <c r="B480" s="16">
        <v>3</v>
      </c>
      <c r="E480"/>
      <c r="F480"/>
      <c r="I480" s="22"/>
      <c r="J480" s="31"/>
      <c r="K480" s="32"/>
      <c r="L480" s="30"/>
      <c r="M480" s="33"/>
    </row>
    <row r="481" spans="1:13" x14ac:dyDescent="0.25">
      <c r="A481" s="15" t="s">
        <v>3143</v>
      </c>
      <c r="B481" s="16">
        <v>1</v>
      </c>
      <c r="E481"/>
      <c r="F481"/>
      <c r="I481" s="22"/>
      <c r="J481" s="31"/>
      <c r="K481" s="32"/>
      <c r="L481" s="30"/>
      <c r="M481" s="33"/>
    </row>
    <row r="482" spans="1:13" x14ac:dyDescent="0.25">
      <c r="A482" s="15" t="s">
        <v>474</v>
      </c>
      <c r="B482" s="16">
        <v>6</v>
      </c>
      <c r="E482"/>
      <c r="F482"/>
      <c r="I482" s="22"/>
      <c r="J482" s="31"/>
      <c r="K482" s="32"/>
      <c r="L482" s="30"/>
      <c r="M482" s="33"/>
    </row>
    <row r="483" spans="1:13" x14ac:dyDescent="0.25">
      <c r="A483" s="15" t="s">
        <v>377</v>
      </c>
      <c r="B483" s="16">
        <v>5</v>
      </c>
      <c r="E483"/>
      <c r="F483"/>
      <c r="I483" s="22"/>
      <c r="J483" s="31"/>
      <c r="K483" s="32"/>
      <c r="L483" s="30"/>
      <c r="M483" s="33"/>
    </row>
    <row r="484" spans="1:13" x14ac:dyDescent="0.25">
      <c r="A484" s="15" t="s">
        <v>2141</v>
      </c>
      <c r="B484" s="16">
        <v>4</v>
      </c>
      <c r="E484"/>
      <c r="F484"/>
      <c r="I484" s="22"/>
      <c r="J484" s="31"/>
      <c r="K484" s="32"/>
      <c r="L484" s="30"/>
      <c r="M484" s="33"/>
    </row>
    <row r="485" spans="1:13" x14ac:dyDescent="0.25">
      <c r="A485" s="15" t="s">
        <v>3013</v>
      </c>
      <c r="B485" s="16">
        <v>6</v>
      </c>
      <c r="E485"/>
      <c r="F485"/>
      <c r="I485" s="22"/>
      <c r="J485" s="31"/>
      <c r="K485" s="32"/>
      <c r="L485" s="30"/>
      <c r="M485" s="33"/>
    </row>
    <row r="486" spans="1:13" x14ac:dyDescent="0.25">
      <c r="A486" s="15" t="s">
        <v>101</v>
      </c>
      <c r="B486" s="16">
        <v>7</v>
      </c>
      <c r="E486"/>
      <c r="F486"/>
      <c r="I486" s="22"/>
      <c r="J486" s="31"/>
      <c r="K486" s="32"/>
      <c r="L486" s="30"/>
      <c r="M486" s="33"/>
    </row>
    <row r="487" spans="1:13" x14ac:dyDescent="0.25">
      <c r="A487" s="15" t="s">
        <v>1896</v>
      </c>
      <c r="B487" s="16">
        <v>5</v>
      </c>
      <c r="E487"/>
      <c r="F487"/>
      <c r="I487" s="22"/>
      <c r="J487" s="31"/>
      <c r="K487" s="32"/>
      <c r="L487" s="30"/>
      <c r="M487" s="33"/>
    </row>
    <row r="488" spans="1:13" x14ac:dyDescent="0.25">
      <c r="A488" s="15" t="s">
        <v>2551</v>
      </c>
      <c r="B488" s="16">
        <v>8</v>
      </c>
      <c r="E488"/>
      <c r="F488"/>
      <c r="I488" s="22"/>
      <c r="J488" s="31"/>
      <c r="K488" s="32"/>
      <c r="L488" s="30"/>
      <c r="M488" s="33"/>
    </row>
    <row r="489" spans="1:13" x14ac:dyDescent="0.25">
      <c r="A489" s="15" t="s">
        <v>2914</v>
      </c>
      <c r="B489" s="16">
        <v>7</v>
      </c>
      <c r="E489"/>
      <c r="F489"/>
      <c r="I489" s="22"/>
      <c r="J489" s="31"/>
      <c r="K489" s="32"/>
      <c r="L489" s="30"/>
      <c r="M489" s="33"/>
    </row>
    <row r="490" spans="1:13" x14ac:dyDescent="0.25">
      <c r="A490" s="15" t="s">
        <v>2913</v>
      </c>
      <c r="B490" s="16">
        <v>6</v>
      </c>
      <c r="E490"/>
      <c r="F490"/>
      <c r="I490" s="22"/>
      <c r="J490" s="31"/>
      <c r="K490" s="32"/>
      <c r="L490" s="30"/>
      <c r="M490" s="33"/>
    </row>
    <row r="491" spans="1:13" x14ac:dyDescent="0.25">
      <c r="A491" s="15" t="s">
        <v>1962</v>
      </c>
      <c r="B491" s="16">
        <v>3</v>
      </c>
      <c r="E491"/>
      <c r="F491"/>
      <c r="I491" s="22"/>
      <c r="J491" s="31"/>
      <c r="K491" s="32"/>
      <c r="L491" s="30"/>
      <c r="M491" s="33"/>
    </row>
    <row r="492" spans="1:13" x14ac:dyDescent="0.25">
      <c r="A492" s="15" t="s">
        <v>2771</v>
      </c>
      <c r="B492" s="16">
        <v>5</v>
      </c>
      <c r="E492"/>
      <c r="F492"/>
      <c r="I492" s="22"/>
      <c r="J492" s="31"/>
      <c r="K492" s="32"/>
      <c r="L492" s="30"/>
      <c r="M492" s="33"/>
    </row>
    <row r="493" spans="1:13" x14ac:dyDescent="0.25">
      <c r="A493" s="15" t="s">
        <v>2512</v>
      </c>
      <c r="B493" s="16">
        <v>5</v>
      </c>
      <c r="E493"/>
      <c r="F493"/>
      <c r="I493" s="22"/>
      <c r="J493" s="31"/>
      <c r="K493" s="32"/>
      <c r="L493" s="30"/>
      <c r="M493" s="33"/>
    </row>
    <row r="494" spans="1:13" x14ac:dyDescent="0.25">
      <c r="A494" s="15" t="s">
        <v>963</v>
      </c>
      <c r="B494" s="16">
        <v>5</v>
      </c>
      <c r="E494"/>
      <c r="F494"/>
      <c r="I494" s="22"/>
      <c r="J494" s="31"/>
      <c r="K494" s="32"/>
      <c r="L494" s="30"/>
      <c r="M494" s="33"/>
    </row>
    <row r="495" spans="1:13" x14ac:dyDescent="0.25">
      <c r="A495" s="15" t="s">
        <v>1892</v>
      </c>
      <c r="B495" s="16">
        <v>4</v>
      </c>
      <c r="E495"/>
      <c r="F495"/>
      <c r="I495" s="22"/>
      <c r="J495" s="31"/>
      <c r="K495" s="32"/>
      <c r="L495" s="30"/>
      <c r="M495" s="33"/>
    </row>
    <row r="496" spans="1:13" x14ac:dyDescent="0.25">
      <c r="A496" s="15" t="s">
        <v>2300</v>
      </c>
      <c r="B496" s="16">
        <v>5</v>
      </c>
      <c r="E496"/>
      <c r="F496"/>
      <c r="I496" s="22"/>
      <c r="J496" s="31"/>
      <c r="K496" s="32"/>
      <c r="L496" s="30"/>
      <c r="M496" s="33"/>
    </row>
    <row r="497" spans="1:13" x14ac:dyDescent="0.25">
      <c r="A497" s="15" t="s">
        <v>2285</v>
      </c>
      <c r="B497" s="16">
        <v>5</v>
      </c>
      <c r="E497"/>
      <c r="F497"/>
      <c r="I497" s="22"/>
      <c r="J497" s="31"/>
      <c r="K497" s="32"/>
      <c r="L497" s="30"/>
      <c r="M497" s="33"/>
    </row>
    <row r="498" spans="1:13" x14ac:dyDescent="0.25">
      <c r="A498" s="15" t="s">
        <v>2526</v>
      </c>
      <c r="B498" s="16">
        <v>5</v>
      </c>
      <c r="E498"/>
      <c r="F498"/>
      <c r="I498" s="22"/>
      <c r="J498" s="31"/>
      <c r="K498" s="32"/>
      <c r="L498" s="30"/>
      <c r="M498" s="33"/>
    </row>
    <row r="499" spans="1:13" x14ac:dyDescent="0.25">
      <c r="A499" s="15" t="s">
        <v>964</v>
      </c>
      <c r="B499" s="16">
        <v>3</v>
      </c>
      <c r="E499"/>
      <c r="F499"/>
      <c r="I499" s="22"/>
      <c r="J499" s="31"/>
      <c r="K499" s="32"/>
      <c r="L499" s="30"/>
      <c r="M499" s="33"/>
    </row>
    <row r="500" spans="1:13" x14ac:dyDescent="0.25">
      <c r="A500" s="15" t="s">
        <v>1082</v>
      </c>
      <c r="B500" s="16">
        <v>8</v>
      </c>
      <c r="E500"/>
      <c r="F500"/>
      <c r="I500" s="22"/>
      <c r="J500" s="31"/>
      <c r="K500" s="32"/>
      <c r="L500" s="30"/>
      <c r="M500" s="33"/>
    </row>
    <row r="501" spans="1:13" x14ac:dyDescent="0.25">
      <c r="A501" s="15" t="s">
        <v>2527</v>
      </c>
      <c r="B501" s="16">
        <v>6</v>
      </c>
      <c r="E501"/>
      <c r="F501"/>
      <c r="I501" s="22"/>
      <c r="J501" s="31"/>
      <c r="K501" s="32"/>
      <c r="L501" s="30"/>
      <c r="M501" s="33"/>
    </row>
    <row r="502" spans="1:13" x14ac:dyDescent="0.25">
      <c r="A502" s="15" t="s">
        <v>2839</v>
      </c>
      <c r="B502" s="16">
        <v>10</v>
      </c>
      <c r="E502"/>
      <c r="F502"/>
      <c r="I502" s="22"/>
      <c r="J502" s="31"/>
      <c r="K502" s="32"/>
      <c r="L502" s="30"/>
      <c r="M502" s="33"/>
    </row>
    <row r="503" spans="1:13" x14ac:dyDescent="0.25">
      <c r="A503" s="15" t="s">
        <v>2161</v>
      </c>
      <c r="B503" s="16">
        <v>9</v>
      </c>
      <c r="E503"/>
      <c r="F503"/>
      <c r="I503" s="22"/>
      <c r="J503" s="31"/>
      <c r="K503" s="32"/>
      <c r="L503" s="30"/>
      <c r="M503" s="33"/>
    </row>
    <row r="504" spans="1:13" x14ac:dyDescent="0.25">
      <c r="A504" s="15" t="s">
        <v>1992</v>
      </c>
      <c r="B504" s="16">
        <v>4</v>
      </c>
      <c r="E504"/>
      <c r="F504"/>
      <c r="I504" s="22"/>
      <c r="J504" s="31"/>
      <c r="K504" s="32"/>
      <c r="L504" s="30"/>
      <c r="M504" s="33"/>
    </row>
    <row r="505" spans="1:13" x14ac:dyDescent="0.25">
      <c r="A505" s="15" t="s">
        <v>508</v>
      </c>
      <c r="B505" s="16">
        <v>1</v>
      </c>
      <c r="E505"/>
      <c r="F505"/>
      <c r="I505" s="22"/>
      <c r="J505" s="31"/>
      <c r="K505" s="32"/>
      <c r="L505" s="30"/>
      <c r="M505" s="33"/>
    </row>
    <row r="506" spans="1:13" x14ac:dyDescent="0.25">
      <c r="A506" s="15" t="s">
        <v>2877</v>
      </c>
      <c r="B506" s="16">
        <v>9</v>
      </c>
      <c r="E506"/>
      <c r="F506"/>
      <c r="I506" s="22"/>
      <c r="J506" s="31"/>
      <c r="K506" s="32"/>
      <c r="L506" s="30"/>
      <c r="M506" s="33"/>
    </row>
    <row r="507" spans="1:13" x14ac:dyDescent="0.25">
      <c r="A507" s="15" t="s">
        <v>880</v>
      </c>
      <c r="B507" s="16">
        <v>5</v>
      </c>
      <c r="E507"/>
      <c r="F507"/>
      <c r="I507" s="22"/>
      <c r="J507" s="31"/>
      <c r="K507" s="32"/>
      <c r="L507" s="30"/>
      <c r="M507" s="33"/>
    </row>
    <row r="508" spans="1:13" x14ac:dyDescent="0.25">
      <c r="A508" s="15" t="s">
        <v>2230</v>
      </c>
      <c r="B508" s="16">
        <v>6</v>
      </c>
      <c r="E508"/>
      <c r="F508"/>
      <c r="I508" s="22"/>
      <c r="J508" s="31"/>
      <c r="K508" s="32"/>
      <c r="L508" s="30"/>
      <c r="M508" s="33"/>
    </row>
    <row r="509" spans="1:13" x14ac:dyDescent="0.25">
      <c r="A509" s="15" t="s">
        <v>1306</v>
      </c>
      <c r="B509" s="16">
        <v>3</v>
      </c>
      <c r="E509"/>
      <c r="F509"/>
      <c r="I509" s="22"/>
      <c r="J509" s="31"/>
      <c r="K509" s="32"/>
      <c r="L509" s="30"/>
      <c r="M509" s="33"/>
    </row>
    <row r="510" spans="1:13" x14ac:dyDescent="0.25">
      <c r="A510" s="15" t="s">
        <v>2746</v>
      </c>
      <c r="B510" s="16">
        <v>9</v>
      </c>
      <c r="E510"/>
      <c r="F510"/>
      <c r="I510" s="22"/>
      <c r="J510" s="31"/>
      <c r="K510" s="32"/>
      <c r="L510" s="30"/>
      <c r="M510" s="33"/>
    </row>
    <row r="511" spans="1:13" x14ac:dyDescent="0.25">
      <c r="A511" s="15" t="s">
        <v>1378</v>
      </c>
      <c r="B511" s="16">
        <v>7</v>
      </c>
      <c r="E511"/>
      <c r="F511"/>
      <c r="I511" s="22"/>
      <c r="J511" s="31"/>
      <c r="K511" s="32"/>
      <c r="L511" s="30"/>
      <c r="M511" s="33"/>
    </row>
    <row r="512" spans="1:13" x14ac:dyDescent="0.25">
      <c r="A512" s="15" t="s">
        <v>2328</v>
      </c>
      <c r="B512" s="16">
        <v>3</v>
      </c>
      <c r="E512"/>
      <c r="F512"/>
      <c r="I512" s="22"/>
      <c r="J512" s="31"/>
      <c r="K512" s="32"/>
      <c r="L512" s="30"/>
      <c r="M512" s="33"/>
    </row>
    <row r="513" spans="1:13" x14ac:dyDescent="0.25">
      <c r="A513" s="15" t="s">
        <v>1401</v>
      </c>
      <c r="B513" s="16">
        <v>6</v>
      </c>
      <c r="E513"/>
      <c r="F513"/>
      <c r="I513" s="22"/>
      <c r="J513" s="31"/>
      <c r="K513" s="32"/>
      <c r="L513" s="30"/>
      <c r="M513" s="33"/>
    </row>
    <row r="514" spans="1:13" x14ac:dyDescent="0.25">
      <c r="A514" s="15" t="s">
        <v>2952</v>
      </c>
      <c r="B514" s="16">
        <v>4</v>
      </c>
      <c r="E514"/>
      <c r="F514"/>
      <c r="I514" s="22"/>
      <c r="J514" s="31"/>
      <c r="K514" s="32"/>
      <c r="L514" s="30"/>
      <c r="M514" s="33"/>
    </row>
    <row r="515" spans="1:13" x14ac:dyDescent="0.25">
      <c r="A515" s="15" t="s">
        <v>2280</v>
      </c>
      <c r="B515" s="16">
        <v>2</v>
      </c>
      <c r="E515"/>
      <c r="F515"/>
      <c r="I515" s="22"/>
      <c r="J515" s="31"/>
      <c r="K515" s="32"/>
      <c r="L515" s="30"/>
      <c r="M515" s="33"/>
    </row>
    <row r="516" spans="1:13" x14ac:dyDescent="0.25">
      <c r="A516" s="15" t="s">
        <v>1650</v>
      </c>
      <c r="B516" s="16">
        <v>5</v>
      </c>
      <c r="E516"/>
      <c r="F516"/>
      <c r="I516" s="22"/>
      <c r="J516" s="31"/>
      <c r="K516" s="32"/>
      <c r="L516" s="30"/>
      <c r="M516" s="33"/>
    </row>
    <row r="517" spans="1:13" x14ac:dyDescent="0.25">
      <c r="A517" s="15" t="s">
        <v>1247</v>
      </c>
      <c r="B517" s="16">
        <v>7</v>
      </c>
      <c r="E517"/>
      <c r="F517"/>
      <c r="I517" s="22"/>
      <c r="J517" s="31"/>
      <c r="K517" s="32"/>
      <c r="L517" s="30"/>
      <c r="M517" s="33"/>
    </row>
    <row r="518" spans="1:13" x14ac:dyDescent="0.25">
      <c r="A518" s="15" t="s">
        <v>1442</v>
      </c>
      <c r="B518" s="16">
        <v>5</v>
      </c>
      <c r="E518"/>
      <c r="F518"/>
      <c r="I518" s="22"/>
      <c r="J518" s="31"/>
      <c r="K518" s="32"/>
      <c r="L518" s="30"/>
      <c r="M518" s="33"/>
    </row>
    <row r="519" spans="1:13" x14ac:dyDescent="0.25">
      <c r="A519" s="15" t="s">
        <v>749</v>
      </c>
      <c r="B519" s="16">
        <v>3</v>
      </c>
      <c r="E519"/>
      <c r="F519"/>
      <c r="I519" s="22"/>
      <c r="J519" s="31"/>
      <c r="K519" s="32"/>
      <c r="L519" s="30"/>
      <c r="M519" s="33"/>
    </row>
    <row r="520" spans="1:13" x14ac:dyDescent="0.25">
      <c r="A520" s="15" t="s">
        <v>1476</v>
      </c>
      <c r="B520" s="16">
        <v>2</v>
      </c>
      <c r="E520"/>
      <c r="F520"/>
      <c r="I520" s="22"/>
      <c r="J520" s="31"/>
      <c r="K520" s="32"/>
      <c r="L520" s="30"/>
      <c r="M520" s="33"/>
    </row>
    <row r="521" spans="1:13" x14ac:dyDescent="0.25">
      <c r="A521" s="15" t="s">
        <v>310</v>
      </c>
      <c r="B521" s="16">
        <v>3</v>
      </c>
      <c r="E521"/>
      <c r="F521"/>
      <c r="I521" s="22"/>
      <c r="J521" s="31"/>
      <c r="K521" s="32"/>
      <c r="L521" s="30"/>
      <c r="M521" s="33"/>
    </row>
    <row r="522" spans="1:13" x14ac:dyDescent="0.25">
      <c r="A522" s="15" t="s">
        <v>1661</v>
      </c>
      <c r="B522" s="16">
        <v>9</v>
      </c>
      <c r="E522"/>
      <c r="F522"/>
      <c r="I522" s="22"/>
      <c r="J522" s="31"/>
      <c r="K522" s="32"/>
      <c r="L522" s="30"/>
      <c r="M522" s="33"/>
    </row>
    <row r="523" spans="1:13" x14ac:dyDescent="0.25">
      <c r="A523" s="15" t="s">
        <v>871</v>
      </c>
      <c r="B523" s="16">
        <v>4</v>
      </c>
      <c r="E523"/>
      <c r="F523"/>
      <c r="I523" s="22"/>
      <c r="J523" s="31"/>
      <c r="K523" s="32"/>
      <c r="L523" s="30"/>
      <c r="M523" s="33"/>
    </row>
    <row r="524" spans="1:13" x14ac:dyDescent="0.25">
      <c r="A524" s="15" t="s">
        <v>2415</v>
      </c>
      <c r="B524" s="16">
        <v>4</v>
      </c>
      <c r="E524"/>
      <c r="F524"/>
      <c r="I524" s="22"/>
      <c r="J524" s="31"/>
      <c r="K524" s="32"/>
      <c r="L524" s="30"/>
      <c r="M524" s="33"/>
    </row>
    <row r="525" spans="1:13" x14ac:dyDescent="0.25">
      <c r="A525" s="15" t="s">
        <v>2594</v>
      </c>
      <c r="B525" s="16">
        <v>6</v>
      </c>
      <c r="E525"/>
      <c r="F525"/>
      <c r="I525" s="22"/>
      <c r="J525" s="31"/>
      <c r="K525" s="32"/>
      <c r="L525" s="30"/>
      <c r="M525" s="33"/>
    </row>
    <row r="526" spans="1:13" x14ac:dyDescent="0.25">
      <c r="A526" s="15" t="s">
        <v>1709</v>
      </c>
      <c r="B526" s="16">
        <v>7</v>
      </c>
      <c r="E526"/>
      <c r="F526"/>
      <c r="I526" s="22"/>
      <c r="J526" s="31"/>
      <c r="K526" s="32"/>
      <c r="L526" s="30"/>
      <c r="M526" s="33"/>
    </row>
    <row r="527" spans="1:13" x14ac:dyDescent="0.25">
      <c r="A527" s="15" t="s">
        <v>1845</v>
      </c>
      <c r="B527" s="16">
        <v>7</v>
      </c>
      <c r="E527"/>
      <c r="F527"/>
      <c r="I527" s="22"/>
      <c r="J527" s="31"/>
      <c r="K527" s="32"/>
      <c r="L527" s="30"/>
      <c r="M527" s="33"/>
    </row>
    <row r="528" spans="1:13" x14ac:dyDescent="0.25">
      <c r="A528" s="15" t="s">
        <v>2931</v>
      </c>
      <c r="B528" s="16">
        <v>2</v>
      </c>
      <c r="E528"/>
      <c r="F528"/>
      <c r="I528" s="22"/>
      <c r="J528" s="31"/>
      <c r="K528" s="32"/>
      <c r="L528" s="30"/>
      <c r="M528" s="33"/>
    </row>
    <row r="529" spans="1:13" x14ac:dyDescent="0.25">
      <c r="A529" s="15" t="s">
        <v>2022</v>
      </c>
      <c r="B529" s="16">
        <v>7</v>
      </c>
      <c r="E529"/>
      <c r="F529"/>
      <c r="I529" s="22"/>
      <c r="J529" s="31"/>
      <c r="K529" s="32"/>
      <c r="L529" s="30"/>
      <c r="M529" s="33"/>
    </row>
    <row r="530" spans="1:13" x14ac:dyDescent="0.25">
      <c r="A530" s="15" t="s">
        <v>1808</v>
      </c>
      <c r="B530" s="16">
        <v>2</v>
      </c>
      <c r="E530"/>
      <c r="F530"/>
      <c r="I530" s="22"/>
      <c r="J530" s="31"/>
      <c r="K530" s="32"/>
      <c r="L530" s="30"/>
      <c r="M530" s="33"/>
    </row>
    <row r="531" spans="1:13" x14ac:dyDescent="0.25">
      <c r="A531" s="15" t="s">
        <v>2770</v>
      </c>
      <c r="B531" s="16">
        <v>3</v>
      </c>
      <c r="E531"/>
      <c r="F531"/>
      <c r="I531" s="22"/>
      <c r="J531" s="31"/>
      <c r="K531" s="32"/>
      <c r="L531" s="30"/>
      <c r="M531" s="33"/>
    </row>
    <row r="532" spans="1:13" x14ac:dyDescent="0.25">
      <c r="A532" s="15" t="s">
        <v>1646</v>
      </c>
      <c r="B532" s="16">
        <v>3</v>
      </c>
      <c r="E532"/>
      <c r="F532"/>
      <c r="I532" s="22"/>
      <c r="J532" s="31"/>
      <c r="K532" s="32"/>
      <c r="L532" s="30"/>
      <c r="M532" s="33"/>
    </row>
    <row r="533" spans="1:13" x14ac:dyDescent="0.25">
      <c r="A533" s="15" t="s">
        <v>1199</v>
      </c>
      <c r="B533" s="16">
        <v>11</v>
      </c>
      <c r="E533"/>
      <c r="F533"/>
      <c r="I533" s="22"/>
      <c r="J533" s="31"/>
      <c r="K533" s="32"/>
      <c r="L533" s="30"/>
      <c r="M533" s="33"/>
    </row>
    <row r="534" spans="1:13" x14ac:dyDescent="0.25">
      <c r="A534" s="15" t="s">
        <v>2128</v>
      </c>
      <c r="B534" s="16">
        <v>6</v>
      </c>
      <c r="E534"/>
      <c r="F534"/>
      <c r="I534" s="22"/>
      <c r="J534" s="31"/>
      <c r="K534" s="32"/>
      <c r="L534" s="30"/>
      <c r="M534" s="33"/>
    </row>
    <row r="535" spans="1:13" x14ac:dyDescent="0.25">
      <c r="A535" s="15" t="s">
        <v>2030</v>
      </c>
      <c r="B535" s="16">
        <v>2</v>
      </c>
      <c r="E535"/>
      <c r="F535"/>
      <c r="I535" s="22"/>
      <c r="J535" s="31"/>
      <c r="K535" s="32"/>
      <c r="L535" s="30"/>
      <c r="M535" s="33"/>
    </row>
    <row r="536" spans="1:13" x14ac:dyDescent="0.25">
      <c r="A536" s="15" t="s">
        <v>894</v>
      </c>
      <c r="B536" s="16">
        <v>8</v>
      </c>
      <c r="E536"/>
      <c r="F536"/>
      <c r="I536" s="22"/>
      <c r="J536" s="31"/>
      <c r="K536" s="32"/>
      <c r="L536" s="30"/>
      <c r="M536" s="33"/>
    </row>
    <row r="537" spans="1:13" x14ac:dyDescent="0.25">
      <c r="A537" s="15" t="s">
        <v>470</v>
      </c>
      <c r="B537" s="16">
        <v>9</v>
      </c>
      <c r="E537"/>
      <c r="F537"/>
      <c r="I537" s="22"/>
      <c r="J537" s="31"/>
      <c r="K537" s="32"/>
      <c r="L537" s="30"/>
      <c r="M537" s="33"/>
    </row>
    <row r="538" spans="1:13" x14ac:dyDescent="0.25">
      <c r="A538" s="15" t="s">
        <v>2832</v>
      </c>
      <c r="B538" s="16">
        <v>2</v>
      </c>
      <c r="E538"/>
      <c r="F538"/>
      <c r="I538" s="22"/>
      <c r="J538" s="31"/>
      <c r="K538" s="32"/>
      <c r="L538" s="30"/>
      <c r="M538" s="33"/>
    </row>
    <row r="539" spans="1:13" x14ac:dyDescent="0.25">
      <c r="A539" s="15" t="s">
        <v>57</v>
      </c>
      <c r="B539" s="16">
        <v>10</v>
      </c>
      <c r="E539"/>
      <c r="F539"/>
      <c r="I539" s="22"/>
      <c r="J539" s="31"/>
      <c r="K539" s="32"/>
      <c r="L539" s="30"/>
      <c r="M539" s="33"/>
    </row>
    <row r="540" spans="1:13" x14ac:dyDescent="0.25">
      <c r="A540" s="15" t="s">
        <v>821</v>
      </c>
      <c r="B540" s="16">
        <v>4</v>
      </c>
      <c r="E540"/>
      <c r="F540"/>
      <c r="I540" s="22"/>
      <c r="J540" s="31"/>
      <c r="K540" s="32"/>
      <c r="L540" s="30"/>
      <c r="M540" s="33"/>
    </row>
    <row r="541" spans="1:13" x14ac:dyDescent="0.25">
      <c r="A541" s="15" t="s">
        <v>1192</v>
      </c>
      <c r="B541" s="16">
        <v>3</v>
      </c>
      <c r="E541"/>
      <c r="F541"/>
      <c r="I541" s="22"/>
      <c r="J541" s="31"/>
      <c r="K541" s="32"/>
      <c r="L541" s="30"/>
      <c r="M541" s="33"/>
    </row>
    <row r="542" spans="1:13" x14ac:dyDescent="0.25">
      <c r="A542" s="15" t="s">
        <v>5924</v>
      </c>
      <c r="B542" s="16">
        <v>46</v>
      </c>
      <c r="E542"/>
      <c r="F542"/>
      <c r="I542" s="22"/>
      <c r="J542" s="31"/>
      <c r="K542" s="32"/>
      <c r="L542" s="30"/>
      <c r="M542" s="33"/>
    </row>
    <row r="543" spans="1:13" x14ac:dyDescent="0.25">
      <c r="A543" s="15" t="s">
        <v>1679</v>
      </c>
      <c r="B543" s="16">
        <v>10</v>
      </c>
      <c r="E543"/>
      <c r="F543"/>
      <c r="I543" s="22"/>
      <c r="J543" s="31"/>
      <c r="K543" s="32"/>
      <c r="L543" s="30"/>
      <c r="M543" s="33"/>
    </row>
    <row r="544" spans="1:13" x14ac:dyDescent="0.25">
      <c r="A544" s="15" t="s">
        <v>2510</v>
      </c>
      <c r="B544" s="16">
        <v>7</v>
      </c>
      <c r="E544"/>
      <c r="F544"/>
      <c r="I544" s="22"/>
      <c r="J544" s="31"/>
      <c r="K544" s="32"/>
      <c r="L544" s="30"/>
      <c r="M544" s="33"/>
    </row>
    <row r="545" spans="1:13" x14ac:dyDescent="0.25">
      <c r="A545" s="15" t="s">
        <v>2859</v>
      </c>
      <c r="B545" s="16">
        <v>4</v>
      </c>
      <c r="E545"/>
      <c r="F545"/>
      <c r="I545" s="22"/>
      <c r="J545" s="31"/>
      <c r="K545" s="32"/>
      <c r="L545" s="30"/>
      <c r="M545" s="33"/>
    </row>
    <row r="546" spans="1:13" x14ac:dyDescent="0.25">
      <c r="A546" s="15" t="s">
        <v>868</v>
      </c>
      <c r="B546" s="16">
        <v>4</v>
      </c>
      <c r="E546"/>
      <c r="F546"/>
      <c r="I546" s="22"/>
      <c r="J546" s="31"/>
      <c r="K546" s="32"/>
      <c r="L546" s="30"/>
      <c r="M546" s="33"/>
    </row>
    <row r="547" spans="1:13" x14ac:dyDescent="0.25">
      <c r="A547" s="15" t="s">
        <v>634</v>
      </c>
      <c r="B547" s="16">
        <v>7</v>
      </c>
      <c r="E547"/>
      <c r="F547"/>
      <c r="I547" s="22"/>
      <c r="J547" s="31"/>
      <c r="K547" s="32"/>
      <c r="L547" s="30"/>
      <c r="M547" s="33"/>
    </row>
    <row r="548" spans="1:13" x14ac:dyDescent="0.25">
      <c r="A548" s="15" t="s">
        <v>2263</v>
      </c>
      <c r="B548" s="16">
        <v>3</v>
      </c>
      <c r="E548"/>
      <c r="F548"/>
      <c r="I548" s="22"/>
      <c r="J548" s="31"/>
      <c r="K548" s="32"/>
      <c r="L548" s="30"/>
      <c r="M548" s="33"/>
    </row>
    <row r="549" spans="1:13" x14ac:dyDescent="0.25">
      <c r="A549" s="15" t="s">
        <v>1396</v>
      </c>
      <c r="B549" s="16">
        <v>4</v>
      </c>
      <c r="E549"/>
      <c r="F549"/>
      <c r="I549" s="22"/>
      <c r="J549" s="31"/>
      <c r="K549" s="32"/>
      <c r="L549" s="30"/>
      <c r="M549" s="33"/>
    </row>
    <row r="550" spans="1:13" x14ac:dyDescent="0.25">
      <c r="A550" s="15" t="s">
        <v>405</v>
      </c>
      <c r="B550" s="16">
        <v>4</v>
      </c>
      <c r="E550"/>
      <c r="F550"/>
      <c r="I550" s="22"/>
      <c r="J550" s="31"/>
      <c r="K550" s="32"/>
      <c r="L550" s="30"/>
      <c r="M550" s="33"/>
    </row>
    <row r="551" spans="1:13" x14ac:dyDescent="0.25">
      <c r="A551" s="15" t="s">
        <v>2505</v>
      </c>
      <c r="B551" s="16">
        <v>7</v>
      </c>
      <c r="E551"/>
      <c r="F551"/>
      <c r="I551" s="22"/>
      <c r="J551" s="31"/>
      <c r="K551" s="32"/>
      <c r="L551" s="30"/>
      <c r="M551" s="33"/>
    </row>
    <row r="552" spans="1:13" x14ac:dyDescent="0.25">
      <c r="A552" s="15" t="s">
        <v>2741</v>
      </c>
      <c r="B552" s="16">
        <v>2</v>
      </c>
      <c r="E552"/>
      <c r="F552"/>
      <c r="I552" s="22"/>
      <c r="J552" s="31"/>
      <c r="K552" s="32"/>
      <c r="L552" s="30"/>
      <c r="M552" s="33"/>
    </row>
    <row r="553" spans="1:13" x14ac:dyDescent="0.25">
      <c r="A553" s="15" t="s">
        <v>2520</v>
      </c>
      <c r="B553" s="16">
        <v>5</v>
      </c>
      <c r="E553"/>
      <c r="F553"/>
      <c r="I553" s="22"/>
      <c r="J553" s="31"/>
      <c r="K553" s="32"/>
      <c r="L553" s="30"/>
      <c r="M553" s="33"/>
    </row>
    <row r="554" spans="1:13" x14ac:dyDescent="0.25">
      <c r="A554" s="15" t="s">
        <v>3085</v>
      </c>
      <c r="B554" s="16">
        <v>4</v>
      </c>
      <c r="E554"/>
      <c r="F554"/>
      <c r="I554" s="22"/>
      <c r="J554" s="31"/>
      <c r="K554" s="32"/>
      <c r="L554" s="30"/>
      <c r="M554" s="33"/>
    </row>
    <row r="555" spans="1:13" x14ac:dyDescent="0.25">
      <c r="A555" s="15" t="s">
        <v>1548</v>
      </c>
      <c r="B555" s="16">
        <v>2</v>
      </c>
      <c r="E555"/>
      <c r="F555"/>
      <c r="I555" s="22"/>
      <c r="J555" s="31"/>
      <c r="K555" s="32"/>
      <c r="L555" s="30"/>
      <c r="M555" s="33"/>
    </row>
    <row r="556" spans="1:13" x14ac:dyDescent="0.25">
      <c r="A556" s="15" t="s">
        <v>2625</v>
      </c>
      <c r="B556" s="16">
        <v>6</v>
      </c>
      <c r="E556"/>
      <c r="F556"/>
      <c r="I556" s="22"/>
      <c r="J556" s="31"/>
      <c r="K556" s="32"/>
      <c r="L556" s="30"/>
      <c r="M556" s="33"/>
    </row>
    <row r="557" spans="1:13" x14ac:dyDescent="0.25">
      <c r="A557" s="15" t="s">
        <v>1796</v>
      </c>
      <c r="B557" s="16">
        <v>6</v>
      </c>
      <c r="E557"/>
      <c r="F557"/>
      <c r="I557" s="22"/>
      <c r="J557" s="31"/>
      <c r="K557" s="32"/>
      <c r="L557" s="30"/>
      <c r="M557" s="33"/>
    </row>
    <row r="558" spans="1:13" x14ac:dyDescent="0.25">
      <c r="A558" s="15" t="s">
        <v>276</v>
      </c>
      <c r="B558" s="16">
        <v>5</v>
      </c>
      <c r="E558"/>
      <c r="F558"/>
      <c r="I558" s="22"/>
      <c r="J558" s="31"/>
      <c r="K558" s="32"/>
      <c r="L558" s="30"/>
      <c r="M558" s="33"/>
    </row>
    <row r="559" spans="1:13" x14ac:dyDescent="0.25">
      <c r="A559" s="15" t="s">
        <v>2206</v>
      </c>
      <c r="B559" s="16">
        <v>3</v>
      </c>
      <c r="E559"/>
      <c r="F559"/>
      <c r="I559" s="22"/>
      <c r="J559" s="31"/>
      <c r="K559" s="32"/>
      <c r="L559" s="30"/>
      <c r="M559" s="33"/>
    </row>
    <row r="560" spans="1:13" x14ac:dyDescent="0.25">
      <c r="A560" s="15" t="s">
        <v>529</v>
      </c>
      <c r="B560" s="16">
        <v>4</v>
      </c>
      <c r="E560"/>
      <c r="F560"/>
      <c r="I560" s="22"/>
      <c r="J560" s="31"/>
      <c r="K560" s="32"/>
      <c r="L560" s="30"/>
      <c r="M560" s="33"/>
    </row>
    <row r="561" spans="1:13" x14ac:dyDescent="0.25">
      <c r="A561" s="15" t="s">
        <v>1815</v>
      </c>
      <c r="B561" s="16">
        <v>7</v>
      </c>
      <c r="E561"/>
      <c r="F561"/>
      <c r="I561" s="22"/>
      <c r="J561" s="31"/>
      <c r="K561" s="32"/>
      <c r="L561" s="30"/>
      <c r="M561" s="33"/>
    </row>
    <row r="562" spans="1:13" x14ac:dyDescent="0.25">
      <c r="A562" s="15" t="s">
        <v>2565</v>
      </c>
      <c r="B562" s="16">
        <v>4</v>
      </c>
      <c r="E562"/>
      <c r="F562"/>
      <c r="I562" s="22"/>
      <c r="J562" s="31"/>
      <c r="K562" s="32"/>
      <c r="L562" s="30"/>
      <c r="M562" s="33"/>
    </row>
    <row r="563" spans="1:13" x14ac:dyDescent="0.25">
      <c r="A563" s="15" t="s">
        <v>1358</v>
      </c>
      <c r="B563" s="16">
        <v>5</v>
      </c>
      <c r="E563"/>
      <c r="F563"/>
      <c r="I563" s="22"/>
      <c r="J563" s="31"/>
      <c r="K563" s="32"/>
      <c r="L563" s="30"/>
      <c r="M563" s="33"/>
    </row>
    <row r="564" spans="1:13" x14ac:dyDescent="0.25">
      <c r="A564" s="15" t="s">
        <v>1546</v>
      </c>
      <c r="B564" s="16">
        <v>5</v>
      </c>
      <c r="E564"/>
      <c r="F564"/>
      <c r="I564" s="22"/>
      <c r="J564" s="31"/>
      <c r="K564" s="32"/>
      <c r="L564" s="30"/>
      <c r="M564" s="33"/>
    </row>
    <row r="565" spans="1:13" x14ac:dyDescent="0.25">
      <c r="A565" s="15" t="s">
        <v>2279</v>
      </c>
      <c r="B565" s="16">
        <v>6</v>
      </c>
      <c r="E565"/>
      <c r="F565"/>
      <c r="I565" s="22"/>
      <c r="J565" s="31"/>
      <c r="K565" s="32"/>
      <c r="L565" s="30"/>
      <c r="M565" s="33"/>
    </row>
    <row r="566" spans="1:13" x14ac:dyDescent="0.25">
      <c r="A566" s="15" t="s">
        <v>1841</v>
      </c>
      <c r="B566" s="16">
        <v>2</v>
      </c>
      <c r="E566"/>
      <c r="F566"/>
      <c r="I566" s="22"/>
      <c r="J566" s="31"/>
      <c r="K566" s="32"/>
      <c r="L566" s="30"/>
      <c r="M566" s="33"/>
    </row>
    <row r="567" spans="1:13" x14ac:dyDescent="0.25">
      <c r="A567" s="15" t="s">
        <v>181</v>
      </c>
      <c r="B567" s="16">
        <v>2</v>
      </c>
      <c r="E567"/>
      <c r="F567"/>
      <c r="I567" s="22"/>
      <c r="J567" s="31"/>
      <c r="K567" s="32"/>
      <c r="L567" s="30"/>
      <c r="M567" s="33"/>
    </row>
    <row r="568" spans="1:13" x14ac:dyDescent="0.25">
      <c r="A568" s="15" t="s">
        <v>558</v>
      </c>
      <c r="B568" s="16">
        <v>5</v>
      </c>
      <c r="E568"/>
      <c r="F568"/>
      <c r="I568" s="22"/>
      <c r="J568" s="31"/>
      <c r="K568" s="32"/>
      <c r="L568" s="30"/>
      <c r="M568" s="33"/>
    </row>
    <row r="569" spans="1:13" x14ac:dyDescent="0.25">
      <c r="A569" s="15" t="s">
        <v>2183</v>
      </c>
      <c r="B569" s="16">
        <v>4</v>
      </c>
      <c r="E569"/>
      <c r="F569"/>
      <c r="I569" s="22"/>
      <c r="J569" s="31"/>
      <c r="K569" s="32"/>
      <c r="L569" s="30"/>
      <c r="M569" s="33"/>
    </row>
    <row r="570" spans="1:13" x14ac:dyDescent="0.25">
      <c r="A570" s="15" t="s">
        <v>2151</v>
      </c>
      <c r="B570" s="16">
        <v>6</v>
      </c>
      <c r="E570"/>
      <c r="F570"/>
      <c r="I570" s="22"/>
      <c r="J570" s="31"/>
      <c r="K570" s="32"/>
      <c r="L570" s="30"/>
      <c r="M570" s="33"/>
    </row>
    <row r="571" spans="1:13" x14ac:dyDescent="0.25">
      <c r="A571" s="15" t="s">
        <v>948</v>
      </c>
      <c r="B571" s="16">
        <v>2</v>
      </c>
      <c r="E571"/>
      <c r="F571"/>
      <c r="I571" s="22"/>
      <c r="J571" s="31"/>
      <c r="K571" s="32"/>
      <c r="L571" s="30"/>
      <c r="M571" s="33"/>
    </row>
    <row r="572" spans="1:13" x14ac:dyDescent="0.25">
      <c r="A572" s="15" t="s">
        <v>554</v>
      </c>
      <c r="B572" s="16">
        <v>5</v>
      </c>
      <c r="E572"/>
      <c r="F572"/>
      <c r="I572" s="22"/>
      <c r="J572" s="31"/>
      <c r="K572" s="32"/>
      <c r="L572" s="30"/>
      <c r="M572" s="33"/>
    </row>
    <row r="573" spans="1:13" x14ac:dyDescent="0.25">
      <c r="A573" s="15" t="s">
        <v>33</v>
      </c>
      <c r="B573" s="16">
        <v>3</v>
      </c>
      <c r="E573"/>
      <c r="F573"/>
      <c r="I573" s="22"/>
      <c r="J573" s="31"/>
      <c r="K573" s="32"/>
      <c r="L573" s="30"/>
      <c r="M573" s="33"/>
    </row>
    <row r="574" spans="1:13" x14ac:dyDescent="0.25">
      <c r="A574" s="15" t="s">
        <v>2470</v>
      </c>
      <c r="B574" s="16">
        <v>5</v>
      </c>
      <c r="E574"/>
      <c r="F574"/>
      <c r="I574" s="22"/>
      <c r="J574" s="31"/>
      <c r="K574" s="32"/>
      <c r="L574" s="30"/>
      <c r="M574" s="33"/>
    </row>
    <row r="575" spans="1:13" x14ac:dyDescent="0.25">
      <c r="A575" s="15" t="s">
        <v>3181</v>
      </c>
      <c r="B575" s="16">
        <v>5</v>
      </c>
      <c r="E575"/>
      <c r="F575"/>
      <c r="I575" s="22"/>
      <c r="J575" s="31"/>
      <c r="K575" s="32"/>
      <c r="L575" s="30"/>
      <c r="M575" s="33"/>
    </row>
    <row r="576" spans="1:13" x14ac:dyDescent="0.25">
      <c r="A576" s="15" t="s">
        <v>2385</v>
      </c>
      <c r="B576" s="16">
        <v>12</v>
      </c>
      <c r="E576"/>
      <c r="F576"/>
      <c r="I576" s="22"/>
      <c r="J576" s="31"/>
      <c r="K576" s="32"/>
      <c r="L576" s="30"/>
      <c r="M576" s="33"/>
    </row>
    <row r="577" spans="1:13" x14ac:dyDescent="0.25">
      <c r="A577" s="15" t="s">
        <v>581</v>
      </c>
      <c r="B577" s="16">
        <v>1</v>
      </c>
      <c r="E577"/>
      <c r="F577"/>
      <c r="I577" s="22"/>
      <c r="J577" s="31"/>
      <c r="K577" s="32"/>
      <c r="L577" s="30"/>
      <c r="M577" s="33"/>
    </row>
    <row r="578" spans="1:13" x14ac:dyDescent="0.25">
      <c r="A578" s="15" t="s">
        <v>2119</v>
      </c>
      <c r="B578" s="16">
        <v>5</v>
      </c>
      <c r="E578"/>
      <c r="F578"/>
      <c r="I578" s="22"/>
      <c r="J578" s="31"/>
      <c r="K578" s="32"/>
      <c r="L578" s="30"/>
      <c r="M578" s="33"/>
    </row>
    <row r="579" spans="1:13" x14ac:dyDescent="0.25">
      <c r="A579" s="15" t="s">
        <v>1281</v>
      </c>
      <c r="B579" s="16">
        <v>6</v>
      </c>
      <c r="E579"/>
      <c r="F579"/>
      <c r="I579" s="22"/>
      <c r="J579" s="31"/>
      <c r="K579" s="32"/>
      <c r="L579" s="30"/>
      <c r="M579" s="33"/>
    </row>
    <row r="580" spans="1:13" x14ac:dyDescent="0.25">
      <c r="A580" s="15" t="s">
        <v>1484</v>
      </c>
      <c r="B580" s="16">
        <v>5</v>
      </c>
      <c r="E580"/>
      <c r="F580"/>
      <c r="I580" s="22"/>
      <c r="J580" s="31"/>
      <c r="K580" s="32"/>
      <c r="L580" s="30"/>
      <c r="M580" s="33"/>
    </row>
    <row r="581" spans="1:13" x14ac:dyDescent="0.25">
      <c r="A581" s="15" t="s">
        <v>2645</v>
      </c>
      <c r="B581" s="16">
        <v>8</v>
      </c>
      <c r="E581"/>
      <c r="F581"/>
      <c r="I581" s="22"/>
      <c r="J581" s="31"/>
      <c r="K581" s="32"/>
      <c r="L581" s="30"/>
      <c r="M581" s="33"/>
    </row>
    <row r="582" spans="1:13" x14ac:dyDescent="0.25">
      <c r="A582" s="15" t="s">
        <v>1184</v>
      </c>
      <c r="B582" s="16">
        <v>3</v>
      </c>
      <c r="E582"/>
      <c r="F582"/>
      <c r="I582" s="22"/>
      <c r="J582" s="31"/>
      <c r="K582" s="32"/>
      <c r="L582" s="30"/>
      <c r="M582" s="33"/>
    </row>
    <row r="583" spans="1:13" x14ac:dyDescent="0.25">
      <c r="A583" s="15" t="s">
        <v>499</v>
      </c>
      <c r="B583" s="16">
        <v>5</v>
      </c>
      <c r="E583"/>
      <c r="F583"/>
      <c r="I583" s="22"/>
      <c r="J583" s="31"/>
      <c r="K583" s="32"/>
      <c r="L583" s="30"/>
      <c r="M583" s="33"/>
    </row>
    <row r="584" spans="1:13" x14ac:dyDescent="0.25">
      <c r="A584" s="15" t="s">
        <v>144</v>
      </c>
      <c r="B584" s="16">
        <v>1</v>
      </c>
      <c r="E584"/>
      <c r="F584"/>
      <c r="I584" s="22"/>
      <c r="J584" s="31"/>
      <c r="K584" s="32"/>
      <c r="L584" s="30"/>
      <c r="M584" s="33"/>
    </row>
    <row r="585" spans="1:13" x14ac:dyDescent="0.25">
      <c r="A585" s="15" t="s">
        <v>1014</v>
      </c>
      <c r="B585" s="16">
        <v>6</v>
      </c>
      <c r="E585"/>
      <c r="F585"/>
      <c r="I585" s="22"/>
      <c r="J585" s="31"/>
      <c r="K585" s="32"/>
      <c r="L585" s="30"/>
      <c r="M585" s="33"/>
    </row>
    <row r="586" spans="1:13" x14ac:dyDescent="0.25">
      <c r="A586" s="15" t="s">
        <v>765</v>
      </c>
      <c r="B586" s="16">
        <v>4</v>
      </c>
      <c r="E586"/>
      <c r="F586"/>
      <c r="I586" s="22"/>
      <c r="J586" s="31"/>
      <c r="K586" s="32"/>
      <c r="L586" s="30"/>
      <c r="M586" s="33"/>
    </row>
    <row r="587" spans="1:13" x14ac:dyDescent="0.25">
      <c r="A587" s="15" t="s">
        <v>947</v>
      </c>
      <c r="B587" s="16">
        <v>9</v>
      </c>
      <c r="E587"/>
      <c r="F587"/>
      <c r="I587" s="22"/>
      <c r="J587" s="31"/>
      <c r="K587" s="32"/>
      <c r="L587" s="30"/>
      <c r="M587" s="33"/>
    </row>
    <row r="588" spans="1:13" x14ac:dyDescent="0.25">
      <c r="A588" s="15" t="s">
        <v>1499</v>
      </c>
      <c r="B588" s="16">
        <v>7</v>
      </c>
      <c r="E588"/>
      <c r="F588"/>
      <c r="I588" s="22"/>
      <c r="J588" s="31"/>
      <c r="K588" s="32"/>
      <c r="L588" s="30"/>
      <c r="M588" s="33"/>
    </row>
    <row r="589" spans="1:13" x14ac:dyDescent="0.25">
      <c r="A589" s="15" t="s">
        <v>1060</v>
      </c>
      <c r="B589" s="16">
        <v>6</v>
      </c>
      <c r="E589"/>
      <c r="F589"/>
      <c r="I589" s="22"/>
      <c r="J589" s="31"/>
      <c r="K589" s="32"/>
      <c r="L589" s="30"/>
      <c r="M589" s="33"/>
    </row>
    <row r="590" spans="1:13" x14ac:dyDescent="0.25">
      <c r="A590" s="15" t="s">
        <v>622</v>
      </c>
      <c r="B590" s="16">
        <v>3</v>
      </c>
      <c r="E590"/>
      <c r="F590"/>
      <c r="I590" s="22"/>
      <c r="J590" s="31"/>
      <c r="K590" s="32"/>
      <c r="L590" s="30"/>
      <c r="M590" s="33"/>
    </row>
    <row r="591" spans="1:13" x14ac:dyDescent="0.25">
      <c r="A591" s="15" t="s">
        <v>456</v>
      </c>
      <c r="B591" s="16">
        <v>5</v>
      </c>
      <c r="E591"/>
      <c r="F591"/>
      <c r="I591" s="22"/>
      <c r="J591" s="31"/>
      <c r="K591" s="32"/>
      <c r="L591" s="30"/>
      <c r="M591" s="33"/>
    </row>
    <row r="592" spans="1:13" x14ac:dyDescent="0.25">
      <c r="A592" s="15" t="s">
        <v>1763</v>
      </c>
      <c r="B592" s="16">
        <v>8</v>
      </c>
      <c r="E592"/>
      <c r="F592"/>
      <c r="I592" s="22"/>
      <c r="J592" s="31"/>
      <c r="K592" s="32"/>
      <c r="L592" s="30"/>
      <c r="M592" s="33"/>
    </row>
    <row r="593" spans="1:13" x14ac:dyDescent="0.25">
      <c r="A593" s="15" t="s">
        <v>1575</v>
      </c>
      <c r="B593" s="16">
        <v>8</v>
      </c>
      <c r="E593"/>
      <c r="F593"/>
      <c r="I593" s="22"/>
      <c r="J593" s="31"/>
      <c r="K593" s="32"/>
      <c r="L593" s="30"/>
      <c r="M593" s="33"/>
    </row>
    <row r="594" spans="1:13" x14ac:dyDescent="0.25">
      <c r="A594" s="15" t="s">
        <v>317</v>
      </c>
      <c r="B594" s="16">
        <v>6</v>
      </c>
      <c r="E594"/>
      <c r="F594"/>
      <c r="I594" s="22"/>
      <c r="J594" s="31"/>
      <c r="K594" s="32"/>
      <c r="L594" s="30"/>
      <c r="M594" s="33"/>
    </row>
    <row r="595" spans="1:13" x14ac:dyDescent="0.25">
      <c r="A595" s="15" t="s">
        <v>1249</v>
      </c>
      <c r="B595" s="16">
        <v>5</v>
      </c>
      <c r="E595"/>
      <c r="F595"/>
      <c r="I595" s="22"/>
      <c r="J595" s="31"/>
      <c r="K595" s="32"/>
      <c r="L595" s="30"/>
      <c r="M595" s="33"/>
    </row>
    <row r="596" spans="1:13" x14ac:dyDescent="0.25">
      <c r="A596" s="15" t="s">
        <v>2667</v>
      </c>
      <c r="B596" s="16">
        <v>14</v>
      </c>
      <c r="E596"/>
      <c r="F596"/>
      <c r="I596" s="22"/>
      <c r="J596" s="31"/>
      <c r="K596" s="32"/>
      <c r="L596" s="30"/>
      <c r="M596" s="33"/>
    </row>
    <row r="597" spans="1:13" x14ac:dyDescent="0.25">
      <c r="A597" s="15" t="s">
        <v>2585</v>
      </c>
      <c r="B597" s="16">
        <v>5</v>
      </c>
      <c r="E597"/>
      <c r="F597"/>
      <c r="I597" s="22"/>
      <c r="J597" s="31"/>
      <c r="K597" s="32"/>
      <c r="L597" s="30"/>
      <c r="M597" s="33"/>
    </row>
    <row r="598" spans="1:13" x14ac:dyDescent="0.25">
      <c r="A598" s="15" t="s">
        <v>1137</v>
      </c>
      <c r="B598" s="16">
        <v>5</v>
      </c>
      <c r="E598"/>
      <c r="F598"/>
      <c r="I598" s="22"/>
      <c r="J598" s="31"/>
      <c r="K598" s="32"/>
      <c r="L598" s="30"/>
      <c r="M598" s="33"/>
    </row>
    <row r="599" spans="1:13" x14ac:dyDescent="0.25">
      <c r="A599" s="15" t="s">
        <v>1969</v>
      </c>
      <c r="B599" s="16">
        <v>2</v>
      </c>
      <c r="E599"/>
      <c r="F599"/>
      <c r="I599" s="22"/>
      <c r="J599" s="31"/>
      <c r="K599" s="32"/>
      <c r="L599" s="30"/>
      <c r="M599" s="33"/>
    </row>
    <row r="600" spans="1:13" x14ac:dyDescent="0.25">
      <c r="A600" s="15" t="s">
        <v>2983</v>
      </c>
      <c r="B600" s="16">
        <v>6</v>
      </c>
      <c r="E600"/>
      <c r="F600"/>
      <c r="I600" s="22"/>
      <c r="J600" s="31"/>
      <c r="K600" s="32"/>
      <c r="L600" s="30"/>
      <c r="M600" s="33"/>
    </row>
    <row r="601" spans="1:13" x14ac:dyDescent="0.25">
      <c r="A601" s="15" t="s">
        <v>154</v>
      </c>
      <c r="B601" s="16">
        <v>2</v>
      </c>
      <c r="E601"/>
      <c r="F601"/>
      <c r="I601" s="22"/>
      <c r="J601" s="31"/>
      <c r="K601" s="32"/>
      <c r="L601" s="30"/>
      <c r="M601" s="33"/>
    </row>
    <row r="602" spans="1:13" x14ac:dyDescent="0.25">
      <c r="A602" s="15" t="s">
        <v>2708</v>
      </c>
      <c r="B602" s="16">
        <v>7</v>
      </c>
      <c r="E602"/>
      <c r="F602"/>
      <c r="I602" s="22"/>
      <c r="J602" s="31"/>
      <c r="K602" s="32"/>
      <c r="L602" s="30"/>
      <c r="M602" s="33"/>
    </row>
    <row r="603" spans="1:13" x14ac:dyDescent="0.25">
      <c r="A603" s="15" t="s">
        <v>650</v>
      </c>
      <c r="B603" s="16">
        <v>4</v>
      </c>
      <c r="E603"/>
      <c r="F603"/>
      <c r="I603" s="22"/>
      <c r="J603" s="31"/>
      <c r="K603" s="32"/>
      <c r="L603" s="30"/>
      <c r="M603" s="33"/>
    </row>
    <row r="604" spans="1:13" x14ac:dyDescent="0.25">
      <c r="A604" s="15" t="s">
        <v>2774</v>
      </c>
      <c r="B604" s="16">
        <v>6</v>
      </c>
      <c r="E604"/>
      <c r="F604"/>
      <c r="I604" s="22"/>
      <c r="J604" s="31"/>
      <c r="K604" s="32"/>
      <c r="L604" s="30"/>
      <c r="M604" s="33"/>
    </row>
    <row r="605" spans="1:13" x14ac:dyDescent="0.25">
      <c r="A605" s="15" t="s">
        <v>731</v>
      </c>
      <c r="B605" s="16">
        <v>5</v>
      </c>
      <c r="E605"/>
      <c r="F605"/>
      <c r="I605" s="22"/>
      <c r="J605" s="31"/>
      <c r="K605" s="32"/>
      <c r="L605" s="30"/>
      <c r="M605" s="33"/>
    </row>
    <row r="606" spans="1:13" x14ac:dyDescent="0.25">
      <c r="A606" s="15" t="s">
        <v>1822</v>
      </c>
      <c r="B606" s="16">
        <v>5</v>
      </c>
      <c r="E606"/>
      <c r="F606"/>
      <c r="I606" s="22"/>
      <c r="J606" s="31"/>
      <c r="K606" s="32"/>
      <c r="L606" s="30"/>
      <c r="M606" s="33"/>
    </row>
    <row r="607" spans="1:13" x14ac:dyDescent="0.25">
      <c r="A607" s="15" t="s">
        <v>3050</v>
      </c>
      <c r="B607" s="16">
        <v>1</v>
      </c>
      <c r="E607"/>
      <c r="F607"/>
      <c r="I607" s="22"/>
      <c r="J607" s="31"/>
      <c r="K607" s="32"/>
      <c r="L607" s="30"/>
      <c r="M607" s="33"/>
    </row>
    <row r="608" spans="1:13" x14ac:dyDescent="0.25">
      <c r="A608" s="15" t="s">
        <v>1542</v>
      </c>
      <c r="B608" s="16">
        <v>2</v>
      </c>
      <c r="E608"/>
      <c r="F608"/>
      <c r="I608" s="22"/>
      <c r="J608" s="31"/>
      <c r="K608" s="32"/>
      <c r="L608" s="30"/>
      <c r="M608" s="33"/>
    </row>
    <row r="609" spans="1:13" x14ac:dyDescent="0.25">
      <c r="A609" s="15" t="s">
        <v>2569</v>
      </c>
      <c r="B609" s="16">
        <v>2</v>
      </c>
      <c r="E609"/>
      <c r="F609"/>
      <c r="I609" s="22"/>
      <c r="J609" s="31"/>
      <c r="K609" s="32"/>
      <c r="L609" s="30"/>
      <c r="M609" s="33"/>
    </row>
    <row r="610" spans="1:13" x14ac:dyDescent="0.25">
      <c r="A610" s="15" t="s">
        <v>2276</v>
      </c>
      <c r="B610" s="16">
        <v>1</v>
      </c>
      <c r="E610"/>
      <c r="F610"/>
      <c r="I610" s="22"/>
      <c r="J610" s="31"/>
      <c r="K610" s="32"/>
      <c r="L610" s="30"/>
      <c r="M610" s="33"/>
    </row>
    <row r="611" spans="1:13" x14ac:dyDescent="0.25">
      <c r="A611" s="15" t="s">
        <v>1001</v>
      </c>
      <c r="B611" s="16">
        <v>1</v>
      </c>
      <c r="E611"/>
      <c r="F611"/>
      <c r="I611" s="22"/>
      <c r="J611" s="31"/>
      <c r="K611" s="32"/>
      <c r="L611" s="30"/>
      <c r="M611" s="33"/>
    </row>
    <row r="612" spans="1:13" x14ac:dyDescent="0.25">
      <c r="A612" s="15" t="s">
        <v>1869</v>
      </c>
      <c r="B612" s="16">
        <v>6</v>
      </c>
      <c r="E612"/>
      <c r="F612"/>
      <c r="I612" s="22"/>
      <c r="J612" s="31"/>
      <c r="K612" s="32"/>
      <c r="L612" s="30"/>
      <c r="M612" s="33"/>
    </row>
    <row r="613" spans="1:13" x14ac:dyDescent="0.25">
      <c r="A613" s="15" t="s">
        <v>2885</v>
      </c>
      <c r="B613" s="16">
        <v>3</v>
      </c>
      <c r="E613"/>
      <c r="F613"/>
      <c r="I613" s="22"/>
      <c r="J613" s="31"/>
      <c r="K613" s="32"/>
      <c r="L613" s="30"/>
      <c r="M613" s="33"/>
    </row>
    <row r="614" spans="1:13" x14ac:dyDescent="0.25">
      <c r="A614" s="15" t="s">
        <v>2189</v>
      </c>
      <c r="B614" s="16">
        <v>5</v>
      </c>
      <c r="E614"/>
      <c r="F614"/>
      <c r="I614" s="22"/>
      <c r="J614" s="31"/>
      <c r="K614" s="32"/>
      <c r="L614" s="30"/>
      <c r="M614" s="33"/>
    </row>
    <row r="615" spans="1:13" x14ac:dyDescent="0.25">
      <c r="A615" s="15" t="s">
        <v>3012</v>
      </c>
      <c r="B615" s="16">
        <v>6</v>
      </c>
      <c r="E615"/>
      <c r="F615"/>
      <c r="I615" s="22"/>
      <c r="J615" s="31"/>
      <c r="K615" s="32"/>
      <c r="L615" s="30"/>
      <c r="M615" s="33"/>
    </row>
    <row r="616" spans="1:13" x14ac:dyDescent="0.25">
      <c r="A616" s="15" t="s">
        <v>2628</v>
      </c>
      <c r="B616" s="16">
        <v>4</v>
      </c>
      <c r="E616"/>
      <c r="F616"/>
      <c r="I616" s="22"/>
      <c r="J616" s="31"/>
      <c r="K616" s="32"/>
      <c r="L616" s="30"/>
      <c r="M616" s="33"/>
    </row>
    <row r="617" spans="1:13" x14ac:dyDescent="0.25">
      <c r="A617" s="15" t="s">
        <v>1802</v>
      </c>
      <c r="B617" s="16">
        <v>6</v>
      </c>
      <c r="E617"/>
      <c r="F617"/>
      <c r="I617" s="22"/>
      <c r="J617" s="31"/>
      <c r="K617" s="32"/>
      <c r="L617" s="30"/>
      <c r="M617" s="33"/>
    </row>
    <row r="618" spans="1:13" x14ac:dyDescent="0.25">
      <c r="A618" s="15" t="s">
        <v>1034</v>
      </c>
      <c r="B618" s="16">
        <v>3</v>
      </c>
      <c r="E618"/>
      <c r="F618"/>
      <c r="I618" s="22"/>
      <c r="J618" s="31"/>
      <c r="K618" s="32"/>
      <c r="L618" s="30"/>
      <c r="M618" s="33"/>
    </row>
    <row r="619" spans="1:13" x14ac:dyDescent="0.25">
      <c r="A619" s="15" t="s">
        <v>1915</v>
      </c>
      <c r="B619" s="16">
        <v>6</v>
      </c>
      <c r="E619"/>
      <c r="F619"/>
      <c r="I619" s="22"/>
      <c r="J619" s="31"/>
      <c r="K619" s="32"/>
      <c r="L619" s="30"/>
      <c r="M619" s="33"/>
    </row>
    <row r="620" spans="1:13" x14ac:dyDescent="0.25">
      <c r="A620" s="15" t="s">
        <v>2519</v>
      </c>
      <c r="B620" s="16">
        <v>5</v>
      </c>
      <c r="E620"/>
      <c r="F620"/>
      <c r="I620" s="22"/>
      <c r="J620" s="31"/>
      <c r="K620" s="32"/>
      <c r="L620" s="30"/>
      <c r="M620" s="33"/>
    </row>
    <row r="621" spans="1:13" x14ac:dyDescent="0.25">
      <c r="A621" s="15" t="s">
        <v>2737</v>
      </c>
      <c r="B621" s="16">
        <v>6</v>
      </c>
      <c r="E621"/>
      <c r="F621"/>
      <c r="I621" s="22"/>
      <c r="J621" s="31"/>
      <c r="K621" s="32"/>
      <c r="L621" s="30"/>
      <c r="M621" s="33"/>
    </row>
    <row r="622" spans="1:13" x14ac:dyDescent="0.25">
      <c r="A622" s="15" t="s">
        <v>2388</v>
      </c>
      <c r="B622" s="16">
        <v>3</v>
      </c>
      <c r="E622"/>
      <c r="F622"/>
      <c r="I622" s="22"/>
      <c r="J622" s="31"/>
      <c r="K622" s="32"/>
      <c r="L622" s="30"/>
      <c r="M622" s="33"/>
    </row>
    <row r="623" spans="1:13" x14ac:dyDescent="0.25">
      <c r="A623" s="15" t="s">
        <v>1170</v>
      </c>
      <c r="B623" s="16">
        <v>8</v>
      </c>
      <c r="E623"/>
      <c r="F623"/>
      <c r="I623" s="22"/>
      <c r="J623" s="31"/>
      <c r="K623" s="32"/>
      <c r="L623" s="30"/>
      <c r="M623" s="33"/>
    </row>
    <row r="624" spans="1:13" x14ac:dyDescent="0.25">
      <c r="A624" s="15" t="s">
        <v>2417</v>
      </c>
      <c r="B624" s="16">
        <v>2</v>
      </c>
      <c r="E624"/>
      <c r="F624"/>
      <c r="I624" s="22"/>
      <c r="J624" s="31"/>
      <c r="K624" s="32"/>
      <c r="L624" s="30"/>
      <c r="M624" s="33"/>
    </row>
    <row r="625" spans="1:13" x14ac:dyDescent="0.25">
      <c r="A625" s="15" t="s">
        <v>3166</v>
      </c>
      <c r="B625" s="16">
        <v>4</v>
      </c>
      <c r="E625"/>
      <c r="F625"/>
      <c r="I625" s="22"/>
      <c r="J625" s="31"/>
      <c r="K625" s="32"/>
      <c r="L625" s="30"/>
      <c r="M625" s="33"/>
    </row>
    <row r="626" spans="1:13" x14ac:dyDescent="0.25">
      <c r="A626" s="15" t="s">
        <v>429</v>
      </c>
      <c r="B626" s="16">
        <v>7</v>
      </c>
      <c r="E626"/>
      <c r="F626"/>
      <c r="I626" s="22"/>
      <c r="J626" s="31"/>
      <c r="K626" s="32"/>
      <c r="L626" s="30"/>
      <c r="M626" s="33"/>
    </row>
    <row r="627" spans="1:13" x14ac:dyDescent="0.25">
      <c r="A627" s="15" t="s">
        <v>3159</v>
      </c>
      <c r="B627" s="16">
        <v>2</v>
      </c>
      <c r="E627"/>
      <c r="F627"/>
      <c r="I627" s="22"/>
      <c r="J627" s="31"/>
      <c r="K627" s="32"/>
      <c r="L627" s="30"/>
      <c r="M627" s="33"/>
    </row>
    <row r="628" spans="1:13" x14ac:dyDescent="0.25">
      <c r="A628" s="15" t="s">
        <v>831</v>
      </c>
      <c r="B628" s="16">
        <v>6</v>
      </c>
      <c r="E628"/>
      <c r="F628"/>
      <c r="I628" s="22"/>
      <c r="J628" s="31"/>
      <c r="K628" s="32"/>
      <c r="L628" s="30"/>
      <c r="M628" s="33"/>
    </row>
    <row r="629" spans="1:13" x14ac:dyDescent="0.25">
      <c r="A629" s="15" t="s">
        <v>2775</v>
      </c>
      <c r="B629" s="16">
        <v>2</v>
      </c>
      <c r="E629"/>
      <c r="F629"/>
      <c r="I629" s="22"/>
      <c r="J629" s="31"/>
      <c r="K629" s="32"/>
      <c r="L629" s="30"/>
      <c r="M629" s="33"/>
    </row>
    <row r="630" spans="1:13" x14ac:dyDescent="0.25">
      <c r="A630" s="15" t="s">
        <v>2390</v>
      </c>
      <c r="B630" s="16">
        <v>2</v>
      </c>
      <c r="E630"/>
      <c r="F630"/>
      <c r="I630" s="22"/>
      <c r="J630" s="31"/>
      <c r="K630" s="32"/>
      <c r="L630" s="30"/>
      <c r="M630" s="33"/>
    </row>
    <row r="631" spans="1:13" x14ac:dyDescent="0.25">
      <c r="A631" s="15" t="s">
        <v>886</v>
      </c>
      <c r="B631" s="16">
        <v>4</v>
      </c>
      <c r="E631"/>
      <c r="F631"/>
      <c r="I631" s="22"/>
      <c r="J631" s="31"/>
      <c r="K631" s="32"/>
      <c r="L631" s="30"/>
      <c r="M631" s="33"/>
    </row>
    <row r="632" spans="1:13" x14ac:dyDescent="0.25">
      <c r="A632" s="15" t="s">
        <v>935</v>
      </c>
      <c r="B632" s="16">
        <v>5</v>
      </c>
      <c r="E632"/>
      <c r="F632"/>
      <c r="I632" s="22"/>
      <c r="J632" s="31"/>
      <c r="K632" s="32"/>
      <c r="L632" s="30"/>
      <c r="M632" s="33"/>
    </row>
    <row r="633" spans="1:13" x14ac:dyDescent="0.25">
      <c r="A633" s="15" t="s">
        <v>1334</v>
      </c>
      <c r="B633" s="16">
        <v>3</v>
      </c>
      <c r="E633"/>
      <c r="F633"/>
      <c r="I633" s="22"/>
      <c r="J633" s="31"/>
      <c r="K633" s="32"/>
      <c r="L633" s="30"/>
      <c r="M633" s="33"/>
    </row>
    <row r="634" spans="1:13" x14ac:dyDescent="0.25">
      <c r="A634" s="15" t="s">
        <v>219</v>
      </c>
      <c r="B634" s="16">
        <v>5</v>
      </c>
      <c r="E634"/>
      <c r="F634"/>
      <c r="I634" s="22"/>
      <c r="J634" s="31"/>
      <c r="K634" s="32"/>
      <c r="L634" s="30"/>
      <c r="M634" s="33"/>
    </row>
    <row r="635" spans="1:13" x14ac:dyDescent="0.25">
      <c r="A635" s="15" t="s">
        <v>2634</v>
      </c>
      <c r="B635" s="16">
        <v>5</v>
      </c>
      <c r="E635"/>
      <c r="F635"/>
      <c r="I635" s="22"/>
      <c r="J635" s="31"/>
      <c r="K635" s="32"/>
      <c r="L635" s="30"/>
      <c r="M635" s="33"/>
    </row>
    <row r="636" spans="1:13" x14ac:dyDescent="0.25">
      <c r="A636" s="15" t="s">
        <v>2177</v>
      </c>
      <c r="B636" s="16">
        <v>3</v>
      </c>
      <c r="E636"/>
      <c r="F636"/>
      <c r="I636" s="22"/>
      <c r="J636" s="31"/>
      <c r="K636" s="32"/>
      <c r="L636" s="30"/>
      <c r="M636" s="33"/>
    </row>
    <row r="637" spans="1:13" x14ac:dyDescent="0.25">
      <c r="A637" s="15" t="s">
        <v>769</v>
      </c>
      <c r="B637" s="16">
        <v>6</v>
      </c>
      <c r="E637"/>
      <c r="F637"/>
      <c r="I637" s="22"/>
      <c r="J637" s="31"/>
      <c r="K637" s="32"/>
      <c r="L637" s="30"/>
      <c r="M637" s="33"/>
    </row>
    <row r="638" spans="1:13" x14ac:dyDescent="0.25">
      <c r="A638" s="15" t="s">
        <v>1353</v>
      </c>
      <c r="B638" s="16">
        <v>7</v>
      </c>
      <c r="E638"/>
      <c r="F638"/>
      <c r="I638" s="22"/>
      <c r="J638" s="31"/>
      <c r="K638" s="32"/>
      <c r="L638" s="30"/>
      <c r="M638" s="33"/>
    </row>
    <row r="639" spans="1:13" x14ac:dyDescent="0.25">
      <c r="A639" s="15" t="s">
        <v>2054</v>
      </c>
      <c r="B639" s="16">
        <v>8</v>
      </c>
      <c r="E639"/>
      <c r="F639"/>
      <c r="I639" s="22"/>
      <c r="J639" s="31"/>
      <c r="K639" s="32"/>
      <c r="L639" s="30"/>
      <c r="M639" s="33"/>
    </row>
    <row r="640" spans="1:13" x14ac:dyDescent="0.25">
      <c r="A640" s="15" t="s">
        <v>726</v>
      </c>
      <c r="B640" s="16">
        <v>12</v>
      </c>
      <c r="E640"/>
      <c r="F640"/>
      <c r="I640" s="22"/>
      <c r="J640" s="31"/>
      <c r="K640" s="32"/>
      <c r="L640" s="30"/>
      <c r="M640" s="33"/>
    </row>
    <row r="641" spans="1:13" x14ac:dyDescent="0.25">
      <c r="A641" s="15" t="s">
        <v>3103</v>
      </c>
      <c r="B641" s="16">
        <v>10</v>
      </c>
      <c r="E641"/>
      <c r="F641"/>
      <c r="I641" s="22"/>
      <c r="J641" s="31"/>
      <c r="K641" s="32"/>
      <c r="L641" s="30"/>
      <c r="M641" s="33"/>
    </row>
    <row r="642" spans="1:13" x14ac:dyDescent="0.25">
      <c r="A642" s="15" t="s">
        <v>1200</v>
      </c>
      <c r="B642" s="16">
        <v>9</v>
      </c>
      <c r="E642"/>
      <c r="F642"/>
      <c r="I642" s="22"/>
      <c r="J642" s="31"/>
      <c r="K642" s="32"/>
      <c r="L642" s="30"/>
      <c r="M642" s="33"/>
    </row>
    <row r="643" spans="1:13" x14ac:dyDescent="0.25">
      <c r="A643" s="15" t="s">
        <v>1239</v>
      </c>
      <c r="B643" s="16">
        <v>5</v>
      </c>
      <c r="E643"/>
      <c r="F643"/>
      <c r="I643" s="22"/>
      <c r="J643" s="31"/>
      <c r="K643" s="32"/>
      <c r="L643" s="30"/>
      <c r="M643" s="33"/>
    </row>
    <row r="644" spans="1:13" x14ac:dyDescent="0.25">
      <c r="A644" s="15" t="s">
        <v>545</v>
      </c>
      <c r="B644" s="16">
        <v>9</v>
      </c>
      <c r="E644"/>
      <c r="F644"/>
      <c r="I644" s="22"/>
      <c r="J644" s="31"/>
      <c r="K644" s="32"/>
      <c r="L644" s="30"/>
      <c r="M644" s="33"/>
    </row>
    <row r="645" spans="1:13" x14ac:dyDescent="0.25">
      <c r="A645" s="15" t="s">
        <v>938</v>
      </c>
      <c r="B645" s="16">
        <v>4</v>
      </c>
      <c r="E645"/>
      <c r="F645"/>
      <c r="I645" s="22"/>
      <c r="J645" s="31"/>
      <c r="K645" s="32"/>
      <c r="L645" s="30"/>
      <c r="M645" s="33"/>
    </row>
    <row r="646" spans="1:13" x14ac:dyDescent="0.25">
      <c r="A646" s="15" t="s">
        <v>727</v>
      </c>
      <c r="B646" s="16">
        <v>4</v>
      </c>
      <c r="E646"/>
      <c r="F646"/>
      <c r="I646" s="22"/>
      <c r="J646" s="31"/>
      <c r="K646" s="32"/>
      <c r="L646" s="30"/>
      <c r="M646" s="33"/>
    </row>
    <row r="647" spans="1:13" x14ac:dyDescent="0.25">
      <c r="A647" s="15" t="s">
        <v>2062</v>
      </c>
      <c r="B647" s="16">
        <v>2</v>
      </c>
      <c r="E647"/>
      <c r="F647"/>
      <c r="I647" s="22"/>
      <c r="J647" s="31"/>
      <c r="K647" s="32"/>
      <c r="L647" s="30"/>
      <c r="M647" s="33"/>
    </row>
    <row r="648" spans="1:13" x14ac:dyDescent="0.25">
      <c r="A648" s="15" t="s">
        <v>2282</v>
      </c>
      <c r="B648" s="16">
        <v>8</v>
      </c>
      <c r="E648"/>
      <c r="F648"/>
      <c r="I648" s="22"/>
      <c r="J648" s="31"/>
      <c r="K648" s="32"/>
      <c r="L648" s="30"/>
      <c r="M648" s="33"/>
    </row>
    <row r="649" spans="1:13" x14ac:dyDescent="0.25">
      <c r="A649" s="15" t="s">
        <v>1030</v>
      </c>
      <c r="B649" s="16">
        <v>6</v>
      </c>
      <c r="E649"/>
      <c r="F649"/>
      <c r="I649" s="22"/>
      <c r="J649" s="31"/>
      <c r="K649" s="32"/>
      <c r="L649" s="30"/>
      <c r="M649" s="33"/>
    </row>
    <row r="650" spans="1:13" x14ac:dyDescent="0.25">
      <c r="A650" s="15" t="s">
        <v>2941</v>
      </c>
      <c r="B650" s="16">
        <v>10</v>
      </c>
      <c r="E650"/>
      <c r="F650"/>
      <c r="I650" s="22"/>
      <c r="J650" s="31"/>
      <c r="K650" s="32"/>
      <c r="L650" s="30"/>
      <c r="M650" s="33"/>
    </row>
    <row r="651" spans="1:13" x14ac:dyDescent="0.25">
      <c r="A651" s="15" t="s">
        <v>1015</v>
      </c>
      <c r="B651" s="16">
        <v>7</v>
      </c>
      <c r="E651"/>
      <c r="F651"/>
      <c r="I651" s="22"/>
      <c r="J651" s="31"/>
      <c r="K651" s="32"/>
      <c r="L651" s="30"/>
      <c r="M651" s="33"/>
    </row>
    <row r="652" spans="1:13" x14ac:dyDescent="0.25">
      <c r="A652" s="15" t="s">
        <v>338</v>
      </c>
      <c r="B652" s="16">
        <v>11</v>
      </c>
      <c r="E652"/>
      <c r="F652"/>
      <c r="I652" s="22"/>
      <c r="J652" s="31"/>
      <c r="K652" s="32"/>
      <c r="L652" s="30"/>
      <c r="M652" s="33"/>
    </row>
    <row r="653" spans="1:13" x14ac:dyDescent="0.25">
      <c r="A653" s="15" t="s">
        <v>258</v>
      </c>
      <c r="B653" s="16">
        <v>9</v>
      </c>
      <c r="E653"/>
      <c r="F653"/>
      <c r="I653" s="22"/>
      <c r="J653" s="31"/>
      <c r="K653" s="32"/>
      <c r="L653" s="30"/>
      <c r="M653" s="33"/>
    </row>
    <row r="654" spans="1:13" x14ac:dyDescent="0.25">
      <c r="A654" s="15" t="s">
        <v>2178</v>
      </c>
      <c r="B654" s="16">
        <v>6</v>
      </c>
      <c r="E654"/>
      <c r="F654"/>
      <c r="I654" s="22"/>
      <c r="J654" s="31"/>
      <c r="K654" s="32"/>
      <c r="L654" s="30"/>
      <c r="M654" s="33"/>
    </row>
    <row r="655" spans="1:13" x14ac:dyDescent="0.25">
      <c r="A655" s="15" t="s">
        <v>1551</v>
      </c>
      <c r="B655" s="16">
        <v>10</v>
      </c>
      <c r="E655"/>
      <c r="F655"/>
      <c r="I655" s="22"/>
      <c r="J655" s="31"/>
      <c r="K655" s="32"/>
      <c r="L655" s="30"/>
      <c r="M655" s="33"/>
    </row>
    <row r="656" spans="1:13" x14ac:dyDescent="0.25">
      <c r="A656" s="15" t="s">
        <v>972</v>
      </c>
      <c r="B656" s="16">
        <v>4</v>
      </c>
      <c r="E656"/>
      <c r="F656"/>
      <c r="I656" s="22"/>
      <c r="J656" s="31"/>
      <c r="K656" s="32"/>
      <c r="L656" s="30"/>
      <c r="M656" s="33"/>
    </row>
    <row r="657" spans="1:13" x14ac:dyDescent="0.25">
      <c r="A657" s="15" t="s">
        <v>3248</v>
      </c>
      <c r="B657" s="16">
        <v>3</v>
      </c>
      <c r="E657"/>
      <c r="F657"/>
      <c r="I657" s="22"/>
      <c r="J657" s="31"/>
      <c r="K657" s="32"/>
      <c r="L657" s="30"/>
      <c r="M657" s="33"/>
    </row>
    <row r="658" spans="1:13" x14ac:dyDescent="0.25">
      <c r="A658" s="15" t="s">
        <v>1514</v>
      </c>
      <c r="B658" s="16">
        <v>7</v>
      </c>
      <c r="E658"/>
      <c r="F658"/>
      <c r="I658" s="22"/>
      <c r="J658" s="31"/>
      <c r="K658" s="32"/>
      <c r="L658" s="30"/>
      <c r="M658" s="33"/>
    </row>
    <row r="659" spans="1:13" x14ac:dyDescent="0.25">
      <c r="A659" s="15" t="s">
        <v>1116</v>
      </c>
      <c r="B659" s="16">
        <v>2</v>
      </c>
      <c r="E659"/>
      <c r="F659"/>
      <c r="I659" s="22"/>
      <c r="J659" s="31"/>
      <c r="K659" s="32"/>
      <c r="L659" s="30"/>
      <c r="M659" s="33"/>
    </row>
    <row r="660" spans="1:13" x14ac:dyDescent="0.25">
      <c r="A660" s="15" t="s">
        <v>3040</v>
      </c>
      <c r="B660" s="16">
        <v>3</v>
      </c>
      <c r="E660"/>
      <c r="F660"/>
      <c r="I660" s="22"/>
      <c r="J660" s="31"/>
      <c r="K660" s="32"/>
      <c r="L660" s="30"/>
      <c r="M660" s="33"/>
    </row>
    <row r="661" spans="1:13" x14ac:dyDescent="0.25">
      <c r="A661" s="15" t="s">
        <v>2214</v>
      </c>
      <c r="B661" s="16">
        <v>1</v>
      </c>
      <c r="E661"/>
      <c r="F661"/>
      <c r="I661" s="22"/>
      <c r="J661" s="31"/>
      <c r="K661" s="32"/>
      <c r="L661" s="30"/>
      <c r="M661" s="33"/>
    </row>
    <row r="662" spans="1:13" x14ac:dyDescent="0.25">
      <c r="A662" s="15" t="s">
        <v>680</v>
      </c>
      <c r="B662" s="16">
        <v>7</v>
      </c>
      <c r="E662"/>
      <c r="F662"/>
      <c r="I662" s="22"/>
      <c r="J662" s="31"/>
      <c r="K662" s="32"/>
      <c r="L662" s="30"/>
      <c r="M662" s="33"/>
    </row>
    <row r="663" spans="1:13" x14ac:dyDescent="0.25">
      <c r="A663" s="15" t="s">
        <v>1935</v>
      </c>
      <c r="B663" s="16">
        <v>8</v>
      </c>
      <c r="E663"/>
      <c r="F663"/>
      <c r="I663" s="22"/>
      <c r="J663" s="31"/>
      <c r="K663" s="32"/>
      <c r="L663" s="30"/>
      <c r="M663" s="33"/>
    </row>
    <row r="664" spans="1:13" x14ac:dyDescent="0.25">
      <c r="A664" s="15" t="s">
        <v>1225</v>
      </c>
      <c r="B664" s="16">
        <v>7</v>
      </c>
      <c r="E664"/>
      <c r="F664"/>
      <c r="I664" s="22"/>
      <c r="J664" s="31"/>
      <c r="K664" s="32"/>
      <c r="L664" s="30"/>
      <c r="M664" s="33"/>
    </row>
    <row r="665" spans="1:13" x14ac:dyDescent="0.25">
      <c r="A665" s="15" t="s">
        <v>1839</v>
      </c>
      <c r="B665" s="16">
        <v>4</v>
      </c>
      <c r="E665"/>
      <c r="F665"/>
      <c r="I665" s="22"/>
      <c r="J665" s="31"/>
      <c r="K665" s="32"/>
      <c r="L665" s="30"/>
      <c r="M665" s="33"/>
    </row>
    <row r="666" spans="1:13" x14ac:dyDescent="0.25">
      <c r="A666" s="15" t="s">
        <v>1196</v>
      </c>
      <c r="B666" s="16">
        <v>9</v>
      </c>
      <c r="E666"/>
      <c r="F666"/>
      <c r="I666" s="22"/>
      <c r="J666" s="31"/>
      <c r="K666" s="32"/>
      <c r="L666" s="30"/>
      <c r="M666" s="33"/>
    </row>
    <row r="667" spans="1:13" x14ac:dyDescent="0.25">
      <c r="A667" s="15" t="s">
        <v>341</v>
      </c>
      <c r="B667" s="16">
        <v>9</v>
      </c>
      <c r="E667"/>
      <c r="F667"/>
      <c r="I667" s="22"/>
      <c r="J667" s="31"/>
      <c r="K667" s="32"/>
      <c r="L667" s="30"/>
      <c r="M667" s="33"/>
    </row>
    <row r="668" spans="1:13" x14ac:dyDescent="0.25">
      <c r="A668" s="15" t="s">
        <v>1819</v>
      </c>
      <c r="B668" s="16">
        <v>10</v>
      </c>
      <c r="E668"/>
      <c r="F668"/>
      <c r="I668" s="22"/>
      <c r="J668" s="31"/>
      <c r="K668" s="32"/>
      <c r="L668" s="30"/>
      <c r="M668" s="33"/>
    </row>
    <row r="669" spans="1:13" x14ac:dyDescent="0.25">
      <c r="A669" s="15" t="s">
        <v>2127</v>
      </c>
      <c r="B669" s="16">
        <v>3</v>
      </c>
      <c r="E669"/>
      <c r="F669"/>
      <c r="I669" s="22"/>
      <c r="J669" s="31"/>
      <c r="K669" s="32"/>
      <c r="L669" s="30"/>
      <c r="M669" s="33"/>
    </row>
    <row r="670" spans="1:13" x14ac:dyDescent="0.25">
      <c r="A670" s="15" t="s">
        <v>1994</v>
      </c>
      <c r="B670" s="16">
        <v>7</v>
      </c>
      <c r="E670"/>
      <c r="F670"/>
      <c r="I670" s="22"/>
      <c r="J670" s="31"/>
      <c r="K670" s="32"/>
      <c r="L670" s="30"/>
      <c r="M670" s="33"/>
    </row>
    <row r="671" spans="1:13" x14ac:dyDescent="0.25">
      <c r="A671" s="15" t="s">
        <v>657</v>
      </c>
      <c r="B671" s="16">
        <v>5</v>
      </c>
      <c r="E671"/>
      <c r="F671"/>
      <c r="I671" s="22"/>
      <c r="J671" s="31"/>
      <c r="K671" s="32"/>
      <c r="L671" s="30"/>
      <c r="M671" s="33"/>
    </row>
    <row r="672" spans="1:13" x14ac:dyDescent="0.25">
      <c r="A672" s="15" t="s">
        <v>3115</v>
      </c>
      <c r="B672" s="16">
        <v>2</v>
      </c>
      <c r="E672"/>
      <c r="F672"/>
      <c r="I672" s="22"/>
      <c r="J672" s="31"/>
      <c r="K672" s="32"/>
      <c r="L672" s="30"/>
      <c r="M672" s="33"/>
    </row>
    <row r="673" spans="1:13" x14ac:dyDescent="0.25">
      <c r="A673" s="15" t="s">
        <v>854</v>
      </c>
      <c r="B673" s="16">
        <v>4</v>
      </c>
      <c r="E673"/>
      <c r="F673"/>
      <c r="I673" s="22"/>
      <c r="J673" s="31"/>
      <c r="K673" s="32"/>
      <c r="L673" s="30"/>
      <c r="M673" s="33"/>
    </row>
    <row r="674" spans="1:13" x14ac:dyDescent="0.25">
      <c r="A674" s="15" t="s">
        <v>920</v>
      </c>
      <c r="B674" s="16">
        <v>3</v>
      </c>
      <c r="E674"/>
      <c r="F674"/>
      <c r="I674" s="22"/>
      <c r="J674" s="31"/>
      <c r="K674" s="32"/>
      <c r="L674" s="30"/>
      <c r="M674" s="33"/>
    </row>
    <row r="675" spans="1:13" x14ac:dyDescent="0.25">
      <c r="A675" s="15" t="s">
        <v>520</v>
      </c>
      <c r="B675" s="16">
        <v>7</v>
      </c>
      <c r="E675"/>
      <c r="F675"/>
      <c r="I675" s="22"/>
      <c r="J675" s="31"/>
      <c r="K675" s="32"/>
      <c r="L675" s="30"/>
      <c r="M675" s="33"/>
    </row>
    <row r="676" spans="1:13" x14ac:dyDescent="0.25">
      <c r="A676" s="15" t="s">
        <v>768</v>
      </c>
      <c r="B676" s="16">
        <v>4</v>
      </c>
      <c r="E676"/>
      <c r="F676"/>
      <c r="I676" s="22"/>
      <c r="J676" s="31"/>
      <c r="K676" s="32"/>
      <c r="L676" s="30"/>
      <c r="M676" s="33"/>
    </row>
    <row r="677" spans="1:13" x14ac:dyDescent="0.25">
      <c r="A677" s="15" t="s">
        <v>1349</v>
      </c>
      <c r="B677" s="16">
        <v>12</v>
      </c>
      <c r="E677"/>
      <c r="F677"/>
      <c r="I677" s="22"/>
      <c r="J677" s="31"/>
      <c r="K677" s="32"/>
      <c r="L677" s="30"/>
      <c r="M677" s="33"/>
    </row>
    <row r="678" spans="1:13" x14ac:dyDescent="0.25">
      <c r="A678" s="15" t="s">
        <v>863</v>
      </c>
      <c r="B678" s="16">
        <v>6</v>
      </c>
      <c r="E678"/>
      <c r="F678"/>
      <c r="I678" s="22"/>
      <c r="J678" s="31"/>
      <c r="K678" s="32"/>
      <c r="L678" s="30"/>
      <c r="M678" s="33"/>
    </row>
    <row r="679" spans="1:13" x14ac:dyDescent="0.25">
      <c r="A679" s="15" t="s">
        <v>3042</v>
      </c>
      <c r="B679" s="16">
        <v>6</v>
      </c>
      <c r="E679"/>
      <c r="F679"/>
      <c r="I679" s="22"/>
      <c r="J679" s="31"/>
      <c r="K679" s="32"/>
      <c r="L679" s="30"/>
      <c r="M679" s="33"/>
    </row>
    <row r="680" spans="1:13" x14ac:dyDescent="0.25">
      <c r="A680" s="15" t="s">
        <v>2381</v>
      </c>
      <c r="B680" s="16">
        <v>5</v>
      </c>
      <c r="E680"/>
      <c r="F680"/>
      <c r="I680" s="22"/>
      <c r="J680" s="31"/>
      <c r="K680" s="32"/>
      <c r="L680" s="30"/>
      <c r="M680" s="33"/>
    </row>
    <row r="681" spans="1:13" x14ac:dyDescent="0.25">
      <c r="A681" s="15" t="s">
        <v>1856</v>
      </c>
      <c r="B681" s="16">
        <v>5</v>
      </c>
      <c r="E681"/>
      <c r="F681"/>
      <c r="I681" s="22"/>
      <c r="J681" s="31"/>
      <c r="K681" s="32"/>
      <c r="L681" s="30"/>
      <c r="M681" s="33"/>
    </row>
    <row r="682" spans="1:13" x14ac:dyDescent="0.25">
      <c r="A682" s="15" t="s">
        <v>1447</v>
      </c>
      <c r="B682" s="16">
        <v>6</v>
      </c>
      <c r="E682"/>
      <c r="F682"/>
      <c r="I682" s="22"/>
      <c r="J682" s="31"/>
      <c r="K682" s="32"/>
      <c r="L682" s="30"/>
      <c r="M682" s="33"/>
    </row>
    <row r="683" spans="1:13" x14ac:dyDescent="0.25">
      <c r="A683" s="15" t="s">
        <v>441</v>
      </c>
      <c r="B683" s="16">
        <v>3</v>
      </c>
      <c r="E683"/>
      <c r="F683"/>
      <c r="I683" s="22"/>
      <c r="J683" s="31"/>
      <c r="K683" s="32"/>
      <c r="L683" s="30"/>
      <c r="M683" s="33"/>
    </row>
    <row r="684" spans="1:13" x14ac:dyDescent="0.25">
      <c r="A684" s="15" t="s">
        <v>1141</v>
      </c>
      <c r="B684" s="16">
        <v>4</v>
      </c>
      <c r="E684"/>
      <c r="F684"/>
      <c r="I684" s="22"/>
      <c r="J684" s="31"/>
      <c r="K684" s="32"/>
      <c r="L684" s="30"/>
      <c r="M684" s="33"/>
    </row>
    <row r="685" spans="1:13" x14ac:dyDescent="0.25">
      <c r="A685" s="15" t="s">
        <v>607</v>
      </c>
      <c r="B685" s="16">
        <v>4</v>
      </c>
      <c r="E685"/>
      <c r="F685"/>
      <c r="I685" s="22"/>
      <c r="J685" s="31"/>
      <c r="K685" s="32"/>
      <c r="L685" s="30"/>
      <c r="M685" s="33"/>
    </row>
    <row r="686" spans="1:13" x14ac:dyDescent="0.25">
      <c r="A686" s="15" t="s">
        <v>2040</v>
      </c>
      <c r="B686" s="16">
        <v>8</v>
      </c>
      <c r="E686"/>
      <c r="F686"/>
      <c r="I686" s="22"/>
      <c r="J686" s="31"/>
      <c r="K686" s="32"/>
      <c r="L686" s="30"/>
      <c r="M686" s="33"/>
    </row>
    <row r="687" spans="1:13" x14ac:dyDescent="0.25">
      <c r="A687" s="15" t="s">
        <v>1241</v>
      </c>
      <c r="B687" s="16">
        <v>8</v>
      </c>
      <c r="E687"/>
      <c r="F687"/>
      <c r="I687" s="22"/>
      <c r="J687" s="31"/>
      <c r="K687" s="32"/>
      <c r="L687" s="30"/>
      <c r="M687" s="33"/>
    </row>
    <row r="688" spans="1:13" x14ac:dyDescent="0.25">
      <c r="A688" s="15" t="s">
        <v>1203</v>
      </c>
      <c r="B688" s="16">
        <v>6</v>
      </c>
      <c r="E688"/>
      <c r="F688"/>
      <c r="I688" s="22"/>
      <c r="J688" s="31"/>
      <c r="K688" s="32"/>
      <c r="L688" s="30"/>
      <c r="M688" s="33"/>
    </row>
    <row r="689" spans="1:13" x14ac:dyDescent="0.25">
      <c r="A689" s="15" t="s">
        <v>2133</v>
      </c>
      <c r="B689" s="16">
        <v>10</v>
      </c>
      <c r="E689"/>
      <c r="F689"/>
      <c r="I689" s="22"/>
      <c r="J689" s="31"/>
      <c r="K689" s="32"/>
      <c r="L689" s="30"/>
      <c r="M689" s="33"/>
    </row>
    <row r="690" spans="1:13" x14ac:dyDescent="0.25">
      <c r="A690" s="15" t="s">
        <v>724</v>
      </c>
      <c r="B690" s="16">
        <v>6</v>
      </c>
      <c r="E690"/>
      <c r="F690"/>
      <c r="I690" s="22"/>
      <c r="J690" s="31"/>
      <c r="K690" s="32"/>
      <c r="L690" s="30"/>
      <c r="M690" s="33"/>
    </row>
    <row r="691" spans="1:13" x14ac:dyDescent="0.25">
      <c r="A691" s="15" t="s">
        <v>2568</v>
      </c>
      <c r="B691" s="16">
        <v>11</v>
      </c>
      <c r="E691"/>
      <c r="F691"/>
      <c r="I691" s="22"/>
      <c r="J691" s="31"/>
      <c r="K691" s="32"/>
      <c r="L691" s="30"/>
      <c r="M691" s="33"/>
    </row>
    <row r="692" spans="1:13" x14ac:dyDescent="0.25">
      <c r="A692" s="15" t="s">
        <v>2418</v>
      </c>
      <c r="B692" s="16">
        <v>8</v>
      </c>
      <c r="E692"/>
      <c r="F692"/>
      <c r="I692" s="22"/>
      <c r="J692" s="31"/>
      <c r="K692" s="32"/>
      <c r="L692" s="30"/>
      <c r="M692" s="33"/>
    </row>
    <row r="693" spans="1:13" x14ac:dyDescent="0.25">
      <c r="A693" s="15" t="s">
        <v>1700</v>
      </c>
      <c r="B693" s="16">
        <v>9</v>
      </c>
      <c r="E693"/>
      <c r="F693"/>
      <c r="I693" s="22"/>
      <c r="J693" s="31"/>
      <c r="K693" s="32"/>
      <c r="L693" s="30"/>
      <c r="M693" s="33"/>
    </row>
    <row r="694" spans="1:13" x14ac:dyDescent="0.25">
      <c r="A694" s="15" t="s">
        <v>1058</v>
      </c>
      <c r="B694" s="16">
        <v>8</v>
      </c>
      <c r="E694"/>
      <c r="F694"/>
      <c r="I694" s="22"/>
      <c r="J694" s="31"/>
      <c r="K694" s="32"/>
      <c r="L694" s="30"/>
      <c r="M694" s="33"/>
    </row>
    <row r="695" spans="1:13" x14ac:dyDescent="0.25">
      <c r="A695" s="15" t="s">
        <v>2095</v>
      </c>
      <c r="B695" s="16">
        <v>5</v>
      </c>
      <c r="E695"/>
      <c r="F695"/>
      <c r="I695" s="22"/>
      <c r="J695" s="31"/>
      <c r="K695" s="32"/>
      <c r="L695" s="30"/>
      <c r="M695" s="33"/>
    </row>
    <row r="696" spans="1:13" x14ac:dyDescent="0.25">
      <c r="A696" s="15" t="s">
        <v>1369</v>
      </c>
      <c r="B696" s="16">
        <v>13</v>
      </c>
      <c r="E696"/>
      <c r="F696"/>
      <c r="I696" s="22"/>
      <c r="J696" s="31"/>
      <c r="K696" s="32"/>
      <c r="L696" s="30"/>
      <c r="M696" s="33"/>
    </row>
    <row r="697" spans="1:13" x14ac:dyDescent="0.25">
      <c r="A697" s="15" t="s">
        <v>2463</v>
      </c>
      <c r="B697" s="16">
        <v>6</v>
      </c>
      <c r="E697"/>
      <c r="F697"/>
      <c r="I697" s="22"/>
      <c r="J697" s="31"/>
      <c r="K697" s="32"/>
      <c r="L697" s="30"/>
      <c r="M697" s="33"/>
    </row>
    <row r="698" spans="1:13" x14ac:dyDescent="0.25">
      <c r="A698" s="15" t="s">
        <v>2421</v>
      </c>
      <c r="B698" s="16">
        <v>6</v>
      </c>
      <c r="E698"/>
      <c r="F698"/>
      <c r="I698" s="22"/>
      <c r="J698" s="31"/>
      <c r="K698" s="32"/>
      <c r="L698" s="30"/>
      <c r="M698" s="33"/>
    </row>
    <row r="699" spans="1:13" x14ac:dyDescent="0.25">
      <c r="A699" s="15" t="s">
        <v>2757</v>
      </c>
      <c r="B699" s="16">
        <v>7</v>
      </c>
      <c r="E699"/>
      <c r="F699"/>
      <c r="I699" s="22"/>
      <c r="J699" s="31"/>
      <c r="K699" s="32"/>
      <c r="L699" s="30"/>
      <c r="M699" s="33"/>
    </row>
    <row r="700" spans="1:13" x14ac:dyDescent="0.25">
      <c r="A700" s="15" t="s">
        <v>583</v>
      </c>
      <c r="B700" s="16">
        <v>10</v>
      </c>
      <c r="E700"/>
      <c r="F700"/>
      <c r="I700" s="22"/>
      <c r="J700" s="31"/>
      <c r="K700" s="32"/>
      <c r="L700" s="30"/>
      <c r="M700" s="33"/>
    </row>
    <row r="701" spans="1:13" x14ac:dyDescent="0.25">
      <c r="A701" s="15" t="s">
        <v>898</v>
      </c>
      <c r="B701" s="16">
        <v>7</v>
      </c>
      <c r="E701"/>
      <c r="F701"/>
      <c r="I701" s="22"/>
      <c r="J701" s="31"/>
      <c r="K701" s="32"/>
      <c r="L701" s="30"/>
      <c r="M701" s="33"/>
    </row>
    <row r="702" spans="1:13" x14ac:dyDescent="0.25">
      <c r="A702" s="15" t="s">
        <v>306</v>
      </c>
      <c r="B702" s="16">
        <v>6</v>
      </c>
      <c r="E702"/>
      <c r="F702"/>
      <c r="I702" s="22"/>
      <c r="J702" s="31"/>
      <c r="K702" s="32"/>
      <c r="L702" s="30"/>
      <c r="M702" s="33"/>
    </row>
    <row r="703" spans="1:13" x14ac:dyDescent="0.25">
      <c r="A703" s="15" t="s">
        <v>1189</v>
      </c>
      <c r="B703" s="16">
        <v>14</v>
      </c>
      <c r="E703"/>
      <c r="F703"/>
      <c r="I703" s="22"/>
      <c r="J703" s="31"/>
      <c r="K703" s="32"/>
      <c r="L703" s="30"/>
      <c r="M703" s="33"/>
    </row>
    <row r="704" spans="1:13" x14ac:dyDescent="0.25">
      <c r="A704" s="15" t="s">
        <v>1895</v>
      </c>
      <c r="B704" s="16">
        <v>8</v>
      </c>
      <c r="E704"/>
      <c r="F704"/>
      <c r="I704" s="22"/>
      <c r="J704" s="31"/>
      <c r="K704" s="32"/>
      <c r="L704" s="30"/>
      <c r="M704" s="33"/>
    </row>
    <row r="705" spans="1:13" x14ac:dyDescent="0.25">
      <c r="A705" s="15" t="s">
        <v>1694</v>
      </c>
      <c r="B705" s="16">
        <v>8</v>
      </c>
      <c r="E705"/>
      <c r="F705"/>
      <c r="I705" s="22"/>
      <c r="J705" s="31"/>
      <c r="K705" s="32"/>
      <c r="L705" s="30"/>
      <c r="M705" s="33"/>
    </row>
    <row r="706" spans="1:13" x14ac:dyDescent="0.25">
      <c r="A706" s="15" t="s">
        <v>1443</v>
      </c>
      <c r="B706" s="16">
        <v>10</v>
      </c>
      <c r="E706"/>
      <c r="F706"/>
      <c r="I706" s="22"/>
      <c r="J706" s="31"/>
      <c r="K706" s="32"/>
      <c r="L706" s="30"/>
      <c r="M706" s="33"/>
    </row>
    <row r="707" spans="1:13" x14ac:dyDescent="0.25">
      <c r="A707" s="15" t="s">
        <v>1156</v>
      </c>
      <c r="B707" s="16">
        <v>5</v>
      </c>
      <c r="E707"/>
      <c r="F707"/>
      <c r="I707" s="22"/>
      <c r="J707" s="31"/>
      <c r="K707" s="32"/>
      <c r="L707" s="30"/>
      <c r="M707" s="33"/>
    </row>
    <row r="708" spans="1:13" x14ac:dyDescent="0.25">
      <c r="A708" s="15" t="s">
        <v>519</v>
      </c>
      <c r="B708" s="16">
        <v>7</v>
      </c>
      <c r="E708"/>
      <c r="F708"/>
      <c r="I708" s="22"/>
      <c r="J708" s="31"/>
      <c r="K708" s="32"/>
      <c r="L708" s="30"/>
      <c r="M708" s="33"/>
    </row>
    <row r="709" spans="1:13" x14ac:dyDescent="0.25">
      <c r="A709" s="15" t="s">
        <v>1107</v>
      </c>
      <c r="B709" s="16">
        <v>5</v>
      </c>
      <c r="E709"/>
      <c r="F709"/>
      <c r="I709" s="22"/>
      <c r="J709" s="31"/>
      <c r="K709" s="32"/>
      <c r="L709" s="30"/>
      <c r="M709" s="33"/>
    </row>
    <row r="710" spans="1:13" x14ac:dyDescent="0.25">
      <c r="A710" s="15" t="s">
        <v>2378</v>
      </c>
      <c r="B710" s="16">
        <v>5</v>
      </c>
      <c r="E710"/>
      <c r="F710"/>
      <c r="I710" s="22"/>
      <c r="J710" s="31"/>
      <c r="K710" s="32"/>
      <c r="L710" s="30"/>
      <c r="M710" s="33"/>
    </row>
    <row r="711" spans="1:13" x14ac:dyDescent="0.25">
      <c r="A711" s="15" t="s">
        <v>1451</v>
      </c>
      <c r="B711" s="16">
        <v>6</v>
      </c>
      <c r="E711"/>
      <c r="F711"/>
      <c r="I711" s="22"/>
      <c r="J711" s="31"/>
      <c r="K711" s="32"/>
      <c r="L711" s="30"/>
      <c r="M711" s="33"/>
    </row>
    <row r="712" spans="1:13" x14ac:dyDescent="0.25">
      <c r="A712" s="15" t="s">
        <v>819</v>
      </c>
      <c r="B712" s="16">
        <v>8</v>
      </c>
      <c r="E712"/>
      <c r="F712"/>
      <c r="I712" s="22"/>
      <c r="J712" s="31"/>
      <c r="K712" s="32"/>
      <c r="L712" s="30"/>
      <c r="M712" s="33"/>
    </row>
    <row r="713" spans="1:13" x14ac:dyDescent="0.25">
      <c r="A713" s="15" t="s">
        <v>2053</v>
      </c>
      <c r="B713" s="16">
        <v>5</v>
      </c>
      <c r="E713"/>
      <c r="F713"/>
      <c r="I713" s="22"/>
      <c r="J713" s="31"/>
      <c r="K713" s="32"/>
      <c r="L713" s="30"/>
      <c r="M713" s="33"/>
    </row>
    <row r="714" spans="1:13" x14ac:dyDescent="0.25">
      <c r="A714" s="15" t="s">
        <v>648</v>
      </c>
      <c r="B714" s="16">
        <v>8</v>
      </c>
      <c r="E714"/>
      <c r="F714"/>
      <c r="I714" s="22"/>
      <c r="J714" s="31"/>
      <c r="K714" s="32"/>
      <c r="L714" s="30"/>
      <c r="M714" s="33"/>
    </row>
    <row r="715" spans="1:13" x14ac:dyDescent="0.25">
      <c r="A715" s="15" t="s">
        <v>1881</v>
      </c>
      <c r="B715" s="16">
        <v>12</v>
      </c>
      <c r="E715"/>
      <c r="F715"/>
      <c r="I715" s="22"/>
      <c r="J715" s="31"/>
      <c r="K715" s="32"/>
      <c r="L715" s="30"/>
      <c r="M715" s="33"/>
    </row>
    <row r="716" spans="1:13" x14ac:dyDescent="0.25">
      <c r="A716" s="15" t="s">
        <v>1411</v>
      </c>
      <c r="B716" s="16">
        <v>12</v>
      </c>
      <c r="E716"/>
      <c r="F716"/>
      <c r="I716" s="22"/>
      <c r="J716" s="31"/>
      <c r="K716" s="32"/>
      <c r="L716" s="30"/>
      <c r="M716" s="33"/>
    </row>
    <row r="717" spans="1:13" x14ac:dyDescent="0.25">
      <c r="A717" s="15" t="s">
        <v>3150</v>
      </c>
      <c r="B717" s="16">
        <v>2</v>
      </c>
      <c r="E717"/>
      <c r="F717"/>
      <c r="I717" s="22"/>
      <c r="J717" s="31"/>
      <c r="K717" s="32"/>
      <c r="L717" s="30"/>
      <c r="M717" s="33"/>
    </row>
    <row r="718" spans="1:13" x14ac:dyDescent="0.25">
      <c r="A718" s="15" t="s">
        <v>2976</v>
      </c>
      <c r="B718" s="16">
        <v>10</v>
      </c>
      <c r="E718"/>
      <c r="F718"/>
      <c r="I718" s="22"/>
      <c r="J718" s="31"/>
      <c r="K718" s="32"/>
      <c r="L718" s="30"/>
      <c r="M718" s="33"/>
    </row>
    <row r="719" spans="1:13" x14ac:dyDescent="0.25">
      <c r="A719" s="15" t="s">
        <v>907</v>
      </c>
      <c r="B719" s="16">
        <v>9</v>
      </c>
      <c r="E719"/>
      <c r="F719"/>
      <c r="I719" s="22"/>
      <c r="J719" s="31"/>
      <c r="K719" s="32"/>
      <c r="L719" s="30"/>
      <c r="M719" s="33"/>
    </row>
    <row r="720" spans="1:13" x14ac:dyDescent="0.25">
      <c r="A720" s="15" t="s">
        <v>1857</v>
      </c>
      <c r="B720" s="16">
        <v>11</v>
      </c>
      <c r="E720"/>
      <c r="F720"/>
      <c r="I720" s="22"/>
      <c r="J720" s="31"/>
      <c r="K720" s="32"/>
      <c r="L720" s="30"/>
      <c r="M720" s="33"/>
    </row>
    <row r="721" spans="1:13" x14ac:dyDescent="0.25">
      <c r="A721" s="15" t="s">
        <v>2656</v>
      </c>
      <c r="B721" s="16">
        <v>7</v>
      </c>
      <c r="E721"/>
      <c r="F721"/>
      <c r="I721" s="22"/>
      <c r="J721" s="31"/>
      <c r="K721" s="32"/>
      <c r="L721" s="30"/>
      <c r="M721" s="33"/>
    </row>
    <row r="722" spans="1:13" x14ac:dyDescent="0.25">
      <c r="A722" s="15" t="s">
        <v>2691</v>
      </c>
      <c r="B722" s="16">
        <v>4</v>
      </c>
      <c r="E722"/>
      <c r="F722"/>
      <c r="I722" s="22"/>
      <c r="J722" s="31"/>
      <c r="K722" s="32"/>
      <c r="L722" s="30"/>
      <c r="M722" s="33"/>
    </row>
    <row r="723" spans="1:13" x14ac:dyDescent="0.25">
      <c r="A723" s="15" t="s">
        <v>1036</v>
      </c>
      <c r="B723" s="16">
        <v>8</v>
      </c>
      <c r="E723"/>
      <c r="F723"/>
      <c r="I723" s="22"/>
      <c r="J723" s="31"/>
      <c r="K723" s="32"/>
      <c r="L723" s="30"/>
      <c r="M723" s="33"/>
    </row>
    <row r="724" spans="1:13" x14ac:dyDescent="0.25">
      <c r="A724" s="15" t="s">
        <v>285</v>
      </c>
      <c r="B724" s="16">
        <v>4</v>
      </c>
      <c r="E724"/>
      <c r="F724"/>
      <c r="I724" s="22"/>
      <c r="J724" s="31"/>
      <c r="K724" s="32"/>
      <c r="L724" s="30"/>
      <c r="M724" s="33"/>
    </row>
    <row r="725" spans="1:13" x14ac:dyDescent="0.25">
      <c r="A725" s="15" t="s">
        <v>530</v>
      </c>
      <c r="B725" s="16">
        <v>7</v>
      </c>
      <c r="E725"/>
      <c r="F725"/>
      <c r="I725" s="22"/>
      <c r="J725" s="31"/>
      <c r="K725" s="32"/>
      <c r="L725" s="30"/>
      <c r="M725" s="33"/>
    </row>
    <row r="726" spans="1:13" x14ac:dyDescent="0.25">
      <c r="A726" s="15" t="s">
        <v>1210</v>
      </c>
      <c r="B726" s="16">
        <v>7</v>
      </c>
      <c r="E726"/>
      <c r="F726"/>
      <c r="I726" s="22"/>
      <c r="J726" s="31"/>
      <c r="K726" s="32"/>
      <c r="L726" s="30"/>
      <c r="M726" s="33"/>
    </row>
    <row r="727" spans="1:13" x14ac:dyDescent="0.25">
      <c r="A727" s="15" t="s">
        <v>1728</v>
      </c>
      <c r="B727" s="16">
        <v>5</v>
      </c>
      <c r="E727"/>
      <c r="F727"/>
      <c r="I727" s="22"/>
      <c r="J727" s="31"/>
      <c r="K727" s="32"/>
      <c r="L727" s="30"/>
      <c r="M727" s="33"/>
    </row>
    <row r="728" spans="1:13" x14ac:dyDescent="0.25">
      <c r="A728" s="15" t="s">
        <v>2492</v>
      </c>
      <c r="B728" s="16">
        <v>3</v>
      </c>
      <c r="E728"/>
      <c r="F728"/>
      <c r="I728" s="22"/>
      <c r="J728" s="31"/>
      <c r="K728" s="32"/>
      <c r="L728" s="30"/>
      <c r="M728" s="33"/>
    </row>
    <row r="729" spans="1:13" x14ac:dyDescent="0.25">
      <c r="A729" s="15" t="s">
        <v>2443</v>
      </c>
      <c r="B729" s="16">
        <v>3</v>
      </c>
      <c r="E729"/>
      <c r="F729"/>
      <c r="I729" s="22"/>
      <c r="J729" s="31"/>
      <c r="K729" s="32"/>
      <c r="L729" s="30"/>
      <c r="M729" s="33"/>
    </row>
    <row r="730" spans="1:13" x14ac:dyDescent="0.25">
      <c r="A730" s="15" t="s">
        <v>2678</v>
      </c>
      <c r="B730" s="16">
        <v>9</v>
      </c>
      <c r="E730"/>
      <c r="F730"/>
      <c r="I730" s="22"/>
      <c r="J730" s="31"/>
      <c r="K730" s="32"/>
      <c r="L730" s="30"/>
      <c r="M730" s="33"/>
    </row>
    <row r="731" spans="1:13" x14ac:dyDescent="0.25">
      <c r="A731" s="15" t="s">
        <v>744</v>
      </c>
      <c r="B731" s="16">
        <v>3</v>
      </c>
      <c r="E731"/>
      <c r="F731"/>
      <c r="I731" s="22"/>
      <c r="J731" s="31"/>
      <c r="K731" s="32"/>
      <c r="L731" s="30"/>
      <c r="M731" s="33"/>
    </row>
    <row r="732" spans="1:13" x14ac:dyDescent="0.25">
      <c r="A732" s="15" t="s">
        <v>135</v>
      </c>
      <c r="B732" s="16">
        <v>8</v>
      </c>
      <c r="E732"/>
      <c r="F732"/>
      <c r="I732" s="22"/>
      <c r="J732" s="31"/>
      <c r="K732" s="32"/>
      <c r="L732" s="30"/>
      <c r="M732" s="33"/>
    </row>
    <row r="733" spans="1:13" x14ac:dyDescent="0.25">
      <c r="A733" s="15" t="s">
        <v>1393</v>
      </c>
      <c r="B733" s="16">
        <v>4</v>
      </c>
      <c r="E733"/>
      <c r="F733"/>
      <c r="I733" s="22"/>
      <c r="J733" s="31"/>
      <c r="K733" s="32"/>
      <c r="L733" s="30"/>
      <c r="M733" s="33"/>
    </row>
    <row r="734" spans="1:13" x14ac:dyDescent="0.25">
      <c r="A734" s="15" t="s">
        <v>660</v>
      </c>
      <c r="B734" s="16">
        <v>7</v>
      </c>
      <c r="E734"/>
      <c r="F734"/>
      <c r="I734" s="22"/>
      <c r="J734" s="31"/>
      <c r="K734" s="32"/>
      <c r="L734" s="30"/>
      <c r="M734" s="33"/>
    </row>
    <row r="735" spans="1:13" x14ac:dyDescent="0.25">
      <c r="A735" s="15" t="s">
        <v>2955</v>
      </c>
      <c r="B735" s="16">
        <v>3</v>
      </c>
      <c r="E735"/>
      <c r="F735"/>
      <c r="I735" s="22"/>
      <c r="J735" s="31"/>
      <c r="K735" s="32"/>
      <c r="L735" s="30"/>
      <c r="M735" s="33"/>
    </row>
    <row r="736" spans="1:13" x14ac:dyDescent="0.25">
      <c r="A736" s="15" t="s">
        <v>2026</v>
      </c>
      <c r="B736" s="16">
        <v>3</v>
      </c>
      <c r="E736"/>
      <c r="F736"/>
      <c r="I736" s="22"/>
      <c r="J736" s="31"/>
      <c r="K736" s="32"/>
      <c r="L736" s="30"/>
      <c r="M736" s="33"/>
    </row>
    <row r="737" spans="1:13" x14ac:dyDescent="0.25">
      <c r="A737" s="15" t="s">
        <v>1641</v>
      </c>
      <c r="B737" s="16">
        <v>11</v>
      </c>
      <c r="E737"/>
      <c r="F737"/>
      <c r="I737" s="22"/>
      <c r="J737" s="31"/>
      <c r="K737" s="32"/>
      <c r="L737" s="30"/>
      <c r="M737" s="33"/>
    </row>
    <row r="738" spans="1:13" x14ac:dyDescent="0.25">
      <c r="A738" s="15" t="s">
        <v>3124</v>
      </c>
      <c r="B738" s="16">
        <v>3</v>
      </c>
      <c r="E738"/>
      <c r="F738"/>
      <c r="I738" s="22"/>
      <c r="J738" s="31"/>
      <c r="K738" s="32"/>
      <c r="L738" s="30"/>
      <c r="M738" s="33"/>
    </row>
    <row r="739" spans="1:13" x14ac:dyDescent="0.25">
      <c r="A739" s="15" t="s">
        <v>2493</v>
      </c>
      <c r="B739" s="16">
        <v>2</v>
      </c>
      <c r="E739"/>
      <c r="F739"/>
      <c r="I739" s="22"/>
      <c r="J739" s="31"/>
      <c r="K739" s="32"/>
      <c r="L739" s="30"/>
      <c r="M739" s="33"/>
    </row>
    <row r="740" spans="1:13" x14ac:dyDescent="0.25">
      <c r="A740" s="15" t="s">
        <v>656</v>
      </c>
      <c r="B740" s="16">
        <v>4</v>
      </c>
      <c r="E740"/>
      <c r="F740"/>
      <c r="I740" s="22"/>
      <c r="J740" s="31"/>
      <c r="K740" s="32"/>
      <c r="L740" s="30"/>
      <c r="M740" s="33"/>
    </row>
    <row r="741" spans="1:13" x14ac:dyDescent="0.25">
      <c r="A741" s="15" t="s">
        <v>2646</v>
      </c>
      <c r="B741" s="16">
        <v>9</v>
      </c>
      <c r="E741"/>
      <c r="F741"/>
      <c r="I741" s="22"/>
      <c r="J741" s="31"/>
      <c r="K741" s="32"/>
      <c r="L741" s="30"/>
      <c r="M741" s="33"/>
    </row>
    <row r="742" spans="1:13" x14ac:dyDescent="0.25">
      <c r="A742" s="15" t="s">
        <v>1521</v>
      </c>
      <c r="B742" s="16">
        <v>8</v>
      </c>
      <c r="E742"/>
      <c r="F742"/>
      <c r="I742" s="22"/>
      <c r="J742" s="31"/>
      <c r="K742" s="32"/>
      <c r="L742" s="30"/>
      <c r="M742" s="33"/>
    </row>
    <row r="743" spans="1:13" x14ac:dyDescent="0.25">
      <c r="A743" s="15" t="s">
        <v>1366</v>
      </c>
      <c r="B743" s="16">
        <v>6</v>
      </c>
      <c r="E743"/>
      <c r="F743"/>
      <c r="I743" s="22"/>
      <c r="J743" s="31"/>
      <c r="K743" s="32"/>
      <c r="L743" s="30"/>
      <c r="M743" s="33"/>
    </row>
    <row r="744" spans="1:13" x14ac:dyDescent="0.25">
      <c r="A744" s="15" t="s">
        <v>2027</v>
      </c>
      <c r="B744" s="16">
        <v>5</v>
      </c>
      <c r="E744"/>
      <c r="F744"/>
      <c r="I744" s="22"/>
      <c r="J744" s="31"/>
      <c r="K744" s="32"/>
      <c r="L744" s="30"/>
      <c r="M744" s="33"/>
    </row>
    <row r="745" spans="1:13" x14ac:dyDescent="0.25">
      <c r="A745" s="15" t="s">
        <v>852</v>
      </c>
      <c r="B745" s="16">
        <v>6</v>
      </c>
      <c r="E745"/>
      <c r="F745"/>
      <c r="I745" s="22"/>
      <c r="J745" s="31"/>
      <c r="K745" s="32"/>
      <c r="L745" s="30"/>
      <c r="M745" s="33"/>
    </row>
    <row r="746" spans="1:13" x14ac:dyDescent="0.25">
      <c r="A746" s="15" t="s">
        <v>2041</v>
      </c>
      <c r="B746" s="16">
        <v>9</v>
      </c>
      <c r="E746"/>
      <c r="F746"/>
      <c r="I746" s="22"/>
      <c r="J746" s="31"/>
      <c r="K746" s="32"/>
      <c r="L746" s="30"/>
      <c r="M746" s="33"/>
    </row>
    <row r="747" spans="1:13" x14ac:dyDescent="0.25">
      <c r="A747" s="15" t="s">
        <v>266</v>
      </c>
      <c r="B747" s="16">
        <v>7</v>
      </c>
      <c r="E747"/>
      <c r="F747"/>
      <c r="I747" s="22"/>
      <c r="J747" s="31"/>
      <c r="K747" s="32"/>
      <c r="L747" s="30"/>
      <c r="M747" s="33"/>
    </row>
    <row r="748" spans="1:13" x14ac:dyDescent="0.25">
      <c r="A748" s="15" t="s">
        <v>2330</v>
      </c>
      <c r="B748" s="16">
        <v>8</v>
      </c>
      <c r="E748"/>
      <c r="F748"/>
      <c r="I748" s="22"/>
      <c r="J748" s="31"/>
      <c r="K748" s="32"/>
      <c r="L748" s="30"/>
      <c r="M748" s="33"/>
    </row>
    <row r="749" spans="1:13" x14ac:dyDescent="0.25">
      <c r="A749" s="15" t="s">
        <v>528</v>
      </c>
      <c r="B749" s="16">
        <v>3</v>
      </c>
      <c r="E749"/>
      <c r="F749"/>
      <c r="I749" s="22"/>
      <c r="J749" s="31"/>
      <c r="K749" s="32"/>
      <c r="L749" s="30"/>
      <c r="M749" s="33"/>
    </row>
    <row r="750" spans="1:13" x14ac:dyDescent="0.25">
      <c r="A750" s="15" t="s">
        <v>80</v>
      </c>
      <c r="B750" s="16">
        <v>6</v>
      </c>
      <c r="E750"/>
      <c r="F750"/>
      <c r="I750" s="22"/>
      <c r="J750" s="31"/>
      <c r="K750" s="32"/>
      <c r="L750" s="30"/>
      <c r="M750" s="33"/>
    </row>
    <row r="751" spans="1:13" x14ac:dyDescent="0.25">
      <c r="A751" s="15" t="s">
        <v>737</v>
      </c>
      <c r="B751" s="16">
        <v>7</v>
      </c>
      <c r="E751"/>
      <c r="F751"/>
      <c r="I751" s="22"/>
      <c r="J751" s="31"/>
      <c r="K751" s="32"/>
      <c r="L751" s="30"/>
      <c r="M751" s="33"/>
    </row>
    <row r="752" spans="1:13" x14ac:dyDescent="0.25">
      <c r="A752" s="15" t="s">
        <v>2806</v>
      </c>
      <c r="B752" s="16">
        <v>10</v>
      </c>
      <c r="E752"/>
      <c r="F752"/>
      <c r="I752" s="22"/>
      <c r="J752" s="31"/>
      <c r="K752" s="32"/>
      <c r="L752" s="30"/>
      <c r="M752" s="33"/>
    </row>
    <row r="753" spans="1:13" x14ac:dyDescent="0.25">
      <c r="A753" s="15" t="s">
        <v>3200</v>
      </c>
      <c r="B753" s="16">
        <v>4</v>
      </c>
      <c r="E753"/>
      <c r="F753"/>
      <c r="I753" s="22"/>
      <c r="J753" s="31"/>
      <c r="K753" s="32"/>
      <c r="L753" s="30"/>
      <c r="M753" s="33"/>
    </row>
    <row r="754" spans="1:13" x14ac:dyDescent="0.25">
      <c r="A754" s="15" t="s">
        <v>620</v>
      </c>
      <c r="B754" s="16">
        <v>1</v>
      </c>
      <c r="E754"/>
      <c r="F754"/>
      <c r="I754" s="22"/>
      <c r="J754" s="31"/>
      <c r="K754" s="32"/>
      <c r="L754" s="30"/>
      <c r="M754" s="33"/>
    </row>
    <row r="755" spans="1:13" x14ac:dyDescent="0.25">
      <c r="A755" s="15" t="s">
        <v>1739</v>
      </c>
      <c r="B755" s="16">
        <v>11</v>
      </c>
      <c r="E755"/>
      <c r="F755"/>
      <c r="I755" s="22"/>
      <c r="J755" s="31"/>
      <c r="K755" s="32"/>
      <c r="L755" s="30"/>
      <c r="M755" s="33"/>
    </row>
    <row r="756" spans="1:13" x14ac:dyDescent="0.25">
      <c r="A756" s="15" t="s">
        <v>106</v>
      </c>
      <c r="B756" s="16">
        <v>6</v>
      </c>
      <c r="E756"/>
      <c r="F756"/>
      <c r="I756" s="22"/>
      <c r="J756" s="31"/>
      <c r="K756" s="32"/>
      <c r="L756" s="30"/>
      <c r="M756" s="33"/>
    </row>
    <row r="757" spans="1:13" x14ac:dyDescent="0.25">
      <c r="A757" s="15" t="s">
        <v>758</v>
      </c>
      <c r="B757" s="16">
        <v>9</v>
      </c>
      <c r="E757"/>
      <c r="F757"/>
      <c r="I757" s="22"/>
      <c r="J757" s="31"/>
      <c r="K757" s="32"/>
      <c r="L757" s="30"/>
      <c r="M757" s="33"/>
    </row>
    <row r="758" spans="1:13" x14ac:dyDescent="0.25">
      <c r="A758" s="15" t="s">
        <v>1428</v>
      </c>
      <c r="B758" s="16">
        <v>7</v>
      </c>
      <c r="E758"/>
      <c r="F758"/>
      <c r="I758" s="22"/>
      <c r="J758" s="31"/>
      <c r="K758" s="32"/>
      <c r="L758" s="30"/>
      <c r="M758" s="33"/>
    </row>
    <row r="759" spans="1:13" x14ac:dyDescent="0.25">
      <c r="A759" s="15" t="s">
        <v>2427</v>
      </c>
      <c r="B759" s="16">
        <v>9</v>
      </c>
      <c r="E759"/>
      <c r="F759"/>
      <c r="I759" s="22"/>
      <c r="J759" s="31"/>
      <c r="K759" s="32"/>
      <c r="L759" s="30"/>
      <c r="M759" s="33"/>
    </row>
    <row r="760" spans="1:13" x14ac:dyDescent="0.25">
      <c r="A760" s="15" t="s">
        <v>2518</v>
      </c>
      <c r="B760" s="16">
        <v>14</v>
      </c>
      <c r="E760"/>
      <c r="F760"/>
      <c r="I760" s="22"/>
      <c r="J760" s="31"/>
      <c r="K760" s="32"/>
      <c r="L760" s="30"/>
      <c r="M760" s="33"/>
    </row>
    <row r="761" spans="1:13" x14ac:dyDescent="0.25">
      <c r="A761" s="15" t="s">
        <v>2278</v>
      </c>
      <c r="B761" s="16">
        <v>2</v>
      </c>
      <c r="E761"/>
      <c r="F761"/>
      <c r="I761" s="22"/>
      <c r="J761" s="31"/>
      <c r="K761" s="32"/>
      <c r="L761" s="30"/>
      <c r="M761" s="33"/>
    </row>
    <row r="762" spans="1:13" x14ac:dyDescent="0.25">
      <c r="A762" s="15" t="s">
        <v>2588</v>
      </c>
      <c r="B762" s="16">
        <v>5</v>
      </c>
      <c r="E762"/>
      <c r="F762"/>
      <c r="I762" s="22"/>
      <c r="J762" s="31"/>
      <c r="K762" s="32"/>
      <c r="L762" s="30"/>
      <c r="M762" s="33"/>
    </row>
    <row r="763" spans="1:13" x14ac:dyDescent="0.25">
      <c r="A763" s="15" t="s">
        <v>2248</v>
      </c>
      <c r="B763" s="16">
        <v>8</v>
      </c>
      <c r="E763"/>
      <c r="F763"/>
      <c r="I763" s="22"/>
      <c r="J763" s="31"/>
      <c r="K763" s="32"/>
      <c r="L763" s="30"/>
      <c r="M763" s="33"/>
    </row>
    <row r="764" spans="1:13" x14ac:dyDescent="0.25">
      <c r="A764" s="15" t="s">
        <v>464</v>
      </c>
      <c r="B764" s="16">
        <v>7</v>
      </c>
      <c r="E764"/>
      <c r="F764"/>
      <c r="I764" s="22"/>
      <c r="J764" s="31"/>
      <c r="K764" s="32"/>
      <c r="L764" s="30"/>
      <c r="M764" s="33"/>
    </row>
    <row r="765" spans="1:13" x14ac:dyDescent="0.25">
      <c r="A765" s="15" t="s">
        <v>136</v>
      </c>
      <c r="B765" s="16">
        <v>11</v>
      </c>
      <c r="E765"/>
      <c r="F765"/>
      <c r="I765" s="22"/>
      <c r="J765" s="31"/>
      <c r="K765" s="32"/>
      <c r="L765" s="30"/>
      <c r="M765" s="33"/>
    </row>
    <row r="766" spans="1:13" x14ac:dyDescent="0.25">
      <c r="A766" s="15" t="s">
        <v>1528</v>
      </c>
      <c r="B766" s="16">
        <v>8</v>
      </c>
      <c r="E766"/>
      <c r="F766"/>
      <c r="I766" s="22"/>
      <c r="J766" s="31"/>
      <c r="K766" s="32"/>
      <c r="L766" s="30"/>
      <c r="M766" s="33"/>
    </row>
    <row r="767" spans="1:13" x14ac:dyDescent="0.25">
      <c r="A767" s="15" t="s">
        <v>438</v>
      </c>
      <c r="B767" s="16">
        <v>8</v>
      </c>
      <c r="E767"/>
      <c r="F767"/>
      <c r="I767" s="22"/>
      <c r="J767" s="31"/>
      <c r="K767" s="32"/>
      <c r="L767" s="30"/>
      <c r="M767" s="33"/>
    </row>
    <row r="768" spans="1:13" x14ac:dyDescent="0.25">
      <c r="A768" s="15" t="s">
        <v>439</v>
      </c>
      <c r="B768" s="16">
        <v>6</v>
      </c>
      <c r="E768"/>
      <c r="F768"/>
      <c r="I768" s="22"/>
      <c r="J768" s="31"/>
      <c r="K768" s="32"/>
      <c r="L768" s="30"/>
      <c r="M768" s="33"/>
    </row>
    <row r="769" spans="1:13" x14ac:dyDescent="0.25">
      <c r="A769" s="15" t="s">
        <v>1971</v>
      </c>
      <c r="B769" s="16">
        <v>9</v>
      </c>
      <c r="E769"/>
      <c r="F769"/>
      <c r="I769" s="22"/>
      <c r="J769" s="31"/>
      <c r="K769" s="32"/>
      <c r="L769" s="30"/>
      <c r="M769" s="33"/>
    </row>
    <row r="770" spans="1:13" x14ac:dyDescent="0.25">
      <c r="A770" s="15" t="s">
        <v>1392</v>
      </c>
      <c r="B770" s="16">
        <v>7</v>
      </c>
      <c r="E770"/>
      <c r="F770"/>
      <c r="I770" s="22"/>
      <c r="J770" s="31"/>
      <c r="K770" s="32"/>
      <c r="L770" s="30"/>
      <c r="M770" s="33"/>
    </row>
    <row r="771" spans="1:13" x14ac:dyDescent="0.25">
      <c r="A771" s="15" t="s">
        <v>1717</v>
      </c>
      <c r="B771" s="16">
        <v>7</v>
      </c>
      <c r="E771"/>
      <c r="F771"/>
      <c r="I771" s="22"/>
      <c r="J771" s="31"/>
      <c r="K771" s="32"/>
      <c r="L771" s="30"/>
      <c r="M771" s="33"/>
    </row>
    <row r="772" spans="1:13" x14ac:dyDescent="0.25">
      <c r="A772" s="15" t="s">
        <v>275</v>
      </c>
      <c r="B772" s="16">
        <v>7</v>
      </c>
      <c r="E772"/>
      <c r="F772"/>
      <c r="I772" s="22"/>
      <c r="J772" s="31"/>
      <c r="K772" s="32"/>
      <c r="L772" s="30"/>
      <c r="M772" s="33"/>
    </row>
    <row r="773" spans="1:13" x14ac:dyDescent="0.25">
      <c r="A773" s="15" t="s">
        <v>820</v>
      </c>
      <c r="B773" s="16">
        <v>5</v>
      </c>
      <c r="E773"/>
      <c r="F773"/>
      <c r="I773" s="22"/>
      <c r="J773" s="31"/>
      <c r="K773" s="32"/>
      <c r="L773" s="30"/>
      <c r="M773" s="33"/>
    </row>
    <row r="774" spans="1:13" x14ac:dyDescent="0.25">
      <c r="A774" s="15" t="s">
        <v>157</v>
      </c>
      <c r="B774" s="16">
        <v>9</v>
      </c>
      <c r="E774"/>
      <c r="F774"/>
      <c r="I774" s="22"/>
      <c r="J774" s="31"/>
      <c r="K774" s="32"/>
      <c r="L774" s="30"/>
      <c r="M774" s="33"/>
    </row>
    <row r="775" spans="1:13" x14ac:dyDescent="0.25">
      <c r="A775" s="15" t="s">
        <v>346</v>
      </c>
      <c r="B775" s="16">
        <v>10</v>
      </c>
      <c r="E775"/>
      <c r="F775"/>
      <c r="I775" s="22"/>
      <c r="J775" s="31"/>
      <c r="K775" s="32"/>
      <c r="L775" s="30"/>
      <c r="M775" s="33"/>
    </row>
    <row r="776" spans="1:13" x14ac:dyDescent="0.25">
      <c r="A776" s="15" t="s">
        <v>2067</v>
      </c>
      <c r="B776" s="16">
        <v>10</v>
      </c>
      <c r="E776"/>
      <c r="F776"/>
      <c r="I776" s="22"/>
      <c r="J776" s="31"/>
      <c r="K776" s="32"/>
      <c r="L776" s="30"/>
      <c r="M776" s="33"/>
    </row>
    <row r="777" spans="1:13" x14ac:dyDescent="0.25">
      <c r="A777" s="15" t="s">
        <v>1516</v>
      </c>
      <c r="B777" s="16">
        <v>14</v>
      </c>
      <c r="E777"/>
      <c r="F777"/>
      <c r="I777" s="22"/>
      <c r="J777" s="31"/>
      <c r="K777" s="32"/>
      <c r="L777" s="30"/>
      <c r="M777" s="33"/>
    </row>
    <row r="778" spans="1:13" x14ac:dyDescent="0.25">
      <c r="A778" s="15" t="s">
        <v>471</v>
      </c>
      <c r="B778" s="16">
        <v>7</v>
      </c>
      <c r="E778"/>
      <c r="F778"/>
      <c r="I778" s="22"/>
      <c r="J778" s="31"/>
      <c r="K778" s="32"/>
      <c r="L778" s="30"/>
      <c r="M778" s="33"/>
    </row>
    <row r="779" spans="1:13" x14ac:dyDescent="0.25">
      <c r="A779" s="15" t="s">
        <v>1981</v>
      </c>
      <c r="B779" s="16">
        <v>5</v>
      </c>
      <c r="E779"/>
      <c r="F779"/>
      <c r="I779" s="22"/>
      <c r="J779" s="31"/>
      <c r="K779" s="32"/>
      <c r="L779" s="30"/>
      <c r="M779" s="33"/>
    </row>
    <row r="780" spans="1:13" x14ac:dyDescent="0.25">
      <c r="A780" s="15" t="s">
        <v>739</v>
      </c>
      <c r="B780" s="16">
        <v>10</v>
      </c>
      <c r="E780"/>
      <c r="F780"/>
      <c r="I780" s="22"/>
      <c r="J780" s="31"/>
      <c r="K780" s="32"/>
      <c r="L780" s="30"/>
      <c r="M780" s="33"/>
    </row>
    <row r="781" spans="1:13" x14ac:dyDescent="0.25">
      <c r="A781" s="15" t="s">
        <v>748</v>
      </c>
      <c r="B781" s="16">
        <v>6</v>
      </c>
      <c r="E781"/>
      <c r="F781"/>
      <c r="I781" s="22"/>
      <c r="J781" s="31"/>
      <c r="K781" s="32"/>
      <c r="L781" s="30"/>
      <c r="M781" s="33"/>
    </row>
    <row r="782" spans="1:13" x14ac:dyDescent="0.25">
      <c r="A782" s="15" t="s">
        <v>966</v>
      </c>
      <c r="B782" s="16">
        <v>6</v>
      </c>
      <c r="E782"/>
      <c r="F782"/>
      <c r="I782" s="22"/>
      <c r="J782" s="31"/>
      <c r="K782" s="32"/>
      <c r="L782" s="30"/>
      <c r="M782" s="33"/>
    </row>
    <row r="783" spans="1:13" x14ac:dyDescent="0.25">
      <c r="A783" s="15" t="s">
        <v>1113</v>
      </c>
      <c r="B783" s="16">
        <v>4</v>
      </c>
      <c r="E783"/>
      <c r="F783"/>
      <c r="I783" s="22"/>
      <c r="J783" s="31"/>
      <c r="K783" s="32"/>
      <c r="L783" s="30"/>
      <c r="M783" s="33"/>
    </row>
    <row r="784" spans="1:13" x14ac:dyDescent="0.25">
      <c r="A784" s="15" t="s">
        <v>1371</v>
      </c>
      <c r="B784" s="16">
        <v>8</v>
      </c>
      <c r="E784"/>
      <c r="F784"/>
      <c r="I784" s="22"/>
      <c r="J784" s="31"/>
      <c r="K784" s="32"/>
      <c r="L784" s="30"/>
      <c r="M784" s="33"/>
    </row>
    <row r="785" spans="1:13" x14ac:dyDescent="0.25">
      <c r="A785" s="15" t="s">
        <v>822</v>
      </c>
      <c r="B785" s="16">
        <v>5</v>
      </c>
      <c r="E785"/>
      <c r="F785"/>
      <c r="I785" s="22"/>
      <c r="J785" s="31"/>
      <c r="K785" s="32"/>
      <c r="L785" s="30"/>
      <c r="M785" s="33"/>
    </row>
    <row r="786" spans="1:13" x14ac:dyDescent="0.25">
      <c r="A786" s="15" t="s">
        <v>500</v>
      </c>
      <c r="B786" s="16">
        <v>5</v>
      </c>
      <c r="E786"/>
      <c r="F786"/>
      <c r="I786" s="22"/>
      <c r="J786" s="31"/>
      <c r="K786" s="32"/>
      <c r="L786" s="30"/>
      <c r="M786" s="33"/>
    </row>
    <row r="787" spans="1:13" x14ac:dyDescent="0.25">
      <c r="A787" s="15" t="s">
        <v>2612</v>
      </c>
      <c r="B787" s="16">
        <v>6</v>
      </c>
      <c r="E787"/>
      <c r="F787"/>
      <c r="I787" s="22"/>
      <c r="J787" s="31"/>
      <c r="K787" s="32"/>
      <c r="L787" s="30"/>
      <c r="M787" s="33"/>
    </row>
    <row r="788" spans="1:13" x14ac:dyDescent="0.25">
      <c r="A788" s="15" t="s">
        <v>1844</v>
      </c>
      <c r="B788" s="16">
        <v>3</v>
      </c>
      <c r="E788"/>
      <c r="F788"/>
      <c r="I788" s="22"/>
      <c r="J788" s="31"/>
      <c r="K788" s="32"/>
      <c r="L788" s="30"/>
      <c r="M788" s="33"/>
    </row>
    <row r="789" spans="1:13" x14ac:dyDescent="0.25">
      <c r="A789" s="15" t="s">
        <v>2318</v>
      </c>
      <c r="B789" s="16">
        <v>1</v>
      </c>
      <c r="E789"/>
      <c r="F789"/>
      <c r="I789" s="22"/>
      <c r="J789" s="31"/>
      <c r="K789" s="32"/>
      <c r="L789" s="30"/>
      <c r="M789" s="33"/>
    </row>
    <row r="790" spans="1:13" x14ac:dyDescent="0.25">
      <c r="A790" s="15" t="s">
        <v>2522</v>
      </c>
      <c r="B790" s="16">
        <v>8</v>
      </c>
      <c r="E790"/>
      <c r="F790"/>
      <c r="I790" s="22"/>
      <c r="J790" s="31"/>
      <c r="K790" s="32"/>
      <c r="L790" s="30"/>
      <c r="M790" s="33"/>
    </row>
    <row r="791" spans="1:13" x14ac:dyDescent="0.25">
      <c r="A791" s="15" t="s">
        <v>2897</v>
      </c>
      <c r="B791" s="16">
        <v>2</v>
      </c>
      <c r="E791"/>
      <c r="F791"/>
      <c r="I791" s="22"/>
      <c r="J791" s="31"/>
      <c r="K791" s="32"/>
      <c r="L791" s="30"/>
      <c r="M791" s="33"/>
    </row>
    <row r="792" spans="1:13" x14ac:dyDescent="0.25">
      <c r="A792" s="15" t="s">
        <v>3117</v>
      </c>
      <c r="B792" s="16">
        <v>3</v>
      </c>
      <c r="E792"/>
      <c r="F792"/>
      <c r="I792" s="22"/>
      <c r="J792" s="31"/>
      <c r="K792" s="32"/>
      <c r="L792" s="30"/>
      <c r="M792" s="33"/>
    </row>
    <row r="793" spans="1:13" x14ac:dyDescent="0.25">
      <c r="A793" s="15" t="s">
        <v>2269</v>
      </c>
      <c r="B793" s="16">
        <v>3</v>
      </c>
      <c r="E793"/>
      <c r="F793"/>
      <c r="I793" s="22"/>
      <c r="J793" s="31"/>
      <c r="K793" s="32"/>
      <c r="L793" s="30"/>
      <c r="M793" s="33"/>
    </row>
    <row r="794" spans="1:13" x14ac:dyDescent="0.25">
      <c r="A794" s="15" t="s">
        <v>1788</v>
      </c>
      <c r="B794" s="16">
        <v>5</v>
      </c>
      <c r="E794"/>
      <c r="F794"/>
      <c r="I794" s="22"/>
      <c r="J794" s="31"/>
      <c r="K794" s="32"/>
      <c r="L794" s="30"/>
      <c r="M794" s="33"/>
    </row>
    <row r="795" spans="1:13" x14ac:dyDescent="0.25">
      <c r="A795" s="15" t="s">
        <v>1980</v>
      </c>
      <c r="B795" s="16">
        <v>8</v>
      </c>
      <c r="E795"/>
      <c r="F795"/>
      <c r="I795" s="22"/>
      <c r="J795" s="31"/>
      <c r="K795" s="32"/>
      <c r="L795" s="30"/>
      <c r="M795" s="33"/>
    </row>
    <row r="796" spans="1:13" x14ac:dyDescent="0.25">
      <c r="A796" s="15" t="s">
        <v>1506</v>
      </c>
      <c r="B796" s="16">
        <v>8</v>
      </c>
      <c r="E796"/>
      <c r="F796"/>
      <c r="I796" s="22"/>
      <c r="J796" s="31"/>
      <c r="K796" s="32"/>
      <c r="L796" s="30"/>
      <c r="M796" s="33"/>
    </row>
    <row r="797" spans="1:13" x14ac:dyDescent="0.25">
      <c r="A797" s="15" t="s">
        <v>2383</v>
      </c>
      <c r="B797" s="16">
        <v>5</v>
      </c>
      <c r="E797"/>
      <c r="F797"/>
      <c r="I797" s="22"/>
      <c r="J797" s="31"/>
      <c r="K797" s="32"/>
      <c r="L797" s="30"/>
      <c r="M797" s="33"/>
    </row>
    <row r="798" spans="1:13" x14ac:dyDescent="0.25">
      <c r="A798" s="15" t="s">
        <v>1920</v>
      </c>
      <c r="B798" s="16">
        <v>4</v>
      </c>
      <c r="E798"/>
      <c r="F798"/>
      <c r="I798" s="22"/>
      <c r="J798" s="31"/>
      <c r="K798" s="32"/>
      <c r="L798" s="30"/>
      <c r="M798" s="33"/>
    </row>
    <row r="799" spans="1:13" x14ac:dyDescent="0.25">
      <c r="A799" s="15" t="s">
        <v>1545</v>
      </c>
      <c r="B799" s="16">
        <v>8</v>
      </c>
      <c r="E799"/>
      <c r="F799"/>
      <c r="I799" s="22"/>
      <c r="J799" s="31"/>
      <c r="K799" s="32"/>
      <c r="L799" s="30"/>
      <c r="M799" s="33"/>
    </row>
    <row r="800" spans="1:13" x14ac:dyDescent="0.25">
      <c r="A800" s="15" t="s">
        <v>793</v>
      </c>
      <c r="B800" s="16">
        <v>6</v>
      </c>
      <c r="E800"/>
      <c r="F800"/>
      <c r="I800" s="22"/>
      <c r="J800" s="31"/>
      <c r="K800" s="32"/>
      <c r="L800" s="30"/>
      <c r="M800" s="33"/>
    </row>
    <row r="801" spans="1:13" x14ac:dyDescent="0.25">
      <c r="A801" s="15" t="s">
        <v>1912</v>
      </c>
      <c r="B801" s="16">
        <v>7</v>
      </c>
      <c r="E801"/>
      <c r="F801"/>
      <c r="I801" s="22"/>
      <c r="J801" s="31"/>
      <c r="K801" s="32"/>
      <c r="L801" s="30"/>
      <c r="M801" s="33"/>
    </row>
    <row r="802" spans="1:13" x14ac:dyDescent="0.25">
      <c r="A802" s="15" t="s">
        <v>2662</v>
      </c>
      <c r="B802" s="16">
        <v>8</v>
      </c>
      <c r="E802"/>
      <c r="F802"/>
      <c r="I802" s="22"/>
      <c r="J802" s="31"/>
      <c r="K802" s="32"/>
      <c r="L802" s="30"/>
      <c r="M802" s="33"/>
    </row>
    <row r="803" spans="1:13" x14ac:dyDescent="0.25">
      <c r="A803" s="15" t="s">
        <v>3140</v>
      </c>
      <c r="B803" s="16">
        <v>2</v>
      </c>
      <c r="E803"/>
      <c r="F803"/>
      <c r="I803" s="22"/>
      <c r="J803" s="31"/>
      <c r="K803" s="32"/>
      <c r="L803" s="30"/>
      <c r="M803" s="33"/>
    </row>
    <row r="804" spans="1:13" x14ac:dyDescent="0.25">
      <c r="A804" s="15" t="s">
        <v>3125</v>
      </c>
      <c r="B804" s="16">
        <v>1</v>
      </c>
      <c r="E804"/>
      <c r="F804"/>
      <c r="I804" s="22"/>
      <c r="J804" s="31"/>
      <c r="K804" s="32"/>
      <c r="L804" s="30"/>
      <c r="M804" s="33"/>
    </row>
    <row r="805" spans="1:13" x14ac:dyDescent="0.25">
      <c r="A805" s="15" t="s">
        <v>3065</v>
      </c>
      <c r="B805" s="16">
        <v>1</v>
      </c>
      <c r="E805"/>
      <c r="F805"/>
      <c r="I805" s="22"/>
      <c r="J805" s="31"/>
      <c r="K805" s="32"/>
      <c r="L805" s="30"/>
      <c r="M805" s="33"/>
    </row>
    <row r="806" spans="1:13" x14ac:dyDescent="0.25">
      <c r="A806" s="15" t="s">
        <v>1872</v>
      </c>
      <c r="B806" s="16">
        <v>2</v>
      </c>
      <c r="E806"/>
      <c r="F806"/>
      <c r="I806" s="22"/>
      <c r="J806" s="31"/>
      <c r="K806" s="32"/>
      <c r="L806" s="30"/>
      <c r="M806" s="33"/>
    </row>
    <row r="807" spans="1:13" x14ac:dyDescent="0.25">
      <c r="A807" s="15" t="s">
        <v>3251</v>
      </c>
      <c r="B807" s="16">
        <v>1</v>
      </c>
      <c r="E807"/>
      <c r="F807"/>
      <c r="I807" s="22"/>
      <c r="J807" s="31"/>
      <c r="K807" s="32"/>
      <c r="L807" s="30"/>
      <c r="M807" s="33"/>
    </row>
    <row r="808" spans="1:13" x14ac:dyDescent="0.25">
      <c r="A808" s="15" t="s">
        <v>3023</v>
      </c>
      <c r="B808" s="16">
        <v>1</v>
      </c>
      <c r="E808"/>
      <c r="F808"/>
      <c r="I808" s="22"/>
      <c r="J808" s="31"/>
      <c r="K808" s="32"/>
      <c r="L808" s="30"/>
      <c r="M808" s="33"/>
    </row>
    <row r="809" spans="1:13" x14ac:dyDescent="0.25">
      <c r="A809" s="15" t="s">
        <v>3255</v>
      </c>
      <c r="B809" s="16">
        <v>1</v>
      </c>
      <c r="E809"/>
      <c r="F809"/>
      <c r="I809" s="22"/>
      <c r="J809" s="31"/>
      <c r="K809" s="32"/>
      <c r="L809" s="30"/>
      <c r="M809" s="33"/>
    </row>
    <row r="810" spans="1:13" x14ac:dyDescent="0.25">
      <c r="A810" s="15" t="s">
        <v>1680</v>
      </c>
      <c r="B810" s="16">
        <v>3</v>
      </c>
      <c r="E810"/>
      <c r="F810"/>
      <c r="I810" s="22"/>
      <c r="J810" s="31"/>
      <c r="K810" s="32"/>
      <c r="L810" s="30"/>
      <c r="M810" s="33"/>
    </row>
    <row r="811" spans="1:13" x14ac:dyDescent="0.25">
      <c r="A811" s="15" t="s">
        <v>174</v>
      </c>
      <c r="B811" s="16">
        <v>9</v>
      </c>
      <c r="E811"/>
      <c r="F811"/>
      <c r="I811" s="22"/>
      <c r="J811" s="31"/>
      <c r="K811" s="32"/>
      <c r="L811" s="30"/>
      <c r="M811" s="33"/>
    </row>
    <row r="812" spans="1:13" x14ac:dyDescent="0.25">
      <c r="A812" s="15" t="s">
        <v>646</v>
      </c>
      <c r="B812" s="16">
        <v>4</v>
      </c>
      <c r="E812"/>
      <c r="F812"/>
      <c r="I812" s="22"/>
      <c r="J812" s="31"/>
      <c r="K812" s="32"/>
      <c r="L812" s="30"/>
      <c r="M812" s="33"/>
    </row>
    <row r="813" spans="1:13" x14ac:dyDescent="0.25">
      <c r="A813" s="15" t="s">
        <v>1202</v>
      </c>
      <c r="B813" s="16">
        <v>4</v>
      </c>
      <c r="E813"/>
      <c r="F813"/>
      <c r="I813" s="22"/>
      <c r="J813" s="31"/>
      <c r="K813" s="32"/>
      <c r="L813" s="30"/>
      <c r="M813" s="33"/>
    </row>
    <row r="814" spans="1:13" x14ac:dyDescent="0.25">
      <c r="A814" s="15" t="s">
        <v>1999</v>
      </c>
      <c r="B814" s="16">
        <v>1</v>
      </c>
      <c r="E814"/>
      <c r="F814"/>
      <c r="I814" s="22"/>
      <c r="J814" s="31"/>
      <c r="K814" s="32"/>
      <c r="L814" s="30"/>
      <c r="M814" s="33"/>
    </row>
    <row r="815" spans="1:13" x14ac:dyDescent="0.25">
      <c r="A815" s="15" t="s">
        <v>56</v>
      </c>
      <c r="B815" s="16">
        <v>6</v>
      </c>
      <c r="E815"/>
      <c r="F815"/>
      <c r="I815" s="22"/>
      <c r="J815" s="31"/>
      <c r="K815" s="32"/>
      <c r="L815" s="30"/>
      <c r="M815" s="33"/>
    </row>
    <row r="816" spans="1:13" x14ac:dyDescent="0.25">
      <c r="A816" s="15" t="s">
        <v>2792</v>
      </c>
      <c r="B816" s="16">
        <v>8</v>
      </c>
      <c r="E816"/>
      <c r="F816"/>
      <c r="I816" s="22"/>
      <c r="J816" s="31"/>
      <c r="K816" s="32"/>
      <c r="L816" s="30"/>
      <c r="M816" s="33"/>
    </row>
    <row r="817" spans="1:13" x14ac:dyDescent="0.25">
      <c r="A817" s="15" t="s">
        <v>2313</v>
      </c>
      <c r="B817" s="16">
        <v>4</v>
      </c>
      <c r="E817"/>
      <c r="F817"/>
      <c r="I817" s="22"/>
      <c r="J817" s="31"/>
      <c r="K817" s="32"/>
      <c r="L817" s="30"/>
      <c r="M817" s="33"/>
    </row>
    <row r="818" spans="1:13" x14ac:dyDescent="0.25">
      <c r="A818" s="15" t="s">
        <v>461</v>
      </c>
      <c r="B818" s="16">
        <v>4</v>
      </c>
      <c r="E818"/>
      <c r="F818"/>
      <c r="I818" s="22"/>
      <c r="J818" s="31"/>
      <c r="K818" s="32"/>
      <c r="L818" s="30"/>
      <c r="M818" s="33"/>
    </row>
    <row r="819" spans="1:13" x14ac:dyDescent="0.25">
      <c r="A819" s="15" t="s">
        <v>1970</v>
      </c>
      <c r="B819" s="16">
        <v>10</v>
      </c>
      <c r="E819"/>
      <c r="F819"/>
      <c r="I819" s="22"/>
      <c r="J819" s="31"/>
      <c r="K819" s="32"/>
      <c r="L819" s="30"/>
      <c r="M819" s="33"/>
    </row>
    <row r="820" spans="1:13" x14ac:dyDescent="0.25">
      <c r="A820" s="15" t="s">
        <v>971</v>
      </c>
      <c r="B820" s="16">
        <v>2</v>
      </c>
      <c r="E820"/>
      <c r="F820"/>
      <c r="I820" s="22"/>
      <c r="J820" s="31"/>
      <c r="K820" s="32"/>
      <c r="L820" s="30"/>
      <c r="M820" s="33"/>
    </row>
    <row r="821" spans="1:13" x14ac:dyDescent="0.25">
      <c r="A821" s="15" t="s">
        <v>827</v>
      </c>
      <c r="B821" s="16">
        <v>7</v>
      </c>
      <c r="E821"/>
      <c r="F821"/>
      <c r="I821" s="22"/>
      <c r="J821" s="31"/>
      <c r="K821" s="32"/>
      <c r="L821" s="30"/>
      <c r="M821" s="33"/>
    </row>
    <row r="822" spans="1:13" x14ac:dyDescent="0.25">
      <c r="A822" s="15" t="s">
        <v>553</v>
      </c>
      <c r="B822" s="16">
        <v>6</v>
      </c>
      <c r="E822"/>
      <c r="F822"/>
      <c r="I822" s="22"/>
      <c r="J822" s="31"/>
      <c r="K822" s="32"/>
      <c r="L822" s="30"/>
      <c r="M822" s="33"/>
    </row>
    <row r="823" spans="1:13" x14ac:dyDescent="0.25">
      <c r="A823" s="15" t="s">
        <v>592</v>
      </c>
      <c r="B823" s="16">
        <v>4</v>
      </c>
      <c r="E823"/>
      <c r="F823"/>
      <c r="I823" s="22"/>
      <c r="J823" s="31"/>
      <c r="K823" s="32"/>
      <c r="L823" s="30"/>
      <c r="M823" s="33"/>
    </row>
    <row r="824" spans="1:13" x14ac:dyDescent="0.25">
      <c r="A824" s="15" t="s">
        <v>1062</v>
      </c>
      <c r="B824" s="16">
        <v>7</v>
      </c>
      <c r="E824"/>
      <c r="F824"/>
      <c r="I824" s="22"/>
      <c r="J824" s="31"/>
      <c r="K824" s="32"/>
      <c r="L824" s="30"/>
      <c r="M824" s="33"/>
    </row>
    <row r="825" spans="1:13" x14ac:dyDescent="0.25">
      <c r="A825" s="15" t="s">
        <v>2993</v>
      </c>
      <c r="B825" s="16">
        <v>3</v>
      </c>
      <c r="E825"/>
      <c r="F825"/>
      <c r="I825" s="22"/>
      <c r="J825" s="31"/>
      <c r="K825" s="32"/>
      <c r="L825" s="30"/>
      <c r="M825" s="33"/>
    </row>
    <row r="826" spans="1:13" x14ac:dyDescent="0.25">
      <c r="A826" s="15" t="s">
        <v>2478</v>
      </c>
      <c r="B826" s="16">
        <v>4</v>
      </c>
      <c r="E826"/>
      <c r="F826"/>
      <c r="I826" s="22"/>
      <c r="J826" s="31"/>
      <c r="K826" s="32"/>
      <c r="L826" s="30"/>
      <c r="M826" s="33"/>
    </row>
    <row r="827" spans="1:13" x14ac:dyDescent="0.25">
      <c r="A827" s="15" t="s">
        <v>1339</v>
      </c>
      <c r="B827" s="16">
        <v>8</v>
      </c>
      <c r="E827"/>
      <c r="F827"/>
      <c r="I827" s="22"/>
      <c r="J827" s="31"/>
      <c r="K827" s="32"/>
      <c r="L827" s="30"/>
      <c r="M827" s="33"/>
    </row>
    <row r="828" spans="1:13" x14ac:dyDescent="0.25">
      <c r="A828" s="15" t="s">
        <v>1138</v>
      </c>
      <c r="B828" s="16">
        <v>7</v>
      </c>
      <c r="E828"/>
      <c r="F828"/>
      <c r="I828" s="22"/>
      <c r="J828" s="31"/>
      <c r="K828" s="32"/>
      <c r="L828" s="30"/>
      <c r="M828" s="33"/>
    </row>
    <row r="829" spans="1:13" x14ac:dyDescent="0.25">
      <c r="A829" s="15" t="s">
        <v>759</v>
      </c>
      <c r="B829" s="16">
        <v>6</v>
      </c>
      <c r="E829"/>
      <c r="F829"/>
      <c r="I829" s="22"/>
      <c r="J829" s="31"/>
      <c r="K829" s="32"/>
      <c r="L829" s="30"/>
      <c r="M829" s="33"/>
    </row>
    <row r="830" spans="1:13" x14ac:dyDescent="0.25">
      <c r="A830" s="15" t="s">
        <v>2857</v>
      </c>
      <c r="B830" s="16">
        <v>4</v>
      </c>
      <c r="E830"/>
      <c r="F830"/>
      <c r="I830" s="22"/>
      <c r="J830" s="31"/>
      <c r="K830" s="32"/>
      <c r="L830" s="30"/>
      <c r="M830" s="33"/>
    </row>
    <row r="831" spans="1:13" x14ac:dyDescent="0.25">
      <c r="A831" s="15" t="s">
        <v>644</v>
      </c>
      <c r="B831" s="16">
        <v>7</v>
      </c>
      <c r="E831"/>
      <c r="F831"/>
      <c r="I831" s="22"/>
      <c r="J831" s="31"/>
      <c r="K831" s="32"/>
      <c r="L831" s="30"/>
      <c r="M831" s="33"/>
    </row>
    <row r="832" spans="1:13" x14ac:dyDescent="0.25">
      <c r="A832" s="15" t="s">
        <v>885</v>
      </c>
      <c r="B832" s="16">
        <v>8</v>
      </c>
      <c r="E832"/>
      <c r="F832"/>
      <c r="I832" s="22"/>
      <c r="J832" s="31"/>
      <c r="K832" s="32"/>
      <c r="L832" s="30"/>
      <c r="M832" s="33"/>
    </row>
    <row r="833" spans="1:13" x14ac:dyDescent="0.25">
      <c r="A833" s="15" t="s">
        <v>1016</v>
      </c>
      <c r="B833" s="16">
        <v>9</v>
      </c>
      <c r="E833"/>
      <c r="F833"/>
      <c r="I833" s="22"/>
      <c r="J833" s="31"/>
      <c r="K833" s="32"/>
      <c r="L833" s="30"/>
      <c r="M833" s="33"/>
    </row>
    <row r="834" spans="1:13" x14ac:dyDescent="0.25">
      <c r="A834" s="15" t="s">
        <v>255</v>
      </c>
      <c r="B834" s="16">
        <v>5</v>
      </c>
      <c r="E834"/>
      <c r="F834"/>
      <c r="I834" s="22"/>
      <c r="J834" s="31"/>
      <c r="K834" s="32"/>
      <c r="L834" s="30"/>
      <c r="M834" s="33"/>
    </row>
    <row r="835" spans="1:13" x14ac:dyDescent="0.25">
      <c r="A835" s="15" t="s">
        <v>3003</v>
      </c>
      <c r="B835" s="16">
        <v>6</v>
      </c>
      <c r="E835"/>
      <c r="F835"/>
      <c r="I835" s="22"/>
      <c r="J835" s="31"/>
      <c r="K835" s="32"/>
      <c r="L835" s="30"/>
      <c r="M835" s="33"/>
    </row>
    <row r="836" spans="1:13" x14ac:dyDescent="0.25">
      <c r="A836" s="15" t="s">
        <v>16</v>
      </c>
      <c r="B836" s="16">
        <v>4</v>
      </c>
      <c r="E836"/>
      <c r="F836"/>
      <c r="I836" s="22"/>
      <c r="J836" s="31"/>
      <c r="K836" s="32"/>
      <c r="L836" s="30"/>
      <c r="M836" s="33"/>
    </row>
    <row r="837" spans="1:13" x14ac:dyDescent="0.25">
      <c r="A837" s="15" t="s">
        <v>2779</v>
      </c>
      <c r="B837" s="16">
        <v>12</v>
      </c>
      <c r="E837"/>
      <c r="F837"/>
      <c r="I837" s="22"/>
      <c r="J837" s="31"/>
      <c r="K837" s="32"/>
      <c r="L837" s="30"/>
      <c r="M837" s="33"/>
    </row>
    <row r="838" spans="1:13" x14ac:dyDescent="0.25">
      <c r="A838" s="15" t="s">
        <v>2455</v>
      </c>
      <c r="B838" s="16">
        <v>2</v>
      </c>
      <c r="E838"/>
      <c r="F838"/>
      <c r="I838" s="22"/>
      <c r="J838" s="31"/>
      <c r="K838" s="32"/>
      <c r="L838" s="30"/>
      <c r="M838" s="33"/>
    </row>
    <row r="839" spans="1:13" x14ac:dyDescent="0.25">
      <c r="A839" s="15" t="s">
        <v>909</v>
      </c>
      <c r="B839" s="16">
        <v>3</v>
      </c>
      <c r="E839"/>
      <c r="F839"/>
      <c r="I839" s="22"/>
      <c r="J839" s="31"/>
      <c r="K839" s="32"/>
      <c r="L839" s="30"/>
      <c r="M839" s="33"/>
    </row>
    <row r="840" spans="1:13" x14ac:dyDescent="0.25">
      <c r="A840" s="15" t="s">
        <v>1146</v>
      </c>
      <c r="B840" s="16">
        <v>10</v>
      </c>
      <c r="E840"/>
      <c r="F840"/>
      <c r="I840" s="22"/>
      <c r="J840" s="31"/>
      <c r="K840" s="32"/>
      <c r="L840" s="30"/>
      <c r="M840" s="33"/>
    </row>
    <row r="841" spans="1:13" x14ac:dyDescent="0.25">
      <c r="A841" s="15" t="s">
        <v>1522</v>
      </c>
      <c r="B841" s="16">
        <v>9</v>
      </c>
      <c r="E841"/>
      <c r="F841"/>
      <c r="I841" s="22"/>
      <c r="J841" s="31"/>
      <c r="K841" s="32"/>
      <c r="L841" s="30"/>
      <c r="M841" s="33"/>
    </row>
    <row r="842" spans="1:13" x14ac:dyDescent="0.25">
      <c r="A842" s="15" t="s">
        <v>2677</v>
      </c>
      <c r="B842" s="16">
        <v>5</v>
      </c>
      <c r="E842"/>
      <c r="F842"/>
      <c r="I842" s="22"/>
      <c r="J842" s="31"/>
      <c r="K842" s="32"/>
      <c r="L842" s="30"/>
      <c r="M842" s="33"/>
    </row>
    <row r="843" spans="1:13" x14ac:dyDescent="0.25">
      <c r="A843" s="15" t="s">
        <v>2791</v>
      </c>
      <c r="B843" s="16">
        <v>2</v>
      </c>
      <c r="E843"/>
      <c r="F843"/>
      <c r="I843" s="22"/>
      <c r="J843" s="31"/>
      <c r="K843" s="32"/>
      <c r="L843" s="30"/>
      <c r="M843" s="33"/>
    </row>
    <row r="844" spans="1:13" x14ac:dyDescent="0.25">
      <c r="A844" s="15" t="s">
        <v>2641</v>
      </c>
      <c r="B844" s="16">
        <v>5</v>
      </c>
      <c r="E844"/>
      <c r="F844"/>
      <c r="I844" s="22"/>
      <c r="J844" s="31"/>
      <c r="K844" s="32"/>
      <c r="L844" s="30"/>
      <c r="M844" s="33"/>
    </row>
    <row r="845" spans="1:13" x14ac:dyDescent="0.25">
      <c r="A845" s="15" t="s">
        <v>714</v>
      </c>
      <c r="B845" s="16">
        <v>5</v>
      </c>
      <c r="E845"/>
      <c r="F845"/>
      <c r="I845" s="22"/>
      <c r="J845" s="31"/>
      <c r="K845" s="32"/>
      <c r="L845" s="30"/>
      <c r="M845" s="33"/>
    </row>
    <row r="846" spans="1:13" x14ac:dyDescent="0.25">
      <c r="A846" s="15" t="s">
        <v>3197</v>
      </c>
      <c r="B846" s="16">
        <v>6</v>
      </c>
      <c r="E846"/>
      <c r="F846"/>
      <c r="I846" s="22"/>
      <c r="J846" s="31"/>
      <c r="K846" s="32"/>
      <c r="L846" s="30"/>
      <c r="M846" s="33"/>
    </row>
    <row r="847" spans="1:13" x14ac:dyDescent="0.25">
      <c r="A847" s="15" t="s">
        <v>1918</v>
      </c>
      <c r="B847" s="16">
        <v>5</v>
      </c>
      <c r="E847"/>
      <c r="F847"/>
      <c r="I847" s="22"/>
      <c r="J847" s="31"/>
      <c r="K847" s="32"/>
      <c r="L847" s="30"/>
      <c r="M847" s="33"/>
    </row>
    <row r="848" spans="1:13" x14ac:dyDescent="0.25">
      <c r="A848" s="15" t="s">
        <v>1989</v>
      </c>
      <c r="B848" s="16">
        <v>4</v>
      </c>
      <c r="E848"/>
      <c r="F848"/>
      <c r="I848" s="22"/>
      <c r="J848" s="31"/>
      <c r="K848" s="32"/>
      <c r="L848" s="30"/>
      <c r="M848" s="33"/>
    </row>
    <row r="849" spans="1:13" x14ac:dyDescent="0.25">
      <c r="A849" s="15" t="s">
        <v>2319</v>
      </c>
      <c r="B849" s="16">
        <v>10</v>
      </c>
      <c r="E849"/>
      <c r="F849"/>
      <c r="I849" s="22"/>
      <c r="J849" s="31"/>
      <c r="K849" s="32"/>
      <c r="L849" s="30"/>
      <c r="M849" s="33"/>
    </row>
    <row r="850" spans="1:13" x14ac:dyDescent="0.25">
      <c r="A850" s="15" t="s">
        <v>1609</v>
      </c>
      <c r="B850" s="16">
        <v>4</v>
      </c>
      <c r="E850"/>
      <c r="F850"/>
      <c r="I850" s="22"/>
      <c r="J850" s="31"/>
      <c r="K850" s="32"/>
      <c r="L850" s="30"/>
      <c r="M850" s="33"/>
    </row>
    <row r="851" spans="1:13" x14ac:dyDescent="0.25">
      <c r="A851" s="15" t="s">
        <v>1904</v>
      </c>
      <c r="B851" s="16">
        <v>6</v>
      </c>
      <c r="E851"/>
      <c r="F851"/>
      <c r="I851" s="22"/>
      <c r="J851" s="31"/>
      <c r="K851" s="32"/>
      <c r="L851" s="30"/>
      <c r="M851" s="33"/>
    </row>
    <row r="852" spans="1:13" x14ac:dyDescent="0.25">
      <c r="A852" s="15" t="s">
        <v>455</v>
      </c>
      <c r="B852" s="16">
        <v>6</v>
      </c>
      <c r="E852"/>
      <c r="F852"/>
      <c r="I852" s="22"/>
      <c r="J852" s="31"/>
      <c r="K852" s="32"/>
      <c r="L852" s="30"/>
      <c r="M852" s="33"/>
    </row>
    <row r="853" spans="1:13" x14ac:dyDescent="0.25">
      <c r="A853" s="15" t="s">
        <v>1110</v>
      </c>
      <c r="B853" s="16">
        <v>4</v>
      </c>
      <c r="E853"/>
      <c r="F853"/>
      <c r="I853" s="22"/>
      <c r="J853" s="31"/>
      <c r="K853" s="32"/>
      <c r="L853" s="30"/>
      <c r="M853" s="33"/>
    </row>
    <row r="854" spans="1:13" x14ac:dyDescent="0.25">
      <c r="A854" s="15" t="s">
        <v>2547</v>
      </c>
      <c r="B854" s="16">
        <v>4</v>
      </c>
      <c r="E854"/>
      <c r="F854"/>
      <c r="I854" s="22"/>
      <c r="J854" s="31"/>
      <c r="K854" s="32"/>
      <c r="L854" s="30"/>
      <c r="M854" s="33"/>
    </row>
    <row r="855" spans="1:13" x14ac:dyDescent="0.25">
      <c r="A855" s="15" t="s">
        <v>2961</v>
      </c>
      <c r="B855" s="16">
        <v>2</v>
      </c>
      <c r="E855"/>
      <c r="F855"/>
      <c r="I855" s="22"/>
      <c r="J855" s="31"/>
      <c r="K855" s="32"/>
      <c r="L855" s="30"/>
      <c r="M855" s="33"/>
    </row>
    <row r="856" spans="1:13" x14ac:dyDescent="0.25">
      <c r="A856" s="15" t="s">
        <v>1986</v>
      </c>
      <c r="B856" s="16">
        <v>3</v>
      </c>
      <c r="E856"/>
      <c r="F856"/>
      <c r="I856" s="22"/>
      <c r="J856" s="31"/>
      <c r="K856" s="32"/>
      <c r="L856" s="30"/>
      <c r="M856" s="33"/>
    </row>
    <row r="857" spans="1:13" x14ac:dyDescent="0.25">
      <c r="A857" s="15" t="s">
        <v>2637</v>
      </c>
      <c r="B857" s="16">
        <v>8</v>
      </c>
      <c r="E857"/>
      <c r="F857"/>
      <c r="I857" s="22"/>
      <c r="J857" s="31"/>
      <c r="K857" s="32"/>
      <c r="L857" s="30"/>
      <c r="M857" s="33"/>
    </row>
    <row r="858" spans="1:13" x14ac:dyDescent="0.25">
      <c r="A858" s="15" t="s">
        <v>2008</v>
      </c>
      <c r="B858" s="16">
        <v>3</v>
      </c>
      <c r="E858"/>
      <c r="F858"/>
      <c r="I858" s="22"/>
      <c r="J858" s="31"/>
      <c r="K858" s="32"/>
      <c r="L858" s="30"/>
      <c r="M858" s="33"/>
    </row>
    <row r="859" spans="1:13" x14ac:dyDescent="0.25">
      <c r="A859" s="15" t="s">
        <v>1557</v>
      </c>
      <c r="B859" s="16">
        <v>6</v>
      </c>
      <c r="E859"/>
      <c r="F859"/>
      <c r="I859" s="22"/>
      <c r="J859" s="31"/>
      <c r="K859" s="32"/>
      <c r="L859" s="30"/>
      <c r="M859" s="33"/>
    </row>
    <row r="860" spans="1:13" x14ac:dyDescent="0.25">
      <c r="A860" s="15" t="s">
        <v>2060</v>
      </c>
      <c r="B860" s="16">
        <v>2</v>
      </c>
      <c r="E860"/>
      <c r="F860"/>
      <c r="I860" s="22"/>
      <c r="J860" s="31"/>
      <c r="K860" s="32"/>
      <c r="L860" s="30"/>
      <c r="M860" s="33"/>
    </row>
    <row r="861" spans="1:13" x14ac:dyDescent="0.25">
      <c r="A861" s="15" t="s">
        <v>2882</v>
      </c>
      <c r="B861" s="16">
        <v>3</v>
      </c>
      <c r="E861"/>
      <c r="F861"/>
      <c r="I861" s="22"/>
      <c r="J861" s="31"/>
      <c r="K861" s="32"/>
      <c r="L861" s="30"/>
      <c r="M861" s="33"/>
    </row>
    <row r="862" spans="1:13" x14ac:dyDescent="0.25">
      <c r="A862" s="15" t="s">
        <v>1479</v>
      </c>
      <c r="B862" s="16">
        <v>4</v>
      </c>
      <c r="E862"/>
      <c r="F862"/>
      <c r="I862" s="22"/>
      <c r="J862" s="31"/>
      <c r="K862" s="32"/>
      <c r="L862" s="30"/>
      <c r="M862" s="33"/>
    </row>
    <row r="863" spans="1:13" x14ac:dyDescent="0.25">
      <c r="A863" s="15" t="s">
        <v>2355</v>
      </c>
      <c r="B863" s="16">
        <v>4</v>
      </c>
      <c r="E863"/>
      <c r="F863"/>
      <c r="I863" s="22"/>
      <c r="J863" s="31"/>
      <c r="K863" s="32"/>
      <c r="L863" s="30"/>
      <c r="M863" s="33"/>
    </row>
    <row r="864" spans="1:13" x14ac:dyDescent="0.25">
      <c r="A864" s="15" t="s">
        <v>1671</v>
      </c>
      <c r="B864" s="16">
        <v>4</v>
      </c>
      <c r="E864"/>
      <c r="F864"/>
      <c r="I864" s="22"/>
      <c r="J864" s="31"/>
      <c r="K864" s="32"/>
      <c r="L864" s="30"/>
      <c r="M864" s="33"/>
    </row>
    <row r="865" spans="1:13" x14ac:dyDescent="0.25">
      <c r="A865" s="15" t="s">
        <v>3243</v>
      </c>
      <c r="B865" s="16">
        <v>4</v>
      </c>
      <c r="E865"/>
      <c r="F865"/>
      <c r="I865" s="22"/>
      <c r="J865" s="31"/>
      <c r="K865" s="32"/>
      <c r="L865" s="30"/>
      <c r="M865" s="33"/>
    </row>
    <row r="866" spans="1:13" x14ac:dyDescent="0.25">
      <c r="A866" s="15" t="s">
        <v>900</v>
      </c>
      <c r="B866" s="16">
        <v>5</v>
      </c>
      <c r="E866"/>
      <c r="F866"/>
      <c r="I866" s="22"/>
      <c r="J866" s="31"/>
      <c r="K866" s="32"/>
      <c r="L866" s="30"/>
      <c r="M866" s="33"/>
    </row>
    <row r="867" spans="1:13" x14ac:dyDescent="0.25">
      <c r="A867" s="15" t="s">
        <v>2144</v>
      </c>
      <c r="B867" s="16">
        <v>6</v>
      </c>
      <c r="E867"/>
      <c r="F867"/>
      <c r="I867" s="22"/>
      <c r="J867" s="31"/>
      <c r="K867" s="32"/>
      <c r="L867" s="30"/>
      <c r="M867" s="33"/>
    </row>
    <row r="868" spans="1:13" x14ac:dyDescent="0.25">
      <c r="A868" s="15" t="s">
        <v>2797</v>
      </c>
      <c r="B868" s="16">
        <v>6</v>
      </c>
      <c r="E868"/>
      <c r="F868"/>
      <c r="I868" s="22"/>
      <c r="J868" s="31"/>
      <c r="K868" s="32"/>
      <c r="L868" s="30"/>
      <c r="M868" s="33"/>
    </row>
    <row r="869" spans="1:13" x14ac:dyDescent="0.25">
      <c r="A869" s="15" t="s">
        <v>1622</v>
      </c>
      <c r="B869" s="16">
        <v>3</v>
      </c>
      <c r="E869"/>
      <c r="F869"/>
      <c r="I869" s="22"/>
      <c r="J869" s="31"/>
      <c r="K869" s="32"/>
      <c r="L869" s="30"/>
      <c r="M869" s="33"/>
    </row>
    <row r="870" spans="1:13" x14ac:dyDescent="0.25">
      <c r="A870" s="15" t="s">
        <v>373</v>
      </c>
      <c r="B870" s="16">
        <v>13</v>
      </c>
      <c r="E870"/>
      <c r="F870"/>
      <c r="I870" s="22"/>
      <c r="J870" s="31"/>
      <c r="K870" s="32"/>
      <c r="L870" s="30"/>
      <c r="M870" s="33"/>
    </row>
    <row r="871" spans="1:13" x14ac:dyDescent="0.25">
      <c r="A871" s="15" t="s">
        <v>1235</v>
      </c>
      <c r="B871" s="16">
        <v>4</v>
      </c>
      <c r="E871"/>
      <c r="F871"/>
      <c r="I871" s="22"/>
      <c r="J871" s="31"/>
      <c r="K871" s="32"/>
      <c r="L871" s="30"/>
      <c r="M871" s="33"/>
    </row>
    <row r="872" spans="1:13" x14ac:dyDescent="0.25">
      <c r="A872" s="15" t="s">
        <v>2825</v>
      </c>
      <c r="B872" s="16">
        <v>6</v>
      </c>
      <c r="E872"/>
      <c r="F872"/>
      <c r="I872" s="22"/>
      <c r="J872" s="31"/>
      <c r="K872" s="32"/>
      <c r="L872" s="30"/>
      <c r="M872" s="33"/>
    </row>
    <row r="873" spans="1:13" x14ac:dyDescent="0.25">
      <c r="A873" s="15" t="s">
        <v>1398</v>
      </c>
      <c r="B873" s="16">
        <v>6</v>
      </c>
      <c r="E873"/>
      <c r="F873"/>
      <c r="I873" s="22"/>
      <c r="J873" s="31"/>
      <c r="K873" s="32"/>
      <c r="L873" s="30"/>
      <c r="M873" s="33"/>
    </row>
    <row r="874" spans="1:13" x14ac:dyDescent="0.25">
      <c r="A874" s="15" t="s">
        <v>89</v>
      </c>
      <c r="B874" s="16">
        <v>2</v>
      </c>
      <c r="E874"/>
      <c r="F874"/>
      <c r="I874" s="22"/>
      <c r="J874" s="31"/>
      <c r="K874" s="32"/>
      <c r="L874" s="30"/>
      <c r="M874" s="33"/>
    </row>
    <row r="875" spans="1:13" x14ac:dyDescent="0.25">
      <c r="A875" s="15" t="s">
        <v>1035</v>
      </c>
      <c r="B875" s="16">
        <v>2</v>
      </c>
      <c r="E875"/>
      <c r="F875"/>
      <c r="I875" s="22"/>
      <c r="J875" s="31"/>
      <c r="K875" s="32"/>
      <c r="L875" s="30"/>
      <c r="M875" s="33"/>
    </row>
    <row r="876" spans="1:13" x14ac:dyDescent="0.25">
      <c r="A876" s="15" t="s">
        <v>815</v>
      </c>
      <c r="B876" s="16">
        <v>6</v>
      </c>
      <c r="E876"/>
      <c r="F876"/>
      <c r="I876" s="22"/>
      <c r="J876" s="31"/>
      <c r="K876" s="32"/>
      <c r="L876" s="30"/>
      <c r="M876" s="33"/>
    </row>
    <row r="877" spans="1:13" x14ac:dyDescent="0.25">
      <c r="A877" s="15" t="s">
        <v>2182</v>
      </c>
      <c r="B877" s="16">
        <v>7</v>
      </c>
      <c r="E877"/>
      <c r="F877"/>
      <c r="I877" s="22"/>
      <c r="J877" s="31"/>
      <c r="K877" s="32"/>
      <c r="L877" s="30"/>
      <c r="M877" s="33"/>
    </row>
    <row r="878" spans="1:13" x14ac:dyDescent="0.25">
      <c r="A878" s="15" t="s">
        <v>288</v>
      </c>
      <c r="B878" s="16">
        <v>5</v>
      </c>
      <c r="E878"/>
      <c r="F878"/>
      <c r="I878" s="22"/>
      <c r="J878" s="31"/>
      <c r="K878" s="32"/>
      <c r="L878" s="30"/>
      <c r="M878" s="33"/>
    </row>
    <row r="879" spans="1:13" x14ac:dyDescent="0.25">
      <c r="A879" s="15" t="s">
        <v>1083</v>
      </c>
      <c r="B879" s="16">
        <v>9</v>
      </c>
      <c r="E879"/>
      <c r="F879"/>
      <c r="I879" s="22"/>
      <c r="J879" s="31"/>
      <c r="K879" s="32"/>
      <c r="L879" s="30"/>
      <c r="M879" s="33"/>
    </row>
    <row r="880" spans="1:13" x14ac:dyDescent="0.25">
      <c r="A880" s="15" t="s">
        <v>1564</v>
      </c>
      <c r="B880" s="16">
        <v>7</v>
      </c>
      <c r="E880"/>
      <c r="F880"/>
      <c r="I880" s="22"/>
      <c r="J880" s="31"/>
      <c r="K880" s="32"/>
      <c r="L880" s="30"/>
      <c r="M880" s="33"/>
    </row>
    <row r="881" spans="1:13" x14ac:dyDescent="0.25">
      <c r="A881" s="15" t="s">
        <v>2397</v>
      </c>
      <c r="B881" s="16">
        <v>4</v>
      </c>
      <c r="E881"/>
      <c r="F881"/>
      <c r="I881" s="22"/>
      <c r="J881" s="31"/>
      <c r="K881" s="32"/>
      <c r="L881" s="30"/>
      <c r="M881" s="33"/>
    </row>
    <row r="882" spans="1:13" x14ac:dyDescent="0.25">
      <c r="A882" s="15" t="s">
        <v>1216</v>
      </c>
      <c r="B882" s="16">
        <v>6</v>
      </c>
      <c r="E882"/>
      <c r="F882"/>
      <c r="I882" s="22"/>
      <c r="J882" s="31"/>
      <c r="K882" s="32"/>
      <c r="L882" s="30"/>
      <c r="M882" s="33"/>
    </row>
    <row r="883" spans="1:13" x14ac:dyDescent="0.25">
      <c r="A883" s="15" t="s">
        <v>2166</v>
      </c>
      <c r="B883" s="16">
        <v>3</v>
      </c>
      <c r="E883"/>
      <c r="F883"/>
      <c r="I883" s="22"/>
      <c r="J883" s="31"/>
      <c r="K883" s="32"/>
      <c r="L883" s="30"/>
      <c r="M883" s="33"/>
    </row>
    <row r="884" spans="1:13" x14ac:dyDescent="0.25">
      <c r="A884" s="15" t="s">
        <v>562</v>
      </c>
      <c r="B884" s="16">
        <v>2</v>
      </c>
      <c r="E884"/>
      <c r="F884"/>
      <c r="I884" s="22"/>
      <c r="J884" s="31"/>
      <c r="K884" s="32"/>
      <c r="L884" s="30"/>
      <c r="M884" s="33"/>
    </row>
    <row r="885" spans="1:13" x14ac:dyDescent="0.25">
      <c r="A885" s="15" t="s">
        <v>2215</v>
      </c>
      <c r="B885" s="16">
        <v>4</v>
      </c>
      <c r="E885"/>
      <c r="F885"/>
      <c r="I885" s="22"/>
      <c r="J885" s="31"/>
      <c r="K885" s="32"/>
      <c r="L885" s="30"/>
      <c r="M885" s="33"/>
    </row>
    <row r="886" spans="1:13" x14ac:dyDescent="0.25">
      <c r="A886" s="15" t="s">
        <v>2309</v>
      </c>
      <c r="B886" s="16">
        <v>2</v>
      </c>
      <c r="E886"/>
      <c r="F886"/>
      <c r="I886" s="22"/>
      <c r="J886" s="31"/>
      <c r="K886" s="32"/>
      <c r="L886" s="30"/>
      <c r="M886" s="33"/>
    </row>
    <row r="887" spans="1:13" x14ac:dyDescent="0.25">
      <c r="A887" s="15" t="s">
        <v>843</v>
      </c>
      <c r="B887" s="16">
        <v>6</v>
      </c>
      <c r="E887"/>
      <c r="F887"/>
      <c r="I887" s="22"/>
      <c r="J887" s="31"/>
      <c r="K887" s="32"/>
      <c r="L887" s="30"/>
      <c r="M887" s="33"/>
    </row>
    <row r="888" spans="1:13" x14ac:dyDescent="0.25">
      <c r="A888" s="15" t="s">
        <v>659</v>
      </c>
      <c r="B888" s="16">
        <v>4</v>
      </c>
      <c r="E888"/>
      <c r="F888"/>
      <c r="I888" s="22"/>
      <c r="J888" s="31"/>
      <c r="K888" s="32"/>
      <c r="L888" s="30"/>
      <c r="M888" s="33"/>
    </row>
    <row r="889" spans="1:13" x14ac:dyDescent="0.25">
      <c r="A889" s="15" t="s">
        <v>111</v>
      </c>
      <c r="B889" s="16">
        <v>4</v>
      </c>
      <c r="E889"/>
      <c r="F889"/>
      <c r="I889" s="22"/>
      <c r="J889" s="31"/>
      <c r="K889" s="32"/>
      <c r="L889" s="30"/>
      <c r="M889" s="33"/>
    </row>
    <row r="890" spans="1:13" x14ac:dyDescent="0.25">
      <c r="A890" s="15" t="s">
        <v>431</v>
      </c>
      <c r="B890" s="16">
        <v>1</v>
      </c>
      <c r="E890"/>
      <c r="F890"/>
      <c r="I890" s="22"/>
      <c r="J890" s="31"/>
      <c r="K890" s="32"/>
      <c r="L890" s="30"/>
      <c r="M890" s="33"/>
    </row>
    <row r="891" spans="1:13" x14ac:dyDescent="0.25">
      <c r="A891" s="15" t="s">
        <v>1436</v>
      </c>
      <c r="B891" s="16">
        <v>5</v>
      </c>
      <c r="E891"/>
      <c r="F891"/>
      <c r="I891" s="22"/>
      <c r="J891" s="31"/>
      <c r="K891" s="32"/>
      <c r="L891" s="30"/>
      <c r="M891" s="33"/>
    </row>
    <row r="892" spans="1:13" x14ac:dyDescent="0.25">
      <c r="A892" s="15" t="s">
        <v>2685</v>
      </c>
      <c r="B892" s="16">
        <v>4</v>
      </c>
      <c r="E892"/>
      <c r="F892"/>
      <c r="I892" s="22"/>
      <c r="J892" s="31"/>
      <c r="K892" s="32"/>
      <c r="L892" s="30"/>
      <c r="M892" s="33"/>
    </row>
    <row r="893" spans="1:13" x14ac:dyDescent="0.25">
      <c r="A893" s="15" t="s">
        <v>1383</v>
      </c>
      <c r="B893" s="16">
        <v>10</v>
      </c>
      <c r="E893"/>
      <c r="F893"/>
      <c r="I893" s="22"/>
      <c r="J893" s="31"/>
      <c r="K893" s="32"/>
      <c r="L893" s="30"/>
      <c r="M893" s="33"/>
    </row>
    <row r="894" spans="1:13" x14ac:dyDescent="0.25">
      <c r="A894" s="15" t="s">
        <v>841</v>
      </c>
      <c r="B894" s="16">
        <v>7</v>
      </c>
      <c r="E894"/>
      <c r="F894"/>
      <c r="I894" s="22"/>
      <c r="J894" s="31"/>
      <c r="K894" s="32"/>
      <c r="L894" s="30"/>
      <c r="M894" s="33"/>
    </row>
    <row r="895" spans="1:13" x14ac:dyDescent="0.25">
      <c r="A895" s="15" t="s">
        <v>958</v>
      </c>
      <c r="B895" s="16">
        <v>10</v>
      </c>
      <c r="E895"/>
      <c r="F895"/>
      <c r="I895" s="22"/>
      <c r="J895" s="31"/>
      <c r="K895" s="32"/>
      <c r="L895" s="30"/>
      <c r="M895" s="33"/>
    </row>
    <row r="896" spans="1:13" x14ac:dyDescent="0.25">
      <c r="A896" s="15" t="s">
        <v>3153</v>
      </c>
      <c r="B896" s="16">
        <v>1</v>
      </c>
      <c r="E896"/>
      <c r="F896"/>
      <c r="I896" s="22"/>
      <c r="J896" s="31"/>
      <c r="K896" s="32"/>
      <c r="L896" s="30"/>
      <c r="M896" s="33"/>
    </row>
    <row r="897" spans="1:13" x14ac:dyDescent="0.25">
      <c r="A897" s="15" t="s">
        <v>1273</v>
      </c>
      <c r="B897" s="16">
        <v>5</v>
      </c>
      <c r="E897"/>
      <c r="F897"/>
      <c r="I897" s="22"/>
      <c r="J897" s="31"/>
      <c r="K897" s="32"/>
      <c r="L897" s="30"/>
      <c r="M897" s="33"/>
    </row>
    <row r="898" spans="1:13" x14ac:dyDescent="0.25">
      <c r="A898" s="15" t="s">
        <v>2256</v>
      </c>
      <c r="B898" s="16">
        <v>7</v>
      </c>
      <c r="E898"/>
      <c r="F898"/>
      <c r="I898" s="22"/>
      <c r="J898" s="31"/>
      <c r="K898" s="32"/>
      <c r="L898" s="30"/>
      <c r="M898" s="33"/>
    </row>
    <row r="899" spans="1:13" x14ac:dyDescent="0.25">
      <c r="A899" s="15" t="s">
        <v>1419</v>
      </c>
      <c r="B899" s="16">
        <v>8</v>
      </c>
      <c r="E899"/>
      <c r="F899"/>
      <c r="I899" s="22"/>
      <c r="J899" s="31"/>
      <c r="K899" s="32"/>
      <c r="L899" s="30"/>
      <c r="M899" s="33"/>
    </row>
    <row r="900" spans="1:13" x14ac:dyDescent="0.25">
      <c r="A900" s="15" t="s">
        <v>1376</v>
      </c>
      <c r="B900" s="16">
        <v>3</v>
      </c>
      <c r="E900"/>
      <c r="F900"/>
      <c r="I900" s="22"/>
      <c r="J900" s="31"/>
      <c r="K900" s="32"/>
      <c r="L900" s="30"/>
      <c r="M900" s="33"/>
    </row>
    <row r="901" spans="1:13" x14ac:dyDescent="0.25">
      <c r="A901" s="15" t="s">
        <v>478</v>
      </c>
      <c r="B901" s="16">
        <v>11</v>
      </c>
      <c r="E901"/>
      <c r="F901"/>
      <c r="I901" s="22"/>
      <c r="J901" s="31"/>
      <c r="K901" s="32"/>
      <c r="L901" s="30"/>
      <c r="M901" s="33"/>
    </row>
    <row r="902" spans="1:13" x14ac:dyDescent="0.25">
      <c r="A902" s="15" t="s">
        <v>1847</v>
      </c>
      <c r="B902" s="16">
        <v>8</v>
      </c>
      <c r="E902"/>
      <c r="F902"/>
      <c r="I902" s="22"/>
      <c r="J902" s="31"/>
      <c r="K902" s="32"/>
      <c r="L902" s="30"/>
      <c r="M902" s="33"/>
    </row>
    <row r="903" spans="1:13" x14ac:dyDescent="0.25">
      <c r="A903" s="15" t="s">
        <v>2889</v>
      </c>
      <c r="B903" s="16">
        <v>8</v>
      </c>
      <c r="E903"/>
      <c r="F903"/>
      <c r="I903" s="22"/>
      <c r="J903" s="31"/>
      <c r="K903" s="32"/>
      <c r="L903" s="30"/>
      <c r="M903" s="33"/>
    </row>
    <row r="904" spans="1:13" x14ac:dyDescent="0.25">
      <c r="A904" s="15" t="s">
        <v>586</v>
      </c>
      <c r="B904" s="16">
        <v>9</v>
      </c>
      <c r="E904"/>
      <c r="F904"/>
      <c r="I904" s="22"/>
      <c r="J904" s="31"/>
      <c r="K904" s="32"/>
      <c r="L904" s="30"/>
      <c r="M904" s="33"/>
    </row>
    <row r="905" spans="1:13" x14ac:dyDescent="0.25">
      <c r="A905" s="15" t="s">
        <v>209</v>
      </c>
      <c r="B905" s="16">
        <v>13</v>
      </c>
      <c r="E905"/>
      <c r="F905"/>
      <c r="I905" s="22"/>
      <c r="J905" s="31"/>
      <c r="K905" s="32"/>
      <c r="L905" s="30"/>
      <c r="M905" s="33"/>
    </row>
    <row r="906" spans="1:13" x14ac:dyDescent="0.25">
      <c r="A906" s="15" t="s">
        <v>148</v>
      </c>
      <c r="B906" s="16">
        <v>7</v>
      </c>
      <c r="E906"/>
      <c r="F906"/>
      <c r="I906" s="22"/>
      <c r="J906" s="31"/>
      <c r="K906" s="32"/>
      <c r="L906" s="30"/>
      <c r="M906" s="33"/>
    </row>
    <row r="907" spans="1:13" x14ac:dyDescent="0.25">
      <c r="A907" s="15" t="s">
        <v>767</v>
      </c>
      <c r="B907" s="16">
        <v>4</v>
      </c>
      <c r="E907"/>
      <c r="F907"/>
      <c r="I907" s="22"/>
      <c r="J907" s="31"/>
      <c r="K907" s="32"/>
      <c r="L907" s="30"/>
      <c r="M907" s="33"/>
    </row>
    <row r="908" spans="1:13" x14ac:dyDescent="0.25">
      <c r="A908" s="15" t="s">
        <v>2090</v>
      </c>
      <c r="B908" s="16">
        <v>4</v>
      </c>
      <c r="E908"/>
      <c r="F908"/>
      <c r="I908" s="22"/>
      <c r="J908" s="31"/>
      <c r="K908" s="32"/>
      <c r="L908" s="30"/>
      <c r="M908" s="33"/>
    </row>
    <row r="909" spans="1:13" x14ac:dyDescent="0.25">
      <c r="A909" s="15" t="s">
        <v>987</v>
      </c>
      <c r="B909" s="16">
        <v>10</v>
      </c>
      <c r="E909"/>
      <c r="F909"/>
      <c r="I909" s="22"/>
      <c r="J909" s="31"/>
      <c r="K909" s="32"/>
      <c r="L909" s="30"/>
      <c r="M909" s="33"/>
    </row>
    <row r="910" spans="1:13" x14ac:dyDescent="0.25">
      <c r="A910" s="15" t="s">
        <v>2326</v>
      </c>
      <c r="B910" s="16">
        <v>6</v>
      </c>
      <c r="E910"/>
      <c r="F910"/>
      <c r="I910" s="22"/>
      <c r="J910" s="31"/>
      <c r="K910" s="32"/>
      <c r="L910" s="30"/>
      <c r="M910" s="33"/>
    </row>
    <row r="911" spans="1:13" x14ac:dyDescent="0.25">
      <c r="A911" s="15" t="s">
        <v>1099</v>
      </c>
      <c r="B911" s="16">
        <v>8</v>
      </c>
      <c r="E911"/>
      <c r="F911"/>
      <c r="I911" s="22"/>
      <c r="J911" s="31"/>
      <c r="K911" s="32"/>
      <c r="L911" s="30"/>
      <c r="M911" s="33"/>
    </row>
    <row r="912" spans="1:13" x14ac:dyDescent="0.25">
      <c r="A912" s="15" t="s">
        <v>1658</v>
      </c>
      <c r="B912" s="16">
        <v>6</v>
      </c>
      <c r="E912"/>
      <c r="F912"/>
      <c r="I912" s="22"/>
      <c r="J912" s="31"/>
      <c r="K912" s="32"/>
      <c r="L912" s="30"/>
      <c r="M912" s="33"/>
    </row>
    <row r="913" spans="1:13" x14ac:dyDescent="0.25">
      <c r="A913" s="15" t="s">
        <v>1770</v>
      </c>
      <c r="B913" s="16">
        <v>7</v>
      </c>
      <c r="E913"/>
      <c r="F913"/>
      <c r="I913" s="22"/>
      <c r="J913" s="31"/>
      <c r="K913" s="32"/>
      <c r="L913" s="30"/>
      <c r="M913" s="33"/>
    </row>
    <row r="914" spans="1:13" x14ac:dyDescent="0.25">
      <c r="A914" s="15" t="s">
        <v>250</v>
      </c>
      <c r="B914" s="16">
        <v>8</v>
      </c>
      <c r="E914"/>
      <c r="F914"/>
      <c r="I914" s="22"/>
      <c r="J914" s="31"/>
      <c r="K914" s="32"/>
      <c r="L914" s="30"/>
      <c r="M914" s="33"/>
    </row>
    <row r="915" spans="1:13" x14ac:dyDescent="0.25">
      <c r="A915" s="15" t="s">
        <v>1493</v>
      </c>
      <c r="B915" s="16">
        <v>5</v>
      </c>
      <c r="E915"/>
      <c r="F915"/>
      <c r="I915" s="22"/>
      <c r="J915" s="31"/>
      <c r="K915" s="32"/>
      <c r="L915" s="30"/>
      <c r="M915" s="33"/>
    </row>
    <row r="916" spans="1:13" x14ac:dyDescent="0.25">
      <c r="A916" s="15" t="s">
        <v>785</v>
      </c>
      <c r="B916" s="16">
        <v>5</v>
      </c>
      <c r="E916"/>
      <c r="F916"/>
      <c r="I916" s="22"/>
      <c r="J916" s="31"/>
      <c r="K916" s="32"/>
      <c r="L916" s="30"/>
      <c r="M916" s="33"/>
    </row>
    <row r="917" spans="1:13" x14ac:dyDescent="0.25">
      <c r="A917" s="15" t="s">
        <v>1006</v>
      </c>
      <c r="B917" s="16">
        <v>3</v>
      </c>
      <c r="E917"/>
      <c r="F917"/>
      <c r="I917" s="22"/>
      <c r="J917" s="31"/>
      <c r="K917" s="32"/>
      <c r="L917" s="30"/>
      <c r="M917" s="33"/>
    </row>
    <row r="918" spans="1:13" x14ac:dyDescent="0.25">
      <c r="A918" s="15" t="s">
        <v>2450</v>
      </c>
      <c r="B918" s="16">
        <v>4</v>
      </c>
      <c r="E918"/>
      <c r="F918"/>
      <c r="I918" s="22"/>
      <c r="J918" s="31"/>
      <c r="K918" s="32"/>
      <c r="L918" s="30"/>
      <c r="M918" s="33"/>
    </row>
    <row r="919" spans="1:13" x14ac:dyDescent="0.25">
      <c r="A919" s="15" t="s">
        <v>653</v>
      </c>
      <c r="B919" s="16">
        <v>9</v>
      </c>
      <c r="E919"/>
      <c r="F919"/>
      <c r="I919" s="22"/>
      <c r="J919" s="31"/>
      <c r="K919" s="32"/>
      <c r="L919" s="30"/>
      <c r="M919" s="33"/>
    </row>
    <row r="920" spans="1:13" x14ac:dyDescent="0.25">
      <c r="A920" s="15" t="s">
        <v>3114</v>
      </c>
      <c r="B920" s="16">
        <v>5</v>
      </c>
      <c r="E920"/>
      <c r="F920"/>
      <c r="I920" s="22"/>
      <c r="J920" s="31"/>
      <c r="K920" s="32"/>
      <c r="L920" s="30"/>
      <c r="M920" s="33"/>
    </row>
    <row r="921" spans="1:13" x14ac:dyDescent="0.25">
      <c r="A921" s="15" t="s">
        <v>370</v>
      </c>
      <c r="B921" s="16">
        <v>5</v>
      </c>
      <c r="E921"/>
      <c r="F921"/>
      <c r="I921" s="22"/>
      <c r="J921" s="31"/>
      <c r="K921" s="32"/>
      <c r="L921" s="30"/>
      <c r="M921" s="33"/>
    </row>
    <row r="922" spans="1:13" x14ac:dyDescent="0.25">
      <c r="A922" s="15" t="s">
        <v>222</v>
      </c>
      <c r="B922" s="16">
        <v>8</v>
      </c>
      <c r="E922"/>
      <c r="F922"/>
      <c r="I922" s="22"/>
      <c r="J922" s="31"/>
      <c r="K922" s="32"/>
      <c r="L922" s="30"/>
      <c r="M922" s="33"/>
    </row>
    <row r="923" spans="1:13" x14ac:dyDescent="0.25">
      <c r="A923" s="15" t="s">
        <v>1009</v>
      </c>
      <c r="B923" s="16">
        <v>3</v>
      </c>
      <c r="E923"/>
      <c r="F923"/>
      <c r="I923" s="22"/>
      <c r="J923" s="31"/>
      <c r="K923" s="32"/>
      <c r="L923" s="30"/>
      <c r="M923" s="33"/>
    </row>
    <row r="924" spans="1:13" x14ac:dyDescent="0.25">
      <c r="A924" s="15" t="s">
        <v>2453</v>
      </c>
      <c r="B924" s="16">
        <v>7</v>
      </c>
      <c r="E924"/>
      <c r="F924"/>
      <c r="I924" s="22"/>
      <c r="J924" s="31"/>
      <c r="K924" s="32"/>
      <c r="L924" s="30"/>
      <c r="M924" s="33"/>
    </row>
    <row r="925" spans="1:13" x14ac:dyDescent="0.25">
      <c r="A925" s="15" t="s">
        <v>2892</v>
      </c>
      <c r="B925" s="16">
        <v>6</v>
      </c>
      <c r="E925"/>
      <c r="F925"/>
      <c r="I925" s="22"/>
      <c r="J925" s="31"/>
      <c r="K925" s="32"/>
      <c r="L925" s="30"/>
      <c r="M925" s="33"/>
    </row>
    <row r="926" spans="1:13" x14ac:dyDescent="0.25">
      <c r="A926" s="15" t="s">
        <v>1883</v>
      </c>
      <c r="B926" s="16">
        <v>6</v>
      </c>
      <c r="E926"/>
      <c r="F926"/>
      <c r="I926" s="22"/>
      <c r="J926" s="31"/>
      <c r="K926" s="32"/>
      <c r="L926" s="30"/>
      <c r="M926" s="33"/>
    </row>
    <row r="927" spans="1:13" x14ac:dyDescent="0.25">
      <c r="A927" s="15" t="s">
        <v>2901</v>
      </c>
      <c r="B927" s="16">
        <v>2</v>
      </c>
      <c r="E927"/>
      <c r="F927"/>
      <c r="I927" s="22"/>
      <c r="J927" s="31"/>
      <c r="K927" s="32"/>
      <c r="L927" s="30"/>
      <c r="M927" s="33"/>
    </row>
    <row r="928" spans="1:13" x14ac:dyDescent="0.25">
      <c r="A928" s="15" t="s">
        <v>3149</v>
      </c>
      <c r="B928" s="16">
        <v>3</v>
      </c>
      <c r="E928"/>
      <c r="F928"/>
      <c r="I928" s="22"/>
      <c r="J928" s="31"/>
      <c r="K928" s="32"/>
      <c r="L928" s="30"/>
      <c r="M928" s="33"/>
    </row>
    <row r="929" spans="1:13" x14ac:dyDescent="0.25">
      <c r="A929" s="15" t="s">
        <v>915</v>
      </c>
      <c r="B929" s="16">
        <v>4</v>
      </c>
      <c r="E929"/>
      <c r="F929"/>
      <c r="I929" s="22"/>
      <c r="J929" s="31"/>
      <c r="K929" s="32"/>
      <c r="L929" s="30"/>
      <c r="M929" s="33"/>
    </row>
    <row r="930" spans="1:13" x14ac:dyDescent="0.25">
      <c r="A930" s="15" t="s">
        <v>2576</v>
      </c>
      <c r="B930" s="16">
        <v>3</v>
      </c>
      <c r="E930"/>
      <c r="F930"/>
      <c r="I930" s="22"/>
      <c r="J930" s="31"/>
      <c r="K930" s="32"/>
      <c r="L930" s="30"/>
      <c r="M930" s="33"/>
    </row>
    <row r="931" spans="1:13" x14ac:dyDescent="0.25">
      <c r="A931" s="15" t="s">
        <v>2942</v>
      </c>
      <c r="B931" s="16">
        <v>6</v>
      </c>
      <c r="E931"/>
      <c r="F931"/>
      <c r="I931" s="22"/>
      <c r="J931" s="31"/>
      <c r="K931" s="32"/>
      <c r="L931" s="30"/>
      <c r="M931" s="33"/>
    </row>
    <row r="932" spans="1:13" x14ac:dyDescent="0.25">
      <c r="A932" s="15" t="s">
        <v>1668</v>
      </c>
      <c r="B932" s="16">
        <v>5</v>
      </c>
      <c r="E932"/>
      <c r="F932"/>
      <c r="I932" s="22"/>
      <c r="J932" s="31"/>
      <c r="K932" s="32"/>
      <c r="L932" s="30"/>
      <c r="M932" s="33"/>
    </row>
    <row r="933" spans="1:13" x14ac:dyDescent="0.25">
      <c r="A933" s="15" t="s">
        <v>1526</v>
      </c>
      <c r="B933" s="16">
        <v>8</v>
      </c>
      <c r="E933"/>
      <c r="F933"/>
      <c r="I933" s="22"/>
      <c r="J933" s="31"/>
      <c r="K933" s="32"/>
      <c r="L933" s="30"/>
      <c r="M933" s="33"/>
    </row>
    <row r="934" spans="1:13" x14ac:dyDescent="0.25">
      <c r="A934" s="15" t="s">
        <v>263</v>
      </c>
      <c r="B934" s="16">
        <v>3</v>
      </c>
      <c r="E934"/>
      <c r="F934"/>
      <c r="I934" s="22"/>
      <c r="J934" s="31"/>
      <c r="K934" s="32"/>
      <c r="L934" s="30"/>
      <c r="M934" s="33"/>
    </row>
    <row r="935" spans="1:13" x14ac:dyDescent="0.25">
      <c r="A935" s="15" t="s">
        <v>2927</v>
      </c>
      <c r="B935" s="16">
        <v>7</v>
      </c>
      <c r="E935"/>
      <c r="F935"/>
      <c r="I935" s="22"/>
      <c r="J935" s="31"/>
      <c r="K935" s="32"/>
      <c r="L935" s="30"/>
      <c r="M935" s="33"/>
    </row>
    <row r="936" spans="1:13" x14ac:dyDescent="0.25">
      <c r="A936" s="15" t="s">
        <v>1718</v>
      </c>
      <c r="B936" s="16">
        <v>5</v>
      </c>
      <c r="E936"/>
      <c r="F936"/>
      <c r="I936" s="22"/>
      <c r="J936" s="31"/>
      <c r="K936" s="32"/>
      <c r="L936" s="30"/>
      <c r="M936" s="33"/>
    </row>
    <row r="937" spans="1:13" x14ac:dyDescent="0.25">
      <c r="A937" s="15" t="s">
        <v>1364</v>
      </c>
      <c r="B937" s="16">
        <v>2</v>
      </c>
      <c r="E937"/>
      <c r="F937"/>
      <c r="I937" s="22"/>
      <c r="J937" s="31"/>
      <c r="K937" s="32"/>
      <c r="L937" s="30"/>
      <c r="M937" s="33"/>
    </row>
    <row r="938" spans="1:13" x14ac:dyDescent="0.25">
      <c r="A938" s="15" t="s">
        <v>1578</v>
      </c>
      <c r="B938" s="16">
        <v>3</v>
      </c>
      <c r="E938"/>
      <c r="F938"/>
      <c r="I938" s="22"/>
      <c r="J938" s="31"/>
      <c r="K938" s="32"/>
      <c r="L938" s="30"/>
      <c r="M938" s="33"/>
    </row>
    <row r="939" spans="1:13" x14ac:dyDescent="0.25">
      <c r="A939" s="15" t="s">
        <v>630</v>
      </c>
      <c r="B939" s="16">
        <v>6</v>
      </c>
      <c r="E939"/>
      <c r="F939"/>
      <c r="I939" s="22"/>
      <c r="J939" s="31"/>
      <c r="K939" s="32"/>
      <c r="L939" s="30"/>
      <c r="M939" s="33"/>
    </row>
    <row r="940" spans="1:13" x14ac:dyDescent="0.25">
      <c r="A940" s="15" t="s">
        <v>1909</v>
      </c>
      <c r="B940" s="16">
        <v>6</v>
      </c>
      <c r="E940"/>
      <c r="F940"/>
      <c r="I940" s="22"/>
      <c r="J940" s="31"/>
      <c r="K940" s="32"/>
      <c r="L940" s="30"/>
      <c r="M940" s="33"/>
    </row>
    <row r="941" spans="1:13" x14ac:dyDescent="0.25">
      <c r="A941" s="15" t="s">
        <v>1462</v>
      </c>
      <c r="B941" s="16">
        <v>4</v>
      </c>
      <c r="E941"/>
      <c r="F941"/>
      <c r="I941" s="22"/>
      <c r="J941" s="31"/>
      <c r="K941" s="32"/>
      <c r="L941" s="30"/>
      <c r="M941" s="33"/>
    </row>
    <row r="942" spans="1:13" x14ac:dyDescent="0.25">
      <c r="A942" s="15" t="s">
        <v>1767</v>
      </c>
      <c r="B942" s="16">
        <v>9</v>
      </c>
      <c r="E942"/>
      <c r="F942"/>
      <c r="I942" s="22"/>
      <c r="J942" s="31"/>
      <c r="K942" s="32"/>
      <c r="L942" s="30"/>
      <c r="M942" s="33"/>
    </row>
    <row r="943" spans="1:13" x14ac:dyDescent="0.25">
      <c r="A943" s="15" t="s">
        <v>2733</v>
      </c>
      <c r="B943" s="16">
        <v>3</v>
      </c>
      <c r="E943"/>
      <c r="F943"/>
      <c r="I943" s="22"/>
      <c r="J943" s="31"/>
      <c r="K943" s="32"/>
      <c r="L943" s="30"/>
      <c r="M943" s="33"/>
    </row>
    <row r="944" spans="1:13" x14ac:dyDescent="0.25">
      <c r="A944" s="15" t="s">
        <v>3169</v>
      </c>
      <c r="B944" s="16">
        <v>5</v>
      </c>
      <c r="E944"/>
      <c r="F944"/>
      <c r="I944" s="22"/>
      <c r="J944" s="31"/>
      <c r="K944" s="32"/>
      <c r="L944" s="30"/>
      <c r="M944" s="33"/>
    </row>
    <row r="945" spans="1:13" x14ac:dyDescent="0.25">
      <c r="A945" s="15" t="s">
        <v>2149</v>
      </c>
      <c r="B945" s="16">
        <v>4</v>
      </c>
      <c r="E945"/>
      <c r="F945"/>
      <c r="I945" s="22"/>
      <c r="J945" s="31"/>
      <c r="K945" s="32"/>
      <c r="L945" s="30"/>
      <c r="M945" s="33"/>
    </row>
    <row r="946" spans="1:13" x14ac:dyDescent="0.25">
      <c r="A946" s="15" t="s">
        <v>1285</v>
      </c>
      <c r="B946" s="16">
        <v>3</v>
      </c>
      <c r="E946"/>
      <c r="F946"/>
      <c r="I946" s="22"/>
      <c r="J946" s="31"/>
      <c r="K946" s="32"/>
      <c r="L946" s="30"/>
      <c r="M946" s="33"/>
    </row>
    <row r="947" spans="1:13" x14ac:dyDescent="0.25">
      <c r="A947" s="15" t="s">
        <v>1720</v>
      </c>
      <c r="B947" s="16">
        <v>5</v>
      </c>
      <c r="E947"/>
      <c r="F947"/>
      <c r="I947" s="22"/>
      <c r="J947" s="31"/>
      <c r="K947" s="32"/>
      <c r="L947" s="30"/>
      <c r="M947" s="33"/>
    </row>
    <row r="948" spans="1:13" x14ac:dyDescent="0.25">
      <c r="A948" s="15" t="s">
        <v>2334</v>
      </c>
      <c r="B948" s="16">
        <v>6</v>
      </c>
      <c r="E948"/>
      <c r="F948"/>
      <c r="I948" s="22"/>
      <c r="J948" s="31"/>
      <c r="K948" s="32"/>
      <c r="L948" s="30"/>
      <c r="M948" s="33"/>
    </row>
    <row r="949" spans="1:13" x14ac:dyDescent="0.25">
      <c r="A949" s="15" t="s">
        <v>2624</v>
      </c>
      <c r="B949" s="16">
        <v>4</v>
      </c>
      <c r="E949"/>
      <c r="F949"/>
      <c r="I949" s="22"/>
      <c r="J949" s="31"/>
      <c r="K949" s="32"/>
      <c r="L949" s="30"/>
      <c r="M949" s="33"/>
    </row>
    <row r="950" spans="1:13" x14ac:dyDescent="0.25">
      <c r="A950" s="15" t="s">
        <v>2410</v>
      </c>
      <c r="B950" s="16">
        <v>4</v>
      </c>
      <c r="E950"/>
      <c r="F950"/>
      <c r="I950" s="22"/>
      <c r="J950" s="31"/>
      <c r="K950" s="32"/>
      <c r="L950" s="30"/>
      <c r="M950" s="33"/>
    </row>
    <row r="951" spans="1:13" x14ac:dyDescent="0.25">
      <c r="A951" s="15" t="s">
        <v>1367</v>
      </c>
      <c r="B951" s="16">
        <v>1</v>
      </c>
      <c r="E951"/>
      <c r="F951"/>
      <c r="I951" s="22"/>
      <c r="J951" s="31"/>
      <c r="K951" s="32"/>
      <c r="L951" s="30"/>
      <c r="M951" s="33"/>
    </row>
    <row r="952" spans="1:13" x14ac:dyDescent="0.25">
      <c r="A952" s="15" t="s">
        <v>3080</v>
      </c>
      <c r="B952" s="16">
        <v>6</v>
      </c>
      <c r="E952"/>
      <c r="F952"/>
      <c r="I952" s="22"/>
      <c r="J952" s="31"/>
      <c r="K952" s="32"/>
      <c r="L952" s="30"/>
      <c r="M952" s="33"/>
    </row>
    <row r="953" spans="1:13" x14ac:dyDescent="0.25">
      <c r="A953" s="15" t="s">
        <v>1984</v>
      </c>
      <c r="B953" s="16">
        <v>7</v>
      </c>
      <c r="E953"/>
      <c r="F953"/>
      <c r="I953" s="22"/>
      <c r="J953" s="31"/>
      <c r="K953" s="32"/>
      <c r="L953" s="30"/>
      <c r="M953" s="33"/>
    </row>
    <row r="954" spans="1:13" x14ac:dyDescent="0.25">
      <c r="A954" s="15" t="s">
        <v>2539</v>
      </c>
      <c r="B954" s="16">
        <v>6</v>
      </c>
      <c r="E954"/>
      <c r="F954"/>
      <c r="I954" s="22"/>
      <c r="J954" s="31"/>
      <c r="K954" s="32"/>
      <c r="L954" s="30"/>
      <c r="M954" s="33"/>
    </row>
    <row r="955" spans="1:13" x14ac:dyDescent="0.25">
      <c r="A955" s="15" t="s">
        <v>348</v>
      </c>
      <c r="B955" s="16">
        <v>2</v>
      </c>
      <c r="E955"/>
      <c r="F955"/>
      <c r="I955" s="22"/>
      <c r="J955" s="31"/>
      <c r="K955" s="32"/>
      <c r="L955" s="30"/>
      <c r="M955" s="33"/>
    </row>
    <row r="956" spans="1:13" x14ac:dyDescent="0.25">
      <c r="A956" s="15" t="s">
        <v>2236</v>
      </c>
      <c r="B956" s="16">
        <v>2</v>
      </c>
      <c r="E956"/>
      <c r="F956"/>
      <c r="I956" s="22"/>
      <c r="J956" s="31"/>
      <c r="K956" s="32"/>
      <c r="L956" s="30"/>
      <c r="M956" s="33"/>
    </row>
    <row r="957" spans="1:13" x14ac:dyDescent="0.25">
      <c r="A957" s="15" t="s">
        <v>2394</v>
      </c>
      <c r="B957" s="16">
        <v>5</v>
      </c>
      <c r="E957"/>
      <c r="F957"/>
      <c r="I957" s="22"/>
      <c r="J957" s="31"/>
      <c r="K957" s="32"/>
      <c r="L957" s="30"/>
      <c r="M957" s="33"/>
    </row>
    <row r="958" spans="1:13" x14ac:dyDescent="0.25">
      <c r="A958" s="15" t="s">
        <v>689</v>
      </c>
      <c r="B958" s="16">
        <v>5</v>
      </c>
      <c r="E958"/>
      <c r="F958"/>
      <c r="I958" s="22"/>
      <c r="J958" s="31"/>
      <c r="K958" s="32"/>
      <c r="L958" s="30"/>
      <c r="M958" s="33"/>
    </row>
    <row r="959" spans="1:13" x14ac:dyDescent="0.25">
      <c r="A959" s="15" t="s">
        <v>2266</v>
      </c>
      <c r="B959" s="16">
        <v>4</v>
      </c>
      <c r="E959"/>
      <c r="F959"/>
      <c r="I959" s="22"/>
      <c r="J959" s="31"/>
      <c r="K959" s="32"/>
      <c r="L959" s="30"/>
      <c r="M959" s="33"/>
    </row>
    <row r="960" spans="1:13" x14ac:dyDescent="0.25">
      <c r="A960" s="15" t="s">
        <v>575</v>
      </c>
      <c r="B960" s="16">
        <v>6</v>
      </c>
      <c r="E960"/>
      <c r="F960"/>
      <c r="I960" s="22"/>
      <c r="J960" s="31"/>
      <c r="K960" s="32"/>
      <c r="L960" s="30"/>
      <c r="M960" s="33"/>
    </row>
    <row r="961" spans="1:13" x14ac:dyDescent="0.25">
      <c r="A961" s="15" t="s">
        <v>2904</v>
      </c>
      <c r="B961" s="16">
        <v>6</v>
      </c>
      <c r="E961"/>
      <c r="F961"/>
      <c r="I961" s="22"/>
      <c r="J961" s="31"/>
      <c r="K961" s="32"/>
      <c r="L961" s="30"/>
      <c r="M961" s="33"/>
    </row>
    <row r="962" spans="1:13" x14ac:dyDescent="0.25">
      <c r="A962" s="15" t="s">
        <v>486</v>
      </c>
      <c r="B962" s="16">
        <v>5</v>
      </c>
      <c r="E962"/>
      <c r="F962"/>
      <c r="I962" s="22"/>
      <c r="J962" s="31"/>
      <c r="K962" s="32"/>
      <c r="L962" s="30"/>
      <c r="M962" s="33"/>
    </row>
    <row r="963" spans="1:13" x14ac:dyDescent="0.25">
      <c r="A963" s="15" t="s">
        <v>2743</v>
      </c>
      <c r="B963" s="16">
        <v>4</v>
      </c>
      <c r="E963"/>
      <c r="F963"/>
      <c r="I963" s="22"/>
      <c r="J963" s="31"/>
      <c r="K963" s="32"/>
      <c r="L963" s="30"/>
      <c r="M963" s="33"/>
    </row>
    <row r="964" spans="1:13" x14ac:dyDescent="0.25">
      <c r="A964" s="15" t="s">
        <v>2058</v>
      </c>
      <c r="B964" s="16">
        <v>2</v>
      </c>
      <c r="E964"/>
      <c r="F964"/>
      <c r="I964" s="22"/>
      <c r="J964" s="31"/>
      <c r="K964" s="32"/>
      <c r="L964" s="30"/>
      <c r="M964" s="33"/>
    </row>
    <row r="965" spans="1:13" x14ac:dyDescent="0.25">
      <c r="A965" s="15" t="s">
        <v>683</v>
      </c>
      <c r="B965" s="16">
        <v>6</v>
      </c>
      <c r="E965"/>
      <c r="F965"/>
      <c r="I965" s="22"/>
      <c r="J965" s="31"/>
      <c r="K965" s="32"/>
      <c r="L965" s="30"/>
      <c r="M965" s="33"/>
    </row>
    <row r="966" spans="1:13" x14ac:dyDescent="0.25">
      <c r="A966" s="15" t="s">
        <v>2803</v>
      </c>
      <c r="B966" s="16">
        <v>3</v>
      </c>
      <c r="E966"/>
      <c r="F966"/>
      <c r="I966" s="22"/>
      <c r="J966" s="31"/>
      <c r="K966" s="32"/>
      <c r="L966" s="30"/>
      <c r="M966" s="33"/>
    </row>
    <row r="967" spans="1:13" x14ac:dyDescent="0.25">
      <c r="A967" s="15" t="s">
        <v>1752</v>
      </c>
      <c r="B967" s="16">
        <v>3</v>
      </c>
      <c r="E967"/>
      <c r="F967"/>
      <c r="I967" s="22"/>
      <c r="J967" s="31"/>
      <c r="K967" s="32"/>
      <c r="L967" s="30"/>
      <c r="M967" s="33"/>
    </row>
    <row r="968" spans="1:13" x14ac:dyDescent="0.25">
      <c r="A968" s="15" t="s">
        <v>1444</v>
      </c>
      <c r="B968" s="16">
        <v>18</v>
      </c>
      <c r="E968"/>
      <c r="F968"/>
      <c r="I968" s="22"/>
      <c r="J968" s="31"/>
      <c r="K968" s="32"/>
      <c r="L968" s="30"/>
      <c r="M968" s="33"/>
    </row>
    <row r="969" spans="1:13" x14ac:dyDescent="0.25">
      <c r="A969" s="15" t="s">
        <v>2785</v>
      </c>
      <c r="B969" s="16">
        <v>8</v>
      </c>
      <c r="E969"/>
      <c r="F969"/>
      <c r="I969" s="22"/>
      <c r="J969" s="31"/>
      <c r="K969" s="32"/>
      <c r="L969" s="30"/>
      <c r="M969" s="33"/>
    </row>
    <row r="970" spans="1:13" x14ac:dyDescent="0.25">
      <c r="A970" s="15" t="s">
        <v>844</v>
      </c>
      <c r="B970" s="16">
        <v>13</v>
      </c>
      <c r="E970"/>
      <c r="F970"/>
      <c r="I970" s="22"/>
      <c r="J970" s="31"/>
      <c r="K970" s="32"/>
      <c r="L970" s="30"/>
      <c r="M970" s="33"/>
    </row>
    <row r="971" spans="1:13" x14ac:dyDescent="0.25">
      <c r="A971" s="15" t="s">
        <v>982</v>
      </c>
      <c r="B971" s="16">
        <v>7</v>
      </c>
      <c r="E971"/>
      <c r="F971"/>
      <c r="I971" s="22"/>
      <c r="J971" s="31"/>
      <c r="K971" s="32"/>
      <c r="L971" s="30"/>
      <c r="M971" s="33"/>
    </row>
    <row r="972" spans="1:13" x14ac:dyDescent="0.25">
      <c r="A972" s="15" t="s">
        <v>151</v>
      </c>
      <c r="B972" s="16">
        <v>2</v>
      </c>
      <c r="E972"/>
      <c r="F972"/>
      <c r="I972" s="22"/>
      <c r="J972" s="31"/>
      <c r="K972" s="32"/>
      <c r="L972" s="30"/>
      <c r="M972" s="33"/>
    </row>
    <row r="973" spans="1:13" x14ac:dyDescent="0.25">
      <c r="A973" s="15" t="s">
        <v>2722</v>
      </c>
      <c r="B973" s="16">
        <v>3</v>
      </c>
      <c r="E973"/>
      <c r="F973"/>
      <c r="I973" s="22"/>
      <c r="J973" s="31"/>
      <c r="K973" s="32"/>
      <c r="L973" s="30"/>
      <c r="M973" s="33"/>
    </row>
    <row r="974" spans="1:13" x14ac:dyDescent="0.25">
      <c r="A974" s="15" t="s">
        <v>2044</v>
      </c>
      <c r="B974" s="16">
        <v>3</v>
      </c>
      <c r="E974"/>
      <c r="F974"/>
      <c r="I974" s="22"/>
      <c r="J974" s="31"/>
      <c r="K974" s="32"/>
      <c r="L974" s="30"/>
      <c r="M974" s="33"/>
    </row>
    <row r="975" spans="1:13" x14ac:dyDescent="0.25">
      <c r="A975" s="15" t="s">
        <v>1615</v>
      </c>
      <c r="B975" s="16">
        <v>2</v>
      </c>
      <c r="E975"/>
      <c r="F975"/>
      <c r="I975" s="22"/>
      <c r="J975" s="31"/>
      <c r="K975" s="32"/>
      <c r="L975" s="30"/>
      <c r="M975" s="33"/>
    </row>
    <row r="976" spans="1:13" x14ac:dyDescent="0.25">
      <c r="A976" s="15" t="s">
        <v>2202</v>
      </c>
      <c r="B976" s="16">
        <v>4</v>
      </c>
      <c r="E976"/>
      <c r="F976"/>
      <c r="I976" s="22"/>
      <c r="J976" s="31"/>
      <c r="K976" s="32"/>
      <c r="L976" s="30"/>
      <c r="M976" s="33"/>
    </row>
    <row r="977" spans="1:13" x14ac:dyDescent="0.25">
      <c r="A977" s="15" t="s">
        <v>3008</v>
      </c>
      <c r="B977" s="16">
        <v>1</v>
      </c>
      <c r="E977"/>
      <c r="F977"/>
      <c r="I977" s="22"/>
      <c r="J977" s="31"/>
      <c r="K977" s="32"/>
      <c r="L977" s="30"/>
      <c r="M977" s="33"/>
    </row>
    <row r="978" spans="1:13" x14ac:dyDescent="0.25">
      <c r="A978" s="15" t="s">
        <v>2543</v>
      </c>
      <c r="B978" s="16">
        <v>3</v>
      </c>
      <c r="E978"/>
      <c r="F978"/>
      <c r="I978" s="22"/>
      <c r="J978" s="31"/>
      <c r="K978" s="32"/>
      <c r="L978" s="30"/>
      <c r="M978" s="33"/>
    </row>
    <row r="979" spans="1:13" x14ac:dyDescent="0.25">
      <c r="A979" s="15" t="s">
        <v>925</v>
      </c>
      <c r="B979" s="16">
        <v>5</v>
      </c>
      <c r="E979"/>
      <c r="F979"/>
      <c r="I979" s="22"/>
      <c r="J979" s="31"/>
      <c r="K979" s="32"/>
      <c r="L979" s="30"/>
      <c r="M979" s="33"/>
    </row>
    <row r="980" spans="1:13" x14ac:dyDescent="0.25">
      <c r="A980" s="15" t="s">
        <v>706</v>
      </c>
      <c r="B980" s="16">
        <v>5</v>
      </c>
      <c r="E980"/>
      <c r="F980"/>
      <c r="I980" s="22"/>
      <c r="J980" s="31"/>
      <c r="K980" s="32"/>
      <c r="L980" s="30"/>
      <c r="M980" s="33"/>
    </row>
    <row r="981" spans="1:13" x14ac:dyDescent="0.25">
      <c r="A981" s="15" t="s">
        <v>1826</v>
      </c>
      <c r="B981" s="16">
        <v>6</v>
      </c>
      <c r="E981"/>
      <c r="F981"/>
      <c r="I981" s="22"/>
      <c r="J981" s="31"/>
      <c r="K981" s="32"/>
      <c r="L981" s="30"/>
      <c r="M981" s="33"/>
    </row>
    <row r="982" spans="1:13" x14ac:dyDescent="0.25">
      <c r="A982" s="15" t="s">
        <v>120</v>
      </c>
      <c r="B982" s="16">
        <v>5</v>
      </c>
      <c r="E982"/>
      <c r="F982"/>
      <c r="I982" s="22"/>
      <c r="J982" s="31"/>
      <c r="K982" s="32"/>
      <c r="L982" s="30"/>
      <c r="M982" s="33"/>
    </row>
    <row r="983" spans="1:13" x14ac:dyDescent="0.25">
      <c r="A983" s="15" t="s">
        <v>1307</v>
      </c>
      <c r="B983" s="16">
        <v>8</v>
      </c>
      <c r="E983"/>
      <c r="F983"/>
      <c r="I983" s="22"/>
      <c r="J983" s="31"/>
      <c r="K983" s="32"/>
      <c r="L983" s="30"/>
      <c r="M983" s="33"/>
    </row>
    <row r="984" spans="1:13" x14ac:dyDescent="0.25">
      <c r="A984" s="15" t="s">
        <v>2864</v>
      </c>
      <c r="B984" s="16">
        <v>9</v>
      </c>
      <c r="E984"/>
      <c r="F984"/>
      <c r="I984" s="22"/>
      <c r="J984" s="31"/>
      <c r="K984" s="32"/>
      <c r="L984" s="30"/>
      <c r="M984" s="33"/>
    </row>
    <row r="985" spans="1:13" x14ac:dyDescent="0.25">
      <c r="A985" s="15" t="s">
        <v>1132</v>
      </c>
      <c r="B985" s="16">
        <v>4</v>
      </c>
      <c r="E985"/>
      <c r="F985"/>
      <c r="I985" s="22"/>
      <c r="J985" s="31"/>
      <c r="K985" s="32"/>
      <c r="L985" s="30"/>
      <c r="M985" s="33"/>
    </row>
    <row r="986" spans="1:13" x14ac:dyDescent="0.25">
      <c r="A986" s="15" t="s">
        <v>2812</v>
      </c>
      <c r="B986" s="16">
        <v>8</v>
      </c>
      <c r="E986"/>
      <c r="F986"/>
      <c r="I986" s="22"/>
      <c r="J986" s="31"/>
      <c r="K986" s="32"/>
      <c r="L986" s="30"/>
      <c r="M986" s="33"/>
    </row>
    <row r="987" spans="1:13" x14ac:dyDescent="0.25">
      <c r="A987" s="15" t="s">
        <v>1348</v>
      </c>
      <c r="B987" s="16">
        <v>2</v>
      </c>
      <c r="E987"/>
      <c r="F987"/>
      <c r="I987" s="22"/>
      <c r="J987" s="31"/>
      <c r="K987" s="32"/>
      <c r="L987" s="30"/>
      <c r="M987" s="33"/>
    </row>
    <row r="988" spans="1:13" x14ac:dyDescent="0.25">
      <c r="A988" s="15" t="s">
        <v>2148</v>
      </c>
      <c r="B988" s="16">
        <v>2</v>
      </c>
      <c r="E988"/>
      <c r="F988"/>
      <c r="I988" s="22"/>
      <c r="J988" s="31"/>
      <c r="K988" s="32"/>
      <c r="L988" s="30"/>
      <c r="M988" s="33"/>
    </row>
    <row r="989" spans="1:13" x14ac:dyDescent="0.25">
      <c r="A989" s="15" t="s">
        <v>3000</v>
      </c>
      <c r="B989" s="16">
        <v>4</v>
      </c>
      <c r="E989"/>
      <c r="F989"/>
      <c r="I989" s="22"/>
      <c r="J989" s="31"/>
      <c r="K989" s="32"/>
      <c r="L989" s="30"/>
      <c r="M989" s="33"/>
    </row>
    <row r="990" spans="1:13" x14ac:dyDescent="0.25">
      <c r="A990" s="15" t="s">
        <v>1119</v>
      </c>
      <c r="B990" s="16">
        <v>2</v>
      </c>
      <c r="E990"/>
      <c r="F990"/>
      <c r="I990" s="22"/>
      <c r="J990" s="31"/>
      <c r="K990" s="32"/>
      <c r="L990" s="30"/>
      <c r="M990" s="33"/>
    </row>
    <row r="991" spans="1:13" x14ac:dyDescent="0.25">
      <c r="A991" s="15" t="s">
        <v>3241</v>
      </c>
      <c r="B991" s="16">
        <v>2</v>
      </c>
      <c r="E991"/>
      <c r="F991"/>
      <c r="I991" s="22"/>
      <c r="J991" s="31"/>
      <c r="K991" s="32"/>
      <c r="L991" s="30"/>
      <c r="M991" s="33"/>
    </row>
    <row r="992" spans="1:13" x14ac:dyDescent="0.25">
      <c r="A992" s="15" t="s">
        <v>2506</v>
      </c>
      <c r="B992" s="16">
        <v>4</v>
      </c>
      <c r="E992"/>
      <c r="F992"/>
      <c r="I992" s="22"/>
      <c r="J992" s="31"/>
      <c r="K992" s="32"/>
      <c r="L992" s="30"/>
      <c r="M992" s="33"/>
    </row>
    <row r="993" spans="1:13" x14ac:dyDescent="0.25">
      <c r="A993" s="15" t="s">
        <v>3244</v>
      </c>
      <c r="B993" s="16">
        <v>2</v>
      </c>
      <c r="E993"/>
      <c r="F993"/>
      <c r="I993" s="22"/>
      <c r="J993" s="31"/>
      <c r="K993" s="32"/>
      <c r="L993" s="30"/>
      <c r="M993" s="33"/>
    </row>
    <row r="994" spans="1:13" x14ac:dyDescent="0.25">
      <c r="A994" s="15" t="s">
        <v>3216</v>
      </c>
      <c r="B994" s="16">
        <v>1</v>
      </c>
      <c r="E994"/>
      <c r="F994"/>
      <c r="I994" s="22"/>
      <c r="J994" s="31"/>
      <c r="K994" s="32"/>
      <c r="L994" s="30"/>
      <c r="M994" s="33"/>
    </row>
    <row r="995" spans="1:13" x14ac:dyDescent="0.25">
      <c r="A995" s="15" t="s">
        <v>1232</v>
      </c>
      <c r="B995" s="16">
        <v>8</v>
      </c>
      <c r="E995"/>
      <c r="F995"/>
      <c r="I995" s="22"/>
      <c r="J995" s="31"/>
      <c r="K995" s="32"/>
      <c r="L995" s="30"/>
      <c r="M995" s="33"/>
    </row>
    <row r="996" spans="1:13" x14ac:dyDescent="0.25">
      <c r="A996" s="15" t="s">
        <v>2433</v>
      </c>
      <c r="B996" s="16">
        <v>4</v>
      </c>
      <c r="E996"/>
      <c r="F996"/>
      <c r="I996" s="22"/>
      <c r="J996" s="31"/>
      <c r="K996" s="32"/>
      <c r="L996" s="30"/>
      <c r="M996" s="33"/>
    </row>
    <row r="997" spans="1:13" x14ac:dyDescent="0.25">
      <c r="A997" s="15" t="s">
        <v>2288</v>
      </c>
      <c r="B997" s="16">
        <v>3</v>
      </c>
      <c r="E997"/>
      <c r="F997"/>
      <c r="I997" s="22"/>
      <c r="J997" s="31"/>
      <c r="K997" s="32"/>
      <c r="L997" s="30"/>
      <c r="M997" s="33"/>
    </row>
    <row r="998" spans="1:13" x14ac:dyDescent="0.25">
      <c r="A998" s="15" t="s">
        <v>1431</v>
      </c>
      <c r="B998" s="16">
        <v>1</v>
      </c>
      <c r="E998"/>
      <c r="F998"/>
      <c r="I998" s="22"/>
      <c r="J998" s="31"/>
      <c r="K998" s="32"/>
      <c r="L998" s="30"/>
      <c r="M998" s="33"/>
    </row>
    <row r="999" spans="1:13" x14ac:dyDescent="0.25">
      <c r="A999" s="15" t="s">
        <v>1201</v>
      </c>
      <c r="B999" s="16">
        <v>4</v>
      </c>
      <c r="E999"/>
      <c r="F999"/>
      <c r="I999" s="22"/>
      <c r="J999" s="31"/>
      <c r="K999" s="32"/>
      <c r="L999" s="30"/>
      <c r="M999" s="33"/>
    </row>
    <row r="1000" spans="1:13" x14ac:dyDescent="0.25">
      <c r="A1000" s="15" t="s">
        <v>1155</v>
      </c>
      <c r="B1000" s="16">
        <v>7</v>
      </c>
      <c r="E1000"/>
      <c r="F1000"/>
      <c r="I1000" s="22"/>
      <c r="J1000" s="31"/>
      <c r="K1000" s="32"/>
      <c r="L1000" s="30"/>
      <c r="M1000" s="33"/>
    </row>
    <row r="1001" spans="1:13" x14ac:dyDescent="0.25">
      <c r="A1001" s="15" t="s">
        <v>2580</v>
      </c>
      <c r="B1001" s="16">
        <v>6</v>
      </c>
      <c r="E1001"/>
      <c r="F1001"/>
      <c r="I1001" s="22"/>
      <c r="J1001" s="31"/>
      <c r="K1001" s="32"/>
      <c r="L1001" s="30"/>
      <c r="M1001" s="33"/>
    </row>
    <row r="1002" spans="1:13" x14ac:dyDescent="0.25">
      <c r="A1002" s="15" t="s">
        <v>1614</v>
      </c>
      <c r="B1002" s="16">
        <v>1</v>
      </c>
      <c r="E1002"/>
      <c r="F1002"/>
      <c r="I1002" s="22"/>
      <c r="J1002" s="31"/>
      <c r="K1002" s="32"/>
      <c r="L1002" s="30"/>
      <c r="M1002" s="33"/>
    </row>
    <row r="1003" spans="1:13" x14ac:dyDescent="0.25">
      <c r="A1003" s="15" t="s">
        <v>961</v>
      </c>
      <c r="B1003" s="16">
        <v>7</v>
      </c>
      <c r="E1003"/>
      <c r="F1003"/>
      <c r="I1003" s="22"/>
      <c r="J1003" s="31"/>
      <c r="K1003" s="32"/>
      <c r="L1003" s="30"/>
      <c r="M1003" s="33"/>
    </row>
    <row r="1004" spans="1:13" x14ac:dyDescent="0.25">
      <c r="A1004" s="15" t="s">
        <v>422</v>
      </c>
      <c r="B1004" s="16">
        <v>15</v>
      </c>
      <c r="E1004"/>
      <c r="F1004"/>
      <c r="I1004" s="22"/>
      <c r="J1004" s="31"/>
      <c r="K1004" s="32"/>
      <c r="L1004" s="30"/>
      <c r="M1004" s="33"/>
    </row>
    <row r="1005" spans="1:13" x14ac:dyDescent="0.25">
      <c r="A1005" s="15" t="s">
        <v>363</v>
      </c>
      <c r="B1005" s="16">
        <v>10</v>
      </c>
      <c r="E1005"/>
      <c r="F1005"/>
      <c r="I1005" s="22"/>
      <c r="J1005" s="31"/>
      <c r="K1005" s="32"/>
      <c r="L1005" s="30"/>
      <c r="M1005" s="33"/>
    </row>
    <row r="1006" spans="1:13" x14ac:dyDescent="0.25">
      <c r="A1006" s="15" t="s">
        <v>524</v>
      </c>
      <c r="B1006" s="16">
        <v>6</v>
      </c>
      <c r="E1006"/>
      <c r="F1006"/>
      <c r="I1006" s="22"/>
      <c r="J1006" s="31"/>
      <c r="K1006" s="32"/>
      <c r="L1006" s="30"/>
      <c r="M1006" s="33"/>
    </row>
    <row r="1007" spans="1:13" x14ac:dyDescent="0.25">
      <c r="A1007" s="15" t="s">
        <v>1858</v>
      </c>
      <c r="B1007" s="16">
        <v>12</v>
      </c>
      <c r="E1007"/>
      <c r="F1007"/>
      <c r="I1007" s="22"/>
      <c r="J1007" s="31"/>
      <c r="K1007" s="32"/>
      <c r="L1007" s="30"/>
      <c r="M1007" s="33"/>
    </row>
    <row r="1008" spans="1:13" x14ac:dyDescent="0.25">
      <c r="A1008" s="15" t="s">
        <v>1219</v>
      </c>
      <c r="B1008" s="16">
        <v>5</v>
      </c>
      <c r="E1008"/>
      <c r="F1008"/>
      <c r="I1008" s="22"/>
      <c r="J1008" s="31"/>
      <c r="K1008" s="32"/>
      <c r="L1008" s="30"/>
      <c r="M1008" s="33"/>
    </row>
    <row r="1009" spans="1:13" x14ac:dyDescent="0.25">
      <c r="A1009" s="15" t="s">
        <v>2087</v>
      </c>
      <c r="B1009" s="16">
        <v>5</v>
      </c>
      <c r="E1009"/>
      <c r="F1009"/>
      <c r="I1009" s="22"/>
      <c r="J1009" s="31"/>
      <c r="K1009" s="32"/>
      <c r="L1009" s="30"/>
      <c r="M1009" s="33"/>
    </row>
    <row r="1010" spans="1:13" x14ac:dyDescent="0.25">
      <c r="A1010" s="15" t="s">
        <v>229</v>
      </c>
      <c r="B1010" s="16">
        <v>4</v>
      </c>
      <c r="E1010"/>
      <c r="F1010"/>
      <c r="I1010" s="22"/>
      <c r="J1010" s="31"/>
      <c r="K1010" s="32"/>
      <c r="L1010" s="30"/>
      <c r="M1010" s="33"/>
    </row>
    <row r="1011" spans="1:13" x14ac:dyDescent="0.25">
      <c r="A1011" s="15" t="s">
        <v>2372</v>
      </c>
      <c r="B1011" s="16">
        <v>8</v>
      </c>
      <c r="E1011"/>
      <c r="F1011"/>
      <c r="I1011" s="22"/>
      <c r="J1011" s="31"/>
      <c r="K1011" s="32"/>
      <c r="L1011" s="30"/>
      <c r="M1011" s="33"/>
    </row>
    <row r="1012" spans="1:13" x14ac:dyDescent="0.25">
      <c r="A1012" s="15" t="s">
        <v>2045</v>
      </c>
      <c r="B1012" s="16">
        <v>6</v>
      </c>
      <c r="E1012"/>
      <c r="F1012"/>
      <c r="I1012" s="22"/>
      <c r="J1012" s="31"/>
      <c r="K1012" s="32"/>
      <c r="L1012" s="30"/>
      <c r="M1012" s="33"/>
    </row>
    <row r="1013" spans="1:13" x14ac:dyDescent="0.25">
      <c r="A1013" s="15" t="s">
        <v>2591</v>
      </c>
      <c r="B1013" s="16">
        <v>4</v>
      </c>
      <c r="E1013"/>
      <c r="F1013"/>
      <c r="I1013" s="22"/>
      <c r="J1013" s="31"/>
      <c r="K1013" s="32"/>
      <c r="L1013" s="30"/>
      <c r="M1013" s="33"/>
    </row>
    <row r="1014" spans="1:13" x14ac:dyDescent="0.25">
      <c r="A1014" s="15" t="s">
        <v>2224</v>
      </c>
      <c r="B1014" s="16">
        <v>4</v>
      </c>
      <c r="E1014"/>
      <c r="F1014"/>
      <c r="I1014" s="22"/>
      <c r="J1014" s="31"/>
      <c r="K1014" s="32"/>
      <c r="L1014" s="30"/>
      <c r="M1014" s="33"/>
    </row>
    <row r="1015" spans="1:13" x14ac:dyDescent="0.25">
      <c r="A1015" s="15" t="s">
        <v>515</v>
      </c>
      <c r="B1015" s="16">
        <v>8</v>
      </c>
      <c r="E1015"/>
      <c r="F1015"/>
      <c r="I1015" s="22"/>
      <c r="J1015" s="31"/>
      <c r="K1015" s="32"/>
      <c r="L1015" s="30"/>
      <c r="M1015" s="33"/>
    </row>
    <row r="1016" spans="1:13" x14ac:dyDescent="0.25">
      <c r="A1016" s="15" t="s">
        <v>762</v>
      </c>
      <c r="B1016" s="16">
        <v>9</v>
      </c>
      <c r="E1016"/>
      <c r="F1016"/>
      <c r="I1016" s="22"/>
      <c r="J1016" s="31"/>
      <c r="K1016" s="32"/>
      <c r="L1016" s="30"/>
      <c r="M1016" s="33"/>
    </row>
    <row r="1017" spans="1:13" x14ac:dyDescent="0.25">
      <c r="A1017" s="15" t="s">
        <v>639</v>
      </c>
      <c r="B1017" s="16">
        <v>9</v>
      </c>
      <c r="E1017"/>
      <c r="F1017"/>
      <c r="I1017" s="22"/>
      <c r="J1017" s="31"/>
      <c r="K1017" s="32"/>
      <c r="L1017" s="30"/>
      <c r="M1017" s="33"/>
    </row>
    <row r="1018" spans="1:13" x14ac:dyDescent="0.25">
      <c r="A1018" s="15" t="s">
        <v>2596</v>
      </c>
      <c r="B1018" s="16">
        <v>1</v>
      </c>
      <c r="E1018"/>
      <c r="F1018"/>
      <c r="I1018" s="22"/>
      <c r="J1018" s="31"/>
      <c r="K1018" s="32"/>
      <c r="L1018" s="30"/>
      <c r="M1018" s="33"/>
    </row>
    <row r="1019" spans="1:13" x14ac:dyDescent="0.25">
      <c r="A1019" s="15" t="s">
        <v>1616</v>
      </c>
      <c r="B1019" s="16">
        <v>5</v>
      </c>
      <c r="E1019"/>
      <c r="F1019"/>
      <c r="I1019" s="22"/>
      <c r="J1019" s="31"/>
      <c r="K1019" s="32"/>
      <c r="L1019" s="30"/>
      <c r="M1019" s="33"/>
    </row>
    <row r="1020" spans="1:13" x14ac:dyDescent="0.25">
      <c r="A1020" s="15" t="s">
        <v>2784</v>
      </c>
      <c r="B1020" s="16">
        <v>3</v>
      </c>
      <c r="E1020"/>
      <c r="F1020"/>
      <c r="I1020" s="22"/>
      <c r="J1020" s="31"/>
      <c r="K1020" s="32"/>
      <c r="L1020" s="30"/>
      <c r="M1020" s="33"/>
    </row>
    <row r="1021" spans="1:13" x14ac:dyDescent="0.25">
      <c r="A1021" s="15" t="s">
        <v>1901</v>
      </c>
      <c r="B1021" s="16">
        <v>3</v>
      </c>
      <c r="E1021"/>
      <c r="F1021"/>
      <c r="I1021" s="22"/>
      <c r="J1021" s="31"/>
      <c r="K1021" s="32"/>
      <c r="L1021" s="30"/>
      <c r="M1021" s="33"/>
    </row>
    <row r="1022" spans="1:13" x14ac:dyDescent="0.25">
      <c r="A1022" s="15" t="s">
        <v>1289</v>
      </c>
      <c r="B1022" s="16">
        <v>4</v>
      </c>
      <c r="E1022"/>
      <c r="F1022"/>
      <c r="I1022" s="22"/>
      <c r="J1022" s="31"/>
      <c r="K1022" s="32"/>
      <c r="L1022" s="30"/>
      <c r="M1022" s="33"/>
    </row>
    <row r="1023" spans="1:13" x14ac:dyDescent="0.25">
      <c r="A1023" s="15" t="s">
        <v>797</v>
      </c>
      <c r="B1023" s="16">
        <v>5</v>
      </c>
      <c r="E1023"/>
      <c r="F1023"/>
      <c r="I1023" s="22"/>
      <c r="J1023" s="31"/>
      <c r="K1023" s="32"/>
      <c r="L1023" s="30"/>
      <c r="M1023" s="33"/>
    </row>
    <row r="1024" spans="1:13" x14ac:dyDescent="0.25">
      <c r="A1024" s="15" t="s">
        <v>1580</v>
      </c>
      <c r="B1024" s="16">
        <v>9</v>
      </c>
      <c r="E1024"/>
      <c r="F1024"/>
      <c r="I1024" s="22"/>
      <c r="J1024" s="31"/>
      <c r="K1024" s="32"/>
      <c r="L1024" s="30"/>
      <c r="M1024" s="33"/>
    </row>
    <row r="1025" spans="1:13" x14ac:dyDescent="0.25">
      <c r="A1025" s="15" t="s">
        <v>2100</v>
      </c>
      <c r="B1025" s="16">
        <v>3</v>
      </c>
      <c r="E1025"/>
      <c r="F1025"/>
      <c r="I1025" s="22"/>
      <c r="J1025" s="31"/>
      <c r="K1025" s="32"/>
      <c r="L1025" s="30"/>
      <c r="M1025" s="33"/>
    </row>
    <row r="1026" spans="1:13" x14ac:dyDescent="0.25">
      <c r="A1026" s="15" t="s">
        <v>3111</v>
      </c>
      <c r="B1026" s="16">
        <v>6</v>
      </c>
      <c r="E1026"/>
      <c r="F1026"/>
      <c r="I1026" s="22"/>
      <c r="J1026" s="31"/>
      <c r="K1026" s="32"/>
      <c r="L1026" s="30"/>
      <c r="M1026" s="33"/>
    </row>
    <row r="1027" spans="1:13" x14ac:dyDescent="0.25">
      <c r="A1027" s="15" t="s">
        <v>1079</v>
      </c>
      <c r="B1027" s="16">
        <v>2</v>
      </c>
      <c r="E1027"/>
      <c r="F1027"/>
      <c r="I1027" s="22"/>
      <c r="J1027" s="31"/>
      <c r="K1027" s="32"/>
      <c r="L1027" s="30"/>
      <c r="M1027" s="33"/>
    </row>
    <row r="1028" spans="1:13" x14ac:dyDescent="0.25">
      <c r="A1028" s="15" t="s">
        <v>2111</v>
      </c>
      <c r="B1028" s="16">
        <v>6</v>
      </c>
      <c r="E1028"/>
      <c r="F1028"/>
      <c r="I1028" s="22"/>
      <c r="J1028" s="31"/>
      <c r="K1028" s="32"/>
      <c r="L1028" s="30"/>
      <c r="M1028" s="33"/>
    </row>
    <row r="1029" spans="1:13" x14ac:dyDescent="0.25">
      <c r="A1029" s="15" t="s">
        <v>3060</v>
      </c>
      <c r="B1029" s="16">
        <v>8</v>
      </c>
      <c r="E1029"/>
      <c r="F1029"/>
      <c r="I1029" s="22"/>
      <c r="J1029" s="31"/>
      <c r="K1029" s="32"/>
      <c r="L1029" s="30"/>
      <c r="M1029" s="33"/>
    </row>
    <row r="1030" spans="1:13" x14ac:dyDescent="0.25">
      <c r="A1030" s="15" t="s">
        <v>3052</v>
      </c>
      <c r="B1030" s="16">
        <v>7</v>
      </c>
      <c r="E1030"/>
      <c r="F1030"/>
      <c r="I1030" s="22"/>
      <c r="J1030" s="31"/>
      <c r="K1030" s="32"/>
      <c r="L1030" s="30"/>
      <c r="M1030" s="33"/>
    </row>
    <row r="1031" spans="1:13" x14ac:dyDescent="0.25">
      <c r="A1031" s="15" t="s">
        <v>2082</v>
      </c>
      <c r="B1031" s="16">
        <v>3</v>
      </c>
      <c r="E1031"/>
      <c r="F1031"/>
      <c r="I1031" s="22"/>
      <c r="J1031" s="31"/>
      <c r="K1031" s="32"/>
      <c r="L1031" s="30"/>
      <c r="M1031" s="33"/>
    </row>
    <row r="1032" spans="1:13" x14ac:dyDescent="0.25">
      <c r="A1032" s="15" t="s">
        <v>358</v>
      </c>
      <c r="B1032" s="16">
        <v>8</v>
      </c>
      <c r="E1032"/>
      <c r="F1032"/>
      <c r="I1032" s="22"/>
      <c r="J1032" s="31"/>
      <c r="K1032" s="32"/>
      <c r="L1032" s="30"/>
      <c r="M1032" s="33"/>
    </row>
    <row r="1033" spans="1:13" x14ac:dyDescent="0.25">
      <c r="A1033" s="15" t="s">
        <v>791</v>
      </c>
      <c r="B1033" s="16">
        <v>6</v>
      </c>
      <c r="E1033"/>
      <c r="F1033"/>
      <c r="I1033" s="22"/>
      <c r="J1033" s="31"/>
      <c r="K1033" s="32"/>
      <c r="L1033" s="30"/>
      <c r="M1033" s="33"/>
    </row>
    <row r="1034" spans="1:13" x14ac:dyDescent="0.25">
      <c r="A1034" s="15" t="s">
        <v>2059</v>
      </c>
      <c r="B1034" s="16">
        <v>6</v>
      </c>
      <c r="E1034"/>
      <c r="F1034"/>
      <c r="I1034" s="22"/>
      <c r="J1034" s="31"/>
      <c r="K1034" s="32"/>
      <c r="L1034" s="30"/>
      <c r="M1034" s="33"/>
    </row>
    <row r="1035" spans="1:13" x14ac:dyDescent="0.25">
      <c r="A1035" s="15" t="s">
        <v>725</v>
      </c>
      <c r="B1035" s="16">
        <v>7</v>
      </c>
      <c r="E1035"/>
      <c r="F1035"/>
      <c r="I1035" s="22"/>
      <c r="J1035" s="31"/>
      <c r="K1035" s="32"/>
      <c r="L1035" s="30"/>
      <c r="M1035" s="33"/>
    </row>
    <row r="1036" spans="1:13" x14ac:dyDescent="0.25">
      <c r="A1036" s="15" t="s">
        <v>2222</v>
      </c>
      <c r="B1036" s="16">
        <v>9</v>
      </c>
      <c r="E1036"/>
      <c r="F1036"/>
      <c r="I1036" s="22"/>
      <c r="J1036" s="31"/>
      <c r="K1036" s="32"/>
      <c r="L1036" s="30"/>
      <c r="M1036" s="33"/>
    </row>
    <row r="1037" spans="1:13" x14ac:dyDescent="0.25">
      <c r="A1037" s="15" t="s">
        <v>1053</v>
      </c>
      <c r="B1037" s="16">
        <v>5</v>
      </c>
      <c r="E1037"/>
      <c r="F1037"/>
      <c r="I1037" s="22"/>
      <c r="J1037" s="31"/>
      <c r="K1037" s="32"/>
      <c r="L1037" s="30"/>
      <c r="M1037" s="33"/>
    </row>
    <row r="1038" spans="1:13" x14ac:dyDescent="0.25">
      <c r="A1038" s="15" t="s">
        <v>2650</v>
      </c>
      <c r="B1038" s="16">
        <v>2</v>
      </c>
      <c r="E1038"/>
      <c r="F1038"/>
      <c r="I1038" s="22"/>
      <c r="J1038" s="31"/>
      <c r="K1038" s="32"/>
      <c r="L1038" s="30"/>
      <c r="M1038" s="33"/>
    </row>
    <row r="1039" spans="1:13" x14ac:dyDescent="0.25">
      <c r="A1039" s="15" t="s">
        <v>2254</v>
      </c>
      <c r="B1039" s="16">
        <v>4</v>
      </c>
      <c r="E1039"/>
      <c r="F1039"/>
      <c r="I1039" s="22"/>
      <c r="J1039" s="31"/>
      <c r="K1039" s="32"/>
      <c r="L1039" s="30"/>
      <c r="M1039" s="33"/>
    </row>
    <row r="1040" spans="1:13" x14ac:dyDescent="0.25">
      <c r="A1040" s="15" t="s">
        <v>2477</v>
      </c>
      <c r="B1040" s="16">
        <v>10</v>
      </c>
      <c r="E1040"/>
      <c r="F1040"/>
      <c r="I1040" s="22"/>
      <c r="J1040" s="31"/>
      <c r="K1040" s="32"/>
      <c r="L1040" s="30"/>
      <c r="M1040" s="33"/>
    </row>
    <row r="1041" spans="1:13" x14ac:dyDescent="0.25">
      <c r="A1041" s="15" t="s">
        <v>1450</v>
      </c>
      <c r="B1041" s="16">
        <v>2</v>
      </c>
      <c r="E1041"/>
      <c r="F1041"/>
      <c r="I1041" s="22"/>
      <c r="J1041" s="31"/>
      <c r="K1041" s="32"/>
      <c r="L1041" s="30"/>
      <c r="M1041" s="33"/>
    </row>
    <row r="1042" spans="1:13" x14ac:dyDescent="0.25">
      <c r="A1042" s="15" t="s">
        <v>2335</v>
      </c>
      <c r="B1042" s="16">
        <v>6</v>
      </c>
      <c r="E1042"/>
      <c r="F1042"/>
      <c r="I1042" s="22"/>
      <c r="J1042" s="31"/>
      <c r="K1042" s="32"/>
      <c r="L1042" s="30"/>
      <c r="M1042" s="33"/>
    </row>
    <row r="1043" spans="1:13" x14ac:dyDescent="0.25">
      <c r="A1043" s="15" t="s">
        <v>2619</v>
      </c>
      <c r="B1043" s="16">
        <v>3</v>
      </c>
      <c r="E1043"/>
      <c r="F1043"/>
      <c r="I1043" s="22"/>
      <c r="J1043" s="31"/>
      <c r="K1043" s="32"/>
      <c r="L1043" s="30"/>
      <c r="M1043" s="33"/>
    </row>
    <row r="1044" spans="1:13" x14ac:dyDescent="0.25">
      <c r="A1044" s="15" t="s">
        <v>1316</v>
      </c>
      <c r="B1044" s="16">
        <v>4</v>
      </c>
      <c r="E1044"/>
      <c r="F1044"/>
      <c r="I1044" s="22"/>
      <c r="J1044" s="31"/>
      <c r="K1044" s="32"/>
      <c r="L1044" s="30"/>
      <c r="M1044" s="33"/>
    </row>
    <row r="1045" spans="1:13" x14ac:dyDescent="0.25">
      <c r="A1045" s="15" t="s">
        <v>452</v>
      </c>
      <c r="B1045" s="16">
        <v>5</v>
      </c>
      <c r="E1045"/>
      <c r="F1045"/>
      <c r="I1045" s="22"/>
      <c r="J1045" s="31"/>
      <c r="K1045" s="32"/>
      <c r="L1045" s="30"/>
      <c r="M1045" s="33"/>
    </row>
    <row r="1046" spans="1:13" x14ac:dyDescent="0.25">
      <c r="A1046" s="15" t="s">
        <v>1049</v>
      </c>
      <c r="B1046" s="16">
        <v>5</v>
      </c>
      <c r="E1046"/>
      <c r="F1046"/>
      <c r="I1046" s="22"/>
      <c r="J1046" s="31"/>
      <c r="K1046" s="32"/>
      <c r="L1046" s="30"/>
      <c r="M1046" s="33"/>
    </row>
    <row r="1047" spans="1:13" x14ac:dyDescent="0.25">
      <c r="A1047" s="15" t="s">
        <v>241</v>
      </c>
      <c r="B1047" s="16">
        <v>5</v>
      </c>
      <c r="E1047"/>
      <c r="F1047"/>
      <c r="I1047" s="22"/>
      <c r="J1047" s="31"/>
      <c r="K1047" s="32"/>
      <c r="L1047" s="30"/>
      <c r="M1047" s="33"/>
    </row>
    <row r="1048" spans="1:13" x14ac:dyDescent="0.25">
      <c r="A1048" s="15" t="s">
        <v>1640</v>
      </c>
      <c r="B1048" s="16">
        <v>4</v>
      </c>
      <c r="E1048"/>
      <c r="F1048"/>
      <c r="I1048" s="22"/>
      <c r="J1048" s="31"/>
      <c r="K1048" s="32"/>
      <c r="L1048" s="30"/>
      <c r="M1048" s="33"/>
    </row>
    <row r="1049" spans="1:13" x14ac:dyDescent="0.25">
      <c r="A1049" s="15" t="s">
        <v>2786</v>
      </c>
      <c r="B1049" s="16">
        <v>4</v>
      </c>
      <c r="E1049"/>
      <c r="F1049"/>
      <c r="I1049" s="22"/>
      <c r="J1049" s="31"/>
      <c r="K1049" s="32"/>
      <c r="L1049" s="30"/>
      <c r="M1049" s="33"/>
    </row>
    <row r="1050" spans="1:13" x14ac:dyDescent="0.25">
      <c r="A1050" s="15" t="s">
        <v>2951</v>
      </c>
      <c r="B1050" s="16">
        <v>6</v>
      </c>
      <c r="E1050"/>
      <c r="F1050"/>
      <c r="I1050" s="22"/>
      <c r="J1050" s="31"/>
      <c r="K1050" s="32"/>
      <c r="L1050" s="30"/>
      <c r="M1050" s="33"/>
    </row>
    <row r="1051" spans="1:13" x14ac:dyDescent="0.25">
      <c r="A1051" s="15" t="s">
        <v>1563</v>
      </c>
      <c r="B1051" s="16">
        <v>5</v>
      </c>
      <c r="E1051"/>
      <c r="F1051"/>
      <c r="I1051" s="22"/>
      <c r="J1051" s="31"/>
      <c r="K1051" s="32"/>
      <c r="L1051" s="30"/>
      <c r="M1051" s="33"/>
    </row>
    <row r="1052" spans="1:13" x14ac:dyDescent="0.25">
      <c r="A1052" s="15" t="s">
        <v>1408</v>
      </c>
      <c r="B1052" s="16">
        <v>7</v>
      </c>
      <c r="E1052"/>
      <c r="F1052"/>
      <c r="I1052" s="22"/>
      <c r="J1052" s="31"/>
      <c r="K1052" s="32"/>
      <c r="L1052" s="30"/>
      <c r="M1052" s="33"/>
    </row>
    <row r="1053" spans="1:13" x14ac:dyDescent="0.25">
      <c r="A1053" s="15" t="s">
        <v>3144</v>
      </c>
      <c r="B1053" s="16">
        <v>4</v>
      </c>
      <c r="E1053"/>
      <c r="F1053"/>
      <c r="I1053" s="22"/>
      <c r="J1053" s="31"/>
      <c r="K1053" s="32"/>
      <c r="L1053" s="30"/>
      <c r="M1053" s="33"/>
    </row>
    <row r="1054" spans="1:13" x14ac:dyDescent="0.25">
      <c r="A1054" s="15" t="s">
        <v>1785</v>
      </c>
      <c r="B1054" s="16">
        <v>6</v>
      </c>
      <c r="E1054"/>
      <c r="F1054"/>
      <c r="I1054" s="22"/>
      <c r="J1054" s="31"/>
      <c r="K1054" s="32"/>
      <c r="L1054" s="30"/>
      <c r="M1054" s="33"/>
    </row>
    <row r="1055" spans="1:13" x14ac:dyDescent="0.25">
      <c r="A1055" s="15" t="s">
        <v>1407</v>
      </c>
      <c r="B1055" s="16">
        <v>7</v>
      </c>
      <c r="E1055"/>
      <c r="F1055"/>
      <c r="I1055" s="22"/>
      <c r="J1055" s="31"/>
      <c r="K1055" s="32"/>
      <c r="L1055" s="30"/>
      <c r="M1055" s="33"/>
    </row>
    <row r="1056" spans="1:13" x14ac:dyDescent="0.25">
      <c r="A1056" s="15" t="s">
        <v>2631</v>
      </c>
      <c r="B1056" s="16">
        <v>6</v>
      </c>
      <c r="E1056"/>
      <c r="F1056"/>
      <c r="I1056" s="22"/>
      <c r="J1056" s="31"/>
      <c r="K1056" s="32"/>
      <c r="L1056" s="30"/>
      <c r="M1056" s="33"/>
    </row>
    <row r="1057" spans="1:13" x14ac:dyDescent="0.25">
      <c r="A1057" s="15" t="s">
        <v>1784</v>
      </c>
      <c r="B1057" s="16">
        <v>9</v>
      </c>
      <c r="E1057"/>
      <c r="F1057"/>
      <c r="I1057" s="22"/>
      <c r="J1057" s="31"/>
      <c r="K1057" s="32"/>
      <c r="L1057" s="30"/>
      <c r="M1057" s="33"/>
    </row>
    <row r="1058" spans="1:13" x14ac:dyDescent="0.25">
      <c r="A1058" s="15" t="s">
        <v>2668</v>
      </c>
      <c r="B1058" s="16">
        <v>4</v>
      </c>
      <c r="E1058"/>
      <c r="F1058"/>
      <c r="I1058" s="22"/>
      <c r="J1058" s="31"/>
      <c r="K1058" s="32"/>
      <c r="L1058" s="30"/>
      <c r="M1058" s="33"/>
    </row>
    <row r="1059" spans="1:13" x14ac:dyDescent="0.25">
      <c r="A1059" s="15" t="s">
        <v>1024</v>
      </c>
      <c r="B1059" s="16">
        <v>3</v>
      </c>
      <c r="E1059"/>
      <c r="F1059"/>
      <c r="I1059" s="22"/>
      <c r="J1059" s="31"/>
      <c r="K1059" s="32"/>
      <c r="L1059" s="30"/>
      <c r="M1059" s="33"/>
    </row>
    <row r="1060" spans="1:13" x14ac:dyDescent="0.25">
      <c r="A1060" s="15" t="s">
        <v>3074</v>
      </c>
      <c r="B1060" s="16">
        <v>7</v>
      </c>
      <c r="E1060"/>
      <c r="F1060"/>
      <c r="I1060" s="22"/>
      <c r="J1060" s="31"/>
      <c r="K1060" s="32"/>
      <c r="L1060" s="30"/>
      <c r="M1060" s="33"/>
    </row>
    <row r="1061" spans="1:13" x14ac:dyDescent="0.25">
      <c r="A1061" s="15" t="s">
        <v>2767</v>
      </c>
      <c r="B1061" s="16">
        <v>3</v>
      </c>
      <c r="E1061"/>
      <c r="F1061"/>
      <c r="I1061" s="22"/>
      <c r="J1061" s="31"/>
      <c r="K1061" s="32"/>
      <c r="L1061" s="30"/>
      <c r="M1061" s="33"/>
    </row>
    <row r="1062" spans="1:13" x14ac:dyDescent="0.25">
      <c r="A1062" s="15" t="s">
        <v>847</v>
      </c>
      <c r="B1062" s="16">
        <v>5</v>
      </c>
      <c r="E1062"/>
      <c r="F1062"/>
      <c r="I1062" s="22"/>
      <c r="J1062" s="31"/>
      <c r="K1062" s="32"/>
      <c r="L1062" s="30"/>
      <c r="M1062" s="33"/>
    </row>
    <row r="1063" spans="1:13" x14ac:dyDescent="0.25">
      <c r="A1063" s="15" t="s">
        <v>2374</v>
      </c>
      <c r="B1063" s="16">
        <v>4</v>
      </c>
      <c r="E1063"/>
      <c r="F1063"/>
      <c r="I1063" s="22"/>
      <c r="J1063" s="31"/>
      <c r="K1063" s="32"/>
      <c r="L1063" s="30"/>
      <c r="M1063" s="33"/>
    </row>
    <row r="1064" spans="1:13" x14ac:dyDescent="0.25">
      <c r="A1064" s="15" t="s">
        <v>3010</v>
      </c>
      <c r="B1064" s="16">
        <v>11</v>
      </c>
      <c r="E1064"/>
      <c r="F1064"/>
      <c r="I1064" s="22"/>
      <c r="J1064" s="31"/>
      <c r="K1064" s="32"/>
      <c r="L1064" s="30"/>
      <c r="M1064" s="33"/>
    </row>
    <row r="1065" spans="1:13" x14ac:dyDescent="0.25">
      <c r="A1065" s="15" t="s">
        <v>85</v>
      </c>
      <c r="B1065" s="16">
        <v>5</v>
      </c>
      <c r="E1065"/>
      <c r="F1065"/>
      <c r="I1065" s="22"/>
      <c r="J1065" s="31"/>
      <c r="K1065" s="32"/>
      <c r="L1065" s="30"/>
      <c r="M1065" s="33"/>
    </row>
    <row r="1066" spans="1:13" x14ac:dyDescent="0.25">
      <c r="A1066" s="15" t="s">
        <v>997</v>
      </c>
      <c r="B1066" s="16">
        <v>4</v>
      </c>
      <c r="E1066"/>
      <c r="F1066"/>
      <c r="I1066" s="22"/>
      <c r="J1066" s="31"/>
      <c r="K1066" s="32"/>
      <c r="L1066" s="30"/>
      <c r="M1066" s="33"/>
    </row>
    <row r="1067" spans="1:13" x14ac:dyDescent="0.25">
      <c r="A1067" s="15" t="s">
        <v>2401</v>
      </c>
      <c r="B1067" s="16">
        <v>5</v>
      </c>
      <c r="E1067"/>
      <c r="F1067"/>
      <c r="I1067" s="22"/>
      <c r="J1067" s="31"/>
      <c r="K1067" s="32"/>
      <c r="L1067" s="30"/>
      <c r="M1067" s="33"/>
    </row>
    <row r="1068" spans="1:13" x14ac:dyDescent="0.25">
      <c r="A1068" s="15" t="s">
        <v>2666</v>
      </c>
      <c r="B1068" s="16">
        <v>5</v>
      </c>
      <c r="E1068"/>
      <c r="F1068"/>
      <c r="I1068" s="22"/>
      <c r="J1068" s="31"/>
      <c r="K1068" s="32"/>
      <c r="L1068" s="30"/>
      <c r="M1068" s="33"/>
    </row>
    <row r="1069" spans="1:13" x14ac:dyDescent="0.25">
      <c r="A1069" s="15" t="s">
        <v>708</v>
      </c>
      <c r="B1069" s="16">
        <v>3</v>
      </c>
      <c r="E1069"/>
      <c r="F1069"/>
      <c r="I1069" s="22"/>
      <c r="J1069" s="31"/>
      <c r="K1069" s="32"/>
      <c r="L1069" s="30"/>
      <c r="M1069" s="33"/>
    </row>
    <row r="1070" spans="1:13" x14ac:dyDescent="0.25">
      <c r="A1070" s="15" t="s">
        <v>2979</v>
      </c>
      <c r="B1070" s="16">
        <v>3</v>
      </c>
      <c r="E1070"/>
      <c r="F1070"/>
      <c r="I1070" s="22"/>
      <c r="J1070" s="31"/>
      <c r="K1070" s="32"/>
      <c r="L1070" s="30"/>
      <c r="M1070" s="33"/>
    </row>
    <row r="1071" spans="1:13" x14ac:dyDescent="0.25">
      <c r="A1071" s="15" t="s">
        <v>198</v>
      </c>
      <c r="B1071" s="16">
        <v>4</v>
      </c>
      <c r="E1071"/>
      <c r="F1071"/>
      <c r="I1071" s="22"/>
      <c r="J1071" s="31"/>
      <c r="K1071" s="32"/>
      <c r="L1071" s="30"/>
      <c r="M1071" s="33"/>
    </row>
    <row r="1072" spans="1:13" x14ac:dyDescent="0.25">
      <c r="A1072" s="15" t="s">
        <v>2841</v>
      </c>
      <c r="B1072" s="16">
        <v>2</v>
      </c>
      <c r="E1072"/>
      <c r="F1072"/>
      <c r="I1072" s="22"/>
      <c r="J1072" s="31"/>
      <c r="K1072" s="32"/>
      <c r="L1072" s="30"/>
      <c r="M1072" s="33"/>
    </row>
    <row r="1073" spans="1:13" x14ac:dyDescent="0.25">
      <c r="A1073" s="15" t="s">
        <v>128</v>
      </c>
      <c r="B1073" s="16">
        <v>8</v>
      </c>
      <c r="E1073"/>
      <c r="F1073"/>
      <c r="I1073" s="22"/>
      <c r="J1073" s="31"/>
      <c r="K1073" s="32"/>
      <c r="L1073" s="30"/>
      <c r="M1073" s="33"/>
    </row>
    <row r="1074" spans="1:13" x14ac:dyDescent="0.25">
      <c r="A1074" s="15" t="s">
        <v>965</v>
      </c>
      <c r="B1074" s="16">
        <v>3</v>
      </c>
      <c r="E1074"/>
      <c r="F1074"/>
      <c r="I1074" s="22"/>
      <c r="J1074" s="31"/>
      <c r="K1074" s="32"/>
      <c r="L1074" s="30"/>
      <c r="M1074" s="33"/>
    </row>
    <row r="1075" spans="1:13" x14ac:dyDescent="0.25">
      <c r="A1075" s="15" t="s">
        <v>846</v>
      </c>
      <c r="B1075" s="16">
        <v>7</v>
      </c>
      <c r="E1075"/>
      <c r="F1075"/>
      <c r="I1075" s="22"/>
      <c r="J1075" s="31"/>
      <c r="K1075" s="32"/>
      <c r="L1075" s="30"/>
      <c r="M1075" s="33"/>
    </row>
    <row r="1076" spans="1:13" x14ac:dyDescent="0.25">
      <c r="A1076" s="15" t="s">
        <v>2577</v>
      </c>
      <c r="B1076" s="16">
        <v>3</v>
      </c>
      <c r="E1076"/>
      <c r="F1076"/>
      <c r="I1076" s="22"/>
      <c r="J1076" s="31"/>
      <c r="K1076" s="32"/>
      <c r="L1076" s="30"/>
      <c r="M1076" s="33"/>
    </row>
    <row r="1077" spans="1:13" x14ac:dyDescent="0.25">
      <c r="A1077" s="15" t="s">
        <v>2991</v>
      </c>
      <c r="B1077" s="16">
        <v>5</v>
      </c>
      <c r="E1077"/>
      <c r="F1077"/>
      <c r="I1077" s="22"/>
      <c r="J1077" s="31"/>
      <c r="K1077" s="32"/>
      <c r="L1077" s="30"/>
      <c r="M1077" s="33"/>
    </row>
    <row r="1078" spans="1:13" x14ac:dyDescent="0.25">
      <c r="A1078" s="15" t="s">
        <v>1818</v>
      </c>
      <c r="B1078" s="16">
        <v>4</v>
      </c>
      <c r="E1078"/>
      <c r="F1078"/>
      <c r="I1078" s="22"/>
      <c r="J1078" s="31"/>
      <c r="K1078" s="32"/>
      <c r="L1078" s="30"/>
      <c r="M1078" s="33"/>
    </row>
    <row r="1079" spans="1:13" x14ac:dyDescent="0.25">
      <c r="A1079" s="15" t="s">
        <v>239</v>
      </c>
      <c r="B1079" s="16">
        <v>5</v>
      </c>
      <c r="E1079"/>
      <c r="F1079"/>
      <c r="I1079" s="22"/>
      <c r="J1079" s="31"/>
      <c r="K1079" s="32"/>
      <c r="L1079" s="30"/>
      <c r="M1079" s="33"/>
    </row>
    <row r="1080" spans="1:13" x14ac:dyDescent="0.25">
      <c r="A1080" s="15" t="s">
        <v>1230</v>
      </c>
      <c r="B1080" s="16">
        <v>8</v>
      </c>
      <c r="E1080"/>
      <c r="F1080"/>
      <c r="I1080" s="22"/>
      <c r="J1080" s="31"/>
      <c r="K1080" s="32"/>
      <c r="L1080" s="30"/>
      <c r="M1080" s="33"/>
    </row>
    <row r="1081" spans="1:13" x14ac:dyDescent="0.25">
      <c r="A1081" s="15" t="s">
        <v>2104</v>
      </c>
      <c r="B1081" s="16">
        <v>7</v>
      </c>
      <c r="E1081"/>
      <c r="F1081"/>
      <c r="I1081" s="22"/>
      <c r="J1081" s="31"/>
      <c r="K1081" s="32"/>
      <c r="L1081" s="30"/>
      <c r="M1081" s="33"/>
    </row>
    <row r="1082" spans="1:13" x14ac:dyDescent="0.25">
      <c r="A1082" s="15" t="s">
        <v>1950</v>
      </c>
      <c r="B1082" s="16">
        <v>5</v>
      </c>
      <c r="E1082"/>
      <c r="F1082"/>
      <c r="I1082" s="22"/>
      <c r="J1082" s="31"/>
      <c r="K1082" s="32"/>
      <c r="L1082" s="30"/>
      <c r="M1082" s="33"/>
    </row>
    <row r="1083" spans="1:13" x14ac:dyDescent="0.25">
      <c r="A1083" s="15" t="s">
        <v>468</v>
      </c>
      <c r="B1083" s="16">
        <v>3</v>
      </c>
      <c r="E1083"/>
      <c r="F1083"/>
      <c r="I1083" s="22"/>
      <c r="J1083" s="31"/>
      <c r="K1083" s="32"/>
      <c r="L1083" s="30"/>
      <c r="M1083" s="33"/>
    </row>
    <row r="1084" spans="1:13" x14ac:dyDescent="0.25">
      <c r="A1084" s="15" t="s">
        <v>446</v>
      </c>
      <c r="B1084" s="16">
        <v>8</v>
      </c>
      <c r="E1084"/>
      <c r="F1084"/>
      <c r="I1084" s="22"/>
      <c r="J1084" s="31"/>
      <c r="K1084" s="32"/>
      <c r="L1084" s="30"/>
      <c r="M1084" s="33"/>
    </row>
    <row r="1085" spans="1:13" x14ac:dyDescent="0.25">
      <c r="A1085" s="15" t="s">
        <v>2358</v>
      </c>
      <c r="B1085" s="16">
        <v>6</v>
      </c>
      <c r="E1085"/>
      <c r="F1085"/>
      <c r="I1085" s="22"/>
      <c r="J1085" s="31"/>
      <c r="K1085" s="32"/>
      <c r="L1085" s="30"/>
      <c r="M1085" s="33"/>
    </row>
    <row r="1086" spans="1:13" x14ac:dyDescent="0.25">
      <c r="A1086" s="15" t="s">
        <v>3156</v>
      </c>
      <c r="B1086" s="16">
        <v>2</v>
      </c>
      <c r="E1086"/>
      <c r="F1086"/>
      <c r="I1086" s="22"/>
      <c r="J1086" s="31"/>
      <c r="K1086" s="32"/>
      <c r="L1086" s="30"/>
      <c r="M1086" s="33"/>
    </row>
    <row r="1087" spans="1:13" x14ac:dyDescent="0.25">
      <c r="A1087" s="15" t="s">
        <v>1284</v>
      </c>
      <c r="B1087" s="16">
        <v>1</v>
      </c>
      <c r="E1087"/>
      <c r="F1087"/>
      <c r="I1087" s="22"/>
      <c r="J1087" s="31"/>
      <c r="K1087" s="32"/>
      <c r="L1087" s="30"/>
      <c r="M1087" s="33"/>
    </row>
    <row r="1088" spans="1:13" x14ac:dyDescent="0.25">
      <c r="A1088" s="15" t="s">
        <v>1387</v>
      </c>
      <c r="B1088" s="16">
        <v>6</v>
      </c>
      <c r="E1088"/>
      <c r="F1088"/>
      <c r="I1088" s="22"/>
      <c r="J1088" s="31"/>
      <c r="K1088" s="32"/>
      <c r="L1088" s="30"/>
      <c r="M1088" s="33"/>
    </row>
    <row r="1089" spans="1:13" x14ac:dyDescent="0.25">
      <c r="A1089" s="15" t="s">
        <v>2621</v>
      </c>
      <c r="B1089" s="16">
        <v>5</v>
      </c>
      <c r="E1089"/>
      <c r="F1089"/>
      <c r="I1089" s="22"/>
      <c r="J1089" s="31"/>
      <c r="K1089" s="32"/>
      <c r="L1089" s="30"/>
      <c r="M1089" s="33"/>
    </row>
    <row r="1090" spans="1:13" x14ac:dyDescent="0.25">
      <c r="A1090" s="15" t="s">
        <v>1008</v>
      </c>
      <c r="B1090" s="16">
        <v>5</v>
      </c>
      <c r="E1090"/>
      <c r="F1090"/>
      <c r="I1090" s="22"/>
      <c r="J1090" s="31"/>
      <c r="K1090" s="32"/>
      <c r="L1090" s="30"/>
      <c r="M1090" s="33"/>
    </row>
    <row r="1091" spans="1:13" x14ac:dyDescent="0.25">
      <c r="A1091" s="15" t="s">
        <v>166</v>
      </c>
      <c r="B1091" s="16">
        <v>2</v>
      </c>
      <c r="E1091"/>
      <c r="F1091"/>
      <c r="I1091" s="22"/>
      <c r="J1091" s="31"/>
      <c r="K1091" s="32"/>
      <c r="L1091" s="30"/>
      <c r="M1091" s="33"/>
    </row>
    <row r="1092" spans="1:13" x14ac:dyDescent="0.25">
      <c r="A1092" s="15" t="s">
        <v>3137</v>
      </c>
      <c r="B1092" s="16">
        <v>6</v>
      </c>
      <c r="E1092"/>
      <c r="F1092"/>
      <c r="I1092" s="22"/>
      <c r="J1092" s="31"/>
      <c r="K1092" s="32"/>
      <c r="L1092" s="30"/>
      <c r="M1092" s="33"/>
    </row>
    <row r="1093" spans="1:13" x14ac:dyDescent="0.25">
      <c r="A1093" s="15" t="s">
        <v>2099</v>
      </c>
      <c r="B1093" s="16">
        <v>5</v>
      </c>
      <c r="E1093"/>
      <c r="F1093"/>
      <c r="I1093" s="22"/>
      <c r="J1093" s="31"/>
      <c r="K1093" s="32"/>
      <c r="L1093" s="30"/>
      <c r="M1093" s="33"/>
    </row>
    <row r="1094" spans="1:13" x14ac:dyDescent="0.25">
      <c r="A1094" s="15" t="s">
        <v>1585</v>
      </c>
      <c r="B1094" s="16">
        <v>6</v>
      </c>
      <c r="E1094"/>
      <c r="F1094"/>
      <c r="I1094" s="22"/>
      <c r="J1094" s="31"/>
      <c r="K1094" s="32"/>
      <c r="L1094" s="30"/>
      <c r="M1094" s="33"/>
    </row>
    <row r="1095" spans="1:13" x14ac:dyDescent="0.25">
      <c r="A1095" s="15" t="s">
        <v>3082</v>
      </c>
      <c r="B1095" s="16">
        <v>2</v>
      </c>
      <c r="E1095"/>
      <c r="F1095"/>
      <c r="I1095" s="22"/>
      <c r="J1095" s="31"/>
      <c r="K1095" s="32"/>
      <c r="L1095" s="30"/>
      <c r="M1095" s="33"/>
    </row>
    <row r="1096" spans="1:13" x14ac:dyDescent="0.25">
      <c r="A1096" s="15" t="s">
        <v>1584</v>
      </c>
      <c r="B1096" s="16">
        <v>4</v>
      </c>
      <c r="E1096"/>
      <c r="F1096"/>
      <c r="I1096" s="22"/>
      <c r="J1096" s="31"/>
      <c r="K1096" s="32"/>
      <c r="L1096" s="30"/>
      <c r="M1096" s="33"/>
    </row>
    <row r="1097" spans="1:13" x14ac:dyDescent="0.25">
      <c r="A1097" s="15" t="s">
        <v>2066</v>
      </c>
      <c r="B1097" s="16">
        <v>2</v>
      </c>
      <c r="E1097"/>
      <c r="F1097"/>
      <c r="I1097" s="22"/>
      <c r="J1097" s="31"/>
      <c r="K1097" s="32"/>
      <c r="L1097" s="30"/>
      <c r="M1097" s="33"/>
    </row>
    <row r="1098" spans="1:13" x14ac:dyDescent="0.25">
      <c r="A1098" s="15" t="s">
        <v>2690</v>
      </c>
      <c r="B1098" s="16">
        <v>5</v>
      </c>
      <c r="E1098"/>
      <c r="F1098"/>
      <c r="I1098" s="22"/>
      <c r="J1098" s="31"/>
      <c r="K1098" s="32"/>
      <c r="L1098" s="30"/>
      <c r="M1098" s="33"/>
    </row>
    <row r="1099" spans="1:13" x14ac:dyDescent="0.25">
      <c r="A1099" s="15" t="s">
        <v>936</v>
      </c>
      <c r="B1099" s="16">
        <v>4</v>
      </c>
      <c r="E1099"/>
      <c r="F1099"/>
      <c r="I1099" s="22"/>
      <c r="J1099" s="31"/>
      <c r="K1099" s="32"/>
      <c r="L1099" s="30"/>
      <c r="M1099" s="33"/>
    </row>
    <row r="1100" spans="1:13" x14ac:dyDescent="0.25">
      <c r="A1100" s="15" t="s">
        <v>801</v>
      </c>
      <c r="B1100" s="16">
        <v>10</v>
      </c>
      <c r="E1100"/>
      <c r="F1100"/>
      <c r="I1100" s="22"/>
      <c r="J1100" s="31"/>
      <c r="K1100" s="32"/>
      <c r="L1100" s="30"/>
      <c r="M1100" s="33"/>
    </row>
    <row r="1101" spans="1:13" x14ac:dyDescent="0.25">
      <c r="A1101" s="15" t="s">
        <v>1422</v>
      </c>
      <c r="B1101" s="16">
        <v>4</v>
      </c>
      <c r="E1101"/>
      <c r="F1101"/>
      <c r="I1101" s="22"/>
      <c r="J1101" s="31"/>
      <c r="K1101" s="32"/>
      <c r="L1101" s="30"/>
      <c r="M1101" s="33"/>
    </row>
    <row r="1102" spans="1:13" x14ac:dyDescent="0.25">
      <c r="A1102" s="15" t="s">
        <v>1360</v>
      </c>
      <c r="B1102" s="16">
        <v>5</v>
      </c>
      <c r="E1102"/>
      <c r="F1102"/>
      <c r="I1102" s="22"/>
      <c r="J1102" s="31"/>
      <c r="K1102" s="32"/>
      <c r="L1102" s="30"/>
      <c r="M1102" s="33"/>
    </row>
    <row r="1103" spans="1:13" x14ac:dyDescent="0.25">
      <c r="A1103" s="15" t="s">
        <v>1161</v>
      </c>
      <c r="B1103" s="16">
        <v>4</v>
      </c>
      <c r="E1103"/>
      <c r="F1103"/>
      <c r="I1103" s="22"/>
      <c r="J1103" s="31"/>
      <c r="K1103" s="32"/>
      <c r="L1103" s="30"/>
      <c r="M1103" s="33"/>
    </row>
    <row r="1104" spans="1:13" x14ac:dyDescent="0.25">
      <c r="A1104" s="15" t="s">
        <v>2209</v>
      </c>
      <c r="B1104" s="16">
        <v>9</v>
      </c>
      <c r="E1104"/>
      <c r="F1104"/>
      <c r="I1104" s="22"/>
      <c r="J1104" s="31"/>
      <c r="K1104" s="32"/>
      <c r="L1104" s="30"/>
      <c r="M1104" s="33"/>
    </row>
    <row r="1105" spans="1:13" x14ac:dyDescent="0.25">
      <c r="A1105" s="15" t="s">
        <v>1051</v>
      </c>
      <c r="B1105" s="16">
        <v>5</v>
      </c>
      <c r="E1105"/>
      <c r="F1105"/>
      <c r="I1105" s="22"/>
      <c r="J1105" s="31"/>
      <c r="K1105" s="32"/>
      <c r="L1105" s="30"/>
      <c r="M1105" s="33"/>
    </row>
    <row r="1106" spans="1:13" x14ac:dyDescent="0.25">
      <c r="A1106" s="15" t="s">
        <v>3199</v>
      </c>
      <c r="B1106" s="16">
        <v>5</v>
      </c>
      <c r="E1106"/>
      <c r="F1106"/>
      <c r="I1106" s="22"/>
      <c r="J1106" s="31"/>
      <c r="K1106" s="32"/>
      <c r="L1106" s="30"/>
      <c r="M1106" s="33"/>
    </row>
    <row r="1107" spans="1:13" x14ac:dyDescent="0.25">
      <c r="A1107" s="15" t="s">
        <v>1867</v>
      </c>
      <c r="B1107" s="16">
        <v>6</v>
      </c>
      <c r="E1107"/>
      <c r="F1107"/>
      <c r="I1107" s="22"/>
      <c r="J1107" s="31"/>
      <c r="K1107" s="32"/>
      <c r="L1107" s="30"/>
      <c r="M1107" s="33"/>
    </row>
    <row r="1108" spans="1:13" x14ac:dyDescent="0.25">
      <c r="A1108" s="15" t="s">
        <v>454</v>
      </c>
      <c r="B1108" s="16">
        <v>4</v>
      </c>
      <c r="E1108"/>
      <c r="F1108"/>
      <c r="I1108" s="22"/>
      <c r="J1108" s="31"/>
      <c r="K1108" s="32"/>
      <c r="L1108" s="30"/>
      <c r="M1108" s="33"/>
    </row>
    <row r="1109" spans="1:13" x14ac:dyDescent="0.25">
      <c r="A1109" s="15" t="s">
        <v>1042</v>
      </c>
      <c r="B1109" s="16">
        <v>4</v>
      </c>
      <c r="E1109"/>
      <c r="F1109"/>
      <c r="I1109" s="22"/>
      <c r="J1109" s="31"/>
      <c r="K1109" s="32"/>
      <c r="L1109" s="30"/>
      <c r="M1109" s="33"/>
    </row>
    <row r="1110" spans="1:13" x14ac:dyDescent="0.25">
      <c r="A1110" s="15" t="s">
        <v>2299</v>
      </c>
      <c r="B1110" s="16">
        <v>9</v>
      </c>
      <c r="E1110"/>
      <c r="F1110"/>
      <c r="I1110" s="22"/>
      <c r="J1110" s="31"/>
      <c r="K1110" s="32"/>
      <c r="L1110" s="30"/>
      <c r="M1110" s="33"/>
    </row>
    <row r="1111" spans="1:13" x14ac:dyDescent="0.25">
      <c r="A1111" s="15" t="s">
        <v>141</v>
      </c>
      <c r="B1111" s="16">
        <v>6</v>
      </c>
      <c r="E1111"/>
      <c r="F1111"/>
      <c r="I1111" s="22"/>
      <c r="J1111" s="31"/>
      <c r="K1111" s="32"/>
      <c r="L1111" s="30"/>
      <c r="M1111" s="33"/>
    </row>
    <row r="1112" spans="1:13" x14ac:dyDescent="0.25">
      <c r="A1112" s="15" t="s">
        <v>945</v>
      </c>
      <c r="B1112" s="16">
        <v>6</v>
      </c>
      <c r="E1112"/>
      <c r="F1112"/>
      <c r="I1112" s="22"/>
      <c r="J1112" s="31"/>
      <c r="K1112" s="32"/>
      <c r="L1112" s="30"/>
      <c r="M1112" s="33"/>
    </row>
    <row r="1113" spans="1:13" x14ac:dyDescent="0.25">
      <c r="A1113" s="15" t="s">
        <v>2034</v>
      </c>
      <c r="B1113" s="16">
        <v>2</v>
      </c>
      <c r="E1113"/>
      <c r="F1113"/>
      <c r="I1113" s="22"/>
      <c r="J1113" s="31"/>
      <c r="K1113" s="32"/>
      <c r="L1113" s="30"/>
      <c r="M1113" s="33"/>
    </row>
    <row r="1114" spans="1:13" x14ac:dyDescent="0.25">
      <c r="A1114" s="15" t="s">
        <v>1329</v>
      </c>
      <c r="B1114" s="16">
        <v>5</v>
      </c>
      <c r="E1114"/>
      <c r="F1114"/>
      <c r="I1114" s="22"/>
      <c r="J1114" s="31"/>
      <c r="K1114" s="32"/>
      <c r="L1114" s="30"/>
      <c r="M1114" s="33"/>
    </row>
    <row r="1115" spans="1:13" x14ac:dyDescent="0.25">
      <c r="A1115" s="15" t="s">
        <v>2517</v>
      </c>
      <c r="B1115" s="16">
        <v>1</v>
      </c>
      <c r="E1115"/>
      <c r="F1115"/>
      <c r="I1115" s="22"/>
      <c r="J1115" s="31"/>
      <c r="K1115" s="32"/>
      <c r="L1115" s="30"/>
      <c r="M1115" s="33"/>
    </row>
    <row r="1116" spans="1:13" x14ac:dyDescent="0.25">
      <c r="A1116" s="15" t="s">
        <v>1123</v>
      </c>
      <c r="B1116" s="16">
        <v>5</v>
      </c>
      <c r="E1116"/>
      <c r="F1116"/>
      <c r="I1116" s="22"/>
      <c r="J1116" s="31"/>
      <c r="K1116" s="32"/>
      <c r="L1116" s="30"/>
      <c r="M1116" s="33"/>
    </row>
    <row r="1117" spans="1:13" x14ac:dyDescent="0.25">
      <c r="A1117" s="15" t="s">
        <v>2903</v>
      </c>
      <c r="B1117" s="16">
        <v>7</v>
      </c>
      <c r="E1117"/>
      <c r="F1117"/>
      <c r="I1117" s="22"/>
      <c r="J1117" s="31"/>
      <c r="K1117" s="32"/>
      <c r="L1117" s="30"/>
      <c r="M1117" s="33"/>
    </row>
    <row r="1118" spans="1:13" x14ac:dyDescent="0.25">
      <c r="A1118" s="15" t="s">
        <v>1482</v>
      </c>
      <c r="B1118" s="16">
        <v>1</v>
      </c>
      <c r="E1118"/>
      <c r="F1118"/>
      <c r="I1118" s="22"/>
      <c r="J1118" s="31"/>
      <c r="K1118" s="32"/>
      <c r="L1118" s="30"/>
      <c r="M1118" s="33"/>
    </row>
    <row r="1119" spans="1:13" x14ac:dyDescent="0.25">
      <c r="A1119" s="15" t="s">
        <v>2794</v>
      </c>
      <c r="B1119" s="16">
        <v>5</v>
      </c>
      <c r="E1119"/>
      <c r="F1119"/>
      <c r="I1119" s="22"/>
      <c r="J1119" s="31"/>
      <c r="K1119" s="32"/>
      <c r="L1119" s="30"/>
      <c r="M1119" s="33"/>
    </row>
    <row r="1120" spans="1:13" x14ac:dyDescent="0.25">
      <c r="A1120" s="15" t="s">
        <v>2695</v>
      </c>
      <c r="B1120" s="16">
        <v>7</v>
      </c>
      <c r="E1120"/>
      <c r="F1120"/>
      <c r="I1120" s="22"/>
      <c r="J1120" s="31"/>
      <c r="K1120" s="32"/>
      <c r="L1120" s="30"/>
      <c r="M1120" s="33"/>
    </row>
    <row r="1121" spans="1:13" x14ac:dyDescent="0.25">
      <c r="A1121" s="15" t="s">
        <v>1194</v>
      </c>
      <c r="B1121" s="16">
        <v>1</v>
      </c>
      <c r="E1121"/>
      <c r="F1121"/>
      <c r="I1121" s="22"/>
      <c r="J1121" s="31"/>
      <c r="K1121" s="32"/>
      <c r="L1121" s="30"/>
      <c r="M1121" s="33"/>
    </row>
    <row r="1122" spans="1:13" x14ac:dyDescent="0.25">
      <c r="A1122" s="15" t="s">
        <v>2153</v>
      </c>
      <c r="B1122" s="16">
        <v>7</v>
      </c>
      <c r="E1122"/>
      <c r="F1122"/>
      <c r="I1122" s="22"/>
      <c r="J1122" s="31"/>
      <c r="K1122" s="32"/>
      <c r="L1122" s="30"/>
      <c r="M1122" s="33"/>
    </row>
    <row r="1123" spans="1:13" x14ac:dyDescent="0.25">
      <c r="A1123" s="15" t="s">
        <v>1811</v>
      </c>
      <c r="B1123" s="16">
        <v>3</v>
      </c>
      <c r="E1123"/>
      <c r="F1123"/>
      <c r="I1123" s="22"/>
      <c r="J1123" s="31"/>
      <c r="K1123" s="32"/>
      <c r="L1123" s="30"/>
      <c r="M1123" s="33"/>
    </row>
    <row r="1124" spans="1:13" x14ac:dyDescent="0.25">
      <c r="A1124" s="15" t="s">
        <v>1740</v>
      </c>
      <c r="B1124" s="16">
        <v>2</v>
      </c>
      <c r="E1124"/>
      <c r="F1124"/>
      <c r="I1124" s="22"/>
      <c r="J1124" s="31"/>
      <c r="K1124" s="32"/>
      <c r="L1124" s="30"/>
      <c r="M1124" s="33"/>
    </row>
    <row r="1125" spans="1:13" x14ac:dyDescent="0.25">
      <c r="A1125" s="15" t="s">
        <v>34</v>
      </c>
      <c r="B1125" s="16">
        <v>5</v>
      </c>
      <c r="E1125"/>
      <c r="F1125"/>
      <c r="I1125" s="22"/>
      <c r="J1125" s="31"/>
      <c r="K1125" s="32"/>
      <c r="L1125" s="30"/>
      <c r="M1125" s="33"/>
    </row>
    <row r="1126" spans="1:13" x14ac:dyDescent="0.25">
      <c r="A1126" s="15" t="s">
        <v>595</v>
      </c>
      <c r="B1126" s="16">
        <v>5</v>
      </c>
      <c r="E1126"/>
      <c r="F1126"/>
      <c r="I1126" s="22"/>
      <c r="J1126" s="31"/>
      <c r="K1126" s="32"/>
      <c r="L1126" s="30"/>
      <c r="M1126" s="33"/>
    </row>
    <row r="1127" spans="1:13" x14ac:dyDescent="0.25">
      <c r="A1127" s="15" t="s">
        <v>1922</v>
      </c>
      <c r="B1127" s="16">
        <v>7</v>
      </c>
      <c r="E1127"/>
      <c r="F1127"/>
      <c r="I1127" s="22"/>
      <c r="J1127" s="31"/>
      <c r="K1127" s="32"/>
      <c r="L1127" s="30"/>
      <c r="M1127" s="33"/>
    </row>
    <row r="1128" spans="1:13" x14ac:dyDescent="0.25">
      <c r="A1128" s="15" t="s">
        <v>2828</v>
      </c>
      <c r="B1128" s="16">
        <v>8</v>
      </c>
      <c r="E1128"/>
      <c r="F1128"/>
      <c r="I1128" s="22"/>
      <c r="J1128" s="31"/>
      <c r="K1128" s="32"/>
      <c r="L1128" s="30"/>
      <c r="M1128" s="33"/>
    </row>
    <row r="1129" spans="1:13" x14ac:dyDescent="0.25">
      <c r="A1129" s="15" t="s">
        <v>638</v>
      </c>
      <c r="B1129" s="16">
        <v>11</v>
      </c>
      <c r="E1129"/>
      <c r="F1129"/>
      <c r="I1129" s="22"/>
      <c r="J1129" s="31"/>
      <c r="K1129" s="32"/>
      <c r="L1129" s="30"/>
      <c r="M1129" s="33"/>
    </row>
    <row r="1130" spans="1:13" x14ac:dyDescent="0.25">
      <c r="A1130" s="15" t="s">
        <v>1779</v>
      </c>
      <c r="B1130" s="16">
        <v>3</v>
      </c>
      <c r="E1130"/>
      <c r="F1130"/>
      <c r="I1130" s="22"/>
      <c r="J1130" s="31"/>
      <c r="K1130" s="32"/>
      <c r="L1130" s="30"/>
      <c r="M1130" s="33"/>
    </row>
    <row r="1131" spans="1:13" x14ac:dyDescent="0.25">
      <c r="A1131" s="15" t="s">
        <v>1446</v>
      </c>
      <c r="B1131" s="16">
        <v>7</v>
      </c>
      <c r="E1131"/>
      <c r="F1131"/>
      <c r="I1131" s="22"/>
      <c r="J1131" s="31"/>
      <c r="K1131" s="32"/>
      <c r="L1131" s="30"/>
      <c r="M1131" s="33"/>
    </row>
    <row r="1132" spans="1:13" x14ac:dyDescent="0.25">
      <c r="A1132" s="15" t="s">
        <v>834</v>
      </c>
      <c r="B1132" s="16">
        <v>6</v>
      </c>
      <c r="E1132"/>
      <c r="F1132"/>
      <c r="I1132" s="22"/>
      <c r="J1132" s="31"/>
      <c r="K1132" s="32"/>
      <c r="L1132" s="30"/>
      <c r="M1132" s="33"/>
    </row>
    <row r="1133" spans="1:13" x14ac:dyDescent="0.25">
      <c r="A1133" s="15" t="s">
        <v>2896</v>
      </c>
      <c r="B1133" s="16">
        <v>2</v>
      </c>
      <c r="E1133"/>
      <c r="F1133"/>
      <c r="I1133" s="22"/>
      <c r="J1133" s="31"/>
      <c r="K1133" s="32"/>
      <c r="L1133" s="30"/>
      <c r="M1133" s="33"/>
    </row>
    <row r="1134" spans="1:13" x14ac:dyDescent="0.25">
      <c r="A1134" s="15" t="s">
        <v>1673</v>
      </c>
      <c r="B1134" s="16">
        <v>7</v>
      </c>
      <c r="E1134"/>
      <c r="F1134"/>
      <c r="I1134" s="22"/>
      <c r="J1134" s="31"/>
      <c r="K1134" s="32"/>
      <c r="L1134" s="30"/>
      <c r="M1134" s="33"/>
    </row>
    <row r="1135" spans="1:13" x14ac:dyDescent="0.25">
      <c r="A1135" s="15" t="s">
        <v>504</v>
      </c>
      <c r="B1135" s="16">
        <v>5</v>
      </c>
      <c r="E1135"/>
      <c r="F1135"/>
      <c r="I1135" s="22"/>
      <c r="J1135" s="31"/>
      <c r="K1135" s="32"/>
      <c r="L1135" s="30"/>
      <c r="M1135" s="33"/>
    </row>
    <row r="1136" spans="1:13" x14ac:dyDescent="0.25">
      <c r="A1136" s="15" t="s">
        <v>1028</v>
      </c>
      <c r="B1136" s="16">
        <v>8</v>
      </c>
      <c r="E1136"/>
      <c r="F1136"/>
      <c r="I1136" s="22"/>
      <c r="J1136" s="31"/>
      <c r="K1136" s="32"/>
      <c r="L1136" s="30"/>
      <c r="M1136" s="33"/>
    </row>
    <row r="1137" spans="1:13" x14ac:dyDescent="0.25">
      <c r="A1137" s="15" t="s">
        <v>2268</v>
      </c>
      <c r="B1137" s="16">
        <v>6</v>
      </c>
      <c r="E1137"/>
      <c r="F1137"/>
      <c r="I1137" s="22"/>
      <c r="J1137" s="31"/>
      <c r="K1137" s="32"/>
      <c r="L1137" s="30"/>
      <c r="M1137" s="33"/>
    </row>
    <row r="1138" spans="1:13" x14ac:dyDescent="0.25">
      <c r="A1138" s="15" t="s">
        <v>621</v>
      </c>
      <c r="B1138" s="16">
        <v>7</v>
      </c>
      <c r="E1138"/>
      <c r="F1138"/>
      <c r="I1138" s="22"/>
      <c r="J1138" s="31"/>
      <c r="K1138" s="32"/>
      <c r="L1138" s="30"/>
      <c r="M1138" s="33"/>
    </row>
    <row r="1139" spans="1:13" x14ac:dyDescent="0.25">
      <c r="A1139" s="15" t="s">
        <v>1416</v>
      </c>
      <c r="B1139" s="16">
        <v>4</v>
      </c>
      <c r="E1139"/>
      <c r="F1139"/>
      <c r="I1139" s="22"/>
      <c r="J1139" s="31"/>
      <c r="K1139" s="32"/>
      <c r="L1139" s="30"/>
      <c r="M1139" s="33"/>
    </row>
    <row r="1140" spans="1:13" x14ac:dyDescent="0.25">
      <c r="A1140" s="15" t="s">
        <v>2168</v>
      </c>
      <c r="B1140" s="16">
        <v>6</v>
      </c>
      <c r="E1140"/>
      <c r="F1140"/>
      <c r="I1140" s="22"/>
      <c r="J1140" s="31"/>
      <c r="K1140" s="32"/>
      <c r="L1140" s="30"/>
      <c r="M1140" s="33"/>
    </row>
    <row r="1141" spans="1:13" x14ac:dyDescent="0.25">
      <c r="A1141" s="15" t="s">
        <v>1207</v>
      </c>
      <c r="B1141" s="16">
        <v>3</v>
      </c>
      <c r="E1141"/>
      <c r="F1141"/>
      <c r="I1141" s="22"/>
      <c r="J1141" s="31"/>
      <c r="K1141" s="32"/>
      <c r="L1141" s="30"/>
      <c r="M1141" s="33"/>
    </row>
    <row r="1142" spans="1:13" x14ac:dyDescent="0.25">
      <c r="A1142" s="15" t="s">
        <v>1382</v>
      </c>
      <c r="B1142" s="16">
        <v>7</v>
      </c>
      <c r="E1142"/>
      <c r="F1142"/>
      <c r="I1142" s="22"/>
      <c r="J1142" s="31"/>
      <c r="K1142" s="32"/>
      <c r="L1142" s="30"/>
      <c r="M1142" s="33"/>
    </row>
    <row r="1143" spans="1:13" x14ac:dyDescent="0.25">
      <c r="A1143" s="15" t="s">
        <v>1231</v>
      </c>
      <c r="B1143" s="16">
        <v>6</v>
      </c>
      <c r="E1143"/>
      <c r="F1143"/>
      <c r="I1143" s="22"/>
      <c r="J1143" s="31"/>
      <c r="K1143" s="32"/>
      <c r="L1143" s="30"/>
      <c r="M1143" s="33"/>
    </row>
    <row r="1144" spans="1:13" x14ac:dyDescent="0.25">
      <c r="A1144" s="15" t="s">
        <v>2802</v>
      </c>
      <c r="B1144" s="16">
        <v>6</v>
      </c>
      <c r="E1144"/>
      <c r="F1144"/>
      <c r="I1144" s="22"/>
      <c r="J1144" s="31"/>
      <c r="K1144" s="32"/>
      <c r="L1144" s="30"/>
      <c r="M1144" s="33"/>
    </row>
    <row r="1145" spans="1:13" x14ac:dyDescent="0.25">
      <c r="A1145" s="15" t="s">
        <v>2553</v>
      </c>
      <c r="B1145" s="16">
        <v>4</v>
      </c>
      <c r="E1145"/>
      <c r="F1145"/>
      <c r="I1145" s="22"/>
      <c r="J1145" s="31"/>
      <c r="K1145" s="32"/>
      <c r="L1145" s="30"/>
      <c r="M1145" s="33"/>
    </row>
    <row r="1146" spans="1:13" x14ac:dyDescent="0.25">
      <c r="A1146" s="15" t="s">
        <v>1744</v>
      </c>
      <c r="B1146" s="16">
        <v>3</v>
      </c>
      <c r="E1146"/>
      <c r="F1146"/>
      <c r="I1146" s="22"/>
      <c r="J1146" s="31"/>
      <c r="K1146" s="32"/>
      <c r="L1146" s="30"/>
      <c r="M1146" s="33"/>
    </row>
    <row r="1147" spans="1:13" x14ac:dyDescent="0.25">
      <c r="A1147" s="15" t="s">
        <v>68</v>
      </c>
      <c r="B1147" s="16">
        <v>2</v>
      </c>
      <c r="E1147"/>
      <c r="F1147"/>
      <c r="I1147" s="22"/>
      <c r="J1147" s="31"/>
      <c r="K1147" s="32"/>
      <c r="L1147" s="30"/>
      <c r="M1147" s="33"/>
    </row>
    <row r="1148" spans="1:13" x14ac:dyDescent="0.25">
      <c r="A1148" s="15" t="s">
        <v>835</v>
      </c>
      <c r="B1148" s="16">
        <v>3</v>
      </c>
      <c r="E1148"/>
      <c r="F1148"/>
      <c r="I1148" s="22"/>
      <c r="J1148" s="31"/>
      <c r="K1148" s="32"/>
      <c r="L1148" s="30"/>
      <c r="M1148" s="33"/>
    </row>
    <row r="1149" spans="1:13" x14ac:dyDescent="0.25">
      <c r="A1149" s="15" t="s">
        <v>750</v>
      </c>
      <c r="B1149" s="16">
        <v>4</v>
      </c>
      <c r="E1149"/>
      <c r="F1149"/>
      <c r="I1149" s="22"/>
      <c r="J1149" s="31"/>
      <c r="K1149" s="32"/>
      <c r="L1149" s="30"/>
      <c r="M1149" s="33"/>
    </row>
    <row r="1150" spans="1:13" x14ac:dyDescent="0.25">
      <c r="A1150" s="15" t="s">
        <v>290</v>
      </c>
      <c r="B1150" s="16">
        <v>4</v>
      </c>
      <c r="E1150"/>
      <c r="F1150"/>
      <c r="I1150" s="22"/>
      <c r="J1150" s="31"/>
      <c r="K1150" s="32"/>
      <c r="L1150" s="30"/>
      <c r="M1150" s="33"/>
    </row>
    <row r="1151" spans="1:13" x14ac:dyDescent="0.25">
      <c r="A1151" s="15" t="s">
        <v>826</v>
      </c>
      <c r="B1151" s="16">
        <v>5</v>
      </c>
      <c r="E1151"/>
      <c r="F1151"/>
      <c r="I1151" s="22"/>
      <c r="J1151" s="31"/>
      <c r="K1151" s="32"/>
      <c r="L1151" s="30"/>
      <c r="M1151" s="33"/>
    </row>
    <row r="1152" spans="1:13" x14ac:dyDescent="0.25">
      <c r="A1152" s="15" t="s">
        <v>747</v>
      </c>
      <c r="B1152" s="16">
        <v>11</v>
      </c>
      <c r="E1152"/>
      <c r="F1152"/>
      <c r="I1152" s="22"/>
      <c r="J1152" s="31"/>
      <c r="K1152" s="32"/>
      <c r="L1152" s="30"/>
      <c r="M1152" s="33"/>
    </row>
    <row r="1153" spans="1:13" x14ac:dyDescent="0.25">
      <c r="A1153" s="15" t="s">
        <v>1448</v>
      </c>
      <c r="B1153" s="16">
        <v>6</v>
      </c>
      <c r="E1153"/>
      <c r="F1153"/>
      <c r="I1153" s="22"/>
      <c r="J1153" s="31"/>
      <c r="K1153" s="32"/>
      <c r="L1153" s="30"/>
      <c r="M1153" s="33"/>
    </row>
    <row r="1154" spans="1:13" x14ac:dyDescent="0.25">
      <c r="A1154" s="15" t="s">
        <v>1820</v>
      </c>
      <c r="B1154" s="16">
        <v>4</v>
      </c>
      <c r="E1154"/>
      <c r="F1154"/>
      <c r="I1154" s="22"/>
      <c r="J1154" s="31"/>
      <c r="K1154" s="32"/>
      <c r="L1154" s="30"/>
      <c r="M1154" s="33"/>
    </row>
    <row r="1155" spans="1:13" x14ac:dyDescent="0.25">
      <c r="A1155" s="15" t="s">
        <v>2762</v>
      </c>
      <c r="B1155" s="16">
        <v>4</v>
      </c>
      <c r="E1155"/>
      <c r="F1155"/>
      <c r="I1155" s="22"/>
      <c r="J1155" s="31"/>
      <c r="K1155" s="32"/>
      <c r="L1155" s="30"/>
      <c r="M1155" s="33"/>
    </row>
    <row r="1156" spans="1:13" x14ac:dyDescent="0.25">
      <c r="A1156" s="15" t="s">
        <v>2117</v>
      </c>
      <c r="B1156" s="16">
        <v>2</v>
      </c>
      <c r="E1156"/>
      <c r="F1156"/>
      <c r="I1156" s="22"/>
      <c r="J1156" s="31"/>
      <c r="K1156" s="32"/>
      <c r="L1156" s="30"/>
      <c r="M1156" s="33"/>
    </row>
    <row r="1157" spans="1:13" x14ac:dyDescent="0.25">
      <c r="A1157" s="15" t="s">
        <v>542</v>
      </c>
      <c r="B1157" s="16">
        <v>2</v>
      </c>
      <c r="E1157"/>
      <c r="F1157"/>
      <c r="I1157" s="22"/>
      <c r="J1157" s="31"/>
      <c r="K1157" s="32"/>
      <c r="L1157" s="30"/>
      <c r="M1157" s="33"/>
    </row>
    <row r="1158" spans="1:13" x14ac:dyDescent="0.25">
      <c r="A1158" s="15" t="s">
        <v>1463</v>
      </c>
      <c r="B1158" s="16">
        <v>3</v>
      </c>
      <c r="E1158"/>
      <c r="F1158"/>
      <c r="I1158" s="22"/>
      <c r="J1158" s="31"/>
      <c r="K1158" s="32"/>
      <c r="L1158" s="30"/>
      <c r="M1158" s="33"/>
    </row>
    <row r="1159" spans="1:13" x14ac:dyDescent="0.25">
      <c r="A1159" s="15" t="s">
        <v>952</v>
      </c>
      <c r="B1159" s="16">
        <v>7</v>
      </c>
      <c r="E1159"/>
      <c r="F1159"/>
      <c r="I1159" s="22"/>
      <c r="J1159" s="31"/>
      <c r="K1159" s="32"/>
      <c r="L1159" s="30"/>
      <c r="M1159" s="33"/>
    </row>
    <row r="1160" spans="1:13" x14ac:dyDescent="0.25">
      <c r="A1160" s="15" t="s">
        <v>236</v>
      </c>
      <c r="B1160" s="16">
        <v>2</v>
      </c>
      <c r="E1160"/>
      <c r="F1160"/>
      <c r="I1160" s="22"/>
      <c r="J1160" s="31"/>
      <c r="K1160" s="32"/>
      <c r="L1160" s="30"/>
      <c r="M1160" s="33"/>
    </row>
    <row r="1161" spans="1:13" x14ac:dyDescent="0.25">
      <c r="A1161" s="15" t="s">
        <v>2192</v>
      </c>
      <c r="B1161" s="16">
        <v>7</v>
      </c>
      <c r="E1161"/>
      <c r="F1161"/>
      <c r="I1161" s="22"/>
      <c r="J1161" s="31"/>
      <c r="K1161" s="32"/>
      <c r="L1161" s="30"/>
      <c r="M1161" s="33"/>
    </row>
    <row r="1162" spans="1:13" x14ac:dyDescent="0.25">
      <c r="A1162" s="15" t="s">
        <v>1851</v>
      </c>
      <c r="B1162" s="16">
        <v>1</v>
      </c>
      <c r="E1162"/>
      <c r="F1162"/>
      <c r="I1162" s="22"/>
      <c r="J1162" s="31"/>
      <c r="K1162" s="32"/>
      <c r="L1162" s="30"/>
      <c r="M1162" s="33"/>
    </row>
    <row r="1163" spans="1:13" x14ac:dyDescent="0.25">
      <c r="A1163" s="15" t="s">
        <v>788</v>
      </c>
      <c r="B1163" s="16">
        <v>7</v>
      </c>
      <c r="E1163"/>
      <c r="F1163"/>
      <c r="I1163" s="22"/>
      <c r="J1163" s="31"/>
      <c r="K1163" s="32"/>
      <c r="L1163" s="30"/>
      <c r="M1163" s="33"/>
    </row>
    <row r="1164" spans="1:13" x14ac:dyDescent="0.25">
      <c r="A1164" s="15" t="s">
        <v>1842</v>
      </c>
      <c r="B1164" s="16">
        <v>6</v>
      </c>
      <c r="E1164"/>
      <c r="F1164"/>
      <c r="I1164" s="22"/>
      <c r="J1164" s="31"/>
      <c r="K1164" s="32"/>
      <c r="L1164" s="30"/>
      <c r="M1164" s="33"/>
    </row>
    <row r="1165" spans="1:13" x14ac:dyDescent="0.25">
      <c r="A1165" s="15" t="s">
        <v>1769</v>
      </c>
      <c r="B1165" s="16">
        <v>9</v>
      </c>
      <c r="E1165"/>
      <c r="F1165"/>
      <c r="I1165" s="22"/>
      <c r="J1165" s="31"/>
      <c r="K1165" s="32"/>
      <c r="L1165" s="30"/>
      <c r="M1165" s="33"/>
    </row>
    <row r="1166" spans="1:13" x14ac:dyDescent="0.25">
      <c r="A1166" s="15" t="s">
        <v>149</v>
      </c>
      <c r="B1166" s="16">
        <v>5</v>
      </c>
      <c r="E1166"/>
      <c r="F1166"/>
      <c r="I1166" s="22"/>
      <c r="J1166" s="31"/>
      <c r="K1166" s="32"/>
      <c r="L1166" s="30"/>
      <c r="M1166" s="33"/>
    </row>
    <row r="1167" spans="1:13" x14ac:dyDescent="0.25">
      <c r="A1167" s="15" t="s">
        <v>1389</v>
      </c>
      <c r="B1167" s="16">
        <v>7</v>
      </c>
      <c r="E1167"/>
      <c r="F1167"/>
      <c r="I1167" s="22"/>
      <c r="J1167" s="31"/>
      <c r="K1167" s="32"/>
      <c r="L1167" s="30"/>
      <c r="M1167" s="33"/>
    </row>
    <row r="1168" spans="1:13" x14ac:dyDescent="0.25">
      <c r="A1168" s="15" t="s">
        <v>489</v>
      </c>
      <c r="B1168" s="16">
        <v>6</v>
      </c>
      <c r="E1168"/>
      <c r="F1168"/>
      <c r="I1168" s="22"/>
      <c r="J1168" s="31"/>
      <c r="K1168" s="32"/>
      <c r="L1168" s="30"/>
      <c r="M1168" s="33"/>
    </row>
    <row r="1169" spans="1:13" x14ac:dyDescent="0.25">
      <c r="A1169" s="15" t="s">
        <v>283</v>
      </c>
      <c r="B1169" s="16">
        <v>3</v>
      </c>
      <c r="E1169"/>
      <c r="F1169"/>
      <c r="I1169" s="22"/>
      <c r="J1169" s="31"/>
      <c r="K1169" s="32"/>
      <c r="L1169" s="30"/>
      <c r="M1169" s="33"/>
    </row>
    <row r="1170" spans="1:13" x14ac:dyDescent="0.25">
      <c r="A1170" s="15" t="s">
        <v>74</v>
      </c>
      <c r="B1170" s="16">
        <v>9</v>
      </c>
      <c r="E1170"/>
      <c r="F1170"/>
      <c r="I1170" s="22"/>
      <c r="J1170" s="31"/>
      <c r="K1170" s="32"/>
      <c r="L1170" s="30"/>
      <c r="M1170" s="33"/>
    </row>
    <row r="1171" spans="1:13" x14ac:dyDescent="0.25">
      <c r="A1171" s="15" t="s">
        <v>2145</v>
      </c>
      <c r="B1171" s="16">
        <v>6</v>
      </c>
      <c r="E1171"/>
      <c r="F1171"/>
      <c r="I1171" s="22"/>
      <c r="J1171" s="31"/>
      <c r="K1171" s="32"/>
      <c r="L1171" s="30"/>
      <c r="M1171" s="33"/>
    </row>
    <row r="1172" spans="1:13" x14ac:dyDescent="0.25">
      <c r="A1172" s="15" t="s">
        <v>355</v>
      </c>
      <c r="B1172" s="16">
        <v>7</v>
      </c>
      <c r="E1172"/>
      <c r="F1172"/>
      <c r="I1172" s="22"/>
      <c r="J1172" s="31"/>
      <c r="K1172" s="32"/>
      <c r="L1172" s="30"/>
      <c r="M1172" s="33"/>
    </row>
    <row r="1173" spans="1:13" x14ac:dyDescent="0.25">
      <c r="A1173" s="15" t="s">
        <v>1730</v>
      </c>
      <c r="B1173" s="16">
        <v>6</v>
      </c>
      <c r="E1173"/>
      <c r="F1173"/>
      <c r="I1173" s="22"/>
      <c r="J1173" s="31"/>
      <c r="K1173" s="32"/>
      <c r="L1173" s="30"/>
      <c r="M1173" s="33"/>
    </row>
    <row r="1174" spans="1:13" x14ac:dyDescent="0.25">
      <c r="A1174" s="15" t="s">
        <v>1292</v>
      </c>
      <c r="B1174" s="16">
        <v>7</v>
      </c>
      <c r="E1174"/>
      <c r="F1174"/>
      <c r="I1174" s="22"/>
      <c r="J1174" s="31"/>
      <c r="K1174" s="32"/>
      <c r="L1174" s="30"/>
      <c r="M1174" s="33"/>
    </row>
    <row r="1175" spans="1:13" x14ac:dyDescent="0.25">
      <c r="A1175" s="15" t="s">
        <v>1643</v>
      </c>
      <c r="B1175" s="16">
        <v>1</v>
      </c>
      <c r="E1175"/>
      <c r="F1175"/>
      <c r="I1175" s="22"/>
      <c r="J1175" s="31"/>
      <c r="K1175" s="32"/>
      <c r="L1175" s="30"/>
      <c r="M1175" s="33"/>
    </row>
    <row r="1176" spans="1:13" x14ac:dyDescent="0.25">
      <c r="A1176" s="15" t="s">
        <v>2307</v>
      </c>
      <c r="B1176" s="16">
        <v>5</v>
      </c>
      <c r="E1176"/>
      <c r="F1176"/>
      <c r="I1176" s="22"/>
      <c r="J1176" s="31"/>
      <c r="K1176" s="32"/>
      <c r="L1176" s="30"/>
      <c r="M1176" s="33"/>
    </row>
    <row r="1177" spans="1:13" x14ac:dyDescent="0.25">
      <c r="A1177" s="15" t="s">
        <v>862</v>
      </c>
      <c r="B1177" s="16">
        <v>3</v>
      </c>
      <c r="E1177"/>
      <c r="F1177"/>
      <c r="I1177" s="22"/>
      <c r="J1177" s="31"/>
      <c r="K1177" s="32"/>
      <c r="L1177" s="30"/>
      <c r="M1177" s="33"/>
    </row>
    <row r="1178" spans="1:13" x14ac:dyDescent="0.25">
      <c r="A1178" s="15" t="s">
        <v>203</v>
      </c>
      <c r="B1178" s="16">
        <v>8</v>
      </c>
      <c r="E1178"/>
      <c r="F1178"/>
      <c r="I1178" s="22"/>
      <c r="J1178" s="31"/>
      <c r="K1178" s="32"/>
      <c r="L1178" s="30"/>
      <c r="M1178" s="33"/>
    </row>
    <row r="1179" spans="1:13" x14ac:dyDescent="0.25">
      <c r="A1179" s="15" t="s">
        <v>408</v>
      </c>
      <c r="B1179" s="16">
        <v>3</v>
      </c>
      <c r="E1179"/>
      <c r="F1179"/>
      <c r="I1179" s="22"/>
      <c r="J1179" s="31"/>
      <c r="K1179" s="32"/>
      <c r="L1179" s="30"/>
      <c r="M1179" s="33"/>
    </row>
    <row r="1180" spans="1:13" x14ac:dyDescent="0.25">
      <c r="A1180" s="15" t="s">
        <v>1270</v>
      </c>
      <c r="B1180" s="16">
        <v>10</v>
      </c>
      <c r="E1180"/>
      <c r="F1180"/>
      <c r="I1180" s="22"/>
      <c r="J1180" s="31"/>
      <c r="K1180" s="32"/>
      <c r="L1180" s="30"/>
      <c r="M1180" s="33"/>
    </row>
    <row r="1181" spans="1:13" x14ac:dyDescent="0.25">
      <c r="A1181" s="15" t="s">
        <v>2342</v>
      </c>
      <c r="B1181" s="16">
        <v>4</v>
      </c>
      <c r="E1181"/>
      <c r="F1181"/>
      <c r="I1181" s="22"/>
      <c r="J1181" s="31"/>
      <c r="K1181" s="32"/>
      <c r="L1181" s="30"/>
      <c r="M1181" s="33"/>
    </row>
    <row r="1182" spans="1:13" x14ac:dyDescent="0.25">
      <c r="A1182" s="15" t="s">
        <v>2038</v>
      </c>
      <c r="B1182" s="16">
        <v>6</v>
      </c>
      <c r="E1182"/>
      <c r="F1182"/>
      <c r="I1182" s="22"/>
      <c r="J1182" s="31"/>
      <c r="K1182" s="32"/>
      <c r="L1182" s="30"/>
      <c r="M1182" s="33"/>
    </row>
    <row r="1183" spans="1:13" x14ac:dyDescent="0.25">
      <c r="A1183" s="15" t="s">
        <v>697</v>
      </c>
      <c r="B1183" s="16">
        <v>9</v>
      </c>
      <c r="E1183"/>
      <c r="F1183"/>
      <c r="I1183" s="22"/>
      <c r="J1183" s="31"/>
      <c r="K1183" s="32"/>
      <c r="L1183" s="30"/>
      <c r="M1183" s="33"/>
    </row>
    <row r="1184" spans="1:13" x14ac:dyDescent="0.25">
      <c r="A1184" s="15" t="s">
        <v>1821</v>
      </c>
      <c r="B1184" s="16">
        <v>4</v>
      </c>
      <c r="E1184"/>
      <c r="F1184"/>
      <c r="I1184" s="22"/>
      <c r="J1184" s="31"/>
      <c r="K1184" s="32"/>
      <c r="L1184" s="30"/>
      <c r="M1184" s="33"/>
    </row>
    <row r="1185" spans="1:13" x14ac:dyDescent="0.25">
      <c r="A1185" s="15" t="s">
        <v>146</v>
      </c>
      <c r="B1185" s="16">
        <v>8</v>
      </c>
      <c r="E1185"/>
      <c r="F1185"/>
      <c r="I1185" s="22"/>
      <c r="J1185" s="31"/>
      <c r="K1185" s="32"/>
      <c r="L1185" s="30"/>
      <c r="M1185" s="33"/>
    </row>
    <row r="1186" spans="1:13" x14ac:dyDescent="0.25">
      <c r="A1186" s="15" t="s">
        <v>1559</v>
      </c>
      <c r="B1186" s="16">
        <v>6</v>
      </c>
      <c r="E1186"/>
      <c r="F1186"/>
      <c r="I1186" s="22"/>
      <c r="J1186" s="31"/>
      <c r="K1186" s="32"/>
      <c r="L1186" s="30"/>
      <c r="M1186" s="33"/>
    </row>
    <row r="1187" spans="1:13" x14ac:dyDescent="0.25">
      <c r="A1187" s="15" t="s">
        <v>1911</v>
      </c>
      <c r="B1187" s="16">
        <v>6</v>
      </c>
      <c r="E1187"/>
      <c r="F1187"/>
      <c r="I1187" s="22"/>
      <c r="J1187" s="31"/>
      <c r="K1187" s="32"/>
      <c r="L1187" s="30"/>
      <c r="M1187" s="33"/>
    </row>
    <row r="1188" spans="1:13" x14ac:dyDescent="0.25">
      <c r="A1188" s="15" t="s">
        <v>1117</v>
      </c>
      <c r="B1188" s="16">
        <v>2</v>
      </c>
      <c r="E1188"/>
      <c r="F1188"/>
      <c r="I1188" s="22"/>
      <c r="J1188" s="31"/>
      <c r="K1188" s="32"/>
      <c r="L1188" s="30"/>
      <c r="M1188" s="33"/>
    </row>
    <row r="1189" spans="1:13" x14ac:dyDescent="0.25">
      <c r="A1189" s="15" t="s">
        <v>2069</v>
      </c>
      <c r="B1189" s="16">
        <v>7</v>
      </c>
      <c r="E1189"/>
      <c r="F1189"/>
      <c r="I1189" s="22"/>
      <c r="J1189" s="31"/>
      <c r="K1189" s="32"/>
      <c r="L1189" s="30"/>
      <c r="M1189" s="33"/>
    </row>
    <row r="1190" spans="1:13" x14ac:dyDescent="0.25">
      <c r="A1190" s="15" t="s">
        <v>578</v>
      </c>
      <c r="B1190" s="16">
        <v>3</v>
      </c>
      <c r="E1190"/>
      <c r="F1190"/>
      <c r="I1190" s="22"/>
      <c r="J1190" s="31"/>
      <c r="K1190" s="32"/>
      <c r="L1190" s="30"/>
      <c r="M1190" s="33"/>
    </row>
    <row r="1191" spans="1:13" x14ac:dyDescent="0.25">
      <c r="A1191" s="15" t="s">
        <v>1840</v>
      </c>
      <c r="B1191" s="16">
        <v>3</v>
      </c>
      <c r="E1191"/>
      <c r="F1191"/>
      <c r="I1191" s="22"/>
      <c r="J1191" s="31"/>
      <c r="K1191" s="32"/>
      <c r="L1191" s="30"/>
      <c r="M1191" s="33"/>
    </row>
    <row r="1192" spans="1:13" x14ac:dyDescent="0.25">
      <c r="A1192" s="15" t="s">
        <v>2649</v>
      </c>
      <c r="B1192" s="16">
        <v>5</v>
      </c>
      <c r="E1192"/>
      <c r="F1192"/>
      <c r="I1192" s="22"/>
      <c r="J1192" s="31"/>
      <c r="K1192" s="32"/>
      <c r="L1192" s="30"/>
      <c r="M1192" s="33"/>
    </row>
    <row r="1193" spans="1:13" x14ac:dyDescent="0.25">
      <c r="A1193" s="15" t="s">
        <v>3138</v>
      </c>
      <c r="B1193" s="16">
        <v>5</v>
      </c>
      <c r="E1193"/>
      <c r="F1193"/>
      <c r="I1193" s="22"/>
      <c r="J1193" s="31"/>
      <c r="K1193" s="32"/>
      <c r="L1193" s="30"/>
      <c r="M1193" s="33"/>
    </row>
    <row r="1194" spans="1:13" x14ac:dyDescent="0.25">
      <c r="A1194" s="15" t="s">
        <v>1330</v>
      </c>
      <c r="B1194" s="16">
        <v>7</v>
      </c>
      <c r="E1194"/>
      <c r="F1194"/>
      <c r="I1194" s="22"/>
      <c r="J1194" s="31"/>
      <c r="K1194" s="32"/>
      <c r="L1194" s="30"/>
      <c r="M1194" s="33"/>
    </row>
    <row r="1195" spans="1:13" x14ac:dyDescent="0.25">
      <c r="A1195" s="15" t="s">
        <v>1158</v>
      </c>
      <c r="B1195" s="16">
        <v>6</v>
      </c>
      <c r="E1195"/>
      <c r="F1195"/>
      <c r="I1195" s="22"/>
      <c r="J1195" s="31"/>
      <c r="K1195" s="32"/>
      <c r="L1195" s="30"/>
      <c r="M1195" s="33"/>
    </row>
    <row r="1196" spans="1:13" x14ac:dyDescent="0.25">
      <c r="A1196" s="15" t="s">
        <v>2732</v>
      </c>
      <c r="B1196" s="16">
        <v>2</v>
      </c>
      <c r="E1196"/>
      <c r="F1196"/>
      <c r="I1196" s="22"/>
      <c r="J1196" s="31"/>
      <c r="K1196" s="32"/>
      <c r="L1196" s="30"/>
      <c r="M1196" s="33"/>
    </row>
    <row r="1197" spans="1:13" x14ac:dyDescent="0.25">
      <c r="A1197" s="15" t="s">
        <v>2888</v>
      </c>
      <c r="B1197" s="16">
        <v>9</v>
      </c>
      <c r="E1197"/>
      <c r="F1197"/>
      <c r="I1197" s="22"/>
      <c r="J1197" s="31"/>
      <c r="K1197" s="32"/>
      <c r="L1197" s="30"/>
      <c r="M1197" s="33"/>
    </row>
    <row r="1198" spans="1:13" x14ac:dyDescent="0.25">
      <c r="A1198" s="15" t="s">
        <v>2122</v>
      </c>
      <c r="B1198" s="16">
        <v>2</v>
      </c>
      <c r="E1198"/>
      <c r="F1198"/>
      <c r="I1198" s="22"/>
      <c r="J1198" s="31"/>
      <c r="K1198" s="32"/>
      <c r="L1198" s="30"/>
      <c r="M1198" s="33"/>
    </row>
    <row r="1199" spans="1:13" x14ac:dyDescent="0.25">
      <c r="A1199" s="15" t="s">
        <v>741</v>
      </c>
      <c r="B1199" s="16">
        <v>7</v>
      </c>
      <c r="E1199"/>
      <c r="F1199"/>
      <c r="I1199" s="22"/>
      <c r="J1199" s="31"/>
      <c r="K1199" s="32"/>
      <c r="L1199" s="30"/>
      <c r="M1199" s="33"/>
    </row>
    <row r="1200" spans="1:13" x14ac:dyDescent="0.25">
      <c r="A1200" s="15" t="s">
        <v>985</v>
      </c>
      <c r="B1200" s="16">
        <v>7</v>
      </c>
      <c r="E1200"/>
      <c r="F1200"/>
      <c r="I1200" s="22"/>
      <c r="J1200" s="31"/>
      <c r="K1200" s="32"/>
      <c r="L1200" s="30"/>
      <c r="M1200" s="33"/>
    </row>
    <row r="1201" spans="1:13" x14ac:dyDescent="0.25">
      <c r="A1201" s="15" t="s">
        <v>1951</v>
      </c>
      <c r="B1201" s="16">
        <v>5</v>
      </c>
      <c r="E1201"/>
      <c r="F1201"/>
      <c r="I1201" s="22"/>
      <c r="J1201" s="31"/>
      <c r="K1201" s="32"/>
      <c r="L1201" s="30"/>
      <c r="M1201" s="33"/>
    </row>
    <row r="1202" spans="1:13" x14ac:dyDescent="0.25">
      <c r="A1202" s="15" t="s">
        <v>3075</v>
      </c>
      <c r="B1202" s="16">
        <v>8</v>
      </c>
      <c r="E1202"/>
      <c r="F1202"/>
      <c r="I1202" s="22"/>
      <c r="J1202" s="31"/>
      <c r="K1202" s="32"/>
      <c r="L1202" s="30"/>
      <c r="M1202" s="33"/>
    </row>
    <row r="1203" spans="1:13" x14ac:dyDescent="0.25">
      <c r="A1203" s="15" t="s">
        <v>2944</v>
      </c>
      <c r="B1203" s="16">
        <v>2</v>
      </c>
      <c r="E1203"/>
      <c r="F1203"/>
      <c r="I1203" s="22"/>
      <c r="J1203" s="31"/>
      <c r="K1203" s="32"/>
      <c r="L1203" s="30"/>
      <c r="M1203" s="33"/>
    </row>
    <row r="1204" spans="1:13" x14ac:dyDescent="0.25">
      <c r="A1204" s="15" t="s">
        <v>2158</v>
      </c>
      <c r="B1204" s="16">
        <v>6</v>
      </c>
      <c r="E1204"/>
      <c r="F1204"/>
      <c r="I1204" s="22"/>
      <c r="J1204" s="31"/>
      <c r="K1204" s="32"/>
      <c r="L1204" s="30"/>
      <c r="M1204" s="33"/>
    </row>
    <row r="1205" spans="1:13" x14ac:dyDescent="0.25">
      <c r="A1205" s="15" t="s">
        <v>1579</v>
      </c>
      <c r="B1205" s="16">
        <v>7</v>
      </c>
      <c r="E1205"/>
      <c r="F1205"/>
      <c r="I1205" s="22"/>
      <c r="J1205" s="31"/>
      <c r="K1205" s="32"/>
      <c r="L1205" s="30"/>
      <c r="M1205" s="33"/>
    </row>
    <row r="1206" spans="1:13" x14ac:dyDescent="0.25">
      <c r="A1206" s="15" t="s">
        <v>3007</v>
      </c>
      <c r="B1206" s="16">
        <v>7</v>
      </c>
      <c r="E1206"/>
      <c r="F1206"/>
      <c r="I1206" s="22"/>
      <c r="J1206" s="31"/>
      <c r="K1206" s="32"/>
      <c r="L1206" s="30"/>
      <c r="M1206" s="33"/>
    </row>
    <row r="1207" spans="1:13" x14ac:dyDescent="0.25">
      <c r="A1207" s="15" t="s">
        <v>721</v>
      </c>
      <c r="B1207" s="16">
        <v>7</v>
      </c>
      <c r="E1207"/>
      <c r="F1207"/>
      <c r="I1207" s="22"/>
      <c r="J1207" s="31"/>
      <c r="K1207" s="32"/>
      <c r="L1207" s="30"/>
      <c r="M1207" s="33"/>
    </row>
    <row r="1208" spans="1:13" x14ac:dyDescent="0.25">
      <c r="A1208" s="15" t="s">
        <v>1018</v>
      </c>
      <c r="B1208" s="16">
        <v>5</v>
      </c>
      <c r="E1208"/>
      <c r="F1208"/>
      <c r="I1208" s="22"/>
      <c r="J1208" s="31"/>
      <c r="K1208" s="32"/>
      <c r="L1208" s="30"/>
      <c r="M1208" s="33"/>
    </row>
    <row r="1209" spans="1:13" x14ac:dyDescent="0.25">
      <c r="A1209" s="15" t="s">
        <v>1539</v>
      </c>
      <c r="B1209" s="16">
        <v>8</v>
      </c>
      <c r="E1209"/>
      <c r="F1209"/>
      <c r="I1209" s="22"/>
      <c r="J1209" s="31"/>
      <c r="K1209" s="32"/>
      <c r="L1209" s="30"/>
      <c r="M1209" s="33"/>
    </row>
    <row r="1210" spans="1:13" x14ac:dyDescent="0.25">
      <c r="A1210" s="15" t="s">
        <v>1145</v>
      </c>
      <c r="B1210" s="16">
        <v>7</v>
      </c>
      <c r="E1210"/>
      <c r="F1210"/>
      <c r="I1210" s="22"/>
      <c r="J1210" s="31"/>
      <c r="K1210" s="32"/>
      <c r="L1210" s="30"/>
      <c r="M1210" s="33"/>
    </row>
    <row r="1211" spans="1:13" x14ac:dyDescent="0.25">
      <c r="A1211" s="15" t="s">
        <v>1863</v>
      </c>
      <c r="B1211" s="16">
        <v>6</v>
      </c>
      <c r="E1211"/>
      <c r="F1211"/>
      <c r="I1211" s="22"/>
      <c r="J1211" s="31"/>
      <c r="K1211" s="32"/>
      <c r="L1211" s="30"/>
      <c r="M1211" s="33"/>
    </row>
    <row r="1212" spans="1:13" x14ac:dyDescent="0.25">
      <c r="A1212" s="15" t="s">
        <v>849</v>
      </c>
      <c r="B1212" s="16">
        <v>3</v>
      </c>
      <c r="E1212"/>
      <c r="F1212"/>
      <c r="I1212" s="22"/>
      <c r="J1212" s="31"/>
      <c r="K1212" s="32"/>
      <c r="L1212" s="30"/>
      <c r="M1212" s="33"/>
    </row>
    <row r="1213" spans="1:13" x14ac:dyDescent="0.25">
      <c r="A1213" s="15" t="s">
        <v>2866</v>
      </c>
      <c r="B1213" s="16">
        <v>2</v>
      </c>
      <c r="E1213"/>
      <c r="F1213"/>
      <c r="I1213" s="22"/>
      <c r="J1213" s="31"/>
      <c r="K1213" s="32"/>
      <c r="L1213" s="30"/>
      <c r="M1213" s="33"/>
    </row>
    <row r="1214" spans="1:13" x14ac:dyDescent="0.25">
      <c r="A1214" s="15" t="s">
        <v>939</v>
      </c>
      <c r="B1214" s="16">
        <v>1</v>
      </c>
      <c r="E1214"/>
      <c r="F1214"/>
      <c r="I1214" s="22"/>
      <c r="J1214" s="31"/>
      <c r="K1214" s="32"/>
      <c r="L1214" s="30"/>
      <c r="M1214" s="33"/>
    </row>
    <row r="1215" spans="1:13" x14ac:dyDescent="0.25">
      <c r="A1215" s="15" t="s">
        <v>2836</v>
      </c>
      <c r="B1215" s="16">
        <v>5</v>
      </c>
      <c r="E1215"/>
      <c r="F1215"/>
      <c r="I1215" s="22"/>
      <c r="J1215" s="31"/>
      <c r="K1215" s="32"/>
      <c r="L1215" s="30"/>
      <c r="M1215" s="33"/>
    </row>
    <row r="1216" spans="1:13" x14ac:dyDescent="0.25">
      <c r="A1216" s="15" t="s">
        <v>2713</v>
      </c>
      <c r="B1216" s="16">
        <v>2</v>
      </c>
      <c r="E1216"/>
      <c r="F1216"/>
      <c r="I1216" s="22"/>
      <c r="J1216" s="31"/>
      <c r="K1216" s="32"/>
      <c r="L1216" s="30"/>
      <c r="M1216" s="33"/>
    </row>
    <row r="1217" spans="1:13" x14ac:dyDescent="0.25">
      <c r="A1217" s="15" t="s">
        <v>2705</v>
      </c>
      <c r="B1217" s="16">
        <v>2</v>
      </c>
      <c r="E1217"/>
      <c r="F1217"/>
      <c r="I1217" s="22"/>
      <c r="J1217" s="31"/>
      <c r="K1217" s="32"/>
      <c r="L1217" s="30"/>
      <c r="M1217" s="33"/>
    </row>
    <row r="1218" spans="1:13" x14ac:dyDescent="0.25">
      <c r="A1218" s="15" t="s">
        <v>3015</v>
      </c>
      <c r="B1218" s="16">
        <v>2</v>
      </c>
      <c r="E1218"/>
      <c r="F1218"/>
      <c r="I1218" s="22"/>
      <c r="J1218" s="31"/>
      <c r="K1218" s="32"/>
      <c r="L1218" s="30"/>
      <c r="M1218" s="33"/>
    </row>
    <row r="1219" spans="1:13" x14ac:dyDescent="0.25">
      <c r="A1219" s="15" t="s">
        <v>561</v>
      </c>
      <c r="B1219" s="16">
        <v>5</v>
      </c>
      <c r="E1219"/>
      <c r="F1219"/>
      <c r="I1219" s="22"/>
      <c r="J1219" s="31"/>
      <c r="K1219" s="32"/>
      <c r="L1219" s="30"/>
      <c r="M1219" s="33"/>
    </row>
    <row r="1220" spans="1:13" x14ac:dyDescent="0.25">
      <c r="A1220" s="15" t="s">
        <v>420</v>
      </c>
      <c r="B1220" s="16">
        <v>7</v>
      </c>
      <c r="E1220"/>
      <c r="F1220"/>
      <c r="I1220" s="22"/>
      <c r="J1220" s="31"/>
      <c r="K1220" s="32"/>
      <c r="L1220" s="30"/>
      <c r="M1220" s="33"/>
    </row>
    <row r="1221" spans="1:13" x14ac:dyDescent="0.25">
      <c r="A1221" s="15" t="s">
        <v>2049</v>
      </c>
      <c r="B1221" s="16">
        <v>6</v>
      </c>
      <c r="E1221"/>
      <c r="F1221"/>
      <c r="I1221" s="22"/>
      <c r="J1221" s="31"/>
      <c r="K1221" s="32"/>
      <c r="L1221" s="30"/>
      <c r="M1221" s="33"/>
    </row>
    <row r="1222" spans="1:13" x14ac:dyDescent="0.25">
      <c r="A1222" s="15" t="s">
        <v>696</v>
      </c>
      <c r="B1222" s="16">
        <v>5</v>
      </c>
      <c r="E1222"/>
      <c r="F1222"/>
      <c r="I1222" s="22"/>
      <c r="J1222" s="31"/>
      <c r="K1222" s="32"/>
      <c r="L1222" s="30"/>
      <c r="M1222" s="33"/>
    </row>
    <row r="1223" spans="1:13" x14ac:dyDescent="0.25">
      <c r="A1223" s="15" t="s">
        <v>2136</v>
      </c>
      <c r="B1223" s="16">
        <v>7</v>
      </c>
      <c r="E1223"/>
      <c r="F1223"/>
      <c r="I1223" s="22"/>
      <c r="J1223" s="31"/>
      <c r="K1223" s="32"/>
      <c r="L1223" s="30"/>
      <c r="M1223" s="33"/>
    </row>
    <row r="1224" spans="1:13" x14ac:dyDescent="0.25">
      <c r="A1224" s="15" t="s">
        <v>2809</v>
      </c>
      <c r="B1224" s="16">
        <v>4</v>
      </c>
      <c r="E1224"/>
      <c r="F1224"/>
      <c r="I1224" s="22"/>
      <c r="J1224" s="31"/>
      <c r="K1224" s="32"/>
      <c r="L1224" s="30"/>
      <c r="M1224" s="33"/>
    </row>
    <row r="1225" spans="1:13" x14ac:dyDescent="0.25">
      <c r="A1225" s="15" t="s">
        <v>2945</v>
      </c>
      <c r="B1225" s="16">
        <v>2</v>
      </c>
      <c r="E1225"/>
      <c r="F1225"/>
      <c r="I1225" s="22"/>
      <c r="J1225" s="31"/>
      <c r="K1225" s="32"/>
      <c r="L1225" s="30"/>
      <c r="M1225" s="33"/>
    </row>
    <row r="1226" spans="1:13" x14ac:dyDescent="0.25">
      <c r="A1226" s="15" t="s">
        <v>1102</v>
      </c>
      <c r="B1226" s="16">
        <v>2</v>
      </c>
      <c r="E1226"/>
      <c r="F1226"/>
      <c r="I1226" s="22"/>
      <c r="J1226" s="31"/>
      <c r="K1226" s="32"/>
      <c r="L1226" s="30"/>
      <c r="M1226" s="33"/>
    </row>
    <row r="1227" spans="1:13" x14ac:dyDescent="0.25">
      <c r="A1227" s="15" t="s">
        <v>2083</v>
      </c>
      <c r="B1227" s="16">
        <v>5</v>
      </c>
      <c r="E1227"/>
      <c r="F1227"/>
      <c r="I1227" s="22"/>
      <c r="J1227" s="31"/>
      <c r="K1227" s="32"/>
      <c r="L1227" s="30"/>
      <c r="M1227" s="33"/>
    </row>
    <row r="1228" spans="1:13" x14ac:dyDescent="0.25">
      <c r="A1228" s="15" t="s">
        <v>795</v>
      </c>
      <c r="B1228" s="16">
        <v>10</v>
      </c>
      <c r="E1228"/>
      <c r="F1228"/>
      <c r="I1228" s="22"/>
      <c r="J1228" s="31"/>
      <c r="K1228" s="32"/>
      <c r="L1228" s="30"/>
      <c r="M1228" s="33"/>
    </row>
    <row r="1229" spans="1:13" x14ac:dyDescent="0.25">
      <c r="A1229" s="15" t="s">
        <v>2012</v>
      </c>
      <c r="B1229" s="16">
        <v>4</v>
      </c>
      <c r="E1229"/>
      <c r="F1229"/>
      <c r="I1229" s="22"/>
      <c r="J1229" s="31"/>
      <c r="K1229" s="32"/>
      <c r="L1229" s="30"/>
      <c r="M1229" s="33"/>
    </row>
    <row r="1230" spans="1:13" x14ac:dyDescent="0.25">
      <c r="A1230" s="15" t="s">
        <v>1070</v>
      </c>
      <c r="B1230" s="16">
        <v>6</v>
      </c>
      <c r="E1230"/>
      <c r="F1230"/>
      <c r="I1230" s="22"/>
      <c r="J1230" s="31"/>
      <c r="K1230" s="32"/>
      <c r="L1230" s="30"/>
      <c r="M1230" s="33"/>
    </row>
    <row r="1231" spans="1:13" x14ac:dyDescent="0.25">
      <c r="A1231" s="15" t="s">
        <v>1910</v>
      </c>
      <c r="B1231" s="16">
        <v>4</v>
      </c>
      <c r="E1231"/>
      <c r="F1231"/>
      <c r="I1231" s="22"/>
      <c r="J1231" s="31"/>
      <c r="K1231" s="32"/>
      <c r="L1231" s="30"/>
      <c r="M1231" s="33"/>
    </row>
    <row r="1232" spans="1:13" x14ac:dyDescent="0.25">
      <c r="A1232" s="15" t="s">
        <v>2297</v>
      </c>
      <c r="B1232" s="16">
        <v>5</v>
      </c>
      <c r="E1232"/>
      <c r="F1232"/>
      <c r="I1232" s="22"/>
      <c r="J1232" s="31"/>
      <c r="K1232" s="32"/>
      <c r="L1232" s="30"/>
      <c r="M1232" s="33"/>
    </row>
    <row r="1233" spans="1:13" x14ac:dyDescent="0.25">
      <c r="A1233" s="15" t="s">
        <v>2139</v>
      </c>
      <c r="B1233" s="16">
        <v>4</v>
      </c>
      <c r="E1233"/>
      <c r="F1233"/>
      <c r="I1233" s="22"/>
      <c r="J1233" s="31"/>
      <c r="K1233" s="32"/>
      <c r="L1233" s="30"/>
      <c r="M1233" s="33"/>
    </row>
    <row r="1234" spans="1:13" x14ac:dyDescent="0.25">
      <c r="A1234" s="15" t="s">
        <v>930</v>
      </c>
      <c r="B1234" s="16">
        <v>4</v>
      </c>
      <c r="E1234"/>
      <c r="F1234"/>
      <c r="I1234" s="22"/>
      <c r="J1234" s="31"/>
      <c r="K1234" s="32"/>
      <c r="L1234" s="30"/>
      <c r="M1234" s="33"/>
    </row>
    <row r="1235" spans="1:13" x14ac:dyDescent="0.25">
      <c r="A1235" s="15" t="s">
        <v>235</v>
      </c>
      <c r="B1235" s="16">
        <v>2</v>
      </c>
      <c r="E1235"/>
      <c r="F1235"/>
      <c r="I1235" s="22"/>
      <c r="J1235" s="31"/>
      <c r="K1235" s="32"/>
      <c r="L1235" s="30"/>
      <c r="M1235" s="33"/>
    </row>
    <row r="1236" spans="1:13" x14ac:dyDescent="0.25">
      <c r="A1236" s="15" t="s">
        <v>3030</v>
      </c>
      <c r="B1236" s="16">
        <v>8</v>
      </c>
      <c r="E1236"/>
      <c r="F1236"/>
      <c r="I1236" s="22"/>
      <c r="J1236" s="31"/>
      <c r="K1236" s="32"/>
      <c r="L1236" s="30"/>
      <c r="M1236" s="33"/>
    </row>
    <row r="1237" spans="1:13" x14ac:dyDescent="0.25">
      <c r="A1237" s="15" t="s">
        <v>352</v>
      </c>
      <c r="B1237" s="16">
        <v>8</v>
      </c>
      <c r="E1237"/>
      <c r="F1237"/>
      <c r="I1237" s="22"/>
      <c r="J1237" s="31"/>
      <c r="K1237" s="32"/>
      <c r="L1237" s="30"/>
      <c r="M1237" s="33"/>
    </row>
    <row r="1238" spans="1:13" x14ac:dyDescent="0.25">
      <c r="A1238" s="15" t="s">
        <v>1880</v>
      </c>
      <c r="B1238" s="16">
        <v>1</v>
      </c>
      <c r="E1238"/>
      <c r="F1238"/>
      <c r="I1238" s="22"/>
      <c r="J1238" s="31"/>
      <c r="K1238" s="32"/>
      <c r="L1238" s="30"/>
      <c r="M1238" s="33"/>
    </row>
    <row r="1239" spans="1:13" x14ac:dyDescent="0.25">
      <c r="A1239" s="15" t="s">
        <v>379</v>
      </c>
      <c r="B1239" s="16">
        <v>4</v>
      </c>
      <c r="E1239"/>
      <c r="F1239"/>
      <c r="I1239" s="22"/>
      <c r="J1239" s="31"/>
      <c r="K1239" s="32"/>
      <c r="L1239" s="30"/>
      <c r="M1239" s="33"/>
    </row>
    <row r="1240" spans="1:13" x14ac:dyDescent="0.25">
      <c r="A1240" s="15" t="s">
        <v>3141</v>
      </c>
      <c r="B1240" s="16">
        <v>2</v>
      </c>
      <c r="E1240"/>
      <c r="F1240"/>
      <c r="I1240" s="22"/>
      <c r="J1240" s="31"/>
      <c r="K1240" s="32"/>
      <c r="L1240" s="30"/>
      <c r="M1240" s="33"/>
    </row>
    <row r="1241" spans="1:13" x14ac:dyDescent="0.25">
      <c r="A1241" s="15" t="s">
        <v>2603</v>
      </c>
      <c r="B1241" s="16">
        <v>3</v>
      </c>
      <c r="E1241"/>
      <c r="F1241"/>
      <c r="I1241" s="22"/>
      <c r="J1241" s="31"/>
      <c r="K1241" s="32"/>
      <c r="L1241" s="30"/>
      <c r="M1241" s="33"/>
    </row>
    <row r="1242" spans="1:13" x14ac:dyDescent="0.25">
      <c r="A1242" s="15" t="s">
        <v>2440</v>
      </c>
      <c r="B1242" s="16">
        <v>6</v>
      </c>
      <c r="E1242"/>
      <c r="F1242"/>
      <c r="I1242" s="22"/>
      <c r="J1242" s="31"/>
      <c r="K1242" s="32"/>
      <c r="L1242" s="30"/>
      <c r="M1242" s="33"/>
    </row>
    <row r="1243" spans="1:13" x14ac:dyDescent="0.25">
      <c r="A1243" s="15" t="s">
        <v>1684</v>
      </c>
      <c r="B1243" s="16">
        <v>4</v>
      </c>
      <c r="E1243"/>
      <c r="F1243"/>
      <c r="I1243" s="22"/>
      <c r="J1243" s="31"/>
      <c r="K1243" s="32"/>
      <c r="L1243" s="30"/>
      <c r="M1243" s="33"/>
    </row>
    <row r="1244" spans="1:13" x14ac:dyDescent="0.25">
      <c r="A1244" s="15" t="s">
        <v>944</v>
      </c>
      <c r="B1244" s="16">
        <v>3</v>
      </c>
      <c r="E1244"/>
      <c r="F1244"/>
      <c r="I1244" s="22"/>
      <c r="J1244" s="31"/>
      <c r="K1244" s="32"/>
      <c r="L1244" s="30"/>
      <c r="M1244" s="33"/>
    </row>
    <row r="1245" spans="1:13" x14ac:dyDescent="0.25">
      <c r="A1245" s="15" t="s">
        <v>3127</v>
      </c>
      <c r="B1245" s="16">
        <v>1</v>
      </c>
      <c r="E1245"/>
      <c r="F1245"/>
      <c r="I1245" s="22"/>
      <c r="J1245" s="31"/>
      <c r="K1245" s="32"/>
      <c r="L1245" s="30"/>
      <c r="M1245" s="33"/>
    </row>
    <row r="1246" spans="1:13" x14ac:dyDescent="0.25">
      <c r="A1246" s="15" t="s">
        <v>3246</v>
      </c>
      <c r="B1246" s="16">
        <v>2</v>
      </c>
      <c r="E1246"/>
      <c r="F1246"/>
      <c r="I1246" s="22"/>
      <c r="J1246" s="31"/>
      <c r="K1246" s="32"/>
      <c r="L1246" s="30"/>
      <c r="M1246" s="33"/>
    </row>
    <row r="1247" spans="1:13" x14ac:dyDescent="0.25">
      <c r="A1247" s="15" t="s">
        <v>2046</v>
      </c>
      <c r="B1247" s="16">
        <v>3</v>
      </c>
      <c r="E1247"/>
      <c r="F1247"/>
      <c r="I1247" s="22"/>
      <c r="J1247" s="31"/>
      <c r="K1247" s="32"/>
      <c r="L1247" s="30"/>
      <c r="M1247" s="33"/>
    </row>
    <row r="1248" spans="1:13" x14ac:dyDescent="0.25">
      <c r="A1248" s="15" t="s">
        <v>424</v>
      </c>
      <c r="B1248" s="16">
        <v>5</v>
      </c>
      <c r="E1248"/>
      <c r="F1248"/>
      <c r="I1248" s="22"/>
      <c r="J1248" s="31"/>
      <c r="K1248" s="32"/>
      <c r="L1248" s="30"/>
      <c r="M1248" s="33"/>
    </row>
    <row r="1249" spans="1:13" x14ac:dyDescent="0.25">
      <c r="A1249" s="15" t="s">
        <v>1257</v>
      </c>
      <c r="B1249" s="16">
        <v>6</v>
      </c>
      <c r="E1249"/>
      <c r="F1249"/>
      <c r="I1249" s="22"/>
      <c r="J1249" s="31"/>
      <c r="K1249" s="32"/>
      <c r="L1249" s="30"/>
      <c r="M1249" s="33"/>
    </row>
    <row r="1250" spans="1:13" x14ac:dyDescent="0.25">
      <c r="A1250" s="15" t="s">
        <v>1946</v>
      </c>
      <c r="B1250" s="16">
        <v>3</v>
      </c>
      <c r="E1250"/>
      <c r="F1250"/>
      <c r="I1250" s="22"/>
      <c r="J1250" s="31"/>
      <c r="K1250" s="32"/>
      <c r="L1250" s="30"/>
      <c r="M1250" s="33"/>
    </row>
    <row r="1251" spans="1:13" x14ac:dyDescent="0.25">
      <c r="A1251" s="15" t="s">
        <v>2078</v>
      </c>
      <c r="B1251" s="16">
        <v>7</v>
      </c>
      <c r="E1251"/>
      <c r="F1251"/>
      <c r="I1251" s="22"/>
      <c r="J1251" s="31"/>
      <c r="K1251" s="32"/>
      <c r="L1251" s="30"/>
      <c r="M1251" s="33"/>
    </row>
    <row r="1252" spans="1:13" x14ac:dyDescent="0.25">
      <c r="A1252" s="15" t="s">
        <v>2438</v>
      </c>
      <c r="B1252" s="16">
        <v>7</v>
      </c>
      <c r="E1252"/>
      <c r="F1252"/>
      <c r="I1252" s="22"/>
      <c r="J1252" s="31"/>
      <c r="K1252" s="32"/>
      <c r="L1252" s="30"/>
      <c r="M1252" s="33"/>
    </row>
    <row r="1253" spans="1:13" x14ac:dyDescent="0.25">
      <c r="A1253" s="15" t="s">
        <v>1957</v>
      </c>
      <c r="B1253" s="16">
        <v>7</v>
      </c>
      <c r="E1253"/>
      <c r="F1253"/>
      <c r="I1253" s="22"/>
      <c r="J1253" s="31"/>
      <c r="K1253" s="32"/>
      <c r="L1253" s="30"/>
      <c r="M1253" s="33"/>
    </row>
    <row r="1254" spans="1:13" x14ac:dyDescent="0.25">
      <c r="A1254" s="15" t="s">
        <v>2601</v>
      </c>
      <c r="B1254" s="16">
        <v>5</v>
      </c>
      <c r="E1254"/>
      <c r="F1254"/>
      <c r="I1254" s="22"/>
      <c r="J1254" s="31"/>
      <c r="K1254" s="32"/>
      <c r="L1254" s="30"/>
      <c r="M1254" s="33"/>
    </row>
    <row r="1255" spans="1:13" x14ac:dyDescent="0.25">
      <c r="A1255" s="15" t="s">
        <v>923</v>
      </c>
      <c r="B1255" s="16">
        <v>7</v>
      </c>
      <c r="E1255"/>
      <c r="F1255"/>
      <c r="I1255" s="22"/>
      <c r="J1255" s="31"/>
      <c r="K1255" s="32"/>
      <c r="L1255" s="30"/>
      <c r="M1255" s="33"/>
    </row>
    <row r="1256" spans="1:13" x14ac:dyDescent="0.25">
      <c r="A1256" s="15" t="s">
        <v>1996</v>
      </c>
      <c r="B1256" s="16">
        <v>1</v>
      </c>
      <c r="E1256"/>
      <c r="F1256"/>
      <c r="I1256" s="22"/>
      <c r="J1256" s="31"/>
      <c r="K1256" s="32"/>
      <c r="L1256" s="30"/>
      <c r="M1256" s="33"/>
    </row>
    <row r="1257" spans="1:13" x14ac:dyDescent="0.25">
      <c r="A1257" s="15" t="s">
        <v>1075</v>
      </c>
      <c r="B1257" s="16">
        <v>3</v>
      </c>
      <c r="E1257"/>
      <c r="F1257"/>
      <c r="I1257" s="22"/>
      <c r="J1257" s="31"/>
      <c r="K1257" s="32"/>
      <c r="L1257" s="30"/>
      <c r="M1257" s="33"/>
    </row>
    <row r="1258" spans="1:13" x14ac:dyDescent="0.25">
      <c r="A1258" s="15" t="s">
        <v>511</v>
      </c>
      <c r="B1258" s="16">
        <v>5</v>
      </c>
      <c r="E1258"/>
      <c r="F1258"/>
      <c r="I1258" s="22"/>
      <c r="J1258" s="31"/>
      <c r="K1258" s="32"/>
      <c r="L1258" s="30"/>
      <c r="M1258" s="33"/>
    </row>
    <row r="1259" spans="1:13" x14ac:dyDescent="0.25">
      <c r="A1259" s="15" t="s">
        <v>804</v>
      </c>
      <c r="B1259" s="16">
        <v>4</v>
      </c>
      <c r="E1259"/>
      <c r="F1259"/>
      <c r="I1259" s="22"/>
      <c r="J1259" s="31"/>
      <c r="K1259" s="32"/>
      <c r="L1259" s="30"/>
      <c r="M1259" s="33"/>
    </row>
    <row r="1260" spans="1:13" x14ac:dyDescent="0.25">
      <c r="A1260" s="15" t="s">
        <v>1554</v>
      </c>
      <c r="B1260" s="16">
        <v>6</v>
      </c>
      <c r="E1260"/>
      <c r="F1260"/>
      <c r="I1260" s="22"/>
      <c r="J1260" s="31"/>
      <c r="K1260" s="32"/>
      <c r="L1260" s="30"/>
      <c r="M1260" s="33"/>
    </row>
    <row r="1261" spans="1:13" x14ac:dyDescent="0.25">
      <c r="A1261" s="15" t="s">
        <v>1059</v>
      </c>
      <c r="B1261" s="16">
        <v>7</v>
      </c>
      <c r="E1261"/>
      <c r="F1261"/>
      <c r="I1261" s="22"/>
      <c r="J1261" s="31"/>
      <c r="K1261" s="32"/>
      <c r="L1261" s="30"/>
      <c r="M1261" s="33"/>
    </row>
    <row r="1262" spans="1:13" x14ac:dyDescent="0.25">
      <c r="A1262" s="15" t="s">
        <v>1908</v>
      </c>
      <c r="B1262" s="16">
        <v>7</v>
      </c>
      <c r="E1262"/>
      <c r="F1262"/>
      <c r="I1262" s="22"/>
      <c r="J1262" s="31"/>
      <c r="K1262" s="32"/>
      <c r="L1262" s="30"/>
      <c r="M1262" s="33"/>
    </row>
    <row r="1263" spans="1:13" x14ac:dyDescent="0.25">
      <c r="A1263" s="15" t="s">
        <v>2687</v>
      </c>
      <c r="B1263" s="16">
        <v>4</v>
      </c>
      <c r="E1263"/>
      <c r="F1263"/>
      <c r="I1263" s="22"/>
      <c r="J1263" s="31"/>
      <c r="K1263" s="32"/>
      <c r="L1263" s="30"/>
      <c r="M1263" s="33"/>
    </row>
    <row r="1264" spans="1:13" x14ac:dyDescent="0.25">
      <c r="A1264" s="15" t="s">
        <v>1738</v>
      </c>
      <c r="B1264" s="16">
        <v>1</v>
      </c>
      <c r="E1264"/>
      <c r="F1264"/>
      <c r="I1264" s="22"/>
      <c r="J1264" s="31"/>
      <c r="K1264" s="32"/>
      <c r="L1264" s="30"/>
      <c r="M1264" s="33"/>
    </row>
    <row r="1265" spans="1:13" x14ac:dyDescent="0.25">
      <c r="A1265" s="15" t="s">
        <v>510</v>
      </c>
      <c r="B1265" s="16">
        <v>8</v>
      </c>
      <c r="E1265"/>
      <c r="F1265"/>
      <c r="I1265" s="22"/>
      <c r="J1265" s="31"/>
      <c r="K1265" s="32"/>
      <c r="L1265" s="30"/>
      <c r="M1265" s="33"/>
    </row>
    <row r="1266" spans="1:13" x14ac:dyDescent="0.25">
      <c r="A1266" s="15" t="s">
        <v>411</v>
      </c>
      <c r="B1266" s="16">
        <v>3</v>
      </c>
      <c r="E1266"/>
      <c r="F1266"/>
      <c r="I1266" s="22"/>
      <c r="J1266" s="31"/>
      <c r="K1266" s="32"/>
      <c r="L1266" s="30"/>
      <c r="M1266" s="33"/>
    </row>
    <row r="1267" spans="1:13" x14ac:dyDescent="0.25">
      <c r="A1267" s="15" t="s">
        <v>2698</v>
      </c>
      <c r="B1267" s="16">
        <v>8</v>
      </c>
      <c r="E1267"/>
      <c r="F1267"/>
      <c r="I1267" s="22"/>
      <c r="J1267" s="31"/>
      <c r="K1267" s="32"/>
      <c r="L1267" s="30"/>
      <c r="M1267" s="33"/>
    </row>
    <row r="1268" spans="1:13" x14ac:dyDescent="0.25">
      <c r="A1268" s="15" t="s">
        <v>382</v>
      </c>
      <c r="B1268" s="16">
        <v>6</v>
      </c>
      <c r="E1268"/>
      <c r="F1268"/>
      <c r="I1268" s="22"/>
      <c r="J1268" s="31"/>
      <c r="K1268" s="32"/>
      <c r="L1268" s="30"/>
      <c r="M1268" s="33"/>
    </row>
    <row r="1269" spans="1:13" x14ac:dyDescent="0.25">
      <c r="A1269" s="15" t="s">
        <v>90</v>
      </c>
      <c r="B1269" s="16">
        <v>6</v>
      </c>
      <c r="E1269"/>
      <c r="F1269"/>
      <c r="I1269" s="22"/>
      <c r="J1269" s="31"/>
      <c r="K1269" s="32"/>
      <c r="L1269" s="30"/>
      <c r="M1269" s="33"/>
    </row>
    <row r="1270" spans="1:13" x14ac:dyDescent="0.25">
      <c r="A1270" s="15" t="s">
        <v>1705</v>
      </c>
      <c r="B1270" s="16">
        <v>4</v>
      </c>
      <c r="E1270"/>
      <c r="F1270"/>
      <c r="I1270" s="22"/>
      <c r="J1270" s="31"/>
      <c r="K1270" s="32"/>
      <c r="L1270" s="30"/>
      <c r="M1270" s="33"/>
    </row>
    <row r="1271" spans="1:13" x14ac:dyDescent="0.25">
      <c r="A1271" s="15" t="s">
        <v>1941</v>
      </c>
      <c r="B1271" s="16">
        <v>5</v>
      </c>
      <c r="E1271"/>
      <c r="F1271"/>
      <c r="I1271" s="22"/>
      <c r="J1271" s="31"/>
      <c r="K1271" s="32"/>
      <c r="L1271" s="30"/>
      <c r="M1271" s="33"/>
    </row>
    <row r="1272" spans="1:13" x14ac:dyDescent="0.25">
      <c r="A1272" s="15" t="s">
        <v>1774</v>
      </c>
      <c r="B1272" s="16">
        <v>8</v>
      </c>
      <c r="E1272"/>
      <c r="F1272"/>
      <c r="I1272" s="22"/>
      <c r="J1272" s="31"/>
      <c r="K1272" s="32"/>
      <c r="L1272" s="30"/>
      <c r="M1272" s="33"/>
    </row>
    <row r="1273" spans="1:13" x14ac:dyDescent="0.25">
      <c r="A1273" s="15" t="s">
        <v>459</v>
      </c>
      <c r="B1273" s="16">
        <v>6</v>
      </c>
      <c r="E1273"/>
      <c r="F1273"/>
      <c r="I1273" s="22"/>
      <c r="J1273" s="31"/>
      <c r="K1273" s="32"/>
      <c r="L1273" s="30"/>
      <c r="M1273" s="33"/>
    </row>
    <row r="1274" spans="1:13" x14ac:dyDescent="0.25">
      <c r="A1274" s="15" t="s">
        <v>1835</v>
      </c>
      <c r="B1274" s="16">
        <v>3</v>
      </c>
      <c r="E1274"/>
      <c r="F1274"/>
      <c r="I1274" s="22"/>
      <c r="J1274" s="31"/>
      <c r="K1274" s="32"/>
      <c r="L1274" s="30"/>
      <c r="M1274" s="33"/>
    </row>
    <row r="1275" spans="1:13" x14ac:dyDescent="0.25">
      <c r="A1275" s="15" t="s">
        <v>180</v>
      </c>
      <c r="B1275" s="16">
        <v>6</v>
      </c>
      <c r="E1275"/>
      <c r="F1275"/>
      <c r="I1275" s="22"/>
      <c r="J1275" s="31"/>
      <c r="K1275" s="32"/>
      <c r="L1275" s="30"/>
      <c r="M1275" s="33"/>
    </row>
    <row r="1276" spans="1:13" x14ac:dyDescent="0.25">
      <c r="A1276" s="15" t="s">
        <v>904</v>
      </c>
      <c r="B1276" s="16">
        <v>4</v>
      </c>
      <c r="E1276"/>
      <c r="F1276"/>
      <c r="I1276" s="22"/>
      <c r="J1276" s="31"/>
      <c r="K1276" s="32"/>
      <c r="L1276" s="30"/>
      <c r="M1276" s="33"/>
    </row>
    <row r="1277" spans="1:13" x14ac:dyDescent="0.25">
      <c r="A1277" s="15" t="s">
        <v>1394</v>
      </c>
      <c r="B1277" s="16">
        <v>9</v>
      </c>
      <c r="E1277"/>
      <c r="F1277"/>
      <c r="I1277" s="22"/>
      <c r="J1277" s="31"/>
      <c r="K1277" s="32"/>
      <c r="L1277" s="30"/>
      <c r="M1277" s="33"/>
    </row>
    <row r="1278" spans="1:13" x14ac:dyDescent="0.25">
      <c r="A1278" s="15" t="s">
        <v>2886</v>
      </c>
      <c r="B1278" s="16">
        <v>4</v>
      </c>
      <c r="E1278"/>
      <c r="F1278"/>
      <c r="I1278" s="22"/>
      <c r="J1278" s="31"/>
      <c r="K1278" s="32"/>
      <c r="L1278" s="30"/>
      <c r="M1278" s="33"/>
    </row>
    <row r="1279" spans="1:13" x14ac:dyDescent="0.25">
      <c r="A1279" s="15" t="s">
        <v>1373</v>
      </c>
      <c r="B1279" s="16">
        <v>4</v>
      </c>
      <c r="E1279"/>
      <c r="F1279"/>
      <c r="I1279" s="22"/>
      <c r="J1279" s="31"/>
      <c r="K1279" s="32"/>
      <c r="L1279" s="30"/>
      <c r="M1279" s="33"/>
    </row>
    <row r="1280" spans="1:13" x14ac:dyDescent="0.25">
      <c r="A1280" s="15" t="s">
        <v>1949</v>
      </c>
      <c r="B1280" s="16">
        <v>6</v>
      </c>
      <c r="E1280"/>
      <c r="F1280"/>
      <c r="I1280" s="22"/>
      <c r="J1280" s="31"/>
      <c r="K1280" s="32"/>
      <c r="L1280" s="30"/>
      <c r="M1280" s="33"/>
    </row>
    <row r="1281" spans="1:13" x14ac:dyDescent="0.25">
      <c r="A1281" s="15" t="s">
        <v>1977</v>
      </c>
      <c r="B1281" s="16">
        <v>5</v>
      </c>
      <c r="E1281"/>
      <c r="F1281"/>
      <c r="I1281" s="22"/>
      <c r="J1281" s="31"/>
      <c r="K1281" s="32"/>
      <c r="L1281" s="30"/>
      <c r="M1281" s="33"/>
    </row>
    <row r="1282" spans="1:13" x14ac:dyDescent="0.25">
      <c r="A1282" s="15" t="s">
        <v>1850</v>
      </c>
      <c r="B1282" s="16">
        <v>10</v>
      </c>
      <c r="E1282"/>
      <c r="F1282"/>
      <c r="I1282" s="22"/>
      <c r="J1282" s="31"/>
      <c r="K1282" s="32"/>
      <c r="L1282" s="30"/>
      <c r="M1282" s="33"/>
    </row>
    <row r="1283" spans="1:13" x14ac:dyDescent="0.25">
      <c r="A1283" s="15" t="s">
        <v>1530</v>
      </c>
      <c r="B1283" s="16">
        <v>7</v>
      </c>
      <c r="E1283"/>
      <c r="F1283"/>
      <c r="I1283" s="22"/>
      <c r="J1283" s="31"/>
      <c r="K1283" s="32"/>
      <c r="L1283" s="30"/>
      <c r="M1283" s="33"/>
    </row>
    <row r="1284" spans="1:13" x14ac:dyDescent="0.25">
      <c r="A1284" s="15" t="s">
        <v>2756</v>
      </c>
      <c r="B1284" s="16">
        <v>3</v>
      </c>
      <c r="E1284"/>
      <c r="F1284"/>
      <c r="I1284" s="22"/>
      <c r="J1284" s="31"/>
      <c r="K1284" s="32"/>
      <c r="L1284" s="30"/>
      <c r="M1284" s="33"/>
    </row>
    <row r="1285" spans="1:13" x14ac:dyDescent="0.25">
      <c r="A1285" s="15" t="s">
        <v>1567</v>
      </c>
      <c r="B1285" s="16">
        <v>7</v>
      </c>
      <c r="E1285"/>
      <c r="F1285"/>
      <c r="I1285" s="22"/>
      <c r="J1285" s="31"/>
      <c r="K1285" s="32"/>
      <c r="L1285" s="30"/>
      <c r="M1285" s="33"/>
    </row>
    <row r="1286" spans="1:13" x14ac:dyDescent="0.25">
      <c r="A1286" s="15" t="s">
        <v>806</v>
      </c>
      <c r="B1286" s="16">
        <v>6</v>
      </c>
      <c r="E1286"/>
      <c r="F1286"/>
      <c r="I1286" s="22"/>
      <c r="J1286" s="31"/>
      <c r="K1286" s="32"/>
      <c r="L1286" s="30"/>
      <c r="M1286" s="33"/>
    </row>
    <row r="1287" spans="1:13" x14ac:dyDescent="0.25">
      <c r="A1287" s="15" t="s">
        <v>1666</v>
      </c>
      <c r="B1287" s="16">
        <v>7</v>
      </c>
      <c r="E1287"/>
      <c r="F1287"/>
      <c r="I1287" s="22"/>
      <c r="J1287" s="31"/>
      <c r="K1287" s="32"/>
      <c r="L1287" s="30"/>
      <c r="M1287" s="33"/>
    </row>
    <row r="1288" spans="1:13" x14ac:dyDescent="0.25">
      <c r="A1288" s="15" t="s">
        <v>3212</v>
      </c>
      <c r="B1288" s="16">
        <v>1</v>
      </c>
      <c r="E1288"/>
      <c r="F1288"/>
      <c r="I1288" s="22"/>
      <c r="J1288" s="31"/>
      <c r="K1288" s="32"/>
      <c r="L1288" s="30"/>
      <c r="M1288" s="33"/>
    </row>
    <row r="1289" spans="1:13" x14ac:dyDescent="0.25">
      <c r="A1289" s="15" t="s">
        <v>1452</v>
      </c>
      <c r="B1289" s="16">
        <v>5</v>
      </c>
      <c r="E1289"/>
      <c r="F1289"/>
      <c r="I1289" s="22"/>
      <c r="J1289" s="31"/>
      <c r="K1289" s="32"/>
      <c r="L1289" s="30"/>
      <c r="M1289" s="33"/>
    </row>
    <row r="1290" spans="1:13" x14ac:dyDescent="0.25">
      <c r="A1290" s="15" t="s">
        <v>2447</v>
      </c>
      <c r="B1290" s="16">
        <v>3</v>
      </c>
      <c r="E1290"/>
      <c r="F1290"/>
      <c r="I1290" s="22"/>
      <c r="J1290" s="31"/>
      <c r="K1290" s="32"/>
      <c r="L1290" s="30"/>
      <c r="M1290" s="33"/>
    </row>
    <row r="1291" spans="1:13" x14ac:dyDescent="0.25">
      <c r="A1291" s="15" t="s">
        <v>2291</v>
      </c>
      <c r="B1291" s="16">
        <v>5</v>
      </c>
      <c r="E1291"/>
      <c r="F1291"/>
      <c r="I1291" s="22"/>
      <c r="J1291" s="31"/>
      <c r="K1291" s="32"/>
      <c r="L1291" s="30"/>
      <c r="M1291" s="33"/>
    </row>
    <row r="1292" spans="1:13" x14ac:dyDescent="0.25">
      <c r="A1292" s="15" t="s">
        <v>188</v>
      </c>
      <c r="B1292" s="16">
        <v>4</v>
      </c>
      <c r="E1292"/>
      <c r="F1292"/>
      <c r="I1292" s="22"/>
      <c r="J1292" s="31"/>
      <c r="K1292" s="32"/>
      <c r="L1292" s="30"/>
      <c r="M1292" s="33"/>
    </row>
    <row r="1293" spans="1:13" x14ac:dyDescent="0.25">
      <c r="A1293" s="15" t="s">
        <v>1475</v>
      </c>
      <c r="B1293" s="16">
        <v>5</v>
      </c>
      <c r="E1293"/>
      <c r="F1293"/>
      <c r="I1293" s="22"/>
      <c r="J1293" s="31"/>
      <c r="K1293" s="32"/>
      <c r="L1293" s="30"/>
      <c r="M1293" s="33"/>
    </row>
    <row r="1294" spans="1:13" x14ac:dyDescent="0.25">
      <c r="A1294" s="15" t="s">
        <v>751</v>
      </c>
      <c r="B1294" s="16">
        <v>1</v>
      </c>
      <c r="E1294"/>
      <c r="F1294"/>
      <c r="I1294" s="22"/>
      <c r="J1294" s="31"/>
      <c r="K1294" s="32"/>
      <c r="L1294" s="30"/>
      <c r="M1294" s="33"/>
    </row>
    <row r="1295" spans="1:13" x14ac:dyDescent="0.25">
      <c r="A1295" s="15" t="s">
        <v>50</v>
      </c>
      <c r="B1295" s="16">
        <v>7</v>
      </c>
      <c r="E1295"/>
      <c r="F1295"/>
      <c r="I1295" s="22"/>
      <c r="J1295" s="31"/>
      <c r="K1295" s="32"/>
      <c r="L1295" s="30"/>
      <c r="M1295" s="33"/>
    </row>
    <row r="1296" spans="1:13" x14ac:dyDescent="0.25">
      <c r="A1296" s="15" t="s">
        <v>191</v>
      </c>
      <c r="B1296" s="16">
        <v>11</v>
      </c>
      <c r="E1296"/>
      <c r="F1296"/>
      <c r="I1296" s="22"/>
      <c r="J1296" s="31"/>
      <c r="K1296" s="32"/>
      <c r="L1296" s="30"/>
      <c r="M1296" s="33"/>
    </row>
    <row r="1297" spans="1:13" x14ac:dyDescent="0.25">
      <c r="A1297" s="15" t="s">
        <v>667</v>
      </c>
      <c r="B1297" s="16">
        <v>5</v>
      </c>
      <c r="E1297"/>
      <c r="F1297"/>
      <c r="I1297" s="22"/>
      <c r="J1297" s="31"/>
      <c r="K1297" s="32"/>
      <c r="L1297" s="30"/>
      <c r="M1297" s="33"/>
    </row>
    <row r="1298" spans="1:13" x14ac:dyDescent="0.25">
      <c r="A1298" s="15" t="s">
        <v>2593</v>
      </c>
      <c r="B1298" s="16">
        <v>4</v>
      </c>
      <c r="E1298"/>
      <c r="F1298"/>
      <c r="I1298" s="22"/>
      <c r="J1298" s="31"/>
      <c r="K1298" s="32"/>
      <c r="L1298" s="30"/>
      <c r="M1298" s="33"/>
    </row>
    <row r="1299" spans="1:13" x14ac:dyDescent="0.25">
      <c r="A1299" s="15" t="s">
        <v>1095</v>
      </c>
      <c r="B1299" s="16">
        <v>6</v>
      </c>
      <c r="E1299"/>
      <c r="F1299"/>
      <c r="I1299" s="22"/>
      <c r="J1299" s="31"/>
      <c r="K1299" s="32"/>
      <c r="L1299" s="30"/>
      <c r="M1299" s="33"/>
    </row>
    <row r="1300" spans="1:13" x14ac:dyDescent="0.25">
      <c r="A1300" s="15" t="s">
        <v>1697</v>
      </c>
      <c r="B1300" s="16">
        <v>4</v>
      </c>
      <c r="E1300"/>
      <c r="F1300"/>
      <c r="I1300" s="22"/>
      <c r="J1300" s="31"/>
      <c r="K1300" s="32"/>
      <c r="L1300" s="30"/>
      <c r="M1300" s="33"/>
    </row>
    <row r="1301" spans="1:13" x14ac:dyDescent="0.25">
      <c r="A1301" s="15" t="s">
        <v>2422</v>
      </c>
      <c r="B1301" s="16">
        <v>4</v>
      </c>
      <c r="E1301"/>
      <c r="F1301"/>
      <c r="I1301" s="22"/>
      <c r="J1301" s="31"/>
      <c r="K1301" s="32"/>
      <c r="L1301" s="30"/>
      <c r="M1301" s="33"/>
    </row>
    <row r="1302" spans="1:13" x14ac:dyDescent="0.25">
      <c r="A1302" s="15" t="s">
        <v>781</v>
      </c>
      <c r="B1302" s="16">
        <v>5</v>
      </c>
      <c r="E1302"/>
      <c r="F1302"/>
      <c r="I1302" s="22"/>
      <c r="J1302" s="31"/>
      <c r="K1302" s="32"/>
      <c r="L1302" s="30"/>
      <c r="M1302" s="33"/>
    </row>
    <row r="1303" spans="1:13" x14ac:dyDescent="0.25">
      <c r="A1303" s="15" t="s">
        <v>1979</v>
      </c>
      <c r="B1303" s="16">
        <v>8</v>
      </c>
      <c r="E1303"/>
      <c r="F1303"/>
      <c r="I1303" s="22"/>
      <c r="J1303" s="31"/>
      <c r="K1303" s="32"/>
      <c r="L1303" s="30"/>
      <c r="M1303" s="33"/>
    </row>
    <row r="1304" spans="1:13" x14ac:dyDescent="0.25">
      <c r="A1304" s="15" t="s">
        <v>2249</v>
      </c>
      <c r="B1304" s="16">
        <v>6</v>
      </c>
      <c r="E1304"/>
      <c r="F1304"/>
      <c r="I1304" s="22"/>
      <c r="J1304" s="31"/>
      <c r="K1304" s="32"/>
      <c r="L1304" s="30"/>
      <c r="M1304" s="33"/>
    </row>
    <row r="1305" spans="1:13" x14ac:dyDescent="0.25">
      <c r="A1305" s="15" t="s">
        <v>1304</v>
      </c>
      <c r="B1305" s="16">
        <v>2</v>
      </c>
      <c r="E1305"/>
      <c r="F1305"/>
      <c r="I1305" s="22"/>
      <c r="J1305" s="31"/>
      <c r="K1305" s="32"/>
      <c r="L1305" s="30"/>
      <c r="M1305" s="33"/>
    </row>
    <row r="1306" spans="1:13" x14ac:dyDescent="0.25">
      <c r="A1306" s="15" t="s">
        <v>2681</v>
      </c>
      <c r="B1306" s="16">
        <v>2</v>
      </c>
      <c r="E1306"/>
      <c r="F1306"/>
      <c r="I1306" s="22"/>
      <c r="J1306" s="31"/>
      <c r="K1306" s="32"/>
      <c r="L1306" s="30"/>
      <c r="M1306" s="33"/>
    </row>
    <row r="1307" spans="1:13" x14ac:dyDescent="0.25">
      <c r="A1307" s="15" t="s">
        <v>1481</v>
      </c>
      <c r="B1307" s="16">
        <v>4</v>
      </c>
      <c r="E1307"/>
      <c r="F1307"/>
      <c r="I1307" s="22"/>
      <c r="J1307" s="31"/>
      <c r="K1307" s="32"/>
      <c r="L1307" s="30"/>
      <c r="M1307" s="33"/>
    </row>
    <row r="1308" spans="1:13" x14ac:dyDescent="0.25">
      <c r="A1308" s="15" t="s">
        <v>2435</v>
      </c>
      <c r="B1308" s="16">
        <v>7</v>
      </c>
      <c r="E1308"/>
      <c r="F1308"/>
      <c r="I1308" s="22"/>
      <c r="J1308" s="31"/>
      <c r="K1308" s="32"/>
      <c r="L1308" s="30"/>
      <c r="M1308" s="33"/>
    </row>
    <row r="1309" spans="1:13" x14ac:dyDescent="0.25">
      <c r="A1309" s="15" t="s">
        <v>612</v>
      </c>
      <c r="B1309" s="16">
        <v>11</v>
      </c>
      <c r="E1309"/>
      <c r="F1309"/>
      <c r="I1309" s="22"/>
      <c r="J1309" s="31"/>
      <c r="K1309" s="32"/>
      <c r="L1309" s="30"/>
      <c r="M1309" s="33"/>
    </row>
    <row r="1310" spans="1:13" x14ac:dyDescent="0.25">
      <c r="A1310" s="15" t="s">
        <v>344</v>
      </c>
      <c r="B1310" s="16">
        <v>8</v>
      </c>
      <c r="E1310"/>
      <c r="F1310"/>
      <c r="I1310" s="22"/>
      <c r="J1310" s="31"/>
      <c r="K1310" s="32"/>
      <c r="L1310" s="30"/>
      <c r="M1310" s="33"/>
    </row>
    <row r="1311" spans="1:13" x14ac:dyDescent="0.25">
      <c r="A1311" s="15" t="s">
        <v>2468</v>
      </c>
      <c r="B1311" s="16">
        <v>5</v>
      </c>
      <c r="E1311"/>
      <c r="F1311"/>
      <c r="I1311" s="22"/>
      <c r="J1311" s="31"/>
      <c r="K1311" s="32"/>
      <c r="L1311" s="30"/>
      <c r="M1311" s="33"/>
    </row>
    <row r="1312" spans="1:13" x14ac:dyDescent="0.25">
      <c r="A1312" s="15" t="s">
        <v>140</v>
      </c>
      <c r="B1312" s="16">
        <v>8</v>
      </c>
      <c r="E1312"/>
      <c r="F1312"/>
      <c r="I1312" s="22"/>
      <c r="J1312" s="31"/>
      <c r="K1312" s="32"/>
      <c r="L1312" s="30"/>
      <c r="M1312" s="33"/>
    </row>
    <row r="1313" spans="1:13" x14ac:dyDescent="0.25">
      <c r="A1313" s="15" t="s">
        <v>1134</v>
      </c>
      <c r="B1313" s="16">
        <v>9</v>
      </c>
      <c r="E1313"/>
      <c r="F1313"/>
      <c r="I1313" s="22"/>
      <c r="J1313" s="31"/>
      <c r="K1313" s="32"/>
      <c r="L1313" s="30"/>
      <c r="M1313" s="33"/>
    </row>
    <row r="1314" spans="1:13" x14ac:dyDescent="0.25">
      <c r="A1314" s="15" t="s">
        <v>1344</v>
      </c>
      <c r="B1314" s="16">
        <v>10</v>
      </c>
      <c r="E1314"/>
      <c r="F1314"/>
      <c r="I1314" s="22"/>
      <c r="J1314" s="31"/>
      <c r="K1314" s="32"/>
      <c r="L1314" s="30"/>
      <c r="M1314" s="33"/>
    </row>
    <row r="1315" spans="1:13" x14ac:dyDescent="0.25">
      <c r="A1315" s="15" t="s">
        <v>828</v>
      </c>
      <c r="B1315" s="16">
        <v>7</v>
      </c>
      <c r="E1315"/>
      <c r="F1315"/>
      <c r="I1315" s="22"/>
      <c r="J1315" s="31"/>
      <c r="K1315" s="32"/>
      <c r="L1315" s="30"/>
      <c r="M1315" s="33"/>
    </row>
    <row r="1316" spans="1:13" x14ac:dyDescent="0.25">
      <c r="A1316" s="15" t="s">
        <v>1142</v>
      </c>
      <c r="B1316" s="16">
        <v>7</v>
      </c>
      <c r="E1316"/>
      <c r="F1316"/>
      <c r="I1316" s="22"/>
      <c r="J1316" s="31"/>
      <c r="K1316" s="32"/>
      <c r="L1316" s="30"/>
      <c r="M1316" s="33"/>
    </row>
    <row r="1317" spans="1:13" x14ac:dyDescent="0.25">
      <c r="A1317" s="15" t="s">
        <v>88</v>
      </c>
      <c r="B1317" s="16">
        <v>12</v>
      </c>
      <c r="E1317"/>
      <c r="F1317"/>
      <c r="I1317" s="22"/>
      <c r="J1317" s="31"/>
      <c r="K1317" s="32"/>
      <c r="L1317" s="30"/>
      <c r="M1317" s="33"/>
    </row>
    <row r="1318" spans="1:13" x14ac:dyDescent="0.25">
      <c r="A1318" s="15" t="s">
        <v>2434</v>
      </c>
      <c r="B1318" s="16">
        <v>3</v>
      </c>
      <c r="E1318"/>
      <c r="F1318"/>
      <c r="I1318" s="22"/>
      <c r="J1318" s="31"/>
      <c r="K1318" s="32"/>
      <c r="L1318" s="30"/>
      <c r="M1318" s="33"/>
    </row>
    <row r="1319" spans="1:13" x14ac:dyDescent="0.25">
      <c r="A1319" s="15" t="s">
        <v>651</v>
      </c>
      <c r="B1319" s="16">
        <v>8</v>
      </c>
      <c r="E1319"/>
      <c r="F1319"/>
      <c r="I1319" s="22"/>
      <c r="J1319" s="31"/>
      <c r="K1319" s="32"/>
      <c r="L1319" s="30"/>
      <c r="M1319" s="33"/>
    </row>
    <row r="1320" spans="1:13" x14ac:dyDescent="0.25">
      <c r="A1320" s="15" t="s">
        <v>1726</v>
      </c>
      <c r="B1320" s="16">
        <v>10</v>
      </c>
      <c r="E1320"/>
      <c r="F1320"/>
      <c r="I1320" s="22"/>
      <c r="J1320" s="31"/>
      <c r="K1320" s="32"/>
      <c r="L1320" s="30"/>
      <c r="M1320" s="33"/>
    </row>
    <row r="1321" spans="1:13" x14ac:dyDescent="0.25">
      <c r="A1321" s="15" t="s">
        <v>1711</v>
      </c>
      <c r="B1321" s="16">
        <v>8</v>
      </c>
      <c r="E1321"/>
      <c r="F1321"/>
      <c r="I1321" s="22"/>
      <c r="J1321" s="31"/>
      <c r="K1321" s="32"/>
      <c r="L1321" s="30"/>
      <c r="M1321" s="33"/>
    </row>
    <row r="1322" spans="1:13" x14ac:dyDescent="0.25">
      <c r="A1322" s="15" t="s">
        <v>591</v>
      </c>
      <c r="B1322" s="16">
        <v>8</v>
      </c>
      <c r="E1322"/>
      <c r="F1322"/>
      <c r="I1322" s="22"/>
      <c r="J1322" s="31"/>
      <c r="K1322" s="32"/>
      <c r="L1322" s="30"/>
      <c r="M1322" s="33"/>
    </row>
    <row r="1323" spans="1:13" x14ac:dyDescent="0.25">
      <c r="A1323" s="15" t="s">
        <v>1126</v>
      </c>
      <c r="B1323" s="16">
        <v>7</v>
      </c>
      <c r="E1323"/>
      <c r="F1323"/>
      <c r="I1323" s="22"/>
      <c r="J1323" s="31"/>
      <c r="K1323" s="32"/>
      <c r="L1323" s="30"/>
      <c r="M1323" s="33"/>
    </row>
    <row r="1324" spans="1:13" x14ac:dyDescent="0.25">
      <c r="A1324" s="15" t="s">
        <v>2528</v>
      </c>
      <c r="B1324" s="16">
        <v>4</v>
      </c>
      <c r="E1324"/>
      <c r="F1324"/>
      <c r="I1324" s="22"/>
      <c r="J1324" s="31"/>
      <c r="K1324" s="32"/>
      <c r="L1324" s="30"/>
      <c r="M1324" s="33"/>
    </row>
    <row r="1325" spans="1:13" x14ac:dyDescent="0.25">
      <c r="A1325" s="15" t="s">
        <v>1435</v>
      </c>
      <c r="B1325" s="16">
        <v>5</v>
      </c>
      <c r="E1325"/>
      <c r="F1325"/>
      <c r="I1325" s="22"/>
      <c r="J1325" s="31"/>
      <c r="K1325" s="32"/>
      <c r="L1325" s="30"/>
      <c r="M1325" s="33"/>
    </row>
    <row r="1326" spans="1:13" x14ac:dyDescent="0.25">
      <c r="A1326" s="15" t="s">
        <v>922</v>
      </c>
      <c r="B1326" s="16">
        <v>10</v>
      </c>
      <c r="E1326"/>
      <c r="F1326"/>
      <c r="I1326" s="22"/>
      <c r="J1326" s="31"/>
      <c r="K1326" s="32"/>
      <c r="L1326" s="30"/>
      <c r="M1326" s="33"/>
    </row>
    <row r="1327" spans="1:13" x14ac:dyDescent="0.25">
      <c r="A1327" s="15" t="s">
        <v>1682</v>
      </c>
      <c r="B1327" s="16">
        <v>1</v>
      </c>
      <c r="E1327"/>
      <c r="F1327"/>
      <c r="I1327" s="22"/>
      <c r="J1327" s="31"/>
      <c r="K1327" s="32"/>
      <c r="L1327" s="30"/>
      <c r="M1327" s="33"/>
    </row>
    <row r="1328" spans="1:13" x14ac:dyDescent="0.25">
      <c r="A1328" s="15" t="s">
        <v>1336</v>
      </c>
      <c r="B1328" s="16">
        <v>4</v>
      </c>
      <c r="E1328"/>
      <c r="F1328"/>
      <c r="I1328" s="22"/>
      <c r="J1328" s="31"/>
      <c r="K1328" s="32"/>
      <c r="L1328" s="30"/>
      <c r="M1328" s="33"/>
    </row>
    <row r="1329" spans="1:13" x14ac:dyDescent="0.25">
      <c r="A1329" s="15" t="s">
        <v>1027</v>
      </c>
      <c r="B1329" s="16">
        <v>2</v>
      </c>
      <c r="E1329"/>
      <c r="F1329"/>
      <c r="I1329" s="22"/>
      <c r="J1329" s="31"/>
      <c r="K1329" s="32"/>
      <c r="L1329" s="30"/>
      <c r="M1329" s="33"/>
    </row>
    <row r="1330" spans="1:13" x14ac:dyDescent="0.25">
      <c r="A1330" s="15" t="s">
        <v>460</v>
      </c>
      <c r="B1330" s="16">
        <v>7</v>
      </c>
      <c r="E1330"/>
      <c r="F1330"/>
      <c r="I1330" s="22"/>
      <c r="J1330" s="31"/>
      <c r="K1330" s="32"/>
      <c r="L1330" s="30"/>
      <c r="M1330" s="33"/>
    </row>
    <row r="1331" spans="1:13" x14ac:dyDescent="0.25">
      <c r="A1331" s="15" t="s">
        <v>596</v>
      </c>
      <c r="B1331" s="16">
        <v>5</v>
      </c>
      <c r="E1331"/>
      <c r="F1331"/>
      <c r="I1331" s="22"/>
      <c r="J1331" s="31"/>
      <c r="K1331" s="32"/>
      <c r="L1331" s="30"/>
      <c r="M1331" s="33"/>
    </row>
    <row r="1332" spans="1:13" x14ac:dyDescent="0.25">
      <c r="A1332" s="15" t="s">
        <v>2564</v>
      </c>
      <c r="B1332" s="16">
        <v>6</v>
      </c>
      <c r="E1332"/>
      <c r="F1332"/>
      <c r="I1332" s="22"/>
      <c r="J1332" s="31"/>
      <c r="K1332" s="32"/>
      <c r="L1332" s="30"/>
      <c r="M1332" s="33"/>
    </row>
    <row r="1333" spans="1:13" x14ac:dyDescent="0.25">
      <c r="A1333" s="15" t="s">
        <v>2105</v>
      </c>
      <c r="B1333" s="16">
        <v>8</v>
      </c>
      <c r="E1333"/>
      <c r="F1333"/>
      <c r="I1333" s="22"/>
      <c r="J1333" s="31"/>
      <c r="K1333" s="32"/>
      <c r="L1333" s="30"/>
      <c r="M1333" s="33"/>
    </row>
    <row r="1334" spans="1:13" x14ac:dyDescent="0.25">
      <c r="A1334" s="15" t="s">
        <v>1860</v>
      </c>
      <c r="B1334" s="16">
        <v>7</v>
      </c>
      <c r="E1334"/>
      <c r="F1334"/>
      <c r="I1334" s="22"/>
      <c r="J1334" s="31"/>
      <c r="K1334" s="32"/>
      <c r="L1334" s="30"/>
      <c r="M1334" s="33"/>
    </row>
    <row r="1335" spans="1:13" x14ac:dyDescent="0.25">
      <c r="A1335" s="15" t="s">
        <v>2218</v>
      </c>
      <c r="B1335" s="16">
        <v>1</v>
      </c>
      <c r="E1335"/>
      <c r="F1335"/>
      <c r="I1335" s="22"/>
      <c r="J1335" s="31"/>
      <c r="K1335" s="32"/>
      <c r="L1335" s="30"/>
      <c r="M1335" s="33"/>
    </row>
    <row r="1336" spans="1:13" x14ac:dyDescent="0.25">
      <c r="A1336" s="15" t="s">
        <v>483</v>
      </c>
      <c r="B1336" s="16">
        <v>1</v>
      </c>
      <c r="E1336"/>
      <c r="F1336"/>
      <c r="I1336" s="22"/>
      <c r="J1336" s="31"/>
      <c r="K1336" s="32"/>
      <c r="L1336" s="30"/>
      <c r="M1336" s="33"/>
    </row>
    <row r="1337" spans="1:13" x14ac:dyDescent="0.25">
      <c r="A1337" s="15" t="s">
        <v>1587</v>
      </c>
      <c r="B1337" s="16">
        <v>1</v>
      </c>
      <c r="E1337"/>
      <c r="F1337"/>
      <c r="I1337" s="22"/>
      <c r="J1337" s="31"/>
      <c r="K1337" s="32"/>
      <c r="L1337" s="30"/>
      <c r="M1337" s="33"/>
    </row>
    <row r="1338" spans="1:13" x14ac:dyDescent="0.25">
      <c r="A1338" s="15" t="s">
        <v>2586</v>
      </c>
      <c r="B1338" s="16">
        <v>2</v>
      </c>
      <c r="E1338"/>
      <c r="F1338"/>
      <c r="I1338" s="22"/>
      <c r="J1338" s="31"/>
      <c r="K1338" s="32"/>
      <c r="L1338" s="30"/>
      <c r="M1338" s="33"/>
    </row>
    <row r="1339" spans="1:13" x14ac:dyDescent="0.25">
      <c r="A1339" s="15" t="s">
        <v>2371</v>
      </c>
      <c r="B1339" s="16">
        <v>5</v>
      </c>
      <c r="E1339"/>
      <c r="F1339"/>
      <c r="I1339" s="22"/>
      <c r="J1339" s="31"/>
      <c r="K1339" s="32"/>
      <c r="L1339" s="30"/>
      <c r="M1339" s="33"/>
    </row>
    <row r="1340" spans="1:13" x14ac:dyDescent="0.25">
      <c r="A1340" s="15" t="s">
        <v>1226</v>
      </c>
      <c r="B1340" s="16">
        <v>6</v>
      </c>
      <c r="E1340"/>
      <c r="F1340"/>
      <c r="I1340" s="22"/>
      <c r="J1340" s="31"/>
      <c r="K1340" s="32"/>
      <c r="L1340" s="30"/>
      <c r="M1340" s="33"/>
    </row>
    <row r="1341" spans="1:13" x14ac:dyDescent="0.25">
      <c r="A1341" s="15" t="s">
        <v>1533</v>
      </c>
      <c r="B1341" s="16">
        <v>5</v>
      </c>
      <c r="E1341"/>
      <c r="F1341"/>
      <c r="I1341" s="22"/>
      <c r="J1341" s="31"/>
      <c r="K1341" s="32"/>
      <c r="L1341" s="30"/>
      <c r="M1341" s="33"/>
    </row>
    <row r="1342" spans="1:13" x14ac:dyDescent="0.25">
      <c r="A1342" s="15" t="s">
        <v>671</v>
      </c>
      <c r="B1342" s="16">
        <v>9</v>
      </c>
      <c r="E1342"/>
      <c r="F1342"/>
      <c r="I1342" s="22"/>
      <c r="J1342" s="31"/>
      <c r="K1342" s="32"/>
      <c r="L1342" s="30"/>
      <c r="M1342" s="33"/>
    </row>
    <row r="1343" spans="1:13" x14ac:dyDescent="0.25">
      <c r="A1343" s="15" t="s">
        <v>1470</v>
      </c>
      <c r="B1343" s="16">
        <v>6</v>
      </c>
      <c r="E1343"/>
      <c r="F1343"/>
      <c r="I1343" s="22"/>
      <c r="J1343" s="31"/>
      <c r="K1343" s="32"/>
      <c r="L1343" s="30"/>
      <c r="M1343" s="33"/>
    </row>
    <row r="1344" spans="1:13" x14ac:dyDescent="0.25">
      <c r="A1344" s="15" t="s">
        <v>1094</v>
      </c>
      <c r="B1344" s="16">
        <v>2</v>
      </c>
      <c r="E1344"/>
      <c r="F1344"/>
      <c r="I1344" s="22"/>
      <c r="J1344" s="31"/>
      <c r="K1344" s="32"/>
      <c r="L1344" s="30"/>
      <c r="M1344" s="33"/>
    </row>
    <row r="1345" spans="1:13" x14ac:dyDescent="0.25">
      <c r="A1345" s="15" t="s">
        <v>2704</v>
      </c>
      <c r="B1345" s="16">
        <v>5</v>
      </c>
      <c r="E1345"/>
      <c r="F1345"/>
      <c r="I1345" s="22"/>
      <c r="J1345" s="31"/>
      <c r="K1345" s="32"/>
      <c r="L1345" s="30"/>
      <c r="M1345" s="33"/>
    </row>
    <row r="1346" spans="1:13" x14ac:dyDescent="0.25">
      <c r="A1346" s="15" t="s">
        <v>2025</v>
      </c>
      <c r="B1346" s="16">
        <v>3</v>
      </c>
      <c r="E1346"/>
      <c r="F1346"/>
      <c r="I1346" s="22"/>
      <c r="J1346" s="31"/>
      <c r="K1346" s="32"/>
      <c r="L1346" s="30"/>
      <c r="M1346" s="33"/>
    </row>
    <row r="1347" spans="1:13" x14ac:dyDescent="0.25">
      <c r="A1347" s="15" t="s">
        <v>216</v>
      </c>
      <c r="B1347" s="16">
        <v>8</v>
      </c>
      <c r="E1347"/>
      <c r="F1347"/>
      <c r="I1347" s="22"/>
      <c r="J1347" s="31"/>
      <c r="K1347" s="32"/>
      <c r="L1347" s="30"/>
      <c r="M1347" s="33"/>
    </row>
    <row r="1348" spans="1:13" x14ac:dyDescent="0.25">
      <c r="A1348" s="15" t="s">
        <v>866</v>
      </c>
      <c r="B1348" s="16">
        <v>6</v>
      </c>
      <c r="E1348"/>
      <c r="F1348"/>
      <c r="I1348" s="22"/>
      <c r="J1348" s="31"/>
      <c r="K1348" s="32"/>
      <c r="L1348" s="30"/>
      <c r="M1348" s="33"/>
    </row>
    <row r="1349" spans="1:13" x14ac:dyDescent="0.25">
      <c r="A1349" s="15" t="s">
        <v>357</v>
      </c>
      <c r="B1349" s="16">
        <v>4</v>
      </c>
      <c r="E1349"/>
      <c r="F1349"/>
      <c r="I1349" s="22"/>
      <c r="J1349" s="31"/>
      <c r="K1349" s="32"/>
      <c r="L1349" s="30"/>
      <c r="M1349" s="33"/>
    </row>
    <row r="1350" spans="1:13" x14ac:dyDescent="0.25">
      <c r="A1350" s="15" t="s">
        <v>1725</v>
      </c>
      <c r="B1350" s="16">
        <v>8</v>
      </c>
      <c r="E1350"/>
      <c r="F1350"/>
      <c r="I1350" s="22"/>
      <c r="J1350" s="31"/>
      <c r="K1350" s="32"/>
      <c r="L1350" s="30"/>
      <c r="M1350" s="33"/>
    </row>
    <row r="1351" spans="1:13" x14ac:dyDescent="0.25">
      <c r="A1351" s="15" t="s">
        <v>170</v>
      </c>
      <c r="B1351" s="16">
        <v>5</v>
      </c>
      <c r="E1351"/>
      <c r="F1351"/>
      <c r="I1351" s="22"/>
      <c r="J1351" s="31"/>
      <c r="K1351" s="32"/>
      <c r="L1351" s="30"/>
      <c r="M1351" s="33"/>
    </row>
    <row r="1352" spans="1:13" x14ac:dyDescent="0.25">
      <c r="A1352" s="15" t="s">
        <v>1264</v>
      </c>
      <c r="B1352" s="16">
        <v>1</v>
      </c>
      <c r="E1352"/>
      <c r="F1352"/>
      <c r="I1352" s="22"/>
      <c r="J1352" s="31"/>
      <c r="K1352" s="32"/>
      <c r="L1352" s="30"/>
      <c r="M1352" s="33"/>
    </row>
    <row r="1353" spans="1:13" x14ac:dyDescent="0.25">
      <c r="A1353" s="15" t="s">
        <v>1654</v>
      </c>
      <c r="B1353" s="16">
        <v>2</v>
      </c>
      <c r="E1353"/>
      <c r="F1353"/>
      <c r="I1353" s="22"/>
      <c r="J1353" s="31"/>
      <c r="K1353" s="32"/>
      <c r="L1353" s="30"/>
      <c r="M1353" s="33"/>
    </row>
    <row r="1354" spans="1:13" x14ac:dyDescent="0.25">
      <c r="A1354" s="15" t="s">
        <v>2735</v>
      </c>
      <c r="B1354" s="16">
        <v>5</v>
      </c>
      <c r="E1354"/>
      <c r="F1354"/>
      <c r="I1354" s="22"/>
      <c r="J1354" s="31"/>
      <c r="K1354" s="32"/>
      <c r="L1354" s="30"/>
      <c r="M1354" s="33"/>
    </row>
    <row r="1355" spans="1:13" x14ac:dyDescent="0.25">
      <c r="A1355" s="15" t="s">
        <v>1589</v>
      </c>
      <c r="B1355" s="16">
        <v>7</v>
      </c>
      <c r="E1355"/>
      <c r="F1355"/>
      <c r="I1355" s="22"/>
      <c r="J1355" s="31"/>
      <c r="K1355" s="32"/>
      <c r="L1355" s="30"/>
      <c r="M1355" s="33"/>
    </row>
    <row r="1356" spans="1:13" x14ac:dyDescent="0.25">
      <c r="A1356" s="15" t="s">
        <v>2535</v>
      </c>
      <c r="B1356" s="16">
        <v>5</v>
      </c>
      <c r="E1356"/>
      <c r="F1356"/>
      <c r="I1356" s="22"/>
      <c r="J1356" s="31"/>
      <c r="K1356" s="32"/>
      <c r="L1356" s="30"/>
      <c r="M1356" s="33"/>
    </row>
    <row r="1357" spans="1:13" x14ac:dyDescent="0.25">
      <c r="A1357" s="15" t="s">
        <v>2959</v>
      </c>
      <c r="B1357" s="16">
        <v>6</v>
      </c>
      <c r="E1357"/>
      <c r="F1357"/>
      <c r="I1357" s="22"/>
      <c r="J1357" s="31"/>
      <c r="K1357" s="32"/>
      <c r="L1357" s="30"/>
      <c r="M1357" s="33"/>
    </row>
    <row r="1358" spans="1:13" x14ac:dyDescent="0.25">
      <c r="A1358" s="15" t="s">
        <v>2409</v>
      </c>
      <c r="B1358" s="16">
        <v>3</v>
      </c>
      <c r="E1358"/>
      <c r="F1358"/>
      <c r="I1358" s="22"/>
      <c r="J1358" s="31"/>
      <c r="K1358" s="32"/>
      <c r="L1358" s="30"/>
      <c r="M1358" s="33"/>
    </row>
    <row r="1359" spans="1:13" x14ac:dyDescent="0.25">
      <c r="A1359" s="15" t="s">
        <v>3179</v>
      </c>
      <c r="B1359" s="16">
        <v>5</v>
      </c>
      <c r="E1359"/>
      <c r="F1359"/>
      <c r="I1359" s="22"/>
      <c r="J1359" s="31"/>
      <c r="K1359" s="32"/>
      <c r="L1359" s="30"/>
      <c r="M1359" s="33"/>
    </row>
    <row r="1360" spans="1:13" x14ac:dyDescent="0.25">
      <c r="A1360" s="15" t="s">
        <v>2533</v>
      </c>
      <c r="B1360" s="16">
        <v>5</v>
      </c>
      <c r="E1360"/>
      <c r="F1360"/>
      <c r="I1360" s="22"/>
      <c r="J1360" s="31"/>
      <c r="K1360" s="32"/>
      <c r="L1360" s="30"/>
      <c r="M1360" s="33"/>
    </row>
    <row r="1361" spans="1:13" x14ac:dyDescent="0.25">
      <c r="A1361" s="15" t="s">
        <v>1627</v>
      </c>
      <c r="B1361" s="16">
        <v>3</v>
      </c>
      <c r="E1361"/>
      <c r="F1361"/>
      <c r="I1361" s="22"/>
      <c r="J1361" s="31"/>
      <c r="K1361" s="32"/>
      <c r="L1361" s="30"/>
      <c r="M1361" s="33"/>
    </row>
    <row r="1362" spans="1:13" x14ac:dyDescent="0.25">
      <c r="A1362" s="15" t="s">
        <v>87</v>
      </c>
      <c r="B1362" s="16">
        <v>5</v>
      </c>
      <c r="E1362"/>
      <c r="F1362"/>
      <c r="I1362" s="22"/>
      <c r="J1362" s="31"/>
      <c r="K1362" s="32"/>
      <c r="L1362" s="30"/>
      <c r="M1362" s="33"/>
    </row>
    <row r="1363" spans="1:13" x14ac:dyDescent="0.25">
      <c r="A1363" s="15" t="s">
        <v>2229</v>
      </c>
      <c r="B1363" s="16">
        <v>8</v>
      </c>
      <c r="E1363"/>
      <c r="F1363"/>
      <c r="I1363" s="22"/>
      <c r="J1363" s="31"/>
      <c r="K1363" s="32"/>
      <c r="L1363" s="30"/>
      <c r="M1363" s="33"/>
    </row>
    <row r="1364" spans="1:13" x14ac:dyDescent="0.25">
      <c r="A1364" s="15" t="s">
        <v>3171</v>
      </c>
      <c r="B1364" s="16">
        <v>7</v>
      </c>
      <c r="E1364"/>
      <c r="F1364"/>
      <c r="I1364" s="22"/>
      <c r="J1364" s="31"/>
      <c r="K1364" s="32"/>
      <c r="L1364" s="30"/>
      <c r="M1364" s="33"/>
    </row>
    <row r="1365" spans="1:13" x14ac:dyDescent="0.25">
      <c r="A1365" s="15" t="s">
        <v>1535</v>
      </c>
      <c r="B1365" s="16">
        <v>7</v>
      </c>
      <c r="E1365"/>
      <c r="F1365"/>
      <c r="I1365" s="22"/>
      <c r="J1365" s="31"/>
      <c r="K1365" s="32"/>
      <c r="L1365" s="30"/>
      <c r="M1365" s="33"/>
    </row>
    <row r="1366" spans="1:13" x14ac:dyDescent="0.25">
      <c r="A1366" s="15" t="s">
        <v>1276</v>
      </c>
      <c r="B1366" s="16">
        <v>7</v>
      </c>
      <c r="E1366"/>
      <c r="F1366"/>
      <c r="I1366" s="22"/>
      <c r="J1366" s="31"/>
      <c r="K1366" s="32"/>
      <c r="L1366" s="30"/>
      <c r="M1366" s="33"/>
    </row>
    <row r="1367" spans="1:13" x14ac:dyDescent="0.25">
      <c r="A1367" s="15" t="s">
        <v>890</v>
      </c>
      <c r="B1367" s="16">
        <v>3</v>
      </c>
      <c r="E1367"/>
      <c r="F1367"/>
      <c r="I1367" s="22"/>
      <c r="J1367" s="31"/>
      <c r="K1367" s="32"/>
      <c r="L1367" s="30"/>
      <c r="M1367" s="33"/>
    </row>
    <row r="1368" spans="1:13" x14ac:dyDescent="0.25">
      <c r="A1368" s="15" t="s">
        <v>333</v>
      </c>
      <c r="B1368" s="16">
        <v>6</v>
      </c>
      <c r="E1368"/>
      <c r="F1368"/>
      <c r="I1368" s="22"/>
      <c r="J1368" s="31"/>
      <c r="K1368" s="32"/>
      <c r="L1368" s="30"/>
      <c r="M1368" s="33"/>
    </row>
    <row r="1369" spans="1:13" x14ac:dyDescent="0.25">
      <c r="A1369" s="15" t="s">
        <v>2036</v>
      </c>
      <c r="B1369" s="16">
        <v>6</v>
      </c>
      <c r="E1369"/>
      <c r="F1369"/>
      <c r="I1369" s="22"/>
      <c r="J1369" s="31"/>
      <c r="K1369" s="32"/>
      <c r="L1369" s="30"/>
      <c r="M1369" s="33"/>
    </row>
    <row r="1370" spans="1:13" x14ac:dyDescent="0.25">
      <c r="A1370" s="15" t="s">
        <v>1613</v>
      </c>
      <c r="B1370" s="16">
        <v>6</v>
      </c>
      <c r="E1370"/>
      <c r="F1370"/>
      <c r="I1370" s="22"/>
      <c r="J1370" s="31"/>
      <c r="K1370" s="32"/>
      <c r="L1370" s="30"/>
      <c r="M1370" s="33"/>
    </row>
    <row r="1371" spans="1:13" x14ac:dyDescent="0.25">
      <c r="A1371" s="15" t="s">
        <v>2717</v>
      </c>
      <c r="B1371" s="16">
        <v>4</v>
      </c>
      <c r="E1371"/>
      <c r="F1371"/>
      <c r="I1371" s="22"/>
      <c r="J1371" s="31"/>
      <c r="K1371" s="32"/>
      <c r="L1371" s="30"/>
      <c r="M1371" s="33"/>
    </row>
    <row r="1372" spans="1:13" x14ac:dyDescent="0.25">
      <c r="A1372" s="15" t="s">
        <v>2262</v>
      </c>
      <c r="B1372" s="16">
        <v>5</v>
      </c>
      <c r="E1372"/>
      <c r="F1372"/>
      <c r="I1372" s="22"/>
      <c r="J1372" s="31"/>
      <c r="K1372" s="32"/>
      <c r="L1372" s="30"/>
      <c r="M1372" s="33"/>
    </row>
    <row r="1373" spans="1:13" x14ac:dyDescent="0.25">
      <c r="A1373" s="15" t="s">
        <v>2636</v>
      </c>
      <c r="B1373" s="16">
        <v>4</v>
      </c>
      <c r="E1373"/>
      <c r="F1373"/>
      <c r="I1373" s="22"/>
      <c r="J1373" s="31"/>
      <c r="K1373" s="32"/>
      <c r="L1373" s="30"/>
      <c r="M1373" s="33"/>
    </row>
    <row r="1374" spans="1:13" x14ac:dyDescent="0.25">
      <c r="A1374" s="15" t="s">
        <v>2571</v>
      </c>
      <c r="B1374" s="16">
        <v>2</v>
      </c>
      <c r="E1374"/>
      <c r="F1374"/>
      <c r="I1374" s="22"/>
      <c r="J1374" s="31"/>
      <c r="K1374" s="32"/>
      <c r="L1374" s="30"/>
      <c r="M1374" s="33"/>
    </row>
    <row r="1375" spans="1:13" x14ac:dyDescent="0.25">
      <c r="A1375" s="15" t="s">
        <v>1565</v>
      </c>
      <c r="B1375" s="16">
        <v>4</v>
      </c>
      <c r="E1375"/>
      <c r="F1375"/>
      <c r="I1375" s="22"/>
      <c r="J1375" s="31"/>
      <c r="K1375" s="32"/>
      <c r="L1375" s="30"/>
      <c r="M1375" s="33"/>
    </row>
    <row r="1376" spans="1:13" x14ac:dyDescent="0.25">
      <c r="A1376" s="15" t="s">
        <v>339</v>
      </c>
      <c r="B1376" s="16">
        <v>13</v>
      </c>
      <c r="E1376"/>
      <c r="F1376"/>
      <c r="I1376" s="22"/>
      <c r="J1376" s="31"/>
      <c r="K1376" s="32"/>
      <c r="L1376" s="30"/>
      <c r="M1376" s="33"/>
    </row>
    <row r="1377" spans="1:13" x14ac:dyDescent="0.25">
      <c r="A1377" s="15" t="s">
        <v>61</v>
      </c>
      <c r="B1377" s="16">
        <v>10</v>
      </c>
      <c r="E1377"/>
      <c r="F1377"/>
      <c r="I1377" s="22"/>
      <c r="J1377" s="31"/>
      <c r="K1377" s="32"/>
      <c r="L1377" s="30"/>
      <c r="M1377" s="33"/>
    </row>
    <row r="1378" spans="1:13" x14ac:dyDescent="0.25">
      <c r="A1378" s="15" t="s">
        <v>1823</v>
      </c>
      <c r="B1378" s="16">
        <v>4</v>
      </c>
      <c r="E1378"/>
      <c r="F1378"/>
      <c r="I1378" s="22"/>
      <c r="J1378" s="31"/>
      <c r="K1378" s="32"/>
      <c r="L1378" s="30"/>
      <c r="M1378" s="33"/>
    </row>
    <row r="1379" spans="1:13" x14ac:dyDescent="0.25">
      <c r="A1379" s="15" t="s">
        <v>2607</v>
      </c>
      <c r="B1379" s="16">
        <v>5</v>
      </c>
      <c r="E1379"/>
      <c r="F1379"/>
      <c r="I1379" s="22"/>
      <c r="J1379" s="31"/>
      <c r="K1379" s="32"/>
      <c r="L1379" s="30"/>
      <c r="M1379" s="33"/>
    </row>
    <row r="1380" spans="1:13" x14ac:dyDescent="0.25">
      <c r="A1380" s="15" t="s">
        <v>2006</v>
      </c>
      <c r="B1380" s="16">
        <v>5</v>
      </c>
      <c r="E1380"/>
      <c r="F1380"/>
      <c r="I1380" s="22"/>
      <c r="J1380" s="31"/>
      <c r="K1380" s="32"/>
      <c r="L1380" s="30"/>
      <c r="M1380" s="33"/>
    </row>
    <row r="1381" spans="1:13" x14ac:dyDescent="0.25">
      <c r="A1381" s="15" t="s">
        <v>980</v>
      </c>
      <c r="B1381" s="16">
        <v>10</v>
      </c>
      <c r="E1381"/>
      <c r="F1381"/>
      <c r="I1381" s="22"/>
      <c r="J1381" s="31"/>
      <c r="K1381" s="32"/>
      <c r="L1381" s="30"/>
      <c r="M1381" s="33"/>
    </row>
    <row r="1382" spans="1:13" x14ac:dyDescent="0.25">
      <c r="A1382" s="15" t="s">
        <v>857</v>
      </c>
      <c r="B1382" s="16">
        <v>8</v>
      </c>
      <c r="E1382"/>
      <c r="F1382"/>
      <c r="I1382" s="22"/>
      <c r="J1382" s="31"/>
      <c r="K1382" s="32"/>
      <c r="L1382" s="30"/>
      <c r="M1382" s="33"/>
    </row>
    <row r="1383" spans="1:13" x14ac:dyDescent="0.25">
      <c r="A1383" s="15" t="s">
        <v>808</v>
      </c>
      <c r="B1383" s="16">
        <v>4</v>
      </c>
      <c r="E1383"/>
      <c r="F1383"/>
      <c r="I1383" s="22"/>
      <c r="J1383" s="31"/>
      <c r="K1383" s="32"/>
      <c r="L1383" s="30"/>
      <c r="M1383" s="33"/>
    </row>
    <row r="1384" spans="1:13" x14ac:dyDescent="0.25">
      <c r="A1384" s="15" t="s">
        <v>2731</v>
      </c>
      <c r="B1384" s="16">
        <v>3</v>
      </c>
      <c r="E1384"/>
      <c r="F1384"/>
      <c r="I1384" s="22"/>
      <c r="J1384" s="31"/>
      <c r="K1384" s="32"/>
      <c r="L1384" s="30"/>
      <c r="M1384" s="33"/>
    </row>
    <row r="1385" spans="1:13" x14ac:dyDescent="0.25">
      <c r="A1385" s="15" t="s">
        <v>2351</v>
      </c>
      <c r="B1385" s="16">
        <v>5</v>
      </c>
      <c r="E1385"/>
      <c r="F1385"/>
      <c r="I1385" s="22"/>
      <c r="J1385" s="31"/>
      <c r="K1385" s="32"/>
      <c r="L1385" s="30"/>
      <c r="M1385" s="33"/>
    </row>
    <row r="1386" spans="1:13" x14ac:dyDescent="0.25">
      <c r="A1386" s="15" t="s">
        <v>534</v>
      </c>
      <c r="B1386" s="16">
        <v>5</v>
      </c>
      <c r="E1386"/>
      <c r="F1386"/>
      <c r="I1386" s="22"/>
      <c r="J1386" s="31"/>
      <c r="K1386" s="32"/>
      <c r="L1386" s="30"/>
      <c r="M1386" s="33"/>
    </row>
    <row r="1387" spans="1:13" x14ac:dyDescent="0.25">
      <c r="A1387" s="15" t="s">
        <v>2925</v>
      </c>
      <c r="B1387" s="16">
        <v>8</v>
      </c>
      <c r="E1387"/>
      <c r="F1387"/>
      <c r="I1387" s="22"/>
      <c r="J1387" s="31"/>
      <c r="K1387" s="32"/>
      <c r="L1387" s="30"/>
      <c r="M1387" s="33"/>
    </row>
    <row r="1388" spans="1:13" x14ac:dyDescent="0.25">
      <c r="A1388" s="15" t="s">
        <v>2747</v>
      </c>
      <c r="B1388" s="16">
        <v>8</v>
      </c>
      <c r="E1388"/>
      <c r="F1388"/>
      <c r="I1388" s="22"/>
      <c r="J1388" s="31"/>
      <c r="K1388" s="32"/>
      <c r="L1388" s="30"/>
      <c r="M1388" s="33"/>
    </row>
    <row r="1389" spans="1:13" x14ac:dyDescent="0.25">
      <c r="A1389" s="15" t="s">
        <v>872</v>
      </c>
      <c r="B1389" s="16">
        <v>5</v>
      </c>
      <c r="E1389"/>
      <c r="F1389"/>
      <c r="I1389" s="22"/>
      <c r="J1389" s="31"/>
      <c r="K1389" s="32"/>
      <c r="L1389" s="30"/>
      <c r="M1389" s="33"/>
    </row>
    <row r="1390" spans="1:13" x14ac:dyDescent="0.25">
      <c r="A1390" s="15" t="s">
        <v>2241</v>
      </c>
      <c r="B1390" s="16">
        <v>5</v>
      </c>
      <c r="E1390"/>
      <c r="F1390"/>
      <c r="I1390" s="22"/>
      <c r="J1390" s="31"/>
      <c r="K1390" s="32"/>
      <c r="L1390" s="30"/>
      <c r="M1390" s="33"/>
    </row>
    <row r="1391" spans="1:13" x14ac:dyDescent="0.25">
      <c r="A1391" s="15" t="s">
        <v>2728</v>
      </c>
      <c r="B1391" s="16">
        <v>5</v>
      </c>
      <c r="E1391"/>
      <c r="F1391"/>
      <c r="I1391" s="22"/>
      <c r="J1391" s="31"/>
      <c r="K1391" s="32"/>
      <c r="L1391" s="30"/>
      <c r="M1391" s="33"/>
    </row>
    <row r="1392" spans="1:13" x14ac:dyDescent="0.25">
      <c r="A1392" s="15" t="s">
        <v>2644</v>
      </c>
      <c r="B1392" s="16">
        <v>5</v>
      </c>
      <c r="E1392"/>
      <c r="F1392"/>
      <c r="I1392" s="22"/>
      <c r="J1392" s="31"/>
      <c r="K1392" s="32"/>
      <c r="L1392" s="30"/>
      <c r="M1392" s="33"/>
    </row>
    <row r="1393" spans="1:13" x14ac:dyDescent="0.25">
      <c r="A1393" s="15" t="s">
        <v>1150</v>
      </c>
      <c r="B1393" s="16">
        <v>6</v>
      </c>
      <c r="E1393"/>
      <c r="F1393"/>
      <c r="I1393" s="22"/>
      <c r="J1393" s="31"/>
      <c r="K1393" s="32"/>
      <c r="L1393" s="30"/>
      <c r="M1393" s="33"/>
    </row>
    <row r="1394" spans="1:13" x14ac:dyDescent="0.25">
      <c r="A1394" s="15" t="s">
        <v>2822</v>
      </c>
      <c r="B1394" s="16">
        <v>3</v>
      </c>
      <c r="E1394"/>
      <c r="F1394"/>
      <c r="I1394" s="22"/>
      <c r="J1394" s="31"/>
      <c r="K1394" s="32"/>
      <c r="L1394" s="30"/>
      <c r="M1394" s="33"/>
    </row>
    <row r="1395" spans="1:13" x14ac:dyDescent="0.25">
      <c r="A1395" s="15" t="s">
        <v>497</v>
      </c>
      <c r="B1395" s="16">
        <v>4</v>
      </c>
      <c r="E1395"/>
      <c r="F1395"/>
      <c r="I1395" s="22"/>
      <c r="J1395" s="31"/>
      <c r="K1395" s="32"/>
      <c r="L1395" s="30"/>
      <c r="M1395" s="33"/>
    </row>
    <row r="1396" spans="1:13" x14ac:dyDescent="0.25">
      <c r="A1396" s="15" t="s">
        <v>2004</v>
      </c>
      <c r="B1396" s="16">
        <v>2</v>
      </c>
      <c r="E1396"/>
      <c r="F1396"/>
      <c r="I1396" s="22"/>
      <c r="J1396" s="31"/>
      <c r="K1396" s="32"/>
      <c r="L1396" s="30"/>
      <c r="M1396" s="33"/>
    </row>
    <row r="1397" spans="1:13" x14ac:dyDescent="0.25">
      <c r="A1397" s="15" t="s">
        <v>2274</v>
      </c>
      <c r="B1397" s="16">
        <v>6</v>
      </c>
      <c r="E1397"/>
      <c r="F1397"/>
      <c r="I1397" s="22"/>
      <c r="J1397" s="31"/>
      <c r="K1397" s="32"/>
      <c r="L1397" s="30"/>
      <c r="M1397" s="33"/>
    </row>
    <row r="1398" spans="1:13" x14ac:dyDescent="0.25">
      <c r="A1398" s="15" t="s">
        <v>1772</v>
      </c>
      <c r="B1398" s="16">
        <v>2</v>
      </c>
      <c r="E1398"/>
      <c r="F1398"/>
      <c r="I1398" s="22"/>
      <c r="J1398" s="31"/>
      <c r="K1398" s="32"/>
      <c r="L1398" s="30"/>
      <c r="M1398" s="33"/>
    </row>
    <row r="1399" spans="1:13" x14ac:dyDescent="0.25">
      <c r="A1399" s="15" t="s">
        <v>2536</v>
      </c>
      <c r="B1399" s="16">
        <v>3</v>
      </c>
      <c r="E1399"/>
      <c r="F1399"/>
      <c r="I1399" s="22"/>
      <c r="J1399" s="31"/>
      <c r="K1399" s="32"/>
      <c r="L1399" s="30"/>
      <c r="M1399" s="33"/>
    </row>
    <row r="1400" spans="1:13" x14ac:dyDescent="0.25">
      <c r="A1400" s="15" t="s">
        <v>337</v>
      </c>
      <c r="B1400" s="16">
        <v>6</v>
      </c>
      <c r="E1400"/>
      <c r="F1400"/>
      <c r="I1400" s="22"/>
      <c r="J1400" s="31"/>
      <c r="K1400" s="32"/>
      <c r="L1400" s="30"/>
      <c r="M1400" s="33"/>
    </row>
    <row r="1401" spans="1:13" x14ac:dyDescent="0.25">
      <c r="A1401" s="15" t="s">
        <v>567</v>
      </c>
      <c r="B1401" s="16">
        <v>5</v>
      </c>
      <c r="E1401"/>
      <c r="F1401"/>
      <c r="I1401" s="22"/>
      <c r="J1401" s="31"/>
      <c r="K1401" s="32"/>
      <c r="L1401" s="30"/>
      <c r="M1401" s="33"/>
    </row>
    <row r="1402" spans="1:13" x14ac:dyDescent="0.25">
      <c r="A1402" s="15" t="s">
        <v>2824</v>
      </c>
      <c r="B1402" s="16">
        <v>2</v>
      </c>
      <c r="E1402"/>
      <c r="F1402"/>
      <c r="I1402" s="22"/>
      <c r="J1402" s="31"/>
      <c r="K1402" s="32"/>
      <c r="L1402" s="30"/>
      <c r="M1402" s="33"/>
    </row>
    <row r="1403" spans="1:13" x14ac:dyDescent="0.25">
      <c r="A1403" s="15" t="s">
        <v>2578</v>
      </c>
      <c r="B1403" s="16">
        <v>5</v>
      </c>
      <c r="E1403"/>
      <c r="F1403"/>
      <c r="I1403" s="22"/>
      <c r="J1403" s="31"/>
      <c r="K1403" s="32"/>
      <c r="L1403" s="30"/>
      <c r="M1403" s="33"/>
    </row>
    <row r="1404" spans="1:13" x14ac:dyDescent="0.25">
      <c r="A1404" s="15" t="s">
        <v>1886</v>
      </c>
      <c r="B1404" s="16">
        <v>7</v>
      </c>
      <c r="E1404"/>
      <c r="F1404"/>
      <c r="I1404" s="22"/>
      <c r="J1404" s="31"/>
      <c r="K1404" s="32"/>
      <c r="L1404" s="30"/>
      <c r="M1404" s="33"/>
    </row>
    <row r="1405" spans="1:13" x14ac:dyDescent="0.25">
      <c r="A1405" s="15" t="s">
        <v>2780</v>
      </c>
      <c r="B1405" s="16">
        <v>5</v>
      </c>
      <c r="E1405"/>
      <c r="F1405"/>
      <c r="I1405" s="22"/>
      <c r="J1405" s="31"/>
      <c r="K1405" s="32"/>
      <c r="L1405" s="30"/>
      <c r="M1405" s="33"/>
    </row>
    <row r="1406" spans="1:13" x14ac:dyDescent="0.25">
      <c r="A1406" s="15" t="s">
        <v>2744</v>
      </c>
      <c r="B1406" s="16">
        <v>8</v>
      </c>
      <c r="E1406"/>
      <c r="F1406"/>
      <c r="I1406" s="22"/>
      <c r="J1406" s="31"/>
      <c r="K1406" s="32"/>
      <c r="L1406" s="30"/>
      <c r="M1406" s="33"/>
    </row>
    <row r="1407" spans="1:13" x14ac:dyDescent="0.25">
      <c r="A1407" s="15" t="s">
        <v>2902</v>
      </c>
      <c r="B1407" s="16">
        <v>3</v>
      </c>
      <c r="E1407"/>
      <c r="F1407"/>
      <c r="I1407" s="22"/>
      <c r="J1407" s="31"/>
      <c r="K1407" s="32"/>
      <c r="L1407" s="30"/>
      <c r="M1407" s="33"/>
    </row>
    <row r="1408" spans="1:13" x14ac:dyDescent="0.25">
      <c r="A1408" s="15" t="s">
        <v>1884</v>
      </c>
      <c r="B1408" s="16">
        <v>6</v>
      </c>
      <c r="E1408"/>
      <c r="F1408"/>
      <c r="I1408" s="22"/>
      <c r="J1408" s="31"/>
      <c r="K1408" s="32"/>
      <c r="L1408" s="30"/>
      <c r="M1408" s="33"/>
    </row>
    <row r="1409" spans="1:13" x14ac:dyDescent="0.25">
      <c r="A1409" s="15" t="s">
        <v>364</v>
      </c>
      <c r="B1409" s="16">
        <v>2</v>
      </c>
      <c r="E1409"/>
      <c r="F1409"/>
      <c r="I1409" s="22"/>
      <c r="J1409" s="31"/>
      <c r="K1409" s="32"/>
      <c r="L1409" s="30"/>
      <c r="M1409" s="33"/>
    </row>
    <row r="1410" spans="1:13" x14ac:dyDescent="0.25">
      <c r="A1410" s="15" t="s">
        <v>476</v>
      </c>
      <c r="B1410" s="16">
        <v>9</v>
      </c>
      <c r="E1410"/>
      <c r="F1410"/>
      <c r="I1410" s="22"/>
      <c r="J1410" s="31"/>
      <c r="K1410" s="32"/>
      <c r="L1410" s="30"/>
      <c r="M1410" s="33"/>
    </row>
    <row r="1411" spans="1:13" x14ac:dyDescent="0.25">
      <c r="A1411" s="15" t="s">
        <v>327</v>
      </c>
      <c r="B1411" s="16">
        <v>1</v>
      </c>
      <c r="E1411"/>
      <c r="F1411"/>
      <c r="I1411" s="22"/>
      <c r="J1411" s="31"/>
      <c r="K1411" s="32"/>
      <c r="L1411" s="30"/>
      <c r="M1411" s="33"/>
    </row>
    <row r="1412" spans="1:13" x14ac:dyDescent="0.25">
      <c r="A1412" s="15" t="s">
        <v>3073</v>
      </c>
      <c r="B1412" s="16">
        <v>7</v>
      </c>
      <c r="E1412"/>
      <c r="F1412"/>
      <c r="I1412" s="22"/>
      <c r="J1412" s="31"/>
      <c r="K1412" s="32"/>
      <c r="L1412" s="30"/>
      <c r="M1412" s="33"/>
    </row>
    <row r="1413" spans="1:13" x14ac:dyDescent="0.25">
      <c r="A1413" s="15" t="s">
        <v>1104</v>
      </c>
      <c r="B1413" s="16">
        <v>11</v>
      </c>
      <c r="E1413"/>
      <c r="F1413"/>
      <c r="I1413" s="22"/>
      <c r="J1413" s="31"/>
      <c r="K1413" s="32"/>
      <c r="L1413" s="30"/>
      <c r="M1413" s="33"/>
    </row>
    <row r="1414" spans="1:13" x14ac:dyDescent="0.25">
      <c r="A1414" s="15" t="s">
        <v>878</v>
      </c>
      <c r="B1414" s="16">
        <v>6</v>
      </c>
      <c r="E1414"/>
      <c r="F1414"/>
      <c r="I1414" s="22"/>
      <c r="J1414" s="31"/>
      <c r="K1414" s="32"/>
      <c r="L1414" s="30"/>
      <c r="M1414" s="33"/>
    </row>
    <row r="1415" spans="1:13" x14ac:dyDescent="0.25">
      <c r="A1415" s="15" t="s">
        <v>687</v>
      </c>
      <c r="B1415" s="16">
        <v>4</v>
      </c>
      <c r="E1415"/>
      <c r="F1415"/>
      <c r="I1415" s="22"/>
      <c r="J1415" s="31"/>
      <c r="K1415" s="32"/>
      <c r="L1415" s="30"/>
      <c r="M1415" s="33"/>
    </row>
    <row r="1416" spans="1:13" x14ac:dyDescent="0.25">
      <c r="A1416" s="15" t="s">
        <v>1205</v>
      </c>
      <c r="B1416" s="16">
        <v>5</v>
      </c>
      <c r="E1416"/>
      <c r="F1416"/>
      <c r="I1416" s="22"/>
      <c r="J1416" s="31"/>
      <c r="K1416" s="32"/>
      <c r="L1416" s="30"/>
      <c r="M1416" s="33"/>
    </row>
    <row r="1417" spans="1:13" x14ac:dyDescent="0.25">
      <c r="A1417" s="15" t="s">
        <v>1577</v>
      </c>
      <c r="B1417" s="16">
        <v>4</v>
      </c>
      <c r="E1417"/>
      <c r="F1417"/>
      <c r="I1417" s="22"/>
      <c r="J1417" s="31"/>
      <c r="K1417" s="32"/>
      <c r="L1417" s="30"/>
      <c r="M1417" s="33"/>
    </row>
    <row r="1418" spans="1:13" x14ac:dyDescent="0.25">
      <c r="A1418" s="15" t="s">
        <v>507</v>
      </c>
      <c r="B1418" s="16">
        <v>2</v>
      </c>
      <c r="E1418"/>
      <c r="F1418"/>
      <c r="I1418" s="22"/>
      <c r="J1418" s="31"/>
      <c r="K1418" s="32"/>
      <c r="L1418" s="30"/>
      <c r="M1418" s="33"/>
    </row>
    <row r="1419" spans="1:13" x14ac:dyDescent="0.25">
      <c r="A1419" s="15" t="s">
        <v>2550</v>
      </c>
      <c r="B1419" s="16">
        <v>3</v>
      </c>
      <c r="E1419"/>
      <c r="F1419"/>
      <c r="I1419" s="22"/>
      <c r="J1419" s="31"/>
      <c r="K1419" s="32"/>
      <c r="L1419" s="30"/>
      <c r="M1419" s="33"/>
    </row>
    <row r="1420" spans="1:13" x14ac:dyDescent="0.25">
      <c r="A1420" s="15" t="s">
        <v>662</v>
      </c>
      <c r="B1420" s="16">
        <v>5</v>
      </c>
      <c r="E1420"/>
      <c r="F1420"/>
      <c r="I1420" s="22"/>
      <c r="J1420" s="31"/>
      <c r="K1420" s="32"/>
      <c r="L1420" s="30"/>
      <c r="M1420" s="33"/>
    </row>
    <row r="1421" spans="1:13" x14ac:dyDescent="0.25">
      <c r="A1421" s="15" t="s">
        <v>611</v>
      </c>
      <c r="B1421" s="16">
        <v>3</v>
      </c>
      <c r="E1421"/>
      <c r="F1421"/>
      <c r="I1421" s="22"/>
      <c r="J1421" s="31"/>
      <c r="K1421" s="32"/>
      <c r="L1421" s="30"/>
      <c r="M1421" s="33"/>
    </row>
    <row r="1422" spans="1:13" x14ac:dyDescent="0.25">
      <c r="A1422" s="15" t="s">
        <v>2870</v>
      </c>
      <c r="B1422" s="16">
        <v>7</v>
      </c>
      <c r="E1422"/>
      <c r="F1422"/>
      <c r="I1422" s="22"/>
      <c r="J1422" s="31"/>
      <c r="K1422" s="32"/>
      <c r="L1422" s="30"/>
      <c r="M1422" s="33"/>
    </row>
    <row r="1423" spans="1:13" x14ac:dyDescent="0.25">
      <c r="A1423" s="15" t="s">
        <v>2729</v>
      </c>
      <c r="B1423" s="16">
        <v>3</v>
      </c>
      <c r="E1423"/>
      <c r="F1423"/>
      <c r="I1423" s="22"/>
      <c r="J1423" s="31"/>
      <c r="K1423" s="32"/>
      <c r="L1423" s="30"/>
      <c r="M1423" s="33"/>
    </row>
    <row r="1424" spans="1:13" x14ac:dyDescent="0.25">
      <c r="A1424" s="15" t="s">
        <v>2795</v>
      </c>
      <c r="B1424" s="16">
        <v>3</v>
      </c>
      <c r="E1424"/>
      <c r="F1424"/>
      <c r="I1424" s="22"/>
      <c r="J1424" s="31"/>
      <c r="K1424" s="32"/>
      <c r="L1424" s="30"/>
      <c r="M1424" s="33"/>
    </row>
    <row r="1425" spans="1:13" x14ac:dyDescent="0.25">
      <c r="A1425" s="15" t="s">
        <v>1400</v>
      </c>
      <c r="B1425" s="16">
        <v>3</v>
      </c>
      <c r="E1425"/>
      <c r="F1425"/>
      <c r="I1425" s="22"/>
      <c r="J1425" s="31"/>
      <c r="K1425" s="32"/>
      <c r="L1425" s="30"/>
      <c r="M1425" s="33"/>
    </row>
    <row r="1426" spans="1:13" x14ac:dyDescent="0.25">
      <c r="A1426" s="15" t="s">
        <v>351</v>
      </c>
      <c r="B1426" s="16">
        <v>1</v>
      </c>
      <c r="E1426"/>
      <c r="F1426"/>
      <c r="I1426" s="22"/>
      <c r="J1426" s="31"/>
      <c r="K1426" s="32"/>
      <c r="L1426" s="30"/>
      <c r="M1426" s="33"/>
    </row>
    <row r="1427" spans="1:13" x14ac:dyDescent="0.25">
      <c r="A1427" s="15" t="s">
        <v>1021</v>
      </c>
      <c r="B1427" s="16">
        <v>2</v>
      </c>
      <c r="E1427"/>
      <c r="F1427"/>
      <c r="I1427" s="22"/>
      <c r="J1427" s="31"/>
      <c r="K1427" s="32"/>
      <c r="L1427" s="30"/>
      <c r="M1427" s="33"/>
    </row>
    <row r="1428" spans="1:13" x14ac:dyDescent="0.25">
      <c r="A1428" s="15" t="s">
        <v>1078</v>
      </c>
      <c r="B1428" s="16">
        <v>4</v>
      </c>
      <c r="E1428"/>
      <c r="F1428"/>
      <c r="I1428" s="22"/>
      <c r="J1428" s="31"/>
      <c r="K1428" s="32"/>
      <c r="L1428" s="30"/>
      <c r="M1428" s="33"/>
    </row>
    <row r="1429" spans="1:13" x14ac:dyDescent="0.25">
      <c r="A1429" s="15" t="s">
        <v>1648</v>
      </c>
      <c r="B1429" s="16">
        <v>3</v>
      </c>
      <c r="E1429"/>
      <c r="F1429"/>
      <c r="I1429" s="22"/>
      <c r="J1429" s="31"/>
      <c r="K1429" s="32"/>
      <c r="L1429" s="30"/>
      <c r="M1429" s="33"/>
    </row>
    <row r="1430" spans="1:13" x14ac:dyDescent="0.25">
      <c r="A1430" s="15" t="s">
        <v>1326</v>
      </c>
      <c r="B1430" s="16">
        <v>11</v>
      </c>
      <c r="E1430"/>
      <c r="F1430"/>
      <c r="I1430" s="22"/>
      <c r="J1430" s="31"/>
      <c r="K1430" s="32"/>
      <c r="L1430" s="30"/>
      <c r="M1430" s="33"/>
    </row>
    <row r="1431" spans="1:13" x14ac:dyDescent="0.25">
      <c r="A1431" s="15" t="s">
        <v>609</v>
      </c>
      <c r="B1431" s="16">
        <v>3</v>
      </c>
      <c r="E1431"/>
      <c r="F1431"/>
      <c r="I1431" s="22"/>
      <c r="J1431" s="31"/>
      <c r="K1431" s="32"/>
      <c r="L1431" s="30"/>
      <c r="M1431" s="33"/>
    </row>
    <row r="1432" spans="1:13" x14ac:dyDescent="0.25">
      <c r="A1432" s="15" t="s">
        <v>1931</v>
      </c>
      <c r="B1432" s="16">
        <v>3</v>
      </c>
      <c r="E1432"/>
      <c r="F1432"/>
      <c r="I1432" s="22"/>
      <c r="J1432" s="31"/>
      <c r="K1432" s="32"/>
      <c r="L1432" s="30"/>
      <c r="M1432" s="33"/>
    </row>
    <row r="1433" spans="1:13" x14ac:dyDescent="0.25">
      <c r="A1433" s="15" t="s">
        <v>1933</v>
      </c>
      <c r="B1433" s="16">
        <v>7</v>
      </c>
      <c r="E1433"/>
      <c r="F1433"/>
      <c r="I1433" s="22"/>
      <c r="J1433" s="31"/>
      <c r="K1433" s="32"/>
      <c r="L1433" s="30"/>
      <c r="M1433" s="33"/>
    </row>
    <row r="1434" spans="1:13" x14ac:dyDescent="0.25">
      <c r="A1434" s="15" t="s">
        <v>2887</v>
      </c>
      <c r="B1434" s="16">
        <v>2</v>
      </c>
      <c r="E1434"/>
      <c r="F1434"/>
      <c r="I1434" s="22"/>
      <c r="J1434" s="31"/>
      <c r="K1434" s="32"/>
      <c r="L1434" s="30"/>
      <c r="M1434" s="33"/>
    </row>
    <row r="1435" spans="1:13" x14ac:dyDescent="0.25">
      <c r="A1435" s="15" t="s">
        <v>1604</v>
      </c>
      <c r="B1435" s="16">
        <v>3</v>
      </c>
      <c r="E1435"/>
      <c r="F1435"/>
      <c r="I1435" s="22"/>
      <c r="J1435" s="31"/>
      <c r="K1435" s="32"/>
      <c r="L1435" s="30"/>
      <c r="M1435" s="33"/>
    </row>
    <row r="1436" spans="1:13" x14ac:dyDescent="0.25">
      <c r="A1436" s="15" t="s">
        <v>1913</v>
      </c>
      <c r="B1436" s="16">
        <v>4</v>
      </c>
      <c r="E1436"/>
      <c r="F1436"/>
      <c r="I1436" s="22"/>
      <c r="J1436" s="31"/>
      <c r="K1436" s="32"/>
      <c r="L1436" s="30"/>
      <c r="M1436" s="33"/>
    </row>
    <row r="1437" spans="1:13" x14ac:dyDescent="0.25">
      <c r="A1437" s="15" t="s">
        <v>1534</v>
      </c>
      <c r="B1437" s="16">
        <v>2</v>
      </c>
      <c r="E1437"/>
      <c r="F1437"/>
      <c r="I1437" s="22"/>
      <c r="J1437" s="31"/>
      <c r="K1437" s="32"/>
      <c r="L1437" s="30"/>
      <c r="M1437" s="33"/>
    </row>
    <row r="1438" spans="1:13" x14ac:dyDescent="0.25">
      <c r="A1438" s="15" t="s">
        <v>2001</v>
      </c>
      <c r="B1438" s="16">
        <v>3</v>
      </c>
      <c r="E1438"/>
      <c r="F1438"/>
      <c r="I1438" s="22"/>
      <c r="J1438" s="31"/>
      <c r="K1438" s="32"/>
      <c r="L1438" s="30"/>
      <c r="M1438" s="33"/>
    </row>
    <row r="1439" spans="1:13" x14ac:dyDescent="0.25">
      <c r="A1439" s="15" t="s">
        <v>2329</v>
      </c>
      <c r="B1439" s="16">
        <v>4</v>
      </c>
      <c r="E1439"/>
      <c r="F1439"/>
      <c r="I1439" s="22"/>
      <c r="J1439" s="31"/>
      <c r="K1439" s="32"/>
      <c r="L1439" s="30"/>
      <c r="M1439" s="33"/>
    </row>
    <row r="1440" spans="1:13" x14ac:dyDescent="0.25">
      <c r="A1440" s="15" t="s">
        <v>780</v>
      </c>
      <c r="B1440" s="16">
        <v>5</v>
      </c>
      <c r="E1440"/>
      <c r="F1440"/>
      <c r="I1440" s="22"/>
      <c r="J1440" s="31"/>
      <c r="K1440" s="32"/>
      <c r="L1440" s="30"/>
      <c r="M1440" s="33"/>
    </row>
    <row r="1441" spans="1:13" x14ac:dyDescent="0.25">
      <c r="A1441" s="15" t="s">
        <v>3162</v>
      </c>
      <c r="B1441" s="16">
        <v>3</v>
      </c>
      <c r="E1441"/>
      <c r="F1441"/>
      <c r="I1441" s="22"/>
      <c r="J1441" s="31"/>
      <c r="K1441" s="32"/>
      <c r="L1441" s="30"/>
      <c r="M1441" s="33"/>
    </row>
    <row r="1442" spans="1:13" x14ac:dyDescent="0.25">
      <c r="A1442" s="15" t="s">
        <v>2213</v>
      </c>
      <c r="B1442" s="16">
        <v>9</v>
      </c>
      <c r="E1442"/>
      <c r="F1442"/>
      <c r="I1442" s="22"/>
      <c r="J1442" s="31"/>
      <c r="K1442" s="32"/>
      <c r="L1442" s="30"/>
      <c r="M1442" s="33"/>
    </row>
    <row r="1443" spans="1:13" x14ac:dyDescent="0.25">
      <c r="A1443" s="15" t="s">
        <v>69</v>
      </c>
      <c r="B1443" s="16">
        <v>3</v>
      </c>
      <c r="E1443"/>
      <c r="F1443"/>
      <c r="I1443" s="22"/>
      <c r="J1443" s="31"/>
      <c r="K1443" s="32"/>
      <c r="L1443" s="30"/>
      <c r="M1443" s="33"/>
    </row>
    <row r="1444" spans="1:13" x14ac:dyDescent="0.25">
      <c r="A1444" s="15" t="s">
        <v>3019</v>
      </c>
      <c r="B1444" s="16">
        <v>7</v>
      </c>
      <c r="E1444"/>
      <c r="F1444"/>
      <c r="I1444" s="22"/>
      <c r="J1444" s="31"/>
      <c r="K1444" s="32"/>
      <c r="L1444" s="30"/>
      <c r="M1444" s="33"/>
    </row>
    <row r="1445" spans="1:13" x14ac:dyDescent="0.25">
      <c r="A1445" s="15" t="s">
        <v>1127</v>
      </c>
      <c r="B1445" s="16">
        <v>2</v>
      </c>
      <c r="E1445"/>
      <c r="F1445"/>
      <c r="I1445" s="22"/>
      <c r="J1445" s="31"/>
      <c r="K1445" s="32"/>
      <c r="L1445" s="30"/>
      <c r="M1445" s="33"/>
    </row>
    <row r="1446" spans="1:13" x14ac:dyDescent="0.25">
      <c r="A1446" s="15" t="s">
        <v>1611</v>
      </c>
      <c r="B1446" s="16">
        <v>7</v>
      </c>
      <c r="E1446"/>
      <c r="F1446"/>
      <c r="I1446" s="22"/>
      <c r="J1446" s="31"/>
      <c r="K1446" s="32"/>
      <c r="L1446" s="30"/>
      <c r="M1446" s="33"/>
    </row>
    <row r="1447" spans="1:13" x14ac:dyDescent="0.25">
      <c r="A1447" s="15" t="s">
        <v>587</v>
      </c>
      <c r="B1447" s="16">
        <v>4</v>
      </c>
      <c r="E1447"/>
      <c r="F1447"/>
      <c r="I1447" s="22"/>
      <c r="J1447" s="31"/>
      <c r="K1447" s="32"/>
      <c r="L1447" s="30"/>
      <c r="M1447" s="33"/>
    </row>
    <row r="1448" spans="1:13" x14ac:dyDescent="0.25">
      <c r="A1448" s="15" t="s">
        <v>2672</v>
      </c>
      <c r="B1448" s="16">
        <v>8</v>
      </c>
      <c r="E1448"/>
      <c r="F1448"/>
      <c r="I1448" s="22"/>
      <c r="J1448" s="31"/>
      <c r="K1448" s="32"/>
      <c r="L1448" s="30"/>
      <c r="M1448" s="33"/>
    </row>
    <row r="1449" spans="1:13" x14ac:dyDescent="0.25">
      <c r="A1449" s="15" t="s">
        <v>413</v>
      </c>
      <c r="B1449" s="16">
        <v>2</v>
      </c>
      <c r="E1449"/>
      <c r="F1449"/>
      <c r="I1449" s="22"/>
      <c r="J1449" s="31"/>
      <c r="K1449" s="32"/>
      <c r="L1449" s="30"/>
      <c r="M1449" s="33"/>
    </row>
    <row r="1450" spans="1:13" x14ac:dyDescent="0.25">
      <c r="A1450" s="15" t="s">
        <v>1973</v>
      </c>
      <c r="B1450" s="16">
        <v>3</v>
      </c>
      <c r="E1450"/>
      <c r="F1450"/>
      <c r="I1450" s="22"/>
      <c r="J1450" s="31"/>
      <c r="K1450" s="32"/>
      <c r="L1450" s="30"/>
      <c r="M1450" s="33"/>
    </row>
    <row r="1451" spans="1:13" x14ac:dyDescent="0.25">
      <c r="A1451" s="15" t="s">
        <v>301</v>
      </c>
      <c r="B1451" s="16">
        <v>5</v>
      </c>
      <c r="E1451"/>
      <c r="F1451"/>
      <c r="I1451" s="22"/>
      <c r="J1451" s="31"/>
      <c r="K1451" s="32"/>
      <c r="L1451" s="30"/>
      <c r="M1451" s="33"/>
    </row>
    <row r="1452" spans="1:13" x14ac:dyDescent="0.25">
      <c r="A1452" s="15" t="s">
        <v>1089</v>
      </c>
      <c r="B1452" s="16">
        <v>6</v>
      </c>
      <c r="E1452"/>
      <c r="F1452"/>
      <c r="I1452" s="22"/>
      <c r="J1452" s="31"/>
      <c r="K1452" s="32"/>
      <c r="L1452" s="30"/>
      <c r="M1452" s="33"/>
    </row>
    <row r="1453" spans="1:13" x14ac:dyDescent="0.25">
      <c r="A1453" s="15" t="s">
        <v>453</v>
      </c>
      <c r="B1453" s="16">
        <v>4</v>
      </c>
      <c r="E1453"/>
      <c r="F1453"/>
      <c r="I1453" s="22"/>
      <c r="J1453" s="31"/>
      <c r="K1453" s="32"/>
      <c r="L1453" s="30"/>
      <c r="M1453" s="33"/>
    </row>
    <row r="1454" spans="1:13" x14ac:dyDescent="0.25">
      <c r="A1454" s="15" t="s">
        <v>2349</v>
      </c>
      <c r="B1454" s="16">
        <v>5</v>
      </c>
      <c r="E1454"/>
      <c r="F1454"/>
      <c r="I1454" s="22"/>
      <c r="J1454" s="31"/>
      <c r="K1454" s="32"/>
      <c r="L1454" s="30"/>
      <c r="M1454" s="33"/>
    </row>
    <row r="1455" spans="1:13" x14ac:dyDescent="0.25">
      <c r="A1455" s="15" t="s">
        <v>208</v>
      </c>
      <c r="B1455" s="16">
        <v>4</v>
      </c>
      <c r="E1455"/>
      <c r="F1455"/>
      <c r="I1455" s="22"/>
      <c r="J1455" s="31"/>
      <c r="K1455" s="32"/>
      <c r="L1455" s="30"/>
      <c r="M1455" s="33"/>
    </row>
    <row r="1456" spans="1:13" x14ac:dyDescent="0.25">
      <c r="A1456" s="15" t="s">
        <v>1520</v>
      </c>
      <c r="B1456" s="16">
        <v>7</v>
      </c>
      <c r="E1456"/>
      <c r="F1456"/>
      <c r="I1456" s="22"/>
      <c r="J1456" s="31"/>
      <c r="K1456" s="32"/>
      <c r="L1456" s="30"/>
      <c r="M1456" s="33"/>
    </row>
    <row r="1457" spans="1:13" x14ac:dyDescent="0.25">
      <c r="A1457" s="15" t="s">
        <v>2630</v>
      </c>
      <c r="B1457" s="16">
        <v>4</v>
      </c>
      <c r="E1457"/>
      <c r="F1457"/>
      <c r="I1457" s="22"/>
      <c r="J1457" s="31"/>
      <c r="K1457" s="32"/>
      <c r="L1457" s="30"/>
      <c r="M1457" s="33"/>
    </row>
    <row r="1458" spans="1:13" x14ac:dyDescent="0.25">
      <c r="A1458" s="15" t="s">
        <v>2384</v>
      </c>
      <c r="B1458" s="16">
        <v>3</v>
      </c>
      <c r="E1458"/>
      <c r="F1458"/>
      <c r="I1458" s="22"/>
      <c r="J1458" s="31"/>
      <c r="K1458" s="32"/>
      <c r="L1458" s="30"/>
      <c r="M1458" s="33"/>
    </row>
    <row r="1459" spans="1:13" x14ac:dyDescent="0.25">
      <c r="A1459" s="15" t="s">
        <v>3032</v>
      </c>
      <c r="B1459" s="16">
        <v>4</v>
      </c>
      <c r="E1459"/>
      <c r="F1459"/>
      <c r="I1459" s="22"/>
      <c r="J1459" s="31"/>
      <c r="K1459" s="32"/>
      <c r="L1459" s="30"/>
      <c r="M1459" s="33"/>
    </row>
    <row r="1460" spans="1:13" x14ac:dyDescent="0.25">
      <c r="A1460" s="15" t="s">
        <v>315</v>
      </c>
      <c r="B1460" s="16">
        <v>8</v>
      </c>
      <c r="E1460"/>
      <c r="F1460"/>
      <c r="I1460" s="22"/>
      <c r="J1460" s="31"/>
      <c r="K1460" s="32"/>
      <c r="L1460" s="30"/>
      <c r="M1460" s="33"/>
    </row>
    <row r="1461" spans="1:13" x14ac:dyDescent="0.25">
      <c r="A1461" s="15" t="s">
        <v>2419</v>
      </c>
      <c r="B1461" s="16">
        <v>15</v>
      </c>
      <c r="E1461"/>
      <c r="F1461"/>
      <c r="I1461" s="22"/>
      <c r="J1461" s="31"/>
      <c r="K1461" s="32"/>
      <c r="L1461" s="30"/>
      <c r="M1461" s="33"/>
    </row>
    <row r="1462" spans="1:13" x14ac:dyDescent="0.25">
      <c r="A1462" s="15" t="s">
        <v>879</v>
      </c>
      <c r="B1462" s="16">
        <v>3</v>
      </c>
      <c r="E1462"/>
      <c r="F1462"/>
      <c r="I1462" s="22"/>
      <c r="J1462" s="31"/>
      <c r="K1462" s="32"/>
      <c r="L1462" s="30"/>
      <c r="M1462" s="33"/>
    </row>
    <row r="1463" spans="1:13" x14ac:dyDescent="0.25">
      <c r="A1463" s="15" t="s">
        <v>1356</v>
      </c>
      <c r="B1463" s="16">
        <v>7</v>
      </c>
      <c r="E1463"/>
      <c r="F1463"/>
      <c r="I1463" s="22"/>
      <c r="J1463" s="31"/>
      <c r="K1463" s="32"/>
      <c r="L1463" s="30"/>
      <c r="M1463" s="33"/>
    </row>
    <row r="1464" spans="1:13" x14ac:dyDescent="0.25">
      <c r="A1464" s="15" t="s">
        <v>2155</v>
      </c>
      <c r="B1464" s="16">
        <v>3</v>
      </c>
      <c r="E1464"/>
      <c r="F1464"/>
      <c r="I1464" s="22"/>
      <c r="J1464" s="31"/>
      <c r="K1464" s="32"/>
      <c r="L1464" s="30"/>
      <c r="M1464" s="33"/>
    </row>
    <row r="1465" spans="1:13" x14ac:dyDescent="0.25">
      <c r="A1465" s="15" t="s">
        <v>1800</v>
      </c>
      <c r="B1465" s="16">
        <v>3</v>
      </c>
      <c r="E1465"/>
      <c r="F1465"/>
      <c r="I1465" s="22"/>
      <c r="J1465" s="31"/>
      <c r="K1465" s="32"/>
      <c r="L1465" s="30"/>
      <c r="M1465" s="33"/>
    </row>
    <row r="1466" spans="1:13" x14ac:dyDescent="0.25">
      <c r="A1466" s="15" t="s">
        <v>3070</v>
      </c>
      <c r="B1466" s="16">
        <v>5</v>
      </c>
      <c r="E1466"/>
      <c r="F1466"/>
      <c r="I1466" s="22"/>
      <c r="J1466" s="31"/>
      <c r="K1466" s="32"/>
      <c r="L1466" s="30"/>
      <c r="M1466" s="33"/>
    </row>
    <row r="1467" spans="1:13" x14ac:dyDescent="0.25">
      <c r="A1467" s="15" t="s">
        <v>495</v>
      </c>
      <c r="B1467" s="16">
        <v>5</v>
      </c>
      <c r="E1467"/>
      <c r="F1467"/>
      <c r="I1467" s="22"/>
      <c r="J1467" s="31"/>
      <c r="K1467" s="32"/>
      <c r="L1467" s="30"/>
      <c r="M1467" s="33"/>
    </row>
    <row r="1468" spans="1:13" x14ac:dyDescent="0.25">
      <c r="A1468" s="15" t="s">
        <v>2715</v>
      </c>
      <c r="B1468" s="16">
        <v>6</v>
      </c>
      <c r="E1468"/>
      <c r="F1468"/>
      <c r="I1468" s="22"/>
      <c r="J1468" s="31"/>
      <c r="K1468" s="32"/>
      <c r="L1468" s="30"/>
      <c r="M1468" s="33"/>
    </row>
    <row r="1469" spans="1:13" x14ac:dyDescent="0.25">
      <c r="A1469" s="15" t="s">
        <v>2271</v>
      </c>
      <c r="B1469" s="16">
        <v>1</v>
      </c>
      <c r="E1469"/>
      <c r="F1469"/>
      <c r="I1469" s="22"/>
      <c r="J1469" s="31"/>
      <c r="K1469" s="32"/>
      <c r="L1469" s="30"/>
      <c r="M1469" s="33"/>
    </row>
    <row r="1470" spans="1:13" x14ac:dyDescent="0.25">
      <c r="A1470" s="15" t="s">
        <v>2680</v>
      </c>
      <c r="B1470" s="16">
        <v>1</v>
      </c>
      <c r="E1470"/>
      <c r="F1470"/>
      <c r="I1470" s="22"/>
      <c r="J1470" s="31"/>
      <c r="K1470" s="32"/>
      <c r="L1470" s="30"/>
      <c r="M1470" s="33"/>
    </row>
    <row r="1471" spans="1:13" x14ac:dyDescent="0.25">
      <c r="A1471" s="15" t="s">
        <v>1067</v>
      </c>
      <c r="B1471" s="16">
        <v>4</v>
      </c>
      <c r="E1471"/>
      <c r="F1471"/>
      <c r="I1471" s="22"/>
      <c r="J1471" s="31"/>
      <c r="K1471" s="32"/>
      <c r="L1471" s="30"/>
      <c r="M1471" s="33"/>
    </row>
    <row r="1472" spans="1:13" x14ac:dyDescent="0.25">
      <c r="A1472" s="15" t="s">
        <v>2050</v>
      </c>
      <c r="B1472" s="16">
        <v>4</v>
      </c>
      <c r="E1472"/>
      <c r="F1472"/>
      <c r="I1472" s="22"/>
      <c r="J1472" s="31"/>
      <c r="K1472" s="32"/>
      <c r="L1472" s="30"/>
      <c r="M1472" s="33"/>
    </row>
    <row r="1473" spans="1:13" x14ac:dyDescent="0.25">
      <c r="A1473" s="15" t="s">
        <v>875</v>
      </c>
      <c r="B1473" s="16">
        <v>9</v>
      </c>
      <c r="E1473"/>
      <c r="F1473"/>
      <c r="I1473" s="22"/>
      <c r="J1473" s="31"/>
      <c r="K1473" s="32"/>
      <c r="L1473" s="30"/>
      <c r="M1473" s="33"/>
    </row>
    <row r="1474" spans="1:13" x14ac:dyDescent="0.25">
      <c r="A1474" s="15" t="s">
        <v>832</v>
      </c>
      <c r="B1474" s="16">
        <v>1</v>
      </c>
      <c r="E1474"/>
      <c r="F1474"/>
      <c r="I1474" s="22"/>
      <c r="J1474" s="31"/>
      <c r="K1474" s="32"/>
      <c r="L1474" s="30"/>
      <c r="M1474" s="33"/>
    </row>
    <row r="1475" spans="1:13" x14ac:dyDescent="0.25">
      <c r="A1475" s="15" t="s">
        <v>2738</v>
      </c>
      <c r="B1475" s="16">
        <v>9</v>
      </c>
      <c r="E1475"/>
      <c r="F1475"/>
      <c r="I1475" s="22"/>
      <c r="J1475" s="31"/>
      <c r="K1475" s="32"/>
      <c r="L1475" s="30"/>
      <c r="M1475" s="33"/>
    </row>
    <row r="1476" spans="1:13" x14ac:dyDescent="0.25">
      <c r="A1476" s="15" t="s">
        <v>3175</v>
      </c>
      <c r="B1476" s="16">
        <v>3</v>
      </c>
      <c r="E1476"/>
      <c r="F1476"/>
      <c r="I1476" s="22"/>
      <c r="J1476" s="31"/>
      <c r="K1476" s="32"/>
      <c r="L1476" s="30"/>
      <c r="M1476" s="33"/>
    </row>
    <row r="1477" spans="1:13" x14ac:dyDescent="0.25">
      <c r="A1477" s="15" t="s">
        <v>2753</v>
      </c>
      <c r="B1477" s="16">
        <v>4</v>
      </c>
      <c r="E1477"/>
      <c r="F1477"/>
      <c r="I1477" s="22"/>
      <c r="J1477" s="31"/>
      <c r="K1477" s="32"/>
      <c r="L1477" s="30"/>
      <c r="M1477" s="33"/>
    </row>
    <row r="1478" spans="1:13" x14ac:dyDescent="0.25">
      <c r="A1478" s="15" t="s">
        <v>273</v>
      </c>
      <c r="B1478" s="16">
        <v>6</v>
      </c>
      <c r="E1478"/>
      <c r="F1478"/>
      <c r="I1478" s="22"/>
      <c r="J1478" s="31"/>
      <c r="K1478" s="32"/>
      <c r="L1478" s="30"/>
      <c r="M1478" s="33"/>
    </row>
    <row r="1479" spans="1:13" x14ac:dyDescent="0.25">
      <c r="A1479" s="15" t="s">
        <v>1749</v>
      </c>
      <c r="B1479" s="16">
        <v>3</v>
      </c>
      <c r="E1479"/>
      <c r="F1479"/>
      <c r="I1479" s="22"/>
      <c r="J1479" s="31"/>
      <c r="K1479" s="32"/>
      <c r="L1479" s="30"/>
      <c r="M1479" s="33"/>
    </row>
    <row r="1480" spans="1:13" x14ac:dyDescent="0.25">
      <c r="A1480" s="15" t="s">
        <v>2019</v>
      </c>
      <c r="B1480" s="16">
        <v>7</v>
      </c>
      <c r="E1480"/>
      <c r="F1480"/>
      <c r="I1480" s="22"/>
      <c r="J1480" s="31"/>
      <c r="K1480" s="32"/>
      <c r="L1480" s="30"/>
      <c r="M1480" s="33"/>
    </row>
    <row r="1481" spans="1:13" x14ac:dyDescent="0.25">
      <c r="A1481" s="15" t="s">
        <v>840</v>
      </c>
      <c r="B1481" s="16">
        <v>5</v>
      </c>
      <c r="E1481"/>
      <c r="F1481"/>
      <c r="I1481" s="22"/>
      <c r="J1481" s="31"/>
      <c r="K1481" s="32"/>
      <c r="L1481" s="30"/>
      <c r="M1481" s="33"/>
    </row>
    <row r="1482" spans="1:13" x14ac:dyDescent="0.25">
      <c r="A1482" s="15" t="s">
        <v>2814</v>
      </c>
      <c r="B1482" s="16">
        <v>3</v>
      </c>
      <c r="E1482"/>
      <c r="F1482"/>
      <c r="I1482" s="22"/>
      <c r="J1482" s="31"/>
      <c r="K1482" s="32"/>
      <c r="L1482" s="30"/>
      <c r="M1482" s="33"/>
    </row>
    <row r="1483" spans="1:13" x14ac:dyDescent="0.25">
      <c r="A1483" s="15" t="s">
        <v>2393</v>
      </c>
      <c r="B1483" s="16">
        <v>4</v>
      </c>
      <c r="E1483"/>
      <c r="F1483"/>
      <c r="I1483" s="22"/>
      <c r="J1483" s="31"/>
      <c r="K1483" s="32"/>
      <c r="L1483" s="30"/>
      <c r="M1483" s="33"/>
    </row>
    <row r="1484" spans="1:13" x14ac:dyDescent="0.25">
      <c r="A1484" s="15" t="s">
        <v>2758</v>
      </c>
      <c r="B1484" s="16">
        <v>5</v>
      </c>
      <c r="E1484"/>
      <c r="F1484"/>
      <c r="I1484" s="22"/>
      <c r="J1484" s="31"/>
      <c r="K1484" s="32"/>
      <c r="L1484" s="30"/>
      <c r="M1484" s="33"/>
    </row>
    <row r="1485" spans="1:13" x14ac:dyDescent="0.25">
      <c r="A1485" s="15" t="s">
        <v>1427</v>
      </c>
      <c r="B1485" s="16">
        <v>6</v>
      </c>
      <c r="E1485"/>
      <c r="F1485"/>
      <c r="I1485" s="22"/>
      <c r="J1485" s="31"/>
      <c r="K1485" s="32"/>
      <c r="L1485" s="30"/>
      <c r="M1485" s="33"/>
    </row>
    <row r="1486" spans="1:13" x14ac:dyDescent="0.25">
      <c r="A1486" s="15" t="s">
        <v>3038</v>
      </c>
      <c r="B1486" s="16">
        <v>2</v>
      </c>
      <c r="E1486"/>
      <c r="F1486"/>
      <c r="I1486" s="22"/>
      <c r="J1486" s="31"/>
      <c r="K1486" s="32"/>
      <c r="L1486" s="30"/>
      <c r="M1486" s="33"/>
    </row>
    <row r="1487" spans="1:13" x14ac:dyDescent="0.25">
      <c r="A1487" s="15" t="s">
        <v>2702</v>
      </c>
      <c r="B1487" s="16">
        <v>7</v>
      </c>
      <c r="E1487"/>
      <c r="F1487"/>
      <c r="I1487" s="22"/>
      <c r="J1487" s="31"/>
      <c r="K1487" s="32"/>
      <c r="L1487" s="30"/>
      <c r="M1487" s="33"/>
    </row>
    <row r="1488" spans="1:13" x14ac:dyDescent="0.25">
      <c r="A1488" s="15" t="s">
        <v>116</v>
      </c>
      <c r="B1488" s="16">
        <v>8</v>
      </c>
      <c r="E1488"/>
      <c r="F1488"/>
      <c r="I1488" s="22"/>
      <c r="J1488" s="31"/>
      <c r="K1488" s="32"/>
      <c r="L1488" s="30"/>
      <c r="M1488" s="33"/>
    </row>
    <row r="1489" spans="1:13" x14ac:dyDescent="0.25">
      <c r="A1489" s="15" t="s">
        <v>1039</v>
      </c>
      <c r="B1489" s="16">
        <v>3</v>
      </c>
      <c r="E1489"/>
      <c r="F1489"/>
      <c r="I1489" s="22"/>
      <c r="J1489" s="31"/>
      <c r="K1489" s="32"/>
      <c r="L1489" s="30"/>
      <c r="M1489" s="33"/>
    </row>
    <row r="1490" spans="1:13" x14ac:dyDescent="0.25">
      <c r="A1490" s="15" t="s">
        <v>981</v>
      </c>
      <c r="B1490" s="16">
        <v>4</v>
      </c>
      <c r="E1490"/>
      <c r="F1490"/>
      <c r="I1490" s="22"/>
      <c r="J1490" s="31"/>
      <c r="K1490" s="32"/>
      <c r="L1490" s="30"/>
      <c r="M1490" s="33"/>
    </row>
    <row r="1491" spans="1:13" x14ac:dyDescent="0.25">
      <c r="A1491" s="15" t="s">
        <v>3109</v>
      </c>
      <c r="B1491" s="16">
        <v>5</v>
      </c>
      <c r="E1491"/>
      <c r="F1491"/>
      <c r="I1491" s="22"/>
      <c r="J1491" s="31"/>
      <c r="K1491" s="32"/>
      <c r="L1491" s="30"/>
      <c r="M1491" s="33"/>
    </row>
    <row r="1492" spans="1:13" x14ac:dyDescent="0.25">
      <c r="A1492" s="15" t="s">
        <v>304</v>
      </c>
      <c r="B1492" s="16">
        <v>5</v>
      </c>
      <c r="E1492"/>
      <c r="F1492"/>
      <c r="I1492" s="22"/>
      <c r="J1492" s="31"/>
      <c r="K1492" s="32"/>
      <c r="L1492" s="30"/>
      <c r="M1492" s="33"/>
    </row>
    <row r="1493" spans="1:13" x14ac:dyDescent="0.25">
      <c r="A1493" s="15" t="s">
        <v>2916</v>
      </c>
      <c r="B1493" s="16">
        <v>8</v>
      </c>
      <c r="E1493"/>
      <c r="F1493"/>
      <c r="I1493" s="22"/>
      <c r="J1493" s="31"/>
      <c r="K1493" s="32"/>
      <c r="L1493" s="30"/>
      <c r="M1493" s="33"/>
    </row>
    <row r="1494" spans="1:13" x14ac:dyDescent="0.25">
      <c r="A1494" s="15" t="s">
        <v>1944</v>
      </c>
      <c r="B1494" s="16">
        <v>4</v>
      </c>
      <c r="E1494"/>
      <c r="F1494"/>
      <c r="I1494" s="22"/>
      <c r="J1494" s="31"/>
      <c r="K1494" s="32"/>
      <c r="L1494" s="30"/>
      <c r="M1494" s="33"/>
    </row>
    <row r="1495" spans="1:13" x14ac:dyDescent="0.25">
      <c r="A1495" s="15" t="s">
        <v>2337</v>
      </c>
      <c r="B1495" s="16">
        <v>7</v>
      </c>
      <c r="E1495"/>
      <c r="F1495"/>
      <c r="I1495" s="22"/>
      <c r="J1495" s="31"/>
      <c r="K1495" s="32"/>
      <c r="L1495" s="30"/>
      <c r="M1495" s="33"/>
    </row>
    <row r="1496" spans="1:13" x14ac:dyDescent="0.25">
      <c r="A1496" s="15" t="s">
        <v>129</v>
      </c>
      <c r="B1496" s="16">
        <v>5</v>
      </c>
      <c r="E1496"/>
      <c r="F1496"/>
      <c r="I1496" s="22"/>
      <c r="J1496" s="31"/>
      <c r="K1496" s="32"/>
      <c r="L1496" s="30"/>
      <c r="M1496" s="33"/>
    </row>
    <row r="1497" spans="1:13" x14ac:dyDescent="0.25">
      <c r="A1497" s="15" t="s">
        <v>2534</v>
      </c>
      <c r="B1497" s="16">
        <v>7</v>
      </c>
      <c r="E1497"/>
      <c r="F1497"/>
      <c r="I1497" s="22"/>
      <c r="J1497" s="31"/>
      <c r="K1497" s="32"/>
      <c r="L1497" s="30"/>
      <c r="M1497" s="33"/>
    </row>
    <row r="1498" spans="1:13" x14ac:dyDescent="0.25">
      <c r="A1498" s="15" t="s">
        <v>2966</v>
      </c>
      <c r="B1498" s="16">
        <v>7</v>
      </c>
      <c r="E1498"/>
      <c r="F1498"/>
      <c r="I1498" s="22"/>
      <c r="J1498" s="31"/>
      <c r="K1498" s="32"/>
      <c r="L1498" s="30"/>
      <c r="M1498" s="33"/>
    </row>
    <row r="1499" spans="1:13" x14ac:dyDescent="0.25">
      <c r="A1499" s="15" t="s">
        <v>3045</v>
      </c>
      <c r="B1499" s="16">
        <v>4</v>
      </c>
      <c r="E1499"/>
      <c r="F1499"/>
      <c r="I1499" s="22"/>
      <c r="J1499" s="31"/>
      <c r="K1499" s="32"/>
      <c r="L1499" s="30"/>
      <c r="M1499" s="33"/>
    </row>
    <row r="1500" spans="1:13" x14ac:dyDescent="0.25">
      <c r="A1500" s="15" t="s">
        <v>230</v>
      </c>
      <c r="B1500" s="16">
        <v>6</v>
      </c>
      <c r="E1500"/>
      <c r="F1500"/>
      <c r="I1500" s="22"/>
      <c r="J1500" s="31"/>
      <c r="K1500" s="32"/>
      <c r="L1500" s="30"/>
      <c r="M1500" s="33"/>
    </row>
    <row r="1501" spans="1:13" x14ac:dyDescent="0.25">
      <c r="A1501" s="15" t="s">
        <v>2281</v>
      </c>
      <c r="B1501" s="16">
        <v>2</v>
      </c>
      <c r="E1501"/>
      <c r="F1501"/>
      <c r="I1501" s="22"/>
      <c r="J1501" s="31"/>
      <c r="K1501" s="32"/>
      <c r="L1501" s="30"/>
      <c r="M1501" s="33"/>
    </row>
    <row r="1502" spans="1:13" x14ac:dyDescent="0.25">
      <c r="A1502" s="15" t="s">
        <v>2296</v>
      </c>
      <c r="B1502" s="16">
        <v>10</v>
      </c>
      <c r="E1502"/>
      <c r="F1502"/>
      <c r="I1502" s="22"/>
      <c r="J1502" s="31"/>
      <c r="K1502" s="32"/>
      <c r="L1502" s="30"/>
      <c r="M1502" s="33"/>
    </row>
    <row r="1503" spans="1:13" x14ac:dyDescent="0.25">
      <c r="A1503" s="15" t="s">
        <v>2016</v>
      </c>
      <c r="B1503" s="16">
        <v>7</v>
      </c>
      <c r="E1503"/>
      <c r="F1503"/>
      <c r="I1503" s="22"/>
      <c r="J1503" s="31"/>
      <c r="K1503" s="32"/>
      <c r="L1503" s="30"/>
      <c r="M1503" s="33"/>
    </row>
    <row r="1504" spans="1:13" x14ac:dyDescent="0.25">
      <c r="A1504" s="15" t="s">
        <v>2861</v>
      </c>
      <c r="B1504" s="16">
        <v>4</v>
      </c>
      <c r="E1504"/>
      <c r="F1504"/>
      <c r="I1504" s="22"/>
      <c r="J1504" s="31"/>
      <c r="K1504" s="32"/>
      <c r="L1504" s="30"/>
      <c r="M1504" s="33"/>
    </row>
    <row r="1505" spans="1:13" x14ac:dyDescent="0.25">
      <c r="A1505" s="15" t="s">
        <v>5929</v>
      </c>
      <c r="B1505" s="16">
        <v>48</v>
      </c>
      <c r="E1505"/>
      <c r="F1505"/>
      <c r="I1505" s="22"/>
      <c r="J1505" s="31"/>
      <c r="K1505" s="32"/>
      <c r="L1505" s="30"/>
      <c r="M1505" s="33"/>
    </row>
    <row r="1506" spans="1:13" x14ac:dyDescent="0.25">
      <c r="A1506" s="15" t="s">
        <v>5927</v>
      </c>
      <c r="B1506" s="16">
        <v>13</v>
      </c>
      <c r="E1506"/>
      <c r="F1506"/>
      <c r="I1506" s="22"/>
      <c r="J1506" s="31"/>
      <c r="K1506" s="32"/>
      <c r="L1506" s="30"/>
      <c r="M1506" s="33"/>
    </row>
    <row r="1507" spans="1:13" x14ac:dyDescent="0.25">
      <c r="A1507" s="15" t="s">
        <v>5925</v>
      </c>
      <c r="B1507" s="16">
        <v>10</v>
      </c>
      <c r="E1507"/>
      <c r="F1507"/>
      <c r="I1507" s="22"/>
      <c r="J1507" s="31"/>
      <c r="K1507" s="32"/>
      <c r="L1507" s="30"/>
      <c r="M1507" s="33"/>
    </row>
    <row r="1508" spans="1:13" x14ac:dyDescent="0.25">
      <c r="A1508" s="15" t="s">
        <v>5926</v>
      </c>
      <c r="B1508" s="16">
        <v>18</v>
      </c>
      <c r="E1508"/>
      <c r="F1508"/>
      <c r="I1508" s="22"/>
      <c r="J1508" s="31"/>
      <c r="K1508" s="32"/>
      <c r="L1508" s="30"/>
      <c r="M1508" s="33"/>
    </row>
    <row r="1509" spans="1:13" x14ac:dyDescent="0.25">
      <c r="A1509" s="15" t="s">
        <v>5931</v>
      </c>
      <c r="B1509" s="16">
        <v>16</v>
      </c>
      <c r="E1509"/>
      <c r="F1509"/>
      <c r="I1509" s="22"/>
      <c r="J1509" s="31"/>
      <c r="K1509" s="32"/>
      <c r="L1509" s="30"/>
      <c r="M1509" s="33"/>
    </row>
    <row r="1510" spans="1:13" x14ac:dyDescent="0.25">
      <c r="A1510" s="15" t="s">
        <v>5930</v>
      </c>
      <c r="B1510" s="16">
        <v>5</v>
      </c>
      <c r="E1510"/>
      <c r="F1510"/>
      <c r="I1510" s="22"/>
      <c r="J1510" s="31"/>
      <c r="K1510" s="32"/>
      <c r="L1510" s="30"/>
      <c r="M1510" s="33"/>
    </row>
    <row r="1511" spans="1:13" x14ac:dyDescent="0.25">
      <c r="A1511" s="15" t="s">
        <v>104</v>
      </c>
      <c r="B1511" s="16">
        <v>46</v>
      </c>
      <c r="E1511"/>
      <c r="F1511"/>
      <c r="I1511" s="22"/>
      <c r="J1511" s="31"/>
      <c r="K1511" s="32"/>
      <c r="L1511" s="30"/>
      <c r="M1511" s="33"/>
    </row>
    <row r="1512" spans="1:13" x14ac:dyDescent="0.25">
      <c r="A1512" s="15" t="s">
        <v>5923</v>
      </c>
      <c r="B1512" s="16">
        <v>19</v>
      </c>
      <c r="E1512"/>
      <c r="F1512"/>
      <c r="I1512" s="22"/>
      <c r="J1512" s="31"/>
      <c r="K1512" s="32"/>
      <c r="L1512" s="30"/>
      <c r="M1512" s="33"/>
    </row>
    <row r="1513" spans="1:13" x14ac:dyDescent="0.25">
      <c r="A1513" s="15" t="s">
        <v>3139</v>
      </c>
      <c r="B1513" s="16">
        <v>1</v>
      </c>
      <c r="E1513"/>
      <c r="F1513"/>
      <c r="I1513" s="22"/>
      <c r="J1513" s="31"/>
      <c r="K1513" s="32"/>
      <c r="L1513" s="30"/>
      <c r="M1513" s="33"/>
    </row>
    <row r="1514" spans="1:13" x14ac:dyDescent="0.25">
      <c r="A1514" s="15" t="s">
        <v>3224</v>
      </c>
      <c r="B1514" s="16">
        <v>2</v>
      </c>
      <c r="E1514"/>
      <c r="F1514"/>
      <c r="I1514" s="22"/>
      <c r="J1514" s="31"/>
      <c r="K1514" s="32"/>
      <c r="L1514" s="30"/>
      <c r="M1514" s="33"/>
    </row>
    <row r="1515" spans="1:13" x14ac:dyDescent="0.25">
      <c r="A1515" s="15" t="s">
        <v>3164</v>
      </c>
      <c r="B1515" s="16">
        <v>4</v>
      </c>
      <c r="E1515"/>
      <c r="F1515"/>
      <c r="I1515" s="22"/>
      <c r="J1515" s="31"/>
      <c r="K1515" s="32"/>
      <c r="L1515" s="30"/>
      <c r="M1515" s="33"/>
    </row>
    <row r="1516" spans="1:13" x14ac:dyDescent="0.25">
      <c r="A1516" s="15" t="s">
        <v>124</v>
      </c>
      <c r="B1516" s="16">
        <v>5</v>
      </c>
      <c r="E1516"/>
      <c r="F1516"/>
      <c r="I1516" s="22"/>
      <c r="J1516" s="31"/>
      <c r="K1516" s="32"/>
      <c r="L1516" s="30"/>
      <c r="M1516" s="33"/>
    </row>
    <row r="1517" spans="1:13" x14ac:dyDescent="0.25">
      <c r="A1517" s="15" t="s">
        <v>624</v>
      </c>
      <c r="B1517" s="16">
        <v>11</v>
      </c>
      <c r="E1517"/>
      <c r="F1517"/>
      <c r="I1517" s="22"/>
      <c r="J1517" s="31"/>
      <c r="K1517" s="32"/>
      <c r="L1517" s="30"/>
      <c r="M1517" s="33"/>
    </row>
    <row r="1518" spans="1:13" x14ac:dyDescent="0.25">
      <c r="A1518" s="15" t="s">
        <v>2581</v>
      </c>
      <c r="B1518" s="16">
        <v>5</v>
      </c>
      <c r="E1518"/>
      <c r="F1518"/>
      <c r="I1518" s="22"/>
      <c r="J1518" s="31"/>
      <c r="K1518" s="32"/>
      <c r="L1518" s="30"/>
      <c r="M1518" s="33"/>
    </row>
    <row r="1519" spans="1:13" x14ac:dyDescent="0.25">
      <c r="A1519" s="15" t="s">
        <v>1195</v>
      </c>
      <c r="B1519" s="16">
        <v>2</v>
      </c>
      <c r="E1519"/>
      <c r="F1519"/>
      <c r="I1519" s="22"/>
      <c r="J1519" s="31"/>
      <c r="K1519" s="32"/>
      <c r="L1519" s="30"/>
      <c r="M1519" s="33"/>
    </row>
    <row r="1520" spans="1:13" x14ac:dyDescent="0.25">
      <c r="A1520" s="15" t="s">
        <v>2211</v>
      </c>
      <c r="B1520" s="16">
        <v>4</v>
      </c>
      <c r="E1520"/>
      <c r="F1520"/>
      <c r="I1520" s="22"/>
      <c r="J1520" s="31"/>
      <c r="K1520" s="32"/>
      <c r="L1520" s="30"/>
      <c r="M1520" s="33"/>
    </row>
    <row r="1521" spans="1:13" x14ac:dyDescent="0.25">
      <c r="A1521" s="15" t="s">
        <v>3211</v>
      </c>
      <c r="B1521" s="16">
        <v>2</v>
      </c>
      <c r="E1521"/>
      <c r="F1521"/>
      <c r="I1521" s="22"/>
      <c r="J1521" s="31"/>
      <c r="K1521" s="32"/>
      <c r="L1521" s="30"/>
      <c r="M1521" s="33"/>
    </row>
    <row r="1522" spans="1:13" x14ac:dyDescent="0.25">
      <c r="A1522" s="15" t="s">
        <v>531</v>
      </c>
      <c r="B1522" s="16">
        <v>8</v>
      </c>
      <c r="E1522"/>
      <c r="F1522"/>
      <c r="I1522" s="22"/>
      <c r="J1522" s="31"/>
      <c r="K1522" s="32"/>
      <c r="L1522" s="30"/>
      <c r="M1522" s="33"/>
    </row>
    <row r="1523" spans="1:13" x14ac:dyDescent="0.25">
      <c r="A1523" s="15" t="s">
        <v>84</v>
      </c>
      <c r="B1523" s="16">
        <v>17</v>
      </c>
      <c r="E1523"/>
      <c r="F1523"/>
      <c r="I1523" s="22"/>
      <c r="J1523" s="31"/>
      <c r="K1523" s="32"/>
      <c r="L1523" s="30"/>
      <c r="M1523" s="33"/>
    </row>
    <row r="1524" spans="1:13" x14ac:dyDescent="0.25">
      <c r="A1524" s="15" t="s">
        <v>2055</v>
      </c>
      <c r="B1524" s="16">
        <v>8</v>
      </c>
      <c r="E1524"/>
      <c r="F1524"/>
      <c r="I1524" s="22"/>
      <c r="J1524" s="31"/>
      <c r="K1524" s="32"/>
      <c r="L1524" s="30"/>
      <c r="M1524" s="33"/>
    </row>
    <row r="1525" spans="1:13" x14ac:dyDescent="0.25">
      <c r="A1525" s="15" t="s">
        <v>1570</v>
      </c>
      <c r="B1525" s="16">
        <v>3</v>
      </c>
      <c r="E1525"/>
      <c r="F1525"/>
      <c r="I1525" s="22"/>
      <c r="J1525" s="31"/>
      <c r="K1525" s="32"/>
      <c r="L1525" s="30"/>
      <c r="M1525" s="33"/>
    </row>
    <row r="1526" spans="1:13" x14ac:dyDescent="0.25">
      <c r="A1526" s="15" t="s">
        <v>1151</v>
      </c>
      <c r="B1526" s="16">
        <v>4</v>
      </c>
      <c r="E1526"/>
      <c r="F1526"/>
      <c r="I1526" s="22"/>
      <c r="J1526" s="31"/>
      <c r="K1526" s="32"/>
      <c r="L1526" s="30"/>
      <c r="M1526" s="33"/>
    </row>
    <row r="1527" spans="1:13" x14ac:dyDescent="0.25">
      <c r="A1527" s="15" t="s">
        <v>225</v>
      </c>
      <c r="B1527" s="16">
        <v>4</v>
      </c>
      <c r="E1527"/>
      <c r="F1527"/>
      <c r="I1527" s="22"/>
      <c r="J1527" s="31"/>
      <c r="K1527" s="32"/>
      <c r="L1527" s="30"/>
      <c r="M1527" s="33"/>
    </row>
    <row r="1528" spans="1:13" x14ac:dyDescent="0.25">
      <c r="A1528" s="15" t="s">
        <v>1314</v>
      </c>
      <c r="B1528" s="16">
        <v>9</v>
      </c>
      <c r="E1528"/>
      <c r="F1528"/>
      <c r="I1528" s="22"/>
      <c r="J1528" s="31"/>
      <c r="K1528" s="32"/>
      <c r="L1528" s="30"/>
      <c r="M1528" s="33"/>
    </row>
    <row r="1529" spans="1:13" x14ac:dyDescent="0.25">
      <c r="A1529" s="15" t="s">
        <v>2074</v>
      </c>
      <c r="B1529" s="16">
        <v>1</v>
      </c>
      <c r="E1529"/>
      <c r="F1529"/>
      <c r="I1529" s="22"/>
      <c r="J1529" s="31"/>
      <c r="K1529" s="32"/>
      <c r="L1529" s="30"/>
      <c r="M1529" s="33"/>
    </row>
    <row r="1530" spans="1:13" x14ac:dyDescent="0.25">
      <c r="A1530" s="15" t="s">
        <v>839</v>
      </c>
      <c r="B1530" s="16">
        <v>5</v>
      </c>
      <c r="E1530"/>
      <c r="F1530"/>
      <c r="I1530" s="22"/>
      <c r="J1530" s="31"/>
      <c r="K1530" s="32"/>
      <c r="L1530" s="30"/>
      <c r="M1530" s="33"/>
    </row>
    <row r="1531" spans="1:13" x14ac:dyDescent="0.25">
      <c r="A1531" s="15" t="s">
        <v>2750</v>
      </c>
      <c r="B1531" s="16">
        <v>4</v>
      </c>
      <c r="E1531"/>
      <c r="F1531"/>
      <c r="I1531" s="22"/>
      <c r="J1531" s="31"/>
      <c r="K1531" s="32"/>
      <c r="L1531" s="30"/>
      <c r="M1531" s="33"/>
    </row>
    <row r="1532" spans="1:13" x14ac:dyDescent="0.25">
      <c r="A1532" s="15" t="s">
        <v>414</v>
      </c>
      <c r="B1532" s="16">
        <v>5</v>
      </c>
      <c r="E1532"/>
      <c r="F1532"/>
      <c r="I1532" s="22"/>
      <c r="J1532" s="31"/>
      <c r="K1532" s="32"/>
      <c r="L1532" s="30"/>
      <c r="M1532" s="33"/>
    </row>
    <row r="1533" spans="1:13" x14ac:dyDescent="0.25">
      <c r="A1533" s="15" t="s">
        <v>2725</v>
      </c>
      <c r="B1533" s="16">
        <v>8</v>
      </c>
      <c r="E1533"/>
      <c r="F1533"/>
      <c r="I1533" s="22"/>
      <c r="J1533" s="31"/>
      <c r="K1533" s="32"/>
      <c r="L1533" s="30"/>
      <c r="M1533" s="33"/>
    </row>
    <row r="1534" spans="1:13" x14ac:dyDescent="0.25">
      <c r="A1534" s="15" t="s">
        <v>2231</v>
      </c>
      <c r="B1534" s="16">
        <v>3</v>
      </c>
      <c r="E1534"/>
      <c r="F1534"/>
      <c r="I1534" s="22"/>
      <c r="J1534" s="31"/>
      <c r="K1534" s="32"/>
      <c r="L1534" s="30"/>
      <c r="M1534" s="33"/>
    </row>
    <row r="1535" spans="1:13" x14ac:dyDescent="0.25">
      <c r="A1535" s="15" t="s">
        <v>428</v>
      </c>
      <c r="B1535" s="16">
        <v>3</v>
      </c>
      <c r="E1535"/>
      <c r="F1535"/>
      <c r="I1535" s="22"/>
      <c r="J1535" s="31"/>
      <c r="K1535" s="32"/>
      <c r="L1535" s="30"/>
      <c r="M1535" s="33"/>
    </row>
    <row r="1536" spans="1:13" x14ac:dyDescent="0.25">
      <c r="A1536" s="15" t="s">
        <v>2339</v>
      </c>
      <c r="B1536" s="16">
        <v>6</v>
      </c>
      <c r="E1536"/>
      <c r="F1536"/>
      <c r="I1536" s="22"/>
      <c r="J1536" s="31"/>
      <c r="K1536" s="32"/>
      <c r="L1536" s="30"/>
      <c r="M1536" s="33"/>
    </row>
    <row r="1537" spans="1:13" x14ac:dyDescent="0.25">
      <c r="A1537" s="15" t="s">
        <v>3136</v>
      </c>
      <c r="B1537" s="16">
        <v>6</v>
      </c>
      <c r="E1537"/>
      <c r="F1537"/>
      <c r="I1537" s="22"/>
      <c r="J1537" s="31"/>
      <c r="K1537" s="32"/>
      <c r="L1537" s="30"/>
      <c r="M1537" s="33"/>
    </row>
    <row r="1538" spans="1:13" x14ac:dyDescent="0.25">
      <c r="A1538" s="15" t="s">
        <v>2514</v>
      </c>
      <c r="B1538" s="16">
        <v>7</v>
      </c>
      <c r="E1538"/>
      <c r="F1538"/>
      <c r="I1538" s="22"/>
      <c r="J1538" s="31"/>
      <c r="K1538" s="32"/>
      <c r="L1538" s="30"/>
      <c r="M1538" s="33"/>
    </row>
    <row r="1539" spans="1:13" x14ac:dyDescent="0.25">
      <c r="A1539" s="15" t="s">
        <v>3026</v>
      </c>
      <c r="B1539" s="16">
        <v>7</v>
      </c>
      <c r="E1539"/>
      <c r="F1539"/>
      <c r="I1539" s="22"/>
      <c r="J1539" s="31"/>
      <c r="K1539" s="32"/>
      <c r="L1539" s="30"/>
      <c r="M1539" s="33"/>
    </row>
    <row r="1540" spans="1:13" x14ac:dyDescent="0.25">
      <c r="A1540" s="15" t="s">
        <v>3151</v>
      </c>
      <c r="B1540" s="16">
        <v>6</v>
      </c>
      <c r="E1540"/>
      <c r="F1540"/>
      <c r="I1540" s="22"/>
      <c r="J1540" s="31"/>
      <c r="K1540" s="32"/>
      <c r="L1540" s="30"/>
      <c r="M1540" s="33"/>
    </row>
    <row r="1541" spans="1:13" x14ac:dyDescent="0.25">
      <c r="A1541" s="15" t="s">
        <v>859</v>
      </c>
      <c r="B1541" s="16">
        <v>7</v>
      </c>
      <c r="E1541"/>
      <c r="F1541"/>
      <c r="I1541" s="22"/>
      <c r="J1541" s="31"/>
      <c r="K1541" s="32"/>
      <c r="L1541" s="30"/>
      <c r="M1541" s="33"/>
    </row>
    <row r="1542" spans="1:13" x14ac:dyDescent="0.25">
      <c r="A1542" s="15" t="s">
        <v>2633</v>
      </c>
      <c r="B1542" s="16">
        <v>5</v>
      </c>
      <c r="E1542"/>
      <c r="F1542"/>
      <c r="I1542" s="22"/>
      <c r="J1542" s="31"/>
      <c r="K1542" s="32"/>
      <c r="L1542" s="30"/>
      <c r="M1542" s="33"/>
    </row>
    <row r="1543" spans="1:13" x14ac:dyDescent="0.25">
      <c r="A1543" s="15" t="s">
        <v>445</v>
      </c>
      <c r="B1543" s="16">
        <v>4</v>
      </c>
      <c r="E1543"/>
      <c r="F1543"/>
      <c r="I1543" s="22"/>
      <c r="J1543" s="31"/>
      <c r="K1543" s="32"/>
      <c r="L1543" s="30"/>
      <c r="M1543" s="33"/>
    </row>
    <row r="1544" spans="1:13" x14ac:dyDescent="0.25">
      <c r="A1544" s="15" t="s">
        <v>2655</v>
      </c>
      <c r="B1544" s="16">
        <v>4</v>
      </c>
      <c r="E1544"/>
      <c r="F1544"/>
      <c r="I1544" s="22"/>
      <c r="J1544" s="31"/>
      <c r="K1544" s="32"/>
      <c r="L1544" s="30"/>
      <c r="M1544" s="33"/>
    </row>
    <row r="1545" spans="1:13" x14ac:dyDescent="0.25">
      <c r="A1545" s="15" t="s">
        <v>2176</v>
      </c>
      <c r="B1545" s="16">
        <v>6</v>
      </c>
      <c r="E1545"/>
      <c r="F1545"/>
      <c r="I1545" s="22"/>
      <c r="J1545" s="31"/>
      <c r="K1545" s="32"/>
      <c r="L1545" s="30"/>
      <c r="M1545" s="33"/>
    </row>
    <row r="1546" spans="1:13" x14ac:dyDescent="0.25">
      <c r="A1546" s="15" t="s">
        <v>175</v>
      </c>
      <c r="B1546" s="16">
        <v>4</v>
      </c>
      <c r="E1546"/>
      <c r="F1546"/>
      <c r="I1546" s="22"/>
      <c r="J1546" s="31"/>
      <c r="K1546" s="32"/>
      <c r="L1546" s="30"/>
      <c r="M1546" s="33"/>
    </row>
    <row r="1547" spans="1:13" x14ac:dyDescent="0.25">
      <c r="A1547" s="15" t="s">
        <v>2997</v>
      </c>
      <c r="B1547" s="16">
        <v>7</v>
      </c>
      <c r="E1547"/>
      <c r="F1547"/>
      <c r="I1547" s="22"/>
      <c r="J1547" s="31"/>
      <c r="K1547" s="32"/>
      <c r="L1547" s="30"/>
      <c r="M1547" s="33"/>
    </row>
    <row r="1548" spans="1:13" x14ac:dyDescent="0.25">
      <c r="A1548" s="15" t="s">
        <v>436</v>
      </c>
      <c r="B1548" s="16">
        <v>5</v>
      </c>
      <c r="E1548"/>
      <c r="F1548"/>
      <c r="I1548" s="22"/>
      <c r="J1548" s="31"/>
      <c r="K1548" s="32"/>
      <c r="L1548" s="30"/>
      <c r="M1548" s="33"/>
    </row>
    <row r="1549" spans="1:13" x14ac:dyDescent="0.25">
      <c r="A1549" s="15" t="s">
        <v>1793</v>
      </c>
      <c r="B1549" s="16">
        <v>10</v>
      </c>
      <c r="E1549"/>
      <c r="F1549"/>
      <c r="I1549" s="22"/>
      <c r="J1549" s="31"/>
      <c r="K1549" s="32"/>
      <c r="L1549" s="30"/>
      <c r="M1549" s="33"/>
    </row>
    <row r="1550" spans="1:13" x14ac:dyDescent="0.25">
      <c r="A1550" s="15" t="s">
        <v>3031</v>
      </c>
      <c r="B1550" s="16">
        <v>5</v>
      </c>
      <c r="E1550"/>
      <c r="F1550"/>
      <c r="I1550" s="22"/>
      <c r="J1550" s="31"/>
      <c r="K1550" s="32"/>
      <c r="L1550" s="30"/>
      <c r="M1550" s="33"/>
    </row>
    <row r="1551" spans="1:13" x14ac:dyDescent="0.25">
      <c r="A1551" s="15" t="s">
        <v>2761</v>
      </c>
      <c r="B1551" s="16">
        <v>2</v>
      </c>
      <c r="E1551"/>
      <c r="F1551"/>
      <c r="I1551" s="22"/>
      <c r="J1551" s="31"/>
      <c r="K1551" s="32"/>
      <c r="L1551" s="30"/>
      <c r="M1551" s="33"/>
    </row>
    <row r="1552" spans="1:13" x14ac:dyDescent="0.25">
      <c r="A1552" s="15" t="s">
        <v>540</v>
      </c>
      <c r="B1552" s="16">
        <v>6</v>
      </c>
      <c r="E1552"/>
      <c r="F1552"/>
      <c r="I1552" s="22"/>
      <c r="J1552" s="31"/>
      <c r="K1552" s="32"/>
      <c r="L1552" s="30"/>
      <c r="M1552" s="33"/>
    </row>
    <row r="1553" spans="1:13" x14ac:dyDescent="0.25">
      <c r="A1553" s="15" t="s">
        <v>1964</v>
      </c>
      <c r="B1553" s="16">
        <v>3</v>
      </c>
      <c r="E1553"/>
      <c r="F1553"/>
      <c r="I1553" s="22"/>
      <c r="J1553" s="31"/>
      <c r="K1553" s="32"/>
      <c r="L1553" s="30"/>
      <c r="M1553" s="33"/>
    </row>
    <row r="1554" spans="1:13" x14ac:dyDescent="0.25">
      <c r="A1554" s="15" t="s">
        <v>682</v>
      </c>
      <c r="B1554" s="16">
        <v>5</v>
      </c>
      <c r="E1554"/>
      <c r="F1554"/>
      <c r="I1554" s="22"/>
      <c r="J1554" s="31"/>
      <c r="K1554" s="32"/>
      <c r="L1554" s="30"/>
      <c r="M1554" s="33"/>
    </row>
    <row r="1555" spans="1:13" x14ac:dyDescent="0.25">
      <c r="A1555" s="15" t="s">
        <v>2484</v>
      </c>
      <c r="B1555" s="16">
        <v>11</v>
      </c>
      <c r="E1555"/>
      <c r="F1555"/>
      <c r="I1555" s="22"/>
      <c r="J1555" s="31"/>
      <c r="K1555" s="32"/>
      <c r="L1555" s="30"/>
      <c r="M1555" s="33"/>
    </row>
    <row r="1556" spans="1:13" x14ac:dyDescent="0.25">
      <c r="A1556" s="15" t="s">
        <v>647</v>
      </c>
      <c r="B1556" s="16">
        <v>9</v>
      </c>
      <c r="E1556"/>
      <c r="F1556"/>
      <c r="I1556" s="22"/>
      <c r="J1556" s="31"/>
      <c r="K1556" s="32"/>
      <c r="L1556" s="30"/>
      <c r="M1556" s="33"/>
    </row>
    <row r="1557" spans="1:13" x14ac:dyDescent="0.25">
      <c r="A1557" s="15" t="s">
        <v>113</v>
      </c>
      <c r="B1557" s="16">
        <v>12</v>
      </c>
      <c r="E1557"/>
      <c r="F1557"/>
      <c r="I1557" s="22"/>
      <c r="J1557" s="31"/>
      <c r="K1557" s="32"/>
      <c r="L1557" s="30"/>
      <c r="M1557" s="33"/>
    </row>
    <row r="1558" spans="1:13" x14ac:dyDescent="0.25">
      <c r="A1558" s="15" t="s">
        <v>262</v>
      </c>
      <c r="B1558" s="16">
        <v>9</v>
      </c>
      <c r="E1558"/>
      <c r="F1558"/>
      <c r="I1558" s="22"/>
      <c r="J1558" s="31"/>
      <c r="K1558" s="32"/>
      <c r="L1558" s="30"/>
      <c r="M1558" s="33"/>
    </row>
    <row r="1559" spans="1:13" x14ac:dyDescent="0.25">
      <c r="A1559" s="15" t="s">
        <v>1038</v>
      </c>
      <c r="B1559" s="16">
        <v>6</v>
      </c>
      <c r="E1559"/>
      <c r="F1559"/>
      <c r="I1559" s="22"/>
      <c r="J1559" s="31"/>
      <c r="K1559" s="32"/>
      <c r="L1559" s="30"/>
      <c r="M1559" s="33"/>
    </row>
    <row r="1560" spans="1:13" x14ac:dyDescent="0.25">
      <c r="A1560" s="15" t="s">
        <v>803</v>
      </c>
      <c r="B1560" s="16">
        <v>5</v>
      </c>
      <c r="E1560"/>
      <c r="F1560"/>
      <c r="I1560" s="22"/>
      <c r="J1560" s="31"/>
      <c r="K1560" s="32"/>
      <c r="L1560" s="30"/>
      <c r="M1560" s="33"/>
    </row>
    <row r="1561" spans="1:13" x14ac:dyDescent="0.25">
      <c r="A1561" s="15" t="s">
        <v>390</v>
      </c>
      <c r="B1561" s="16">
        <v>4</v>
      </c>
      <c r="E1561"/>
      <c r="F1561"/>
      <c r="I1561" s="22"/>
      <c r="J1561" s="31"/>
      <c r="K1561" s="32"/>
      <c r="L1561" s="30"/>
      <c r="M1561" s="33"/>
    </row>
    <row r="1562" spans="1:13" x14ac:dyDescent="0.25">
      <c r="A1562" s="15" t="s">
        <v>1324</v>
      </c>
      <c r="B1562" s="16">
        <v>8</v>
      </c>
      <c r="E1562"/>
      <c r="F1562"/>
      <c r="I1562" s="22"/>
      <c r="J1562" s="31"/>
      <c r="K1562" s="32"/>
      <c r="L1562" s="30"/>
      <c r="M1562" s="33"/>
    </row>
    <row r="1563" spans="1:13" x14ac:dyDescent="0.25">
      <c r="A1563" s="15" t="s">
        <v>782</v>
      </c>
      <c r="B1563" s="16">
        <v>6</v>
      </c>
      <c r="E1563"/>
      <c r="F1563"/>
      <c r="I1563" s="22"/>
      <c r="J1563" s="31"/>
      <c r="K1563" s="32"/>
      <c r="L1563" s="30"/>
      <c r="M1563" s="33"/>
    </row>
    <row r="1564" spans="1:13" x14ac:dyDescent="0.25">
      <c r="A1564" s="15" t="s">
        <v>754</v>
      </c>
      <c r="B1564" s="16">
        <v>7</v>
      </c>
      <c r="E1564"/>
      <c r="F1564"/>
      <c r="I1564" s="22"/>
      <c r="J1564" s="31"/>
      <c r="K1564" s="32"/>
      <c r="L1564" s="30"/>
      <c r="M1564" s="33"/>
    </row>
    <row r="1565" spans="1:13" x14ac:dyDescent="0.25">
      <c r="A1565" s="15" t="s">
        <v>3105</v>
      </c>
      <c r="B1565" s="16">
        <v>3</v>
      </c>
      <c r="E1565"/>
      <c r="F1565"/>
      <c r="I1565" s="22"/>
      <c r="J1565" s="31"/>
      <c r="K1565" s="32"/>
      <c r="L1565" s="30"/>
      <c r="M1565" s="33"/>
    </row>
    <row r="1566" spans="1:13" x14ac:dyDescent="0.25">
      <c r="A1566" s="15" t="s">
        <v>1606</v>
      </c>
      <c r="B1566" s="16">
        <v>4</v>
      </c>
      <c r="E1566"/>
      <c r="F1566"/>
      <c r="I1566" s="22"/>
      <c r="J1566" s="31"/>
      <c r="K1566" s="32"/>
      <c r="L1566" s="30"/>
      <c r="M1566" s="33"/>
    </row>
    <row r="1567" spans="1:13" x14ac:dyDescent="0.25">
      <c r="A1567" s="15" t="s">
        <v>711</v>
      </c>
      <c r="B1567" s="16">
        <v>8</v>
      </c>
      <c r="E1567"/>
      <c r="F1567"/>
      <c r="I1567" s="22"/>
      <c r="J1567" s="31"/>
      <c r="K1567" s="32"/>
      <c r="L1567" s="30"/>
      <c r="M1567" s="33"/>
    </row>
    <row r="1568" spans="1:13" x14ac:dyDescent="0.25">
      <c r="A1568" s="15" t="s">
        <v>974</v>
      </c>
      <c r="B1568" s="16">
        <v>4</v>
      </c>
      <c r="E1568"/>
      <c r="F1568"/>
      <c r="I1568" s="22"/>
      <c r="J1568" s="31"/>
      <c r="K1568" s="32"/>
      <c r="L1568" s="30"/>
      <c r="M1568" s="33"/>
    </row>
    <row r="1569" spans="1:13" x14ac:dyDescent="0.25">
      <c r="A1569" s="15" t="s">
        <v>2796</v>
      </c>
      <c r="B1569" s="16">
        <v>2</v>
      </c>
      <c r="E1569"/>
      <c r="F1569"/>
      <c r="I1569" s="22"/>
      <c r="J1569" s="31"/>
      <c r="K1569" s="32"/>
      <c r="L1569" s="30"/>
      <c r="M1569" s="33"/>
    </row>
    <row r="1570" spans="1:13" x14ac:dyDescent="0.25">
      <c r="A1570" s="15" t="s">
        <v>2289</v>
      </c>
      <c r="B1570" s="16">
        <v>3</v>
      </c>
      <c r="E1570"/>
      <c r="F1570"/>
      <c r="I1570" s="22"/>
      <c r="J1570" s="31"/>
      <c r="K1570" s="32"/>
      <c r="L1570" s="30"/>
      <c r="M1570" s="33"/>
    </row>
    <row r="1571" spans="1:13" x14ac:dyDescent="0.25">
      <c r="A1571" s="15" t="s">
        <v>2437</v>
      </c>
      <c r="B1571" s="16">
        <v>7</v>
      </c>
      <c r="E1571"/>
      <c r="F1571"/>
      <c r="I1571" s="22"/>
      <c r="J1571" s="31"/>
      <c r="K1571" s="32"/>
      <c r="L1571" s="30"/>
      <c r="M1571" s="33"/>
    </row>
    <row r="1572" spans="1:13" x14ac:dyDescent="0.25">
      <c r="A1572" s="15" t="s">
        <v>691</v>
      </c>
      <c r="B1572" s="16">
        <v>3</v>
      </c>
      <c r="E1572"/>
      <c r="F1572"/>
      <c r="I1572" s="22"/>
      <c r="J1572" s="31"/>
      <c r="K1572" s="32"/>
      <c r="L1572" s="30"/>
      <c r="M1572" s="33"/>
    </row>
    <row r="1573" spans="1:13" x14ac:dyDescent="0.25">
      <c r="A1573" s="15" t="s">
        <v>1765</v>
      </c>
      <c r="B1573" s="16">
        <v>3</v>
      </c>
      <c r="E1573"/>
      <c r="F1573"/>
      <c r="I1573" s="22"/>
      <c r="J1573" s="31"/>
      <c r="K1573" s="32"/>
      <c r="L1573" s="30"/>
      <c r="M1573" s="33"/>
    </row>
    <row r="1574" spans="1:13" x14ac:dyDescent="0.25">
      <c r="A1574" s="15" t="s">
        <v>393</v>
      </c>
      <c r="B1574" s="16">
        <v>3</v>
      </c>
      <c r="E1574"/>
      <c r="F1574"/>
      <c r="I1574" s="22"/>
      <c r="J1574" s="31"/>
      <c r="K1574" s="32"/>
      <c r="L1574" s="30"/>
      <c r="M1574" s="33"/>
    </row>
    <row r="1575" spans="1:13" x14ac:dyDescent="0.25">
      <c r="A1575" s="15" t="s">
        <v>2501</v>
      </c>
      <c r="B1575" s="16">
        <v>4</v>
      </c>
      <c r="E1575"/>
      <c r="F1575"/>
      <c r="I1575" s="22"/>
      <c r="J1575" s="31"/>
      <c r="K1575" s="32"/>
      <c r="L1575" s="30"/>
      <c r="M1575" s="33"/>
    </row>
    <row r="1576" spans="1:13" x14ac:dyDescent="0.25">
      <c r="A1576" s="15" t="s">
        <v>605</v>
      </c>
      <c r="B1576" s="16">
        <v>3</v>
      </c>
      <c r="E1576"/>
      <c r="F1576"/>
      <c r="I1576" s="22"/>
      <c r="J1576" s="31"/>
      <c r="K1576" s="32"/>
      <c r="L1576" s="30"/>
      <c r="M1576" s="33"/>
    </row>
    <row r="1577" spans="1:13" x14ac:dyDescent="0.25">
      <c r="A1577" s="15" t="s">
        <v>1853</v>
      </c>
      <c r="B1577" s="16">
        <v>2</v>
      </c>
      <c r="E1577"/>
      <c r="F1577"/>
      <c r="I1577" s="22"/>
      <c r="J1577" s="31"/>
      <c r="K1577" s="32"/>
      <c r="L1577" s="30"/>
      <c r="M1577" s="33"/>
    </row>
    <row r="1578" spans="1:13" x14ac:dyDescent="0.25">
      <c r="A1578" s="15" t="s">
        <v>2219</v>
      </c>
      <c r="B1578" s="16">
        <v>3</v>
      </c>
      <c r="E1578"/>
      <c r="F1578"/>
      <c r="I1578" s="22"/>
      <c r="J1578" s="31"/>
      <c r="K1578" s="32"/>
      <c r="L1578" s="30"/>
      <c r="M1578" s="33"/>
    </row>
    <row r="1579" spans="1:13" x14ac:dyDescent="0.25">
      <c r="A1579" s="15" t="s">
        <v>2694</v>
      </c>
      <c r="B1579" s="16">
        <v>4</v>
      </c>
      <c r="E1579"/>
      <c r="F1579"/>
      <c r="I1579" s="22"/>
      <c r="J1579" s="31"/>
      <c r="K1579" s="32"/>
      <c r="L1579" s="30"/>
      <c r="M1579" s="33"/>
    </row>
    <row r="1580" spans="1:13" x14ac:dyDescent="0.25">
      <c r="A1580" s="15" t="s">
        <v>467</v>
      </c>
      <c r="B1580" s="16">
        <v>6</v>
      </c>
      <c r="E1580"/>
      <c r="F1580"/>
      <c r="I1580" s="22"/>
      <c r="J1580" s="31"/>
      <c r="K1580" s="32"/>
      <c r="L1580" s="30"/>
      <c r="M1580" s="33"/>
    </row>
    <row r="1581" spans="1:13" x14ac:dyDescent="0.25">
      <c r="A1581" s="15" t="s">
        <v>1437</v>
      </c>
      <c r="B1581" s="16">
        <v>8</v>
      </c>
      <c r="E1581"/>
      <c r="F1581"/>
      <c r="I1581" s="22"/>
      <c r="J1581" s="31"/>
      <c r="K1581" s="32"/>
      <c r="L1581" s="30"/>
      <c r="M1581" s="33"/>
    </row>
    <row r="1582" spans="1:13" x14ac:dyDescent="0.25">
      <c r="A1582" s="15" t="s">
        <v>2301</v>
      </c>
      <c r="B1582" s="16">
        <v>3</v>
      </c>
      <c r="E1582"/>
      <c r="F1582"/>
      <c r="I1582" s="22"/>
      <c r="J1582" s="31"/>
      <c r="K1582" s="32"/>
      <c r="L1582" s="30"/>
      <c r="M1582" s="33"/>
    </row>
    <row r="1583" spans="1:13" x14ac:dyDescent="0.25">
      <c r="A1583" s="15" t="s">
        <v>1702</v>
      </c>
      <c r="B1583" s="16">
        <v>7</v>
      </c>
      <c r="E1583"/>
      <c r="F1583"/>
      <c r="I1583" s="22"/>
      <c r="J1583" s="31"/>
      <c r="K1583" s="32"/>
      <c r="L1583" s="30"/>
      <c r="M1583" s="33"/>
    </row>
    <row r="1584" spans="1:13" x14ac:dyDescent="0.25">
      <c r="A1584" s="15" t="s">
        <v>1512</v>
      </c>
      <c r="B1584" s="16">
        <v>5</v>
      </c>
      <c r="E1584"/>
      <c r="F1584"/>
      <c r="I1584" s="22"/>
      <c r="J1584" s="31"/>
      <c r="K1584" s="32"/>
      <c r="L1584" s="30"/>
      <c r="M1584" s="33"/>
    </row>
    <row r="1585" spans="1:13" x14ac:dyDescent="0.25">
      <c r="A1585" s="15" t="s">
        <v>818</v>
      </c>
      <c r="B1585" s="16">
        <v>4</v>
      </c>
      <c r="E1585"/>
      <c r="F1585"/>
      <c r="I1585" s="22"/>
      <c r="J1585" s="31"/>
      <c r="K1585" s="32"/>
      <c r="L1585" s="30"/>
      <c r="M1585" s="33"/>
    </row>
    <row r="1586" spans="1:13" x14ac:dyDescent="0.25">
      <c r="A1586" s="15" t="s">
        <v>3132</v>
      </c>
      <c r="B1586" s="16">
        <v>6</v>
      </c>
      <c r="E1586"/>
      <c r="F1586"/>
      <c r="I1586" s="22"/>
      <c r="J1586" s="31"/>
      <c r="K1586" s="32"/>
      <c r="L1586" s="30"/>
      <c r="M1586" s="33"/>
    </row>
    <row r="1587" spans="1:13" x14ac:dyDescent="0.25">
      <c r="A1587" s="15" t="s">
        <v>2777</v>
      </c>
      <c r="B1587" s="16">
        <v>3</v>
      </c>
      <c r="E1587"/>
      <c r="F1587"/>
      <c r="I1587" s="22"/>
      <c r="J1587" s="31"/>
      <c r="K1587" s="32"/>
      <c r="L1587" s="30"/>
      <c r="M1587" s="33"/>
    </row>
    <row r="1588" spans="1:13" x14ac:dyDescent="0.25">
      <c r="A1588" s="15" t="s">
        <v>1914</v>
      </c>
      <c r="B1588" s="16">
        <v>6</v>
      </c>
      <c r="E1588"/>
      <c r="F1588"/>
      <c r="I1588" s="22"/>
      <c r="J1588" s="31"/>
      <c r="K1588" s="32"/>
      <c r="L1588" s="30"/>
      <c r="M1588" s="33"/>
    </row>
    <row r="1589" spans="1:13" x14ac:dyDescent="0.25">
      <c r="A1589" s="15" t="s">
        <v>1719</v>
      </c>
      <c r="B1589" s="16">
        <v>9</v>
      </c>
      <c r="E1589"/>
      <c r="F1589"/>
      <c r="I1589" s="22"/>
      <c r="J1589" s="31"/>
      <c r="K1589" s="32"/>
      <c r="L1589" s="30"/>
      <c r="M1589" s="33"/>
    </row>
    <row r="1590" spans="1:13" x14ac:dyDescent="0.25">
      <c r="A1590" s="15" t="s">
        <v>1651</v>
      </c>
      <c r="B1590" s="16">
        <v>7</v>
      </c>
      <c r="E1590"/>
      <c r="F1590"/>
      <c r="I1590" s="22"/>
      <c r="J1590" s="31"/>
      <c r="K1590" s="32"/>
      <c r="L1590" s="30"/>
      <c r="M1590" s="33"/>
    </row>
    <row r="1591" spans="1:13" x14ac:dyDescent="0.25">
      <c r="A1591" s="15" t="s">
        <v>978</v>
      </c>
      <c r="B1591" s="16">
        <v>3</v>
      </c>
      <c r="E1591"/>
      <c r="F1591"/>
      <c r="I1591" s="22"/>
      <c r="J1591" s="31"/>
      <c r="K1591" s="32"/>
      <c r="L1591" s="30"/>
      <c r="M1591" s="33"/>
    </row>
    <row r="1592" spans="1:13" x14ac:dyDescent="0.25">
      <c r="A1592" s="15" t="s">
        <v>812</v>
      </c>
      <c r="B1592" s="16">
        <v>3</v>
      </c>
      <c r="E1592"/>
      <c r="F1592"/>
      <c r="I1592" s="22"/>
      <c r="J1592" s="31"/>
      <c r="K1592" s="32"/>
      <c r="L1592" s="30"/>
      <c r="M1592" s="33"/>
    </row>
    <row r="1593" spans="1:13" x14ac:dyDescent="0.25">
      <c r="A1593" s="15" t="s">
        <v>2261</v>
      </c>
      <c r="B1593" s="16">
        <v>7</v>
      </c>
      <c r="E1593"/>
      <c r="F1593"/>
      <c r="I1593" s="22"/>
      <c r="J1593" s="31"/>
      <c r="K1593" s="32"/>
      <c r="L1593" s="30"/>
      <c r="M1593" s="33"/>
    </row>
    <row r="1594" spans="1:13" x14ac:dyDescent="0.25">
      <c r="A1594" s="15" t="s">
        <v>760</v>
      </c>
      <c r="B1594" s="16">
        <v>5</v>
      </c>
      <c r="E1594"/>
      <c r="F1594"/>
      <c r="I1594" s="22"/>
      <c r="J1594" s="31"/>
      <c r="K1594" s="32"/>
      <c r="L1594" s="30"/>
      <c r="M1594" s="33"/>
    </row>
    <row r="1595" spans="1:13" x14ac:dyDescent="0.25">
      <c r="A1595" s="15" t="s">
        <v>610</v>
      </c>
      <c r="B1595" s="16">
        <v>5</v>
      </c>
      <c r="E1595"/>
      <c r="F1595"/>
      <c r="I1595" s="22"/>
      <c r="J1595" s="31"/>
      <c r="K1595" s="32"/>
      <c r="L1595" s="30"/>
      <c r="M1595" s="33"/>
    </row>
    <row r="1596" spans="1:13" x14ac:dyDescent="0.25">
      <c r="A1596" s="15" t="s">
        <v>2015</v>
      </c>
      <c r="B1596" s="16">
        <v>1</v>
      </c>
      <c r="E1596"/>
      <c r="F1596"/>
      <c r="I1596" s="22"/>
      <c r="J1596" s="31"/>
      <c r="K1596" s="32"/>
      <c r="L1596" s="30"/>
      <c r="M1596" s="33"/>
    </row>
    <row r="1597" spans="1:13" x14ac:dyDescent="0.25">
      <c r="A1597" s="15" t="s">
        <v>1519</v>
      </c>
      <c r="B1597" s="16">
        <v>2</v>
      </c>
      <c r="E1597"/>
      <c r="F1597"/>
      <c r="I1597" s="22"/>
      <c r="J1597" s="31"/>
      <c r="K1597" s="32"/>
      <c r="L1597" s="30"/>
      <c r="M1597" s="33"/>
    </row>
    <row r="1598" spans="1:13" x14ac:dyDescent="0.25">
      <c r="A1598" s="15" t="s">
        <v>2368</v>
      </c>
      <c r="B1598" s="16">
        <v>6</v>
      </c>
      <c r="E1598"/>
      <c r="F1598"/>
      <c r="I1598" s="22"/>
      <c r="J1598" s="31"/>
      <c r="K1598" s="32"/>
      <c r="L1598" s="30"/>
      <c r="M1598" s="33"/>
    </row>
    <row r="1599" spans="1:13" x14ac:dyDescent="0.25">
      <c r="A1599" s="15" t="s">
        <v>1990</v>
      </c>
      <c r="B1599" s="16">
        <v>7</v>
      </c>
      <c r="E1599"/>
      <c r="F1599"/>
      <c r="I1599" s="22"/>
      <c r="J1599" s="31"/>
      <c r="K1599" s="32"/>
      <c r="L1599" s="30"/>
      <c r="M1599" s="33"/>
    </row>
    <row r="1600" spans="1:13" x14ac:dyDescent="0.25">
      <c r="A1600" s="15" t="s">
        <v>2884</v>
      </c>
      <c r="B1600" s="16">
        <v>5</v>
      </c>
      <c r="E1600"/>
      <c r="F1600"/>
      <c r="I1600" s="22"/>
      <c r="J1600" s="31"/>
      <c r="K1600" s="32"/>
      <c r="L1600" s="30"/>
      <c r="M1600" s="33"/>
    </row>
    <row r="1601" spans="1:13" x14ac:dyDescent="0.25">
      <c r="A1601" s="15" t="s">
        <v>2862</v>
      </c>
      <c r="B1601" s="16">
        <v>5</v>
      </c>
      <c r="E1601"/>
      <c r="F1601"/>
      <c r="I1601" s="22"/>
      <c r="J1601" s="31"/>
      <c r="K1601" s="32"/>
      <c r="L1601" s="30"/>
      <c r="M1601" s="33"/>
    </row>
    <row r="1602" spans="1:13" x14ac:dyDescent="0.25">
      <c r="A1602" s="15" t="s">
        <v>3062</v>
      </c>
      <c r="B1602" s="16">
        <v>5</v>
      </c>
      <c r="E1602"/>
      <c r="F1602"/>
      <c r="I1602" s="22"/>
      <c r="J1602" s="31"/>
      <c r="K1602" s="32"/>
      <c r="L1602" s="30"/>
      <c r="M1602" s="33"/>
    </row>
    <row r="1603" spans="1:13" x14ac:dyDescent="0.25">
      <c r="A1603" s="15" t="s">
        <v>282</v>
      </c>
      <c r="B1603" s="16">
        <v>1</v>
      </c>
      <c r="E1603"/>
      <c r="F1603"/>
      <c r="I1603" s="22"/>
      <c r="J1603" s="31"/>
      <c r="K1603" s="32"/>
      <c r="L1603" s="30"/>
      <c r="M1603" s="33"/>
    </row>
    <row r="1604" spans="1:13" x14ac:dyDescent="0.25">
      <c r="A1604" s="15" t="s">
        <v>2461</v>
      </c>
      <c r="B1604" s="16">
        <v>2</v>
      </c>
      <c r="E1604"/>
      <c r="F1604"/>
      <c r="I1604" s="22"/>
      <c r="J1604" s="31"/>
      <c r="K1604" s="32"/>
      <c r="L1604" s="30"/>
      <c r="M1604" s="33"/>
    </row>
    <row r="1605" spans="1:13" x14ac:dyDescent="0.25">
      <c r="A1605" s="15" t="s">
        <v>1919</v>
      </c>
      <c r="B1605" s="16">
        <v>4</v>
      </c>
      <c r="E1605"/>
      <c r="F1605"/>
      <c r="I1605" s="22"/>
      <c r="J1605" s="31"/>
      <c r="K1605" s="32"/>
      <c r="L1605" s="30"/>
      <c r="M1605" s="33"/>
    </row>
    <row r="1606" spans="1:13" x14ac:dyDescent="0.25">
      <c r="A1606" s="15" t="s">
        <v>1722</v>
      </c>
      <c r="B1606" s="16">
        <v>3</v>
      </c>
      <c r="E1606"/>
      <c r="F1606"/>
      <c r="I1606" s="22"/>
      <c r="J1606" s="31"/>
      <c r="K1606" s="32"/>
      <c r="L1606" s="30"/>
      <c r="M1606" s="33"/>
    </row>
    <row r="1607" spans="1:13" x14ac:dyDescent="0.25">
      <c r="A1607" s="15" t="s">
        <v>1678</v>
      </c>
      <c r="B1607" s="16">
        <v>3</v>
      </c>
      <c r="E1607"/>
      <c r="F1607"/>
      <c r="I1607" s="22"/>
      <c r="J1607" s="31"/>
      <c r="K1607" s="32"/>
      <c r="L1607" s="30"/>
      <c r="M1607" s="33"/>
    </row>
    <row r="1608" spans="1:13" x14ac:dyDescent="0.25">
      <c r="A1608" s="15" t="s">
        <v>473</v>
      </c>
      <c r="B1608" s="16">
        <v>5</v>
      </c>
      <c r="E1608"/>
      <c r="F1608"/>
      <c r="I1608" s="22"/>
      <c r="J1608" s="31"/>
      <c r="K1608" s="32"/>
      <c r="L1608" s="30"/>
      <c r="M1608" s="33"/>
    </row>
    <row r="1609" spans="1:13" x14ac:dyDescent="0.25">
      <c r="A1609" s="15" t="s">
        <v>2366</v>
      </c>
      <c r="B1609" s="16">
        <v>5</v>
      </c>
      <c r="E1609"/>
      <c r="F1609"/>
      <c r="I1609" s="22"/>
      <c r="J1609" s="31"/>
      <c r="K1609" s="32"/>
      <c r="L1609" s="30"/>
      <c r="M1609" s="33"/>
    </row>
    <row r="1610" spans="1:13" x14ac:dyDescent="0.25">
      <c r="A1610" s="15" t="s">
        <v>3240</v>
      </c>
      <c r="B1610" s="16">
        <v>6</v>
      </c>
      <c r="E1610"/>
      <c r="F1610"/>
      <c r="I1610" s="22"/>
      <c r="J1610" s="31"/>
      <c r="K1610" s="32"/>
      <c r="L1610" s="30"/>
      <c r="M1610" s="33"/>
    </row>
    <row r="1611" spans="1:13" x14ac:dyDescent="0.25">
      <c r="A1611" s="15" t="s">
        <v>3218</v>
      </c>
      <c r="B1611" s="16">
        <v>4</v>
      </c>
      <c r="E1611"/>
      <c r="F1611"/>
      <c r="I1611" s="22"/>
      <c r="J1611" s="31"/>
      <c r="K1611" s="32"/>
      <c r="L1611" s="30"/>
      <c r="M1611" s="33"/>
    </row>
    <row r="1612" spans="1:13" x14ac:dyDescent="0.25">
      <c r="A1612" s="15" t="s">
        <v>2037</v>
      </c>
      <c r="B1612" s="16">
        <v>8</v>
      </c>
      <c r="E1612"/>
      <c r="F1612"/>
      <c r="I1612" s="22"/>
      <c r="J1612" s="31"/>
      <c r="K1612" s="32"/>
      <c r="L1612" s="30"/>
      <c r="M1612" s="33"/>
    </row>
    <row r="1613" spans="1:13" x14ac:dyDescent="0.25">
      <c r="A1613" s="15" t="s">
        <v>1998</v>
      </c>
      <c r="B1613" s="16">
        <v>11</v>
      </c>
      <c r="E1613"/>
      <c r="F1613"/>
      <c r="I1613" s="22"/>
      <c r="J1613" s="31"/>
      <c r="K1613" s="32"/>
      <c r="L1613" s="30"/>
      <c r="M1613" s="33"/>
    </row>
    <row r="1614" spans="1:13" x14ac:dyDescent="0.25">
      <c r="A1614" s="15" t="s">
        <v>2253</v>
      </c>
      <c r="B1614" s="16">
        <v>1</v>
      </c>
      <c r="E1614"/>
      <c r="F1614"/>
      <c r="I1614" s="22"/>
      <c r="J1614" s="31"/>
      <c r="K1614" s="32"/>
      <c r="L1614" s="30"/>
      <c r="M1614" s="33"/>
    </row>
    <row r="1615" spans="1:13" x14ac:dyDescent="0.25">
      <c r="A1615" s="15" t="s">
        <v>2854</v>
      </c>
      <c r="B1615" s="16">
        <v>7</v>
      </c>
      <c r="E1615"/>
      <c r="F1615"/>
      <c r="I1615" s="22"/>
      <c r="J1615" s="31"/>
      <c r="K1615" s="32"/>
      <c r="L1615" s="30"/>
      <c r="M1615" s="33"/>
    </row>
    <row r="1616" spans="1:13" x14ac:dyDescent="0.25">
      <c r="A1616" s="15" t="s">
        <v>585</v>
      </c>
      <c r="B1616" s="16">
        <v>8</v>
      </c>
      <c r="E1616"/>
      <c r="F1616"/>
      <c r="I1616" s="22"/>
      <c r="J1616" s="31"/>
      <c r="K1616" s="32"/>
      <c r="L1616" s="30"/>
      <c r="M1616" s="33"/>
    </row>
    <row r="1617" spans="1:13" x14ac:dyDescent="0.25">
      <c r="A1617" s="15" t="s">
        <v>1185</v>
      </c>
      <c r="B1617" s="16">
        <v>1</v>
      </c>
      <c r="E1617"/>
      <c r="F1617"/>
      <c r="I1617" s="22"/>
      <c r="J1617" s="31"/>
      <c r="K1617" s="32"/>
      <c r="L1617" s="30"/>
      <c r="M1617" s="33"/>
    </row>
    <row r="1618" spans="1:13" x14ac:dyDescent="0.25">
      <c r="A1618" s="15" t="s">
        <v>291</v>
      </c>
      <c r="B1618" s="16">
        <v>3</v>
      </c>
      <c r="E1618"/>
      <c r="F1618"/>
      <c r="I1618" s="22"/>
      <c r="J1618" s="31"/>
      <c r="K1618" s="32"/>
      <c r="L1618" s="30"/>
      <c r="M1618" s="33"/>
    </row>
    <row r="1619" spans="1:13" x14ac:dyDescent="0.25">
      <c r="A1619" s="15" t="s">
        <v>569</v>
      </c>
      <c r="B1619" s="16">
        <v>6</v>
      </c>
      <c r="E1619"/>
      <c r="F1619"/>
      <c r="I1619" s="22"/>
      <c r="J1619" s="31"/>
      <c r="K1619" s="32"/>
      <c r="L1619" s="30"/>
      <c r="M1619" s="33"/>
    </row>
    <row r="1620" spans="1:13" x14ac:dyDescent="0.25">
      <c r="A1620" s="15" t="s">
        <v>637</v>
      </c>
      <c r="B1620" s="16">
        <v>8</v>
      </c>
      <c r="E1620"/>
      <c r="F1620"/>
      <c r="I1620" s="22"/>
      <c r="J1620" s="31"/>
      <c r="K1620" s="32"/>
      <c r="L1620" s="30"/>
      <c r="M1620" s="33"/>
    </row>
    <row r="1621" spans="1:13" x14ac:dyDescent="0.25">
      <c r="A1621" s="15" t="s">
        <v>1362</v>
      </c>
      <c r="B1621" s="16">
        <v>4</v>
      </c>
      <c r="E1621"/>
      <c r="F1621"/>
      <c r="I1621" s="22"/>
      <c r="J1621" s="31"/>
      <c r="K1621" s="32"/>
      <c r="L1621" s="30"/>
      <c r="M1621" s="33"/>
    </row>
    <row r="1622" spans="1:13" x14ac:dyDescent="0.25">
      <c r="A1622" s="15" t="s">
        <v>179</v>
      </c>
      <c r="B1622" s="16">
        <v>9</v>
      </c>
      <c r="E1622"/>
      <c r="F1622"/>
      <c r="I1622" s="22"/>
      <c r="J1622" s="31"/>
      <c r="K1622" s="32"/>
      <c r="L1622" s="30"/>
      <c r="M1622" s="33"/>
    </row>
    <row r="1623" spans="1:13" x14ac:dyDescent="0.25">
      <c r="A1623" s="15" t="s">
        <v>2402</v>
      </c>
      <c r="B1623" s="16">
        <v>4</v>
      </c>
      <c r="E1623"/>
      <c r="F1623"/>
      <c r="I1623" s="22"/>
      <c r="J1623" s="31"/>
      <c r="K1623" s="32"/>
      <c r="L1623" s="30"/>
      <c r="M1623" s="33"/>
    </row>
    <row r="1624" spans="1:13" x14ac:dyDescent="0.25">
      <c r="A1624" s="15" t="s">
        <v>214</v>
      </c>
      <c r="B1624" s="16">
        <v>2</v>
      </c>
      <c r="E1624"/>
      <c r="F1624"/>
      <c r="I1624" s="22"/>
      <c r="J1624" s="31"/>
      <c r="K1624" s="32"/>
      <c r="L1624" s="30"/>
      <c r="M1624" s="33"/>
    </row>
    <row r="1625" spans="1:13" x14ac:dyDescent="0.25">
      <c r="A1625" s="15" t="s">
        <v>1109</v>
      </c>
      <c r="B1625" s="16">
        <v>5</v>
      </c>
      <c r="E1625"/>
      <c r="F1625"/>
      <c r="I1625" s="22"/>
      <c r="J1625" s="31"/>
      <c r="K1625" s="32"/>
      <c r="L1625" s="30"/>
      <c r="M1625" s="33"/>
    </row>
    <row r="1626" spans="1:13" x14ac:dyDescent="0.25">
      <c r="A1626" s="15" t="s">
        <v>693</v>
      </c>
      <c r="B1626" s="16">
        <v>4</v>
      </c>
      <c r="E1626"/>
      <c r="F1626"/>
      <c r="I1626" s="22"/>
      <c r="J1626" s="31"/>
      <c r="K1626" s="32"/>
      <c r="L1626" s="30"/>
      <c r="M1626" s="33"/>
    </row>
    <row r="1627" spans="1:13" x14ac:dyDescent="0.25">
      <c r="A1627" s="15" t="s">
        <v>3173</v>
      </c>
      <c r="B1627" s="16">
        <v>6</v>
      </c>
      <c r="E1627"/>
      <c r="F1627"/>
      <c r="I1627" s="22"/>
      <c r="J1627" s="31"/>
      <c r="K1627" s="32"/>
      <c r="L1627" s="30"/>
      <c r="M1627" s="33"/>
    </row>
    <row r="1628" spans="1:13" x14ac:dyDescent="0.25">
      <c r="A1628" s="15" t="s">
        <v>314</v>
      </c>
      <c r="B1628" s="16">
        <v>8</v>
      </c>
      <c r="E1628"/>
      <c r="F1628"/>
      <c r="I1628" s="22"/>
      <c r="J1628" s="31"/>
      <c r="K1628" s="32"/>
      <c r="L1628" s="30"/>
      <c r="M1628" s="33"/>
    </row>
    <row r="1629" spans="1:13" x14ac:dyDescent="0.25">
      <c r="A1629" s="15" t="s">
        <v>1224</v>
      </c>
      <c r="B1629" s="16">
        <v>6</v>
      </c>
      <c r="E1629"/>
      <c r="F1629"/>
      <c r="I1629" s="22"/>
      <c r="J1629" s="31"/>
      <c r="K1629" s="32"/>
      <c r="L1629" s="30"/>
      <c r="M1629" s="33"/>
    </row>
    <row r="1630" spans="1:13" x14ac:dyDescent="0.25">
      <c r="A1630" s="15" t="s">
        <v>2420</v>
      </c>
      <c r="B1630" s="16">
        <v>5</v>
      </c>
      <c r="E1630"/>
      <c r="F1630"/>
      <c r="I1630" s="22"/>
      <c r="J1630" s="31"/>
      <c r="K1630" s="32"/>
      <c r="L1630" s="30"/>
      <c r="M1630" s="33"/>
    </row>
    <row r="1631" spans="1:13" x14ac:dyDescent="0.25">
      <c r="A1631" s="15" t="s">
        <v>3206</v>
      </c>
      <c r="B1631" s="16">
        <v>2</v>
      </c>
      <c r="E1631"/>
      <c r="F1631"/>
      <c r="I1631" s="22"/>
      <c r="J1631" s="31"/>
      <c r="K1631" s="32"/>
      <c r="L1631" s="30"/>
      <c r="M1631" s="33"/>
    </row>
    <row r="1632" spans="1:13" x14ac:dyDescent="0.25">
      <c r="A1632" s="15" t="s">
        <v>911</v>
      </c>
      <c r="B1632" s="16">
        <v>6</v>
      </c>
      <c r="E1632"/>
      <c r="F1632"/>
      <c r="I1632" s="22"/>
      <c r="J1632" s="31"/>
      <c r="K1632" s="32"/>
      <c r="L1632" s="30"/>
      <c r="M1632" s="33"/>
    </row>
    <row r="1633" spans="1:13" x14ac:dyDescent="0.25">
      <c r="A1633" s="15" t="s">
        <v>1921</v>
      </c>
      <c r="B1633" s="16">
        <v>10</v>
      </c>
      <c r="E1633"/>
      <c r="F1633"/>
      <c r="I1633" s="22"/>
      <c r="J1633" s="31"/>
      <c r="K1633" s="32"/>
      <c r="L1633" s="30"/>
      <c r="M1633" s="33"/>
    </row>
    <row r="1634" spans="1:13" x14ac:dyDescent="0.25">
      <c r="A1634" s="15" t="s">
        <v>1327</v>
      </c>
      <c r="B1634" s="16">
        <v>5</v>
      </c>
      <c r="E1634"/>
      <c r="F1634"/>
      <c r="I1634" s="22"/>
      <c r="J1634" s="31"/>
      <c r="K1634" s="32"/>
      <c r="L1634" s="30"/>
      <c r="M1634" s="33"/>
    </row>
    <row r="1635" spans="1:13" x14ac:dyDescent="0.25">
      <c r="A1635" s="15" t="s">
        <v>1266</v>
      </c>
      <c r="B1635" s="16">
        <v>10</v>
      </c>
      <c r="E1635"/>
      <c r="F1635"/>
      <c r="I1635" s="22"/>
      <c r="J1635" s="31"/>
      <c r="K1635" s="32"/>
      <c r="L1635" s="30"/>
      <c r="M1635" s="33"/>
    </row>
    <row r="1636" spans="1:13" x14ac:dyDescent="0.25">
      <c r="A1636" s="15" t="s">
        <v>2651</v>
      </c>
      <c r="B1636" s="16">
        <v>4</v>
      </c>
      <c r="E1636"/>
      <c r="F1636"/>
      <c r="I1636" s="22"/>
      <c r="J1636" s="31"/>
      <c r="K1636" s="32"/>
      <c r="L1636" s="30"/>
      <c r="M1636" s="33"/>
    </row>
    <row r="1637" spans="1:13" x14ac:dyDescent="0.25">
      <c r="A1637" s="15" t="s">
        <v>1149</v>
      </c>
      <c r="B1637" s="16">
        <v>6</v>
      </c>
      <c r="E1637"/>
      <c r="F1637"/>
      <c r="I1637" s="22"/>
      <c r="J1637" s="31"/>
      <c r="K1637" s="32"/>
      <c r="L1637" s="30"/>
      <c r="M1637" s="33"/>
    </row>
    <row r="1638" spans="1:13" x14ac:dyDescent="0.25">
      <c r="A1638" s="15" t="s">
        <v>2723</v>
      </c>
      <c r="B1638" s="16">
        <v>10</v>
      </c>
      <c r="E1638"/>
      <c r="F1638"/>
      <c r="I1638" s="22"/>
      <c r="J1638" s="31"/>
      <c r="K1638" s="32"/>
      <c r="L1638" s="30"/>
      <c r="M1638" s="33"/>
    </row>
    <row r="1639" spans="1:13" x14ac:dyDescent="0.25">
      <c r="A1639" s="15" t="s">
        <v>989</v>
      </c>
      <c r="B1639" s="16">
        <v>9</v>
      </c>
      <c r="E1639"/>
      <c r="F1639"/>
      <c r="I1639" s="22"/>
      <c r="J1639" s="31"/>
      <c r="K1639" s="32"/>
      <c r="L1639" s="30"/>
      <c r="M1639" s="33"/>
    </row>
    <row r="1640" spans="1:13" x14ac:dyDescent="0.25">
      <c r="A1640" s="15" t="s">
        <v>2194</v>
      </c>
      <c r="B1640" s="16">
        <v>7</v>
      </c>
      <c r="E1640"/>
      <c r="F1640"/>
      <c r="I1640" s="22"/>
      <c r="J1640" s="31"/>
      <c r="K1640" s="32"/>
      <c r="L1640" s="30"/>
      <c r="M1640" s="33"/>
    </row>
    <row r="1641" spans="1:13" x14ac:dyDescent="0.25">
      <c r="A1641" s="15" t="s">
        <v>70</v>
      </c>
      <c r="B1641" s="16">
        <v>5</v>
      </c>
      <c r="E1641"/>
      <c r="F1641"/>
      <c r="I1641" s="22"/>
      <c r="J1641" s="31"/>
      <c r="K1641" s="32"/>
      <c r="L1641" s="30"/>
      <c r="M1641" s="33"/>
    </row>
    <row r="1642" spans="1:13" x14ac:dyDescent="0.25">
      <c r="A1642" s="15" t="s">
        <v>1403</v>
      </c>
      <c r="B1642" s="16">
        <v>2</v>
      </c>
      <c r="E1642"/>
      <c r="F1642"/>
      <c r="I1642" s="22"/>
      <c r="J1642" s="31"/>
      <c r="K1642" s="32"/>
      <c r="L1642" s="30"/>
      <c r="M1642" s="33"/>
    </row>
    <row r="1643" spans="1:13" x14ac:dyDescent="0.25">
      <c r="A1643" s="15" t="s">
        <v>2765</v>
      </c>
      <c r="B1643" s="16">
        <v>12</v>
      </c>
      <c r="E1643"/>
      <c r="F1643"/>
      <c r="I1643" s="22"/>
      <c r="J1643" s="31"/>
      <c r="K1643" s="32"/>
      <c r="L1643" s="30"/>
      <c r="M1643" s="33"/>
    </row>
    <row r="1644" spans="1:13" x14ac:dyDescent="0.25">
      <c r="A1644" s="15" t="s">
        <v>1529</v>
      </c>
      <c r="B1644" s="16">
        <v>8</v>
      </c>
      <c r="E1644"/>
      <c r="F1644"/>
      <c r="I1644" s="22"/>
      <c r="J1644" s="31"/>
      <c r="K1644" s="32"/>
      <c r="L1644" s="30"/>
      <c r="M1644" s="33"/>
    </row>
    <row r="1645" spans="1:13" x14ac:dyDescent="0.25">
      <c r="A1645" s="15" t="s">
        <v>606</v>
      </c>
      <c r="B1645" s="16">
        <v>4</v>
      </c>
      <c r="E1645"/>
      <c r="F1645"/>
      <c r="I1645" s="22"/>
      <c r="J1645" s="31"/>
      <c r="K1645" s="32"/>
      <c r="L1645" s="30"/>
      <c r="M1645" s="33"/>
    </row>
    <row r="1646" spans="1:13" x14ac:dyDescent="0.25">
      <c r="A1646" s="15" t="s">
        <v>1733</v>
      </c>
      <c r="B1646" s="16">
        <v>2</v>
      </c>
      <c r="E1646"/>
      <c r="F1646"/>
      <c r="I1646" s="22"/>
      <c r="J1646" s="31"/>
      <c r="K1646" s="32"/>
      <c r="L1646" s="30"/>
      <c r="M1646" s="33"/>
    </row>
    <row r="1647" spans="1:13" x14ac:dyDescent="0.25">
      <c r="A1647" s="15" t="s">
        <v>1480</v>
      </c>
      <c r="B1647" s="16">
        <v>7</v>
      </c>
      <c r="E1647"/>
      <c r="F1647"/>
      <c r="I1647" s="22"/>
      <c r="J1647" s="31"/>
      <c r="K1647" s="32"/>
      <c r="L1647" s="30"/>
      <c r="M1647" s="33"/>
    </row>
    <row r="1648" spans="1:13" x14ac:dyDescent="0.25">
      <c r="A1648" s="15" t="s">
        <v>1303</v>
      </c>
      <c r="B1648" s="16">
        <v>6</v>
      </c>
      <c r="E1648"/>
      <c r="F1648"/>
      <c r="I1648" s="22"/>
      <c r="J1648" s="31"/>
      <c r="K1648" s="32"/>
      <c r="L1648" s="30"/>
      <c r="M1648" s="33"/>
    </row>
    <row r="1649" spans="1:13" x14ac:dyDescent="0.25">
      <c r="A1649" s="15" t="s">
        <v>763</v>
      </c>
      <c r="B1649" s="16">
        <v>9</v>
      </c>
      <c r="E1649"/>
      <c r="F1649"/>
      <c r="I1649" s="22"/>
      <c r="J1649" s="31"/>
      <c r="K1649" s="32"/>
      <c r="L1649" s="30"/>
      <c r="M1649" s="33"/>
    </row>
    <row r="1650" spans="1:13" x14ac:dyDescent="0.25">
      <c r="A1650" s="15" t="s">
        <v>1704</v>
      </c>
      <c r="B1650" s="16">
        <v>7</v>
      </c>
      <c r="E1650"/>
      <c r="F1650"/>
      <c r="I1650" s="22"/>
      <c r="J1650" s="31"/>
      <c r="K1650" s="32"/>
      <c r="L1650" s="30"/>
      <c r="M1650" s="33"/>
    </row>
    <row r="1651" spans="1:13" x14ac:dyDescent="0.25">
      <c r="A1651" s="15" t="s">
        <v>1103</v>
      </c>
      <c r="B1651" s="16">
        <v>12</v>
      </c>
      <c r="E1651"/>
      <c r="F1651"/>
      <c r="I1651" s="22"/>
      <c r="J1651" s="31"/>
      <c r="K1651" s="32"/>
      <c r="L1651" s="30"/>
      <c r="M1651" s="33"/>
    </row>
    <row r="1652" spans="1:13" x14ac:dyDescent="0.25">
      <c r="A1652" s="15" t="s">
        <v>2831</v>
      </c>
      <c r="B1652" s="16">
        <v>12</v>
      </c>
      <c r="E1652"/>
      <c r="F1652"/>
      <c r="I1652" s="22"/>
      <c r="J1652" s="31"/>
      <c r="K1652" s="32"/>
      <c r="L1652" s="30"/>
      <c r="M1652" s="33"/>
    </row>
    <row r="1653" spans="1:13" x14ac:dyDescent="0.25">
      <c r="A1653" s="15" t="s">
        <v>2411</v>
      </c>
      <c r="B1653" s="16">
        <v>9</v>
      </c>
      <c r="E1653"/>
      <c r="F1653"/>
      <c r="I1653" s="22"/>
      <c r="J1653" s="31"/>
      <c r="K1653" s="32"/>
      <c r="L1653" s="30"/>
      <c r="M1653" s="33"/>
    </row>
    <row r="1654" spans="1:13" x14ac:dyDescent="0.25">
      <c r="A1654" s="15" t="s">
        <v>977</v>
      </c>
      <c r="B1654" s="16">
        <v>8</v>
      </c>
      <c r="E1654"/>
      <c r="F1654"/>
      <c r="I1654" s="22"/>
      <c r="J1654" s="31"/>
      <c r="K1654" s="32"/>
      <c r="L1654" s="30"/>
      <c r="M1654" s="33"/>
    </row>
    <row r="1655" spans="1:13" x14ac:dyDescent="0.25">
      <c r="A1655" s="15" t="s">
        <v>1596</v>
      </c>
      <c r="B1655" s="16">
        <v>3</v>
      </c>
      <c r="E1655"/>
      <c r="F1655"/>
      <c r="I1655" s="22"/>
      <c r="J1655" s="31"/>
      <c r="K1655" s="32"/>
      <c r="L1655" s="30"/>
      <c r="M1655" s="33"/>
    </row>
    <row r="1656" spans="1:13" x14ac:dyDescent="0.25">
      <c r="A1656" s="15" t="s">
        <v>400</v>
      </c>
      <c r="B1656" s="16">
        <v>13</v>
      </c>
      <c r="E1656"/>
      <c r="F1656"/>
      <c r="I1656" s="22"/>
      <c r="J1656" s="31"/>
      <c r="K1656" s="32"/>
      <c r="L1656" s="30"/>
      <c r="M1656" s="33"/>
    </row>
    <row r="1657" spans="1:13" x14ac:dyDescent="0.25">
      <c r="A1657" s="15" t="s">
        <v>2243</v>
      </c>
      <c r="B1657" s="16">
        <v>6</v>
      </c>
      <c r="E1657"/>
      <c r="F1657"/>
      <c r="I1657" s="22"/>
      <c r="J1657" s="31"/>
      <c r="K1657" s="32"/>
      <c r="L1657" s="30"/>
      <c r="M1657" s="33"/>
    </row>
    <row r="1658" spans="1:13" x14ac:dyDescent="0.25">
      <c r="A1658" s="15" t="s">
        <v>3190</v>
      </c>
      <c r="B1658" s="16">
        <v>6</v>
      </c>
      <c r="E1658"/>
      <c r="F1658"/>
      <c r="I1658" s="22"/>
      <c r="J1658" s="31"/>
      <c r="K1658" s="32"/>
      <c r="L1658" s="30"/>
      <c r="M1658" s="33"/>
    </row>
    <row r="1659" spans="1:13" x14ac:dyDescent="0.25">
      <c r="A1659" s="15" t="s">
        <v>2428</v>
      </c>
      <c r="B1659" s="16">
        <v>7</v>
      </c>
      <c r="E1659"/>
      <c r="F1659"/>
      <c r="I1659" s="22"/>
      <c r="J1659" s="31"/>
      <c r="K1659" s="32"/>
      <c r="L1659" s="30"/>
      <c r="M1659" s="33"/>
    </row>
    <row r="1660" spans="1:13" x14ac:dyDescent="0.25">
      <c r="A1660" s="15" t="s">
        <v>147</v>
      </c>
      <c r="B1660" s="16">
        <v>3</v>
      </c>
      <c r="E1660"/>
      <c r="F1660"/>
      <c r="I1660" s="22"/>
      <c r="J1660" s="31"/>
      <c r="K1660" s="32"/>
      <c r="L1660" s="30"/>
      <c r="M1660" s="33"/>
    </row>
    <row r="1661" spans="1:13" x14ac:dyDescent="0.25">
      <c r="A1661" s="15" t="s">
        <v>2910</v>
      </c>
      <c r="B1661" s="16">
        <v>3</v>
      </c>
      <c r="E1661"/>
      <c r="F1661"/>
      <c r="I1661" s="22"/>
      <c r="J1661" s="31"/>
      <c r="K1661" s="32"/>
      <c r="L1661" s="30"/>
      <c r="M1661" s="33"/>
    </row>
    <row r="1662" spans="1:13" x14ac:dyDescent="0.25">
      <c r="A1662" s="15" t="s">
        <v>221</v>
      </c>
      <c r="B1662" s="16">
        <v>6</v>
      </c>
      <c r="E1662"/>
      <c r="F1662"/>
      <c r="I1662" s="22"/>
      <c r="J1662" s="31"/>
      <c r="K1662" s="32"/>
      <c r="L1662" s="30"/>
      <c r="M1662" s="33"/>
    </row>
    <row r="1663" spans="1:13" x14ac:dyDescent="0.25">
      <c r="A1663" s="15" t="s">
        <v>1501</v>
      </c>
      <c r="B1663" s="16">
        <v>7</v>
      </c>
      <c r="E1663"/>
      <c r="F1663"/>
      <c r="I1663" s="22"/>
      <c r="J1663" s="31"/>
      <c r="K1663" s="32"/>
      <c r="L1663" s="30"/>
      <c r="M1663" s="33"/>
    </row>
    <row r="1664" spans="1:13" x14ac:dyDescent="0.25">
      <c r="A1664" s="15" t="s">
        <v>2316</v>
      </c>
      <c r="B1664" s="16">
        <v>9</v>
      </c>
      <c r="E1664"/>
      <c r="F1664"/>
      <c r="I1664" s="22"/>
      <c r="J1664" s="31"/>
      <c r="K1664" s="32"/>
      <c r="L1664" s="30"/>
      <c r="M1664" s="33"/>
    </row>
    <row r="1665" spans="1:13" x14ac:dyDescent="0.25">
      <c r="A1665" s="15" t="s">
        <v>1959</v>
      </c>
      <c r="B1665" s="16">
        <v>6</v>
      </c>
      <c r="E1665"/>
      <c r="F1665"/>
      <c r="I1665" s="22"/>
      <c r="J1665" s="31"/>
      <c r="K1665" s="32"/>
      <c r="L1665" s="30"/>
      <c r="M1665" s="33"/>
    </row>
    <row r="1666" spans="1:13" x14ac:dyDescent="0.25">
      <c r="A1666" s="15" t="s">
        <v>906</v>
      </c>
      <c r="B1666" s="16">
        <v>2</v>
      </c>
      <c r="E1666"/>
      <c r="F1666"/>
      <c r="I1666" s="22"/>
      <c r="J1666" s="31"/>
      <c r="K1666" s="32"/>
      <c r="L1666" s="30"/>
      <c r="M1666" s="33"/>
    </row>
    <row r="1667" spans="1:13" x14ac:dyDescent="0.25">
      <c r="A1667" s="15" t="s">
        <v>374</v>
      </c>
      <c r="B1667" s="16">
        <v>5</v>
      </c>
      <c r="E1667"/>
      <c r="F1667"/>
      <c r="I1667" s="22"/>
      <c r="J1667" s="31"/>
      <c r="K1667" s="32"/>
      <c r="L1667" s="30"/>
      <c r="M1667" s="33"/>
    </row>
    <row r="1668" spans="1:13" x14ac:dyDescent="0.25">
      <c r="A1668" s="15" t="s">
        <v>313</v>
      </c>
      <c r="B1668" s="16">
        <v>2</v>
      </c>
      <c r="E1668"/>
      <c r="F1668"/>
      <c r="I1668" s="22"/>
      <c r="J1668" s="31"/>
      <c r="K1668" s="32"/>
      <c r="L1668" s="30"/>
      <c r="M1668" s="33"/>
    </row>
    <row r="1669" spans="1:13" x14ac:dyDescent="0.25">
      <c r="A1669" s="15" t="s">
        <v>1550</v>
      </c>
      <c r="B1669" s="16">
        <v>7</v>
      </c>
      <c r="E1669"/>
      <c r="F1669"/>
      <c r="I1669" s="22"/>
      <c r="J1669" s="31"/>
      <c r="K1669" s="32"/>
      <c r="L1669" s="30"/>
      <c r="M1669" s="33"/>
    </row>
    <row r="1670" spans="1:13" x14ac:dyDescent="0.25">
      <c r="A1670" s="15" t="s">
        <v>1211</v>
      </c>
      <c r="B1670" s="16">
        <v>6</v>
      </c>
      <c r="E1670"/>
      <c r="F1670"/>
      <c r="I1670" s="22"/>
      <c r="J1670" s="31"/>
      <c r="K1670" s="32"/>
      <c r="L1670" s="30"/>
      <c r="M1670" s="33"/>
    </row>
    <row r="1671" spans="1:13" x14ac:dyDescent="0.25">
      <c r="A1671" s="15" t="s">
        <v>2126</v>
      </c>
      <c r="B1671" s="16">
        <v>2</v>
      </c>
      <c r="E1671"/>
      <c r="F1671"/>
      <c r="I1671" s="22"/>
      <c r="J1671" s="31"/>
      <c r="K1671" s="32"/>
      <c r="L1671" s="30"/>
      <c r="M1671" s="33"/>
    </row>
    <row r="1672" spans="1:13" x14ac:dyDescent="0.25">
      <c r="A1672" s="15" t="s">
        <v>1828</v>
      </c>
      <c r="B1672" s="16">
        <v>8</v>
      </c>
      <c r="E1672"/>
      <c r="F1672"/>
      <c r="I1672" s="22"/>
      <c r="J1672" s="31"/>
      <c r="K1672" s="32"/>
      <c r="L1672" s="30"/>
      <c r="M1672" s="33"/>
    </row>
    <row r="1673" spans="1:13" x14ac:dyDescent="0.25">
      <c r="A1673" s="15" t="s">
        <v>949</v>
      </c>
      <c r="B1673" s="16">
        <v>5</v>
      </c>
      <c r="E1673"/>
      <c r="F1673"/>
      <c r="I1673" s="22"/>
      <c r="J1673" s="31"/>
      <c r="K1673" s="32"/>
      <c r="L1673" s="30"/>
      <c r="M1673" s="33"/>
    </row>
    <row r="1674" spans="1:13" x14ac:dyDescent="0.25">
      <c r="A1674" s="15" t="s">
        <v>2367</v>
      </c>
      <c r="B1674" s="16">
        <v>12</v>
      </c>
      <c r="E1674"/>
      <c r="F1674"/>
      <c r="I1674" s="22"/>
      <c r="J1674" s="31"/>
      <c r="K1674" s="32"/>
      <c r="L1674" s="30"/>
      <c r="M1674" s="33"/>
    </row>
    <row r="1675" spans="1:13" x14ac:dyDescent="0.25">
      <c r="A1675" s="15" t="s">
        <v>2033</v>
      </c>
      <c r="B1675" s="16">
        <v>5</v>
      </c>
      <c r="E1675"/>
      <c r="F1675"/>
      <c r="I1675" s="22"/>
      <c r="J1675" s="31"/>
      <c r="K1675" s="32"/>
      <c r="L1675" s="30"/>
      <c r="M1675" s="33"/>
    </row>
    <row r="1676" spans="1:13" x14ac:dyDescent="0.25">
      <c r="A1676" s="15" t="s">
        <v>2629</v>
      </c>
      <c r="B1676" s="16">
        <v>7</v>
      </c>
      <c r="E1676"/>
      <c r="F1676"/>
      <c r="I1676" s="22"/>
      <c r="J1676" s="31"/>
      <c r="K1676" s="32"/>
      <c r="L1676" s="30"/>
      <c r="M1676" s="33"/>
    </row>
    <row r="1677" spans="1:13" x14ac:dyDescent="0.25">
      <c r="A1677" s="15" t="s">
        <v>2960</v>
      </c>
      <c r="B1677" s="16">
        <v>8</v>
      </c>
      <c r="E1677"/>
      <c r="F1677"/>
      <c r="I1677" s="22"/>
      <c r="J1677" s="31"/>
      <c r="K1677" s="32"/>
      <c r="L1677" s="30"/>
      <c r="M1677" s="33"/>
    </row>
    <row r="1678" spans="1:13" x14ac:dyDescent="0.25">
      <c r="A1678" s="15" t="s">
        <v>2964</v>
      </c>
      <c r="B1678" s="16">
        <v>5</v>
      </c>
      <c r="E1678"/>
      <c r="F1678"/>
      <c r="I1678" s="22"/>
      <c r="J1678" s="31"/>
      <c r="K1678" s="32"/>
      <c r="L1678" s="30"/>
      <c r="M1678" s="33"/>
    </row>
    <row r="1679" spans="1:13" x14ac:dyDescent="0.25">
      <c r="A1679" s="15" t="s">
        <v>695</v>
      </c>
      <c r="B1679" s="16">
        <v>5</v>
      </c>
      <c r="E1679"/>
      <c r="F1679"/>
      <c r="I1679" s="22"/>
      <c r="J1679" s="31"/>
      <c r="K1679" s="32"/>
      <c r="L1679" s="30"/>
      <c r="M1679" s="33"/>
    </row>
    <row r="1680" spans="1:13" x14ac:dyDescent="0.25">
      <c r="A1680" s="15" t="s">
        <v>734</v>
      </c>
      <c r="B1680" s="16">
        <v>8</v>
      </c>
      <c r="E1680"/>
      <c r="F1680"/>
      <c r="I1680" s="22"/>
      <c r="J1680" s="31"/>
      <c r="K1680" s="32"/>
      <c r="L1680" s="30"/>
      <c r="M1680" s="33"/>
    </row>
    <row r="1681" spans="1:13" x14ac:dyDescent="0.25">
      <c r="A1681" s="15" t="s">
        <v>1354</v>
      </c>
      <c r="B1681" s="16">
        <v>6</v>
      </c>
      <c r="E1681"/>
      <c r="F1681"/>
      <c r="I1681" s="22"/>
      <c r="J1681" s="31"/>
      <c r="K1681" s="32"/>
      <c r="L1681" s="30"/>
      <c r="M1681" s="33"/>
    </row>
    <row r="1682" spans="1:13" x14ac:dyDescent="0.25">
      <c r="A1682" s="15" t="s">
        <v>292</v>
      </c>
      <c r="B1682" s="16">
        <v>3</v>
      </c>
      <c r="E1682"/>
      <c r="F1682"/>
      <c r="I1682" s="22"/>
      <c r="J1682" s="31"/>
      <c r="K1682" s="32"/>
      <c r="L1682" s="30"/>
      <c r="M1682" s="33"/>
    </row>
    <row r="1683" spans="1:13" x14ac:dyDescent="0.25">
      <c r="A1683" s="15" t="s">
        <v>1165</v>
      </c>
      <c r="B1683" s="16">
        <v>6</v>
      </c>
      <c r="E1683"/>
      <c r="F1683"/>
      <c r="I1683" s="22"/>
      <c r="J1683" s="31"/>
      <c r="K1683" s="32"/>
      <c r="L1683" s="30"/>
      <c r="M1683" s="33"/>
    </row>
    <row r="1684" spans="1:13" x14ac:dyDescent="0.25">
      <c r="A1684" s="15" t="s">
        <v>784</v>
      </c>
      <c r="B1684" s="16">
        <v>2</v>
      </c>
      <c r="E1684"/>
      <c r="F1684"/>
      <c r="I1684" s="22"/>
      <c r="J1684" s="31"/>
      <c r="K1684" s="32"/>
      <c r="L1684" s="30"/>
      <c r="M1684" s="33"/>
    </row>
    <row r="1685" spans="1:13" x14ac:dyDescent="0.25">
      <c r="A1685" s="15" t="s">
        <v>2063</v>
      </c>
      <c r="B1685" s="16">
        <v>7</v>
      </c>
      <c r="E1685"/>
      <c r="F1685"/>
      <c r="I1685" s="22"/>
      <c r="J1685" s="31"/>
      <c r="K1685" s="32"/>
      <c r="L1685" s="30"/>
      <c r="M1685" s="33"/>
    </row>
    <row r="1686" spans="1:13" x14ac:dyDescent="0.25">
      <c r="A1686" s="15" t="s">
        <v>345</v>
      </c>
      <c r="B1686" s="16">
        <v>2</v>
      </c>
      <c r="E1686"/>
      <c r="F1686"/>
      <c r="I1686" s="22"/>
      <c r="J1686" s="31"/>
      <c r="K1686" s="32"/>
      <c r="L1686" s="30"/>
      <c r="M1686" s="33"/>
    </row>
    <row r="1687" spans="1:13" x14ac:dyDescent="0.25">
      <c r="A1687" s="15" t="s">
        <v>1590</v>
      </c>
      <c r="B1687" s="16">
        <v>11</v>
      </c>
      <c r="E1687"/>
      <c r="F1687"/>
      <c r="I1687" s="22"/>
      <c r="J1687" s="31"/>
      <c r="K1687" s="32"/>
      <c r="L1687" s="30"/>
      <c r="M1687" s="33"/>
    </row>
    <row r="1688" spans="1:13" x14ac:dyDescent="0.25">
      <c r="A1688" s="15" t="s">
        <v>1453</v>
      </c>
      <c r="B1688" s="16">
        <v>5</v>
      </c>
      <c r="E1688"/>
      <c r="F1688"/>
      <c r="I1688" s="22"/>
      <c r="J1688" s="31"/>
      <c r="K1688" s="32"/>
      <c r="L1688" s="30"/>
      <c r="M1688" s="33"/>
    </row>
    <row r="1689" spans="1:13" x14ac:dyDescent="0.25">
      <c r="A1689" s="15" t="s">
        <v>325</v>
      </c>
      <c r="B1689" s="16">
        <v>7</v>
      </c>
      <c r="E1689"/>
      <c r="F1689"/>
      <c r="I1689" s="22"/>
      <c r="J1689" s="31"/>
      <c r="K1689" s="32"/>
      <c r="L1689" s="30"/>
      <c r="M1689" s="33"/>
    </row>
    <row r="1690" spans="1:13" x14ac:dyDescent="0.25">
      <c r="A1690" s="15" t="s">
        <v>2819</v>
      </c>
      <c r="B1690" s="16">
        <v>2</v>
      </c>
      <c r="E1690"/>
      <c r="F1690"/>
      <c r="I1690" s="22"/>
      <c r="J1690" s="31"/>
      <c r="K1690" s="32"/>
      <c r="L1690" s="30"/>
      <c r="M1690" s="33"/>
    </row>
    <row r="1691" spans="1:13" x14ac:dyDescent="0.25">
      <c r="A1691" s="15" t="s">
        <v>252</v>
      </c>
      <c r="B1691" s="16">
        <v>4</v>
      </c>
      <c r="E1691"/>
      <c r="F1691"/>
      <c r="I1691" s="22"/>
      <c r="J1691" s="31"/>
      <c r="K1691" s="32"/>
      <c r="L1691" s="30"/>
      <c r="M1691" s="33"/>
    </row>
    <row r="1692" spans="1:13" x14ac:dyDescent="0.25">
      <c r="A1692" s="15" t="s">
        <v>3077</v>
      </c>
      <c r="B1692" s="16">
        <v>11</v>
      </c>
      <c r="E1692"/>
      <c r="F1692"/>
      <c r="I1692" s="22"/>
      <c r="J1692" s="31"/>
      <c r="K1692" s="32"/>
      <c r="L1692" s="30"/>
      <c r="M1692" s="33"/>
    </row>
    <row r="1693" spans="1:13" x14ac:dyDescent="0.25">
      <c r="A1693" s="15" t="s">
        <v>1271</v>
      </c>
      <c r="B1693" s="16">
        <v>5</v>
      </c>
      <c r="E1693"/>
      <c r="F1693"/>
      <c r="I1693" s="22"/>
      <c r="J1693" s="31"/>
      <c r="K1693" s="32"/>
      <c r="L1693" s="30"/>
      <c r="M1693" s="33"/>
    </row>
    <row r="1694" spans="1:13" x14ac:dyDescent="0.25">
      <c r="A1694" s="15" t="s">
        <v>2529</v>
      </c>
      <c r="B1694" s="16">
        <v>4</v>
      </c>
      <c r="E1694"/>
      <c r="F1694"/>
      <c r="I1694" s="22"/>
      <c r="J1694" s="31"/>
      <c r="K1694" s="32"/>
      <c r="L1694" s="30"/>
      <c r="M1694" s="33"/>
    </row>
    <row r="1695" spans="1:13" x14ac:dyDescent="0.25">
      <c r="A1695" s="15" t="s">
        <v>2096</v>
      </c>
      <c r="B1695" s="16">
        <v>2</v>
      </c>
      <c r="E1695"/>
      <c r="F1695"/>
      <c r="I1695" s="22"/>
      <c r="J1695" s="31"/>
      <c r="K1695" s="32"/>
      <c r="L1695" s="30"/>
      <c r="M1695" s="33"/>
    </row>
    <row r="1696" spans="1:13" x14ac:dyDescent="0.25">
      <c r="A1696" s="15" t="s">
        <v>1517</v>
      </c>
      <c r="B1696" s="16">
        <v>7</v>
      </c>
      <c r="E1696"/>
      <c r="F1696"/>
      <c r="I1696" s="22"/>
      <c r="J1696" s="31"/>
      <c r="K1696" s="32"/>
      <c r="L1696" s="30"/>
      <c r="M1696" s="33"/>
    </row>
    <row r="1697" spans="1:13" x14ac:dyDescent="0.25">
      <c r="A1697" s="15" t="s">
        <v>1885</v>
      </c>
      <c r="B1697" s="16">
        <v>1</v>
      </c>
      <c r="E1697"/>
      <c r="F1697"/>
      <c r="I1697" s="22"/>
      <c r="J1697" s="31"/>
      <c r="K1697" s="32"/>
      <c r="L1697" s="30"/>
      <c r="M1697" s="33"/>
    </row>
    <row r="1698" spans="1:13" x14ac:dyDescent="0.25">
      <c r="A1698" s="15" t="s">
        <v>1147</v>
      </c>
      <c r="B1698" s="16">
        <v>2</v>
      </c>
      <c r="E1698"/>
      <c r="F1698"/>
      <c r="I1698" s="22"/>
      <c r="J1698" s="31"/>
      <c r="K1698" s="32"/>
      <c r="L1698" s="30"/>
      <c r="M1698" s="33"/>
    </row>
    <row r="1699" spans="1:13" x14ac:dyDescent="0.25">
      <c r="A1699" s="15" t="s">
        <v>2849</v>
      </c>
      <c r="B1699" s="16">
        <v>6</v>
      </c>
      <c r="E1699"/>
      <c r="F1699"/>
      <c r="I1699" s="22"/>
      <c r="J1699" s="31"/>
      <c r="K1699" s="32"/>
      <c r="L1699" s="30"/>
      <c r="M1699" s="33"/>
    </row>
    <row r="1700" spans="1:13" x14ac:dyDescent="0.25">
      <c r="A1700" s="15" t="s">
        <v>2359</v>
      </c>
      <c r="B1700" s="16">
        <v>5</v>
      </c>
      <c r="E1700"/>
      <c r="F1700"/>
      <c r="I1700" s="22"/>
      <c r="J1700" s="31"/>
      <c r="K1700" s="32"/>
      <c r="L1700" s="30"/>
      <c r="M1700" s="33"/>
    </row>
    <row r="1701" spans="1:13" x14ac:dyDescent="0.25">
      <c r="A1701" s="15" t="s">
        <v>1799</v>
      </c>
      <c r="B1701" s="16">
        <v>7</v>
      </c>
      <c r="E1701"/>
      <c r="F1701"/>
      <c r="I1701" s="22"/>
      <c r="J1701" s="31"/>
      <c r="K1701" s="32"/>
      <c r="L1701" s="30"/>
      <c r="M1701" s="33"/>
    </row>
    <row r="1702" spans="1:13" x14ac:dyDescent="0.25">
      <c r="A1702" s="15" t="s">
        <v>278</v>
      </c>
      <c r="B1702" s="16">
        <v>3</v>
      </c>
      <c r="E1702"/>
      <c r="F1702"/>
      <c r="I1702" s="22"/>
      <c r="J1702" s="31"/>
      <c r="K1702" s="32"/>
      <c r="L1702" s="30"/>
      <c r="M1702" s="33"/>
    </row>
    <row r="1703" spans="1:13" x14ac:dyDescent="0.25">
      <c r="A1703" s="15" t="s">
        <v>2891</v>
      </c>
      <c r="B1703" s="16">
        <v>7</v>
      </c>
      <c r="E1703"/>
      <c r="F1703"/>
      <c r="I1703" s="22"/>
      <c r="J1703" s="31"/>
      <c r="K1703" s="32"/>
      <c r="L1703" s="30"/>
      <c r="M1703" s="33"/>
    </row>
    <row r="1704" spans="1:13" x14ac:dyDescent="0.25">
      <c r="A1704" s="15" t="s">
        <v>1943</v>
      </c>
      <c r="B1704" s="16">
        <v>9</v>
      </c>
      <c r="E1704"/>
      <c r="F1704"/>
      <c r="I1704" s="22"/>
      <c r="J1704" s="31"/>
      <c r="K1704" s="32"/>
      <c r="L1704" s="30"/>
      <c r="M1704" s="33"/>
    </row>
    <row r="1705" spans="1:13" x14ac:dyDescent="0.25">
      <c r="A1705" s="15" t="s">
        <v>2123</v>
      </c>
      <c r="B1705" s="16">
        <v>10</v>
      </c>
      <c r="E1705"/>
      <c r="F1705"/>
      <c r="I1705" s="22"/>
      <c r="J1705" s="31"/>
      <c r="K1705" s="32"/>
      <c r="L1705" s="30"/>
      <c r="M1705" s="33"/>
    </row>
    <row r="1706" spans="1:13" x14ac:dyDescent="0.25">
      <c r="A1706" s="15" t="s">
        <v>2626</v>
      </c>
      <c r="B1706" s="16">
        <v>5</v>
      </c>
      <c r="E1706"/>
      <c r="F1706"/>
      <c r="I1706" s="22"/>
      <c r="J1706" s="31"/>
      <c r="K1706" s="32"/>
      <c r="L1706" s="30"/>
      <c r="M1706" s="33"/>
    </row>
    <row r="1707" spans="1:13" x14ac:dyDescent="0.25">
      <c r="A1707" s="15" t="s">
        <v>2909</v>
      </c>
      <c r="B1707" s="16">
        <v>5</v>
      </c>
      <c r="E1707"/>
      <c r="F1707"/>
      <c r="I1707" s="22"/>
      <c r="J1707" s="31"/>
      <c r="K1707" s="32"/>
      <c r="L1707" s="30"/>
      <c r="M1707" s="33"/>
    </row>
    <row r="1708" spans="1:13" x14ac:dyDescent="0.25">
      <c r="A1708" s="15" t="s">
        <v>1804</v>
      </c>
      <c r="B1708" s="16">
        <v>4</v>
      </c>
      <c r="E1708"/>
      <c r="F1708"/>
      <c r="I1708" s="22"/>
      <c r="J1708" s="31"/>
      <c r="K1708" s="32"/>
      <c r="L1708" s="30"/>
      <c r="M1708" s="33"/>
    </row>
    <row r="1709" spans="1:13" x14ac:dyDescent="0.25">
      <c r="A1709" s="15" t="s">
        <v>1672</v>
      </c>
      <c r="B1709" s="16">
        <v>5</v>
      </c>
      <c r="E1709"/>
      <c r="F1709"/>
      <c r="I1709" s="22"/>
      <c r="J1709" s="31"/>
      <c r="K1709" s="32"/>
      <c r="L1709" s="30"/>
      <c r="M1709" s="33"/>
    </row>
    <row r="1710" spans="1:13" x14ac:dyDescent="0.25">
      <c r="A1710" s="15" t="s">
        <v>1372</v>
      </c>
      <c r="B1710" s="16">
        <v>5</v>
      </c>
      <c r="E1710"/>
      <c r="F1710"/>
      <c r="I1710" s="22"/>
      <c r="J1710" s="31"/>
      <c r="K1710" s="32"/>
      <c r="L1710" s="30"/>
      <c r="M1710" s="33"/>
    </row>
    <row r="1711" spans="1:13" x14ac:dyDescent="0.25">
      <c r="A1711" s="15" t="s">
        <v>3083</v>
      </c>
      <c r="B1711" s="16">
        <v>9</v>
      </c>
      <c r="E1711"/>
      <c r="F1711"/>
      <c r="I1711" s="22"/>
      <c r="J1711" s="31"/>
      <c r="K1711" s="32"/>
      <c r="L1711" s="30"/>
      <c r="M1711" s="33"/>
    </row>
    <row r="1712" spans="1:13" x14ac:dyDescent="0.25">
      <c r="A1712" s="15" t="s">
        <v>2883</v>
      </c>
      <c r="B1712" s="16">
        <v>7</v>
      </c>
      <c r="E1712"/>
      <c r="F1712"/>
      <c r="I1712" s="22"/>
      <c r="J1712" s="31"/>
      <c r="K1712" s="32"/>
      <c r="L1712" s="30"/>
      <c r="M1712" s="33"/>
    </row>
    <row r="1713" spans="1:13" x14ac:dyDescent="0.25">
      <c r="A1713" s="15" t="s">
        <v>2823</v>
      </c>
      <c r="B1713" s="16">
        <v>5</v>
      </c>
      <c r="E1713"/>
      <c r="F1713"/>
      <c r="I1713" s="22"/>
      <c r="J1713" s="31"/>
      <c r="K1713" s="32"/>
      <c r="L1713" s="30"/>
      <c r="M1713" s="33"/>
    </row>
    <row r="1714" spans="1:13" x14ac:dyDescent="0.25">
      <c r="A1714" s="15" t="s">
        <v>535</v>
      </c>
      <c r="B1714" s="16">
        <v>1</v>
      </c>
      <c r="E1714"/>
      <c r="F1714"/>
      <c r="I1714" s="22"/>
      <c r="J1714" s="31"/>
      <c r="K1714" s="32"/>
      <c r="L1714" s="30"/>
      <c r="M1714" s="33"/>
    </row>
    <row r="1715" spans="1:13" x14ac:dyDescent="0.25">
      <c r="A1715" s="15" t="s">
        <v>1876</v>
      </c>
      <c r="B1715" s="16">
        <v>9</v>
      </c>
      <c r="E1715"/>
      <c r="F1715"/>
      <c r="I1715" s="22"/>
      <c r="J1715" s="31"/>
      <c r="K1715" s="32"/>
      <c r="L1715" s="30"/>
      <c r="M1715" s="33"/>
    </row>
    <row r="1716" spans="1:13" x14ac:dyDescent="0.25">
      <c r="A1716" s="15" t="s">
        <v>1708</v>
      </c>
      <c r="B1716" s="16">
        <v>6</v>
      </c>
      <c r="E1716"/>
      <c r="F1716"/>
      <c r="I1716" s="22"/>
      <c r="J1716" s="31"/>
      <c r="K1716" s="32"/>
      <c r="L1716" s="30"/>
      <c r="M1716" s="33"/>
    </row>
    <row r="1717" spans="1:13" x14ac:dyDescent="0.25">
      <c r="A1717" s="15" t="s">
        <v>633</v>
      </c>
      <c r="B1717" s="16">
        <v>4</v>
      </c>
      <c r="E1717"/>
      <c r="F1717"/>
      <c r="I1717" s="22"/>
      <c r="J1717" s="31"/>
      <c r="K1717" s="32"/>
      <c r="L1717" s="30"/>
      <c r="M1717" s="33"/>
    </row>
    <row r="1718" spans="1:13" x14ac:dyDescent="0.25">
      <c r="A1718" s="15" t="s">
        <v>1272</v>
      </c>
      <c r="B1718" s="16">
        <v>3</v>
      </c>
      <c r="E1718"/>
      <c r="F1718"/>
      <c r="I1718" s="22"/>
      <c r="J1718" s="31"/>
      <c r="K1718" s="32"/>
      <c r="L1718" s="30"/>
      <c r="M1718" s="33"/>
    </row>
    <row r="1719" spans="1:13" x14ac:dyDescent="0.25">
      <c r="A1719" s="15" t="s">
        <v>2142</v>
      </c>
      <c r="B1719" s="16">
        <v>1</v>
      </c>
      <c r="E1719"/>
      <c r="F1719"/>
      <c r="I1719" s="22"/>
      <c r="J1719" s="31"/>
      <c r="K1719" s="32"/>
      <c r="L1719" s="30"/>
      <c r="M1719" s="33"/>
    </row>
    <row r="1720" spans="1:13" x14ac:dyDescent="0.25">
      <c r="A1720" s="15" t="s">
        <v>3055</v>
      </c>
      <c r="B1720" s="16">
        <v>5</v>
      </c>
      <c r="E1720"/>
      <c r="F1720"/>
      <c r="I1720" s="22"/>
      <c r="J1720" s="31"/>
      <c r="K1720" s="32"/>
      <c r="L1720" s="30"/>
      <c r="M1720" s="33"/>
    </row>
    <row r="1721" spans="1:13" x14ac:dyDescent="0.25">
      <c r="A1721" s="15" t="s">
        <v>1712</v>
      </c>
      <c r="B1721" s="16">
        <v>4</v>
      </c>
      <c r="E1721"/>
      <c r="F1721"/>
      <c r="I1721" s="22"/>
      <c r="J1721" s="31"/>
      <c r="K1721" s="32"/>
      <c r="L1721" s="30"/>
      <c r="M1721" s="33"/>
    </row>
    <row r="1722" spans="1:13" x14ac:dyDescent="0.25">
      <c r="A1722" s="15" t="s">
        <v>1440</v>
      </c>
      <c r="B1722" s="16">
        <v>6</v>
      </c>
      <c r="E1722"/>
      <c r="F1722"/>
      <c r="I1722" s="22"/>
      <c r="J1722" s="31"/>
      <c r="K1722" s="32"/>
      <c r="L1722" s="30"/>
      <c r="M1722" s="33"/>
    </row>
    <row r="1723" spans="1:13" x14ac:dyDescent="0.25">
      <c r="A1723" s="15" t="s">
        <v>2284</v>
      </c>
      <c r="B1723" s="16">
        <v>1</v>
      </c>
      <c r="E1723"/>
      <c r="F1723"/>
      <c r="I1723" s="22"/>
      <c r="J1723" s="31"/>
      <c r="K1723" s="32"/>
      <c r="L1723" s="30"/>
      <c r="M1723" s="33"/>
    </row>
    <row r="1724" spans="1:13" x14ac:dyDescent="0.25">
      <c r="A1724" s="15" t="s">
        <v>2498</v>
      </c>
      <c r="B1724" s="16">
        <v>5</v>
      </c>
      <c r="E1724"/>
      <c r="F1724"/>
      <c r="I1724" s="22"/>
      <c r="J1724" s="31"/>
      <c r="K1724" s="32"/>
      <c r="L1724" s="30"/>
      <c r="M1724" s="33"/>
    </row>
    <row r="1725" spans="1:13" x14ac:dyDescent="0.25">
      <c r="A1725" s="15" t="s">
        <v>2102</v>
      </c>
      <c r="B1725" s="16">
        <v>4</v>
      </c>
      <c r="E1725"/>
      <c r="F1725"/>
      <c r="I1725" s="22"/>
      <c r="J1725" s="31"/>
      <c r="K1725" s="32"/>
      <c r="L1725" s="30"/>
      <c r="M1725" s="33"/>
    </row>
    <row r="1726" spans="1:13" x14ac:dyDescent="0.25">
      <c r="A1726" s="15" t="s">
        <v>2473</v>
      </c>
      <c r="B1726" s="16">
        <v>4</v>
      </c>
      <c r="E1726"/>
      <c r="F1726"/>
      <c r="I1726" s="22"/>
      <c r="J1726" s="31"/>
      <c r="K1726" s="32"/>
      <c r="L1726" s="30"/>
      <c r="M1726" s="33"/>
    </row>
    <row r="1727" spans="1:13" x14ac:dyDescent="0.25">
      <c r="A1727" s="15" t="s">
        <v>462</v>
      </c>
      <c r="B1727" s="16">
        <v>3</v>
      </c>
      <c r="E1727"/>
      <c r="F1727"/>
      <c r="I1727" s="22"/>
      <c r="J1727" s="31"/>
      <c r="K1727" s="32"/>
      <c r="L1727" s="30"/>
      <c r="M1727" s="33"/>
    </row>
    <row r="1728" spans="1:13" x14ac:dyDescent="0.25">
      <c r="A1728" s="15" t="s">
        <v>2482</v>
      </c>
      <c r="B1728" s="16">
        <v>5</v>
      </c>
      <c r="E1728"/>
      <c r="F1728"/>
      <c r="I1728" s="22"/>
      <c r="J1728" s="31"/>
      <c r="K1728" s="32"/>
      <c r="L1728" s="30"/>
      <c r="M1728" s="33"/>
    </row>
    <row r="1729" spans="1:13" x14ac:dyDescent="0.25">
      <c r="A1729" s="15" t="s">
        <v>3187</v>
      </c>
      <c r="B1729" s="16">
        <v>8</v>
      </c>
      <c r="E1729"/>
      <c r="F1729"/>
      <c r="I1729" s="22"/>
      <c r="J1729" s="31"/>
      <c r="K1729" s="32"/>
      <c r="L1729" s="30"/>
      <c r="M1729" s="33"/>
    </row>
    <row r="1730" spans="1:13" x14ac:dyDescent="0.25">
      <c r="A1730" s="15" t="s">
        <v>1190</v>
      </c>
      <c r="B1730" s="16">
        <v>1</v>
      </c>
      <c r="E1730"/>
      <c r="F1730"/>
      <c r="I1730" s="22"/>
      <c r="J1730" s="31"/>
      <c r="K1730" s="32"/>
      <c r="L1730" s="30"/>
      <c r="M1730" s="33"/>
    </row>
    <row r="1731" spans="1:13" x14ac:dyDescent="0.25">
      <c r="A1731" s="15" t="s">
        <v>2483</v>
      </c>
      <c r="B1731" s="16">
        <v>5</v>
      </c>
      <c r="E1731"/>
      <c r="F1731"/>
      <c r="I1731" s="22"/>
      <c r="J1731" s="31"/>
      <c r="K1731" s="32"/>
      <c r="L1731" s="30"/>
      <c r="M1731" s="33"/>
    </row>
    <row r="1732" spans="1:13" x14ac:dyDescent="0.25">
      <c r="A1732" s="15" t="s">
        <v>153</v>
      </c>
      <c r="B1732" s="16">
        <v>5</v>
      </c>
      <c r="E1732"/>
      <c r="F1732"/>
      <c r="I1732" s="22"/>
      <c r="J1732" s="31"/>
      <c r="K1732" s="32"/>
      <c r="L1732" s="30"/>
      <c r="M1732" s="33"/>
    </row>
    <row r="1733" spans="1:13" x14ac:dyDescent="0.25">
      <c r="A1733" s="15" t="s">
        <v>1929</v>
      </c>
      <c r="B1733" s="16">
        <v>4</v>
      </c>
      <c r="E1733"/>
      <c r="F1733"/>
      <c r="I1733" s="22"/>
      <c r="J1733" s="31"/>
      <c r="K1733" s="32"/>
      <c r="L1733" s="30"/>
      <c r="M1733" s="33"/>
    </row>
    <row r="1734" spans="1:13" x14ac:dyDescent="0.25">
      <c r="A1734" s="15" t="s">
        <v>1465</v>
      </c>
      <c r="B1734" s="16">
        <v>3</v>
      </c>
      <c r="E1734"/>
      <c r="F1734"/>
      <c r="I1734" s="22"/>
      <c r="J1734" s="31"/>
      <c r="K1734" s="32"/>
      <c r="L1734" s="30"/>
      <c r="M1734" s="33"/>
    </row>
    <row r="1735" spans="1:13" x14ac:dyDescent="0.25">
      <c r="A1735" s="15" t="s">
        <v>3090</v>
      </c>
      <c r="B1735" s="16">
        <v>4</v>
      </c>
      <c r="E1735"/>
      <c r="F1735"/>
      <c r="I1735" s="22"/>
      <c r="J1735" s="31"/>
      <c r="K1735" s="32"/>
      <c r="L1735" s="30"/>
      <c r="M1735" s="33"/>
    </row>
    <row r="1736" spans="1:13" x14ac:dyDescent="0.25">
      <c r="A1736" s="15" t="s">
        <v>1504</v>
      </c>
      <c r="B1736" s="16">
        <v>1</v>
      </c>
      <c r="E1736"/>
      <c r="F1736"/>
      <c r="I1736" s="22"/>
      <c r="J1736" s="31"/>
      <c r="K1736" s="32"/>
      <c r="L1736" s="30"/>
      <c r="M1736" s="33"/>
    </row>
    <row r="1737" spans="1:13" x14ac:dyDescent="0.25">
      <c r="A1737" s="15" t="s">
        <v>2874</v>
      </c>
      <c r="B1737" s="16">
        <v>5</v>
      </c>
      <c r="E1737"/>
      <c r="F1737"/>
      <c r="I1737" s="22"/>
      <c r="J1737" s="31"/>
      <c r="K1737" s="32"/>
      <c r="L1737" s="30"/>
      <c r="M1737" s="33"/>
    </row>
    <row r="1738" spans="1:13" x14ac:dyDescent="0.25">
      <c r="A1738" s="15" t="s">
        <v>2894</v>
      </c>
      <c r="B1738" s="16">
        <v>4</v>
      </c>
      <c r="E1738"/>
      <c r="F1738"/>
      <c r="I1738" s="22"/>
      <c r="J1738" s="31"/>
      <c r="K1738" s="32"/>
      <c r="L1738" s="30"/>
      <c r="M1738" s="33"/>
    </row>
    <row r="1739" spans="1:13" x14ac:dyDescent="0.25">
      <c r="A1739" s="15" t="s">
        <v>2331</v>
      </c>
      <c r="B1739" s="16">
        <v>4</v>
      </c>
      <c r="E1739"/>
      <c r="F1739"/>
      <c r="I1739" s="22"/>
      <c r="J1739" s="31"/>
      <c r="K1739" s="32"/>
      <c r="L1739" s="30"/>
      <c r="M1739" s="33"/>
    </row>
    <row r="1740" spans="1:13" x14ac:dyDescent="0.25">
      <c r="A1740" s="15" t="s">
        <v>2113</v>
      </c>
      <c r="B1740" s="16">
        <v>5</v>
      </c>
      <c r="E1740"/>
      <c r="F1740"/>
      <c r="I1740" s="22"/>
      <c r="J1740" s="31"/>
      <c r="K1740" s="32"/>
      <c r="L1740" s="30"/>
      <c r="M1740" s="33"/>
    </row>
    <row r="1741" spans="1:13" x14ac:dyDescent="0.25">
      <c r="A1741" s="15" t="s">
        <v>1234</v>
      </c>
      <c r="B1741" s="16">
        <v>6</v>
      </c>
      <c r="E1741"/>
      <c r="F1741"/>
      <c r="I1741" s="22"/>
      <c r="J1741" s="31"/>
      <c r="K1741" s="32"/>
      <c r="L1741" s="30"/>
      <c r="M1741" s="33"/>
    </row>
    <row r="1742" spans="1:13" x14ac:dyDescent="0.25">
      <c r="A1742" s="15" t="s">
        <v>1237</v>
      </c>
      <c r="B1742" s="16">
        <v>4</v>
      </c>
      <c r="E1742"/>
      <c r="F1742"/>
      <c r="I1742" s="22"/>
      <c r="J1742" s="31"/>
      <c r="K1742" s="32"/>
      <c r="L1742" s="30"/>
      <c r="M1742" s="33"/>
    </row>
    <row r="1743" spans="1:13" x14ac:dyDescent="0.25">
      <c r="A1743" s="15" t="s">
        <v>3131</v>
      </c>
      <c r="B1743" s="16">
        <v>6</v>
      </c>
      <c r="E1743"/>
      <c r="F1743"/>
      <c r="I1743" s="22"/>
      <c r="J1743" s="31"/>
      <c r="K1743" s="32"/>
      <c r="L1743" s="30"/>
      <c r="M1743" s="33"/>
    </row>
    <row r="1744" spans="1:13" x14ac:dyDescent="0.25">
      <c r="A1744" s="15" t="s">
        <v>134</v>
      </c>
      <c r="B1744" s="16">
        <v>8</v>
      </c>
      <c r="E1744"/>
      <c r="F1744"/>
      <c r="I1744" s="22"/>
      <c r="J1744" s="31"/>
      <c r="K1744" s="32"/>
      <c r="L1744" s="30"/>
      <c r="M1744" s="33"/>
    </row>
    <row r="1745" spans="1:13" x14ac:dyDescent="0.25">
      <c r="A1745" s="15" t="s">
        <v>451</v>
      </c>
      <c r="B1745" s="16">
        <v>3</v>
      </c>
      <c r="E1745"/>
      <c r="F1745"/>
      <c r="I1745" s="22"/>
      <c r="J1745" s="31"/>
      <c r="K1745" s="32"/>
      <c r="L1745" s="30"/>
      <c r="M1745" s="33"/>
    </row>
    <row r="1746" spans="1:13" x14ac:dyDescent="0.25">
      <c r="A1746" s="15" t="s">
        <v>2799</v>
      </c>
      <c r="B1746" s="16">
        <v>5</v>
      </c>
      <c r="E1746"/>
      <c r="F1746"/>
      <c r="I1746" s="22"/>
      <c r="J1746" s="31"/>
      <c r="K1746" s="32"/>
      <c r="L1746" s="30"/>
      <c r="M1746" s="33"/>
    </row>
    <row r="1747" spans="1:13" x14ac:dyDescent="0.25">
      <c r="A1747" s="15" t="s">
        <v>679</v>
      </c>
      <c r="B1747" s="16">
        <v>3</v>
      </c>
      <c r="E1747"/>
      <c r="F1747"/>
      <c r="I1747" s="22"/>
      <c r="J1747" s="31"/>
      <c r="K1747" s="32"/>
      <c r="L1747" s="30"/>
      <c r="M1747" s="33"/>
    </row>
    <row r="1748" spans="1:13" x14ac:dyDescent="0.25">
      <c r="A1748" s="15" t="s">
        <v>1782</v>
      </c>
      <c r="B1748" s="16">
        <v>8</v>
      </c>
      <c r="E1748"/>
      <c r="F1748"/>
      <c r="I1748" s="22"/>
      <c r="J1748" s="31"/>
      <c r="K1748" s="32"/>
      <c r="L1748" s="30"/>
      <c r="M1748" s="33"/>
    </row>
    <row r="1749" spans="1:13" x14ac:dyDescent="0.25">
      <c r="A1749" s="15" t="s">
        <v>378</v>
      </c>
      <c r="B1749" s="16">
        <v>8</v>
      </c>
      <c r="E1749"/>
      <c r="F1749"/>
      <c r="I1749" s="22"/>
      <c r="J1749" s="31"/>
      <c r="K1749" s="32"/>
      <c r="L1749" s="30"/>
      <c r="M1749" s="33"/>
    </row>
    <row r="1750" spans="1:13" x14ac:dyDescent="0.25">
      <c r="A1750" s="15" t="s">
        <v>642</v>
      </c>
      <c r="B1750" s="16">
        <v>3</v>
      </c>
      <c r="E1750"/>
      <c r="F1750"/>
      <c r="I1750" s="22"/>
      <c r="J1750" s="31"/>
      <c r="K1750" s="32"/>
      <c r="L1750" s="30"/>
      <c r="M1750" s="33"/>
    </row>
    <row r="1751" spans="1:13" x14ac:dyDescent="0.25">
      <c r="A1751" s="15" t="s">
        <v>3245</v>
      </c>
      <c r="B1751" s="16">
        <v>6</v>
      </c>
      <c r="E1751"/>
      <c r="F1751"/>
      <c r="I1751" s="22"/>
      <c r="J1751" s="31"/>
      <c r="K1751" s="32"/>
      <c r="L1751" s="30"/>
      <c r="M1751" s="33"/>
    </row>
    <row r="1752" spans="1:13" x14ac:dyDescent="0.25">
      <c r="A1752" s="15" t="s">
        <v>1928</v>
      </c>
      <c r="B1752" s="16">
        <v>4</v>
      </c>
      <c r="E1752"/>
      <c r="F1752"/>
      <c r="I1752" s="22"/>
      <c r="J1752" s="31"/>
      <c r="K1752" s="32"/>
      <c r="L1752" s="30"/>
      <c r="M1752" s="33"/>
    </row>
    <row r="1753" spans="1:13" x14ac:dyDescent="0.25">
      <c r="A1753" s="15" t="s">
        <v>2978</v>
      </c>
      <c r="B1753" s="16">
        <v>4</v>
      </c>
      <c r="E1753"/>
      <c r="F1753"/>
      <c r="I1753" s="22"/>
      <c r="J1753" s="31"/>
      <c r="K1753" s="32"/>
      <c r="L1753" s="30"/>
      <c r="M1753" s="33"/>
    </row>
    <row r="1754" spans="1:13" x14ac:dyDescent="0.25">
      <c r="A1754" s="15" t="s">
        <v>1098</v>
      </c>
      <c r="B1754" s="16">
        <v>4</v>
      </c>
      <c r="E1754"/>
      <c r="F1754"/>
      <c r="I1754" s="22"/>
      <c r="J1754" s="31"/>
      <c r="K1754" s="32"/>
      <c r="L1754" s="30"/>
      <c r="M1754" s="33"/>
    </row>
    <row r="1755" spans="1:13" x14ac:dyDescent="0.25">
      <c r="A1755" s="15" t="s">
        <v>2238</v>
      </c>
      <c r="B1755" s="16">
        <v>2</v>
      </c>
      <c r="E1755"/>
      <c r="F1755"/>
      <c r="I1755" s="22"/>
      <c r="J1755" s="31"/>
      <c r="K1755" s="32"/>
      <c r="L1755" s="30"/>
      <c r="M1755" s="33"/>
    </row>
    <row r="1756" spans="1:13" x14ac:dyDescent="0.25">
      <c r="A1756" s="15" t="s">
        <v>2697</v>
      </c>
      <c r="B1756" s="16">
        <v>2</v>
      </c>
      <c r="E1756"/>
      <c r="F1756"/>
      <c r="I1756" s="22"/>
      <c r="J1756" s="31"/>
      <c r="K1756" s="32"/>
      <c r="L1756" s="30"/>
      <c r="M1756" s="33"/>
    </row>
    <row r="1757" spans="1:13" x14ac:dyDescent="0.25">
      <c r="A1757" s="15" t="s">
        <v>46</v>
      </c>
      <c r="B1757" s="16">
        <v>6</v>
      </c>
      <c r="E1757"/>
      <c r="F1757"/>
      <c r="I1757" s="22"/>
      <c r="J1757" s="31"/>
      <c r="K1757" s="32"/>
      <c r="L1757" s="30"/>
      <c r="M1757" s="33"/>
    </row>
    <row r="1758" spans="1:13" x14ac:dyDescent="0.25">
      <c r="A1758" s="15" t="s">
        <v>1188</v>
      </c>
      <c r="B1758" s="16">
        <v>2</v>
      </c>
      <c r="E1758"/>
      <c r="F1758"/>
      <c r="I1758" s="22"/>
      <c r="J1758" s="31"/>
      <c r="K1758" s="32"/>
      <c r="L1758" s="30"/>
      <c r="M1758" s="33"/>
    </row>
    <row r="1759" spans="1:13" x14ac:dyDescent="0.25">
      <c r="A1759" s="15" t="s">
        <v>2504</v>
      </c>
      <c r="B1759" s="16">
        <v>6</v>
      </c>
      <c r="E1759"/>
      <c r="F1759"/>
      <c r="I1759" s="22"/>
      <c r="J1759" s="31"/>
      <c r="K1759" s="32"/>
      <c r="L1759" s="30"/>
      <c r="M1759" s="33"/>
    </row>
    <row r="1760" spans="1:13" x14ac:dyDescent="0.25">
      <c r="A1760" s="15" t="s">
        <v>3041</v>
      </c>
      <c r="B1760" s="16">
        <v>8</v>
      </c>
      <c r="E1760"/>
      <c r="F1760"/>
      <c r="I1760" s="22"/>
      <c r="J1760" s="31"/>
      <c r="K1760" s="32"/>
      <c r="L1760" s="30"/>
      <c r="M1760" s="33"/>
    </row>
    <row r="1761" spans="1:13" x14ac:dyDescent="0.25">
      <c r="A1761" s="15" t="s">
        <v>1781</v>
      </c>
      <c r="B1761" s="16">
        <v>6</v>
      </c>
      <c r="E1761"/>
      <c r="F1761"/>
      <c r="I1761" s="22"/>
      <c r="J1761" s="31"/>
      <c r="K1761" s="32"/>
      <c r="L1761" s="30"/>
      <c r="M1761" s="33"/>
    </row>
    <row r="1762" spans="1:13" x14ac:dyDescent="0.25">
      <c r="A1762" s="15" t="s">
        <v>957</v>
      </c>
      <c r="B1762" s="16">
        <v>7</v>
      </c>
      <c r="E1762"/>
      <c r="F1762"/>
      <c r="I1762" s="22"/>
      <c r="J1762" s="31"/>
      <c r="K1762" s="32"/>
      <c r="L1762" s="30"/>
      <c r="M1762" s="33"/>
    </row>
    <row r="1763" spans="1:13" x14ac:dyDescent="0.25">
      <c r="A1763" s="15" t="s">
        <v>1597</v>
      </c>
      <c r="B1763" s="16">
        <v>3</v>
      </c>
      <c r="E1763"/>
      <c r="F1763"/>
      <c r="I1763" s="22"/>
      <c r="J1763" s="31"/>
      <c r="K1763" s="32"/>
      <c r="L1763" s="30"/>
      <c r="M1763" s="33"/>
    </row>
    <row r="1764" spans="1:13" x14ac:dyDescent="0.25">
      <c r="A1764" s="15" t="s">
        <v>686</v>
      </c>
      <c r="B1764" s="16">
        <v>5</v>
      </c>
      <c r="E1764"/>
      <c r="F1764"/>
      <c r="I1764" s="22"/>
      <c r="J1764" s="31"/>
      <c r="K1764" s="32"/>
      <c r="L1764" s="30"/>
      <c r="M1764" s="33"/>
    </row>
    <row r="1765" spans="1:13" x14ac:dyDescent="0.25">
      <c r="A1765" s="15" t="s">
        <v>2826</v>
      </c>
      <c r="B1765" s="16">
        <v>4</v>
      </c>
      <c r="E1765"/>
      <c r="F1765"/>
      <c r="I1765" s="22"/>
      <c r="J1765" s="31"/>
      <c r="K1765" s="32"/>
      <c r="L1765" s="30"/>
      <c r="M1765" s="33"/>
    </row>
    <row r="1766" spans="1:13" x14ac:dyDescent="0.25">
      <c r="A1766" s="15" t="s">
        <v>3043</v>
      </c>
      <c r="B1766" s="16">
        <v>6</v>
      </c>
      <c r="E1766"/>
      <c r="F1766"/>
      <c r="I1766" s="22"/>
      <c r="J1766" s="31"/>
      <c r="K1766" s="32"/>
      <c r="L1766" s="30"/>
      <c r="M1766" s="33"/>
    </row>
    <row r="1767" spans="1:13" x14ac:dyDescent="0.25">
      <c r="A1767" s="15" t="s">
        <v>1054</v>
      </c>
      <c r="B1767" s="16">
        <v>5</v>
      </c>
      <c r="E1767"/>
      <c r="F1767"/>
      <c r="I1767" s="22"/>
      <c r="J1767" s="31"/>
      <c r="K1767" s="32"/>
      <c r="L1767" s="30"/>
      <c r="M1767" s="33"/>
    </row>
    <row r="1768" spans="1:13" x14ac:dyDescent="0.25">
      <c r="A1768" s="15" t="s">
        <v>2073</v>
      </c>
      <c r="B1768" s="16">
        <v>5</v>
      </c>
      <c r="E1768"/>
      <c r="F1768"/>
      <c r="I1768" s="22"/>
      <c r="J1768" s="31"/>
      <c r="K1768" s="32"/>
      <c r="L1768" s="30"/>
      <c r="M1768" s="33"/>
    </row>
    <row r="1769" spans="1:13" x14ac:dyDescent="0.25">
      <c r="A1769" s="15" t="s">
        <v>1341</v>
      </c>
      <c r="B1769" s="16">
        <v>1</v>
      </c>
      <c r="E1769"/>
      <c r="F1769"/>
      <c r="I1769" s="22"/>
      <c r="J1769" s="31"/>
      <c r="K1769" s="32"/>
      <c r="L1769" s="30"/>
      <c r="M1769" s="33"/>
    </row>
    <row r="1770" spans="1:13" x14ac:dyDescent="0.25">
      <c r="A1770" s="15" t="s">
        <v>2840</v>
      </c>
      <c r="B1770" s="16">
        <v>3</v>
      </c>
      <c r="E1770"/>
      <c r="F1770"/>
      <c r="I1770" s="22"/>
      <c r="J1770" s="31"/>
      <c r="K1770" s="32"/>
      <c r="L1770" s="30"/>
      <c r="M1770" s="33"/>
    </row>
    <row r="1771" spans="1:13" x14ac:dyDescent="0.25">
      <c r="A1771" s="15" t="s">
        <v>2575</v>
      </c>
      <c r="B1771" s="16">
        <v>6</v>
      </c>
      <c r="E1771"/>
      <c r="F1771"/>
      <c r="I1771" s="22"/>
      <c r="J1771" s="31"/>
      <c r="K1771" s="32"/>
      <c r="L1771" s="30"/>
      <c r="M1771" s="33"/>
    </row>
    <row r="1772" spans="1:13" x14ac:dyDescent="0.25">
      <c r="A1772" s="15" t="s">
        <v>2783</v>
      </c>
      <c r="B1772" s="16">
        <v>6</v>
      </c>
      <c r="E1772"/>
      <c r="F1772"/>
      <c r="I1772" s="22"/>
      <c r="J1772" s="31"/>
      <c r="K1772" s="32"/>
      <c r="L1772" s="30"/>
      <c r="M1772" s="33"/>
    </row>
    <row r="1773" spans="1:13" x14ac:dyDescent="0.25">
      <c r="A1773" s="15" t="s">
        <v>1995</v>
      </c>
      <c r="B1773" s="16">
        <v>5</v>
      </c>
      <c r="E1773"/>
      <c r="F1773"/>
      <c r="I1773" s="22"/>
      <c r="J1773" s="31"/>
      <c r="K1773" s="32"/>
      <c r="L1773" s="30"/>
      <c r="M1773" s="33"/>
    </row>
    <row r="1774" spans="1:13" x14ac:dyDescent="0.25">
      <c r="A1774" s="15" t="s">
        <v>3123</v>
      </c>
      <c r="B1774" s="16">
        <v>2</v>
      </c>
      <c r="E1774"/>
      <c r="F1774"/>
      <c r="I1774" s="22"/>
      <c r="J1774" s="31"/>
      <c r="K1774" s="32"/>
      <c r="L1774" s="30"/>
      <c r="M1774" s="33"/>
    </row>
    <row r="1775" spans="1:13" x14ac:dyDescent="0.25">
      <c r="A1775" s="15" t="s">
        <v>2228</v>
      </c>
      <c r="B1775" s="16">
        <v>4</v>
      </c>
      <c r="E1775"/>
      <c r="F1775"/>
      <c r="I1775" s="22"/>
      <c r="J1775" s="31"/>
      <c r="K1775" s="32"/>
      <c r="L1775" s="30"/>
      <c r="M1775" s="33"/>
    </row>
    <row r="1776" spans="1:13" x14ac:dyDescent="0.25">
      <c r="A1776" s="15" t="s">
        <v>3250</v>
      </c>
      <c r="B1776" s="16">
        <v>5</v>
      </c>
      <c r="E1776"/>
      <c r="F1776"/>
      <c r="I1776" s="22"/>
      <c r="J1776" s="31"/>
      <c r="K1776" s="32"/>
      <c r="L1776" s="30"/>
      <c r="M1776" s="33"/>
    </row>
    <row r="1777" spans="1:13" x14ac:dyDescent="0.25">
      <c r="A1777" s="15" t="s">
        <v>1288</v>
      </c>
      <c r="B1777" s="16">
        <v>2</v>
      </c>
      <c r="E1777"/>
      <c r="F1777"/>
      <c r="I1777" s="22"/>
      <c r="J1777" s="31"/>
      <c r="K1777" s="32"/>
      <c r="L1777" s="30"/>
      <c r="M1777" s="33"/>
    </row>
    <row r="1778" spans="1:13" x14ac:dyDescent="0.25">
      <c r="A1778" s="15" t="s">
        <v>704</v>
      </c>
      <c r="B1778" s="16">
        <v>6</v>
      </c>
      <c r="E1778"/>
      <c r="F1778"/>
      <c r="I1778" s="22"/>
      <c r="J1778" s="31"/>
      <c r="K1778" s="32"/>
      <c r="L1778" s="30"/>
      <c r="M1778" s="33"/>
    </row>
    <row r="1779" spans="1:13" x14ac:dyDescent="0.25">
      <c r="A1779" s="15" t="s">
        <v>1786</v>
      </c>
      <c r="B1779" s="16">
        <v>8</v>
      </c>
      <c r="E1779"/>
      <c r="F1779"/>
      <c r="I1779" s="22"/>
      <c r="J1779" s="31"/>
      <c r="K1779" s="32"/>
      <c r="L1779" s="30"/>
      <c r="M1779" s="33"/>
    </row>
    <row r="1780" spans="1:13" x14ac:dyDescent="0.25">
      <c r="A1780" s="15" t="s">
        <v>2226</v>
      </c>
      <c r="B1780" s="16">
        <v>3</v>
      </c>
      <c r="E1780"/>
      <c r="F1780"/>
      <c r="I1780" s="22"/>
      <c r="J1780" s="31"/>
      <c r="K1780" s="32"/>
      <c r="L1780" s="30"/>
      <c r="M1780" s="33"/>
    </row>
    <row r="1781" spans="1:13" x14ac:dyDescent="0.25">
      <c r="A1781" s="15" t="s">
        <v>2953</v>
      </c>
      <c r="B1781" s="16">
        <v>3</v>
      </c>
      <c r="E1781"/>
      <c r="F1781"/>
      <c r="I1781" s="22"/>
      <c r="J1781" s="31"/>
      <c r="K1781" s="32"/>
      <c r="L1781" s="30"/>
      <c r="M1781" s="33"/>
    </row>
    <row r="1782" spans="1:13" x14ac:dyDescent="0.25">
      <c r="A1782" s="15" t="s">
        <v>2815</v>
      </c>
      <c r="B1782" s="16">
        <v>2</v>
      </c>
      <c r="E1782"/>
      <c r="F1782"/>
      <c r="I1782" s="22"/>
      <c r="J1782" s="31"/>
      <c r="K1782" s="32"/>
      <c r="L1782" s="30"/>
      <c r="M1782" s="33"/>
    </row>
    <row r="1783" spans="1:13" x14ac:dyDescent="0.25">
      <c r="A1783" s="15" t="s">
        <v>2197</v>
      </c>
      <c r="B1783" s="16">
        <v>4</v>
      </c>
      <c r="E1783"/>
      <c r="F1783"/>
      <c r="I1783" s="22"/>
      <c r="J1783" s="31"/>
      <c r="K1783" s="32"/>
      <c r="L1783" s="30"/>
      <c r="M1783" s="33"/>
    </row>
    <row r="1784" spans="1:13" x14ac:dyDescent="0.25">
      <c r="A1784" s="15" t="s">
        <v>3014</v>
      </c>
      <c r="B1784" s="16">
        <v>3</v>
      </c>
      <c r="E1784"/>
      <c r="F1784"/>
      <c r="I1784" s="22"/>
      <c r="J1784" s="31"/>
      <c r="K1784" s="32"/>
      <c r="L1784" s="30"/>
      <c r="M1784" s="33"/>
    </row>
    <row r="1785" spans="1:13" x14ac:dyDescent="0.25">
      <c r="A1785" s="15" t="s">
        <v>999</v>
      </c>
      <c r="B1785" s="16">
        <v>2</v>
      </c>
      <c r="E1785"/>
      <c r="F1785"/>
      <c r="I1785" s="22"/>
      <c r="J1785" s="31"/>
      <c r="K1785" s="32"/>
      <c r="L1785" s="30"/>
      <c r="M1785" s="33"/>
    </row>
    <row r="1786" spans="1:13" x14ac:dyDescent="0.25">
      <c r="A1786" s="15" t="s">
        <v>2267</v>
      </c>
      <c r="B1786" s="16">
        <v>1</v>
      </c>
      <c r="E1786"/>
      <c r="F1786"/>
      <c r="I1786" s="22"/>
      <c r="J1786" s="31"/>
      <c r="K1786" s="32"/>
      <c r="L1786" s="30"/>
      <c r="M1786" s="33"/>
    </row>
    <row r="1787" spans="1:13" x14ac:dyDescent="0.25">
      <c r="A1787" s="15" t="s">
        <v>204</v>
      </c>
      <c r="B1787" s="16">
        <v>2</v>
      </c>
      <c r="E1787"/>
      <c r="F1787"/>
      <c r="I1787" s="22"/>
      <c r="J1787" s="31"/>
      <c r="K1787" s="32"/>
      <c r="L1787" s="30"/>
      <c r="M1787" s="33"/>
    </row>
    <row r="1788" spans="1:13" x14ac:dyDescent="0.25">
      <c r="A1788" s="15" t="s">
        <v>2500</v>
      </c>
      <c r="B1788" s="16">
        <v>4</v>
      </c>
      <c r="E1788"/>
      <c r="F1788"/>
      <c r="I1788" s="22"/>
      <c r="J1788" s="31"/>
      <c r="K1788" s="32"/>
      <c r="L1788" s="30"/>
      <c r="M1788" s="33"/>
    </row>
    <row r="1789" spans="1:13" x14ac:dyDescent="0.25">
      <c r="A1789" s="15" t="s">
        <v>1498</v>
      </c>
      <c r="B1789" s="16">
        <v>4</v>
      </c>
      <c r="E1789"/>
      <c r="F1789"/>
      <c r="I1789" s="22"/>
      <c r="J1789" s="31"/>
      <c r="K1789" s="32"/>
      <c r="L1789" s="30"/>
      <c r="M1789" s="33"/>
    </row>
    <row r="1790" spans="1:13" x14ac:dyDescent="0.25">
      <c r="A1790" s="15" t="s">
        <v>1982</v>
      </c>
      <c r="B1790" s="16">
        <v>9</v>
      </c>
      <c r="E1790"/>
      <c r="F1790"/>
      <c r="I1790" s="22"/>
      <c r="J1790" s="31"/>
      <c r="K1790" s="32"/>
      <c r="L1790" s="30"/>
      <c r="M1790" s="33"/>
    </row>
    <row r="1791" spans="1:13" x14ac:dyDescent="0.25">
      <c r="A1791" s="15" t="s">
        <v>207</v>
      </c>
      <c r="B1791" s="16">
        <v>1</v>
      </c>
      <c r="E1791"/>
      <c r="F1791"/>
      <c r="I1791" s="22"/>
      <c r="J1791" s="31"/>
      <c r="K1791" s="32"/>
      <c r="L1791" s="30"/>
      <c r="M1791" s="33"/>
    </row>
    <row r="1792" spans="1:13" x14ac:dyDescent="0.25">
      <c r="A1792" s="15" t="s">
        <v>1308</v>
      </c>
      <c r="B1792" s="16">
        <v>4</v>
      </c>
      <c r="E1792"/>
      <c r="F1792"/>
      <c r="I1792" s="22"/>
      <c r="J1792" s="31"/>
      <c r="K1792" s="32"/>
      <c r="L1792" s="30"/>
      <c r="M1792" s="33"/>
    </row>
    <row r="1793" spans="1:13" x14ac:dyDescent="0.25">
      <c r="A1793" s="15" t="s">
        <v>2356</v>
      </c>
      <c r="B1793" s="16">
        <v>2</v>
      </c>
      <c r="E1793"/>
      <c r="F1793"/>
      <c r="I1793" s="22"/>
      <c r="J1793" s="31"/>
      <c r="K1793" s="32"/>
      <c r="L1793" s="30"/>
      <c r="M1793" s="33"/>
    </row>
    <row r="1794" spans="1:13" x14ac:dyDescent="0.25">
      <c r="A1794" s="15" t="s">
        <v>2132</v>
      </c>
      <c r="B1794" s="16">
        <v>6</v>
      </c>
      <c r="E1794"/>
      <c r="F1794"/>
      <c r="I1794" s="22"/>
      <c r="J1794" s="31"/>
      <c r="K1794" s="32"/>
      <c r="L1794" s="30"/>
      <c r="M1794" s="33"/>
    </row>
    <row r="1795" spans="1:13" x14ac:dyDescent="0.25">
      <c r="A1795" s="15" t="s">
        <v>449</v>
      </c>
      <c r="B1795" s="16">
        <v>4</v>
      </c>
      <c r="E1795"/>
      <c r="F1795"/>
      <c r="I1795" s="22"/>
      <c r="J1795" s="31"/>
      <c r="K1795" s="32"/>
      <c r="L1795" s="30"/>
      <c r="M1795" s="33"/>
    </row>
    <row r="1796" spans="1:13" x14ac:dyDescent="0.25">
      <c r="A1796" s="15" t="s">
        <v>2131</v>
      </c>
      <c r="B1796" s="16">
        <v>8</v>
      </c>
      <c r="E1796"/>
      <c r="F1796"/>
      <c r="I1796" s="22"/>
      <c r="J1796" s="31"/>
      <c r="K1796" s="32"/>
      <c r="L1796" s="30"/>
      <c r="M1796" s="33"/>
    </row>
    <row r="1797" spans="1:13" x14ac:dyDescent="0.25">
      <c r="A1797" s="15" t="s">
        <v>1322</v>
      </c>
      <c r="B1797" s="16">
        <v>4</v>
      </c>
      <c r="E1797"/>
      <c r="F1797"/>
      <c r="I1797" s="22"/>
      <c r="J1797" s="31"/>
      <c r="K1797" s="32"/>
      <c r="L1797" s="30"/>
      <c r="M1797" s="33"/>
    </row>
    <row r="1798" spans="1:13" x14ac:dyDescent="0.25">
      <c r="A1798" s="15" t="s">
        <v>2559</v>
      </c>
      <c r="B1798" s="16">
        <v>6</v>
      </c>
      <c r="E1798"/>
      <c r="F1798"/>
      <c r="I1798" s="22"/>
      <c r="J1798" s="31"/>
      <c r="K1798" s="32"/>
      <c r="L1798" s="30"/>
      <c r="M1798" s="33"/>
    </row>
    <row r="1799" spans="1:13" x14ac:dyDescent="0.25">
      <c r="A1799" s="15" t="s">
        <v>777</v>
      </c>
      <c r="B1799" s="16">
        <v>8</v>
      </c>
      <c r="E1799"/>
      <c r="F1799"/>
      <c r="I1799" s="22"/>
      <c r="J1799" s="31"/>
      <c r="K1799" s="32"/>
      <c r="L1799" s="30"/>
      <c r="M1799" s="33"/>
    </row>
    <row r="1800" spans="1:13" x14ac:dyDescent="0.25">
      <c r="A1800" s="15" t="s">
        <v>1072</v>
      </c>
      <c r="B1800" s="16">
        <v>8</v>
      </c>
      <c r="E1800"/>
      <c r="F1800"/>
      <c r="I1800" s="22"/>
      <c r="J1800" s="31"/>
      <c r="K1800" s="32"/>
      <c r="L1800" s="30"/>
      <c r="M1800" s="33"/>
    </row>
    <row r="1801" spans="1:13" x14ac:dyDescent="0.25">
      <c r="A1801" s="15" t="s">
        <v>1873</v>
      </c>
      <c r="B1801" s="16">
        <v>2</v>
      </c>
      <c r="E1801"/>
      <c r="F1801"/>
      <c r="I1801" s="22"/>
      <c r="J1801" s="31"/>
      <c r="K1801" s="32"/>
      <c r="L1801" s="30"/>
      <c r="M1801" s="33"/>
    </row>
    <row r="1802" spans="1:13" x14ac:dyDescent="0.25">
      <c r="A1802" s="15" t="s">
        <v>2939</v>
      </c>
      <c r="B1802" s="16">
        <v>7</v>
      </c>
      <c r="E1802"/>
      <c r="F1802"/>
      <c r="I1802" s="22"/>
      <c r="J1802" s="31"/>
      <c r="K1802" s="32"/>
      <c r="L1802" s="30"/>
      <c r="M1802" s="33"/>
    </row>
    <row r="1803" spans="1:13" x14ac:dyDescent="0.25">
      <c r="A1803" s="15" t="s">
        <v>1766</v>
      </c>
      <c r="B1803" s="16">
        <v>9</v>
      </c>
      <c r="E1803"/>
      <c r="F1803"/>
      <c r="I1803" s="22"/>
      <c r="J1803" s="31"/>
      <c r="K1803" s="32"/>
      <c r="L1803" s="30"/>
      <c r="M1803" s="33"/>
    </row>
    <row r="1804" spans="1:13" x14ac:dyDescent="0.25">
      <c r="A1804" s="15" t="s">
        <v>1751</v>
      </c>
      <c r="B1804" s="16">
        <v>1</v>
      </c>
      <c r="E1804"/>
      <c r="F1804"/>
      <c r="I1804" s="22"/>
      <c r="J1804" s="31"/>
      <c r="K1804" s="32"/>
      <c r="L1804" s="30"/>
      <c r="M1804" s="33"/>
    </row>
    <row r="1805" spans="1:13" x14ac:dyDescent="0.25">
      <c r="A1805" s="15" t="s">
        <v>2005</v>
      </c>
      <c r="B1805" s="16">
        <v>5</v>
      </c>
      <c r="E1805"/>
      <c r="F1805"/>
      <c r="I1805" s="22"/>
      <c r="J1805" s="31"/>
      <c r="K1805" s="32"/>
      <c r="L1805" s="30"/>
      <c r="M1805" s="33"/>
    </row>
    <row r="1806" spans="1:13" x14ac:dyDescent="0.25">
      <c r="A1806" s="15" t="s">
        <v>514</v>
      </c>
      <c r="B1806" s="16">
        <v>5</v>
      </c>
      <c r="E1806"/>
      <c r="F1806"/>
      <c r="I1806" s="22"/>
      <c r="J1806" s="31"/>
      <c r="K1806" s="32"/>
      <c r="L1806" s="30"/>
      <c r="M1806" s="33"/>
    </row>
    <row r="1807" spans="1:13" x14ac:dyDescent="0.25">
      <c r="A1807" s="15" t="s">
        <v>2977</v>
      </c>
      <c r="B1807" s="16">
        <v>5</v>
      </c>
      <c r="E1807"/>
      <c r="F1807"/>
      <c r="I1807" s="22"/>
      <c r="J1807" s="31"/>
      <c r="K1807" s="32"/>
      <c r="L1807" s="30"/>
      <c r="M1807" s="33"/>
    </row>
    <row r="1808" spans="1:13" x14ac:dyDescent="0.25">
      <c r="A1808" s="15" t="s">
        <v>1298</v>
      </c>
      <c r="B1808" s="16">
        <v>8</v>
      </c>
      <c r="E1808"/>
      <c r="F1808"/>
      <c r="I1808" s="22"/>
      <c r="J1808" s="31"/>
      <c r="K1808" s="32"/>
      <c r="L1808" s="30"/>
      <c r="M1808" s="33"/>
    </row>
    <row r="1809" spans="1:13" x14ac:dyDescent="0.25">
      <c r="A1809" s="15" t="s">
        <v>2407</v>
      </c>
      <c r="B1809" s="16">
        <v>6</v>
      </c>
      <c r="E1809"/>
      <c r="F1809"/>
      <c r="I1809" s="22"/>
      <c r="J1809" s="31"/>
      <c r="K1809" s="32"/>
      <c r="L1809" s="30"/>
      <c r="M1809" s="33"/>
    </row>
    <row r="1810" spans="1:13" x14ac:dyDescent="0.25">
      <c r="A1810" s="15" t="s">
        <v>2047</v>
      </c>
      <c r="B1810" s="16">
        <v>4</v>
      </c>
      <c r="E1810"/>
      <c r="F1810"/>
      <c r="I1810" s="22"/>
      <c r="J1810" s="31"/>
      <c r="K1810" s="32"/>
      <c r="L1810" s="30"/>
      <c r="M1810" s="33"/>
    </row>
    <row r="1811" spans="1:13" x14ac:dyDescent="0.25">
      <c r="A1811" s="15" t="s">
        <v>1467</v>
      </c>
      <c r="B1811" s="16">
        <v>4</v>
      </c>
      <c r="E1811"/>
      <c r="F1811"/>
      <c r="I1811" s="22"/>
      <c r="J1811" s="31"/>
      <c r="K1811" s="32"/>
      <c r="L1811" s="30"/>
      <c r="M1811" s="33"/>
    </row>
    <row r="1812" spans="1:13" x14ac:dyDescent="0.25">
      <c r="A1812" s="15" t="s">
        <v>516</v>
      </c>
      <c r="B1812" s="16">
        <v>5</v>
      </c>
      <c r="E1812"/>
      <c r="F1812"/>
      <c r="I1812" s="22"/>
      <c r="J1812" s="31"/>
      <c r="K1812" s="32"/>
      <c r="L1812" s="30"/>
      <c r="M1812" s="33"/>
    </row>
    <row r="1813" spans="1:13" x14ac:dyDescent="0.25">
      <c r="A1813" s="15" t="s">
        <v>1174</v>
      </c>
      <c r="B1813" s="16">
        <v>2</v>
      </c>
      <c r="E1813"/>
      <c r="F1813"/>
      <c r="I1813" s="22"/>
      <c r="J1813" s="31"/>
      <c r="K1813" s="32"/>
      <c r="L1813" s="30"/>
      <c r="M1813" s="33"/>
    </row>
    <row r="1814" spans="1:13" x14ac:dyDescent="0.25">
      <c r="A1814" s="15" t="s">
        <v>2293</v>
      </c>
      <c r="B1814" s="16">
        <v>2</v>
      </c>
      <c r="E1814"/>
      <c r="F1814"/>
      <c r="I1814" s="22"/>
      <c r="J1814" s="31"/>
      <c r="K1814" s="32"/>
      <c r="L1814" s="30"/>
      <c r="M1814" s="33"/>
    </row>
    <row r="1815" spans="1:13" x14ac:dyDescent="0.25">
      <c r="A1815" s="15" t="s">
        <v>1065</v>
      </c>
      <c r="B1815" s="16">
        <v>5</v>
      </c>
      <c r="E1815"/>
      <c r="F1815"/>
      <c r="I1815" s="22"/>
      <c r="J1815" s="31"/>
      <c r="K1815" s="32"/>
      <c r="L1815" s="30"/>
      <c r="M1815" s="33"/>
    </row>
    <row r="1816" spans="1:13" x14ac:dyDescent="0.25">
      <c r="A1816" s="15" t="s">
        <v>2683</v>
      </c>
      <c r="B1816" s="16">
        <v>7</v>
      </c>
      <c r="E1816"/>
      <c r="F1816"/>
      <c r="I1816" s="22"/>
      <c r="J1816" s="31"/>
      <c r="K1816" s="32"/>
      <c r="L1816" s="30"/>
      <c r="M1816" s="33"/>
    </row>
    <row r="1817" spans="1:13" x14ac:dyDescent="0.25">
      <c r="A1817" s="15" t="s">
        <v>2567</v>
      </c>
      <c r="B1817" s="16">
        <v>6</v>
      </c>
      <c r="E1817"/>
      <c r="F1817"/>
      <c r="I1817" s="22"/>
      <c r="J1817" s="31"/>
      <c r="K1817" s="32"/>
      <c r="L1817" s="30"/>
      <c r="M1817" s="33"/>
    </row>
    <row r="1818" spans="1:13" x14ac:dyDescent="0.25">
      <c r="A1818" s="15" t="s">
        <v>908</v>
      </c>
      <c r="B1818" s="16">
        <v>4</v>
      </c>
      <c r="E1818"/>
      <c r="F1818"/>
      <c r="I1818" s="22"/>
      <c r="J1818" s="31"/>
      <c r="K1818" s="32"/>
      <c r="L1818" s="30"/>
      <c r="M1818" s="33"/>
    </row>
    <row r="1819" spans="1:13" x14ac:dyDescent="0.25">
      <c r="A1819" s="15" t="s">
        <v>1864</v>
      </c>
      <c r="B1819" s="16">
        <v>7</v>
      </c>
      <c r="E1819"/>
      <c r="F1819"/>
      <c r="I1819" s="22"/>
      <c r="J1819" s="31"/>
      <c r="K1819" s="32"/>
      <c r="L1819" s="30"/>
      <c r="M1819" s="33"/>
    </row>
    <row r="1820" spans="1:13" x14ac:dyDescent="0.25">
      <c r="A1820" s="15" t="s">
        <v>533</v>
      </c>
      <c r="B1820" s="16">
        <v>6</v>
      </c>
      <c r="E1820"/>
      <c r="F1820"/>
      <c r="I1820" s="22"/>
      <c r="J1820" s="31"/>
      <c r="K1820" s="32"/>
      <c r="L1820" s="30"/>
      <c r="M1820" s="33"/>
    </row>
    <row r="1821" spans="1:13" x14ac:dyDescent="0.25">
      <c r="A1821" s="15" t="s">
        <v>2369</v>
      </c>
      <c r="B1821" s="16">
        <v>9</v>
      </c>
      <c r="E1821"/>
      <c r="F1821"/>
      <c r="I1821" s="22"/>
      <c r="J1821" s="31"/>
      <c r="K1821" s="32"/>
      <c r="L1821" s="30"/>
      <c r="M1821" s="33"/>
    </row>
    <row r="1822" spans="1:13" x14ac:dyDescent="0.25">
      <c r="A1822" s="15" t="s">
        <v>931</v>
      </c>
      <c r="B1822" s="16">
        <v>2</v>
      </c>
      <c r="E1822"/>
      <c r="F1822"/>
      <c r="I1822" s="22"/>
      <c r="J1822" s="31"/>
      <c r="K1822" s="32"/>
      <c r="L1822" s="30"/>
      <c r="M1822" s="33"/>
    </row>
    <row r="1823" spans="1:13" x14ac:dyDescent="0.25">
      <c r="A1823" s="15" t="s">
        <v>896</v>
      </c>
      <c r="B1823" s="16">
        <v>8</v>
      </c>
      <c r="E1823"/>
      <c r="F1823"/>
      <c r="I1823" s="22"/>
      <c r="J1823" s="31"/>
      <c r="K1823" s="32"/>
      <c r="L1823" s="30"/>
      <c r="M1823" s="33"/>
    </row>
    <row r="1824" spans="1:13" x14ac:dyDescent="0.25">
      <c r="A1824" s="15" t="s">
        <v>2476</v>
      </c>
      <c r="B1824" s="16">
        <v>8</v>
      </c>
      <c r="E1824"/>
      <c r="F1824"/>
      <c r="I1824" s="22"/>
      <c r="J1824" s="31"/>
      <c r="K1824" s="32"/>
      <c r="L1824" s="30"/>
      <c r="M1824" s="33"/>
    </row>
    <row r="1825" spans="1:13" x14ac:dyDescent="0.25">
      <c r="A1825" s="15" t="s">
        <v>3121</v>
      </c>
      <c r="B1825" s="16">
        <v>5</v>
      </c>
      <c r="E1825"/>
      <c r="F1825"/>
      <c r="I1825" s="22"/>
      <c r="J1825" s="31"/>
      <c r="K1825" s="32"/>
      <c r="L1825" s="30"/>
      <c r="M1825" s="33"/>
    </row>
    <row r="1826" spans="1:13" x14ac:dyDescent="0.25">
      <c r="A1826" s="15" t="s">
        <v>3102</v>
      </c>
      <c r="B1826" s="16">
        <v>4</v>
      </c>
      <c r="E1826"/>
      <c r="F1826"/>
      <c r="I1826" s="22"/>
      <c r="J1826" s="31"/>
      <c r="K1826" s="32"/>
      <c r="L1826" s="30"/>
      <c r="M1826" s="33"/>
    </row>
    <row r="1827" spans="1:13" x14ac:dyDescent="0.25">
      <c r="A1827" s="15" t="s">
        <v>2773</v>
      </c>
      <c r="B1827" s="16">
        <v>3</v>
      </c>
      <c r="E1827"/>
      <c r="F1827"/>
      <c r="I1827" s="22"/>
      <c r="J1827" s="31"/>
      <c r="K1827" s="32"/>
      <c r="L1827" s="30"/>
      <c r="M1827" s="33"/>
    </row>
    <row r="1828" spans="1:13" x14ac:dyDescent="0.25">
      <c r="A1828" s="15" t="s">
        <v>1924</v>
      </c>
      <c r="B1828" s="16">
        <v>8</v>
      </c>
      <c r="E1828"/>
      <c r="F1828"/>
      <c r="I1828" s="22"/>
      <c r="J1828" s="31"/>
      <c r="K1828" s="32"/>
      <c r="L1828" s="30"/>
      <c r="M1828" s="33"/>
    </row>
    <row r="1829" spans="1:13" x14ac:dyDescent="0.25">
      <c r="A1829" s="15" t="s">
        <v>145</v>
      </c>
      <c r="B1829" s="16">
        <v>4</v>
      </c>
      <c r="E1829"/>
      <c r="F1829"/>
      <c r="I1829" s="22"/>
      <c r="J1829" s="31"/>
      <c r="K1829" s="32"/>
      <c r="L1829" s="30"/>
      <c r="M1829" s="33"/>
    </row>
    <row r="1830" spans="1:13" x14ac:dyDescent="0.25">
      <c r="A1830" s="15" t="s">
        <v>932</v>
      </c>
      <c r="B1830" s="16">
        <v>7</v>
      </c>
      <c r="E1830"/>
      <c r="F1830"/>
      <c r="I1830" s="22"/>
      <c r="J1830" s="31"/>
      <c r="K1830" s="32"/>
      <c r="L1830" s="30"/>
      <c r="M1830" s="33"/>
    </row>
    <row r="1831" spans="1:13" x14ac:dyDescent="0.25">
      <c r="A1831" s="15" t="s">
        <v>2338</v>
      </c>
      <c r="B1831" s="16">
        <v>3</v>
      </c>
      <c r="E1831"/>
      <c r="F1831"/>
      <c r="I1831" s="22"/>
      <c r="J1831" s="31"/>
      <c r="K1831" s="32"/>
      <c r="L1831" s="30"/>
      <c r="M1831" s="33"/>
    </row>
    <row r="1832" spans="1:13" x14ac:dyDescent="0.25">
      <c r="A1832" s="15" t="s">
        <v>1473</v>
      </c>
      <c r="B1832" s="16">
        <v>6</v>
      </c>
      <c r="E1832"/>
      <c r="F1832"/>
      <c r="I1832" s="22"/>
      <c r="J1832" s="31"/>
      <c r="K1832" s="32"/>
      <c r="L1832" s="30"/>
      <c r="M1832" s="33"/>
    </row>
    <row r="1833" spans="1:13" x14ac:dyDescent="0.25">
      <c r="A1833" s="15" t="s">
        <v>2323</v>
      </c>
      <c r="B1833" s="16">
        <v>9</v>
      </c>
      <c r="E1833"/>
      <c r="F1833"/>
      <c r="I1833" s="22"/>
      <c r="J1833" s="31"/>
      <c r="K1833" s="32"/>
      <c r="L1833" s="30"/>
      <c r="M1833" s="33"/>
    </row>
    <row r="1834" spans="1:13" x14ac:dyDescent="0.25">
      <c r="A1834" s="15" t="s">
        <v>736</v>
      </c>
      <c r="B1834" s="16">
        <v>11</v>
      </c>
      <c r="E1834"/>
      <c r="F1834"/>
      <c r="I1834" s="22"/>
      <c r="J1834" s="31"/>
      <c r="K1834" s="32"/>
      <c r="L1834" s="30"/>
      <c r="M1834" s="33"/>
    </row>
    <row r="1835" spans="1:13" x14ac:dyDescent="0.25">
      <c r="A1835" s="15" t="s">
        <v>882</v>
      </c>
      <c r="B1835" s="16">
        <v>8</v>
      </c>
      <c r="E1835"/>
      <c r="F1835"/>
      <c r="I1835" s="22"/>
      <c r="J1835" s="31"/>
      <c r="K1835" s="32"/>
      <c r="L1835" s="30"/>
      <c r="M1835" s="33"/>
    </row>
    <row r="1836" spans="1:13" x14ac:dyDescent="0.25">
      <c r="A1836" s="15" t="s">
        <v>3177</v>
      </c>
      <c r="B1836" s="16">
        <v>4</v>
      </c>
      <c r="E1836"/>
      <c r="F1836"/>
      <c r="I1836" s="22"/>
      <c r="J1836" s="31"/>
      <c r="K1836" s="32"/>
      <c r="L1836" s="30"/>
      <c r="M1836" s="33"/>
    </row>
    <row r="1837" spans="1:13" x14ac:dyDescent="0.25">
      <c r="A1837" s="15" t="s">
        <v>1838</v>
      </c>
      <c r="B1837" s="16">
        <v>3</v>
      </c>
      <c r="E1837"/>
      <c r="F1837"/>
      <c r="I1837" s="22"/>
      <c r="J1837" s="31"/>
      <c r="K1837" s="32"/>
      <c r="L1837" s="30"/>
      <c r="M1837" s="33"/>
    </row>
    <row r="1838" spans="1:13" x14ac:dyDescent="0.25">
      <c r="A1838" s="15" t="s">
        <v>1222</v>
      </c>
      <c r="B1838" s="16">
        <v>6</v>
      </c>
      <c r="E1838"/>
      <c r="F1838"/>
      <c r="I1838" s="22"/>
      <c r="J1838" s="31"/>
      <c r="K1838" s="32"/>
      <c r="L1838" s="30"/>
      <c r="M1838" s="33"/>
    </row>
    <row r="1839" spans="1:13" x14ac:dyDescent="0.25">
      <c r="A1839" s="15" t="s">
        <v>3247</v>
      </c>
      <c r="B1839" s="16">
        <v>5</v>
      </c>
      <c r="E1839"/>
      <c r="F1839"/>
      <c r="I1839" s="22"/>
      <c r="J1839" s="31"/>
      <c r="K1839" s="32"/>
      <c r="L1839" s="30"/>
      <c r="M1839" s="33"/>
    </row>
    <row r="1840" spans="1:13" x14ac:dyDescent="0.25">
      <c r="A1840" s="15" t="s">
        <v>2458</v>
      </c>
      <c r="B1840" s="16">
        <v>5</v>
      </c>
      <c r="E1840"/>
      <c r="F1840"/>
      <c r="I1840" s="22"/>
      <c r="J1840" s="31"/>
      <c r="K1840" s="32"/>
      <c r="L1840" s="30"/>
      <c r="M1840" s="33"/>
    </row>
    <row r="1841" spans="1:13" x14ac:dyDescent="0.25">
      <c r="A1841" s="15" t="s">
        <v>2294</v>
      </c>
      <c r="B1841" s="16">
        <v>4</v>
      </c>
      <c r="E1841"/>
      <c r="F1841"/>
      <c r="I1841" s="22"/>
      <c r="J1841" s="31"/>
      <c r="K1841" s="32"/>
      <c r="L1841" s="30"/>
      <c r="M1841" s="33"/>
    </row>
    <row r="1842" spans="1:13" x14ac:dyDescent="0.25">
      <c r="A1842" s="15" t="s">
        <v>603</v>
      </c>
      <c r="B1842" s="16">
        <v>8</v>
      </c>
      <c r="E1842"/>
      <c r="F1842"/>
      <c r="I1842" s="22"/>
      <c r="J1842" s="31"/>
      <c r="K1842" s="32"/>
      <c r="L1842" s="30"/>
      <c r="M1842" s="33"/>
    </row>
    <row r="1843" spans="1:13" x14ac:dyDescent="0.25">
      <c r="A1843" s="15" t="s">
        <v>1212</v>
      </c>
      <c r="B1843" s="16">
        <v>1</v>
      </c>
      <c r="E1843"/>
      <c r="F1843"/>
      <c r="I1843" s="22"/>
      <c r="J1843" s="31"/>
      <c r="K1843" s="32"/>
      <c r="L1843" s="30"/>
      <c r="M1843" s="33"/>
    </row>
    <row r="1844" spans="1:13" x14ac:dyDescent="0.25">
      <c r="A1844" s="15" t="s">
        <v>96</v>
      </c>
      <c r="B1844" s="16">
        <v>6</v>
      </c>
      <c r="E1844"/>
      <c r="F1844"/>
      <c r="I1844" s="22"/>
      <c r="J1844" s="31"/>
      <c r="K1844" s="32"/>
      <c r="L1844" s="30"/>
      <c r="M1844" s="33"/>
    </row>
    <row r="1845" spans="1:13" x14ac:dyDescent="0.25">
      <c r="A1845" s="15" t="s">
        <v>3128</v>
      </c>
      <c r="B1845" s="16">
        <v>1</v>
      </c>
      <c r="E1845"/>
      <c r="F1845"/>
      <c r="I1845" s="22"/>
      <c r="J1845" s="31"/>
      <c r="K1845" s="32"/>
      <c r="L1845" s="30"/>
      <c r="M1845" s="33"/>
    </row>
    <row r="1846" spans="1:13" x14ac:dyDescent="0.25">
      <c r="A1846" s="15" t="s">
        <v>3252</v>
      </c>
      <c r="B1846" s="16">
        <v>1</v>
      </c>
      <c r="E1846"/>
      <c r="F1846"/>
      <c r="I1846" s="22"/>
      <c r="J1846" s="31"/>
      <c r="K1846" s="32"/>
      <c r="L1846" s="30"/>
      <c r="M1846" s="33"/>
    </row>
    <row r="1847" spans="1:13" x14ac:dyDescent="0.25">
      <c r="A1847" s="15" t="s">
        <v>678</v>
      </c>
      <c r="B1847" s="16">
        <v>9</v>
      </c>
      <c r="E1847"/>
      <c r="F1847"/>
      <c r="I1847" s="22"/>
      <c r="J1847" s="31"/>
      <c r="K1847" s="32"/>
      <c r="L1847" s="30"/>
      <c r="M1847" s="33"/>
    </row>
    <row r="1848" spans="1:13" x14ac:dyDescent="0.25">
      <c r="A1848" s="15" t="s">
        <v>1380</v>
      </c>
      <c r="B1848" s="16">
        <v>10</v>
      </c>
      <c r="E1848"/>
      <c r="F1848"/>
      <c r="I1848" s="22"/>
      <c r="J1848" s="31"/>
      <c r="K1848" s="32"/>
      <c r="L1848" s="30"/>
      <c r="M1848" s="33"/>
    </row>
    <row r="1849" spans="1:13" x14ac:dyDescent="0.25">
      <c r="A1849" s="15" t="s">
        <v>2255</v>
      </c>
      <c r="B1849" s="16">
        <v>5</v>
      </c>
      <c r="E1849"/>
      <c r="F1849"/>
      <c r="I1849" s="22"/>
      <c r="J1849" s="31"/>
      <c r="K1849" s="32"/>
      <c r="L1849" s="30"/>
      <c r="M1849" s="33"/>
    </row>
    <row r="1850" spans="1:13" x14ac:dyDescent="0.25">
      <c r="A1850" s="15" t="s">
        <v>3254</v>
      </c>
      <c r="B1850" s="16">
        <v>1</v>
      </c>
      <c r="E1850"/>
      <c r="F1850"/>
      <c r="I1850" s="22"/>
      <c r="J1850" s="31"/>
      <c r="K1850" s="32"/>
      <c r="L1850" s="30"/>
      <c r="M1850" s="33"/>
    </row>
    <row r="1851" spans="1:13" x14ac:dyDescent="0.25">
      <c r="A1851" s="15" t="s">
        <v>3195</v>
      </c>
      <c r="B1851" s="16">
        <v>3</v>
      </c>
      <c r="E1851"/>
      <c r="F1851"/>
      <c r="I1851" s="22"/>
      <c r="J1851" s="31"/>
      <c r="K1851" s="32"/>
      <c r="L1851" s="30"/>
      <c r="M1851" s="33"/>
    </row>
    <row r="1852" spans="1:13" x14ac:dyDescent="0.25">
      <c r="A1852" s="15" t="s">
        <v>549</v>
      </c>
      <c r="B1852" s="16">
        <v>6</v>
      </c>
      <c r="E1852"/>
      <c r="F1852"/>
      <c r="I1852" s="22"/>
      <c r="J1852" s="31"/>
      <c r="K1852" s="32"/>
      <c r="L1852" s="30"/>
      <c r="M1852" s="33"/>
    </row>
    <row r="1853" spans="1:13" x14ac:dyDescent="0.25">
      <c r="A1853" s="15" t="s">
        <v>3120</v>
      </c>
      <c r="B1853" s="16">
        <v>2</v>
      </c>
      <c r="E1853"/>
      <c r="F1853"/>
      <c r="I1853" s="22"/>
      <c r="J1853" s="31"/>
      <c r="K1853" s="32"/>
      <c r="L1853" s="30"/>
      <c r="M1853" s="33"/>
    </row>
    <row r="1854" spans="1:13" x14ac:dyDescent="0.25">
      <c r="A1854" s="15" t="s">
        <v>2558</v>
      </c>
      <c r="B1854" s="16">
        <v>13</v>
      </c>
      <c r="E1854"/>
      <c r="F1854"/>
      <c r="I1854" s="22"/>
      <c r="J1854" s="31"/>
      <c r="K1854" s="32"/>
      <c r="L1854" s="30"/>
      <c r="M1854" s="33"/>
    </row>
    <row r="1855" spans="1:13" x14ac:dyDescent="0.25">
      <c r="A1855" s="9" t="s">
        <v>10943</v>
      </c>
      <c r="B1855" s="10">
        <v>9994</v>
      </c>
      <c r="E1855" t="s">
        <v>10943</v>
      </c>
      <c r="F1855">
        <v>2297200.8602999984</v>
      </c>
      <c r="I1855" s="22"/>
      <c r="J1855" s="31"/>
      <c r="K1855" s="32"/>
      <c r="L1855" s="30"/>
      <c r="M1855" s="33"/>
    </row>
    <row r="1856" spans="1:13" x14ac:dyDescent="0.25">
      <c r="E1856" s="34"/>
      <c r="F1856" s="35"/>
    </row>
  </sheetData>
  <mergeCells count="16">
    <mergeCell ref="P8:R8"/>
    <mergeCell ref="P9:R9"/>
    <mergeCell ref="P10:R10"/>
    <mergeCell ref="P11:R11"/>
    <mergeCell ref="P3:R3"/>
    <mergeCell ref="P4:R4"/>
    <mergeCell ref="P5:R5"/>
    <mergeCell ref="P6:R6"/>
    <mergeCell ref="P7:R7"/>
    <mergeCell ref="P18:R18"/>
    <mergeCell ref="P12:R12"/>
    <mergeCell ref="P13:R13"/>
    <mergeCell ref="P14:R14"/>
    <mergeCell ref="P15:R15"/>
    <mergeCell ref="P16:R16"/>
    <mergeCell ref="P17:R17"/>
  </mergeCells>
  <conditionalFormatting sqref="E1:F1 E3:F44 E80:F65536 F2">
    <cfRule type="colorScale" priority="8">
      <colorScale>
        <cfvo type="min"/>
        <cfvo type="percentile" val="50"/>
        <cfvo type="max"/>
        <color theme="6" tint="0.79998168889431442"/>
        <color theme="6" tint="0.39997558519241921"/>
        <color rgb="FF00B050"/>
      </colorScale>
    </cfRule>
  </conditionalFormatting>
  <conditionalFormatting sqref="F1:F44 F80:F6553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num" val="20000"/>
        <cfvo type="max"/>
        <color rgb="FFFF0000"/>
        <color rgb="FFFFEB84"/>
        <color rgb="FF63BE7B"/>
      </colorScale>
    </cfRule>
    <cfRule type="colorScale" priority="7">
      <colorScale>
        <cfvo type="num" val="&quot;0-20000&quot;"/>
        <cfvo type="num" val="&quot;20000-50000&quot;"/>
        <cfvo type="num" val="&quot;&lt;50000&quot;"/>
        <color rgb="FFFF0000"/>
        <color rgb="FFFFEB84"/>
        <color rgb="FF00B050"/>
      </colorScale>
    </cfRule>
  </conditionalFormatting>
  <conditionalFormatting sqref="T2:U2">
    <cfRule type="colorScale" priority="4">
      <colorScale>
        <cfvo type="min"/>
        <cfvo type="percentile" val="50"/>
        <cfvo type="max"/>
        <color theme="6" tint="0.79998168889431442"/>
        <color theme="6" tint="0.39997558519241921"/>
        <color rgb="FF00B050"/>
      </colorScale>
    </cfRule>
  </conditionalFormatting>
  <conditionalFormatting sqref="U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num" val="20000"/>
        <cfvo type="max"/>
        <color rgb="FFFF0000"/>
        <color rgb="FFFFEB84"/>
        <color rgb="FF63BE7B"/>
      </colorScale>
    </cfRule>
    <cfRule type="colorScale" priority="3">
      <colorScale>
        <cfvo type="num" val="&quot;0-20000&quot;"/>
        <cfvo type="num" val="&quot;20000-50000&quot;"/>
        <cfvo type="num" val="&quot;&lt;50000&quot;"/>
        <color rgb="FFFF0000"/>
        <color rgb="FFFFEB84"/>
        <color rgb="FF00B05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FCEE-34F9-4251-BB5A-F1F97D23BC83}">
  <sheetPr codeName="Sheet11"/>
  <dimension ref="A1:BR2132"/>
  <sheetViews>
    <sheetView topLeftCell="BN1" workbookViewId="0">
      <selection activeCell="BR10" sqref="BR10"/>
    </sheetView>
  </sheetViews>
  <sheetFormatPr defaultRowHeight="15.75" x14ac:dyDescent="0.25"/>
  <cols>
    <col min="1" max="1" width="18.25" customWidth="1"/>
    <col min="2" max="2" width="13.25" customWidth="1"/>
    <col min="3" max="3" width="11.25" customWidth="1"/>
    <col min="4" max="4" width="15.375" customWidth="1"/>
    <col min="5" max="5" width="8.5" customWidth="1"/>
    <col min="6" max="6" width="16" customWidth="1"/>
    <col min="7" max="7" width="11.125" customWidth="1"/>
    <col min="8" max="8" width="10.125" bestFit="1" customWidth="1"/>
    <col min="11" max="11" width="10.125" bestFit="1" customWidth="1"/>
    <col min="14" max="14" width="10.125" bestFit="1" customWidth="1"/>
    <col min="17" max="17" width="10.125" bestFit="1" customWidth="1"/>
    <col min="19" max="19" width="15.375" customWidth="1"/>
    <col min="20" max="20" width="10.125" bestFit="1" customWidth="1"/>
    <col min="21" max="21" width="11.125" bestFit="1" customWidth="1"/>
    <col min="25" max="25" width="14.5" customWidth="1"/>
    <col min="28" max="28" width="16.875" customWidth="1"/>
    <col min="29" max="29" width="11" customWidth="1"/>
    <col min="31" max="31" width="13.125" customWidth="1"/>
    <col min="34" max="34" width="74.625" customWidth="1"/>
    <col min="35" max="35" width="7.75" customWidth="1"/>
    <col min="36" max="36" width="28.5" customWidth="1"/>
    <col min="37" max="37" width="11.125" bestFit="1" customWidth="1"/>
    <col min="40" max="40" width="40" customWidth="1"/>
    <col min="41" max="41" width="11.125" bestFit="1" customWidth="1"/>
    <col min="43" max="43" width="24.5" customWidth="1"/>
    <col min="44" max="44" width="10.625" customWidth="1"/>
    <col min="46" max="46" width="82.125" customWidth="1"/>
    <col min="48" max="48" width="24.125" customWidth="1"/>
    <col min="49" max="49" width="11.125" bestFit="1" customWidth="1"/>
    <col min="51" max="51" width="73.125" customWidth="1"/>
    <col min="53" max="53" width="34.25" customWidth="1"/>
    <col min="54" max="54" width="15.375" bestFit="1" customWidth="1"/>
    <col min="55" max="55" width="11.125" bestFit="1" customWidth="1"/>
    <col min="57" max="57" width="29.25" customWidth="1"/>
    <col min="58" max="58" width="15.375" bestFit="1" customWidth="1"/>
    <col min="59" max="59" width="11.125" bestFit="1" customWidth="1"/>
    <col min="61" max="61" width="25.5" customWidth="1"/>
    <col min="62" max="62" width="15.375" bestFit="1" customWidth="1"/>
    <col min="63" max="63" width="11.125" bestFit="1" customWidth="1"/>
    <col min="65" max="65" width="23.25" customWidth="1"/>
    <col min="68" max="68" width="11.125" bestFit="1" customWidth="1"/>
    <col min="70" max="70" width="79.5" customWidth="1"/>
  </cols>
  <sheetData>
    <row r="1" spans="1:70" x14ac:dyDescent="0.25">
      <c r="H1" t="s">
        <v>11043</v>
      </c>
      <c r="K1" t="s">
        <v>11048</v>
      </c>
      <c r="N1" t="s">
        <v>11049</v>
      </c>
      <c r="Q1" t="s">
        <v>11050</v>
      </c>
      <c r="T1" t="s">
        <v>11051</v>
      </c>
      <c r="Y1" t="s">
        <v>11043</v>
      </c>
      <c r="AB1" t="s">
        <v>11048</v>
      </c>
      <c r="AE1" t="s">
        <v>11049</v>
      </c>
      <c r="AH1" t="s">
        <v>11050</v>
      </c>
      <c r="AJ1" t="s">
        <v>11051</v>
      </c>
      <c r="AN1" t="s">
        <v>11043</v>
      </c>
      <c r="AQ1" t="s">
        <v>11048</v>
      </c>
      <c r="AT1" t="s">
        <v>11049</v>
      </c>
      <c r="AV1" t="s">
        <v>11050</v>
      </c>
      <c r="AY1" t="s">
        <v>11051</v>
      </c>
      <c r="BA1" t="s">
        <v>11043</v>
      </c>
      <c r="BE1" t="s">
        <v>11048</v>
      </c>
      <c r="BI1" t="s">
        <v>11049</v>
      </c>
      <c r="BM1" t="s">
        <v>11050</v>
      </c>
      <c r="BR1" t="s">
        <v>11051</v>
      </c>
    </row>
    <row r="2" spans="1:70" x14ac:dyDescent="0.25">
      <c r="H2" t="s">
        <v>11052</v>
      </c>
      <c r="K2" t="s">
        <v>11045</v>
      </c>
      <c r="N2" t="s">
        <v>11044</v>
      </c>
      <c r="Q2" t="s">
        <v>11046</v>
      </c>
      <c r="T2" t="s">
        <v>11047</v>
      </c>
      <c r="Y2" t="s">
        <v>11056</v>
      </c>
      <c r="AB2" t="s">
        <v>11057</v>
      </c>
      <c r="AE2" t="s">
        <v>11058</v>
      </c>
      <c r="AH2" t="s">
        <v>11064</v>
      </c>
      <c r="AJ2" t="s">
        <v>11066</v>
      </c>
      <c r="AN2" t="s">
        <v>11065</v>
      </c>
      <c r="AQ2" t="s">
        <v>11067</v>
      </c>
      <c r="AT2" t="s">
        <v>11073</v>
      </c>
      <c r="AV2" t="s">
        <v>11074</v>
      </c>
      <c r="BA2" t="s">
        <v>11052</v>
      </c>
      <c r="BE2" t="s">
        <v>11082</v>
      </c>
      <c r="BI2" t="s">
        <v>11083</v>
      </c>
      <c r="BM2" t="s">
        <v>11090</v>
      </c>
      <c r="BR2" t="s">
        <v>11089</v>
      </c>
    </row>
    <row r="3" spans="1:70" x14ac:dyDescent="0.25">
      <c r="A3" s="46" t="s">
        <v>4059</v>
      </c>
      <c r="B3" s="46" t="s">
        <v>11080</v>
      </c>
      <c r="C3" s="46" t="s">
        <v>2</v>
      </c>
      <c r="D3" t="s">
        <v>10950</v>
      </c>
      <c r="H3" t="s">
        <v>10941</v>
      </c>
      <c r="I3" t="s">
        <v>10950</v>
      </c>
      <c r="K3" t="s">
        <v>10941</v>
      </c>
      <c r="L3" t="s">
        <v>10950</v>
      </c>
      <c r="N3" t="s">
        <v>10941</v>
      </c>
      <c r="O3" t="s">
        <v>10950</v>
      </c>
      <c r="Q3" t="s">
        <v>10941</v>
      </c>
      <c r="R3" t="s">
        <v>10950</v>
      </c>
      <c r="T3" t="s">
        <v>10941</v>
      </c>
      <c r="U3" t="s">
        <v>10950</v>
      </c>
      <c r="Y3" t="s">
        <v>4059</v>
      </c>
      <c r="Z3" t="s">
        <v>10950</v>
      </c>
      <c r="AB3" t="s">
        <v>4059</v>
      </c>
      <c r="AC3" t="s">
        <v>10950</v>
      </c>
      <c r="AE3" t="s">
        <v>4059</v>
      </c>
      <c r="AF3" t="s">
        <v>10950</v>
      </c>
      <c r="AH3" t="s">
        <v>11059</v>
      </c>
      <c r="AJ3" t="s">
        <v>4059</v>
      </c>
      <c r="AK3" t="s">
        <v>10950</v>
      </c>
      <c r="AN3" t="s">
        <v>4059</v>
      </c>
      <c r="AO3" t="s">
        <v>10950</v>
      </c>
      <c r="AQ3" t="s">
        <v>4059</v>
      </c>
      <c r="AR3" t="s">
        <v>10950</v>
      </c>
      <c r="AV3" t="s">
        <v>4059</v>
      </c>
      <c r="AW3" t="s">
        <v>10950</v>
      </c>
      <c r="BA3" t="s">
        <v>4059</v>
      </c>
      <c r="BB3" t="s">
        <v>11080</v>
      </c>
      <c r="BC3" t="s">
        <v>10950</v>
      </c>
      <c r="BE3" t="s">
        <v>4059</v>
      </c>
      <c r="BF3" t="s">
        <v>11080</v>
      </c>
      <c r="BG3" t="s">
        <v>10950</v>
      </c>
      <c r="BI3" t="s">
        <v>4059</v>
      </c>
      <c r="BJ3" t="s">
        <v>11080</v>
      </c>
      <c r="BK3" t="s">
        <v>10950</v>
      </c>
      <c r="BM3" t="s">
        <v>4059</v>
      </c>
      <c r="BN3" t="s">
        <v>11080</v>
      </c>
      <c r="BO3" t="s">
        <v>2</v>
      </c>
      <c r="BP3" t="s">
        <v>10950</v>
      </c>
      <c r="BR3" t="s">
        <v>11084</v>
      </c>
    </row>
    <row r="4" spans="1:70" x14ac:dyDescent="0.25">
      <c r="A4" t="s">
        <v>1197</v>
      </c>
      <c r="B4" t="s">
        <v>10948</v>
      </c>
      <c r="C4" t="s">
        <v>21</v>
      </c>
      <c r="D4">
        <v>22.919999999999998</v>
      </c>
      <c r="H4" s="1">
        <v>41642</v>
      </c>
      <c r="I4">
        <v>16.448</v>
      </c>
      <c r="K4" s="1">
        <v>41642</v>
      </c>
      <c r="L4">
        <v>16.448</v>
      </c>
      <c r="N4" s="1" t="s">
        <v>10943</v>
      </c>
      <c r="O4">
        <v>2297200.8602999551</v>
      </c>
      <c r="Q4" s="1">
        <v>42204</v>
      </c>
      <c r="R4">
        <v>2.0250000000000004</v>
      </c>
      <c r="T4" s="1">
        <v>41716</v>
      </c>
      <c r="U4">
        <v>28106.715999999997</v>
      </c>
      <c r="Y4" t="s">
        <v>503</v>
      </c>
      <c r="Z4">
        <v>25.227999999999998</v>
      </c>
      <c r="AB4" t="s">
        <v>503</v>
      </c>
      <c r="AC4">
        <v>25.227999999999998</v>
      </c>
      <c r="AE4" t="s">
        <v>2558</v>
      </c>
      <c r="AF4">
        <v>81.744</v>
      </c>
      <c r="AH4" t="s">
        <v>11060</v>
      </c>
      <c r="AJ4" t="s">
        <v>503</v>
      </c>
      <c r="AK4">
        <v>25.227999999999998</v>
      </c>
      <c r="AN4" t="s">
        <v>503</v>
      </c>
      <c r="AO4">
        <v>25.227999999999998</v>
      </c>
      <c r="AQ4" t="s">
        <v>503</v>
      </c>
      <c r="AR4">
        <v>61599.824000000001</v>
      </c>
      <c r="AT4" t="s">
        <v>11068</v>
      </c>
      <c r="AV4" t="s">
        <v>503</v>
      </c>
      <c r="AW4">
        <v>61599.824000000001</v>
      </c>
      <c r="AY4" t="s">
        <v>11075</v>
      </c>
      <c r="BA4" t="s">
        <v>1197</v>
      </c>
      <c r="BB4" t="s">
        <v>10948</v>
      </c>
      <c r="BC4">
        <v>22.919999999999998</v>
      </c>
      <c r="BE4" t="s">
        <v>1710</v>
      </c>
      <c r="BF4" t="s">
        <v>10948</v>
      </c>
      <c r="BG4">
        <v>25899.925999999996</v>
      </c>
      <c r="BI4" t="s">
        <v>392</v>
      </c>
      <c r="BJ4" t="s">
        <v>10948</v>
      </c>
      <c r="BK4">
        <v>8.6079999999999988</v>
      </c>
      <c r="BM4" t="s">
        <v>2255</v>
      </c>
      <c r="BN4" t="s">
        <v>10948</v>
      </c>
      <c r="BO4" t="s">
        <v>55</v>
      </c>
      <c r="BP4">
        <v>3.1359999999999992</v>
      </c>
      <c r="BR4" t="s">
        <v>11085</v>
      </c>
    </row>
    <row r="5" spans="1:70" x14ac:dyDescent="0.25">
      <c r="A5" t="s">
        <v>2821</v>
      </c>
      <c r="B5" t="s">
        <v>10948</v>
      </c>
      <c r="C5" t="s">
        <v>79</v>
      </c>
      <c r="D5">
        <v>24.78</v>
      </c>
      <c r="H5" s="1">
        <v>41643</v>
      </c>
      <c r="I5">
        <v>288.06</v>
      </c>
      <c r="K5" s="1">
        <v>41643</v>
      </c>
      <c r="L5">
        <v>288.06</v>
      </c>
      <c r="N5" s="1">
        <v>43099</v>
      </c>
      <c r="O5">
        <v>713.79</v>
      </c>
      <c r="Q5" s="1">
        <v>42928</v>
      </c>
      <c r="R5">
        <v>3.8159999999999998</v>
      </c>
      <c r="T5" s="1">
        <v>42645</v>
      </c>
      <c r="U5">
        <v>18452.971999999994</v>
      </c>
      <c r="Y5" t="s">
        <v>251</v>
      </c>
      <c r="Z5">
        <v>286.67200000000003</v>
      </c>
      <c r="AB5" t="s">
        <v>251</v>
      </c>
      <c r="AC5">
        <v>286.67200000000003</v>
      </c>
      <c r="AE5" t="s">
        <v>3120</v>
      </c>
      <c r="AF5">
        <v>6965.7000000000007</v>
      </c>
      <c r="AH5" t="s">
        <v>11061</v>
      </c>
      <c r="AJ5" t="s">
        <v>251</v>
      </c>
      <c r="AK5">
        <v>286.67200000000003</v>
      </c>
      <c r="AN5" t="s">
        <v>251</v>
      </c>
      <c r="AO5">
        <v>286.67200000000003</v>
      </c>
      <c r="AQ5" t="s">
        <v>251</v>
      </c>
      <c r="AR5">
        <v>25.227999999999998</v>
      </c>
      <c r="AT5" t="s">
        <v>11069</v>
      </c>
      <c r="AV5" t="s">
        <v>251</v>
      </c>
      <c r="AW5">
        <v>25.227999999999998</v>
      </c>
      <c r="AY5" t="s">
        <v>11076</v>
      </c>
      <c r="BA5" t="s">
        <v>2821</v>
      </c>
      <c r="BB5" t="s">
        <v>10948</v>
      </c>
      <c r="BC5">
        <v>24.78</v>
      </c>
      <c r="BE5" t="s">
        <v>1700</v>
      </c>
      <c r="BF5" t="s">
        <v>10948</v>
      </c>
      <c r="BG5">
        <v>12860.562</v>
      </c>
      <c r="BI5" t="s">
        <v>2653</v>
      </c>
      <c r="BJ5" t="s">
        <v>10948</v>
      </c>
      <c r="BK5">
        <v>9.08</v>
      </c>
      <c r="BM5" t="s">
        <v>1380</v>
      </c>
      <c r="BN5" t="s">
        <v>10948</v>
      </c>
      <c r="BO5" t="s">
        <v>55</v>
      </c>
      <c r="BP5">
        <v>8.8079999999999981</v>
      </c>
      <c r="BR5" t="s">
        <v>11086</v>
      </c>
    </row>
    <row r="6" spans="1:70" x14ac:dyDescent="0.25">
      <c r="A6" t="s">
        <v>253</v>
      </c>
      <c r="B6" t="s">
        <v>10948</v>
      </c>
      <c r="C6" t="s">
        <v>79</v>
      </c>
      <c r="D6">
        <v>8.8719999999999999</v>
      </c>
      <c r="H6" s="1">
        <v>41644</v>
      </c>
      <c r="I6">
        <v>19.536000000000001</v>
      </c>
      <c r="K6" s="1">
        <v>41644</v>
      </c>
      <c r="L6">
        <v>19.536000000000001</v>
      </c>
      <c r="N6" s="1">
        <v>43098</v>
      </c>
      <c r="O6">
        <v>2915.5340000000001</v>
      </c>
      <c r="Q6" s="1">
        <v>41667</v>
      </c>
      <c r="R6">
        <v>3.9280000000000004</v>
      </c>
      <c r="T6" s="1">
        <v>43030</v>
      </c>
      <c r="U6">
        <v>15158.877000000002</v>
      </c>
      <c r="Y6" t="s">
        <v>1197</v>
      </c>
      <c r="Z6">
        <v>146.68799999999999</v>
      </c>
      <c r="AB6" t="s">
        <v>1197</v>
      </c>
      <c r="AC6">
        <v>146.68799999999999</v>
      </c>
      <c r="AE6" t="s">
        <v>549</v>
      </c>
      <c r="AF6">
        <v>100.92800000000001</v>
      </c>
      <c r="AH6" t="s">
        <v>11062</v>
      </c>
      <c r="AJ6" t="s">
        <v>1197</v>
      </c>
      <c r="AK6">
        <v>146.68799999999999</v>
      </c>
      <c r="AN6" t="s">
        <v>1197</v>
      </c>
      <c r="AO6">
        <v>146.68799999999999</v>
      </c>
      <c r="AQ6" t="s">
        <v>1197</v>
      </c>
      <c r="AR6">
        <v>286.67200000000003</v>
      </c>
      <c r="AT6" t="s">
        <v>11070</v>
      </c>
      <c r="AV6" t="s">
        <v>1197</v>
      </c>
      <c r="AW6">
        <v>286.67200000000003</v>
      </c>
      <c r="AY6" t="s">
        <v>11077</v>
      </c>
      <c r="BA6" t="s">
        <v>253</v>
      </c>
      <c r="BB6" t="s">
        <v>10948</v>
      </c>
      <c r="BC6">
        <v>86.501999999999995</v>
      </c>
      <c r="BE6" t="s">
        <v>1801</v>
      </c>
      <c r="BF6" t="s">
        <v>10948</v>
      </c>
      <c r="BG6">
        <v>9099.93</v>
      </c>
      <c r="BI6" t="s">
        <v>1468</v>
      </c>
      <c r="BJ6" t="s">
        <v>10948</v>
      </c>
      <c r="BK6">
        <v>9.2159999999999993</v>
      </c>
      <c r="BM6" t="s">
        <v>96</v>
      </c>
      <c r="BN6" t="s">
        <v>10948</v>
      </c>
      <c r="BO6" t="s">
        <v>55</v>
      </c>
      <c r="BP6">
        <v>91.36</v>
      </c>
      <c r="BR6" t="s">
        <v>11087</v>
      </c>
    </row>
    <row r="7" spans="1:70" x14ac:dyDescent="0.25">
      <c r="C7" t="s">
        <v>12</v>
      </c>
      <c r="D7">
        <v>77.63</v>
      </c>
      <c r="F7" t="s">
        <v>11081</v>
      </c>
      <c r="H7" s="1">
        <v>41645</v>
      </c>
      <c r="I7">
        <v>4407.1000000000004</v>
      </c>
      <c r="K7" s="1">
        <v>41645</v>
      </c>
      <c r="L7">
        <v>4407.1000000000004</v>
      </c>
      <c r="N7" s="1">
        <v>43097</v>
      </c>
      <c r="O7">
        <v>1657.3508000000006</v>
      </c>
      <c r="Q7" s="1">
        <v>41814</v>
      </c>
      <c r="R7">
        <v>4.2720000000000002</v>
      </c>
      <c r="T7" s="1">
        <v>42817</v>
      </c>
      <c r="U7">
        <v>14816.067999999999</v>
      </c>
      <c r="Y7" t="s">
        <v>2821</v>
      </c>
      <c r="Z7">
        <v>41.3</v>
      </c>
      <c r="AB7" t="s">
        <v>2821</v>
      </c>
      <c r="AC7">
        <v>41.3</v>
      </c>
      <c r="AE7" t="s">
        <v>3195</v>
      </c>
      <c r="AF7">
        <v>5787.3550000000005</v>
      </c>
      <c r="AH7" t="s">
        <v>11063</v>
      </c>
      <c r="AJ7" t="s">
        <v>2821</v>
      </c>
      <c r="AK7">
        <v>41.3</v>
      </c>
      <c r="AN7" t="s">
        <v>2821</v>
      </c>
      <c r="AO7">
        <v>41.3</v>
      </c>
      <c r="AQ7" t="s">
        <v>2821</v>
      </c>
      <c r="AR7">
        <v>146.68799999999999</v>
      </c>
      <c r="AT7" t="s">
        <v>11071</v>
      </c>
      <c r="AV7" t="s">
        <v>2821</v>
      </c>
      <c r="AW7">
        <v>146.68799999999999</v>
      </c>
      <c r="AY7" t="s">
        <v>11078</v>
      </c>
      <c r="BA7" t="s">
        <v>2138</v>
      </c>
      <c r="BB7" t="s">
        <v>10948</v>
      </c>
      <c r="BC7">
        <v>235.05</v>
      </c>
      <c r="BE7" t="s">
        <v>1680</v>
      </c>
      <c r="BF7" t="s">
        <v>10948</v>
      </c>
      <c r="BG7">
        <v>8842.6620000000003</v>
      </c>
      <c r="BI7" t="s">
        <v>1044</v>
      </c>
      <c r="BJ7" t="s">
        <v>10948</v>
      </c>
      <c r="BK7">
        <v>9.2480000000000011</v>
      </c>
      <c r="BM7" t="s">
        <v>2294</v>
      </c>
      <c r="BN7" t="s">
        <v>10948</v>
      </c>
      <c r="BO7" t="s">
        <v>55</v>
      </c>
      <c r="BP7">
        <v>6.48</v>
      </c>
      <c r="BR7" t="s">
        <v>11088</v>
      </c>
    </row>
    <row r="8" spans="1:70" x14ac:dyDescent="0.25">
      <c r="A8" t="s">
        <v>2138</v>
      </c>
      <c r="B8" t="s">
        <v>10948</v>
      </c>
      <c r="C8" t="s">
        <v>79</v>
      </c>
      <c r="D8">
        <v>109.69</v>
      </c>
      <c r="H8" s="1">
        <v>41646</v>
      </c>
      <c r="I8">
        <v>87.158000000000001</v>
      </c>
      <c r="K8" s="1">
        <v>41646</v>
      </c>
      <c r="L8">
        <v>87.158000000000001</v>
      </c>
      <c r="N8" s="1">
        <v>43096</v>
      </c>
      <c r="O8">
        <v>177.636</v>
      </c>
      <c r="Q8" s="1">
        <v>41913</v>
      </c>
      <c r="R8">
        <v>4.71</v>
      </c>
      <c r="T8" s="1">
        <v>41890</v>
      </c>
      <c r="U8">
        <v>14228.427999999994</v>
      </c>
      <c r="Y8" t="s">
        <v>253</v>
      </c>
      <c r="Z8">
        <v>108.68199999999999</v>
      </c>
      <c r="AB8" t="s">
        <v>253</v>
      </c>
      <c r="AC8">
        <v>108.68199999999999</v>
      </c>
      <c r="AE8" t="s">
        <v>3254</v>
      </c>
      <c r="AF8">
        <v>703.71</v>
      </c>
      <c r="AJ8" t="s">
        <v>253</v>
      </c>
      <c r="AK8">
        <v>108.68199999999999</v>
      </c>
      <c r="AN8" t="s">
        <v>253</v>
      </c>
      <c r="AO8">
        <v>108.68199999999999</v>
      </c>
      <c r="AQ8" t="s">
        <v>253</v>
      </c>
      <c r="AR8">
        <v>41.3</v>
      </c>
      <c r="AT8" t="s">
        <v>11072</v>
      </c>
      <c r="AV8" t="s">
        <v>253</v>
      </c>
      <c r="AW8">
        <v>41.3</v>
      </c>
      <c r="AY8" t="s">
        <v>11079</v>
      </c>
      <c r="BA8" t="s">
        <v>296</v>
      </c>
      <c r="BB8" t="s">
        <v>10948</v>
      </c>
      <c r="BC8">
        <v>1248.96</v>
      </c>
      <c r="BE8" t="s">
        <v>2166</v>
      </c>
      <c r="BF8" t="s">
        <v>10948</v>
      </c>
      <c r="BG8">
        <v>8749.9500000000007</v>
      </c>
      <c r="BI8" t="s">
        <v>1253</v>
      </c>
      <c r="BJ8" t="s">
        <v>10948</v>
      </c>
      <c r="BK8">
        <v>8.6</v>
      </c>
      <c r="BM8" t="s">
        <v>2458</v>
      </c>
      <c r="BN8" t="s">
        <v>10948</v>
      </c>
      <c r="BO8" t="s">
        <v>55</v>
      </c>
      <c r="BP8">
        <v>5.1840000000000011</v>
      </c>
    </row>
    <row r="9" spans="1:70" x14ac:dyDescent="0.25">
      <c r="C9" t="s">
        <v>12</v>
      </c>
      <c r="D9">
        <v>125.36</v>
      </c>
      <c r="H9" s="1">
        <v>41648</v>
      </c>
      <c r="I9">
        <v>40.544000000000004</v>
      </c>
      <c r="K9" s="1">
        <v>41648</v>
      </c>
      <c r="L9">
        <v>40.544000000000004</v>
      </c>
      <c r="N9" s="1">
        <v>43095</v>
      </c>
      <c r="O9">
        <v>814.59399999999994</v>
      </c>
      <c r="Q9" s="1">
        <v>42354</v>
      </c>
      <c r="R9">
        <v>4.9800000000000004</v>
      </c>
      <c r="T9" s="1">
        <v>43056</v>
      </c>
      <c r="U9">
        <v>13694.882799999996</v>
      </c>
      <c r="Y9" t="s">
        <v>2138</v>
      </c>
      <c r="Z9">
        <v>488.904</v>
      </c>
      <c r="AB9" t="s">
        <v>2138</v>
      </c>
      <c r="AC9">
        <v>488.904</v>
      </c>
      <c r="AE9" t="s">
        <v>2255</v>
      </c>
      <c r="AF9">
        <v>72.912000000000006</v>
      </c>
      <c r="AJ9" t="s">
        <v>2138</v>
      </c>
      <c r="AK9">
        <v>488.904</v>
      </c>
      <c r="AN9" t="s">
        <v>2138</v>
      </c>
      <c r="AO9">
        <v>488.904</v>
      </c>
      <c r="AQ9" t="s">
        <v>2138</v>
      </c>
      <c r="AR9">
        <v>108.68199999999999</v>
      </c>
      <c r="AV9" t="s">
        <v>2138</v>
      </c>
      <c r="AW9">
        <v>108.68199999999999</v>
      </c>
      <c r="BA9" t="s">
        <v>2858</v>
      </c>
      <c r="BB9" t="s">
        <v>10948</v>
      </c>
      <c r="BC9">
        <v>4.16</v>
      </c>
      <c r="BE9" t="s">
        <v>3015</v>
      </c>
      <c r="BF9" t="s">
        <v>10948</v>
      </c>
      <c r="BG9">
        <v>7834.4000000000005</v>
      </c>
      <c r="BI9" t="s">
        <v>701</v>
      </c>
      <c r="BJ9" t="s">
        <v>10948</v>
      </c>
      <c r="BK9">
        <v>8.75</v>
      </c>
      <c r="BM9" t="s">
        <v>1473</v>
      </c>
      <c r="BN9" t="s">
        <v>10948</v>
      </c>
      <c r="BO9" t="s">
        <v>55</v>
      </c>
      <c r="BP9">
        <v>6.48</v>
      </c>
    </row>
    <row r="10" spans="1:70" x14ac:dyDescent="0.25">
      <c r="A10" t="s">
        <v>296</v>
      </c>
      <c r="B10" t="s">
        <v>10948</v>
      </c>
      <c r="C10" t="s">
        <v>79</v>
      </c>
      <c r="D10">
        <v>1040.8</v>
      </c>
      <c r="H10" s="1">
        <v>41649</v>
      </c>
      <c r="I10">
        <v>54.83</v>
      </c>
      <c r="K10" s="1">
        <v>41649</v>
      </c>
      <c r="L10">
        <v>54.83</v>
      </c>
      <c r="N10" s="1">
        <v>43094</v>
      </c>
      <c r="O10">
        <v>2698.9270000000001</v>
      </c>
      <c r="Q10" s="1">
        <v>42501</v>
      </c>
      <c r="R10">
        <v>5.98</v>
      </c>
      <c r="T10" s="1">
        <v>42316</v>
      </c>
      <c r="U10">
        <v>12196.996999999999</v>
      </c>
      <c r="Y10" t="s">
        <v>1261</v>
      </c>
      <c r="Z10">
        <v>176.28800000000001</v>
      </c>
      <c r="AB10" t="s">
        <v>1261</v>
      </c>
      <c r="AC10">
        <v>176.28800000000001</v>
      </c>
      <c r="AE10" t="s">
        <v>1380</v>
      </c>
      <c r="AF10">
        <v>386.084</v>
      </c>
      <c r="AJ10" t="s">
        <v>1261</v>
      </c>
      <c r="AK10">
        <v>176.28800000000001</v>
      </c>
      <c r="AN10" t="s">
        <v>1261</v>
      </c>
      <c r="AO10">
        <v>176.28800000000001</v>
      </c>
      <c r="AQ10" t="s">
        <v>1261</v>
      </c>
      <c r="AR10">
        <v>488.904</v>
      </c>
      <c r="AV10" t="s">
        <v>1261</v>
      </c>
      <c r="AW10">
        <v>488.904</v>
      </c>
      <c r="BA10" t="s">
        <v>3006</v>
      </c>
      <c r="BB10" t="s">
        <v>10948</v>
      </c>
      <c r="BC10">
        <v>111.88800000000001</v>
      </c>
      <c r="BE10" t="s">
        <v>2662</v>
      </c>
      <c r="BF10" t="s">
        <v>10948</v>
      </c>
      <c r="BG10">
        <v>6839.8859999999995</v>
      </c>
      <c r="BI10" t="s">
        <v>2828</v>
      </c>
      <c r="BJ10" t="s">
        <v>10948</v>
      </c>
      <c r="BK10">
        <v>8.84</v>
      </c>
      <c r="BM10" t="s">
        <v>2476</v>
      </c>
      <c r="BN10" t="s">
        <v>10948</v>
      </c>
      <c r="BO10" t="s">
        <v>55</v>
      </c>
      <c r="BP10">
        <v>45.36</v>
      </c>
    </row>
    <row r="11" spans="1:70" x14ac:dyDescent="0.25">
      <c r="C11" t="s">
        <v>12</v>
      </c>
      <c r="D11">
        <v>208.16</v>
      </c>
      <c r="H11" s="1">
        <v>41650</v>
      </c>
      <c r="I11">
        <v>9.94</v>
      </c>
      <c r="K11" s="1">
        <v>41650</v>
      </c>
      <c r="L11">
        <v>9.94</v>
      </c>
      <c r="N11" s="1">
        <v>43093</v>
      </c>
      <c r="O11">
        <v>6233.0540000000001</v>
      </c>
      <c r="Q11" s="1">
        <v>42473</v>
      </c>
      <c r="R11">
        <v>6.12</v>
      </c>
      <c r="T11" s="1">
        <v>42721</v>
      </c>
      <c r="U11">
        <v>12185.134</v>
      </c>
      <c r="Y11" t="s">
        <v>1347</v>
      </c>
      <c r="Z11">
        <v>71.28</v>
      </c>
      <c r="AB11" t="s">
        <v>1347</v>
      </c>
      <c r="AC11">
        <v>71.28</v>
      </c>
      <c r="AE11" t="s">
        <v>678</v>
      </c>
      <c r="AF11">
        <v>318.37799999999999</v>
      </c>
      <c r="AJ11" t="s">
        <v>1347</v>
      </c>
      <c r="AK11">
        <v>71.28</v>
      </c>
      <c r="AN11" t="s">
        <v>1347</v>
      </c>
      <c r="AO11">
        <v>71.28</v>
      </c>
      <c r="AQ11" t="s">
        <v>1347</v>
      </c>
      <c r="AR11">
        <v>176.28800000000001</v>
      </c>
      <c r="AV11" t="s">
        <v>1347</v>
      </c>
      <c r="AW11">
        <v>176.28800000000001</v>
      </c>
      <c r="BA11" t="s">
        <v>1430</v>
      </c>
      <c r="BB11" t="s">
        <v>10948</v>
      </c>
      <c r="BC11">
        <v>96.08</v>
      </c>
      <c r="BE11" t="s">
        <v>2779</v>
      </c>
      <c r="BF11" t="s">
        <v>10948</v>
      </c>
      <c r="BG11">
        <v>6367.8779999999997</v>
      </c>
      <c r="BI11" t="s">
        <v>1673</v>
      </c>
      <c r="BJ11" t="s">
        <v>10948</v>
      </c>
      <c r="BK11">
        <v>8.82</v>
      </c>
      <c r="BM11" t="s">
        <v>2369</v>
      </c>
      <c r="BN11" t="s">
        <v>10948</v>
      </c>
      <c r="BO11" t="s">
        <v>55</v>
      </c>
      <c r="BP11">
        <v>62.208000000000013</v>
      </c>
    </row>
    <row r="12" spans="1:70" x14ac:dyDescent="0.25">
      <c r="A12" t="s">
        <v>2858</v>
      </c>
      <c r="B12" t="s">
        <v>10948</v>
      </c>
      <c r="C12" t="s">
        <v>79</v>
      </c>
      <c r="D12">
        <v>4.16</v>
      </c>
      <c r="H12" s="1">
        <v>41652</v>
      </c>
      <c r="I12">
        <v>3553.7950000000001</v>
      </c>
      <c r="K12" s="1">
        <v>41652</v>
      </c>
      <c r="L12">
        <v>3553.7950000000001</v>
      </c>
      <c r="N12" s="1">
        <v>43092</v>
      </c>
      <c r="O12">
        <v>1926.7760000000001</v>
      </c>
      <c r="Q12" s="1">
        <v>42367</v>
      </c>
      <c r="R12">
        <v>6.36</v>
      </c>
      <c r="T12" s="1">
        <v>41960</v>
      </c>
      <c r="U12">
        <v>11544.274000000001</v>
      </c>
      <c r="Y12" t="s">
        <v>296</v>
      </c>
      <c r="Z12">
        <v>2706.08</v>
      </c>
      <c r="AB12" t="s">
        <v>296</v>
      </c>
      <c r="AC12">
        <v>2706.08</v>
      </c>
      <c r="AE12" t="s">
        <v>3252</v>
      </c>
      <c r="AF12">
        <v>2279.96</v>
      </c>
      <c r="AJ12" t="s">
        <v>296</v>
      </c>
      <c r="AK12">
        <v>2706.08</v>
      </c>
      <c r="AN12" t="s">
        <v>296</v>
      </c>
      <c r="AO12">
        <v>2706.08</v>
      </c>
      <c r="AQ12" t="s">
        <v>296</v>
      </c>
      <c r="AR12">
        <v>71.28</v>
      </c>
      <c r="AV12" t="s">
        <v>296</v>
      </c>
      <c r="AW12">
        <v>71.28</v>
      </c>
      <c r="BA12" t="s">
        <v>3087</v>
      </c>
      <c r="BB12" t="s">
        <v>10948</v>
      </c>
      <c r="BC12">
        <v>1263.3000000000002</v>
      </c>
      <c r="BE12" t="s">
        <v>2719</v>
      </c>
      <c r="BF12" t="s">
        <v>10948</v>
      </c>
      <c r="BG12">
        <v>5599.920000000001</v>
      </c>
      <c r="BI12" t="s">
        <v>1820</v>
      </c>
      <c r="BJ12" t="s">
        <v>10948</v>
      </c>
      <c r="BK12">
        <v>8.64</v>
      </c>
      <c r="BM12" t="s">
        <v>1864</v>
      </c>
      <c r="BN12" t="s">
        <v>10948</v>
      </c>
      <c r="BO12" t="s">
        <v>55</v>
      </c>
      <c r="BP12">
        <v>46.656000000000013</v>
      </c>
    </row>
    <row r="13" spans="1:70" x14ac:dyDescent="0.25">
      <c r="A13" t="s">
        <v>3006</v>
      </c>
      <c r="B13" t="s">
        <v>10948</v>
      </c>
      <c r="C13" t="s">
        <v>21</v>
      </c>
      <c r="D13">
        <v>111.88800000000001</v>
      </c>
      <c r="H13" s="1">
        <v>41653</v>
      </c>
      <c r="I13">
        <v>61.96</v>
      </c>
      <c r="K13" s="1">
        <v>41653</v>
      </c>
      <c r="L13">
        <v>61.96</v>
      </c>
      <c r="N13" s="1">
        <v>43091</v>
      </c>
      <c r="O13">
        <v>7442.0209999999979</v>
      </c>
      <c r="Q13" s="1">
        <v>42123</v>
      </c>
      <c r="R13">
        <v>7.9680000000000009</v>
      </c>
      <c r="T13" s="1">
        <v>42264</v>
      </c>
      <c r="U13">
        <v>11525.005999999999</v>
      </c>
      <c r="Y13" t="s">
        <v>613</v>
      </c>
      <c r="Z13">
        <v>49.98</v>
      </c>
      <c r="AB13" t="s">
        <v>613</v>
      </c>
      <c r="AC13">
        <v>49.98</v>
      </c>
      <c r="AE13" t="s">
        <v>3128</v>
      </c>
      <c r="AF13">
        <v>2519.9579999999996</v>
      </c>
      <c r="AJ13" t="s">
        <v>613</v>
      </c>
      <c r="AK13">
        <v>49.98</v>
      </c>
      <c r="AN13" t="s">
        <v>613</v>
      </c>
      <c r="AO13">
        <v>49.98</v>
      </c>
      <c r="AQ13" t="s">
        <v>613</v>
      </c>
      <c r="AR13">
        <v>2706.08</v>
      </c>
      <c r="AV13" t="s">
        <v>613</v>
      </c>
      <c r="AW13">
        <v>2706.08</v>
      </c>
      <c r="BA13" t="s">
        <v>2441</v>
      </c>
      <c r="BB13" t="s">
        <v>10948</v>
      </c>
      <c r="BC13">
        <v>127.87200000000001</v>
      </c>
      <c r="BE13" t="s">
        <v>157</v>
      </c>
      <c r="BF13" t="s">
        <v>10948</v>
      </c>
      <c r="BG13">
        <v>5510.7800000000007</v>
      </c>
      <c r="BI13" t="s">
        <v>1059</v>
      </c>
      <c r="BJ13" t="s">
        <v>10948</v>
      </c>
      <c r="BK13">
        <v>8.64</v>
      </c>
      <c r="BM13" t="s">
        <v>516</v>
      </c>
      <c r="BN13" t="s">
        <v>10948</v>
      </c>
      <c r="BO13" t="s">
        <v>55</v>
      </c>
      <c r="BP13">
        <v>15.552000000000003</v>
      </c>
    </row>
    <row r="14" spans="1:70" x14ac:dyDescent="0.25">
      <c r="A14" t="s">
        <v>1430</v>
      </c>
      <c r="B14" t="s">
        <v>10948</v>
      </c>
      <c r="C14" t="s">
        <v>21</v>
      </c>
      <c r="D14">
        <v>96.08</v>
      </c>
      <c r="H14" s="1">
        <v>41654</v>
      </c>
      <c r="I14">
        <v>149.94999999999999</v>
      </c>
      <c r="K14" s="1">
        <v>41654</v>
      </c>
      <c r="L14">
        <v>149.94999999999999</v>
      </c>
      <c r="N14" s="1">
        <v>43090</v>
      </c>
      <c r="O14">
        <v>2140.94</v>
      </c>
      <c r="Q14" s="1">
        <v>41691</v>
      </c>
      <c r="R14">
        <v>8.8499999999999979</v>
      </c>
      <c r="T14" s="1">
        <v>43043</v>
      </c>
      <c r="U14">
        <v>10668.095999999998</v>
      </c>
      <c r="Y14" t="s">
        <v>2858</v>
      </c>
      <c r="Z14">
        <v>18.200000000000003</v>
      </c>
      <c r="AB14" t="s">
        <v>2858</v>
      </c>
      <c r="AC14">
        <v>18.200000000000003</v>
      </c>
      <c r="AE14" t="s">
        <v>96</v>
      </c>
      <c r="AF14">
        <v>593.84</v>
      </c>
      <c r="AJ14" t="s">
        <v>2858</v>
      </c>
      <c r="AK14">
        <v>18.200000000000003</v>
      </c>
      <c r="AN14" t="s">
        <v>2858</v>
      </c>
      <c r="AO14">
        <v>18.200000000000003</v>
      </c>
      <c r="AQ14" t="s">
        <v>2858</v>
      </c>
      <c r="AR14">
        <v>49.98</v>
      </c>
      <c r="AV14" t="s">
        <v>2858</v>
      </c>
      <c r="AW14">
        <v>49.98</v>
      </c>
      <c r="BA14" t="s">
        <v>2982</v>
      </c>
      <c r="BB14" t="s">
        <v>10948</v>
      </c>
      <c r="BC14">
        <v>58.923999999999985</v>
      </c>
      <c r="BE14" t="s">
        <v>1203</v>
      </c>
      <c r="BF14" t="s">
        <v>10948</v>
      </c>
      <c r="BG14">
        <v>5443.96</v>
      </c>
      <c r="BI14" t="s">
        <v>5930</v>
      </c>
      <c r="BJ14" t="s">
        <v>10948</v>
      </c>
      <c r="BK14">
        <v>8.67</v>
      </c>
      <c r="BM14" t="s">
        <v>1298</v>
      </c>
      <c r="BN14" t="s">
        <v>10948</v>
      </c>
      <c r="BO14" t="s">
        <v>55</v>
      </c>
      <c r="BP14">
        <v>58.320000000000007</v>
      </c>
    </row>
    <row r="15" spans="1:70" x14ac:dyDescent="0.25">
      <c r="A15" t="s">
        <v>3087</v>
      </c>
      <c r="B15" t="s">
        <v>10948</v>
      </c>
      <c r="C15" t="s">
        <v>12</v>
      </c>
      <c r="D15">
        <v>1263.3000000000002</v>
      </c>
      <c r="H15" s="1">
        <v>41655</v>
      </c>
      <c r="I15">
        <v>299.964</v>
      </c>
      <c r="K15" s="1">
        <v>41655</v>
      </c>
      <c r="L15">
        <v>299.964</v>
      </c>
      <c r="N15" s="1">
        <v>43089</v>
      </c>
      <c r="O15">
        <v>377.73599999999999</v>
      </c>
      <c r="Q15" s="1">
        <v>41686</v>
      </c>
      <c r="R15">
        <v>9.0399999999999974</v>
      </c>
      <c r="T15" s="1">
        <v>41905</v>
      </c>
      <c r="U15">
        <v>10662.337000000001</v>
      </c>
      <c r="Y15" t="s">
        <v>3006</v>
      </c>
      <c r="Z15">
        <v>551.44799999999998</v>
      </c>
      <c r="AB15" t="s">
        <v>3006</v>
      </c>
      <c r="AC15">
        <v>551.44799999999998</v>
      </c>
      <c r="AE15" t="s">
        <v>1212</v>
      </c>
      <c r="AF15">
        <v>99.9</v>
      </c>
      <c r="AJ15" t="s">
        <v>3006</v>
      </c>
      <c r="AK15">
        <v>551.44799999999998</v>
      </c>
      <c r="AN15" t="s">
        <v>3006</v>
      </c>
      <c r="AO15">
        <v>551.44799999999998</v>
      </c>
      <c r="AQ15" t="s">
        <v>3006</v>
      </c>
      <c r="AR15">
        <v>18.200000000000003</v>
      </c>
      <c r="AV15" t="s">
        <v>3006</v>
      </c>
      <c r="AW15">
        <v>18.200000000000003</v>
      </c>
      <c r="BA15" t="s">
        <v>2921</v>
      </c>
      <c r="BB15" t="s">
        <v>10948</v>
      </c>
      <c r="BC15">
        <v>193.01600000000002</v>
      </c>
      <c r="BE15" t="s">
        <v>2222</v>
      </c>
      <c r="BF15" t="s">
        <v>10948</v>
      </c>
      <c r="BG15">
        <v>5407.29</v>
      </c>
      <c r="BI15" t="s">
        <v>1733</v>
      </c>
      <c r="BJ15" t="s">
        <v>10948</v>
      </c>
      <c r="BK15">
        <v>8.9040000000000017</v>
      </c>
      <c r="BM15" t="s">
        <v>2977</v>
      </c>
      <c r="BN15" t="s">
        <v>10948</v>
      </c>
      <c r="BO15" t="s">
        <v>55</v>
      </c>
      <c r="BP15">
        <v>41.472000000000008</v>
      </c>
    </row>
    <row r="16" spans="1:70" x14ac:dyDescent="0.25">
      <c r="A16" t="s">
        <v>2441</v>
      </c>
      <c r="B16" t="s">
        <v>10948</v>
      </c>
      <c r="C16" t="s">
        <v>12</v>
      </c>
      <c r="D16">
        <v>47.952000000000005</v>
      </c>
      <c r="H16" s="1">
        <v>41657</v>
      </c>
      <c r="I16">
        <v>64.864000000000004</v>
      </c>
      <c r="K16" s="1">
        <v>41657</v>
      </c>
      <c r="L16">
        <v>64.864000000000004</v>
      </c>
      <c r="N16" s="1">
        <v>43088</v>
      </c>
      <c r="O16">
        <v>1895.9259999999999</v>
      </c>
      <c r="Q16" s="1">
        <v>41835</v>
      </c>
      <c r="R16">
        <v>9.5100000000000016</v>
      </c>
      <c r="T16" s="1">
        <v>42513</v>
      </c>
      <c r="U16">
        <v>10560.977999999999</v>
      </c>
      <c r="Y16" t="s">
        <v>1430</v>
      </c>
      <c r="Z16">
        <v>422.75200000000001</v>
      </c>
      <c r="AB16" t="s">
        <v>1430</v>
      </c>
      <c r="AC16">
        <v>422.75200000000001</v>
      </c>
      <c r="AE16" t="s">
        <v>603</v>
      </c>
      <c r="AF16">
        <v>139.392</v>
      </c>
      <c r="AJ16" t="s">
        <v>1430</v>
      </c>
      <c r="AK16">
        <v>422.75200000000001</v>
      </c>
      <c r="AN16" t="s">
        <v>1430</v>
      </c>
      <c r="AO16">
        <v>422.75200000000001</v>
      </c>
      <c r="AQ16" t="s">
        <v>1430</v>
      </c>
      <c r="AR16">
        <v>551.44799999999998</v>
      </c>
      <c r="AV16" t="s">
        <v>1430</v>
      </c>
      <c r="AW16">
        <v>551.44799999999998</v>
      </c>
      <c r="BA16" t="s">
        <v>1801</v>
      </c>
      <c r="BB16" t="s">
        <v>10948</v>
      </c>
      <c r="BC16">
        <v>9099.93</v>
      </c>
      <c r="BE16" t="s">
        <v>421</v>
      </c>
      <c r="BF16" t="s">
        <v>10948</v>
      </c>
      <c r="BG16">
        <v>5198.6400000000003</v>
      </c>
      <c r="BI16" t="s">
        <v>763</v>
      </c>
      <c r="BJ16" t="s">
        <v>10948</v>
      </c>
      <c r="BK16">
        <v>9.3239999999999998</v>
      </c>
      <c r="BM16" t="s">
        <v>2939</v>
      </c>
      <c r="BN16" t="s">
        <v>10948</v>
      </c>
      <c r="BO16" t="s">
        <v>55</v>
      </c>
      <c r="BP16">
        <v>12.96</v>
      </c>
    </row>
    <row r="17" spans="1:68" x14ac:dyDescent="0.25">
      <c r="C17" t="s">
        <v>21</v>
      </c>
      <c r="D17">
        <v>79.92</v>
      </c>
      <c r="H17" s="1">
        <v>41658</v>
      </c>
      <c r="I17">
        <v>378.59400000000005</v>
      </c>
      <c r="K17" s="1">
        <v>41658</v>
      </c>
      <c r="L17">
        <v>378.59400000000005</v>
      </c>
      <c r="N17" s="1">
        <v>43087</v>
      </c>
      <c r="O17">
        <v>3645.9110000000005</v>
      </c>
      <c r="Q17" s="1">
        <v>41650</v>
      </c>
      <c r="R17">
        <v>9.94</v>
      </c>
      <c r="T17" s="1">
        <v>42729</v>
      </c>
      <c r="U17">
        <v>10488.055</v>
      </c>
      <c r="Y17" t="s">
        <v>2860</v>
      </c>
      <c r="Z17">
        <v>344.72400000000005</v>
      </c>
      <c r="AB17" t="s">
        <v>2860</v>
      </c>
      <c r="AC17">
        <v>344.72400000000005</v>
      </c>
      <c r="AE17" t="s">
        <v>2294</v>
      </c>
      <c r="AF17">
        <v>120.52800000000001</v>
      </c>
      <c r="AJ17" t="s">
        <v>2860</v>
      </c>
      <c r="AK17">
        <v>344.72400000000005</v>
      </c>
      <c r="AN17" t="s">
        <v>2860</v>
      </c>
      <c r="AO17">
        <v>344.72400000000005</v>
      </c>
      <c r="AQ17" t="s">
        <v>2860</v>
      </c>
      <c r="AR17">
        <v>422.75200000000001</v>
      </c>
      <c r="AV17" t="s">
        <v>2860</v>
      </c>
      <c r="AW17">
        <v>422.75200000000001</v>
      </c>
      <c r="BA17" t="s">
        <v>901</v>
      </c>
      <c r="BB17" t="s">
        <v>10948</v>
      </c>
      <c r="BC17">
        <v>26.64</v>
      </c>
      <c r="BE17" t="s">
        <v>2106</v>
      </c>
      <c r="BF17" t="s">
        <v>10948</v>
      </c>
      <c r="BG17">
        <v>5176.4129999999996</v>
      </c>
      <c r="BI17" t="s">
        <v>2558</v>
      </c>
      <c r="BJ17" t="s">
        <v>10948</v>
      </c>
      <c r="BK17">
        <v>9.0480000000000018</v>
      </c>
      <c r="BM17" t="s">
        <v>1322</v>
      </c>
      <c r="BN17" t="s">
        <v>10948</v>
      </c>
      <c r="BO17" t="s">
        <v>55</v>
      </c>
      <c r="BP17">
        <v>15.552000000000003</v>
      </c>
    </row>
    <row r="18" spans="1:68" x14ac:dyDescent="0.25">
      <c r="A18" t="s">
        <v>2982</v>
      </c>
      <c r="B18" t="s">
        <v>10948</v>
      </c>
      <c r="C18" t="s">
        <v>55</v>
      </c>
      <c r="D18">
        <v>58.923999999999985</v>
      </c>
      <c r="H18" s="1">
        <v>41659</v>
      </c>
      <c r="I18">
        <v>2673.87</v>
      </c>
      <c r="K18" s="1">
        <v>41659</v>
      </c>
      <c r="L18">
        <v>2673.87</v>
      </c>
      <c r="N18" s="1">
        <v>43086</v>
      </c>
      <c r="O18">
        <v>2027.7579999999998</v>
      </c>
      <c r="Q18" s="1">
        <v>43075</v>
      </c>
      <c r="R18">
        <v>10.68</v>
      </c>
      <c r="T18" s="1">
        <v>43071</v>
      </c>
      <c r="U18">
        <v>9951.1820000000007</v>
      </c>
      <c r="Y18" t="s">
        <v>3087</v>
      </c>
      <c r="Z18">
        <v>3537.2400000000007</v>
      </c>
      <c r="AB18" t="s">
        <v>3087</v>
      </c>
      <c r="AC18">
        <v>3537.2400000000007</v>
      </c>
      <c r="AE18" t="s">
        <v>2458</v>
      </c>
      <c r="AF18">
        <v>79.056000000000012</v>
      </c>
      <c r="AJ18" t="s">
        <v>3087</v>
      </c>
      <c r="AK18">
        <v>3537.2400000000007</v>
      </c>
      <c r="AN18" t="s">
        <v>3087</v>
      </c>
      <c r="AO18">
        <v>3537.2400000000007</v>
      </c>
      <c r="AQ18" t="s">
        <v>3087</v>
      </c>
      <c r="AR18">
        <v>344.72400000000005</v>
      </c>
      <c r="AV18" t="s">
        <v>3087</v>
      </c>
      <c r="AW18">
        <v>344.72400000000005</v>
      </c>
      <c r="BA18" t="s">
        <v>536</v>
      </c>
      <c r="BB18" t="s">
        <v>10948</v>
      </c>
      <c r="BC18">
        <v>193.95999999999998</v>
      </c>
      <c r="BE18" t="s">
        <v>2764</v>
      </c>
      <c r="BF18" t="s">
        <v>10948</v>
      </c>
      <c r="BG18">
        <v>4899.93</v>
      </c>
      <c r="BI18" t="s">
        <v>1197</v>
      </c>
      <c r="BJ18" t="s">
        <v>10948</v>
      </c>
      <c r="BK18">
        <v>22.919999999999998</v>
      </c>
      <c r="BM18" t="s">
        <v>2131</v>
      </c>
      <c r="BN18" t="s">
        <v>10948</v>
      </c>
      <c r="BO18" t="s">
        <v>55</v>
      </c>
      <c r="BP18">
        <v>57.024000000000001</v>
      </c>
    </row>
    <row r="19" spans="1:68" x14ac:dyDescent="0.25">
      <c r="A19" t="s">
        <v>2921</v>
      </c>
      <c r="B19" t="s">
        <v>10948</v>
      </c>
      <c r="C19" t="s">
        <v>55</v>
      </c>
      <c r="D19">
        <v>25.176000000000002</v>
      </c>
      <c r="H19" s="1">
        <v>41660</v>
      </c>
      <c r="I19">
        <v>25.248000000000001</v>
      </c>
      <c r="K19" s="1">
        <v>41660</v>
      </c>
      <c r="L19">
        <v>25.248000000000001</v>
      </c>
      <c r="N19" s="1">
        <v>43085</v>
      </c>
      <c r="O19">
        <v>858.70200000000011</v>
      </c>
      <c r="Q19" s="1">
        <v>42142</v>
      </c>
      <c r="R19">
        <v>10.86</v>
      </c>
      <c r="T19" s="1">
        <v>42964</v>
      </c>
      <c r="U19">
        <v>9517.2880000000005</v>
      </c>
      <c r="Y19" t="s">
        <v>2441</v>
      </c>
      <c r="Z19">
        <v>487.51200000000006</v>
      </c>
      <c r="AB19" t="s">
        <v>2441</v>
      </c>
      <c r="AC19">
        <v>487.51200000000006</v>
      </c>
      <c r="AE19" t="s">
        <v>3247</v>
      </c>
      <c r="AF19">
        <v>127.00800000000002</v>
      </c>
      <c r="AJ19" t="s">
        <v>2441</v>
      </c>
      <c r="AK19">
        <v>487.51200000000006</v>
      </c>
      <c r="AN19" t="s">
        <v>2441</v>
      </c>
      <c r="AO19">
        <v>487.51200000000006</v>
      </c>
      <c r="AQ19" t="s">
        <v>2441</v>
      </c>
      <c r="AR19">
        <v>3537.2400000000007</v>
      </c>
      <c r="AV19" t="s">
        <v>2441</v>
      </c>
      <c r="AW19">
        <v>3537.2400000000007</v>
      </c>
      <c r="BA19" t="s">
        <v>940</v>
      </c>
      <c r="BB19" t="s">
        <v>10948</v>
      </c>
      <c r="BC19">
        <v>273.95999999999998</v>
      </c>
      <c r="BE19" t="s">
        <v>885</v>
      </c>
      <c r="BF19" t="s">
        <v>10948</v>
      </c>
      <c r="BG19">
        <v>4626.4679999999998</v>
      </c>
      <c r="BI19" t="s">
        <v>2821</v>
      </c>
      <c r="BJ19" t="s">
        <v>10948</v>
      </c>
      <c r="BK19">
        <v>24.78</v>
      </c>
      <c r="BM19" t="s">
        <v>2132</v>
      </c>
      <c r="BN19" t="s">
        <v>10948</v>
      </c>
      <c r="BO19" t="s">
        <v>55</v>
      </c>
      <c r="BP19">
        <v>68.52</v>
      </c>
    </row>
    <row r="20" spans="1:68" x14ac:dyDescent="0.25">
      <c r="C20" t="s">
        <v>21</v>
      </c>
      <c r="D20">
        <v>167.84</v>
      </c>
      <c r="H20" s="1">
        <v>41662</v>
      </c>
      <c r="I20">
        <v>46.019999999999996</v>
      </c>
      <c r="K20" s="1">
        <v>41662</v>
      </c>
      <c r="L20">
        <v>46.019999999999996</v>
      </c>
      <c r="N20" s="1">
        <v>43084</v>
      </c>
      <c r="O20">
        <v>306.88800000000003</v>
      </c>
      <c r="Q20" s="1">
        <v>42459</v>
      </c>
      <c r="R20">
        <v>11.34</v>
      </c>
      <c r="T20" s="1">
        <v>42980</v>
      </c>
      <c r="U20">
        <v>9354.8539999999994</v>
      </c>
      <c r="Y20" t="s">
        <v>2982</v>
      </c>
      <c r="Z20">
        <v>2946.2</v>
      </c>
      <c r="AB20" t="s">
        <v>2982</v>
      </c>
      <c r="AC20">
        <v>2946.2</v>
      </c>
      <c r="AE20" t="s">
        <v>1222</v>
      </c>
      <c r="AF20">
        <v>141.26400000000001</v>
      </c>
      <c r="AJ20" t="s">
        <v>2982</v>
      </c>
      <c r="AK20">
        <v>2946.2</v>
      </c>
      <c r="AN20" t="s">
        <v>2982</v>
      </c>
      <c r="AO20">
        <v>2946.2</v>
      </c>
      <c r="AQ20" t="s">
        <v>2982</v>
      </c>
      <c r="AR20">
        <v>487.51200000000006</v>
      </c>
      <c r="AV20" t="s">
        <v>2982</v>
      </c>
      <c r="AW20">
        <v>487.51200000000006</v>
      </c>
      <c r="BA20" t="s">
        <v>2179</v>
      </c>
      <c r="BB20" t="s">
        <v>10948</v>
      </c>
      <c r="BC20">
        <v>113.76</v>
      </c>
      <c r="BE20" t="s">
        <v>1376</v>
      </c>
      <c r="BF20" t="s">
        <v>10948</v>
      </c>
      <c r="BG20">
        <v>4535.9760000000006</v>
      </c>
      <c r="BI20" t="s">
        <v>253</v>
      </c>
      <c r="BJ20" t="s">
        <v>10948</v>
      </c>
      <c r="BK20">
        <v>86.501999999999995</v>
      </c>
      <c r="BM20" t="s">
        <v>1498</v>
      </c>
      <c r="BN20" t="s">
        <v>10948</v>
      </c>
      <c r="BO20" t="s">
        <v>55</v>
      </c>
      <c r="BP20">
        <v>40.46</v>
      </c>
    </row>
    <row r="21" spans="1:68" x14ac:dyDescent="0.25">
      <c r="A21" t="s">
        <v>1801</v>
      </c>
      <c r="B21" t="s">
        <v>10948</v>
      </c>
      <c r="C21" t="s">
        <v>79</v>
      </c>
      <c r="D21">
        <v>9099.93</v>
      </c>
      <c r="H21" s="1">
        <v>41665</v>
      </c>
      <c r="I21">
        <v>1097.25</v>
      </c>
      <c r="K21" s="1">
        <v>41665</v>
      </c>
      <c r="L21">
        <v>1097.25</v>
      </c>
      <c r="N21" s="1">
        <v>43083</v>
      </c>
      <c r="O21">
        <v>3897.7139999999999</v>
      </c>
      <c r="Q21" s="1">
        <v>41693</v>
      </c>
      <c r="R21">
        <v>11.364000000000001</v>
      </c>
      <c r="T21" s="1">
        <v>41901</v>
      </c>
      <c r="U21">
        <v>9338.6370000000006</v>
      </c>
      <c r="Y21" t="s">
        <v>2921</v>
      </c>
      <c r="Z21">
        <v>369.24800000000005</v>
      </c>
      <c r="AB21" t="s">
        <v>2921</v>
      </c>
      <c r="AC21">
        <v>369.24800000000005</v>
      </c>
      <c r="AE21" t="s">
        <v>1838</v>
      </c>
      <c r="AF21">
        <v>85.536000000000016</v>
      </c>
      <c r="AJ21" t="s">
        <v>2921</v>
      </c>
      <c r="AK21">
        <v>369.24800000000005</v>
      </c>
      <c r="AN21" t="s">
        <v>2921</v>
      </c>
      <c r="AO21">
        <v>369.24800000000005</v>
      </c>
      <c r="AQ21" t="s">
        <v>2921</v>
      </c>
      <c r="AR21">
        <v>2946.2</v>
      </c>
      <c r="AV21" t="s">
        <v>2921</v>
      </c>
      <c r="AW21">
        <v>2946.2</v>
      </c>
      <c r="BA21" t="s">
        <v>5928</v>
      </c>
      <c r="BB21" t="s">
        <v>10948</v>
      </c>
      <c r="BC21">
        <v>10.528</v>
      </c>
      <c r="BE21" t="s">
        <v>2561</v>
      </c>
      <c r="BF21" t="s">
        <v>10948</v>
      </c>
      <c r="BG21">
        <v>4499.9850000000006</v>
      </c>
      <c r="BI21" t="s">
        <v>2138</v>
      </c>
      <c r="BJ21" t="s">
        <v>10948</v>
      </c>
      <c r="BK21">
        <v>235.05</v>
      </c>
      <c r="BM21" t="s">
        <v>1786</v>
      </c>
      <c r="BN21" t="s">
        <v>10948</v>
      </c>
      <c r="BO21" t="s">
        <v>55</v>
      </c>
      <c r="BP21">
        <v>32.368000000000009</v>
      </c>
    </row>
    <row r="22" spans="1:68" x14ac:dyDescent="0.25">
      <c r="A22" t="s">
        <v>901</v>
      </c>
      <c r="B22" t="s">
        <v>10948</v>
      </c>
      <c r="C22" t="s">
        <v>21</v>
      </c>
      <c r="D22">
        <v>26.64</v>
      </c>
      <c r="H22" s="1">
        <v>41666</v>
      </c>
      <c r="I22">
        <v>426.67</v>
      </c>
      <c r="K22" s="1">
        <v>41666</v>
      </c>
      <c r="L22">
        <v>426.67</v>
      </c>
      <c r="N22" s="1">
        <v>43082</v>
      </c>
      <c r="O22">
        <v>580.93600000000004</v>
      </c>
      <c r="Q22" s="1">
        <v>42314</v>
      </c>
      <c r="R22">
        <v>11.481000000000002</v>
      </c>
      <c r="T22" s="1">
        <v>42476</v>
      </c>
      <c r="U22">
        <v>9335.0859999999975</v>
      </c>
      <c r="Y22" t="s">
        <v>1801</v>
      </c>
      <c r="Z22">
        <v>14299.89</v>
      </c>
      <c r="AB22" t="s">
        <v>1801</v>
      </c>
      <c r="AC22">
        <v>14299.89</v>
      </c>
      <c r="AE22" t="s">
        <v>3177</v>
      </c>
      <c r="AF22">
        <v>97.200000000000017</v>
      </c>
      <c r="AJ22" t="s">
        <v>1801</v>
      </c>
      <c r="AK22">
        <v>14299.89</v>
      </c>
      <c r="AN22" t="s">
        <v>1801</v>
      </c>
      <c r="AO22">
        <v>14299.89</v>
      </c>
      <c r="AQ22" t="s">
        <v>1801</v>
      </c>
      <c r="AR22">
        <v>369.24800000000005</v>
      </c>
      <c r="AV22" t="s">
        <v>1801</v>
      </c>
      <c r="AW22">
        <v>369.24800000000005</v>
      </c>
      <c r="BA22" t="s">
        <v>2379</v>
      </c>
      <c r="BB22" t="s">
        <v>10948</v>
      </c>
      <c r="BC22">
        <v>8.0400000000000009</v>
      </c>
      <c r="BE22" t="s">
        <v>1850</v>
      </c>
      <c r="BF22" t="s">
        <v>10948</v>
      </c>
      <c r="BG22">
        <v>4289.3500000000004</v>
      </c>
      <c r="BI22" t="s">
        <v>296</v>
      </c>
      <c r="BJ22" t="s">
        <v>10948</v>
      </c>
      <c r="BK22">
        <v>1248.96</v>
      </c>
      <c r="BM22" t="s">
        <v>3250</v>
      </c>
      <c r="BN22" t="s">
        <v>10948</v>
      </c>
      <c r="BO22" t="s">
        <v>55</v>
      </c>
      <c r="BP22">
        <v>15.552000000000003</v>
      </c>
    </row>
    <row r="23" spans="1:68" x14ac:dyDescent="0.25">
      <c r="A23" t="s">
        <v>536</v>
      </c>
      <c r="B23" t="s">
        <v>10948</v>
      </c>
      <c r="C23" t="s">
        <v>55</v>
      </c>
      <c r="D23">
        <v>37.299999999999997</v>
      </c>
      <c r="H23" s="1">
        <v>41667</v>
      </c>
      <c r="I23">
        <v>3.9280000000000004</v>
      </c>
      <c r="K23" s="1">
        <v>41667</v>
      </c>
      <c r="L23">
        <v>3.9280000000000004</v>
      </c>
      <c r="N23" s="1">
        <v>43080</v>
      </c>
      <c r="O23">
        <v>2823.9650000000006</v>
      </c>
      <c r="Q23" s="1">
        <v>42028</v>
      </c>
      <c r="R23">
        <v>13.120000000000001</v>
      </c>
      <c r="T23" s="1">
        <v>42402</v>
      </c>
      <c r="U23">
        <v>8996.7839999999997</v>
      </c>
      <c r="Y23" t="s">
        <v>3106</v>
      </c>
      <c r="Z23">
        <v>2339.982</v>
      </c>
      <c r="AB23" t="s">
        <v>3106</v>
      </c>
      <c r="AC23">
        <v>2339.982</v>
      </c>
      <c r="AE23" t="s">
        <v>882</v>
      </c>
      <c r="AF23">
        <v>120.52800000000002</v>
      </c>
      <c r="AJ23" t="s">
        <v>3106</v>
      </c>
      <c r="AK23">
        <v>2339.982</v>
      </c>
      <c r="AN23" t="s">
        <v>3106</v>
      </c>
      <c r="AO23">
        <v>2339.982</v>
      </c>
      <c r="AQ23" t="s">
        <v>3106</v>
      </c>
      <c r="AR23">
        <v>14299.89</v>
      </c>
      <c r="AV23" t="s">
        <v>3106</v>
      </c>
      <c r="AW23">
        <v>14299.89</v>
      </c>
      <c r="BA23" t="s">
        <v>336</v>
      </c>
      <c r="BB23" t="s">
        <v>10948</v>
      </c>
      <c r="BC23">
        <v>34.228000000000002</v>
      </c>
      <c r="BE23" t="s">
        <v>1912</v>
      </c>
      <c r="BF23" t="s">
        <v>10948</v>
      </c>
      <c r="BG23">
        <v>4199.9160000000002</v>
      </c>
      <c r="BI23" t="s">
        <v>2858</v>
      </c>
      <c r="BJ23" t="s">
        <v>10948</v>
      </c>
      <c r="BK23">
        <v>4.16</v>
      </c>
      <c r="BM23" t="s">
        <v>957</v>
      </c>
      <c r="BN23" t="s">
        <v>10948</v>
      </c>
      <c r="BO23" t="s">
        <v>55</v>
      </c>
      <c r="BP23">
        <v>41.088000000000008</v>
      </c>
    </row>
    <row r="24" spans="1:68" x14ac:dyDescent="0.25">
      <c r="C24" t="s">
        <v>12</v>
      </c>
      <c r="D24">
        <v>44.76</v>
      </c>
      <c r="H24" s="1">
        <v>41669</v>
      </c>
      <c r="I24">
        <v>240.5</v>
      </c>
      <c r="K24" s="1">
        <v>41669</v>
      </c>
      <c r="L24">
        <v>240.5</v>
      </c>
      <c r="N24" s="1">
        <v>43079</v>
      </c>
      <c r="O24">
        <v>3873.5589999999997</v>
      </c>
      <c r="Q24" s="1">
        <v>42333</v>
      </c>
      <c r="R24">
        <v>13.120000000000001</v>
      </c>
      <c r="T24" s="1">
        <v>42442</v>
      </c>
      <c r="U24">
        <v>8866.8819999999996</v>
      </c>
      <c r="Y24" t="s">
        <v>901</v>
      </c>
      <c r="Z24">
        <v>108.04000000000002</v>
      </c>
      <c r="AB24" t="s">
        <v>901</v>
      </c>
      <c r="AC24">
        <v>108.04000000000002</v>
      </c>
      <c r="AE24" t="s">
        <v>736</v>
      </c>
      <c r="AF24">
        <v>334.36799999999999</v>
      </c>
      <c r="AJ24" t="s">
        <v>901</v>
      </c>
      <c r="AK24">
        <v>108.04000000000002</v>
      </c>
      <c r="AN24" t="s">
        <v>901</v>
      </c>
      <c r="AO24">
        <v>108.04000000000002</v>
      </c>
      <c r="AQ24" t="s">
        <v>901</v>
      </c>
      <c r="AR24">
        <v>2339.982</v>
      </c>
      <c r="AV24" t="s">
        <v>901</v>
      </c>
      <c r="AW24">
        <v>2339.982</v>
      </c>
      <c r="BA24" t="s">
        <v>1509</v>
      </c>
      <c r="BB24" t="s">
        <v>10948</v>
      </c>
      <c r="BC24">
        <v>30.48</v>
      </c>
      <c r="BE24" t="s">
        <v>759</v>
      </c>
      <c r="BF24" t="s">
        <v>10948</v>
      </c>
      <c r="BG24">
        <v>4164.9660000000003</v>
      </c>
      <c r="BI24" t="s">
        <v>3006</v>
      </c>
      <c r="BJ24" t="s">
        <v>10948</v>
      </c>
      <c r="BK24">
        <v>111.88800000000001</v>
      </c>
      <c r="BM24" t="s">
        <v>1781</v>
      </c>
      <c r="BN24" t="s">
        <v>10948</v>
      </c>
      <c r="BO24" t="s">
        <v>55</v>
      </c>
      <c r="BP24">
        <v>99.13600000000001</v>
      </c>
    </row>
    <row r="25" spans="1:68" x14ac:dyDescent="0.25">
      <c r="C25" t="s">
        <v>21</v>
      </c>
      <c r="D25">
        <v>111.89999999999999</v>
      </c>
      <c r="H25" s="1">
        <v>41670</v>
      </c>
      <c r="I25">
        <v>290.666</v>
      </c>
      <c r="K25" s="1">
        <v>41670</v>
      </c>
      <c r="L25">
        <v>290.666</v>
      </c>
      <c r="N25" s="1">
        <v>43078</v>
      </c>
      <c r="O25">
        <v>5470.3900000000012</v>
      </c>
      <c r="Q25" s="1">
        <v>41803</v>
      </c>
      <c r="R25">
        <v>14.52</v>
      </c>
      <c r="T25" s="1">
        <v>42968</v>
      </c>
      <c r="U25">
        <v>8551.0540000000019</v>
      </c>
      <c r="Y25" t="s">
        <v>1968</v>
      </c>
      <c r="Z25">
        <v>259.8</v>
      </c>
      <c r="AB25" t="s">
        <v>1968</v>
      </c>
      <c r="AC25">
        <v>259.8</v>
      </c>
      <c r="AE25" t="s">
        <v>2323</v>
      </c>
      <c r="AF25">
        <v>196.99200000000002</v>
      </c>
      <c r="AJ25" t="s">
        <v>1968</v>
      </c>
      <c r="AK25">
        <v>259.8</v>
      </c>
      <c r="AN25" t="s">
        <v>1968</v>
      </c>
      <c r="AO25">
        <v>259.8</v>
      </c>
      <c r="AQ25" t="s">
        <v>1968</v>
      </c>
      <c r="AR25">
        <v>108.04000000000002</v>
      </c>
      <c r="AV25" t="s">
        <v>1968</v>
      </c>
      <c r="AW25">
        <v>108.04000000000002</v>
      </c>
      <c r="BA25" t="s">
        <v>1025</v>
      </c>
      <c r="BB25" t="s">
        <v>10948</v>
      </c>
      <c r="BC25">
        <v>82.518000000000001</v>
      </c>
      <c r="BE25" t="s">
        <v>3097</v>
      </c>
      <c r="BF25" t="s">
        <v>10948</v>
      </c>
      <c r="BG25">
        <v>3999.95</v>
      </c>
      <c r="BI25" t="s">
        <v>1430</v>
      </c>
      <c r="BJ25" t="s">
        <v>10948</v>
      </c>
      <c r="BK25">
        <v>96.08</v>
      </c>
      <c r="BM25" t="s">
        <v>3041</v>
      </c>
      <c r="BN25" t="s">
        <v>10948</v>
      </c>
      <c r="BO25" t="s">
        <v>55</v>
      </c>
      <c r="BP25">
        <v>13.872000000000002</v>
      </c>
    </row>
    <row r="26" spans="1:68" x14ac:dyDescent="0.25">
      <c r="A26" t="s">
        <v>940</v>
      </c>
      <c r="B26" t="s">
        <v>10948</v>
      </c>
      <c r="C26" t="s">
        <v>12</v>
      </c>
      <c r="D26">
        <v>273.95999999999998</v>
      </c>
      <c r="H26" s="1">
        <v>41671</v>
      </c>
      <c r="I26">
        <v>468.90000000000003</v>
      </c>
      <c r="K26" s="1">
        <v>41671</v>
      </c>
      <c r="L26">
        <v>468.90000000000003</v>
      </c>
      <c r="N26" s="1">
        <v>43077</v>
      </c>
      <c r="O26">
        <v>7643.0410000000002</v>
      </c>
      <c r="Q26" s="1">
        <v>41678</v>
      </c>
      <c r="R26">
        <v>14.56</v>
      </c>
      <c r="T26" s="1">
        <v>43021</v>
      </c>
      <c r="U26">
        <v>8405.8019999999997</v>
      </c>
      <c r="Y26" t="s">
        <v>2399</v>
      </c>
      <c r="Z26">
        <v>83.160000000000011</v>
      </c>
      <c r="AB26" t="s">
        <v>2399</v>
      </c>
      <c r="AC26">
        <v>83.160000000000011</v>
      </c>
      <c r="AE26" t="s">
        <v>1473</v>
      </c>
      <c r="AF26">
        <v>95.904000000000025</v>
      </c>
      <c r="AJ26" t="s">
        <v>2399</v>
      </c>
      <c r="AK26">
        <v>83.160000000000011</v>
      </c>
      <c r="AN26" t="s">
        <v>2399</v>
      </c>
      <c r="AO26">
        <v>83.160000000000011</v>
      </c>
      <c r="AQ26" t="s">
        <v>2399</v>
      </c>
      <c r="AR26">
        <v>259.8</v>
      </c>
      <c r="AV26" t="s">
        <v>2399</v>
      </c>
      <c r="AW26">
        <v>259.8</v>
      </c>
      <c r="BA26" t="s">
        <v>1544</v>
      </c>
      <c r="BB26" t="s">
        <v>10948</v>
      </c>
      <c r="BC26">
        <v>110.32</v>
      </c>
      <c r="BE26" t="s">
        <v>766</v>
      </c>
      <c r="BF26" t="s">
        <v>10948</v>
      </c>
      <c r="BG26">
        <v>3965.2999999999997</v>
      </c>
      <c r="BI26" t="s">
        <v>3087</v>
      </c>
      <c r="BJ26" t="s">
        <v>10948</v>
      </c>
      <c r="BK26">
        <v>1263.3000000000002</v>
      </c>
      <c r="BM26" t="s">
        <v>46</v>
      </c>
      <c r="BN26" t="s">
        <v>10948</v>
      </c>
      <c r="BO26" t="s">
        <v>55</v>
      </c>
      <c r="BP26">
        <v>25.920000000000005</v>
      </c>
    </row>
    <row r="27" spans="1:68" x14ac:dyDescent="0.25">
      <c r="A27" t="s">
        <v>2179</v>
      </c>
      <c r="B27" t="s">
        <v>10948</v>
      </c>
      <c r="C27" t="s">
        <v>21</v>
      </c>
      <c r="D27">
        <v>113.76</v>
      </c>
      <c r="H27" s="1">
        <v>41672</v>
      </c>
      <c r="I27">
        <v>211.64600000000002</v>
      </c>
      <c r="K27" s="1">
        <v>41672</v>
      </c>
      <c r="L27">
        <v>211.64600000000002</v>
      </c>
      <c r="N27" s="1">
        <v>43076</v>
      </c>
      <c r="O27">
        <v>2916.5139999999997</v>
      </c>
      <c r="Q27" s="1">
        <v>42602</v>
      </c>
      <c r="R27">
        <v>14.78</v>
      </c>
      <c r="T27" s="1">
        <v>41845</v>
      </c>
      <c r="U27">
        <v>8341.2899999999991</v>
      </c>
      <c r="Y27" t="s">
        <v>536</v>
      </c>
      <c r="Z27">
        <v>216.33999999999997</v>
      </c>
      <c r="AB27" t="s">
        <v>536</v>
      </c>
      <c r="AC27">
        <v>216.33999999999997</v>
      </c>
      <c r="AE27" t="s">
        <v>2338</v>
      </c>
      <c r="AF27">
        <v>58.320000000000007</v>
      </c>
      <c r="AJ27" t="s">
        <v>536</v>
      </c>
      <c r="AK27">
        <v>216.33999999999997</v>
      </c>
      <c r="AN27" t="s">
        <v>536</v>
      </c>
      <c r="AO27">
        <v>216.33999999999997</v>
      </c>
      <c r="AQ27" t="s">
        <v>536</v>
      </c>
      <c r="AR27">
        <v>83.160000000000011</v>
      </c>
      <c r="AV27" t="s">
        <v>536</v>
      </c>
      <c r="AW27">
        <v>83.160000000000011</v>
      </c>
      <c r="BA27" t="s">
        <v>2583</v>
      </c>
      <c r="BB27" t="s">
        <v>10948</v>
      </c>
      <c r="BC27">
        <v>775.72800000000007</v>
      </c>
      <c r="BE27" t="s">
        <v>2637</v>
      </c>
      <c r="BF27" t="s">
        <v>10948</v>
      </c>
      <c r="BG27">
        <v>3908.45</v>
      </c>
      <c r="BI27" t="s">
        <v>2441</v>
      </c>
      <c r="BJ27" t="s">
        <v>10948</v>
      </c>
      <c r="BK27">
        <v>127.87200000000001</v>
      </c>
      <c r="BM27" t="s">
        <v>1098</v>
      </c>
      <c r="BN27" t="s">
        <v>10948</v>
      </c>
      <c r="BO27" t="s">
        <v>55</v>
      </c>
      <c r="BP27">
        <v>10.56</v>
      </c>
    </row>
    <row r="28" spans="1:68" x14ac:dyDescent="0.25">
      <c r="A28" t="s">
        <v>5928</v>
      </c>
      <c r="B28" t="s">
        <v>10948</v>
      </c>
      <c r="C28" t="s">
        <v>79</v>
      </c>
      <c r="D28">
        <v>10.528</v>
      </c>
      <c r="H28" s="1">
        <v>41673</v>
      </c>
      <c r="I28">
        <v>97.112000000000009</v>
      </c>
      <c r="K28" s="1">
        <v>41673</v>
      </c>
      <c r="L28">
        <v>97.112000000000009</v>
      </c>
      <c r="N28" s="1">
        <v>43075</v>
      </c>
      <c r="O28">
        <v>10.68</v>
      </c>
      <c r="Q28" s="1">
        <v>42299</v>
      </c>
      <c r="R28">
        <v>15.127999999999998</v>
      </c>
      <c r="T28" s="1">
        <v>42700</v>
      </c>
      <c r="U28">
        <v>8329.7430000000004</v>
      </c>
      <c r="Y28" t="s">
        <v>940</v>
      </c>
      <c r="Z28">
        <v>2191.6799999999998</v>
      </c>
      <c r="AB28" t="s">
        <v>940</v>
      </c>
      <c r="AC28">
        <v>2191.6799999999998</v>
      </c>
      <c r="AE28" t="s">
        <v>932</v>
      </c>
      <c r="AF28">
        <v>134.78400000000002</v>
      </c>
      <c r="AJ28" t="s">
        <v>940</v>
      </c>
      <c r="AK28">
        <v>2191.6799999999998</v>
      </c>
      <c r="AN28" t="s">
        <v>940</v>
      </c>
      <c r="AO28">
        <v>2191.6799999999998</v>
      </c>
      <c r="AQ28" t="s">
        <v>940</v>
      </c>
      <c r="AR28">
        <v>216.33999999999997</v>
      </c>
      <c r="AV28" t="s">
        <v>940</v>
      </c>
      <c r="AW28">
        <v>216.33999999999997</v>
      </c>
      <c r="BA28" t="s">
        <v>2431</v>
      </c>
      <c r="BB28" t="s">
        <v>10948</v>
      </c>
      <c r="BC28">
        <v>2.6280000000000001</v>
      </c>
      <c r="BE28" t="s">
        <v>362</v>
      </c>
      <c r="BF28" t="s">
        <v>10948</v>
      </c>
      <c r="BG28">
        <v>3819.0880000000002</v>
      </c>
      <c r="BI28" t="s">
        <v>2982</v>
      </c>
      <c r="BJ28" t="s">
        <v>10948</v>
      </c>
      <c r="BK28">
        <v>58.923999999999985</v>
      </c>
      <c r="BM28" t="s">
        <v>642</v>
      </c>
      <c r="BN28" t="s">
        <v>10948</v>
      </c>
      <c r="BO28" t="s">
        <v>55</v>
      </c>
      <c r="BP28">
        <v>11.56</v>
      </c>
    </row>
    <row r="29" spans="1:68" x14ac:dyDescent="0.25">
      <c r="A29" t="s">
        <v>2379</v>
      </c>
      <c r="B29" t="s">
        <v>10948</v>
      </c>
      <c r="C29" t="s">
        <v>79</v>
      </c>
      <c r="D29">
        <v>8.0400000000000009</v>
      </c>
      <c r="H29" s="1">
        <v>41674</v>
      </c>
      <c r="I29">
        <v>134.38399999999999</v>
      </c>
      <c r="K29" s="1">
        <v>41674</v>
      </c>
      <c r="L29">
        <v>134.38399999999999</v>
      </c>
      <c r="N29" s="1">
        <v>43074</v>
      </c>
      <c r="O29">
        <v>1453.136</v>
      </c>
      <c r="Q29" s="1">
        <v>42599</v>
      </c>
      <c r="R29">
        <v>15.712000000000002</v>
      </c>
      <c r="T29" s="1">
        <v>41954</v>
      </c>
      <c r="U29">
        <v>8114.5479999999998</v>
      </c>
      <c r="Y29" t="s">
        <v>2179</v>
      </c>
      <c r="Z29">
        <v>303.36</v>
      </c>
      <c r="AB29" t="s">
        <v>2179</v>
      </c>
      <c r="AC29">
        <v>303.36</v>
      </c>
      <c r="AE29" t="s">
        <v>145</v>
      </c>
      <c r="AF29">
        <v>80.352000000000018</v>
      </c>
      <c r="AJ29" t="s">
        <v>2179</v>
      </c>
      <c r="AK29">
        <v>303.36</v>
      </c>
      <c r="AN29" t="s">
        <v>2179</v>
      </c>
      <c r="AO29">
        <v>303.36</v>
      </c>
      <c r="AQ29" t="s">
        <v>2179</v>
      </c>
      <c r="AR29">
        <v>2191.6799999999998</v>
      </c>
      <c r="AV29" t="s">
        <v>2179</v>
      </c>
      <c r="AW29">
        <v>2191.6799999999998</v>
      </c>
      <c r="BA29" t="s">
        <v>2287</v>
      </c>
      <c r="BB29" t="s">
        <v>10948</v>
      </c>
      <c r="BC29">
        <v>54.96</v>
      </c>
      <c r="BE29" t="s">
        <v>113</v>
      </c>
      <c r="BF29" t="s">
        <v>10948</v>
      </c>
      <c r="BG29">
        <v>3690.3280000000004</v>
      </c>
      <c r="BI29" t="s">
        <v>2921</v>
      </c>
      <c r="BJ29" t="s">
        <v>10948</v>
      </c>
      <c r="BK29">
        <v>193.01600000000002</v>
      </c>
      <c r="BM29" t="s">
        <v>1237</v>
      </c>
      <c r="BN29" t="s">
        <v>10948</v>
      </c>
      <c r="BO29" t="s">
        <v>55</v>
      </c>
      <c r="BP29">
        <v>156.512</v>
      </c>
    </row>
    <row r="30" spans="1:68" x14ac:dyDescent="0.25">
      <c r="A30" t="s">
        <v>336</v>
      </c>
      <c r="B30" t="s">
        <v>10948</v>
      </c>
      <c r="C30" t="s">
        <v>55</v>
      </c>
      <c r="D30">
        <v>6.3680000000000003</v>
      </c>
      <c r="H30" s="1">
        <v>41676</v>
      </c>
      <c r="I30">
        <v>330.512</v>
      </c>
      <c r="K30" s="1">
        <v>41676</v>
      </c>
      <c r="L30">
        <v>330.512</v>
      </c>
      <c r="N30" s="1">
        <v>43073</v>
      </c>
      <c r="O30">
        <v>2639.6379999999995</v>
      </c>
      <c r="Q30" s="1">
        <v>42991</v>
      </c>
      <c r="R30">
        <v>15.920000000000002</v>
      </c>
      <c r="T30" s="1">
        <v>41911</v>
      </c>
      <c r="U30">
        <v>8109.07</v>
      </c>
      <c r="Y30" t="s">
        <v>5928</v>
      </c>
      <c r="Z30">
        <v>42.112000000000002</v>
      </c>
      <c r="AB30" t="s">
        <v>5928</v>
      </c>
      <c r="AC30">
        <v>42.112000000000002</v>
      </c>
      <c r="AE30" t="s">
        <v>1924</v>
      </c>
      <c r="AF30">
        <v>145.15199999999999</v>
      </c>
      <c r="AJ30" t="s">
        <v>5928</v>
      </c>
      <c r="AK30">
        <v>42.112000000000002</v>
      </c>
      <c r="AN30" t="s">
        <v>5928</v>
      </c>
      <c r="AO30">
        <v>42.112000000000002</v>
      </c>
      <c r="AQ30" t="s">
        <v>5928</v>
      </c>
      <c r="AR30">
        <v>303.36</v>
      </c>
      <c r="AV30" t="s">
        <v>5928</v>
      </c>
      <c r="AW30">
        <v>303.36</v>
      </c>
      <c r="BA30" t="s">
        <v>3168</v>
      </c>
      <c r="BB30" t="s">
        <v>10948</v>
      </c>
      <c r="BC30">
        <v>104.83199999999999</v>
      </c>
      <c r="BE30" t="s">
        <v>656</v>
      </c>
      <c r="BF30" t="s">
        <v>10948</v>
      </c>
      <c r="BG30">
        <v>3540.3480000000004</v>
      </c>
      <c r="BI30" t="s">
        <v>1801</v>
      </c>
      <c r="BJ30" t="s">
        <v>10948</v>
      </c>
      <c r="BK30">
        <v>9099.93</v>
      </c>
      <c r="BM30" t="s">
        <v>3090</v>
      </c>
      <c r="BN30" t="s">
        <v>10948</v>
      </c>
      <c r="BO30" t="s">
        <v>55</v>
      </c>
      <c r="BP30">
        <v>76.864000000000004</v>
      </c>
    </row>
    <row r="31" spans="1:68" x14ac:dyDescent="0.25">
      <c r="C31" t="s">
        <v>12</v>
      </c>
      <c r="D31">
        <v>27.86</v>
      </c>
      <c r="H31" s="1">
        <v>41677</v>
      </c>
      <c r="I31">
        <v>180.32</v>
      </c>
      <c r="K31" s="1">
        <v>41677</v>
      </c>
      <c r="L31">
        <v>180.32</v>
      </c>
      <c r="N31" s="1">
        <v>43072</v>
      </c>
      <c r="O31">
        <v>1403.8419999999999</v>
      </c>
      <c r="Q31" s="1">
        <v>41642</v>
      </c>
      <c r="R31">
        <v>16.448</v>
      </c>
      <c r="T31" s="1">
        <v>42520</v>
      </c>
      <c r="U31">
        <v>8090.5780000000004</v>
      </c>
      <c r="Y31" t="s">
        <v>2379</v>
      </c>
      <c r="Z31">
        <v>8.0400000000000009</v>
      </c>
      <c r="AB31" t="s">
        <v>2379</v>
      </c>
      <c r="AC31">
        <v>8.0400000000000009</v>
      </c>
      <c r="AE31" t="s">
        <v>2773</v>
      </c>
      <c r="AF31">
        <v>75.168000000000006</v>
      </c>
      <c r="AJ31" t="s">
        <v>2379</v>
      </c>
      <c r="AK31">
        <v>8.0400000000000009</v>
      </c>
      <c r="AN31" t="s">
        <v>2379</v>
      </c>
      <c r="AO31">
        <v>8.0400000000000009</v>
      </c>
      <c r="AQ31" t="s">
        <v>2379</v>
      </c>
      <c r="AR31">
        <v>42.112000000000002</v>
      </c>
      <c r="AV31" t="s">
        <v>2379</v>
      </c>
      <c r="AW31">
        <v>42.112000000000002</v>
      </c>
      <c r="BA31" t="s">
        <v>2270</v>
      </c>
      <c r="BB31" t="s">
        <v>10948</v>
      </c>
      <c r="BC31">
        <v>559.26800000000003</v>
      </c>
      <c r="BE31" t="s">
        <v>3048</v>
      </c>
      <c r="BF31" t="s">
        <v>10948</v>
      </c>
      <c r="BG31">
        <v>3498.0089999999996</v>
      </c>
      <c r="BI31" t="s">
        <v>901</v>
      </c>
      <c r="BJ31" t="s">
        <v>10948</v>
      </c>
      <c r="BK31">
        <v>26.64</v>
      </c>
      <c r="BM31" t="s">
        <v>2482</v>
      </c>
      <c r="BN31" t="s">
        <v>10948</v>
      </c>
      <c r="BO31" t="s">
        <v>55</v>
      </c>
      <c r="BP31">
        <v>10.368000000000002</v>
      </c>
    </row>
    <row r="32" spans="1:68" x14ac:dyDescent="0.25">
      <c r="A32" t="s">
        <v>1509</v>
      </c>
      <c r="B32" t="s">
        <v>10948</v>
      </c>
      <c r="C32" t="s">
        <v>79</v>
      </c>
      <c r="D32">
        <v>30.48</v>
      </c>
      <c r="H32" s="1">
        <v>41678</v>
      </c>
      <c r="I32">
        <v>14.56</v>
      </c>
      <c r="K32" s="1">
        <v>41678</v>
      </c>
      <c r="L32">
        <v>14.56</v>
      </c>
      <c r="N32" s="1">
        <v>43071</v>
      </c>
      <c r="O32">
        <v>9951.1820000000007</v>
      </c>
      <c r="Q32" s="1">
        <v>42420</v>
      </c>
      <c r="R32">
        <v>16.496000000000002</v>
      </c>
      <c r="T32" s="1">
        <v>42699</v>
      </c>
      <c r="U32">
        <v>7978.5510000000004</v>
      </c>
      <c r="Y32" t="s">
        <v>336</v>
      </c>
      <c r="Z32">
        <v>171.14</v>
      </c>
      <c r="AB32" t="s">
        <v>336</v>
      </c>
      <c r="AC32">
        <v>171.14</v>
      </c>
      <c r="AE32" t="s">
        <v>3102</v>
      </c>
      <c r="AF32">
        <v>97.200000000000017</v>
      </c>
      <c r="AJ32" t="s">
        <v>336</v>
      </c>
      <c r="AK32">
        <v>171.14</v>
      </c>
      <c r="AN32" t="s">
        <v>336</v>
      </c>
      <c r="AO32">
        <v>171.14</v>
      </c>
      <c r="AQ32" t="s">
        <v>336</v>
      </c>
      <c r="AR32">
        <v>8.0400000000000009</v>
      </c>
      <c r="AV32" t="s">
        <v>336</v>
      </c>
      <c r="AW32">
        <v>8.0400000000000009</v>
      </c>
      <c r="BA32" t="s">
        <v>1829</v>
      </c>
      <c r="BB32" t="s">
        <v>10948</v>
      </c>
      <c r="BC32">
        <v>2.3039999999999998</v>
      </c>
      <c r="BE32" t="s">
        <v>1689</v>
      </c>
      <c r="BF32" t="s">
        <v>10948</v>
      </c>
      <c r="BG32">
        <v>3488.5260000000007</v>
      </c>
      <c r="BI32" t="s">
        <v>536</v>
      </c>
      <c r="BJ32" t="s">
        <v>10948</v>
      </c>
      <c r="BK32">
        <v>193.95999999999998</v>
      </c>
      <c r="BM32" t="s">
        <v>2473</v>
      </c>
      <c r="BN32" t="s">
        <v>10948</v>
      </c>
      <c r="BO32" t="s">
        <v>55</v>
      </c>
      <c r="BP32">
        <v>54.816000000000003</v>
      </c>
    </row>
    <row r="33" spans="1:68" x14ac:dyDescent="0.25">
      <c r="A33" t="s">
        <v>1025</v>
      </c>
      <c r="B33" t="s">
        <v>10948</v>
      </c>
      <c r="C33" t="s">
        <v>79</v>
      </c>
      <c r="D33">
        <v>58.248000000000005</v>
      </c>
      <c r="H33" s="1">
        <v>41681</v>
      </c>
      <c r="I33">
        <v>2043.4000000000005</v>
      </c>
      <c r="K33" s="1">
        <v>41681</v>
      </c>
      <c r="L33">
        <v>2043.4000000000005</v>
      </c>
      <c r="N33" s="1">
        <v>43070</v>
      </c>
      <c r="O33">
        <v>5331.1779999999999</v>
      </c>
      <c r="Q33" s="1">
        <v>42078</v>
      </c>
      <c r="R33">
        <v>16.776000000000003</v>
      </c>
      <c r="T33" s="1">
        <v>42664</v>
      </c>
      <c r="U33">
        <v>7951.5920000000024</v>
      </c>
      <c r="Y33" t="s">
        <v>1509</v>
      </c>
      <c r="Z33">
        <v>138.17599999999999</v>
      </c>
      <c r="AB33" t="s">
        <v>1509</v>
      </c>
      <c r="AC33">
        <v>138.17599999999999</v>
      </c>
      <c r="AE33" t="s">
        <v>3121</v>
      </c>
      <c r="AF33">
        <v>49.248000000000005</v>
      </c>
      <c r="AJ33" t="s">
        <v>1509</v>
      </c>
      <c r="AK33">
        <v>138.17599999999999</v>
      </c>
      <c r="AN33" t="s">
        <v>1509</v>
      </c>
      <c r="AO33">
        <v>138.17599999999999</v>
      </c>
      <c r="AQ33" t="s">
        <v>1509</v>
      </c>
      <c r="AR33">
        <v>171.14</v>
      </c>
      <c r="AV33" t="s">
        <v>1509</v>
      </c>
      <c r="AW33">
        <v>171.14</v>
      </c>
      <c r="BA33" t="s">
        <v>705</v>
      </c>
      <c r="BB33" t="s">
        <v>10948</v>
      </c>
      <c r="BC33">
        <v>35.5</v>
      </c>
      <c r="BE33" t="s">
        <v>2128</v>
      </c>
      <c r="BF33" t="s">
        <v>10948</v>
      </c>
      <c r="BG33">
        <v>3406.6640000000002</v>
      </c>
      <c r="BI33" t="s">
        <v>940</v>
      </c>
      <c r="BJ33" t="s">
        <v>10948</v>
      </c>
      <c r="BK33">
        <v>273.95999999999998</v>
      </c>
      <c r="BM33" t="s">
        <v>1440</v>
      </c>
      <c r="BN33" t="s">
        <v>10948</v>
      </c>
      <c r="BO33" t="s">
        <v>55</v>
      </c>
      <c r="BP33">
        <v>74.352000000000004</v>
      </c>
    </row>
    <row r="34" spans="1:68" x14ac:dyDescent="0.25">
      <c r="C34" t="s">
        <v>21</v>
      </c>
      <c r="D34">
        <v>24.27</v>
      </c>
      <c r="H34" s="1">
        <v>41682</v>
      </c>
      <c r="I34">
        <v>129.56800000000001</v>
      </c>
      <c r="K34" s="1">
        <v>41682</v>
      </c>
      <c r="L34">
        <v>129.56800000000001</v>
      </c>
      <c r="N34" s="1">
        <v>43069</v>
      </c>
      <c r="O34">
        <v>6645.2819999999992</v>
      </c>
      <c r="Q34" s="1">
        <v>42540</v>
      </c>
      <c r="R34">
        <v>17.12</v>
      </c>
      <c r="T34" s="1">
        <v>42439</v>
      </c>
      <c r="U34">
        <v>7879.7340000000013</v>
      </c>
      <c r="Y34" t="s">
        <v>1025</v>
      </c>
      <c r="Z34">
        <v>124.586</v>
      </c>
      <c r="AB34" t="s">
        <v>1025</v>
      </c>
      <c r="AC34">
        <v>124.586</v>
      </c>
      <c r="AE34" t="s">
        <v>2476</v>
      </c>
      <c r="AF34">
        <v>151.63200000000001</v>
      </c>
      <c r="AJ34" t="s">
        <v>1025</v>
      </c>
      <c r="AK34">
        <v>124.586</v>
      </c>
      <c r="AN34" t="s">
        <v>1025</v>
      </c>
      <c r="AO34">
        <v>124.586</v>
      </c>
      <c r="AQ34" t="s">
        <v>1025</v>
      </c>
      <c r="AR34">
        <v>138.17599999999999</v>
      </c>
      <c r="AV34" t="s">
        <v>1025</v>
      </c>
      <c r="AW34">
        <v>138.17599999999999</v>
      </c>
      <c r="BA34" t="s">
        <v>368</v>
      </c>
      <c r="BB34" t="s">
        <v>10948</v>
      </c>
      <c r="BC34">
        <v>66.751999999999995</v>
      </c>
      <c r="BE34" t="s">
        <v>1225</v>
      </c>
      <c r="BF34" t="s">
        <v>10948</v>
      </c>
      <c r="BG34">
        <v>3211.3799999999997</v>
      </c>
      <c r="BI34" t="s">
        <v>2179</v>
      </c>
      <c r="BJ34" t="s">
        <v>10948</v>
      </c>
      <c r="BK34">
        <v>113.76</v>
      </c>
      <c r="BM34" t="s">
        <v>1708</v>
      </c>
      <c r="BN34" t="s">
        <v>10948</v>
      </c>
      <c r="BO34" t="s">
        <v>55</v>
      </c>
      <c r="BP34">
        <v>32.400000000000006</v>
      </c>
    </row>
    <row r="35" spans="1:68" x14ac:dyDescent="0.25">
      <c r="A35" t="s">
        <v>1544</v>
      </c>
      <c r="B35" t="s">
        <v>10948</v>
      </c>
      <c r="C35" t="s">
        <v>79</v>
      </c>
      <c r="D35">
        <v>110.32</v>
      </c>
      <c r="H35" s="1">
        <v>41684</v>
      </c>
      <c r="I35">
        <v>576.72599999999989</v>
      </c>
      <c r="K35" s="1">
        <v>41684</v>
      </c>
      <c r="L35">
        <v>576.72599999999989</v>
      </c>
      <c r="N35" s="1">
        <v>43068</v>
      </c>
      <c r="O35">
        <v>491.88800000000003</v>
      </c>
      <c r="Q35" s="1">
        <v>42794</v>
      </c>
      <c r="R35">
        <v>17.62</v>
      </c>
      <c r="T35" s="1">
        <v>43000</v>
      </c>
      <c r="U35">
        <v>7871.2130000000016</v>
      </c>
      <c r="Y35" t="s">
        <v>1544</v>
      </c>
      <c r="Z35">
        <v>455.06999999999994</v>
      </c>
      <c r="AB35" t="s">
        <v>1544</v>
      </c>
      <c r="AC35">
        <v>455.06999999999994</v>
      </c>
      <c r="AE35" t="s">
        <v>896</v>
      </c>
      <c r="AF35">
        <v>238.46400000000003</v>
      </c>
      <c r="AJ35" t="s">
        <v>1544</v>
      </c>
      <c r="AK35">
        <v>455.06999999999994</v>
      </c>
      <c r="AN35" t="s">
        <v>1544</v>
      </c>
      <c r="AO35">
        <v>455.06999999999994</v>
      </c>
      <c r="AQ35" t="s">
        <v>1544</v>
      </c>
      <c r="AR35">
        <v>124.586</v>
      </c>
      <c r="AV35" t="s">
        <v>1544</v>
      </c>
      <c r="AW35">
        <v>124.586</v>
      </c>
      <c r="BA35" t="s">
        <v>1502</v>
      </c>
      <c r="BB35" t="s">
        <v>10948</v>
      </c>
      <c r="BC35">
        <v>4.1760000000000002</v>
      </c>
      <c r="BE35" t="s">
        <v>2649</v>
      </c>
      <c r="BF35" t="s">
        <v>10948</v>
      </c>
      <c r="BG35">
        <v>3067.9759999999997</v>
      </c>
      <c r="BI35" t="s">
        <v>5928</v>
      </c>
      <c r="BJ35" t="s">
        <v>10948</v>
      </c>
      <c r="BK35">
        <v>10.528</v>
      </c>
      <c r="BM35" t="s">
        <v>3083</v>
      </c>
      <c r="BN35" t="s">
        <v>10948</v>
      </c>
      <c r="BO35" t="s">
        <v>55</v>
      </c>
      <c r="BP35">
        <v>943.64999999999986</v>
      </c>
    </row>
    <row r="36" spans="1:68" x14ac:dyDescent="0.25">
      <c r="A36" t="s">
        <v>2583</v>
      </c>
      <c r="B36" t="s">
        <v>10948</v>
      </c>
      <c r="C36" t="s">
        <v>79</v>
      </c>
      <c r="D36">
        <v>290.89800000000002</v>
      </c>
      <c r="H36" s="1">
        <v>41685</v>
      </c>
      <c r="I36">
        <v>21.36</v>
      </c>
      <c r="K36" s="1">
        <v>41685</v>
      </c>
      <c r="L36">
        <v>21.36</v>
      </c>
      <c r="N36" s="1">
        <v>43067</v>
      </c>
      <c r="O36">
        <v>6912.9440000000004</v>
      </c>
      <c r="Q36" s="1">
        <v>41692</v>
      </c>
      <c r="R36">
        <v>19.440000000000001</v>
      </c>
      <c r="T36" s="1">
        <v>43077</v>
      </c>
      <c r="U36">
        <v>7643.0410000000002</v>
      </c>
      <c r="Y36" t="s">
        <v>2583</v>
      </c>
      <c r="Z36">
        <v>3684.7080000000005</v>
      </c>
      <c r="AB36" t="s">
        <v>2583</v>
      </c>
      <c r="AC36">
        <v>3684.7080000000005</v>
      </c>
      <c r="AE36" t="s">
        <v>931</v>
      </c>
      <c r="AF36">
        <v>45.36</v>
      </c>
      <c r="AJ36" t="s">
        <v>2583</v>
      </c>
      <c r="AK36">
        <v>3684.7080000000005</v>
      </c>
      <c r="AN36" t="s">
        <v>2583</v>
      </c>
      <c r="AO36">
        <v>3684.7080000000005</v>
      </c>
      <c r="AQ36" t="s">
        <v>2583</v>
      </c>
      <c r="AR36">
        <v>455.06999999999994</v>
      </c>
      <c r="AV36" t="s">
        <v>2583</v>
      </c>
      <c r="AW36">
        <v>455.06999999999994</v>
      </c>
      <c r="BA36" t="s">
        <v>92</v>
      </c>
      <c r="BB36" t="s">
        <v>10948</v>
      </c>
      <c r="BC36">
        <v>12.76</v>
      </c>
      <c r="BE36" t="s">
        <v>3125</v>
      </c>
      <c r="BF36" t="s">
        <v>10948</v>
      </c>
      <c r="BG36">
        <v>3040</v>
      </c>
      <c r="BI36" t="s">
        <v>2379</v>
      </c>
      <c r="BJ36" t="s">
        <v>10948</v>
      </c>
      <c r="BK36">
        <v>8.0400000000000009</v>
      </c>
      <c r="BM36" t="s">
        <v>1372</v>
      </c>
      <c r="BN36" t="s">
        <v>10948</v>
      </c>
      <c r="BO36" t="s">
        <v>55</v>
      </c>
      <c r="BP36">
        <v>219.84000000000003</v>
      </c>
    </row>
    <row r="37" spans="1:68" x14ac:dyDescent="0.25">
      <c r="C37" t="s">
        <v>12</v>
      </c>
      <c r="D37">
        <v>484.83000000000004</v>
      </c>
      <c r="H37" s="1">
        <v>41686</v>
      </c>
      <c r="I37">
        <v>9.0399999999999974</v>
      </c>
      <c r="K37" s="1">
        <v>41686</v>
      </c>
      <c r="L37">
        <v>9.0399999999999974</v>
      </c>
      <c r="N37" s="1">
        <v>43066</v>
      </c>
      <c r="O37">
        <v>1618.2539999999999</v>
      </c>
      <c r="Q37" s="1">
        <v>41697</v>
      </c>
      <c r="R37">
        <v>19.456000000000003</v>
      </c>
      <c r="T37" s="1">
        <v>41987</v>
      </c>
      <c r="U37">
        <v>7641.6580000000004</v>
      </c>
      <c r="Y37" t="s">
        <v>2000</v>
      </c>
      <c r="Z37">
        <v>2929.9839999999999</v>
      </c>
      <c r="AB37" t="s">
        <v>2000</v>
      </c>
      <c r="AC37">
        <v>2929.9839999999999</v>
      </c>
      <c r="AE37" t="s">
        <v>2369</v>
      </c>
      <c r="AF37">
        <v>215.13600000000002</v>
      </c>
      <c r="AJ37" t="s">
        <v>2000</v>
      </c>
      <c r="AK37">
        <v>2929.9839999999999</v>
      </c>
      <c r="AN37" t="s">
        <v>2000</v>
      </c>
      <c r="AO37">
        <v>2929.9839999999999</v>
      </c>
      <c r="AQ37" t="s">
        <v>2000</v>
      </c>
      <c r="AR37">
        <v>3684.7080000000005</v>
      </c>
      <c r="AV37" t="s">
        <v>2000</v>
      </c>
      <c r="AW37">
        <v>3684.7080000000005</v>
      </c>
      <c r="BA37" t="s">
        <v>1246</v>
      </c>
      <c r="BB37" t="s">
        <v>10948</v>
      </c>
      <c r="BC37">
        <v>65.08</v>
      </c>
      <c r="BE37" t="s">
        <v>1986</v>
      </c>
      <c r="BF37" t="s">
        <v>10948</v>
      </c>
      <c r="BG37">
        <v>3029.07</v>
      </c>
      <c r="BI37" t="s">
        <v>336</v>
      </c>
      <c r="BJ37" t="s">
        <v>10948</v>
      </c>
      <c r="BK37">
        <v>34.228000000000002</v>
      </c>
      <c r="BM37" t="s">
        <v>2909</v>
      </c>
      <c r="BN37" t="s">
        <v>10948</v>
      </c>
      <c r="BO37" t="s">
        <v>55</v>
      </c>
      <c r="BP37">
        <v>76.64</v>
      </c>
    </row>
    <row r="38" spans="1:68" x14ac:dyDescent="0.25">
      <c r="A38" t="s">
        <v>2431</v>
      </c>
      <c r="B38" t="s">
        <v>10948</v>
      </c>
      <c r="C38" t="s">
        <v>79</v>
      </c>
      <c r="D38">
        <v>2.6280000000000001</v>
      </c>
      <c r="H38" s="1">
        <v>41687</v>
      </c>
      <c r="I38">
        <v>54.207999999999998</v>
      </c>
      <c r="K38" s="1">
        <v>41687</v>
      </c>
      <c r="L38">
        <v>54.207999999999998</v>
      </c>
      <c r="N38" s="1">
        <v>43065</v>
      </c>
      <c r="O38">
        <v>5048.1720000000005</v>
      </c>
      <c r="Q38" s="1">
        <v>41644</v>
      </c>
      <c r="R38">
        <v>19.536000000000001</v>
      </c>
      <c r="T38" s="1">
        <v>42362</v>
      </c>
      <c r="U38">
        <v>7484.5660000000007</v>
      </c>
      <c r="Y38" t="s">
        <v>2431</v>
      </c>
      <c r="Z38">
        <v>137.53200000000001</v>
      </c>
      <c r="AB38" t="s">
        <v>2431</v>
      </c>
      <c r="AC38">
        <v>137.53200000000001</v>
      </c>
      <c r="AE38" t="s">
        <v>533</v>
      </c>
      <c r="AF38">
        <v>111.45600000000002</v>
      </c>
      <c r="AJ38" t="s">
        <v>2431</v>
      </c>
      <c r="AK38">
        <v>137.53200000000001</v>
      </c>
      <c r="AN38" t="s">
        <v>2431</v>
      </c>
      <c r="AO38">
        <v>137.53200000000001</v>
      </c>
      <c r="AQ38" t="s">
        <v>2431</v>
      </c>
      <c r="AR38">
        <v>2929.9839999999999</v>
      </c>
      <c r="AV38" t="s">
        <v>2431</v>
      </c>
      <c r="AW38">
        <v>2929.9839999999999</v>
      </c>
      <c r="BA38" t="s">
        <v>664</v>
      </c>
      <c r="BB38" t="s">
        <v>10948</v>
      </c>
      <c r="BC38">
        <v>29.800000000000004</v>
      </c>
      <c r="BE38" t="s">
        <v>2274</v>
      </c>
      <c r="BF38" t="s">
        <v>10948</v>
      </c>
      <c r="BG38">
        <v>3023.9280000000003</v>
      </c>
      <c r="BI38" t="s">
        <v>1509</v>
      </c>
      <c r="BJ38" t="s">
        <v>10948</v>
      </c>
      <c r="BK38">
        <v>30.48</v>
      </c>
      <c r="BM38" t="s">
        <v>2626</v>
      </c>
      <c r="BN38" t="s">
        <v>10948</v>
      </c>
      <c r="BO38" t="s">
        <v>55</v>
      </c>
      <c r="BP38">
        <v>182.55200000000002</v>
      </c>
    </row>
    <row r="39" spans="1:68" x14ac:dyDescent="0.25">
      <c r="A39" t="s">
        <v>2287</v>
      </c>
      <c r="B39" t="s">
        <v>10948</v>
      </c>
      <c r="C39" t="s">
        <v>55</v>
      </c>
      <c r="D39">
        <v>54.96</v>
      </c>
      <c r="H39" s="1">
        <v>41688</v>
      </c>
      <c r="I39">
        <v>37.783999999999999</v>
      </c>
      <c r="K39" s="1">
        <v>41688</v>
      </c>
      <c r="L39">
        <v>37.783999999999999</v>
      </c>
      <c r="N39" s="1">
        <v>43064</v>
      </c>
      <c r="O39">
        <v>3666.1570000000002</v>
      </c>
      <c r="Q39" s="1">
        <v>43012</v>
      </c>
      <c r="R39">
        <v>19.98</v>
      </c>
      <c r="T39" s="1">
        <v>43091</v>
      </c>
      <c r="U39">
        <v>7442.0209999999979</v>
      </c>
      <c r="Y39" t="s">
        <v>75</v>
      </c>
      <c r="Z39">
        <v>38.271999999999998</v>
      </c>
      <c r="AB39" t="s">
        <v>75</v>
      </c>
      <c r="AC39">
        <v>38.271999999999998</v>
      </c>
      <c r="AE39" t="s">
        <v>1864</v>
      </c>
      <c r="AF39">
        <v>141.26400000000001</v>
      </c>
      <c r="AJ39" t="s">
        <v>75</v>
      </c>
      <c r="AK39">
        <v>38.271999999999998</v>
      </c>
      <c r="AN39" t="s">
        <v>75</v>
      </c>
      <c r="AO39">
        <v>38.271999999999998</v>
      </c>
      <c r="AQ39" t="s">
        <v>75</v>
      </c>
      <c r="AR39">
        <v>137.53200000000001</v>
      </c>
      <c r="AV39" t="s">
        <v>75</v>
      </c>
      <c r="AW39">
        <v>137.53200000000001</v>
      </c>
      <c r="BA39" t="s">
        <v>185</v>
      </c>
      <c r="BB39" t="s">
        <v>10948</v>
      </c>
      <c r="BC39">
        <v>27.432000000000002</v>
      </c>
      <c r="BE39" t="s">
        <v>373</v>
      </c>
      <c r="BF39" t="s">
        <v>10948</v>
      </c>
      <c r="BG39">
        <v>2998.2959999999998</v>
      </c>
      <c r="BI39" t="s">
        <v>1025</v>
      </c>
      <c r="BJ39" t="s">
        <v>10948</v>
      </c>
      <c r="BK39">
        <v>82.518000000000001</v>
      </c>
      <c r="BM39" t="s">
        <v>2891</v>
      </c>
      <c r="BN39" t="s">
        <v>10948</v>
      </c>
      <c r="BO39" t="s">
        <v>55</v>
      </c>
      <c r="BP39">
        <v>313.488</v>
      </c>
    </row>
    <row r="40" spans="1:68" x14ac:dyDescent="0.25">
      <c r="A40" t="s">
        <v>3168</v>
      </c>
      <c r="B40" t="s">
        <v>10948</v>
      </c>
      <c r="C40" t="s">
        <v>55</v>
      </c>
      <c r="D40">
        <v>11.647999999999998</v>
      </c>
      <c r="H40" s="1">
        <v>41690</v>
      </c>
      <c r="I40">
        <v>95.59</v>
      </c>
      <c r="K40" s="1">
        <v>41690</v>
      </c>
      <c r="L40">
        <v>95.59</v>
      </c>
      <c r="N40" s="1">
        <v>43063</v>
      </c>
      <c r="O40">
        <v>4959.6409999999996</v>
      </c>
      <c r="Q40" s="1">
        <v>42951</v>
      </c>
      <c r="R40">
        <v>20.07</v>
      </c>
      <c r="T40" s="1">
        <v>43058</v>
      </c>
      <c r="U40">
        <v>7397.2720000000008</v>
      </c>
      <c r="Y40" t="s">
        <v>2287</v>
      </c>
      <c r="Z40">
        <v>289.45599999999996</v>
      </c>
      <c r="AB40" t="s">
        <v>2287</v>
      </c>
      <c r="AC40">
        <v>289.45599999999996</v>
      </c>
      <c r="AE40" t="s">
        <v>908</v>
      </c>
      <c r="AF40">
        <v>104.97600000000001</v>
      </c>
      <c r="AJ40" t="s">
        <v>2287</v>
      </c>
      <c r="AK40">
        <v>289.45599999999996</v>
      </c>
      <c r="AN40" t="s">
        <v>2287</v>
      </c>
      <c r="AO40">
        <v>289.45599999999996</v>
      </c>
      <c r="AQ40" t="s">
        <v>2287</v>
      </c>
      <c r="AR40">
        <v>38.271999999999998</v>
      </c>
      <c r="AV40" t="s">
        <v>2287</v>
      </c>
      <c r="AW40">
        <v>38.271999999999998</v>
      </c>
      <c r="BA40" t="s">
        <v>1942</v>
      </c>
      <c r="BB40" t="s">
        <v>10948</v>
      </c>
      <c r="BC40">
        <v>40.137999999999998</v>
      </c>
      <c r="BE40" t="s">
        <v>2254</v>
      </c>
      <c r="BF40" t="s">
        <v>10948</v>
      </c>
      <c r="BG40">
        <v>2969.91</v>
      </c>
      <c r="BI40" t="s">
        <v>1544</v>
      </c>
      <c r="BJ40" t="s">
        <v>10948</v>
      </c>
      <c r="BK40">
        <v>110.32</v>
      </c>
      <c r="BM40" t="s">
        <v>2359</v>
      </c>
      <c r="BN40" t="s">
        <v>10948</v>
      </c>
      <c r="BO40" t="s">
        <v>55</v>
      </c>
      <c r="BP40">
        <v>10.368000000000002</v>
      </c>
    </row>
    <row r="41" spans="1:68" x14ac:dyDescent="0.25">
      <c r="C41" t="s">
        <v>12</v>
      </c>
      <c r="D41">
        <v>34.944000000000003</v>
      </c>
      <c r="H41" s="1">
        <v>41691</v>
      </c>
      <c r="I41">
        <v>8.8499999999999979</v>
      </c>
      <c r="K41" s="1">
        <v>41691</v>
      </c>
      <c r="L41">
        <v>8.8499999999999979</v>
      </c>
      <c r="N41" s="1">
        <v>43062</v>
      </c>
      <c r="O41">
        <v>1153.1090000000002</v>
      </c>
      <c r="Q41" s="1">
        <v>42436</v>
      </c>
      <c r="R41">
        <v>21.071999999999999</v>
      </c>
      <c r="T41" s="1">
        <v>42705</v>
      </c>
      <c r="U41">
        <v>7365.454999999999</v>
      </c>
      <c r="Y41" t="s">
        <v>3168</v>
      </c>
      <c r="Z41">
        <v>432.43200000000013</v>
      </c>
      <c r="AB41" t="s">
        <v>3168</v>
      </c>
      <c r="AC41">
        <v>432.43200000000013</v>
      </c>
      <c r="AE41" t="s">
        <v>2567</v>
      </c>
      <c r="AF41">
        <v>95.904000000000025</v>
      </c>
      <c r="AJ41" t="s">
        <v>3168</v>
      </c>
      <c r="AK41">
        <v>432.43200000000013</v>
      </c>
      <c r="AN41" t="s">
        <v>3168</v>
      </c>
      <c r="AO41">
        <v>432.43200000000013</v>
      </c>
      <c r="AQ41" t="s">
        <v>3168</v>
      </c>
      <c r="AR41">
        <v>289.45599999999996</v>
      </c>
      <c r="AV41" t="s">
        <v>3168</v>
      </c>
      <c r="AW41">
        <v>289.45599999999996</v>
      </c>
      <c r="BA41" t="s">
        <v>1135</v>
      </c>
      <c r="BB41" t="s">
        <v>10948</v>
      </c>
      <c r="BC41">
        <v>89.22</v>
      </c>
      <c r="BE41" t="s">
        <v>2296</v>
      </c>
      <c r="BF41" t="s">
        <v>10948</v>
      </c>
      <c r="BG41">
        <v>2810.9639999999999</v>
      </c>
      <c r="BI41" t="s">
        <v>2583</v>
      </c>
      <c r="BJ41" t="s">
        <v>10948</v>
      </c>
      <c r="BK41">
        <v>775.72800000000007</v>
      </c>
      <c r="BM41" t="s">
        <v>2529</v>
      </c>
      <c r="BN41" t="s">
        <v>10948</v>
      </c>
      <c r="BO41" t="s">
        <v>55</v>
      </c>
      <c r="BP41">
        <v>173.48800000000003</v>
      </c>
    </row>
    <row r="42" spans="1:68" x14ac:dyDescent="0.25">
      <c r="C42" t="s">
        <v>21</v>
      </c>
      <c r="D42">
        <v>58.24</v>
      </c>
      <c r="H42" s="1">
        <v>41692</v>
      </c>
      <c r="I42">
        <v>19.440000000000001</v>
      </c>
      <c r="K42" s="1">
        <v>41692</v>
      </c>
      <c r="L42">
        <v>19.440000000000001</v>
      </c>
      <c r="N42" s="1">
        <v>43061</v>
      </c>
      <c r="O42">
        <v>35.712000000000003</v>
      </c>
      <c r="Q42" s="1">
        <v>42193</v>
      </c>
      <c r="R42">
        <v>21.12</v>
      </c>
      <c r="T42" s="1">
        <v>42998</v>
      </c>
      <c r="U42">
        <v>7359.9180000000006</v>
      </c>
      <c r="Y42" t="s">
        <v>1894</v>
      </c>
      <c r="Z42">
        <v>149.916</v>
      </c>
      <c r="AB42" t="s">
        <v>1894</v>
      </c>
      <c r="AC42">
        <v>149.916</v>
      </c>
      <c r="AE42" t="s">
        <v>2683</v>
      </c>
      <c r="AF42">
        <v>124.41600000000003</v>
      </c>
      <c r="AJ42" t="s">
        <v>1894</v>
      </c>
      <c r="AK42">
        <v>149.916</v>
      </c>
      <c r="AN42" t="s">
        <v>1894</v>
      </c>
      <c r="AO42">
        <v>149.916</v>
      </c>
      <c r="AQ42" t="s">
        <v>1894</v>
      </c>
      <c r="AR42">
        <v>432.43200000000013</v>
      </c>
      <c r="AV42" t="s">
        <v>1894</v>
      </c>
      <c r="AW42">
        <v>432.43200000000013</v>
      </c>
      <c r="BA42" t="s">
        <v>65</v>
      </c>
      <c r="BB42" t="s">
        <v>10948</v>
      </c>
      <c r="BC42">
        <v>279.32799999999997</v>
      </c>
      <c r="BE42" t="s">
        <v>1138</v>
      </c>
      <c r="BF42" t="s">
        <v>10948</v>
      </c>
      <c r="BG42">
        <v>2728.33</v>
      </c>
      <c r="BI42" t="s">
        <v>2431</v>
      </c>
      <c r="BJ42" t="s">
        <v>10948</v>
      </c>
      <c r="BK42">
        <v>2.6280000000000001</v>
      </c>
      <c r="BM42" t="s">
        <v>1271</v>
      </c>
      <c r="BN42" t="s">
        <v>10948</v>
      </c>
      <c r="BO42" t="s">
        <v>55</v>
      </c>
      <c r="BP42">
        <v>18.496000000000002</v>
      </c>
    </row>
    <row r="43" spans="1:68" x14ac:dyDescent="0.25">
      <c r="A43" t="s">
        <v>2270</v>
      </c>
      <c r="B43" t="s">
        <v>10948</v>
      </c>
      <c r="C43" t="s">
        <v>55</v>
      </c>
      <c r="D43">
        <v>364.74</v>
      </c>
      <c r="H43" s="1">
        <v>41693</v>
      </c>
      <c r="I43">
        <v>11.364000000000001</v>
      </c>
      <c r="K43" s="1">
        <v>41693</v>
      </c>
      <c r="L43">
        <v>11.364000000000001</v>
      </c>
      <c r="N43" s="1">
        <v>43060</v>
      </c>
      <c r="O43">
        <v>2236.1840000000002</v>
      </c>
      <c r="Q43" s="1">
        <v>41685</v>
      </c>
      <c r="R43">
        <v>21.36</v>
      </c>
      <c r="T43" s="1">
        <v>42993</v>
      </c>
      <c r="U43">
        <v>7285.025999999998</v>
      </c>
      <c r="Y43" t="s">
        <v>2270</v>
      </c>
      <c r="Z43">
        <v>3039.4999999999995</v>
      </c>
      <c r="AB43" t="s">
        <v>2270</v>
      </c>
      <c r="AC43">
        <v>3039.4999999999995</v>
      </c>
      <c r="AE43" t="s">
        <v>1065</v>
      </c>
      <c r="AF43">
        <v>187.92</v>
      </c>
      <c r="AJ43" t="s">
        <v>2270</v>
      </c>
      <c r="AK43">
        <v>3039.4999999999995</v>
      </c>
      <c r="AN43" t="s">
        <v>2270</v>
      </c>
      <c r="AO43">
        <v>3039.4999999999995</v>
      </c>
      <c r="AQ43" t="s">
        <v>2270</v>
      </c>
      <c r="AR43">
        <v>149.916</v>
      </c>
      <c r="AV43" t="s">
        <v>2270</v>
      </c>
      <c r="AW43">
        <v>149.916</v>
      </c>
      <c r="BA43" t="s">
        <v>152</v>
      </c>
      <c r="BB43" t="s">
        <v>10948</v>
      </c>
      <c r="BC43">
        <v>6.0960000000000001</v>
      </c>
      <c r="BE43" t="s">
        <v>1305</v>
      </c>
      <c r="BF43" t="s">
        <v>10948</v>
      </c>
      <c r="BG43">
        <v>2678.94</v>
      </c>
      <c r="BI43" t="s">
        <v>2287</v>
      </c>
      <c r="BJ43" t="s">
        <v>10948</v>
      </c>
      <c r="BK43">
        <v>54.96</v>
      </c>
      <c r="BM43" t="s">
        <v>2819</v>
      </c>
      <c r="BN43" t="s">
        <v>10948</v>
      </c>
      <c r="BO43" t="s">
        <v>55</v>
      </c>
      <c r="BP43">
        <v>19.98</v>
      </c>
    </row>
    <row r="44" spans="1:68" x14ac:dyDescent="0.25">
      <c r="C44" t="s">
        <v>12</v>
      </c>
      <c r="D44">
        <v>194.52800000000002</v>
      </c>
      <c r="H44" s="1">
        <v>41694</v>
      </c>
      <c r="I44">
        <v>55.672000000000004</v>
      </c>
      <c r="K44" s="1">
        <v>41694</v>
      </c>
      <c r="L44">
        <v>55.672000000000004</v>
      </c>
      <c r="N44" s="1">
        <v>43059</v>
      </c>
      <c r="O44">
        <v>2988.2739999999999</v>
      </c>
      <c r="Q44" s="1">
        <v>41885</v>
      </c>
      <c r="R44">
        <v>22.08</v>
      </c>
      <c r="T44" s="1">
        <v>42432</v>
      </c>
      <c r="U44">
        <v>7264.4220000000005</v>
      </c>
      <c r="Y44" t="s">
        <v>1829</v>
      </c>
      <c r="Z44">
        <v>40.896000000000001</v>
      </c>
      <c r="AB44" t="s">
        <v>1829</v>
      </c>
      <c r="AC44">
        <v>40.896000000000001</v>
      </c>
      <c r="AE44" t="s">
        <v>2293</v>
      </c>
      <c r="AF44">
        <v>54.432000000000002</v>
      </c>
      <c r="AJ44" t="s">
        <v>1829</v>
      </c>
      <c r="AK44">
        <v>40.896000000000001</v>
      </c>
      <c r="AN44" t="s">
        <v>1829</v>
      </c>
      <c r="AO44">
        <v>40.896000000000001</v>
      </c>
      <c r="AQ44" t="s">
        <v>1829</v>
      </c>
      <c r="AR44">
        <v>3039.4999999999995</v>
      </c>
      <c r="AV44" t="s">
        <v>1829</v>
      </c>
      <c r="AW44">
        <v>3039.4999999999995</v>
      </c>
      <c r="BA44" t="s">
        <v>1687</v>
      </c>
      <c r="BB44" t="s">
        <v>10948</v>
      </c>
      <c r="BC44">
        <v>7.2390000000000008</v>
      </c>
      <c r="BE44" t="s">
        <v>753</v>
      </c>
      <c r="BF44" t="s">
        <v>10948</v>
      </c>
      <c r="BG44">
        <v>2644.7040000000002</v>
      </c>
      <c r="BI44" t="s">
        <v>3168</v>
      </c>
      <c r="BJ44" t="s">
        <v>10948</v>
      </c>
      <c r="BK44">
        <v>104.83199999999999</v>
      </c>
      <c r="BM44" t="s">
        <v>325</v>
      </c>
      <c r="BN44" t="s">
        <v>10948</v>
      </c>
      <c r="BO44" t="s">
        <v>55</v>
      </c>
      <c r="BP44">
        <v>35.880000000000003</v>
      </c>
    </row>
    <row r="45" spans="1:68" x14ac:dyDescent="0.25">
      <c r="A45" t="s">
        <v>1829</v>
      </c>
      <c r="B45" t="s">
        <v>10948</v>
      </c>
      <c r="C45" t="s">
        <v>55</v>
      </c>
      <c r="D45">
        <v>2.3039999999999998</v>
      </c>
      <c r="H45" s="1">
        <v>41697</v>
      </c>
      <c r="I45">
        <v>19.456000000000003</v>
      </c>
      <c r="K45" s="1">
        <v>41697</v>
      </c>
      <c r="L45">
        <v>19.456000000000003</v>
      </c>
      <c r="N45" s="1">
        <v>43058</v>
      </c>
      <c r="O45">
        <v>7397.2720000000008</v>
      </c>
      <c r="Q45" s="1">
        <v>41939</v>
      </c>
      <c r="R45">
        <v>22.320000000000004</v>
      </c>
      <c r="T45" s="1">
        <v>42079</v>
      </c>
      <c r="U45">
        <v>7230.21</v>
      </c>
      <c r="Y45" t="s">
        <v>705</v>
      </c>
      <c r="Z45">
        <v>66.029999999999987</v>
      </c>
      <c r="AB45" t="s">
        <v>705</v>
      </c>
      <c r="AC45">
        <v>66.029999999999987</v>
      </c>
      <c r="AE45" t="s">
        <v>1174</v>
      </c>
      <c r="AF45">
        <v>40.176000000000002</v>
      </c>
      <c r="AJ45" t="s">
        <v>705</v>
      </c>
      <c r="AK45">
        <v>66.029999999999987</v>
      </c>
      <c r="AN45" t="s">
        <v>705</v>
      </c>
      <c r="AO45">
        <v>66.029999999999987</v>
      </c>
      <c r="AQ45" t="s">
        <v>705</v>
      </c>
      <c r="AR45">
        <v>40.896000000000001</v>
      </c>
      <c r="AV45" t="s">
        <v>705</v>
      </c>
      <c r="AW45">
        <v>40.896000000000001</v>
      </c>
      <c r="BA45" t="s">
        <v>2071</v>
      </c>
      <c r="BB45" t="s">
        <v>10948</v>
      </c>
      <c r="BC45">
        <v>88.38000000000001</v>
      </c>
      <c r="BE45" t="s">
        <v>105</v>
      </c>
      <c r="BF45" t="s">
        <v>10948</v>
      </c>
      <c r="BG45">
        <v>2609.8000000000002</v>
      </c>
      <c r="BI45" t="s">
        <v>2270</v>
      </c>
      <c r="BJ45" t="s">
        <v>10948</v>
      </c>
      <c r="BK45">
        <v>559.26800000000003</v>
      </c>
      <c r="BM45" t="s">
        <v>1165</v>
      </c>
      <c r="BN45" t="s">
        <v>10948</v>
      </c>
      <c r="BO45" t="s">
        <v>55</v>
      </c>
      <c r="BP45">
        <v>314.54999999999995</v>
      </c>
    </row>
    <row r="46" spans="1:68" x14ac:dyDescent="0.25">
      <c r="A46" t="s">
        <v>705</v>
      </c>
      <c r="B46" t="s">
        <v>10948</v>
      </c>
      <c r="C46" t="s">
        <v>55</v>
      </c>
      <c r="D46">
        <v>24.849999999999998</v>
      </c>
      <c r="H46" s="1">
        <v>41699</v>
      </c>
      <c r="I46">
        <v>2203.1509999999998</v>
      </c>
      <c r="K46" s="1">
        <v>41699</v>
      </c>
      <c r="L46">
        <v>2203.1509999999998</v>
      </c>
      <c r="N46" s="1">
        <v>43057</v>
      </c>
      <c r="O46">
        <v>1469.7560000000001</v>
      </c>
      <c r="Q46" s="1">
        <v>41873</v>
      </c>
      <c r="R46">
        <v>23.103999999999999</v>
      </c>
      <c r="T46" s="1">
        <v>41962</v>
      </c>
      <c r="U46">
        <v>7226.0860000000002</v>
      </c>
      <c r="Y46" t="s">
        <v>368</v>
      </c>
      <c r="Z46">
        <v>287.86799999999988</v>
      </c>
      <c r="AB46" t="s">
        <v>368</v>
      </c>
      <c r="AC46">
        <v>287.86799999999988</v>
      </c>
      <c r="AE46" t="s">
        <v>516</v>
      </c>
      <c r="AF46">
        <v>60.912000000000006</v>
      </c>
      <c r="AJ46" t="s">
        <v>368</v>
      </c>
      <c r="AK46">
        <v>287.86799999999988</v>
      </c>
      <c r="AN46" t="s">
        <v>368</v>
      </c>
      <c r="AO46">
        <v>287.86799999999988</v>
      </c>
      <c r="AQ46" t="s">
        <v>368</v>
      </c>
      <c r="AR46">
        <v>66.029999999999987</v>
      </c>
      <c r="AV46" t="s">
        <v>368</v>
      </c>
      <c r="AW46">
        <v>66.029999999999987</v>
      </c>
      <c r="BA46" t="s">
        <v>1157</v>
      </c>
      <c r="BB46" t="s">
        <v>10948</v>
      </c>
      <c r="BC46">
        <v>12.192</v>
      </c>
      <c r="BE46" t="s">
        <v>682</v>
      </c>
      <c r="BF46" t="s">
        <v>10948</v>
      </c>
      <c r="BG46">
        <v>2591.5600000000004</v>
      </c>
      <c r="BI46" t="s">
        <v>1829</v>
      </c>
      <c r="BJ46" t="s">
        <v>10948</v>
      </c>
      <c r="BK46">
        <v>2.3039999999999998</v>
      </c>
      <c r="BM46" t="s">
        <v>292</v>
      </c>
      <c r="BN46" t="s">
        <v>10948</v>
      </c>
      <c r="BO46" t="s">
        <v>55</v>
      </c>
      <c r="BP46">
        <v>109.92</v>
      </c>
    </row>
    <row r="47" spans="1:68" x14ac:dyDescent="0.25">
      <c r="C47" t="s">
        <v>21</v>
      </c>
      <c r="D47">
        <v>10.649999999999999</v>
      </c>
      <c r="H47" s="1">
        <v>41700</v>
      </c>
      <c r="I47">
        <v>202.38400000000001</v>
      </c>
      <c r="K47" s="1">
        <v>41700</v>
      </c>
      <c r="L47">
        <v>202.38400000000001</v>
      </c>
      <c r="N47" s="1">
        <v>43056</v>
      </c>
      <c r="O47">
        <v>13694.882799999996</v>
      </c>
      <c r="Q47" s="1">
        <v>42613</v>
      </c>
      <c r="R47">
        <v>23.968000000000004</v>
      </c>
      <c r="T47" s="1">
        <v>42240</v>
      </c>
      <c r="U47">
        <v>7194.7750000000005</v>
      </c>
      <c r="Y47" t="s">
        <v>272</v>
      </c>
      <c r="Z47">
        <v>235.18</v>
      </c>
      <c r="AB47" t="s">
        <v>272</v>
      </c>
      <c r="AC47">
        <v>235.18</v>
      </c>
      <c r="AE47" t="s">
        <v>1467</v>
      </c>
      <c r="AF47">
        <v>150.33600000000001</v>
      </c>
      <c r="AJ47" t="s">
        <v>272</v>
      </c>
      <c r="AK47">
        <v>235.18</v>
      </c>
      <c r="AN47" t="s">
        <v>272</v>
      </c>
      <c r="AO47">
        <v>235.18</v>
      </c>
      <c r="AQ47" t="s">
        <v>272</v>
      </c>
      <c r="AR47">
        <v>287.86799999999988</v>
      </c>
      <c r="AV47" t="s">
        <v>272</v>
      </c>
      <c r="AW47">
        <v>287.86799999999988</v>
      </c>
      <c r="BA47" t="s">
        <v>168</v>
      </c>
      <c r="BB47" t="s">
        <v>10948</v>
      </c>
      <c r="BC47">
        <v>51.648000000000003</v>
      </c>
      <c r="BE47" t="s">
        <v>1772</v>
      </c>
      <c r="BF47" t="s">
        <v>10948</v>
      </c>
      <c r="BG47">
        <v>2575.944</v>
      </c>
      <c r="BI47" t="s">
        <v>705</v>
      </c>
      <c r="BJ47" t="s">
        <v>10948</v>
      </c>
      <c r="BK47">
        <v>35.5</v>
      </c>
      <c r="BM47" t="s">
        <v>2367</v>
      </c>
      <c r="BN47" t="s">
        <v>10948</v>
      </c>
      <c r="BO47" t="s">
        <v>55</v>
      </c>
      <c r="BP47">
        <v>19.648</v>
      </c>
    </row>
    <row r="48" spans="1:68" x14ac:dyDescent="0.25">
      <c r="A48" t="s">
        <v>368</v>
      </c>
      <c r="B48" t="s">
        <v>10948</v>
      </c>
      <c r="C48" t="s">
        <v>21</v>
      </c>
      <c r="D48">
        <v>66.751999999999995</v>
      </c>
      <c r="H48" s="1">
        <v>41701</v>
      </c>
      <c r="I48">
        <v>1345.8920000000001</v>
      </c>
      <c r="K48" s="1">
        <v>41701</v>
      </c>
      <c r="L48">
        <v>1345.8920000000001</v>
      </c>
      <c r="N48" s="1">
        <v>43055</v>
      </c>
      <c r="O48">
        <v>4755.2339999999995</v>
      </c>
      <c r="Q48" s="1">
        <v>41660</v>
      </c>
      <c r="R48">
        <v>25.248000000000001</v>
      </c>
      <c r="T48" s="1">
        <v>42339</v>
      </c>
      <c r="U48">
        <v>7130.5940000000001</v>
      </c>
      <c r="Y48" t="s">
        <v>1502</v>
      </c>
      <c r="Z48">
        <v>11.484</v>
      </c>
      <c r="AB48" t="s">
        <v>1502</v>
      </c>
      <c r="AC48">
        <v>11.484</v>
      </c>
      <c r="AE48" t="s">
        <v>2047</v>
      </c>
      <c r="AF48">
        <v>110.16</v>
      </c>
      <c r="AJ48" t="s">
        <v>1502</v>
      </c>
      <c r="AK48">
        <v>11.484</v>
      </c>
      <c r="AN48" t="s">
        <v>1502</v>
      </c>
      <c r="AO48">
        <v>11.484</v>
      </c>
      <c r="AQ48" t="s">
        <v>1502</v>
      </c>
      <c r="AR48">
        <v>235.18</v>
      </c>
      <c r="AV48" t="s">
        <v>1502</v>
      </c>
      <c r="AW48">
        <v>235.18</v>
      </c>
      <c r="BA48" t="s">
        <v>392</v>
      </c>
      <c r="BB48" t="s">
        <v>10948</v>
      </c>
      <c r="BC48">
        <v>8.6079999999999988</v>
      </c>
      <c r="BE48" t="s">
        <v>1918</v>
      </c>
      <c r="BF48" t="s">
        <v>10948</v>
      </c>
      <c r="BG48">
        <v>2564.8910000000001</v>
      </c>
      <c r="BI48" t="s">
        <v>368</v>
      </c>
      <c r="BJ48" t="s">
        <v>10948</v>
      </c>
      <c r="BK48">
        <v>66.751999999999995</v>
      </c>
      <c r="BM48" t="s">
        <v>1211</v>
      </c>
      <c r="BN48" t="s">
        <v>10948</v>
      </c>
      <c r="BO48" t="s">
        <v>55</v>
      </c>
      <c r="BP48">
        <v>20.86</v>
      </c>
    </row>
    <row r="49" spans="1:68" x14ac:dyDescent="0.25">
      <c r="A49" t="s">
        <v>1502</v>
      </c>
      <c r="B49" t="s">
        <v>10948</v>
      </c>
      <c r="C49" t="s">
        <v>21</v>
      </c>
      <c r="D49">
        <v>4.1760000000000002</v>
      </c>
      <c r="H49" s="1">
        <v>41702</v>
      </c>
      <c r="I49">
        <v>370.45200000000006</v>
      </c>
      <c r="K49" s="1">
        <v>41702</v>
      </c>
      <c r="L49">
        <v>370.45200000000006</v>
      </c>
      <c r="N49" s="1">
        <v>43054</v>
      </c>
      <c r="O49">
        <v>559.20000000000005</v>
      </c>
      <c r="Q49" s="1">
        <v>42060</v>
      </c>
      <c r="R49">
        <v>25.869999999999997</v>
      </c>
      <c r="T49" s="1">
        <v>42965</v>
      </c>
      <c r="U49">
        <v>7078.4840000000013</v>
      </c>
      <c r="Y49" t="s">
        <v>92</v>
      </c>
      <c r="Z49">
        <v>38.918000000000006</v>
      </c>
      <c r="AB49" t="s">
        <v>92</v>
      </c>
      <c r="AC49">
        <v>38.918000000000006</v>
      </c>
      <c r="AE49" t="s">
        <v>2407</v>
      </c>
      <c r="AF49">
        <v>143.85600000000002</v>
      </c>
      <c r="AJ49" t="s">
        <v>92</v>
      </c>
      <c r="AK49">
        <v>38.918000000000006</v>
      </c>
      <c r="AN49" t="s">
        <v>92</v>
      </c>
      <c r="AO49">
        <v>38.918000000000006</v>
      </c>
      <c r="AQ49" t="s">
        <v>92</v>
      </c>
      <c r="AR49">
        <v>11.484</v>
      </c>
      <c r="AV49" t="s">
        <v>92</v>
      </c>
      <c r="AW49">
        <v>11.484</v>
      </c>
      <c r="BA49" t="s">
        <v>223</v>
      </c>
      <c r="BB49" t="s">
        <v>10948</v>
      </c>
      <c r="BC49">
        <v>17.216000000000001</v>
      </c>
      <c r="BE49" t="s">
        <v>11054</v>
      </c>
      <c r="BF49" t="s">
        <v>10948</v>
      </c>
      <c r="BG49">
        <v>2526.9299999999998</v>
      </c>
      <c r="BI49" t="s">
        <v>1502</v>
      </c>
      <c r="BJ49" t="s">
        <v>10948</v>
      </c>
      <c r="BK49">
        <v>4.1760000000000002</v>
      </c>
      <c r="BM49" t="s">
        <v>1550</v>
      </c>
      <c r="BN49" t="s">
        <v>10948</v>
      </c>
      <c r="BO49" t="s">
        <v>55</v>
      </c>
      <c r="BP49">
        <v>604.76800000000003</v>
      </c>
    </row>
    <row r="50" spans="1:68" x14ac:dyDescent="0.25">
      <c r="A50" t="s">
        <v>92</v>
      </c>
      <c r="B50" t="s">
        <v>10948</v>
      </c>
      <c r="C50" t="s">
        <v>79</v>
      </c>
      <c r="D50">
        <v>12.76</v>
      </c>
      <c r="H50" s="1">
        <v>41703</v>
      </c>
      <c r="I50">
        <v>705.5619999999999</v>
      </c>
      <c r="K50" s="1">
        <v>41703</v>
      </c>
      <c r="L50">
        <v>705.5619999999999</v>
      </c>
      <c r="N50" s="1">
        <v>43053</v>
      </c>
      <c r="O50">
        <v>834.6579999999999</v>
      </c>
      <c r="Q50" s="1">
        <v>42118</v>
      </c>
      <c r="R50">
        <v>25.99</v>
      </c>
      <c r="T50" s="1">
        <v>42722</v>
      </c>
      <c r="U50">
        <v>7051.35</v>
      </c>
      <c r="Y50" t="s">
        <v>1246</v>
      </c>
      <c r="Z50">
        <v>410.00400000000002</v>
      </c>
      <c r="AB50" t="s">
        <v>1246</v>
      </c>
      <c r="AC50">
        <v>410.00400000000002</v>
      </c>
      <c r="AE50" t="s">
        <v>1298</v>
      </c>
      <c r="AF50">
        <v>171.07200000000003</v>
      </c>
      <c r="AJ50" t="s">
        <v>1246</v>
      </c>
      <c r="AK50">
        <v>410.00400000000002</v>
      </c>
      <c r="AN50" t="s">
        <v>1246</v>
      </c>
      <c r="AO50">
        <v>410.00400000000002</v>
      </c>
      <c r="AQ50" t="s">
        <v>1246</v>
      </c>
      <c r="AR50">
        <v>38.918000000000006</v>
      </c>
      <c r="AV50" t="s">
        <v>1246</v>
      </c>
      <c r="AW50">
        <v>38.918000000000006</v>
      </c>
      <c r="BA50" t="s">
        <v>2065</v>
      </c>
      <c r="BB50" t="s">
        <v>10948</v>
      </c>
      <c r="BC50">
        <v>26.01</v>
      </c>
      <c r="BE50" t="s">
        <v>2209</v>
      </c>
      <c r="BF50" t="s">
        <v>10948</v>
      </c>
      <c r="BG50">
        <v>2474.91</v>
      </c>
      <c r="BI50" t="s">
        <v>92</v>
      </c>
      <c r="BJ50" t="s">
        <v>10948</v>
      </c>
      <c r="BK50">
        <v>12.76</v>
      </c>
      <c r="BM50" t="s">
        <v>1501</v>
      </c>
      <c r="BN50" t="s">
        <v>10948</v>
      </c>
      <c r="BO50" t="s">
        <v>55</v>
      </c>
      <c r="BP50">
        <v>37.463999999999999</v>
      </c>
    </row>
    <row r="51" spans="1:68" x14ac:dyDescent="0.25">
      <c r="A51" t="s">
        <v>1246</v>
      </c>
      <c r="B51" t="s">
        <v>10948</v>
      </c>
      <c r="C51" t="s">
        <v>79</v>
      </c>
      <c r="D51">
        <v>32.54</v>
      </c>
      <c r="H51" s="1">
        <v>41705</v>
      </c>
      <c r="I51">
        <v>1561.0620000000001</v>
      </c>
      <c r="K51" s="1">
        <v>41705</v>
      </c>
      <c r="L51">
        <v>1561.0620000000001</v>
      </c>
      <c r="N51" s="1">
        <v>43052</v>
      </c>
      <c r="O51">
        <v>6633.4202000000014</v>
      </c>
      <c r="Q51" s="1">
        <v>42212</v>
      </c>
      <c r="R51">
        <v>29.97</v>
      </c>
      <c r="T51" s="1">
        <v>42268</v>
      </c>
      <c r="U51">
        <v>6982.0580000000009</v>
      </c>
      <c r="Y51" t="s">
        <v>664</v>
      </c>
      <c r="Z51">
        <v>122.18</v>
      </c>
      <c r="AB51" t="s">
        <v>664</v>
      </c>
      <c r="AC51">
        <v>122.18</v>
      </c>
      <c r="AE51" t="s">
        <v>2977</v>
      </c>
      <c r="AF51">
        <v>110.16000000000003</v>
      </c>
      <c r="AJ51" t="s">
        <v>664</v>
      </c>
      <c r="AK51">
        <v>122.18</v>
      </c>
      <c r="AN51" t="s">
        <v>664</v>
      </c>
      <c r="AO51">
        <v>122.18</v>
      </c>
      <c r="AQ51" t="s">
        <v>664</v>
      </c>
      <c r="AR51">
        <v>410.00400000000002</v>
      </c>
      <c r="AV51" t="s">
        <v>664</v>
      </c>
      <c r="AW51">
        <v>410.00400000000002</v>
      </c>
      <c r="BA51" t="s">
        <v>1608</v>
      </c>
      <c r="BB51" t="s">
        <v>10948</v>
      </c>
      <c r="BC51">
        <v>103.44</v>
      </c>
      <c r="BE51" t="s">
        <v>793</v>
      </c>
      <c r="BF51" t="s">
        <v>10948</v>
      </c>
      <c r="BG51">
        <v>2459.9180000000001</v>
      </c>
      <c r="BI51" t="s">
        <v>1246</v>
      </c>
      <c r="BJ51" t="s">
        <v>10948</v>
      </c>
      <c r="BK51">
        <v>65.08</v>
      </c>
      <c r="BM51" t="s">
        <v>221</v>
      </c>
      <c r="BN51" t="s">
        <v>10948</v>
      </c>
      <c r="BO51" t="s">
        <v>55</v>
      </c>
      <c r="BP51">
        <v>30.527999999999999</v>
      </c>
    </row>
    <row r="52" spans="1:68" x14ac:dyDescent="0.25">
      <c r="C52" t="s">
        <v>12</v>
      </c>
      <c r="D52">
        <v>32.54</v>
      </c>
      <c r="H52" s="1">
        <v>41708</v>
      </c>
      <c r="I52">
        <v>741.95600000000013</v>
      </c>
      <c r="K52" s="1">
        <v>41708</v>
      </c>
      <c r="L52">
        <v>741.95600000000013</v>
      </c>
      <c r="N52" s="1">
        <v>43051</v>
      </c>
      <c r="O52">
        <v>2911.3859999999995</v>
      </c>
      <c r="Q52" s="1">
        <v>42263</v>
      </c>
      <c r="R52">
        <v>31.12</v>
      </c>
      <c r="T52" s="1">
        <v>42727</v>
      </c>
      <c r="U52">
        <v>6965.857</v>
      </c>
      <c r="Y52" t="s">
        <v>522</v>
      </c>
      <c r="Z52">
        <v>19.600000000000001</v>
      </c>
      <c r="AB52" t="s">
        <v>522</v>
      </c>
      <c r="AC52">
        <v>19.600000000000001</v>
      </c>
      <c r="AE52" t="s">
        <v>514</v>
      </c>
      <c r="AF52">
        <v>84.240000000000009</v>
      </c>
      <c r="AJ52" t="s">
        <v>522</v>
      </c>
      <c r="AK52">
        <v>19.600000000000001</v>
      </c>
      <c r="AN52" t="s">
        <v>522</v>
      </c>
      <c r="AO52">
        <v>19.600000000000001</v>
      </c>
      <c r="AQ52" t="s">
        <v>522</v>
      </c>
      <c r="AR52">
        <v>122.18</v>
      </c>
      <c r="AV52" t="s">
        <v>522</v>
      </c>
      <c r="AW52">
        <v>122.18</v>
      </c>
      <c r="BA52" t="s">
        <v>2487</v>
      </c>
      <c r="BB52" t="s">
        <v>10948</v>
      </c>
      <c r="BC52">
        <v>26.405999999999992</v>
      </c>
      <c r="BE52" t="s">
        <v>106</v>
      </c>
      <c r="BF52" t="s">
        <v>10948</v>
      </c>
      <c r="BG52">
        <v>2444.232</v>
      </c>
      <c r="BI52" t="s">
        <v>664</v>
      </c>
      <c r="BJ52" t="s">
        <v>10948</v>
      </c>
      <c r="BK52">
        <v>29.800000000000004</v>
      </c>
      <c r="BM52" t="s">
        <v>400</v>
      </c>
      <c r="BN52" t="s">
        <v>10948</v>
      </c>
      <c r="BO52" t="s">
        <v>55</v>
      </c>
      <c r="BP52">
        <v>24.1</v>
      </c>
    </row>
    <row r="53" spans="1:68" x14ac:dyDescent="0.25">
      <c r="A53" t="s">
        <v>664</v>
      </c>
      <c r="B53" t="s">
        <v>10948</v>
      </c>
      <c r="C53" t="s">
        <v>79</v>
      </c>
      <c r="D53">
        <v>29.800000000000004</v>
      </c>
      <c r="H53" s="1">
        <v>41709</v>
      </c>
      <c r="I53">
        <v>918.31400000000008</v>
      </c>
      <c r="K53" s="1">
        <v>41709</v>
      </c>
      <c r="L53">
        <v>918.31400000000008</v>
      </c>
      <c r="N53" s="1">
        <v>43050</v>
      </c>
      <c r="O53">
        <v>1815.2180000000001</v>
      </c>
      <c r="Q53" s="1">
        <v>42892</v>
      </c>
      <c r="R53">
        <v>31.35</v>
      </c>
      <c r="T53" s="1">
        <v>42919</v>
      </c>
      <c r="U53">
        <v>6963.4040000000014</v>
      </c>
      <c r="Y53" t="s">
        <v>185</v>
      </c>
      <c r="Z53">
        <v>41.91</v>
      </c>
      <c r="AB53" t="s">
        <v>185</v>
      </c>
      <c r="AC53">
        <v>41.91</v>
      </c>
      <c r="AE53" t="s">
        <v>2005</v>
      </c>
      <c r="AF53">
        <v>84.240000000000009</v>
      </c>
      <c r="AJ53" t="s">
        <v>185</v>
      </c>
      <c r="AK53">
        <v>41.91</v>
      </c>
      <c r="AN53" t="s">
        <v>185</v>
      </c>
      <c r="AO53">
        <v>41.91</v>
      </c>
      <c r="AQ53" t="s">
        <v>185</v>
      </c>
      <c r="AR53">
        <v>19.600000000000001</v>
      </c>
      <c r="AV53" t="s">
        <v>185</v>
      </c>
      <c r="AW53">
        <v>19.600000000000001</v>
      </c>
      <c r="BA53" t="s">
        <v>2360</v>
      </c>
      <c r="BB53" t="s">
        <v>10948</v>
      </c>
      <c r="BC53">
        <v>7.5060000000000002</v>
      </c>
      <c r="BE53" t="s">
        <v>3127</v>
      </c>
      <c r="BF53" t="s">
        <v>10948</v>
      </c>
      <c r="BG53">
        <v>2396.4</v>
      </c>
      <c r="BI53" t="s">
        <v>185</v>
      </c>
      <c r="BJ53" t="s">
        <v>10948</v>
      </c>
      <c r="BK53">
        <v>27.432000000000002</v>
      </c>
      <c r="BM53" t="s">
        <v>2831</v>
      </c>
      <c r="BN53" t="s">
        <v>10948</v>
      </c>
      <c r="BO53" t="s">
        <v>55</v>
      </c>
      <c r="BP53">
        <v>98.35199999999999</v>
      </c>
    </row>
    <row r="54" spans="1:68" x14ac:dyDescent="0.25">
      <c r="A54" t="s">
        <v>185</v>
      </c>
      <c r="B54" t="s">
        <v>10948</v>
      </c>
      <c r="C54" t="s">
        <v>79</v>
      </c>
      <c r="D54">
        <v>12.192</v>
      </c>
      <c r="H54" s="1">
        <v>41712</v>
      </c>
      <c r="I54">
        <v>2108.5499999999997</v>
      </c>
      <c r="K54" s="1">
        <v>41712</v>
      </c>
      <c r="L54">
        <v>2108.5499999999997</v>
      </c>
      <c r="N54" s="1">
        <v>43049</v>
      </c>
      <c r="O54">
        <v>4007.5480000000002</v>
      </c>
      <c r="Q54" s="1">
        <v>42393</v>
      </c>
      <c r="R54">
        <v>31.36</v>
      </c>
      <c r="T54" s="1">
        <v>41993</v>
      </c>
      <c r="U54">
        <v>6962.44</v>
      </c>
      <c r="Y54" t="s">
        <v>1942</v>
      </c>
      <c r="Z54">
        <v>67.116</v>
      </c>
      <c r="AB54" t="s">
        <v>1942</v>
      </c>
      <c r="AC54">
        <v>67.116</v>
      </c>
      <c r="AE54" t="s">
        <v>1751</v>
      </c>
      <c r="AF54">
        <v>6.48</v>
      </c>
      <c r="AJ54" t="s">
        <v>1942</v>
      </c>
      <c r="AK54">
        <v>67.116</v>
      </c>
      <c r="AN54" t="s">
        <v>1942</v>
      </c>
      <c r="AO54">
        <v>67.116</v>
      </c>
      <c r="AQ54" t="s">
        <v>1942</v>
      </c>
      <c r="AR54">
        <v>41.91</v>
      </c>
      <c r="AV54" t="s">
        <v>1942</v>
      </c>
      <c r="AW54">
        <v>41.91</v>
      </c>
      <c r="BA54" t="s">
        <v>951</v>
      </c>
      <c r="BB54" t="s">
        <v>10948</v>
      </c>
      <c r="BC54">
        <v>33.695999999999998</v>
      </c>
      <c r="BE54" t="s">
        <v>87</v>
      </c>
      <c r="BF54" t="s">
        <v>10948</v>
      </c>
      <c r="BG54">
        <v>2396.2655999999997</v>
      </c>
      <c r="BI54" t="s">
        <v>1942</v>
      </c>
      <c r="BJ54" t="s">
        <v>10948</v>
      </c>
      <c r="BK54">
        <v>40.137999999999998</v>
      </c>
      <c r="BM54" t="s">
        <v>1103</v>
      </c>
      <c r="BN54" t="s">
        <v>10948</v>
      </c>
      <c r="BO54" t="s">
        <v>55</v>
      </c>
      <c r="BP54">
        <v>17.46</v>
      </c>
    </row>
    <row r="55" spans="1:68" x14ac:dyDescent="0.25">
      <c r="C55" t="s">
        <v>21</v>
      </c>
      <c r="D55">
        <v>15.24</v>
      </c>
      <c r="H55" s="1">
        <v>41713</v>
      </c>
      <c r="I55">
        <v>370.78200000000004</v>
      </c>
      <c r="K55" s="1">
        <v>41713</v>
      </c>
      <c r="L55">
        <v>370.78200000000004</v>
      </c>
      <c r="N55" s="1">
        <v>43048</v>
      </c>
      <c r="O55">
        <v>4751.4919999999993</v>
      </c>
      <c r="Q55" s="1">
        <v>42010</v>
      </c>
      <c r="R55">
        <v>31.538000000000004</v>
      </c>
      <c r="T55" s="1">
        <v>43067</v>
      </c>
      <c r="U55">
        <v>6912.9440000000004</v>
      </c>
      <c r="Y55" t="s">
        <v>1135</v>
      </c>
      <c r="Z55">
        <v>208.18</v>
      </c>
      <c r="AB55" t="s">
        <v>1135</v>
      </c>
      <c r="AC55">
        <v>208.18</v>
      </c>
      <c r="AE55" t="s">
        <v>1766</v>
      </c>
      <c r="AF55">
        <v>137.37600000000003</v>
      </c>
      <c r="AJ55" t="s">
        <v>1135</v>
      </c>
      <c r="AK55">
        <v>208.18</v>
      </c>
      <c r="AN55" t="s">
        <v>1135</v>
      </c>
      <c r="AO55">
        <v>208.18</v>
      </c>
      <c r="AQ55" t="s">
        <v>1135</v>
      </c>
      <c r="AR55">
        <v>67.116</v>
      </c>
      <c r="AV55" t="s">
        <v>1135</v>
      </c>
      <c r="AW55">
        <v>67.116</v>
      </c>
      <c r="BA55" t="s">
        <v>2101</v>
      </c>
      <c r="BB55" t="s">
        <v>10948</v>
      </c>
      <c r="BC55">
        <v>42.951999999999998</v>
      </c>
      <c r="BE55" t="s">
        <v>1137</v>
      </c>
      <c r="BF55" t="s">
        <v>10948</v>
      </c>
      <c r="BG55">
        <v>2386.5</v>
      </c>
      <c r="BI55" t="s">
        <v>1135</v>
      </c>
      <c r="BJ55" t="s">
        <v>10948</v>
      </c>
      <c r="BK55">
        <v>89.22</v>
      </c>
      <c r="BM55" t="s">
        <v>1704</v>
      </c>
      <c r="BN55" t="s">
        <v>10948</v>
      </c>
      <c r="BO55" t="s">
        <v>55</v>
      </c>
      <c r="BP55">
        <v>17.3</v>
      </c>
    </row>
    <row r="56" spans="1:68" x14ac:dyDescent="0.25">
      <c r="A56" t="s">
        <v>1942</v>
      </c>
      <c r="B56" t="s">
        <v>10948</v>
      </c>
      <c r="C56" t="s">
        <v>55</v>
      </c>
      <c r="D56">
        <v>10.528</v>
      </c>
      <c r="H56" s="1">
        <v>41714</v>
      </c>
      <c r="I56">
        <v>471.92</v>
      </c>
      <c r="K56" s="1">
        <v>41714</v>
      </c>
      <c r="L56">
        <v>471.92</v>
      </c>
      <c r="N56" s="1">
        <v>43047</v>
      </c>
      <c r="O56">
        <v>384.1</v>
      </c>
      <c r="Q56" s="1">
        <v>42828</v>
      </c>
      <c r="R56">
        <v>32.527999999999999</v>
      </c>
      <c r="T56" s="1">
        <v>42615</v>
      </c>
      <c r="U56">
        <v>6792.1929999999993</v>
      </c>
      <c r="Y56" t="s">
        <v>789</v>
      </c>
      <c r="Z56">
        <v>373.44400000000002</v>
      </c>
      <c r="AB56" t="s">
        <v>789</v>
      </c>
      <c r="AC56">
        <v>373.44400000000002</v>
      </c>
      <c r="AE56" t="s">
        <v>2939</v>
      </c>
      <c r="AF56">
        <v>98.496000000000024</v>
      </c>
      <c r="AJ56" t="s">
        <v>789</v>
      </c>
      <c r="AK56">
        <v>373.44400000000002</v>
      </c>
      <c r="AN56" t="s">
        <v>789</v>
      </c>
      <c r="AO56">
        <v>373.44400000000002</v>
      </c>
      <c r="AQ56" t="s">
        <v>789</v>
      </c>
      <c r="AR56">
        <v>208.18</v>
      </c>
      <c r="AV56" t="s">
        <v>789</v>
      </c>
      <c r="AW56">
        <v>208.18</v>
      </c>
      <c r="BA56" t="s">
        <v>589</v>
      </c>
      <c r="BB56" t="s">
        <v>10948</v>
      </c>
      <c r="BC56">
        <v>7.4340000000000011</v>
      </c>
      <c r="BE56" t="s">
        <v>339</v>
      </c>
      <c r="BF56" t="s">
        <v>10948</v>
      </c>
      <c r="BG56">
        <v>2375.3199999999997</v>
      </c>
      <c r="BI56" t="s">
        <v>65</v>
      </c>
      <c r="BJ56" t="s">
        <v>10948</v>
      </c>
      <c r="BK56">
        <v>279.32799999999997</v>
      </c>
      <c r="BM56" t="s">
        <v>763</v>
      </c>
      <c r="BN56" t="s">
        <v>10948</v>
      </c>
      <c r="BO56" t="s">
        <v>55</v>
      </c>
      <c r="BP56">
        <v>6.2159999999999993</v>
      </c>
    </row>
    <row r="57" spans="1:68" x14ac:dyDescent="0.25">
      <c r="C57" t="s">
        <v>79</v>
      </c>
      <c r="D57">
        <v>29.61</v>
      </c>
      <c r="H57" s="1">
        <v>41715</v>
      </c>
      <c r="I57">
        <v>3960.3580000000002</v>
      </c>
      <c r="K57" s="1">
        <v>41715</v>
      </c>
      <c r="L57">
        <v>3960.3580000000002</v>
      </c>
      <c r="N57" s="1">
        <v>43046</v>
      </c>
      <c r="O57">
        <v>2413.3779999999997</v>
      </c>
      <c r="Q57" s="1">
        <v>42770</v>
      </c>
      <c r="R57">
        <v>32.67</v>
      </c>
      <c r="T57" s="1">
        <v>41947</v>
      </c>
      <c r="U57">
        <v>6693.7479999999987</v>
      </c>
      <c r="Y57" t="s">
        <v>65</v>
      </c>
      <c r="Z57">
        <v>457.96800000000002</v>
      </c>
      <c r="AB57" t="s">
        <v>65</v>
      </c>
      <c r="AC57">
        <v>457.96800000000002</v>
      </c>
      <c r="AE57" t="s">
        <v>1873</v>
      </c>
      <c r="AF57">
        <v>46.656000000000013</v>
      </c>
      <c r="AJ57" t="s">
        <v>65</v>
      </c>
      <c r="AK57">
        <v>457.96800000000002</v>
      </c>
      <c r="AN57" t="s">
        <v>65</v>
      </c>
      <c r="AO57">
        <v>457.96800000000002</v>
      </c>
      <c r="AQ57" t="s">
        <v>65</v>
      </c>
      <c r="AR57">
        <v>373.44400000000002</v>
      </c>
      <c r="AV57" t="s">
        <v>65</v>
      </c>
      <c r="AW57">
        <v>373.44400000000002</v>
      </c>
      <c r="BA57" t="s">
        <v>1011</v>
      </c>
      <c r="BB57" t="s">
        <v>10948</v>
      </c>
      <c r="BC57">
        <v>4.4879999999999995</v>
      </c>
      <c r="BE57" t="s">
        <v>680</v>
      </c>
      <c r="BF57" t="s">
        <v>10948</v>
      </c>
      <c r="BG57">
        <v>2318.04</v>
      </c>
      <c r="BI57" t="s">
        <v>152</v>
      </c>
      <c r="BJ57" t="s">
        <v>10948</v>
      </c>
      <c r="BK57">
        <v>6.0960000000000001</v>
      </c>
      <c r="BM57" t="s">
        <v>2765</v>
      </c>
      <c r="BN57" t="s">
        <v>10948</v>
      </c>
      <c r="BO57" t="s">
        <v>55</v>
      </c>
      <c r="BP57">
        <v>1.7999999999999996</v>
      </c>
    </row>
    <row r="58" spans="1:68" x14ac:dyDescent="0.25">
      <c r="A58" t="s">
        <v>1135</v>
      </c>
      <c r="B58" t="s">
        <v>10948</v>
      </c>
      <c r="C58" t="s">
        <v>79</v>
      </c>
      <c r="D58">
        <v>59.48</v>
      </c>
      <c r="H58" s="1">
        <v>41716</v>
      </c>
      <c r="I58">
        <v>28106.715999999997</v>
      </c>
      <c r="K58" s="1">
        <v>41716</v>
      </c>
      <c r="L58">
        <v>28106.715999999997</v>
      </c>
      <c r="N58" s="1">
        <v>43045</v>
      </c>
      <c r="O58">
        <v>4288.7500000000009</v>
      </c>
      <c r="Q58" s="1">
        <v>42654</v>
      </c>
      <c r="R58">
        <v>33.064</v>
      </c>
      <c r="T58" s="1">
        <v>43013</v>
      </c>
      <c r="U58">
        <v>6684.6159999999991</v>
      </c>
      <c r="Y58" t="s">
        <v>152</v>
      </c>
      <c r="Z58">
        <v>59.817000000000007</v>
      </c>
      <c r="AB58" t="s">
        <v>152</v>
      </c>
      <c r="AC58">
        <v>59.817000000000007</v>
      </c>
      <c r="AE58" t="s">
        <v>1072</v>
      </c>
      <c r="AF58">
        <v>178.84800000000004</v>
      </c>
      <c r="AJ58" t="s">
        <v>152</v>
      </c>
      <c r="AK58">
        <v>59.817000000000007</v>
      </c>
      <c r="AN58" t="s">
        <v>152</v>
      </c>
      <c r="AO58">
        <v>59.817000000000007</v>
      </c>
      <c r="AQ58" t="s">
        <v>152</v>
      </c>
      <c r="AR58">
        <v>457.96800000000002</v>
      </c>
      <c r="AV58" t="s">
        <v>152</v>
      </c>
      <c r="AW58">
        <v>457.96800000000002</v>
      </c>
      <c r="BA58" t="s">
        <v>2205</v>
      </c>
      <c r="BB58" t="s">
        <v>10948</v>
      </c>
      <c r="BC58">
        <v>63.108000000000004</v>
      </c>
      <c r="BE58" t="s">
        <v>464</v>
      </c>
      <c r="BF58" t="s">
        <v>10948</v>
      </c>
      <c r="BG58">
        <v>2316.5340000000001</v>
      </c>
      <c r="BI58" t="s">
        <v>1687</v>
      </c>
      <c r="BJ58" t="s">
        <v>10948</v>
      </c>
      <c r="BK58">
        <v>7.2390000000000008</v>
      </c>
      <c r="BM58" t="s">
        <v>1266</v>
      </c>
      <c r="BN58" t="s">
        <v>10948</v>
      </c>
      <c r="BO58" t="s">
        <v>55</v>
      </c>
      <c r="BP58">
        <v>26.400000000000002</v>
      </c>
    </row>
    <row r="59" spans="1:68" x14ac:dyDescent="0.25">
      <c r="C59" t="s">
        <v>21</v>
      </c>
      <c r="D59">
        <v>29.74</v>
      </c>
      <c r="H59" s="1">
        <v>41717</v>
      </c>
      <c r="I59">
        <v>590.76200000000017</v>
      </c>
      <c r="K59" s="1">
        <v>41717</v>
      </c>
      <c r="L59">
        <v>590.76200000000017</v>
      </c>
      <c r="N59" s="1">
        <v>43044</v>
      </c>
      <c r="O59">
        <v>2355.0640000000003</v>
      </c>
      <c r="Q59" s="1">
        <v>41898</v>
      </c>
      <c r="R59">
        <v>33.552</v>
      </c>
      <c r="T59" s="1">
        <v>43069</v>
      </c>
      <c r="U59">
        <v>6645.2819999999992</v>
      </c>
      <c r="Y59" t="s">
        <v>1687</v>
      </c>
      <c r="Z59">
        <v>63.627000000000017</v>
      </c>
      <c r="AB59" t="s">
        <v>1687</v>
      </c>
      <c r="AC59">
        <v>63.627000000000017</v>
      </c>
      <c r="AE59" t="s">
        <v>777</v>
      </c>
      <c r="AF59">
        <v>176.25600000000003</v>
      </c>
      <c r="AJ59" t="s">
        <v>1687</v>
      </c>
      <c r="AK59">
        <v>63.627000000000017</v>
      </c>
      <c r="AN59" t="s">
        <v>1687</v>
      </c>
      <c r="AO59">
        <v>63.627000000000017</v>
      </c>
      <c r="AQ59" t="s">
        <v>1687</v>
      </c>
      <c r="AR59">
        <v>59.817000000000007</v>
      </c>
      <c r="AV59" t="s">
        <v>1687</v>
      </c>
      <c r="AW59">
        <v>59.817000000000007</v>
      </c>
      <c r="BA59" t="s">
        <v>286</v>
      </c>
      <c r="BB59" t="s">
        <v>10948</v>
      </c>
      <c r="BC59">
        <v>61.38</v>
      </c>
      <c r="BE59" t="s">
        <v>1551</v>
      </c>
      <c r="BF59" t="s">
        <v>10948</v>
      </c>
      <c r="BG59">
        <v>2287.7820000000002</v>
      </c>
      <c r="BI59" t="s">
        <v>2071</v>
      </c>
      <c r="BJ59" t="s">
        <v>10948</v>
      </c>
      <c r="BK59">
        <v>88.38000000000001</v>
      </c>
      <c r="BM59" t="s">
        <v>1921</v>
      </c>
      <c r="BN59" t="s">
        <v>10948</v>
      </c>
      <c r="BO59" t="s">
        <v>55</v>
      </c>
      <c r="BP59">
        <v>286.40000000000003</v>
      </c>
    </row>
    <row r="60" spans="1:68" x14ac:dyDescent="0.25">
      <c r="A60" t="s">
        <v>65</v>
      </c>
      <c r="B60" t="s">
        <v>10948</v>
      </c>
      <c r="C60" t="s">
        <v>55</v>
      </c>
      <c r="D60">
        <v>45.471999999999994</v>
      </c>
      <c r="H60" s="1">
        <v>41719</v>
      </c>
      <c r="I60">
        <v>4109.8160000000007</v>
      </c>
      <c r="K60" s="1">
        <v>41719</v>
      </c>
      <c r="L60">
        <v>4109.8160000000007</v>
      </c>
      <c r="N60" s="1">
        <v>43043</v>
      </c>
      <c r="O60">
        <v>10668.095999999998</v>
      </c>
      <c r="Q60" s="1">
        <v>42741</v>
      </c>
      <c r="R60">
        <v>33.74</v>
      </c>
      <c r="T60" s="1">
        <v>43052</v>
      </c>
      <c r="U60">
        <v>6633.4202000000014</v>
      </c>
      <c r="Y60" t="s">
        <v>2071</v>
      </c>
      <c r="Z60">
        <v>131.09700000000001</v>
      </c>
      <c r="AB60" t="s">
        <v>2071</v>
      </c>
      <c r="AC60">
        <v>131.09700000000001</v>
      </c>
      <c r="AE60" t="s">
        <v>2559</v>
      </c>
      <c r="AF60">
        <v>121.82400000000003</v>
      </c>
      <c r="AJ60" t="s">
        <v>2071</v>
      </c>
      <c r="AK60">
        <v>131.09700000000001</v>
      </c>
      <c r="AN60" t="s">
        <v>2071</v>
      </c>
      <c r="AO60">
        <v>131.09700000000001</v>
      </c>
      <c r="AQ60" t="s">
        <v>2071</v>
      </c>
      <c r="AR60">
        <v>63.627000000000017</v>
      </c>
      <c r="AV60" t="s">
        <v>2071</v>
      </c>
      <c r="AW60">
        <v>63.627000000000017</v>
      </c>
      <c r="BA60" t="s">
        <v>1092</v>
      </c>
      <c r="BB60" t="s">
        <v>10948</v>
      </c>
      <c r="BC60">
        <v>6.84</v>
      </c>
      <c r="BE60" t="s">
        <v>3252</v>
      </c>
      <c r="BF60" t="s">
        <v>10948</v>
      </c>
      <c r="BG60">
        <v>2279.96</v>
      </c>
      <c r="BI60" t="s">
        <v>1157</v>
      </c>
      <c r="BJ60" t="s">
        <v>10948</v>
      </c>
      <c r="BK60">
        <v>12.192</v>
      </c>
      <c r="BM60" t="s">
        <v>2420</v>
      </c>
      <c r="BN60" t="s">
        <v>10948</v>
      </c>
      <c r="BO60" t="s">
        <v>55</v>
      </c>
      <c r="BP60">
        <v>36.6</v>
      </c>
    </row>
    <row r="61" spans="1:68" x14ac:dyDescent="0.25">
      <c r="C61" t="s">
        <v>79</v>
      </c>
      <c r="D61">
        <v>103.93599999999999</v>
      </c>
      <c r="H61" s="1">
        <v>41720</v>
      </c>
      <c r="I61">
        <v>464.09299999999996</v>
      </c>
      <c r="K61" s="1">
        <v>41720</v>
      </c>
      <c r="L61">
        <v>464.09299999999996</v>
      </c>
      <c r="N61" s="1">
        <v>43042</v>
      </c>
      <c r="O61">
        <v>4536.9370000000008</v>
      </c>
      <c r="Q61" s="1">
        <v>42347</v>
      </c>
      <c r="R61">
        <v>34.019999999999996</v>
      </c>
      <c r="T61" s="1">
        <v>42624</v>
      </c>
      <c r="U61">
        <v>6501.5860000000011</v>
      </c>
      <c r="Y61" t="s">
        <v>1157</v>
      </c>
      <c r="Z61">
        <v>91.44</v>
      </c>
      <c r="AB61" t="s">
        <v>1157</v>
      </c>
      <c r="AC61">
        <v>91.44</v>
      </c>
      <c r="AE61" t="s">
        <v>1322</v>
      </c>
      <c r="AF61">
        <v>76.464000000000013</v>
      </c>
      <c r="AJ61" t="s">
        <v>1157</v>
      </c>
      <c r="AK61">
        <v>91.44</v>
      </c>
      <c r="AN61" t="s">
        <v>1157</v>
      </c>
      <c r="AO61">
        <v>91.44</v>
      </c>
      <c r="AQ61" t="s">
        <v>1157</v>
      </c>
      <c r="AR61">
        <v>131.09700000000001</v>
      </c>
      <c r="AV61" t="s">
        <v>1157</v>
      </c>
      <c r="AW61">
        <v>131.09700000000001</v>
      </c>
      <c r="BA61" t="s">
        <v>2333</v>
      </c>
      <c r="BB61" t="s">
        <v>10948</v>
      </c>
      <c r="BC61">
        <v>13.68</v>
      </c>
      <c r="BE61" t="s">
        <v>1110</v>
      </c>
      <c r="BF61" t="s">
        <v>10948</v>
      </c>
      <c r="BG61">
        <v>2275.5</v>
      </c>
      <c r="BI61" t="s">
        <v>168</v>
      </c>
      <c r="BJ61" t="s">
        <v>10948</v>
      </c>
      <c r="BK61">
        <v>51.648000000000003</v>
      </c>
      <c r="BM61" t="s">
        <v>1224</v>
      </c>
      <c r="BN61" t="s">
        <v>10948</v>
      </c>
      <c r="BO61" t="s">
        <v>55</v>
      </c>
      <c r="BP61">
        <v>368.91</v>
      </c>
    </row>
    <row r="62" spans="1:68" x14ac:dyDescent="0.25">
      <c r="C62" t="s">
        <v>12</v>
      </c>
      <c r="D62">
        <v>81.199999999999989</v>
      </c>
      <c r="H62" s="1">
        <v>41721</v>
      </c>
      <c r="I62">
        <v>945.06399999999996</v>
      </c>
      <c r="K62" s="1">
        <v>41721</v>
      </c>
      <c r="L62">
        <v>945.06399999999996</v>
      </c>
      <c r="N62" s="1">
        <v>43041</v>
      </c>
      <c r="O62">
        <v>6294.3860000000004</v>
      </c>
      <c r="Q62" s="1">
        <v>42108</v>
      </c>
      <c r="R62">
        <v>35.207999999999998</v>
      </c>
      <c r="T62" s="1">
        <v>42244</v>
      </c>
      <c r="U62">
        <v>6491.2929999999997</v>
      </c>
      <c r="Y62" t="s">
        <v>168</v>
      </c>
      <c r="Z62">
        <v>175.38800000000001</v>
      </c>
      <c r="AB62" t="s">
        <v>168</v>
      </c>
      <c r="AC62">
        <v>175.38800000000001</v>
      </c>
      <c r="AE62" t="s">
        <v>2131</v>
      </c>
      <c r="AF62">
        <v>147.744</v>
      </c>
      <c r="AJ62" t="s">
        <v>168</v>
      </c>
      <c r="AK62">
        <v>175.38800000000001</v>
      </c>
      <c r="AN62" t="s">
        <v>168</v>
      </c>
      <c r="AO62">
        <v>175.38800000000001</v>
      </c>
      <c r="AQ62" t="s">
        <v>168</v>
      </c>
      <c r="AR62">
        <v>91.44</v>
      </c>
      <c r="AV62" t="s">
        <v>168</v>
      </c>
      <c r="AW62">
        <v>91.44</v>
      </c>
      <c r="BA62" t="s">
        <v>3167</v>
      </c>
      <c r="BB62" t="s">
        <v>10948</v>
      </c>
      <c r="BC62">
        <v>13.344000000000001</v>
      </c>
      <c r="BE62" t="s">
        <v>1419</v>
      </c>
      <c r="BF62" t="s">
        <v>10948</v>
      </c>
      <c r="BG62">
        <v>2266.1690000000003</v>
      </c>
      <c r="BI62" t="s">
        <v>223</v>
      </c>
      <c r="BJ62" t="s">
        <v>10948</v>
      </c>
      <c r="BK62">
        <v>17.216000000000001</v>
      </c>
      <c r="BM62" t="s">
        <v>314</v>
      </c>
      <c r="BN62" t="s">
        <v>10948</v>
      </c>
      <c r="BO62" t="s">
        <v>55</v>
      </c>
      <c r="BP62">
        <v>186.048</v>
      </c>
    </row>
    <row r="63" spans="1:68" x14ac:dyDescent="0.25">
      <c r="C63" t="s">
        <v>21</v>
      </c>
      <c r="D63">
        <v>48.72</v>
      </c>
      <c r="H63" s="1">
        <v>41722</v>
      </c>
      <c r="I63">
        <v>65.38</v>
      </c>
      <c r="K63" s="1">
        <v>41722</v>
      </c>
      <c r="L63">
        <v>65.38</v>
      </c>
      <c r="N63" s="1">
        <v>43040</v>
      </c>
      <c r="O63">
        <v>2921.4299999999994</v>
      </c>
      <c r="Q63" s="1">
        <v>43061</v>
      </c>
      <c r="R63">
        <v>35.712000000000003</v>
      </c>
      <c r="T63" s="1">
        <v>43002</v>
      </c>
      <c r="U63">
        <v>6450.4619999999995</v>
      </c>
      <c r="Y63" t="s">
        <v>392</v>
      </c>
      <c r="Z63">
        <v>62.945999999999998</v>
      </c>
      <c r="AB63" t="s">
        <v>392</v>
      </c>
      <c r="AC63">
        <v>62.945999999999998</v>
      </c>
      <c r="AE63" t="s">
        <v>449</v>
      </c>
      <c r="AF63">
        <v>86.111999999999995</v>
      </c>
      <c r="AJ63" t="s">
        <v>392</v>
      </c>
      <c r="AK63">
        <v>62.945999999999998</v>
      </c>
      <c r="AN63" t="s">
        <v>392</v>
      </c>
      <c r="AO63">
        <v>62.945999999999998</v>
      </c>
      <c r="AQ63" t="s">
        <v>392</v>
      </c>
      <c r="AR63">
        <v>175.38800000000001</v>
      </c>
      <c r="AV63" t="s">
        <v>392</v>
      </c>
      <c r="AW63">
        <v>175.38800000000001</v>
      </c>
      <c r="BA63" t="s">
        <v>2495</v>
      </c>
      <c r="BB63" t="s">
        <v>10948</v>
      </c>
      <c r="BC63">
        <v>173.166</v>
      </c>
      <c r="BE63" t="s">
        <v>1770</v>
      </c>
      <c r="BF63" t="s">
        <v>10948</v>
      </c>
      <c r="BG63">
        <v>2249.6019999999999</v>
      </c>
      <c r="BI63" t="s">
        <v>2065</v>
      </c>
      <c r="BJ63" t="s">
        <v>10948</v>
      </c>
      <c r="BK63">
        <v>26.01</v>
      </c>
      <c r="BM63" t="s">
        <v>179</v>
      </c>
      <c r="BN63" t="s">
        <v>10948</v>
      </c>
      <c r="BO63" t="s">
        <v>55</v>
      </c>
      <c r="BP63">
        <v>92.069999999999979</v>
      </c>
    </row>
    <row r="64" spans="1:68" x14ac:dyDescent="0.25">
      <c r="A64" t="s">
        <v>152</v>
      </c>
      <c r="B64" t="s">
        <v>10948</v>
      </c>
      <c r="C64" t="s">
        <v>21</v>
      </c>
      <c r="D64">
        <v>6.0960000000000001</v>
      </c>
      <c r="H64" s="1">
        <v>41723</v>
      </c>
      <c r="I64">
        <v>459.14600000000002</v>
      </c>
      <c r="K64" s="1">
        <v>41723</v>
      </c>
      <c r="L64">
        <v>459.14600000000002</v>
      </c>
      <c r="N64" s="1">
        <v>43039</v>
      </c>
      <c r="O64">
        <v>523.92800000000011</v>
      </c>
      <c r="Q64" s="1">
        <v>42428</v>
      </c>
      <c r="R64">
        <v>36.480000000000004</v>
      </c>
      <c r="T64" s="1">
        <v>42833</v>
      </c>
      <c r="U64">
        <v>6401.93</v>
      </c>
      <c r="Y64" t="s">
        <v>223</v>
      </c>
      <c r="Z64">
        <v>67.25</v>
      </c>
      <c r="AB64" t="s">
        <v>223</v>
      </c>
      <c r="AC64">
        <v>67.25</v>
      </c>
      <c r="AE64" t="s">
        <v>2132</v>
      </c>
      <c r="AF64">
        <v>575.56799999999998</v>
      </c>
      <c r="AJ64" t="s">
        <v>223</v>
      </c>
      <c r="AK64">
        <v>67.25</v>
      </c>
      <c r="AN64" t="s">
        <v>223</v>
      </c>
      <c r="AO64">
        <v>67.25</v>
      </c>
      <c r="AQ64" t="s">
        <v>223</v>
      </c>
      <c r="AR64">
        <v>62.945999999999998</v>
      </c>
      <c r="AV64" t="s">
        <v>223</v>
      </c>
      <c r="AW64">
        <v>62.945999999999998</v>
      </c>
      <c r="BA64" t="s">
        <v>1020</v>
      </c>
      <c r="BB64" t="s">
        <v>10948</v>
      </c>
      <c r="BC64">
        <v>69.5</v>
      </c>
      <c r="BE64" t="s">
        <v>2027</v>
      </c>
      <c r="BF64" t="s">
        <v>10948</v>
      </c>
      <c r="BG64">
        <v>2239.3029999999999</v>
      </c>
      <c r="BI64" t="s">
        <v>1608</v>
      </c>
      <c r="BJ64" t="s">
        <v>10948</v>
      </c>
      <c r="BK64">
        <v>103.44</v>
      </c>
      <c r="BM64" t="s">
        <v>637</v>
      </c>
      <c r="BN64" t="s">
        <v>10948</v>
      </c>
      <c r="BO64" t="s">
        <v>55</v>
      </c>
      <c r="BP64">
        <v>666.4</v>
      </c>
    </row>
    <row r="65" spans="1:68" x14ac:dyDescent="0.25">
      <c r="A65" t="s">
        <v>1687</v>
      </c>
      <c r="B65" t="s">
        <v>10948</v>
      </c>
      <c r="C65" t="s">
        <v>55</v>
      </c>
      <c r="D65">
        <v>1.5239999999999996</v>
      </c>
      <c r="H65" s="1">
        <v>41724</v>
      </c>
      <c r="I65">
        <v>145.13000000000002</v>
      </c>
      <c r="K65" s="1">
        <v>41724</v>
      </c>
      <c r="L65">
        <v>145.13000000000002</v>
      </c>
      <c r="N65" s="1">
        <v>43038</v>
      </c>
      <c r="O65">
        <v>4025.73</v>
      </c>
      <c r="Q65" s="1">
        <v>42690</v>
      </c>
      <c r="R65">
        <v>36.72</v>
      </c>
      <c r="T65" s="1">
        <v>42698</v>
      </c>
      <c r="U65">
        <v>6394.5380000000023</v>
      </c>
      <c r="Y65" t="s">
        <v>2065</v>
      </c>
      <c r="Z65">
        <v>85.25500000000001</v>
      </c>
      <c r="AB65" t="s">
        <v>2065</v>
      </c>
      <c r="AC65">
        <v>85.25500000000001</v>
      </c>
      <c r="AE65" t="s">
        <v>2356</v>
      </c>
      <c r="AF65">
        <v>36.96</v>
      </c>
      <c r="AJ65" t="s">
        <v>2065</v>
      </c>
      <c r="AK65">
        <v>85.25500000000001</v>
      </c>
      <c r="AN65" t="s">
        <v>2065</v>
      </c>
      <c r="AO65">
        <v>85.25500000000001</v>
      </c>
      <c r="AQ65" t="s">
        <v>2065</v>
      </c>
      <c r="AR65">
        <v>67.25</v>
      </c>
      <c r="AV65" t="s">
        <v>2065</v>
      </c>
      <c r="AW65">
        <v>67.25</v>
      </c>
      <c r="BA65" t="s">
        <v>883</v>
      </c>
      <c r="BB65" t="s">
        <v>10948</v>
      </c>
      <c r="BC65">
        <v>7.76</v>
      </c>
      <c r="BE65" t="s">
        <v>782</v>
      </c>
      <c r="BF65" t="s">
        <v>10948</v>
      </c>
      <c r="BG65">
        <v>2235.84</v>
      </c>
      <c r="BI65" t="s">
        <v>2487</v>
      </c>
      <c r="BJ65" t="s">
        <v>10948</v>
      </c>
      <c r="BK65">
        <v>26.405999999999992</v>
      </c>
      <c r="BM65" t="s">
        <v>569</v>
      </c>
      <c r="BN65" t="s">
        <v>10948</v>
      </c>
      <c r="BO65" t="s">
        <v>55</v>
      </c>
      <c r="BP65">
        <v>331.20000000000005</v>
      </c>
    </row>
    <row r="66" spans="1:68" x14ac:dyDescent="0.25">
      <c r="C66" t="s">
        <v>79</v>
      </c>
      <c r="D66">
        <v>5.7150000000000016</v>
      </c>
      <c r="H66" s="1">
        <v>41726</v>
      </c>
      <c r="I66">
        <v>1823.8039999999999</v>
      </c>
      <c r="K66" s="1">
        <v>41726</v>
      </c>
      <c r="L66">
        <v>1823.8039999999999</v>
      </c>
      <c r="N66" s="1">
        <v>43037</v>
      </c>
      <c r="O66">
        <v>46.96</v>
      </c>
      <c r="Q66" s="1">
        <v>42058</v>
      </c>
      <c r="R66">
        <v>37.776000000000003</v>
      </c>
      <c r="T66" s="1">
        <v>43041</v>
      </c>
      <c r="U66">
        <v>6294.3860000000004</v>
      </c>
      <c r="Y66" t="s">
        <v>2600</v>
      </c>
      <c r="Z66">
        <v>41.64</v>
      </c>
      <c r="AB66" t="s">
        <v>2600</v>
      </c>
      <c r="AC66">
        <v>41.64</v>
      </c>
      <c r="AE66" t="s">
        <v>1308</v>
      </c>
      <c r="AF66">
        <v>57.352000000000004</v>
      </c>
      <c r="AJ66" t="s">
        <v>2600</v>
      </c>
      <c r="AK66">
        <v>41.64</v>
      </c>
      <c r="AN66" t="s">
        <v>2600</v>
      </c>
      <c r="AO66">
        <v>41.64</v>
      </c>
      <c r="AQ66" t="s">
        <v>2600</v>
      </c>
      <c r="AR66">
        <v>85.25500000000001</v>
      </c>
      <c r="AV66" t="s">
        <v>2600</v>
      </c>
      <c r="AW66">
        <v>85.25500000000001</v>
      </c>
      <c r="BA66" t="s">
        <v>629</v>
      </c>
      <c r="BB66" t="s">
        <v>10948</v>
      </c>
      <c r="BC66">
        <v>59.990000000000009</v>
      </c>
      <c r="BE66" t="s">
        <v>2836</v>
      </c>
      <c r="BF66" t="s">
        <v>10948</v>
      </c>
      <c r="BG66">
        <v>2233.6</v>
      </c>
      <c r="BI66" t="s">
        <v>2360</v>
      </c>
      <c r="BJ66" t="s">
        <v>10948</v>
      </c>
      <c r="BK66">
        <v>7.5060000000000002</v>
      </c>
      <c r="BM66" t="s">
        <v>585</v>
      </c>
      <c r="BN66" t="s">
        <v>10948</v>
      </c>
      <c r="BO66" t="s">
        <v>55</v>
      </c>
      <c r="BP66">
        <v>125.99</v>
      </c>
    </row>
    <row r="67" spans="1:68" x14ac:dyDescent="0.25">
      <c r="A67" t="s">
        <v>2071</v>
      </c>
      <c r="B67" t="s">
        <v>10948</v>
      </c>
      <c r="C67" t="s">
        <v>55</v>
      </c>
      <c r="D67">
        <v>34.370000000000005</v>
      </c>
      <c r="H67" s="1">
        <v>41727</v>
      </c>
      <c r="I67">
        <v>890.84099999999989</v>
      </c>
      <c r="K67" s="1">
        <v>41727</v>
      </c>
      <c r="L67">
        <v>890.84099999999989</v>
      </c>
      <c r="N67" s="1">
        <v>43036</v>
      </c>
      <c r="O67">
        <v>408.726</v>
      </c>
      <c r="Q67" s="1">
        <v>41688</v>
      </c>
      <c r="R67">
        <v>37.783999999999999</v>
      </c>
      <c r="T67" s="1">
        <v>42430</v>
      </c>
      <c r="U67">
        <v>6285.8060000000005</v>
      </c>
      <c r="Y67" t="s">
        <v>1608</v>
      </c>
      <c r="Z67">
        <v>343.07600000000002</v>
      </c>
      <c r="AB67" t="s">
        <v>1608</v>
      </c>
      <c r="AC67">
        <v>343.07600000000002</v>
      </c>
      <c r="AE67" t="s">
        <v>207</v>
      </c>
      <c r="AF67">
        <v>7.9680000000000009</v>
      </c>
      <c r="AJ67" t="s">
        <v>1608</v>
      </c>
      <c r="AK67">
        <v>343.07600000000002</v>
      </c>
      <c r="AN67" t="s">
        <v>1608</v>
      </c>
      <c r="AO67">
        <v>343.07600000000002</v>
      </c>
      <c r="AQ67" t="s">
        <v>1608</v>
      </c>
      <c r="AR67">
        <v>41.64</v>
      </c>
      <c r="AV67" t="s">
        <v>1608</v>
      </c>
      <c r="AW67">
        <v>41.64</v>
      </c>
      <c r="BA67" t="s">
        <v>2496</v>
      </c>
      <c r="BB67" t="s">
        <v>10948</v>
      </c>
      <c r="BC67">
        <v>34.08</v>
      </c>
      <c r="BE67" t="s">
        <v>420</v>
      </c>
      <c r="BF67" t="s">
        <v>10948</v>
      </c>
      <c r="BG67">
        <v>2135.5639999999999</v>
      </c>
      <c r="BI67" t="s">
        <v>951</v>
      </c>
      <c r="BJ67" t="s">
        <v>10948</v>
      </c>
      <c r="BK67">
        <v>33.695999999999998</v>
      </c>
      <c r="BM67" t="s">
        <v>3240</v>
      </c>
      <c r="BN67" t="s">
        <v>10948</v>
      </c>
      <c r="BO67" t="s">
        <v>55</v>
      </c>
      <c r="BP67">
        <v>62.910000000000004</v>
      </c>
    </row>
    <row r="68" spans="1:68" x14ac:dyDescent="0.25">
      <c r="C68" t="s">
        <v>12</v>
      </c>
      <c r="D68">
        <v>2.9460000000000006</v>
      </c>
      <c r="H68" s="1">
        <v>41728</v>
      </c>
      <c r="I68">
        <v>1170.3219999999999</v>
      </c>
      <c r="K68" s="1">
        <v>41728</v>
      </c>
      <c r="L68">
        <v>1170.3219999999999</v>
      </c>
      <c r="N68" s="1">
        <v>43035</v>
      </c>
      <c r="O68">
        <v>1086.3200000000002</v>
      </c>
      <c r="Q68" s="1">
        <v>41745</v>
      </c>
      <c r="R68">
        <v>39.072000000000003</v>
      </c>
      <c r="T68" s="1">
        <v>43093</v>
      </c>
      <c r="U68">
        <v>6233.0540000000001</v>
      </c>
      <c r="Y68" t="s">
        <v>2487</v>
      </c>
      <c r="Z68">
        <v>448.90199999999993</v>
      </c>
      <c r="AB68" t="s">
        <v>2487</v>
      </c>
      <c r="AC68">
        <v>448.90199999999993</v>
      </c>
      <c r="AE68" t="s">
        <v>1982</v>
      </c>
      <c r="AF68">
        <v>1102.8880000000001</v>
      </c>
      <c r="AJ68" t="s">
        <v>2487</v>
      </c>
      <c r="AK68">
        <v>448.90199999999993</v>
      </c>
      <c r="AN68" t="s">
        <v>2487</v>
      </c>
      <c r="AO68">
        <v>448.90199999999993</v>
      </c>
      <c r="AQ68" t="s">
        <v>2487</v>
      </c>
      <c r="AR68">
        <v>343.07600000000002</v>
      </c>
      <c r="AV68" t="s">
        <v>2487</v>
      </c>
      <c r="AW68">
        <v>343.07600000000002</v>
      </c>
      <c r="BA68" t="s">
        <v>2790</v>
      </c>
      <c r="BB68" t="s">
        <v>10948</v>
      </c>
      <c r="BC68">
        <v>15.88</v>
      </c>
      <c r="BE68" t="s">
        <v>136</v>
      </c>
      <c r="BF68" t="s">
        <v>10948</v>
      </c>
      <c r="BG68">
        <v>2130.3879999999999</v>
      </c>
      <c r="BI68" t="s">
        <v>2101</v>
      </c>
      <c r="BJ68" t="s">
        <v>10948</v>
      </c>
      <c r="BK68">
        <v>42.951999999999998</v>
      </c>
      <c r="BM68" t="s">
        <v>2366</v>
      </c>
      <c r="BN68" t="s">
        <v>10948</v>
      </c>
      <c r="BO68" t="s">
        <v>55</v>
      </c>
      <c r="BP68">
        <v>45.98</v>
      </c>
    </row>
    <row r="69" spans="1:68" x14ac:dyDescent="0.25">
      <c r="C69" t="s">
        <v>21</v>
      </c>
      <c r="D69">
        <v>51.064000000000007</v>
      </c>
      <c r="H69" s="1">
        <v>41729</v>
      </c>
      <c r="I69">
        <v>1959.5519999999999</v>
      </c>
      <c r="K69" s="1">
        <v>41729</v>
      </c>
      <c r="L69">
        <v>1959.5519999999999</v>
      </c>
      <c r="N69" s="1">
        <v>43034</v>
      </c>
      <c r="O69">
        <v>999.86799999999994</v>
      </c>
      <c r="Q69" s="1">
        <v>42397</v>
      </c>
      <c r="R69">
        <v>39.68</v>
      </c>
      <c r="T69" s="1">
        <v>42751</v>
      </c>
      <c r="U69">
        <v>6230.2919999999995</v>
      </c>
      <c r="Y69" t="s">
        <v>1172</v>
      </c>
      <c r="Z69">
        <v>452.96499999999997</v>
      </c>
      <c r="AB69" t="s">
        <v>1172</v>
      </c>
      <c r="AC69">
        <v>452.96499999999997</v>
      </c>
      <c r="AE69" t="s">
        <v>1498</v>
      </c>
      <c r="AF69">
        <v>92.48</v>
      </c>
      <c r="AJ69" t="s">
        <v>1172</v>
      </c>
      <c r="AK69">
        <v>452.96499999999997</v>
      </c>
      <c r="AN69" t="s">
        <v>1172</v>
      </c>
      <c r="AO69">
        <v>452.96499999999997</v>
      </c>
      <c r="AQ69" t="s">
        <v>1172</v>
      </c>
      <c r="AR69">
        <v>448.90199999999993</v>
      </c>
      <c r="AV69" t="s">
        <v>1172</v>
      </c>
      <c r="AW69">
        <v>448.90199999999993</v>
      </c>
      <c r="BA69" t="s">
        <v>353</v>
      </c>
      <c r="BB69" t="s">
        <v>10948</v>
      </c>
      <c r="BC69">
        <v>86.284000000000006</v>
      </c>
      <c r="BE69" t="s">
        <v>498</v>
      </c>
      <c r="BF69" t="s">
        <v>10948</v>
      </c>
      <c r="BG69">
        <v>2079.8960000000002</v>
      </c>
      <c r="BI69" t="s">
        <v>589</v>
      </c>
      <c r="BJ69" t="s">
        <v>10948</v>
      </c>
      <c r="BK69">
        <v>7.4340000000000011</v>
      </c>
      <c r="BM69" t="s">
        <v>1678</v>
      </c>
      <c r="BN69" t="s">
        <v>10948</v>
      </c>
      <c r="BO69" t="s">
        <v>55</v>
      </c>
      <c r="BP69">
        <v>41.720000000000006</v>
      </c>
    </row>
    <row r="70" spans="1:68" x14ac:dyDescent="0.25">
      <c r="A70" t="s">
        <v>1157</v>
      </c>
      <c r="B70" t="s">
        <v>10948</v>
      </c>
      <c r="C70" t="s">
        <v>79</v>
      </c>
      <c r="D70">
        <v>12.192</v>
      </c>
      <c r="H70" s="1">
        <v>41730</v>
      </c>
      <c r="I70">
        <v>119.88799999999999</v>
      </c>
      <c r="K70" s="1">
        <v>41730</v>
      </c>
      <c r="L70">
        <v>119.88799999999999</v>
      </c>
      <c r="N70" s="1">
        <v>43032</v>
      </c>
      <c r="O70">
        <v>529.08500000000004</v>
      </c>
      <c r="Q70" s="1">
        <v>41648</v>
      </c>
      <c r="R70">
        <v>40.544000000000004</v>
      </c>
      <c r="T70" s="1">
        <v>42974</v>
      </c>
      <c r="U70">
        <v>6190.5379999999996</v>
      </c>
      <c r="Y70" t="s">
        <v>2360</v>
      </c>
      <c r="Z70">
        <v>38.641999999999996</v>
      </c>
      <c r="AB70" t="s">
        <v>2360</v>
      </c>
      <c r="AC70">
        <v>38.641999999999996</v>
      </c>
      <c r="AE70" t="s">
        <v>2500</v>
      </c>
      <c r="AF70">
        <v>85.503999999999991</v>
      </c>
      <c r="AJ70" t="s">
        <v>2360</v>
      </c>
      <c r="AK70">
        <v>38.641999999999996</v>
      </c>
      <c r="AN70" t="s">
        <v>2360</v>
      </c>
      <c r="AO70">
        <v>38.641999999999996</v>
      </c>
      <c r="AQ70" t="s">
        <v>2360</v>
      </c>
      <c r="AR70">
        <v>452.96499999999997</v>
      </c>
      <c r="AV70" t="s">
        <v>2360</v>
      </c>
      <c r="AW70">
        <v>452.96499999999997</v>
      </c>
      <c r="BA70" t="s">
        <v>3193</v>
      </c>
      <c r="BB70" t="s">
        <v>10948</v>
      </c>
      <c r="BC70">
        <v>11.632</v>
      </c>
      <c r="BE70" t="s">
        <v>1442</v>
      </c>
      <c r="BF70" t="s">
        <v>10948</v>
      </c>
      <c r="BG70">
        <v>2079.4</v>
      </c>
      <c r="BI70" t="s">
        <v>1011</v>
      </c>
      <c r="BJ70" t="s">
        <v>10948</v>
      </c>
      <c r="BK70">
        <v>4.4879999999999995</v>
      </c>
      <c r="BM70" t="s">
        <v>2862</v>
      </c>
      <c r="BN70" t="s">
        <v>10948</v>
      </c>
      <c r="BO70" t="s">
        <v>55</v>
      </c>
      <c r="BP70">
        <v>38.272000000000006</v>
      </c>
    </row>
    <row r="71" spans="1:68" x14ac:dyDescent="0.25">
      <c r="A71" t="s">
        <v>168</v>
      </c>
      <c r="B71" t="s">
        <v>10948</v>
      </c>
      <c r="C71" t="s">
        <v>21</v>
      </c>
      <c r="D71">
        <v>51.648000000000003</v>
      </c>
      <c r="H71" s="1">
        <v>41731</v>
      </c>
      <c r="I71">
        <v>1458.5580000000002</v>
      </c>
      <c r="K71" s="1">
        <v>41731</v>
      </c>
      <c r="L71">
        <v>1458.5580000000002</v>
      </c>
      <c r="N71" s="1">
        <v>43031</v>
      </c>
      <c r="O71">
        <v>3352.3940000000002</v>
      </c>
      <c r="Q71" s="1">
        <v>42106</v>
      </c>
      <c r="R71">
        <v>40.74</v>
      </c>
      <c r="T71" s="1">
        <v>42357</v>
      </c>
      <c r="U71">
        <v>6120.6560000000009</v>
      </c>
      <c r="Y71" t="s">
        <v>951</v>
      </c>
      <c r="Z71">
        <v>91.72799999999998</v>
      </c>
      <c r="AB71" t="s">
        <v>951</v>
      </c>
      <c r="AC71">
        <v>91.72799999999998</v>
      </c>
      <c r="AE71" t="s">
        <v>204</v>
      </c>
      <c r="AF71">
        <v>25.920000000000005</v>
      </c>
      <c r="AJ71" t="s">
        <v>951</v>
      </c>
      <c r="AK71">
        <v>91.72799999999998</v>
      </c>
      <c r="AN71" t="s">
        <v>951</v>
      </c>
      <c r="AO71">
        <v>91.72799999999998</v>
      </c>
      <c r="AQ71" t="s">
        <v>951</v>
      </c>
      <c r="AR71">
        <v>38.641999999999996</v>
      </c>
      <c r="AV71" t="s">
        <v>951</v>
      </c>
      <c r="AW71">
        <v>38.641999999999996</v>
      </c>
      <c r="BA71" t="s">
        <v>2449</v>
      </c>
      <c r="BB71" t="s">
        <v>10948</v>
      </c>
      <c r="BC71">
        <v>49.5</v>
      </c>
      <c r="BE71" t="s">
        <v>445</v>
      </c>
      <c r="BF71" t="s">
        <v>10948</v>
      </c>
      <c r="BG71">
        <v>2058.4960000000001</v>
      </c>
      <c r="BI71" t="s">
        <v>2205</v>
      </c>
      <c r="BJ71" t="s">
        <v>10948</v>
      </c>
      <c r="BK71">
        <v>63.108000000000004</v>
      </c>
      <c r="BM71" t="s">
        <v>760</v>
      </c>
      <c r="BN71" t="s">
        <v>10948</v>
      </c>
      <c r="BO71" t="s">
        <v>55</v>
      </c>
      <c r="BP71">
        <v>146.352</v>
      </c>
    </row>
    <row r="72" spans="1:68" x14ac:dyDescent="0.25">
      <c r="A72" t="s">
        <v>392</v>
      </c>
      <c r="B72" t="s">
        <v>10948</v>
      </c>
      <c r="C72" t="s">
        <v>55</v>
      </c>
      <c r="D72">
        <v>8.6079999999999988</v>
      </c>
      <c r="H72" s="1">
        <v>41732</v>
      </c>
      <c r="I72">
        <v>233.45</v>
      </c>
      <c r="K72" s="1">
        <v>41732</v>
      </c>
      <c r="L72">
        <v>233.45</v>
      </c>
      <c r="N72" s="1">
        <v>43030</v>
      </c>
      <c r="O72">
        <v>15158.877000000002</v>
      </c>
      <c r="Q72" s="1">
        <v>42195</v>
      </c>
      <c r="R72">
        <v>43.286000000000001</v>
      </c>
      <c r="T72" s="1">
        <v>42715</v>
      </c>
      <c r="U72">
        <v>6102.2500000000009</v>
      </c>
      <c r="Y72" t="s">
        <v>2101</v>
      </c>
      <c r="Z72">
        <v>147.02800000000002</v>
      </c>
      <c r="AB72" t="s">
        <v>2101</v>
      </c>
      <c r="AC72">
        <v>147.02800000000002</v>
      </c>
      <c r="AE72" t="s">
        <v>2267</v>
      </c>
      <c r="AF72">
        <v>12.96</v>
      </c>
      <c r="AJ72" t="s">
        <v>2101</v>
      </c>
      <c r="AK72">
        <v>147.02800000000002</v>
      </c>
      <c r="AN72" t="s">
        <v>2101</v>
      </c>
      <c r="AO72">
        <v>147.02800000000002</v>
      </c>
      <c r="AQ72" t="s">
        <v>2101</v>
      </c>
      <c r="AR72">
        <v>91.72799999999998</v>
      </c>
      <c r="AV72" t="s">
        <v>2101</v>
      </c>
      <c r="AW72">
        <v>91.72799999999998</v>
      </c>
      <c r="BA72" t="s">
        <v>2348</v>
      </c>
      <c r="BB72" t="s">
        <v>10948</v>
      </c>
      <c r="BC72">
        <v>27.74</v>
      </c>
      <c r="BE72" t="s">
        <v>1522</v>
      </c>
      <c r="BF72" t="s">
        <v>10948</v>
      </c>
      <c r="BG72">
        <v>2040.03</v>
      </c>
      <c r="BI72" t="s">
        <v>286</v>
      </c>
      <c r="BJ72" t="s">
        <v>10948</v>
      </c>
      <c r="BK72">
        <v>61.38</v>
      </c>
      <c r="BM72" t="s">
        <v>2261</v>
      </c>
      <c r="BN72" t="s">
        <v>10948</v>
      </c>
      <c r="BO72" t="s">
        <v>55</v>
      </c>
      <c r="BP72">
        <v>81.539999999999992</v>
      </c>
    </row>
    <row r="73" spans="1:68" x14ac:dyDescent="0.25">
      <c r="A73" t="s">
        <v>223</v>
      </c>
      <c r="B73" t="s">
        <v>10948</v>
      </c>
      <c r="C73" t="s">
        <v>79</v>
      </c>
      <c r="D73">
        <v>17.216000000000001</v>
      </c>
      <c r="H73" s="1">
        <v>41733</v>
      </c>
      <c r="I73">
        <v>475.84399999999994</v>
      </c>
      <c r="K73" s="1">
        <v>41733</v>
      </c>
      <c r="L73">
        <v>475.84399999999994</v>
      </c>
      <c r="N73" s="1">
        <v>43029</v>
      </c>
      <c r="O73">
        <v>4537.2010000000009</v>
      </c>
      <c r="Q73" s="1">
        <v>42027</v>
      </c>
      <c r="R73">
        <v>43.66</v>
      </c>
      <c r="T73" s="1">
        <v>42344</v>
      </c>
      <c r="U73">
        <v>6061.5019999999986</v>
      </c>
      <c r="Y73" t="s">
        <v>589</v>
      </c>
      <c r="Z73">
        <v>65.254000000000005</v>
      </c>
      <c r="AB73" t="s">
        <v>589</v>
      </c>
      <c r="AC73">
        <v>65.254000000000005</v>
      </c>
      <c r="AE73" t="s">
        <v>999</v>
      </c>
      <c r="AF73">
        <v>29.900000000000002</v>
      </c>
      <c r="AJ73" t="s">
        <v>589</v>
      </c>
      <c r="AK73">
        <v>65.254000000000005</v>
      </c>
      <c r="AN73" t="s">
        <v>589</v>
      </c>
      <c r="AO73">
        <v>65.254000000000005</v>
      </c>
      <c r="AQ73" t="s">
        <v>589</v>
      </c>
      <c r="AR73">
        <v>147.02800000000002</v>
      </c>
      <c r="AV73" t="s">
        <v>589</v>
      </c>
      <c r="AW73">
        <v>147.02800000000002</v>
      </c>
      <c r="BA73" t="s">
        <v>1900</v>
      </c>
      <c r="BB73" t="s">
        <v>10948</v>
      </c>
      <c r="BC73">
        <v>18.689999999999998</v>
      </c>
      <c r="BE73" t="s">
        <v>2595</v>
      </c>
      <c r="BF73" t="s">
        <v>10948</v>
      </c>
      <c r="BG73">
        <v>2001.5170000000001</v>
      </c>
      <c r="BI73" t="s">
        <v>1092</v>
      </c>
      <c r="BJ73" t="s">
        <v>10948</v>
      </c>
      <c r="BK73">
        <v>6.84</v>
      </c>
      <c r="BM73" t="s">
        <v>812</v>
      </c>
      <c r="BN73" t="s">
        <v>10948</v>
      </c>
      <c r="BO73" t="s">
        <v>55</v>
      </c>
      <c r="BP73">
        <v>287.52</v>
      </c>
    </row>
    <row r="74" spans="1:68" x14ac:dyDescent="0.25">
      <c r="A74" t="s">
        <v>2065</v>
      </c>
      <c r="B74" t="s">
        <v>10948</v>
      </c>
      <c r="C74" t="s">
        <v>55</v>
      </c>
      <c r="D74">
        <v>2.8899999999999992</v>
      </c>
      <c r="H74" s="1">
        <v>41734</v>
      </c>
      <c r="I74">
        <v>5295.0979999999981</v>
      </c>
      <c r="K74" s="1">
        <v>41734</v>
      </c>
      <c r="L74">
        <v>5295.0979999999981</v>
      </c>
      <c r="N74" s="1">
        <v>43028</v>
      </c>
      <c r="O74">
        <v>1333.8580000000002</v>
      </c>
      <c r="Q74" s="1">
        <v>41949</v>
      </c>
      <c r="R74">
        <v>43.68</v>
      </c>
      <c r="T74" s="1">
        <v>42527</v>
      </c>
      <c r="U74">
        <v>6026.3120000000017</v>
      </c>
      <c r="Y74" t="s">
        <v>1011</v>
      </c>
      <c r="Z74">
        <v>43.758000000000003</v>
      </c>
      <c r="AB74" t="s">
        <v>1011</v>
      </c>
      <c r="AC74">
        <v>43.758000000000003</v>
      </c>
      <c r="AE74" t="s">
        <v>3014</v>
      </c>
      <c r="AF74">
        <v>237.53600000000003</v>
      </c>
      <c r="AJ74" t="s">
        <v>1011</v>
      </c>
      <c r="AK74">
        <v>43.758000000000003</v>
      </c>
      <c r="AN74" t="s">
        <v>1011</v>
      </c>
      <c r="AO74">
        <v>43.758000000000003</v>
      </c>
      <c r="AQ74" t="s">
        <v>1011</v>
      </c>
      <c r="AR74">
        <v>65.254000000000005</v>
      </c>
      <c r="AV74" t="s">
        <v>1011</v>
      </c>
      <c r="AW74">
        <v>65.254000000000005</v>
      </c>
      <c r="BA74" t="s">
        <v>1624</v>
      </c>
      <c r="BB74" t="s">
        <v>10948</v>
      </c>
      <c r="BC74">
        <v>96.320000000000007</v>
      </c>
      <c r="BE74" t="s">
        <v>2728</v>
      </c>
      <c r="BF74" t="s">
        <v>10948</v>
      </c>
      <c r="BG74">
        <v>1991.865</v>
      </c>
      <c r="BI74" t="s">
        <v>2333</v>
      </c>
      <c r="BJ74" t="s">
        <v>10948</v>
      </c>
      <c r="BK74">
        <v>13.68</v>
      </c>
      <c r="BM74" t="s">
        <v>467</v>
      </c>
      <c r="BN74" t="s">
        <v>10948</v>
      </c>
      <c r="BO74" t="s">
        <v>55</v>
      </c>
      <c r="BP74">
        <v>23.688000000000002</v>
      </c>
    </row>
    <row r="75" spans="1:68" x14ac:dyDescent="0.25">
      <c r="C75" t="s">
        <v>79</v>
      </c>
      <c r="D75">
        <v>23.12</v>
      </c>
      <c r="H75" s="1">
        <v>41735</v>
      </c>
      <c r="I75">
        <v>1650.6899999999998</v>
      </c>
      <c r="K75" s="1">
        <v>41735</v>
      </c>
      <c r="L75">
        <v>1650.6899999999998</v>
      </c>
      <c r="N75" s="1">
        <v>43027</v>
      </c>
      <c r="O75">
        <v>2781.8701999999998</v>
      </c>
      <c r="Q75" s="1">
        <v>41990</v>
      </c>
      <c r="R75">
        <v>45.533999999999999</v>
      </c>
      <c r="T75" s="1">
        <v>42826</v>
      </c>
      <c r="U75">
        <v>5972.9879999999994</v>
      </c>
      <c r="Y75" t="s">
        <v>2205</v>
      </c>
      <c r="Z75">
        <v>448.76800000000003</v>
      </c>
      <c r="AB75" t="s">
        <v>2205</v>
      </c>
      <c r="AC75">
        <v>448.76800000000003</v>
      </c>
      <c r="AE75" t="s">
        <v>2197</v>
      </c>
      <c r="AF75">
        <v>70.75200000000001</v>
      </c>
      <c r="AJ75" t="s">
        <v>2205</v>
      </c>
      <c r="AK75">
        <v>448.76800000000003</v>
      </c>
      <c r="AN75" t="s">
        <v>2205</v>
      </c>
      <c r="AO75">
        <v>448.76800000000003</v>
      </c>
      <c r="AQ75" t="s">
        <v>2205</v>
      </c>
      <c r="AR75">
        <v>43.758000000000003</v>
      </c>
      <c r="AV75" t="s">
        <v>2205</v>
      </c>
      <c r="AW75">
        <v>43.758000000000003</v>
      </c>
      <c r="BA75" t="s">
        <v>2996</v>
      </c>
      <c r="BB75" t="s">
        <v>10948</v>
      </c>
      <c r="BC75">
        <v>62.820000000000007</v>
      </c>
      <c r="BE75" t="s">
        <v>1026</v>
      </c>
      <c r="BF75" t="s">
        <v>10948</v>
      </c>
      <c r="BG75">
        <v>1986.4279999999999</v>
      </c>
      <c r="BI75" t="s">
        <v>3167</v>
      </c>
      <c r="BJ75" t="s">
        <v>10948</v>
      </c>
      <c r="BK75">
        <v>13.344000000000001</v>
      </c>
      <c r="BM75" t="s">
        <v>2219</v>
      </c>
      <c r="BN75" t="s">
        <v>10948</v>
      </c>
      <c r="BO75" t="s">
        <v>55</v>
      </c>
      <c r="BP75">
        <v>15.231999999999999</v>
      </c>
    </row>
    <row r="76" spans="1:68" x14ac:dyDescent="0.25">
      <c r="A76" t="s">
        <v>1608</v>
      </c>
      <c r="B76" t="s">
        <v>10948</v>
      </c>
      <c r="C76" t="s">
        <v>55</v>
      </c>
      <c r="D76">
        <v>60.339999999999996</v>
      </c>
      <c r="H76" s="1">
        <v>41736</v>
      </c>
      <c r="I76">
        <v>1021.1700000000001</v>
      </c>
      <c r="K76" s="1">
        <v>41736</v>
      </c>
      <c r="L76">
        <v>1021.1700000000001</v>
      </c>
      <c r="N76" s="1">
        <v>43025</v>
      </c>
      <c r="O76">
        <v>126.352</v>
      </c>
      <c r="Q76" s="1">
        <v>41662</v>
      </c>
      <c r="R76">
        <v>46.019999999999996</v>
      </c>
      <c r="T76" s="1">
        <v>42576</v>
      </c>
      <c r="U76">
        <v>5920.4879999999994</v>
      </c>
      <c r="Y76" t="s">
        <v>286</v>
      </c>
      <c r="Z76">
        <v>306.90000000000003</v>
      </c>
      <c r="AB76" t="s">
        <v>286</v>
      </c>
      <c r="AC76">
        <v>306.90000000000003</v>
      </c>
      <c r="AE76" t="s">
        <v>2815</v>
      </c>
      <c r="AF76">
        <v>34.24</v>
      </c>
      <c r="AJ76" t="s">
        <v>286</v>
      </c>
      <c r="AK76">
        <v>306.90000000000003</v>
      </c>
      <c r="AN76" t="s">
        <v>286</v>
      </c>
      <c r="AO76">
        <v>306.90000000000003</v>
      </c>
      <c r="AQ76" t="s">
        <v>286</v>
      </c>
      <c r="AR76">
        <v>448.76800000000003</v>
      </c>
      <c r="AV76" t="s">
        <v>286</v>
      </c>
      <c r="AW76">
        <v>448.76800000000003</v>
      </c>
      <c r="BA76" t="s">
        <v>2325</v>
      </c>
      <c r="BB76" t="s">
        <v>10948</v>
      </c>
      <c r="BC76">
        <v>39.76</v>
      </c>
      <c r="BE76" t="s">
        <v>2297</v>
      </c>
      <c r="BF76" t="s">
        <v>10948</v>
      </c>
      <c r="BG76">
        <v>1913.3295999999998</v>
      </c>
      <c r="BI76" t="s">
        <v>2495</v>
      </c>
      <c r="BJ76" t="s">
        <v>10948</v>
      </c>
      <c r="BK76">
        <v>173.166</v>
      </c>
      <c r="BM76" t="s">
        <v>2501</v>
      </c>
      <c r="BN76" t="s">
        <v>10948</v>
      </c>
      <c r="BO76" t="s">
        <v>55</v>
      </c>
      <c r="BP76">
        <v>70.08</v>
      </c>
    </row>
    <row r="77" spans="1:68" x14ac:dyDescent="0.25">
      <c r="C77" t="s">
        <v>21</v>
      </c>
      <c r="D77">
        <v>43.099999999999994</v>
      </c>
      <c r="H77" s="1">
        <v>41737</v>
      </c>
      <c r="I77">
        <v>1958.75</v>
      </c>
      <c r="K77" s="1">
        <v>41737</v>
      </c>
      <c r="L77">
        <v>1958.75</v>
      </c>
      <c r="N77" s="1">
        <v>43024</v>
      </c>
      <c r="O77">
        <v>3473.5970000000002</v>
      </c>
      <c r="Q77" s="1">
        <v>41819</v>
      </c>
      <c r="R77">
        <v>46.679999999999993</v>
      </c>
      <c r="T77" s="1">
        <v>42647</v>
      </c>
      <c r="U77">
        <v>5912.7820000000011</v>
      </c>
      <c r="Y77" t="s">
        <v>1092</v>
      </c>
      <c r="Z77">
        <v>45.144000000000005</v>
      </c>
      <c r="AB77" t="s">
        <v>1092</v>
      </c>
      <c r="AC77">
        <v>45.144000000000005</v>
      </c>
      <c r="AE77" t="s">
        <v>2953</v>
      </c>
      <c r="AF77">
        <v>75.696000000000012</v>
      </c>
      <c r="AJ77" t="s">
        <v>1092</v>
      </c>
      <c r="AK77">
        <v>45.144000000000005</v>
      </c>
      <c r="AN77" t="s">
        <v>1092</v>
      </c>
      <c r="AO77">
        <v>45.144000000000005</v>
      </c>
      <c r="AQ77" t="s">
        <v>1092</v>
      </c>
      <c r="AR77">
        <v>306.90000000000003</v>
      </c>
      <c r="AV77" t="s">
        <v>1092</v>
      </c>
      <c r="AW77">
        <v>306.90000000000003</v>
      </c>
      <c r="BA77" t="s">
        <v>2971</v>
      </c>
      <c r="BB77" t="s">
        <v>10948</v>
      </c>
      <c r="BC77">
        <v>35.28</v>
      </c>
      <c r="BE77" t="s">
        <v>1219</v>
      </c>
      <c r="BF77" t="s">
        <v>10948</v>
      </c>
      <c r="BG77">
        <v>1899.9240000000002</v>
      </c>
      <c r="BI77" t="s">
        <v>1020</v>
      </c>
      <c r="BJ77" t="s">
        <v>10948</v>
      </c>
      <c r="BK77">
        <v>69.5</v>
      </c>
      <c r="BM77" t="s">
        <v>2437</v>
      </c>
      <c r="BN77" t="s">
        <v>10948</v>
      </c>
      <c r="BO77" t="s">
        <v>55</v>
      </c>
      <c r="BP77">
        <v>27.002000000000002</v>
      </c>
    </row>
    <row r="78" spans="1:68" x14ac:dyDescent="0.25">
      <c r="A78" t="s">
        <v>2487</v>
      </c>
      <c r="B78" t="s">
        <v>10948</v>
      </c>
      <c r="C78" t="s">
        <v>55</v>
      </c>
      <c r="D78">
        <v>26.405999999999992</v>
      </c>
      <c r="H78" s="1">
        <v>41740</v>
      </c>
      <c r="I78">
        <v>1915.24</v>
      </c>
      <c r="K78" s="1">
        <v>41740</v>
      </c>
      <c r="L78">
        <v>1915.24</v>
      </c>
      <c r="N78" s="1">
        <v>43023</v>
      </c>
      <c r="O78">
        <v>1017.9399999999999</v>
      </c>
      <c r="Q78" s="1">
        <v>42425</v>
      </c>
      <c r="R78">
        <v>46.72</v>
      </c>
      <c r="T78" s="1">
        <v>42614</v>
      </c>
      <c r="U78">
        <v>5766.1519999999991</v>
      </c>
      <c r="Y78" t="s">
        <v>2333</v>
      </c>
      <c r="Z78">
        <v>88.92</v>
      </c>
      <c r="AB78" t="s">
        <v>2333</v>
      </c>
      <c r="AC78">
        <v>88.92</v>
      </c>
      <c r="AE78" t="s">
        <v>2226</v>
      </c>
      <c r="AF78">
        <v>328.38799999999998</v>
      </c>
      <c r="AJ78" t="s">
        <v>2333</v>
      </c>
      <c r="AK78">
        <v>88.92</v>
      </c>
      <c r="AN78" t="s">
        <v>2333</v>
      </c>
      <c r="AO78">
        <v>88.92</v>
      </c>
      <c r="AQ78" t="s">
        <v>2333</v>
      </c>
      <c r="AR78">
        <v>45.144000000000005</v>
      </c>
      <c r="AV78" t="s">
        <v>2333</v>
      </c>
      <c r="AW78">
        <v>45.144000000000005</v>
      </c>
      <c r="BA78" t="s">
        <v>1397</v>
      </c>
      <c r="BB78" t="s">
        <v>10948</v>
      </c>
      <c r="BC78">
        <v>9.6640000000000015</v>
      </c>
      <c r="BE78" t="s">
        <v>2484</v>
      </c>
      <c r="BF78" t="s">
        <v>10948</v>
      </c>
      <c r="BG78">
        <v>1856.19</v>
      </c>
      <c r="BI78" t="s">
        <v>883</v>
      </c>
      <c r="BJ78" t="s">
        <v>10948</v>
      </c>
      <c r="BK78">
        <v>7.76</v>
      </c>
      <c r="BM78" t="s">
        <v>782</v>
      </c>
      <c r="BN78" t="s">
        <v>10948</v>
      </c>
      <c r="BO78" t="s">
        <v>55</v>
      </c>
      <c r="BP78">
        <v>1117.92</v>
      </c>
    </row>
    <row r="79" spans="1:68" x14ac:dyDescent="0.25">
      <c r="A79" t="s">
        <v>2360</v>
      </c>
      <c r="B79" t="s">
        <v>10948</v>
      </c>
      <c r="C79" t="s">
        <v>12</v>
      </c>
      <c r="D79">
        <v>7.5060000000000002</v>
      </c>
      <c r="H79" s="1">
        <v>41741</v>
      </c>
      <c r="I79">
        <v>1912.1230000000003</v>
      </c>
      <c r="K79" s="1">
        <v>41741</v>
      </c>
      <c r="L79">
        <v>1912.1230000000003</v>
      </c>
      <c r="N79" s="1">
        <v>43022</v>
      </c>
      <c r="O79">
        <v>134.33199999999999</v>
      </c>
      <c r="Q79" s="1">
        <v>43037</v>
      </c>
      <c r="R79">
        <v>46.96</v>
      </c>
      <c r="T79" s="1">
        <v>42082</v>
      </c>
      <c r="U79">
        <v>5652.9395999999997</v>
      </c>
      <c r="Y79" t="s">
        <v>3167</v>
      </c>
      <c r="Z79">
        <v>95.075999999999993</v>
      </c>
      <c r="AB79" t="s">
        <v>3167</v>
      </c>
      <c r="AC79">
        <v>95.075999999999993</v>
      </c>
      <c r="AE79" t="s">
        <v>1786</v>
      </c>
      <c r="AF79">
        <v>174.55600000000001</v>
      </c>
      <c r="AJ79" t="s">
        <v>3167</v>
      </c>
      <c r="AK79">
        <v>95.075999999999993</v>
      </c>
      <c r="AN79" t="s">
        <v>3167</v>
      </c>
      <c r="AO79">
        <v>95.075999999999993</v>
      </c>
      <c r="AQ79" t="s">
        <v>3167</v>
      </c>
      <c r="AR79">
        <v>88.92</v>
      </c>
      <c r="AV79" t="s">
        <v>3167</v>
      </c>
      <c r="AW79">
        <v>88.92</v>
      </c>
      <c r="BA79" t="s">
        <v>2508</v>
      </c>
      <c r="BB79" t="s">
        <v>10948</v>
      </c>
      <c r="BC79">
        <v>362.92</v>
      </c>
      <c r="BE79" t="s">
        <v>2342</v>
      </c>
      <c r="BF79" t="s">
        <v>10948</v>
      </c>
      <c r="BG79">
        <v>1812.65</v>
      </c>
      <c r="BI79" t="s">
        <v>629</v>
      </c>
      <c r="BJ79" t="s">
        <v>10948</v>
      </c>
      <c r="BK79">
        <v>59.990000000000009</v>
      </c>
      <c r="BM79" t="s">
        <v>1038</v>
      </c>
      <c r="BN79" t="s">
        <v>10948</v>
      </c>
      <c r="BO79" t="s">
        <v>55</v>
      </c>
      <c r="BP79">
        <v>100.70400000000001</v>
      </c>
    </row>
    <row r="80" spans="1:68" x14ac:dyDescent="0.25">
      <c r="A80" t="s">
        <v>951</v>
      </c>
      <c r="B80" t="s">
        <v>10948</v>
      </c>
      <c r="C80" t="s">
        <v>12</v>
      </c>
      <c r="D80">
        <v>11.232000000000001</v>
      </c>
      <c r="H80" s="1">
        <v>41742</v>
      </c>
      <c r="I80">
        <v>638.57600000000014</v>
      </c>
      <c r="K80" s="1">
        <v>41742</v>
      </c>
      <c r="L80">
        <v>638.57600000000014</v>
      </c>
      <c r="N80" s="1">
        <v>43021</v>
      </c>
      <c r="O80">
        <v>8405.8019999999997</v>
      </c>
      <c r="Q80" s="1">
        <v>42787</v>
      </c>
      <c r="R80">
        <v>47.904000000000003</v>
      </c>
      <c r="T80" s="1">
        <v>43020</v>
      </c>
      <c r="U80">
        <v>5635.3540000000012</v>
      </c>
      <c r="Y80" t="s">
        <v>2495</v>
      </c>
      <c r="Z80">
        <v>279.3</v>
      </c>
      <c r="AB80" t="s">
        <v>2495</v>
      </c>
      <c r="AC80">
        <v>279.3</v>
      </c>
      <c r="AE80" t="s">
        <v>704</v>
      </c>
      <c r="AF80">
        <v>130.928</v>
      </c>
      <c r="AJ80" t="s">
        <v>2495</v>
      </c>
      <c r="AK80">
        <v>279.3</v>
      </c>
      <c r="AN80" t="s">
        <v>2495</v>
      </c>
      <c r="AO80">
        <v>279.3</v>
      </c>
      <c r="AQ80" t="s">
        <v>2495</v>
      </c>
      <c r="AR80">
        <v>95.075999999999993</v>
      </c>
      <c r="AV80" t="s">
        <v>2495</v>
      </c>
      <c r="AW80">
        <v>95.075999999999993</v>
      </c>
      <c r="BA80" t="s">
        <v>1409</v>
      </c>
      <c r="BB80" t="s">
        <v>10948</v>
      </c>
      <c r="BC80">
        <v>604.75199999999995</v>
      </c>
      <c r="BE80" t="s">
        <v>2568</v>
      </c>
      <c r="BF80" t="s">
        <v>10948</v>
      </c>
      <c r="BG80">
        <v>1793.98</v>
      </c>
      <c r="BI80" t="s">
        <v>2496</v>
      </c>
      <c r="BJ80" t="s">
        <v>10948</v>
      </c>
      <c r="BK80">
        <v>34.08</v>
      </c>
      <c r="BM80" t="s">
        <v>2484</v>
      </c>
      <c r="BN80" t="s">
        <v>10948</v>
      </c>
      <c r="BO80" t="s">
        <v>55</v>
      </c>
      <c r="BP80">
        <v>265.17</v>
      </c>
    </row>
    <row r="81" spans="1:68" x14ac:dyDescent="0.25">
      <c r="C81" t="s">
        <v>21</v>
      </c>
      <c r="D81">
        <v>22.463999999999999</v>
      </c>
      <c r="H81" s="1">
        <v>41744</v>
      </c>
      <c r="I81">
        <v>294.71999999999997</v>
      </c>
      <c r="K81" s="1">
        <v>41744</v>
      </c>
      <c r="L81">
        <v>294.71999999999997</v>
      </c>
      <c r="N81" s="1">
        <v>43020</v>
      </c>
      <c r="O81">
        <v>5635.3540000000012</v>
      </c>
      <c r="Q81" s="1">
        <v>42133</v>
      </c>
      <c r="R81">
        <v>48.81</v>
      </c>
      <c r="T81" s="1">
        <v>41974</v>
      </c>
      <c r="U81">
        <v>5624.3899999999985</v>
      </c>
      <c r="Y81" t="s">
        <v>942</v>
      </c>
      <c r="Z81">
        <v>195.05199999999999</v>
      </c>
      <c r="AB81" t="s">
        <v>942</v>
      </c>
      <c r="AC81">
        <v>195.05199999999999</v>
      </c>
      <c r="AE81" t="s">
        <v>1288</v>
      </c>
      <c r="AF81">
        <v>36.288000000000011</v>
      </c>
      <c r="AJ81" t="s">
        <v>942</v>
      </c>
      <c r="AK81">
        <v>195.05199999999999</v>
      </c>
      <c r="AN81" t="s">
        <v>942</v>
      </c>
      <c r="AO81">
        <v>195.05199999999999</v>
      </c>
      <c r="AQ81" t="s">
        <v>942</v>
      </c>
      <c r="AR81">
        <v>279.3</v>
      </c>
      <c r="AV81" t="s">
        <v>942</v>
      </c>
      <c r="AW81">
        <v>279.3</v>
      </c>
      <c r="BA81" t="s">
        <v>738</v>
      </c>
      <c r="BB81" t="s">
        <v>10948</v>
      </c>
      <c r="BC81">
        <v>185.57999999999998</v>
      </c>
      <c r="BE81" t="s">
        <v>1146</v>
      </c>
      <c r="BF81" t="s">
        <v>10948</v>
      </c>
      <c r="BG81">
        <v>1767.0119999999997</v>
      </c>
      <c r="BI81" t="s">
        <v>2790</v>
      </c>
      <c r="BJ81" t="s">
        <v>10948</v>
      </c>
      <c r="BK81">
        <v>15.88</v>
      </c>
      <c r="BM81" t="s">
        <v>682</v>
      </c>
      <c r="BN81" t="s">
        <v>10948</v>
      </c>
      <c r="BO81" t="s">
        <v>55</v>
      </c>
      <c r="BP81">
        <v>2591.5600000000004</v>
      </c>
    </row>
    <row r="82" spans="1:68" x14ac:dyDescent="0.25">
      <c r="A82" t="s">
        <v>2101</v>
      </c>
      <c r="B82" t="s">
        <v>10948</v>
      </c>
      <c r="C82" t="s">
        <v>55</v>
      </c>
      <c r="D82">
        <v>8.26</v>
      </c>
      <c r="H82" s="1">
        <v>41745</v>
      </c>
      <c r="I82">
        <v>39.072000000000003</v>
      </c>
      <c r="K82" s="1">
        <v>41745</v>
      </c>
      <c r="L82">
        <v>39.072000000000003</v>
      </c>
      <c r="N82" s="1">
        <v>43018</v>
      </c>
      <c r="O82">
        <v>239.358</v>
      </c>
      <c r="Q82" s="1">
        <v>42080</v>
      </c>
      <c r="R82">
        <v>48.84</v>
      </c>
      <c r="T82" s="1">
        <v>41967</v>
      </c>
      <c r="U82">
        <v>5578.6059999999998</v>
      </c>
      <c r="Y82" t="s">
        <v>1020</v>
      </c>
      <c r="Z82">
        <v>458.70000000000005</v>
      </c>
      <c r="AB82" t="s">
        <v>1020</v>
      </c>
      <c r="AC82">
        <v>458.70000000000005</v>
      </c>
      <c r="AE82" t="s">
        <v>3250</v>
      </c>
      <c r="AF82">
        <v>69.984000000000009</v>
      </c>
      <c r="AJ82" t="s">
        <v>1020</v>
      </c>
      <c r="AK82">
        <v>458.70000000000005</v>
      </c>
      <c r="AN82" t="s">
        <v>1020</v>
      </c>
      <c r="AO82">
        <v>458.70000000000005</v>
      </c>
      <c r="AQ82" t="s">
        <v>1020</v>
      </c>
      <c r="AR82">
        <v>195.05199999999999</v>
      </c>
      <c r="AV82" t="s">
        <v>1020</v>
      </c>
      <c r="AW82">
        <v>195.05199999999999</v>
      </c>
      <c r="BA82" t="s">
        <v>284</v>
      </c>
      <c r="BB82" t="s">
        <v>10948</v>
      </c>
      <c r="BC82">
        <v>44.24</v>
      </c>
      <c r="BE82" t="s">
        <v>1957</v>
      </c>
      <c r="BF82" t="s">
        <v>10948</v>
      </c>
      <c r="BG82">
        <v>1763.9100000000003</v>
      </c>
      <c r="BI82" t="s">
        <v>353</v>
      </c>
      <c r="BJ82" t="s">
        <v>10948</v>
      </c>
      <c r="BK82">
        <v>86.284000000000006</v>
      </c>
      <c r="BM82" t="s">
        <v>1793</v>
      </c>
      <c r="BN82" t="s">
        <v>10948</v>
      </c>
      <c r="BO82" t="s">
        <v>55</v>
      </c>
      <c r="BP82">
        <v>32.352000000000004</v>
      </c>
    </row>
    <row r="83" spans="1:68" x14ac:dyDescent="0.25">
      <c r="C83" t="s">
        <v>12</v>
      </c>
      <c r="D83">
        <v>8.26</v>
      </c>
      <c r="H83" s="1">
        <v>41747</v>
      </c>
      <c r="I83">
        <v>1020.5319999999999</v>
      </c>
      <c r="K83" s="1">
        <v>41747</v>
      </c>
      <c r="L83">
        <v>1020.5319999999999</v>
      </c>
      <c r="N83" s="1">
        <v>43017</v>
      </c>
      <c r="O83">
        <v>1496.5890000000002</v>
      </c>
      <c r="Q83" s="1">
        <v>42808</v>
      </c>
      <c r="R83">
        <v>49.616000000000007</v>
      </c>
      <c r="T83" s="1">
        <v>42989</v>
      </c>
      <c r="U83">
        <v>5564.0059999999994</v>
      </c>
      <c r="Y83" t="s">
        <v>883</v>
      </c>
      <c r="Z83">
        <v>44.231999999999999</v>
      </c>
      <c r="AB83" t="s">
        <v>883</v>
      </c>
      <c r="AC83">
        <v>44.231999999999999</v>
      </c>
      <c r="AE83" t="s">
        <v>2228</v>
      </c>
      <c r="AF83">
        <v>57.408000000000001</v>
      </c>
      <c r="AJ83" t="s">
        <v>883</v>
      </c>
      <c r="AK83">
        <v>44.231999999999999</v>
      </c>
      <c r="AN83" t="s">
        <v>883</v>
      </c>
      <c r="AO83">
        <v>44.231999999999999</v>
      </c>
      <c r="AQ83" t="s">
        <v>883</v>
      </c>
      <c r="AR83">
        <v>458.70000000000005</v>
      </c>
      <c r="AV83" t="s">
        <v>883</v>
      </c>
      <c r="AW83">
        <v>458.70000000000005</v>
      </c>
      <c r="BA83" t="s">
        <v>396</v>
      </c>
      <c r="BB83" t="s">
        <v>10948</v>
      </c>
      <c r="BC83">
        <v>191.26</v>
      </c>
      <c r="BE83" t="s">
        <v>754</v>
      </c>
      <c r="BF83" t="s">
        <v>10948</v>
      </c>
      <c r="BG83">
        <v>1759.03</v>
      </c>
      <c r="BI83" t="s">
        <v>3193</v>
      </c>
      <c r="BJ83" t="s">
        <v>10948</v>
      </c>
      <c r="BK83">
        <v>11.632</v>
      </c>
      <c r="BM83" t="s">
        <v>436</v>
      </c>
      <c r="BN83" t="s">
        <v>10948</v>
      </c>
      <c r="BO83" t="s">
        <v>55</v>
      </c>
      <c r="BP83">
        <v>111.67200000000001</v>
      </c>
    </row>
    <row r="84" spans="1:68" x14ac:dyDescent="0.25">
      <c r="C84" t="s">
        <v>21</v>
      </c>
      <c r="D84">
        <v>26.432000000000002</v>
      </c>
      <c r="H84" s="1">
        <v>41748</v>
      </c>
      <c r="I84">
        <v>205.47</v>
      </c>
      <c r="K84" s="1">
        <v>41748</v>
      </c>
      <c r="L84">
        <v>205.47</v>
      </c>
      <c r="N84" s="1">
        <v>43016</v>
      </c>
      <c r="O84">
        <v>608.35599999999999</v>
      </c>
      <c r="Q84" s="1">
        <v>42075</v>
      </c>
      <c r="R84">
        <v>51.016000000000005</v>
      </c>
      <c r="T84" s="1">
        <v>42310</v>
      </c>
      <c r="U84">
        <v>5528.5510000000004</v>
      </c>
      <c r="Y84" t="s">
        <v>916</v>
      </c>
      <c r="Z84">
        <v>35.588000000000001</v>
      </c>
      <c r="AB84" t="s">
        <v>916</v>
      </c>
      <c r="AC84">
        <v>35.588000000000001</v>
      </c>
      <c r="AE84" t="s">
        <v>3123</v>
      </c>
      <c r="AF84">
        <v>169.01600000000002</v>
      </c>
      <c r="AJ84" t="s">
        <v>916</v>
      </c>
      <c r="AK84">
        <v>35.588000000000001</v>
      </c>
      <c r="AN84" t="s">
        <v>916</v>
      </c>
      <c r="AO84">
        <v>35.588000000000001</v>
      </c>
      <c r="AQ84" t="s">
        <v>916</v>
      </c>
      <c r="AR84">
        <v>44.231999999999999</v>
      </c>
      <c r="AV84" t="s">
        <v>916</v>
      </c>
      <c r="AW84">
        <v>44.231999999999999</v>
      </c>
      <c r="BA84" t="s">
        <v>261</v>
      </c>
      <c r="BB84" t="s">
        <v>10948</v>
      </c>
      <c r="BC84">
        <v>60.17</v>
      </c>
      <c r="BE84" t="s">
        <v>3075</v>
      </c>
      <c r="BF84" t="s">
        <v>10948</v>
      </c>
      <c r="BG84">
        <v>1754.9000000000003</v>
      </c>
      <c r="BI84" t="s">
        <v>2449</v>
      </c>
      <c r="BJ84" t="s">
        <v>10948</v>
      </c>
      <c r="BK84">
        <v>49.5</v>
      </c>
      <c r="BM84" t="s">
        <v>445</v>
      </c>
      <c r="BN84" t="s">
        <v>10948</v>
      </c>
      <c r="BO84" t="s">
        <v>55</v>
      </c>
      <c r="BP84">
        <v>544.89600000000007</v>
      </c>
    </row>
    <row r="85" spans="1:68" x14ac:dyDescent="0.25">
      <c r="A85" t="s">
        <v>589</v>
      </c>
      <c r="B85" t="s">
        <v>10948</v>
      </c>
      <c r="C85" t="s">
        <v>12</v>
      </c>
      <c r="D85">
        <v>7.4340000000000011</v>
      </c>
      <c r="H85" s="1">
        <v>41749</v>
      </c>
      <c r="I85">
        <v>1250.45</v>
      </c>
      <c r="K85" s="1">
        <v>41749</v>
      </c>
      <c r="L85">
        <v>1250.45</v>
      </c>
      <c r="N85" s="1">
        <v>43015</v>
      </c>
      <c r="O85">
        <v>2749.21</v>
      </c>
      <c r="Q85" s="1">
        <v>42169</v>
      </c>
      <c r="R85">
        <v>51.072000000000003</v>
      </c>
      <c r="T85" s="1">
        <v>42353</v>
      </c>
      <c r="U85">
        <v>5494.7959999999994</v>
      </c>
      <c r="Y85" t="s">
        <v>629</v>
      </c>
      <c r="Z85">
        <v>159.40200000000004</v>
      </c>
      <c r="AB85" t="s">
        <v>629</v>
      </c>
      <c r="AC85">
        <v>159.40200000000004</v>
      </c>
      <c r="AE85" t="s">
        <v>1995</v>
      </c>
      <c r="AF85">
        <v>46.464000000000006</v>
      </c>
      <c r="AJ85" t="s">
        <v>629</v>
      </c>
      <c r="AK85">
        <v>159.40200000000004</v>
      </c>
      <c r="AN85" t="s">
        <v>629</v>
      </c>
      <c r="AO85">
        <v>159.40200000000004</v>
      </c>
      <c r="AQ85" t="s">
        <v>629</v>
      </c>
      <c r="AR85">
        <v>35.588000000000001</v>
      </c>
      <c r="AV85" t="s">
        <v>629</v>
      </c>
      <c r="AW85">
        <v>35.588000000000001</v>
      </c>
      <c r="BA85" t="s">
        <v>1497</v>
      </c>
      <c r="BB85" t="s">
        <v>10948</v>
      </c>
      <c r="BC85">
        <v>109.8</v>
      </c>
      <c r="BE85" t="s">
        <v>2468</v>
      </c>
      <c r="BF85" t="s">
        <v>10948</v>
      </c>
      <c r="BG85">
        <v>1730.6640000000002</v>
      </c>
      <c r="BI85" t="s">
        <v>2348</v>
      </c>
      <c r="BJ85" t="s">
        <v>10948</v>
      </c>
      <c r="BK85">
        <v>27.74</v>
      </c>
      <c r="BM85" t="s">
        <v>2514</v>
      </c>
      <c r="BN85" t="s">
        <v>10948</v>
      </c>
      <c r="BO85" t="s">
        <v>55</v>
      </c>
      <c r="BP85">
        <v>223.87199999999999</v>
      </c>
    </row>
    <row r="86" spans="1:68" x14ac:dyDescent="0.25">
      <c r="A86" t="s">
        <v>1011</v>
      </c>
      <c r="B86" t="s">
        <v>10948</v>
      </c>
      <c r="C86" t="s">
        <v>55</v>
      </c>
      <c r="D86">
        <v>4.4879999999999995</v>
      </c>
      <c r="H86" s="1">
        <v>41750</v>
      </c>
      <c r="I86">
        <v>845.3599999999999</v>
      </c>
      <c r="K86" s="1">
        <v>41750</v>
      </c>
      <c r="L86">
        <v>845.3599999999999</v>
      </c>
      <c r="N86" s="1">
        <v>43014</v>
      </c>
      <c r="O86">
        <v>1499.652</v>
      </c>
      <c r="Q86" s="1">
        <v>42528</v>
      </c>
      <c r="R86">
        <v>51.561999999999998</v>
      </c>
      <c r="T86" s="1">
        <v>43078</v>
      </c>
      <c r="U86">
        <v>5470.3900000000012</v>
      </c>
      <c r="Y86" t="s">
        <v>2496</v>
      </c>
      <c r="Z86">
        <v>90.88</v>
      </c>
      <c r="AB86" t="s">
        <v>2496</v>
      </c>
      <c r="AC86">
        <v>90.88</v>
      </c>
      <c r="AE86" t="s">
        <v>2783</v>
      </c>
      <c r="AF86">
        <v>113.84800000000001</v>
      </c>
      <c r="AJ86" t="s">
        <v>2496</v>
      </c>
      <c r="AK86">
        <v>90.88</v>
      </c>
      <c r="AN86" t="s">
        <v>2496</v>
      </c>
      <c r="AO86">
        <v>90.88</v>
      </c>
      <c r="AQ86" t="s">
        <v>2496</v>
      </c>
      <c r="AR86">
        <v>159.40200000000004</v>
      </c>
      <c r="AV86" t="s">
        <v>2496</v>
      </c>
      <c r="AW86">
        <v>159.40200000000004</v>
      </c>
      <c r="BA86" t="s">
        <v>572</v>
      </c>
      <c r="BB86" t="s">
        <v>10948</v>
      </c>
      <c r="BC86">
        <v>50</v>
      </c>
      <c r="BE86" t="s">
        <v>2543</v>
      </c>
      <c r="BF86" t="s">
        <v>10948</v>
      </c>
      <c r="BG86">
        <v>1726.2559999999999</v>
      </c>
      <c r="BI86" t="s">
        <v>1900</v>
      </c>
      <c r="BJ86" t="s">
        <v>10948</v>
      </c>
      <c r="BK86">
        <v>18.689999999999998</v>
      </c>
      <c r="BM86" t="s">
        <v>414</v>
      </c>
      <c r="BN86" t="s">
        <v>10948</v>
      </c>
      <c r="BO86" t="s">
        <v>55</v>
      </c>
      <c r="BP86">
        <v>59.920000000000009</v>
      </c>
    </row>
    <row r="87" spans="1:68" x14ac:dyDescent="0.25">
      <c r="A87" t="s">
        <v>2205</v>
      </c>
      <c r="B87" t="s">
        <v>10948</v>
      </c>
      <c r="C87" t="s">
        <v>12</v>
      </c>
      <c r="D87">
        <v>63.108000000000004</v>
      </c>
      <c r="H87" s="1">
        <v>41751</v>
      </c>
      <c r="I87">
        <v>257.75200000000001</v>
      </c>
      <c r="K87" s="1">
        <v>41751</v>
      </c>
      <c r="L87">
        <v>257.75200000000001</v>
      </c>
      <c r="N87" s="1">
        <v>43013</v>
      </c>
      <c r="O87">
        <v>6684.6159999999991</v>
      </c>
      <c r="Q87" s="1">
        <v>41687</v>
      </c>
      <c r="R87">
        <v>54.207999999999998</v>
      </c>
      <c r="T87" s="1">
        <v>41799</v>
      </c>
      <c r="U87">
        <v>5463.0080000000007</v>
      </c>
      <c r="Y87" t="s">
        <v>2790</v>
      </c>
      <c r="Z87">
        <v>43.67</v>
      </c>
      <c r="AB87" t="s">
        <v>2790</v>
      </c>
      <c r="AC87">
        <v>43.67</v>
      </c>
      <c r="AE87" t="s">
        <v>2575</v>
      </c>
      <c r="AF87">
        <v>101.592</v>
      </c>
      <c r="AJ87" t="s">
        <v>2790</v>
      </c>
      <c r="AK87">
        <v>43.67</v>
      </c>
      <c r="AN87" t="s">
        <v>2790</v>
      </c>
      <c r="AO87">
        <v>43.67</v>
      </c>
      <c r="AQ87" t="s">
        <v>2790</v>
      </c>
      <c r="AR87">
        <v>90.88</v>
      </c>
      <c r="AV87" t="s">
        <v>2790</v>
      </c>
      <c r="AW87">
        <v>90.88</v>
      </c>
      <c r="BA87" t="s">
        <v>2659</v>
      </c>
      <c r="BB87" t="s">
        <v>10948</v>
      </c>
      <c r="BC87">
        <v>35.316000000000003</v>
      </c>
      <c r="BE87" t="s">
        <v>141</v>
      </c>
      <c r="BF87" t="s">
        <v>10948</v>
      </c>
      <c r="BG87">
        <v>1715.89</v>
      </c>
      <c r="BI87" t="s">
        <v>1624</v>
      </c>
      <c r="BJ87" t="s">
        <v>10948</v>
      </c>
      <c r="BK87">
        <v>96.320000000000007</v>
      </c>
      <c r="BM87" t="s">
        <v>1314</v>
      </c>
      <c r="BN87" t="s">
        <v>10948</v>
      </c>
      <c r="BO87" t="s">
        <v>55</v>
      </c>
      <c r="BP87">
        <v>33.9</v>
      </c>
    </row>
    <row r="88" spans="1:68" x14ac:dyDescent="0.25">
      <c r="A88" t="s">
        <v>286</v>
      </c>
      <c r="B88" t="s">
        <v>10948</v>
      </c>
      <c r="C88" t="s">
        <v>21</v>
      </c>
      <c r="D88">
        <v>61.38</v>
      </c>
      <c r="H88" s="1">
        <v>41752</v>
      </c>
      <c r="I88">
        <v>643.9799999999999</v>
      </c>
      <c r="K88" s="1">
        <v>41752</v>
      </c>
      <c r="L88">
        <v>643.9799999999999</v>
      </c>
      <c r="N88" s="1">
        <v>43012</v>
      </c>
      <c r="O88">
        <v>19.98</v>
      </c>
      <c r="Q88" s="1">
        <v>41649</v>
      </c>
      <c r="R88">
        <v>54.83</v>
      </c>
      <c r="T88" s="1">
        <v>43010</v>
      </c>
      <c r="U88">
        <v>5418.0220000000008</v>
      </c>
      <c r="Y88" t="s">
        <v>491</v>
      </c>
      <c r="Z88">
        <v>13.992000000000001</v>
      </c>
      <c r="AB88" t="s">
        <v>491</v>
      </c>
      <c r="AC88">
        <v>13.992000000000001</v>
      </c>
      <c r="AE88" t="s">
        <v>2840</v>
      </c>
      <c r="AF88">
        <v>501.87600000000003</v>
      </c>
      <c r="AJ88" t="s">
        <v>491</v>
      </c>
      <c r="AK88">
        <v>13.992000000000001</v>
      </c>
      <c r="AN88" t="s">
        <v>491</v>
      </c>
      <c r="AO88">
        <v>13.992000000000001</v>
      </c>
      <c r="AQ88" t="s">
        <v>491</v>
      </c>
      <c r="AR88">
        <v>43.67</v>
      </c>
      <c r="AV88" t="s">
        <v>491</v>
      </c>
      <c r="AW88">
        <v>43.67</v>
      </c>
      <c r="BA88" t="s">
        <v>594</v>
      </c>
      <c r="BB88" t="s">
        <v>10948</v>
      </c>
      <c r="BC88">
        <v>69.72</v>
      </c>
      <c r="BE88" t="s">
        <v>1534</v>
      </c>
      <c r="BF88" t="s">
        <v>10948</v>
      </c>
      <c r="BG88">
        <v>1706.5080000000003</v>
      </c>
      <c r="BI88" t="s">
        <v>2996</v>
      </c>
      <c r="BJ88" t="s">
        <v>10948</v>
      </c>
      <c r="BK88">
        <v>62.820000000000007</v>
      </c>
      <c r="BM88" t="s">
        <v>225</v>
      </c>
      <c r="BN88" t="s">
        <v>10948</v>
      </c>
      <c r="BO88" t="s">
        <v>55</v>
      </c>
      <c r="BP88">
        <v>21.93</v>
      </c>
    </row>
    <row r="89" spans="1:68" x14ac:dyDescent="0.25">
      <c r="A89" t="s">
        <v>1092</v>
      </c>
      <c r="B89" t="s">
        <v>10948</v>
      </c>
      <c r="C89" t="s">
        <v>79</v>
      </c>
      <c r="D89">
        <v>6.84</v>
      </c>
      <c r="H89" s="1">
        <v>41754</v>
      </c>
      <c r="I89">
        <v>2379.9939999999997</v>
      </c>
      <c r="K89" s="1">
        <v>41754</v>
      </c>
      <c r="L89">
        <v>2379.9939999999997</v>
      </c>
      <c r="N89" s="1">
        <v>43011</v>
      </c>
      <c r="O89">
        <v>2504.4799999999996</v>
      </c>
      <c r="Q89" s="1">
        <v>41694</v>
      </c>
      <c r="R89">
        <v>55.672000000000004</v>
      </c>
      <c r="T89" s="1">
        <v>41943</v>
      </c>
      <c r="U89">
        <v>5362.0259999999998</v>
      </c>
      <c r="Y89" t="s">
        <v>353</v>
      </c>
      <c r="Z89">
        <v>166.05600000000001</v>
      </c>
      <c r="AB89" t="s">
        <v>353</v>
      </c>
      <c r="AC89">
        <v>166.05600000000001</v>
      </c>
      <c r="AE89" t="s">
        <v>1341</v>
      </c>
      <c r="AF89">
        <v>11.56</v>
      </c>
      <c r="AJ89" t="s">
        <v>353</v>
      </c>
      <c r="AK89">
        <v>166.05600000000001</v>
      </c>
      <c r="AN89" t="s">
        <v>353</v>
      </c>
      <c r="AO89">
        <v>166.05600000000001</v>
      </c>
      <c r="AQ89" t="s">
        <v>353</v>
      </c>
      <c r="AR89">
        <v>13.992000000000001</v>
      </c>
      <c r="AV89" t="s">
        <v>353</v>
      </c>
      <c r="AW89">
        <v>13.992000000000001</v>
      </c>
      <c r="BA89" t="s">
        <v>31</v>
      </c>
      <c r="BB89" t="s">
        <v>10948</v>
      </c>
      <c r="BC89">
        <v>184.70400000000001</v>
      </c>
      <c r="BE89" t="s">
        <v>1120</v>
      </c>
      <c r="BF89" t="s">
        <v>10948</v>
      </c>
      <c r="BG89">
        <v>1652.94</v>
      </c>
      <c r="BI89" t="s">
        <v>2325</v>
      </c>
      <c r="BJ89" t="s">
        <v>10948</v>
      </c>
      <c r="BK89">
        <v>39.76</v>
      </c>
      <c r="BM89" t="s">
        <v>1570</v>
      </c>
      <c r="BN89" t="s">
        <v>10948</v>
      </c>
      <c r="BO89" t="s">
        <v>55</v>
      </c>
      <c r="BP89">
        <v>5.28</v>
      </c>
    </row>
    <row r="90" spans="1:68" x14ac:dyDescent="0.25">
      <c r="A90" t="s">
        <v>2333</v>
      </c>
      <c r="B90" t="s">
        <v>10948</v>
      </c>
      <c r="C90" t="s">
        <v>21</v>
      </c>
      <c r="D90">
        <v>13.68</v>
      </c>
      <c r="H90" s="1">
        <v>41755</v>
      </c>
      <c r="I90">
        <v>282.56800000000004</v>
      </c>
      <c r="K90" s="1">
        <v>41755</v>
      </c>
      <c r="L90">
        <v>282.56800000000004</v>
      </c>
      <c r="N90" s="1">
        <v>43010</v>
      </c>
      <c r="O90">
        <v>5418.0220000000008</v>
      </c>
      <c r="Q90" s="1">
        <v>41936</v>
      </c>
      <c r="R90">
        <v>56.49</v>
      </c>
      <c r="T90" s="1">
        <v>42982</v>
      </c>
      <c r="U90">
        <v>5360.2020000000002</v>
      </c>
      <c r="Y90" t="s">
        <v>3193</v>
      </c>
      <c r="Z90">
        <v>81.424000000000007</v>
      </c>
      <c r="AB90" t="s">
        <v>3193</v>
      </c>
      <c r="AC90">
        <v>81.424000000000007</v>
      </c>
      <c r="AE90" t="s">
        <v>2073</v>
      </c>
      <c r="AF90">
        <v>165.66399999999999</v>
      </c>
      <c r="AJ90" t="s">
        <v>3193</v>
      </c>
      <c r="AK90">
        <v>81.424000000000007</v>
      </c>
      <c r="AN90" t="s">
        <v>3193</v>
      </c>
      <c r="AO90">
        <v>81.424000000000007</v>
      </c>
      <c r="AQ90" t="s">
        <v>3193</v>
      </c>
      <c r="AR90">
        <v>166.05600000000001</v>
      </c>
      <c r="AV90" t="s">
        <v>3193</v>
      </c>
      <c r="AW90">
        <v>166.05600000000001</v>
      </c>
      <c r="BA90" t="s">
        <v>3135</v>
      </c>
      <c r="BB90" t="s">
        <v>10948</v>
      </c>
      <c r="BC90">
        <v>137.19999999999999</v>
      </c>
      <c r="BE90" t="s">
        <v>1739</v>
      </c>
      <c r="BF90" t="s">
        <v>10948</v>
      </c>
      <c r="BG90">
        <v>1646.9179999999999</v>
      </c>
      <c r="BI90" t="s">
        <v>2971</v>
      </c>
      <c r="BJ90" t="s">
        <v>10948</v>
      </c>
      <c r="BK90">
        <v>35.28</v>
      </c>
      <c r="BM90" t="s">
        <v>84</v>
      </c>
      <c r="BN90" t="s">
        <v>10948</v>
      </c>
      <c r="BO90" t="s">
        <v>55</v>
      </c>
      <c r="BP90">
        <v>20.195999999999998</v>
      </c>
    </row>
    <row r="91" spans="1:68" x14ac:dyDescent="0.25">
      <c r="A91" t="s">
        <v>3167</v>
      </c>
      <c r="B91" t="s">
        <v>10948</v>
      </c>
      <c r="C91" t="s">
        <v>55</v>
      </c>
      <c r="D91">
        <v>13.344000000000001</v>
      </c>
      <c r="H91" s="1">
        <v>41757</v>
      </c>
      <c r="I91">
        <v>2578.4760000000001</v>
      </c>
      <c r="K91" s="1">
        <v>41757</v>
      </c>
      <c r="L91">
        <v>2578.4760000000001</v>
      </c>
      <c r="N91" s="1">
        <v>43009</v>
      </c>
      <c r="O91">
        <v>2978.4659999999999</v>
      </c>
      <c r="Q91" s="1">
        <v>42423</v>
      </c>
      <c r="R91">
        <v>57.576000000000001</v>
      </c>
      <c r="T91" s="1">
        <v>41902</v>
      </c>
      <c r="U91">
        <v>5335.9679999999998</v>
      </c>
      <c r="Y91" t="s">
        <v>2449</v>
      </c>
      <c r="Z91">
        <v>196.02</v>
      </c>
      <c r="AB91" t="s">
        <v>2449</v>
      </c>
      <c r="AC91">
        <v>196.02</v>
      </c>
      <c r="AE91" t="s">
        <v>1054</v>
      </c>
      <c r="AF91">
        <v>89.424000000000021</v>
      </c>
      <c r="AJ91" t="s">
        <v>2449</v>
      </c>
      <c r="AK91">
        <v>196.02</v>
      </c>
      <c r="AN91" t="s">
        <v>2449</v>
      </c>
      <c r="AO91">
        <v>196.02</v>
      </c>
      <c r="AQ91" t="s">
        <v>2449</v>
      </c>
      <c r="AR91">
        <v>81.424000000000007</v>
      </c>
      <c r="AV91" t="s">
        <v>2449</v>
      </c>
      <c r="AW91">
        <v>81.424000000000007</v>
      </c>
      <c r="BA91" t="s">
        <v>1594</v>
      </c>
      <c r="BB91" t="s">
        <v>10948</v>
      </c>
      <c r="BC91">
        <v>46.376000000000005</v>
      </c>
      <c r="BE91" t="s">
        <v>3246</v>
      </c>
      <c r="BF91" t="s">
        <v>10948</v>
      </c>
      <c r="BG91">
        <v>1619.82</v>
      </c>
      <c r="BI91" t="s">
        <v>1397</v>
      </c>
      <c r="BJ91" t="s">
        <v>10948</v>
      </c>
      <c r="BK91">
        <v>9.6640000000000015</v>
      </c>
      <c r="BM91" t="s">
        <v>2581</v>
      </c>
      <c r="BN91" t="s">
        <v>10948</v>
      </c>
      <c r="BO91" t="s">
        <v>55</v>
      </c>
      <c r="BP91">
        <v>12.672000000000001</v>
      </c>
    </row>
    <row r="92" spans="1:68" x14ac:dyDescent="0.25">
      <c r="A92" t="s">
        <v>2495</v>
      </c>
      <c r="B92" t="s">
        <v>10948</v>
      </c>
      <c r="C92" t="s">
        <v>79</v>
      </c>
      <c r="D92">
        <v>121.03</v>
      </c>
      <c r="H92" s="1">
        <v>41758</v>
      </c>
      <c r="I92">
        <v>768.84400000000005</v>
      </c>
      <c r="K92" s="1">
        <v>41758</v>
      </c>
      <c r="L92">
        <v>768.84400000000005</v>
      </c>
      <c r="N92" s="1">
        <v>43008</v>
      </c>
      <c r="O92">
        <v>540.75999999999988</v>
      </c>
      <c r="Q92" s="1">
        <v>41924</v>
      </c>
      <c r="R92">
        <v>58.53</v>
      </c>
      <c r="T92" s="1">
        <v>43070</v>
      </c>
      <c r="U92">
        <v>5331.1779999999999</v>
      </c>
      <c r="Y92" t="s">
        <v>2700</v>
      </c>
      <c r="Z92">
        <v>102</v>
      </c>
      <c r="AB92" t="s">
        <v>2700</v>
      </c>
      <c r="AC92">
        <v>102</v>
      </c>
      <c r="AE92" t="s">
        <v>3043</v>
      </c>
      <c r="AF92">
        <v>79.056000000000012</v>
      </c>
      <c r="AJ92" t="s">
        <v>2700</v>
      </c>
      <c r="AK92">
        <v>102</v>
      </c>
      <c r="AN92" t="s">
        <v>2700</v>
      </c>
      <c r="AO92">
        <v>102</v>
      </c>
      <c r="AQ92" t="s">
        <v>2700</v>
      </c>
      <c r="AR92">
        <v>196.02</v>
      </c>
      <c r="AV92" t="s">
        <v>2700</v>
      </c>
      <c r="AW92">
        <v>196.02</v>
      </c>
      <c r="BA92" t="s">
        <v>279</v>
      </c>
      <c r="BB92" t="s">
        <v>10948</v>
      </c>
      <c r="BC92">
        <v>7.2160000000000002</v>
      </c>
      <c r="BE92" t="s">
        <v>1904</v>
      </c>
      <c r="BF92" t="s">
        <v>10948</v>
      </c>
      <c r="BG92">
        <v>1592.8500000000001</v>
      </c>
      <c r="BI92" t="s">
        <v>2508</v>
      </c>
      <c r="BJ92" t="s">
        <v>10948</v>
      </c>
      <c r="BK92">
        <v>362.92</v>
      </c>
      <c r="BM92" t="s">
        <v>624</v>
      </c>
      <c r="BN92" t="s">
        <v>10948</v>
      </c>
      <c r="BO92" t="s">
        <v>55</v>
      </c>
      <c r="BP92">
        <v>41.92</v>
      </c>
    </row>
    <row r="93" spans="1:68" x14ac:dyDescent="0.25">
      <c r="C93" t="s">
        <v>12</v>
      </c>
      <c r="D93">
        <v>52.136000000000003</v>
      </c>
      <c r="H93" s="1">
        <v>41759</v>
      </c>
      <c r="I93">
        <v>1048.74</v>
      </c>
      <c r="K93" s="1">
        <v>41759</v>
      </c>
      <c r="L93">
        <v>1048.74</v>
      </c>
      <c r="N93" s="1">
        <v>43007</v>
      </c>
      <c r="O93">
        <v>1944.08</v>
      </c>
      <c r="Q93" s="1">
        <v>41875</v>
      </c>
      <c r="R93">
        <v>59.739999999999995</v>
      </c>
      <c r="T93" s="1">
        <v>42545</v>
      </c>
      <c r="U93">
        <v>5310.9520000000002</v>
      </c>
      <c r="Y93" t="s">
        <v>2348</v>
      </c>
      <c r="Z93">
        <v>76.649999999999991</v>
      </c>
      <c r="AB93" t="s">
        <v>2348</v>
      </c>
      <c r="AC93">
        <v>76.649999999999991</v>
      </c>
      <c r="AE93" t="s">
        <v>2826</v>
      </c>
      <c r="AF93">
        <v>56.21200000000001</v>
      </c>
      <c r="AJ93" t="s">
        <v>2348</v>
      </c>
      <c r="AK93">
        <v>76.649999999999991</v>
      </c>
      <c r="AN93" t="s">
        <v>2348</v>
      </c>
      <c r="AO93">
        <v>76.649999999999991</v>
      </c>
      <c r="AQ93" t="s">
        <v>2348</v>
      </c>
      <c r="AR93">
        <v>102</v>
      </c>
      <c r="AV93" t="s">
        <v>2348</v>
      </c>
      <c r="AW93">
        <v>102</v>
      </c>
      <c r="BA93" t="s">
        <v>2876</v>
      </c>
      <c r="BB93" t="s">
        <v>10948</v>
      </c>
      <c r="BC93">
        <v>386.07800000000003</v>
      </c>
      <c r="BE93" t="s">
        <v>470</v>
      </c>
      <c r="BF93" t="s">
        <v>10948</v>
      </c>
      <c r="BG93">
        <v>1550.6000000000001</v>
      </c>
      <c r="BI93" t="s">
        <v>1409</v>
      </c>
      <c r="BJ93" t="s">
        <v>10948</v>
      </c>
      <c r="BK93">
        <v>604.75199999999995</v>
      </c>
      <c r="BM93" t="s">
        <v>104</v>
      </c>
      <c r="BN93" t="s">
        <v>10948</v>
      </c>
      <c r="BO93" t="s">
        <v>55</v>
      </c>
      <c r="BP93">
        <v>119.86400000000002</v>
      </c>
    </row>
    <row r="94" spans="1:68" x14ac:dyDescent="0.25">
      <c r="A94" t="s">
        <v>1020</v>
      </c>
      <c r="B94" t="s">
        <v>10948</v>
      </c>
      <c r="C94" t="s">
        <v>12</v>
      </c>
      <c r="D94">
        <v>69.5</v>
      </c>
      <c r="H94" s="1">
        <v>41761</v>
      </c>
      <c r="I94">
        <v>506.12000000000006</v>
      </c>
      <c r="K94" s="1">
        <v>41761</v>
      </c>
      <c r="L94">
        <v>506.12000000000006</v>
      </c>
      <c r="N94" s="1">
        <v>43006</v>
      </c>
      <c r="O94">
        <v>559.27100000000007</v>
      </c>
      <c r="Q94" s="1">
        <v>42162</v>
      </c>
      <c r="R94">
        <v>59.768000000000008</v>
      </c>
      <c r="T94" s="1">
        <v>42517</v>
      </c>
      <c r="U94">
        <v>5305.0779999999995</v>
      </c>
      <c r="Y94" t="s">
        <v>1900</v>
      </c>
      <c r="Z94">
        <v>93.984000000000009</v>
      </c>
      <c r="AB94" t="s">
        <v>1900</v>
      </c>
      <c r="AC94">
        <v>93.984000000000009</v>
      </c>
      <c r="AE94" t="s">
        <v>686</v>
      </c>
      <c r="AF94">
        <v>721.74400000000003</v>
      </c>
      <c r="AJ94" t="s">
        <v>1900</v>
      </c>
      <c r="AK94">
        <v>93.984000000000009</v>
      </c>
      <c r="AN94" t="s">
        <v>1900</v>
      </c>
      <c r="AO94">
        <v>93.984000000000009</v>
      </c>
      <c r="AQ94" t="s">
        <v>1900</v>
      </c>
      <c r="AR94">
        <v>76.649999999999991</v>
      </c>
      <c r="AV94" t="s">
        <v>1900</v>
      </c>
      <c r="AW94">
        <v>76.649999999999991</v>
      </c>
      <c r="BA94" t="s">
        <v>1852</v>
      </c>
      <c r="BB94" t="s">
        <v>10948</v>
      </c>
      <c r="BC94">
        <v>50.495999999999995</v>
      </c>
      <c r="BE94" t="s">
        <v>2646</v>
      </c>
      <c r="BF94" t="s">
        <v>10948</v>
      </c>
      <c r="BG94">
        <v>1539.9959999999999</v>
      </c>
      <c r="BI94" t="s">
        <v>738</v>
      </c>
      <c r="BJ94" t="s">
        <v>10948</v>
      </c>
      <c r="BK94">
        <v>185.57999999999998</v>
      </c>
      <c r="BM94" t="s">
        <v>5931</v>
      </c>
      <c r="BN94" t="s">
        <v>10948</v>
      </c>
      <c r="BO94" t="s">
        <v>55</v>
      </c>
      <c r="BP94">
        <v>30.792000000000002</v>
      </c>
    </row>
    <row r="95" spans="1:68" x14ac:dyDescent="0.25">
      <c r="A95" t="s">
        <v>883</v>
      </c>
      <c r="B95" t="s">
        <v>10948</v>
      </c>
      <c r="C95" t="s">
        <v>79</v>
      </c>
      <c r="D95">
        <v>7.76</v>
      </c>
      <c r="H95" s="1">
        <v>41762</v>
      </c>
      <c r="I95">
        <v>72.632000000000005</v>
      </c>
      <c r="K95" s="1">
        <v>41762</v>
      </c>
      <c r="L95">
        <v>72.632000000000005</v>
      </c>
      <c r="N95" s="1">
        <v>43004</v>
      </c>
      <c r="O95">
        <v>1486.576</v>
      </c>
      <c r="Q95" s="1">
        <v>42851</v>
      </c>
      <c r="R95">
        <v>61.608000000000004</v>
      </c>
      <c r="T95" s="1">
        <v>41734</v>
      </c>
      <c r="U95">
        <v>5295.0979999999981</v>
      </c>
      <c r="Y95" t="s">
        <v>2167</v>
      </c>
      <c r="Z95">
        <v>72.848000000000013</v>
      </c>
      <c r="AB95" t="s">
        <v>2167</v>
      </c>
      <c r="AC95">
        <v>72.848000000000013</v>
      </c>
      <c r="AE95" t="s">
        <v>1597</v>
      </c>
      <c r="AF95">
        <v>77.087999999999994</v>
      </c>
      <c r="AJ95" t="s">
        <v>2167</v>
      </c>
      <c r="AK95">
        <v>72.848000000000013</v>
      </c>
      <c r="AN95" t="s">
        <v>2167</v>
      </c>
      <c r="AO95">
        <v>72.848000000000013</v>
      </c>
      <c r="AQ95" t="s">
        <v>2167</v>
      </c>
      <c r="AR95">
        <v>93.984000000000009</v>
      </c>
      <c r="AV95" t="s">
        <v>2167</v>
      </c>
      <c r="AW95">
        <v>93.984000000000009</v>
      </c>
      <c r="BA95" t="s">
        <v>740</v>
      </c>
      <c r="BB95" t="s">
        <v>10948</v>
      </c>
      <c r="BC95">
        <v>39.72</v>
      </c>
      <c r="BE95" t="s">
        <v>2518</v>
      </c>
      <c r="BF95" t="s">
        <v>10948</v>
      </c>
      <c r="BG95">
        <v>1525.076</v>
      </c>
      <c r="BI95" t="s">
        <v>284</v>
      </c>
      <c r="BJ95" t="s">
        <v>10948</v>
      </c>
      <c r="BK95">
        <v>44.24</v>
      </c>
      <c r="BM95" t="s">
        <v>5925</v>
      </c>
      <c r="BN95" t="s">
        <v>10948</v>
      </c>
      <c r="BO95" t="s">
        <v>55</v>
      </c>
      <c r="BP95">
        <v>67.536000000000016</v>
      </c>
    </row>
    <row r="96" spans="1:68" x14ac:dyDescent="0.25">
      <c r="A96" t="s">
        <v>629</v>
      </c>
      <c r="B96" t="s">
        <v>10948</v>
      </c>
      <c r="C96" t="s">
        <v>55</v>
      </c>
      <c r="D96">
        <v>20.568000000000001</v>
      </c>
      <c r="H96" s="1">
        <v>41763</v>
      </c>
      <c r="I96">
        <v>187.43199999999999</v>
      </c>
      <c r="K96" s="1">
        <v>41763</v>
      </c>
      <c r="L96">
        <v>187.43199999999999</v>
      </c>
      <c r="N96" s="1">
        <v>43003</v>
      </c>
      <c r="O96">
        <v>1412.213</v>
      </c>
      <c r="Q96" s="1">
        <v>41653</v>
      </c>
      <c r="R96">
        <v>61.96</v>
      </c>
      <c r="T96" s="1">
        <v>42707</v>
      </c>
      <c r="U96">
        <v>5269.8160000000007</v>
      </c>
      <c r="Y96" t="s">
        <v>1624</v>
      </c>
      <c r="Z96">
        <v>227.04</v>
      </c>
      <c r="AB96" t="s">
        <v>1624</v>
      </c>
      <c r="AC96">
        <v>227.04</v>
      </c>
      <c r="AE96" t="s">
        <v>957</v>
      </c>
      <c r="AF96">
        <v>109.56800000000001</v>
      </c>
      <c r="AJ96" t="s">
        <v>1624</v>
      </c>
      <c r="AK96">
        <v>227.04</v>
      </c>
      <c r="AN96" t="s">
        <v>1624</v>
      </c>
      <c r="AO96">
        <v>227.04</v>
      </c>
      <c r="AQ96" t="s">
        <v>1624</v>
      </c>
      <c r="AR96">
        <v>72.848000000000013</v>
      </c>
      <c r="AV96" t="s">
        <v>1624</v>
      </c>
      <c r="AW96">
        <v>72.848000000000013</v>
      </c>
      <c r="BA96" t="s">
        <v>888</v>
      </c>
      <c r="BB96" t="s">
        <v>10948</v>
      </c>
      <c r="BC96">
        <v>19.799999999999997</v>
      </c>
      <c r="BE96" t="s">
        <v>1550</v>
      </c>
      <c r="BF96" t="s">
        <v>10948</v>
      </c>
      <c r="BG96">
        <v>1511.92</v>
      </c>
      <c r="BI96" t="s">
        <v>396</v>
      </c>
      <c r="BJ96" t="s">
        <v>10948</v>
      </c>
      <c r="BK96">
        <v>191.26</v>
      </c>
      <c r="BM96" t="s">
        <v>5929</v>
      </c>
      <c r="BN96" t="s">
        <v>10948</v>
      </c>
      <c r="BO96" t="s">
        <v>55</v>
      </c>
      <c r="BP96">
        <v>41.135999999999996</v>
      </c>
    </row>
    <row r="97" spans="1:68" x14ac:dyDescent="0.25">
      <c r="C97" t="s">
        <v>79</v>
      </c>
      <c r="D97">
        <v>39.422000000000004</v>
      </c>
      <c r="H97" s="1">
        <v>41764</v>
      </c>
      <c r="I97">
        <v>260.97699999999998</v>
      </c>
      <c r="K97" s="1">
        <v>41764</v>
      </c>
      <c r="L97">
        <v>260.97699999999998</v>
      </c>
      <c r="N97" s="1">
        <v>43002</v>
      </c>
      <c r="O97">
        <v>6450.4619999999995</v>
      </c>
      <c r="Q97" s="1">
        <v>41657</v>
      </c>
      <c r="R97">
        <v>64.864000000000004</v>
      </c>
      <c r="T97" s="1">
        <v>42709</v>
      </c>
      <c r="U97">
        <v>5267.003999999999</v>
      </c>
      <c r="Y97" t="s">
        <v>2996</v>
      </c>
      <c r="Z97">
        <v>94.928000000000011</v>
      </c>
      <c r="AB97" t="s">
        <v>2996</v>
      </c>
      <c r="AC97">
        <v>94.928000000000011</v>
      </c>
      <c r="AE97" t="s">
        <v>1781</v>
      </c>
      <c r="AF97">
        <v>879.83200000000011</v>
      </c>
      <c r="AJ97" t="s">
        <v>2996</v>
      </c>
      <c r="AK97">
        <v>94.928000000000011</v>
      </c>
      <c r="AN97" t="s">
        <v>2996</v>
      </c>
      <c r="AO97">
        <v>94.928000000000011</v>
      </c>
      <c r="AQ97" t="s">
        <v>2996</v>
      </c>
      <c r="AR97">
        <v>227.04</v>
      </c>
      <c r="AV97" t="s">
        <v>2996</v>
      </c>
      <c r="AW97">
        <v>227.04</v>
      </c>
      <c r="BA97" t="s">
        <v>2923</v>
      </c>
      <c r="BB97" t="s">
        <v>10948</v>
      </c>
      <c r="BC97">
        <v>116.7</v>
      </c>
      <c r="BE97" t="s">
        <v>1431</v>
      </c>
      <c r="BF97" t="s">
        <v>10948</v>
      </c>
      <c r="BG97">
        <v>1499.9699999999998</v>
      </c>
      <c r="BI97" t="s">
        <v>261</v>
      </c>
      <c r="BJ97" t="s">
        <v>10948</v>
      </c>
      <c r="BK97">
        <v>60.17</v>
      </c>
      <c r="BM97" t="s">
        <v>2016</v>
      </c>
      <c r="BN97" t="s">
        <v>10948</v>
      </c>
      <c r="BO97" t="s">
        <v>55</v>
      </c>
      <c r="BP97">
        <v>33.96</v>
      </c>
    </row>
    <row r="98" spans="1:68" x14ac:dyDescent="0.25">
      <c r="A98" t="s">
        <v>2496</v>
      </c>
      <c r="B98" t="s">
        <v>10948</v>
      </c>
      <c r="C98" t="s">
        <v>79</v>
      </c>
      <c r="D98">
        <v>22.72</v>
      </c>
      <c r="H98" s="1">
        <v>41765</v>
      </c>
      <c r="I98">
        <v>254.45599999999999</v>
      </c>
      <c r="K98" s="1">
        <v>41765</v>
      </c>
      <c r="L98">
        <v>254.45599999999999</v>
      </c>
      <c r="N98" s="1">
        <v>43001</v>
      </c>
      <c r="O98">
        <v>2395.7860000000005</v>
      </c>
      <c r="Q98" s="1">
        <v>41722</v>
      </c>
      <c r="R98">
        <v>65.38</v>
      </c>
      <c r="T98" s="1">
        <v>42004</v>
      </c>
      <c r="U98">
        <v>5253.27</v>
      </c>
      <c r="Y98" t="s">
        <v>2325</v>
      </c>
      <c r="Z98">
        <v>172.67199999999997</v>
      </c>
      <c r="AB98" t="s">
        <v>2325</v>
      </c>
      <c r="AC98">
        <v>172.67199999999997</v>
      </c>
      <c r="AE98" t="s">
        <v>3041</v>
      </c>
      <c r="AF98">
        <v>92.480000000000018</v>
      </c>
      <c r="AJ98" t="s">
        <v>2325</v>
      </c>
      <c r="AK98">
        <v>172.67199999999997</v>
      </c>
      <c r="AN98" t="s">
        <v>2325</v>
      </c>
      <c r="AO98">
        <v>172.67199999999997</v>
      </c>
      <c r="AQ98" t="s">
        <v>2325</v>
      </c>
      <c r="AR98">
        <v>94.928000000000011</v>
      </c>
      <c r="AV98" t="s">
        <v>2325</v>
      </c>
      <c r="AW98">
        <v>94.928000000000011</v>
      </c>
      <c r="BA98" t="s">
        <v>1936</v>
      </c>
      <c r="BB98" t="s">
        <v>10948</v>
      </c>
      <c r="BC98">
        <v>177.6</v>
      </c>
      <c r="BE98" t="s">
        <v>2248</v>
      </c>
      <c r="BF98" t="s">
        <v>10948</v>
      </c>
      <c r="BG98">
        <v>1474.8020000000001</v>
      </c>
      <c r="BI98" t="s">
        <v>1497</v>
      </c>
      <c r="BJ98" t="s">
        <v>10948</v>
      </c>
      <c r="BK98">
        <v>109.8</v>
      </c>
      <c r="BM98" t="s">
        <v>2296</v>
      </c>
      <c r="BN98" t="s">
        <v>10948</v>
      </c>
      <c r="BO98" t="s">
        <v>55</v>
      </c>
      <c r="BP98">
        <v>1297.3680000000002</v>
      </c>
    </row>
    <row r="99" spans="1:68" x14ac:dyDescent="0.25">
      <c r="C99" t="s">
        <v>21</v>
      </c>
      <c r="D99">
        <v>11.36</v>
      </c>
      <c r="H99" s="1">
        <v>41766</v>
      </c>
      <c r="I99">
        <v>1091.3499999999999</v>
      </c>
      <c r="K99" s="1">
        <v>41766</v>
      </c>
      <c r="L99">
        <v>1091.3499999999999</v>
      </c>
      <c r="N99" s="1">
        <v>43000</v>
      </c>
      <c r="O99">
        <v>7871.2130000000016</v>
      </c>
      <c r="Q99" s="1">
        <v>42238</v>
      </c>
      <c r="R99">
        <v>66.632000000000005</v>
      </c>
      <c r="T99" s="1">
        <v>42618</v>
      </c>
      <c r="U99">
        <v>5226.348</v>
      </c>
      <c r="Y99" t="s">
        <v>2971</v>
      </c>
      <c r="Z99">
        <v>132.88800000000001</v>
      </c>
      <c r="AB99" t="s">
        <v>2971</v>
      </c>
      <c r="AC99">
        <v>132.88800000000001</v>
      </c>
      <c r="AE99" t="s">
        <v>2504</v>
      </c>
      <c r="AF99">
        <v>133.6</v>
      </c>
      <c r="AJ99" t="s">
        <v>2971</v>
      </c>
      <c r="AK99">
        <v>132.88800000000001</v>
      </c>
      <c r="AN99" t="s">
        <v>2971</v>
      </c>
      <c r="AO99">
        <v>132.88800000000001</v>
      </c>
      <c r="AQ99" t="s">
        <v>2971</v>
      </c>
      <c r="AR99">
        <v>172.67199999999997</v>
      </c>
      <c r="AV99" t="s">
        <v>2971</v>
      </c>
      <c r="AW99">
        <v>172.67199999999997</v>
      </c>
      <c r="BA99" t="s">
        <v>552</v>
      </c>
      <c r="BB99" t="s">
        <v>10948</v>
      </c>
      <c r="BC99">
        <v>141.75200000000001</v>
      </c>
      <c r="BE99" t="s">
        <v>241</v>
      </c>
      <c r="BF99" t="s">
        <v>10948</v>
      </c>
      <c r="BG99">
        <v>1468.88</v>
      </c>
      <c r="BI99" t="s">
        <v>572</v>
      </c>
      <c r="BJ99" t="s">
        <v>10948</v>
      </c>
      <c r="BK99">
        <v>50</v>
      </c>
      <c r="BM99" t="s">
        <v>3045</v>
      </c>
      <c r="BN99" t="s">
        <v>10948</v>
      </c>
      <c r="BO99" t="s">
        <v>55</v>
      </c>
      <c r="BP99">
        <v>12.544000000000002</v>
      </c>
    </row>
    <row r="100" spans="1:68" x14ac:dyDescent="0.25">
      <c r="A100" t="s">
        <v>2790</v>
      </c>
      <c r="B100" t="s">
        <v>10948</v>
      </c>
      <c r="C100" t="s">
        <v>21</v>
      </c>
      <c r="D100">
        <v>15.88</v>
      </c>
      <c r="H100" s="1">
        <v>41767</v>
      </c>
      <c r="I100">
        <v>1799.9699999999998</v>
      </c>
      <c r="K100" s="1">
        <v>41767</v>
      </c>
      <c r="L100">
        <v>1799.9699999999998</v>
      </c>
      <c r="N100" s="1">
        <v>42999</v>
      </c>
      <c r="O100">
        <v>338.17200000000003</v>
      </c>
      <c r="Q100" s="1">
        <v>42837</v>
      </c>
      <c r="R100">
        <v>69.66</v>
      </c>
      <c r="T100" s="1">
        <v>41791</v>
      </c>
      <c r="U100">
        <v>5188.5200000000013</v>
      </c>
      <c r="Y100" t="s">
        <v>2938</v>
      </c>
      <c r="Z100">
        <v>223.44</v>
      </c>
      <c r="AB100" t="s">
        <v>2938</v>
      </c>
      <c r="AC100">
        <v>223.44</v>
      </c>
      <c r="AE100" t="s">
        <v>1188</v>
      </c>
      <c r="AF100">
        <v>32.400000000000006</v>
      </c>
      <c r="AJ100" t="s">
        <v>2938</v>
      </c>
      <c r="AK100">
        <v>223.44</v>
      </c>
      <c r="AN100" t="s">
        <v>2938</v>
      </c>
      <c r="AO100">
        <v>223.44</v>
      </c>
      <c r="AQ100" t="s">
        <v>2938</v>
      </c>
      <c r="AR100">
        <v>132.88800000000001</v>
      </c>
      <c r="AV100" t="s">
        <v>2938</v>
      </c>
      <c r="AW100">
        <v>132.88800000000001</v>
      </c>
      <c r="BA100" t="s">
        <v>537</v>
      </c>
      <c r="BB100" t="s">
        <v>10948</v>
      </c>
      <c r="BC100">
        <v>36.624000000000002</v>
      </c>
      <c r="BE100" t="s">
        <v>439</v>
      </c>
      <c r="BF100" t="s">
        <v>10948</v>
      </c>
      <c r="BG100">
        <v>1449.4079999999999</v>
      </c>
      <c r="BI100" t="s">
        <v>2659</v>
      </c>
      <c r="BJ100" t="s">
        <v>10948</v>
      </c>
      <c r="BK100">
        <v>35.316000000000003</v>
      </c>
      <c r="BM100" t="s">
        <v>3109</v>
      </c>
      <c r="BN100" t="s">
        <v>10948</v>
      </c>
      <c r="BO100" t="s">
        <v>55</v>
      </c>
      <c r="BP100">
        <v>20.62</v>
      </c>
    </row>
    <row r="101" spans="1:68" x14ac:dyDescent="0.25">
      <c r="A101" t="s">
        <v>353</v>
      </c>
      <c r="B101" t="s">
        <v>10948</v>
      </c>
      <c r="C101" t="s">
        <v>12</v>
      </c>
      <c r="D101">
        <v>86.284000000000006</v>
      </c>
      <c r="H101" s="1">
        <v>41768</v>
      </c>
      <c r="I101">
        <v>394.47999999999996</v>
      </c>
      <c r="K101" s="1">
        <v>41768</v>
      </c>
      <c r="L101">
        <v>394.47999999999996</v>
      </c>
      <c r="N101" s="1">
        <v>42998</v>
      </c>
      <c r="O101">
        <v>7359.9180000000006</v>
      </c>
      <c r="Q101" s="1">
        <v>42139</v>
      </c>
      <c r="R101">
        <v>69.908000000000001</v>
      </c>
      <c r="T101" s="1">
        <v>42342</v>
      </c>
      <c r="U101">
        <v>5185.8139999999985</v>
      </c>
      <c r="Y101" t="s">
        <v>1397</v>
      </c>
      <c r="Z101">
        <v>80.936000000000007</v>
      </c>
      <c r="AB101" t="s">
        <v>1397</v>
      </c>
      <c r="AC101">
        <v>80.936000000000007</v>
      </c>
      <c r="AE101" t="s">
        <v>46</v>
      </c>
      <c r="AF101">
        <v>95.904000000000039</v>
      </c>
      <c r="AJ101" t="s">
        <v>1397</v>
      </c>
      <c r="AK101">
        <v>80.936000000000007</v>
      </c>
      <c r="AN101" t="s">
        <v>1397</v>
      </c>
      <c r="AO101">
        <v>80.936000000000007</v>
      </c>
      <c r="AQ101" t="s">
        <v>1397</v>
      </c>
      <c r="AR101">
        <v>223.44</v>
      </c>
      <c r="AV101" t="s">
        <v>1397</v>
      </c>
      <c r="AW101">
        <v>223.44</v>
      </c>
      <c r="BA101" t="s">
        <v>2718</v>
      </c>
      <c r="BB101" t="s">
        <v>10948</v>
      </c>
      <c r="BC101">
        <v>20.97</v>
      </c>
      <c r="BE101" t="s">
        <v>1643</v>
      </c>
      <c r="BF101" t="s">
        <v>10948</v>
      </c>
      <c r="BG101">
        <v>1439.9680000000001</v>
      </c>
      <c r="BI101" t="s">
        <v>594</v>
      </c>
      <c r="BJ101" t="s">
        <v>10948</v>
      </c>
      <c r="BK101">
        <v>69.72</v>
      </c>
      <c r="BM101" t="s">
        <v>2758</v>
      </c>
      <c r="BN101" t="s">
        <v>10948</v>
      </c>
      <c r="BO101" t="s">
        <v>55</v>
      </c>
      <c r="BP101">
        <v>79.920000000000016</v>
      </c>
    </row>
    <row r="102" spans="1:68" x14ac:dyDescent="0.25">
      <c r="A102" t="s">
        <v>3193</v>
      </c>
      <c r="B102" t="s">
        <v>10948</v>
      </c>
      <c r="C102" t="s">
        <v>79</v>
      </c>
      <c r="D102">
        <v>11.632</v>
      </c>
      <c r="H102" s="1">
        <v>41769</v>
      </c>
      <c r="I102">
        <v>2343.7990000000004</v>
      </c>
      <c r="K102" s="1">
        <v>41769</v>
      </c>
      <c r="L102">
        <v>2343.7990000000004</v>
      </c>
      <c r="N102" s="1">
        <v>42997</v>
      </c>
      <c r="O102">
        <v>1648.1880000000003</v>
      </c>
      <c r="Q102" s="1">
        <v>42411</v>
      </c>
      <c r="R102">
        <v>69.930000000000007</v>
      </c>
      <c r="T102" s="1">
        <v>42155</v>
      </c>
      <c r="U102">
        <v>5178.1380000000026</v>
      </c>
      <c r="Y102" t="s">
        <v>1660</v>
      </c>
      <c r="Z102">
        <v>40.896000000000001</v>
      </c>
      <c r="AB102" t="s">
        <v>1660</v>
      </c>
      <c r="AC102">
        <v>40.896000000000001</v>
      </c>
      <c r="AE102" t="s">
        <v>2697</v>
      </c>
      <c r="AF102">
        <v>89.7</v>
      </c>
      <c r="AJ102" t="s">
        <v>1660</v>
      </c>
      <c r="AK102">
        <v>40.896000000000001</v>
      </c>
      <c r="AN102" t="s">
        <v>1660</v>
      </c>
      <c r="AO102">
        <v>40.896000000000001</v>
      </c>
      <c r="AQ102" t="s">
        <v>1660</v>
      </c>
      <c r="AR102">
        <v>80.936000000000007</v>
      </c>
      <c r="AV102" t="s">
        <v>1660</v>
      </c>
      <c r="AW102">
        <v>80.936000000000007</v>
      </c>
      <c r="BA102" t="s">
        <v>187</v>
      </c>
      <c r="BB102" t="s">
        <v>10948</v>
      </c>
      <c r="BC102">
        <v>11.65</v>
      </c>
      <c r="BE102" t="s">
        <v>444</v>
      </c>
      <c r="BF102" t="s">
        <v>10948</v>
      </c>
      <c r="BG102">
        <v>1438.5925000000002</v>
      </c>
      <c r="BI102" t="s">
        <v>31</v>
      </c>
      <c r="BJ102" t="s">
        <v>10948</v>
      </c>
      <c r="BK102">
        <v>184.70400000000001</v>
      </c>
      <c r="BM102" t="s">
        <v>840</v>
      </c>
      <c r="BN102" t="s">
        <v>10948</v>
      </c>
      <c r="BO102" t="s">
        <v>55</v>
      </c>
      <c r="BP102">
        <v>20.016000000000002</v>
      </c>
    </row>
    <row r="103" spans="1:68" x14ac:dyDescent="0.25">
      <c r="A103" t="s">
        <v>2449</v>
      </c>
      <c r="B103" t="s">
        <v>10948</v>
      </c>
      <c r="C103" t="s">
        <v>21</v>
      </c>
      <c r="D103">
        <v>49.5</v>
      </c>
      <c r="H103" s="1">
        <v>41770</v>
      </c>
      <c r="I103">
        <v>1642.8019999999997</v>
      </c>
      <c r="K103" s="1">
        <v>41770</v>
      </c>
      <c r="L103">
        <v>1642.8019999999997</v>
      </c>
      <c r="N103" s="1">
        <v>42996</v>
      </c>
      <c r="O103">
        <v>1511.9299999999998</v>
      </c>
      <c r="Q103" s="1">
        <v>42524</v>
      </c>
      <c r="R103">
        <v>71.088000000000008</v>
      </c>
      <c r="T103" s="1">
        <v>42365</v>
      </c>
      <c r="U103">
        <v>5148.4472000000005</v>
      </c>
      <c r="Y103" t="s">
        <v>2508</v>
      </c>
      <c r="Z103">
        <v>7730.1959999999999</v>
      </c>
      <c r="AB103" t="s">
        <v>2508</v>
      </c>
      <c r="AC103">
        <v>7730.1959999999999</v>
      </c>
      <c r="AE103" t="s">
        <v>2238</v>
      </c>
      <c r="AF103">
        <v>182.72000000000003</v>
      </c>
      <c r="AJ103" t="s">
        <v>2508</v>
      </c>
      <c r="AK103">
        <v>7730.1959999999999</v>
      </c>
      <c r="AN103" t="s">
        <v>2508</v>
      </c>
      <c r="AO103">
        <v>7730.1959999999999</v>
      </c>
      <c r="AQ103" t="s">
        <v>2508</v>
      </c>
      <c r="AR103">
        <v>40.896000000000001</v>
      </c>
      <c r="AV103" t="s">
        <v>2508</v>
      </c>
      <c r="AW103">
        <v>40.896000000000001</v>
      </c>
      <c r="BA103" t="s">
        <v>2905</v>
      </c>
      <c r="BB103" t="s">
        <v>10948</v>
      </c>
      <c r="BC103">
        <v>587.86</v>
      </c>
      <c r="BE103" t="s">
        <v>2983</v>
      </c>
      <c r="BF103" t="s">
        <v>10948</v>
      </c>
      <c r="BG103">
        <v>1437.8200000000002</v>
      </c>
      <c r="BI103" t="s">
        <v>3135</v>
      </c>
      <c r="BJ103" t="s">
        <v>10948</v>
      </c>
      <c r="BK103">
        <v>137.19999999999999</v>
      </c>
      <c r="BM103" t="s">
        <v>1749</v>
      </c>
      <c r="BN103" t="s">
        <v>10948</v>
      </c>
      <c r="BO103" t="s">
        <v>55</v>
      </c>
      <c r="BP103">
        <v>82.656000000000006</v>
      </c>
    </row>
    <row r="104" spans="1:68" x14ac:dyDescent="0.25">
      <c r="A104" t="s">
        <v>2348</v>
      </c>
      <c r="B104" t="s">
        <v>10948</v>
      </c>
      <c r="C104" t="s">
        <v>79</v>
      </c>
      <c r="D104">
        <v>27.74</v>
      </c>
      <c r="H104" s="1">
        <v>41771</v>
      </c>
      <c r="I104">
        <v>734.846</v>
      </c>
      <c r="K104" s="1">
        <v>41771</v>
      </c>
      <c r="L104">
        <v>734.846</v>
      </c>
      <c r="N104" s="1">
        <v>42995</v>
      </c>
      <c r="O104">
        <v>4979.2259999999997</v>
      </c>
      <c r="Q104" s="1">
        <v>42145</v>
      </c>
      <c r="R104">
        <v>72.331999999999994</v>
      </c>
      <c r="T104" s="1">
        <v>42887</v>
      </c>
      <c r="U104">
        <v>5058.3620000000001</v>
      </c>
      <c r="Y104" t="s">
        <v>2724</v>
      </c>
      <c r="Z104">
        <v>270.24800000000005</v>
      </c>
      <c r="AB104" t="s">
        <v>2724</v>
      </c>
      <c r="AC104">
        <v>270.24800000000005</v>
      </c>
      <c r="AE104" t="s">
        <v>1098</v>
      </c>
      <c r="AF104">
        <v>84.480000000000018</v>
      </c>
      <c r="AJ104" t="s">
        <v>2724</v>
      </c>
      <c r="AK104">
        <v>270.24800000000005</v>
      </c>
      <c r="AN104" t="s">
        <v>2724</v>
      </c>
      <c r="AO104">
        <v>270.24800000000005</v>
      </c>
      <c r="AQ104" t="s">
        <v>2724</v>
      </c>
      <c r="AR104">
        <v>7730.1959999999999</v>
      </c>
      <c r="AV104" t="s">
        <v>2724</v>
      </c>
      <c r="AW104">
        <v>7730.1959999999999</v>
      </c>
      <c r="BA104" t="s">
        <v>2387</v>
      </c>
      <c r="BB104" t="s">
        <v>10948</v>
      </c>
      <c r="BC104">
        <v>44.800000000000004</v>
      </c>
      <c r="BE104" t="s">
        <v>980</v>
      </c>
      <c r="BF104" t="s">
        <v>10948</v>
      </c>
      <c r="BG104">
        <v>1436.6559999999999</v>
      </c>
      <c r="BI104" t="s">
        <v>1594</v>
      </c>
      <c r="BJ104" t="s">
        <v>10948</v>
      </c>
      <c r="BK104">
        <v>46.376000000000005</v>
      </c>
      <c r="BM104" t="s">
        <v>3175</v>
      </c>
      <c r="BN104" t="s">
        <v>10948</v>
      </c>
      <c r="BO104" t="s">
        <v>55</v>
      </c>
      <c r="BP104">
        <v>167.28</v>
      </c>
    </row>
    <row r="105" spans="1:68" x14ac:dyDescent="0.25">
      <c r="A105" t="s">
        <v>1900</v>
      </c>
      <c r="B105" t="s">
        <v>10948</v>
      </c>
      <c r="C105" t="s">
        <v>12</v>
      </c>
      <c r="D105">
        <v>18.689999999999998</v>
      </c>
      <c r="H105" s="1">
        <v>41772</v>
      </c>
      <c r="I105">
        <v>898.38200000000006</v>
      </c>
      <c r="K105" s="1">
        <v>41772</v>
      </c>
      <c r="L105">
        <v>898.38200000000006</v>
      </c>
      <c r="N105" s="1">
        <v>42994</v>
      </c>
      <c r="O105">
        <v>849.65000000000009</v>
      </c>
      <c r="Q105" s="1">
        <v>41762</v>
      </c>
      <c r="R105">
        <v>72.632000000000005</v>
      </c>
      <c r="T105" s="1">
        <v>43065</v>
      </c>
      <c r="U105">
        <v>5048.1720000000005</v>
      </c>
      <c r="Y105" t="s">
        <v>1409</v>
      </c>
      <c r="Z105">
        <v>1990.6420000000001</v>
      </c>
      <c r="AB105" t="s">
        <v>1409</v>
      </c>
      <c r="AC105">
        <v>1990.6420000000001</v>
      </c>
      <c r="AE105" t="s">
        <v>2978</v>
      </c>
      <c r="AF105">
        <v>47.08</v>
      </c>
      <c r="AJ105" t="s">
        <v>1409</v>
      </c>
      <c r="AK105">
        <v>1990.6420000000001</v>
      </c>
      <c r="AN105" t="s">
        <v>1409</v>
      </c>
      <c r="AO105">
        <v>1990.6420000000001</v>
      </c>
      <c r="AQ105" t="s">
        <v>1409</v>
      </c>
      <c r="AR105">
        <v>270.24800000000005</v>
      </c>
      <c r="AV105" t="s">
        <v>1409</v>
      </c>
      <c r="AW105">
        <v>270.24800000000005</v>
      </c>
      <c r="BA105" t="s">
        <v>2146</v>
      </c>
      <c r="BB105" t="s">
        <v>10948</v>
      </c>
      <c r="BC105">
        <v>10.9</v>
      </c>
      <c r="BE105" t="s">
        <v>2041</v>
      </c>
      <c r="BF105" t="s">
        <v>10948</v>
      </c>
      <c r="BG105">
        <v>1424.9</v>
      </c>
      <c r="BI105" t="s">
        <v>279</v>
      </c>
      <c r="BJ105" t="s">
        <v>10948</v>
      </c>
      <c r="BK105">
        <v>7.2160000000000002</v>
      </c>
      <c r="BM105" t="s">
        <v>2738</v>
      </c>
      <c r="BN105" t="s">
        <v>10948</v>
      </c>
      <c r="BO105" t="s">
        <v>55</v>
      </c>
      <c r="BP105">
        <v>503.90999999999997</v>
      </c>
    </row>
    <row r="106" spans="1:68" x14ac:dyDescent="0.25">
      <c r="A106" t="s">
        <v>1624</v>
      </c>
      <c r="B106" t="s">
        <v>10948</v>
      </c>
      <c r="C106" t="s">
        <v>55</v>
      </c>
      <c r="D106">
        <v>13.76</v>
      </c>
      <c r="H106" s="1">
        <v>41773</v>
      </c>
      <c r="I106">
        <v>310.88000000000005</v>
      </c>
      <c r="K106" s="1">
        <v>41773</v>
      </c>
      <c r="L106">
        <v>310.88000000000005</v>
      </c>
      <c r="N106" s="1">
        <v>42993</v>
      </c>
      <c r="O106">
        <v>7285.025999999998</v>
      </c>
      <c r="Q106" s="1">
        <v>42221</v>
      </c>
      <c r="R106">
        <v>72.650000000000006</v>
      </c>
      <c r="T106" s="1">
        <v>41846</v>
      </c>
      <c r="U106">
        <v>5039.9939999999997</v>
      </c>
      <c r="Y106" t="s">
        <v>993</v>
      </c>
      <c r="Z106">
        <v>1051.7760000000001</v>
      </c>
      <c r="AB106" t="s">
        <v>993</v>
      </c>
      <c r="AC106">
        <v>1051.7760000000001</v>
      </c>
      <c r="AE106" t="s">
        <v>1928</v>
      </c>
      <c r="AF106">
        <v>97.608000000000004</v>
      </c>
      <c r="AJ106" t="s">
        <v>993</v>
      </c>
      <c r="AK106">
        <v>1051.7760000000001</v>
      </c>
      <c r="AN106" t="s">
        <v>993</v>
      </c>
      <c r="AO106">
        <v>1051.7760000000001</v>
      </c>
      <c r="AQ106" t="s">
        <v>993</v>
      </c>
      <c r="AR106">
        <v>1990.6420000000001</v>
      </c>
      <c r="AV106" t="s">
        <v>993</v>
      </c>
      <c r="AW106">
        <v>1990.6420000000001</v>
      </c>
      <c r="BA106" t="s">
        <v>1301</v>
      </c>
      <c r="BB106" t="s">
        <v>10948</v>
      </c>
      <c r="BC106">
        <v>44.982000000000006</v>
      </c>
      <c r="BE106" t="s">
        <v>2319</v>
      </c>
      <c r="BF106" t="s">
        <v>10948</v>
      </c>
      <c r="BG106">
        <v>1422.181</v>
      </c>
      <c r="BI106" t="s">
        <v>2876</v>
      </c>
      <c r="BJ106" t="s">
        <v>10948</v>
      </c>
      <c r="BK106">
        <v>386.07800000000003</v>
      </c>
      <c r="BM106" t="s">
        <v>875</v>
      </c>
      <c r="BN106" t="s">
        <v>10948</v>
      </c>
      <c r="BO106" t="s">
        <v>55</v>
      </c>
      <c r="BP106">
        <v>57.584000000000003</v>
      </c>
    </row>
    <row r="107" spans="1:68" x14ac:dyDescent="0.25">
      <c r="C107" t="s">
        <v>79</v>
      </c>
      <c r="D107">
        <v>82.56</v>
      </c>
      <c r="H107" s="1">
        <v>41775</v>
      </c>
      <c r="I107">
        <v>289.27999999999997</v>
      </c>
      <c r="K107" s="1">
        <v>41775</v>
      </c>
      <c r="L107">
        <v>289.27999999999997</v>
      </c>
      <c r="N107" s="1">
        <v>42992</v>
      </c>
      <c r="O107">
        <v>4367.3469999999998</v>
      </c>
      <c r="Q107" s="1">
        <v>42045</v>
      </c>
      <c r="R107">
        <v>77.240000000000009</v>
      </c>
      <c r="T107" s="1">
        <v>41896</v>
      </c>
      <c r="U107">
        <v>5023.7159999999994</v>
      </c>
      <c r="Y107" t="s">
        <v>738</v>
      </c>
      <c r="Z107">
        <v>822.73799999999994</v>
      </c>
      <c r="AB107" t="s">
        <v>738</v>
      </c>
      <c r="AC107">
        <v>822.73799999999994</v>
      </c>
      <c r="AE107" t="s">
        <v>3245</v>
      </c>
      <c r="AF107">
        <v>755.91200000000003</v>
      </c>
      <c r="AJ107" t="s">
        <v>738</v>
      </c>
      <c r="AK107">
        <v>822.73799999999994</v>
      </c>
      <c r="AN107" t="s">
        <v>738</v>
      </c>
      <c r="AO107">
        <v>822.73799999999994</v>
      </c>
      <c r="AQ107" t="s">
        <v>738</v>
      </c>
      <c r="AR107">
        <v>1051.7760000000001</v>
      </c>
      <c r="AV107" t="s">
        <v>738</v>
      </c>
      <c r="AW107">
        <v>1051.7760000000001</v>
      </c>
      <c r="BA107" t="s">
        <v>1649</v>
      </c>
      <c r="BB107" t="s">
        <v>10948</v>
      </c>
      <c r="BC107">
        <v>12.48</v>
      </c>
      <c r="BE107" t="s">
        <v>255</v>
      </c>
      <c r="BF107" t="s">
        <v>10948</v>
      </c>
      <c r="BG107">
        <v>1421.6640000000002</v>
      </c>
      <c r="BI107" t="s">
        <v>1852</v>
      </c>
      <c r="BJ107" t="s">
        <v>10948</v>
      </c>
      <c r="BK107">
        <v>50.495999999999995</v>
      </c>
      <c r="BM107" t="s">
        <v>3070</v>
      </c>
      <c r="BN107" t="s">
        <v>10948</v>
      </c>
      <c r="BO107" t="s">
        <v>55</v>
      </c>
      <c r="BP107">
        <v>6</v>
      </c>
    </row>
    <row r="108" spans="1:68" x14ac:dyDescent="0.25">
      <c r="A108" t="s">
        <v>2996</v>
      </c>
      <c r="B108" t="s">
        <v>10948</v>
      </c>
      <c r="C108" t="s">
        <v>79</v>
      </c>
      <c r="D108">
        <v>62.820000000000007</v>
      </c>
      <c r="H108" s="1">
        <v>41776</v>
      </c>
      <c r="I108">
        <v>91.679999999999993</v>
      </c>
      <c r="K108" s="1">
        <v>41776</v>
      </c>
      <c r="L108">
        <v>91.679999999999993</v>
      </c>
      <c r="N108" s="1">
        <v>42991</v>
      </c>
      <c r="O108">
        <v>15.920000000000002</v>
      </c>
      <c r="Q108" s="1">
        <v>42294</v>
      </c>
      <c r="R108">
        <v>77.88</v>
      </c>
      <c r="T108" s="1">
        <v>42825</v>
      </c>
      <c r="U108">
        <v>4981.0107999999991</v>
      </c>
      <c r="Y108" t="s">
        <v>284</v>
      </c>
      <c r="Z108">
        <v>87.690000000000012</v>
      </c>
      <c r="AB108" t="s">
        <v>284</v>
      </c>
      <c r="AC108">
        <v>87.690000000000012</v>
      </c>
      <c r="AE108" t="s">
        <v>642</v>
      </c>
      <c r="AF108">
        <v>49.708000000000006</v>
      </c>
      <c r="AJ108" t="s">
        <v>284</v>
      </c>
      <c r="AK108">
        <v>87.690000000000012</v>
      </c>
      <c r="AN108" t="s">
        <v>284</v>
      </c>
      <c r="AO108">
        <v>87.690000000000012</v>
      </c>
      <c r="AQ108" t="s">
        <v>284</v>
      </c>
      <c r="AR108">
        <v>822.73799999999994</v>
      </c>
      <c r="AV108" t="s">
        <v>284</v>
      </c>
      <c r="AW108">
        <v>822.73799999999994</v>
      </c>
      <c r="BA108" t="s">
        <v>2653</v>
      </c>
      <c r="BB108" t="s">
        <v>10948</v>
      </c>
      <c r="BC108">
        <v>9.08</v>
      </c>
      <c r="BE108" t="s">
        <v>1339</v>
      </c>
      <c r="BF108" t="s">
        <v>10948</v>
      </c>
      <c r="BG108">
        <v>1400.3040000000001</v>
      </c>
      <c r="BI108" t="s">
        <v>740</v>
      </c>
      <c r="BJ108" t="s">
        <v>10948</v>
      </c>
      <c r="BK108">
        <v>39.72</v>
      </c>
      <c r="BM108" t="s">
        <v>879</v>
      </c>
      <c r="BN108" t="s">
        <v>10948</v>
      </c>
      <c r="BO108" t="s">
        <v>55</v>
      </c>
      <c r="BP108">
        <v>14.78</v>
      </c>
    </row>
    <row r="109" spans="1:68" x14ac:dyDescent="0.25">
      <c r="A109" t="s">
        <v>2325</v>
      </c>
      <c r="B109" t="s">
        <v>10948</v>
      </c>
      <c r="C109" t="s">
        <v>79</v>
      </c>
      <c r="D109">
        <v>17.04</v>
      </c>
      <c r="H109" s="1">
        <v>41777</v>
      </c>
      <c r="I109">
        <v>948.94800000000009</v>
      </c>
      <c r="K109" s="1">
        <v>41777</v>
      </c>
      <c r="L109">
        <v>948.94800000000009</v>
      </c>
      <c r="N109" s="1">
        <v>42990</v>
      </c>
      <c r="O109">
        <v>491.55</v>
      </c>
      <c r="Q109" s="1">
        <v>42366</v>
      </c>
      <c r="R109">
        <v>79.200000000000017</v>
      </c>
      <c r="T109" s="1">
        <v>42995</v>
      </c>
      <c r="U109">
        <v>4979.2259999999997</v>
      </c>
      <c r="Y109" t="s">
        <v>396</v>
      </c>
      <c r="Z109">
        <v>227.94</v>
      </c>
      <c r="AB109" t="s">
        <v>396</v>
      </c>
      <c r="AC109">
        <v>227.94</v>
      </c>
      <c r="AE109" t="s">
        <v>378</v>
      </c>
      <c r="AF109">
        <v>164.32799999999997</v>
      </c>
      <c r="AJ109" t="s">
        <v>396</v>
      </c>
      <c r="AK109">
        <v>227.94</v>
      </c>
      <c r="AN109" t="s">
        <v>396</v>
      </c>
      <c r="AO109">
        <v>227.94</v>
      </c>
      <c r="AQ109" t="s">
        <v>396</v>
      </c>
      <c r="AR109">
        <v>87.690000000000012</v>
      </c>
      <c r="AV109" t="s">
        <v>396</v>
      </c>
      <c r="AW109">
        <v>87.690000000000012</v>
      </c>
      <c r="BA109" t="s">
        <v>1652</v>
      </c>
      <c r="BB109" t="s">
        <v>10948</v>
      </c>
      <c r="BC109">
        <v>30.659999999999997</v>
      </c>
      <c r="BE109" t="s">
        <v>2224</v>
      </c>
      <c r="BF109" t="s">
        <v>10948</v>
      </c>
      <c r="BG109">
        <v>1399.8</v>
      </c>
      <c r="BI109" t="s">
        <v>888</v>
      </c>
      <c r="BJ109" t="s">
        <v>10948</v>
      </c>
      <c r="BK109">
        <v>19.799999999999997</v>
      </c>
      <c r="BM109" t="s">
        <v>2419</v>
      </c>
      <c r="BN109" t="s">
        <v>10948</v>
      </c>
      <c r="BO109" t="s">
        <v>55</v>
      </c>
      <c r="BP109">
        <v>596.23199999999997</v>
      </c>
    </row>
    <row r="110" spans="1:68" x14ac:dyDescent="0.25">
      <c r="C110" t="s">
        <v>21</v>
      </c>
      <c r="D110">
        <v>22.72</v>
      </c>
      <c r="H110" s="1">
        <v>41778</v>
      </c>
      <c r="I110">
        <v>91.62</v>
      </c>
      <c r="K110" s="1">
        <v>41778</v>
      </c>
      <c r="L110">
        <v>91.62</v>
      </c>
      <c r="N110" s="1">
        <v>42989</v>
      </c>
      <c r="O110">
        <v>5564.0059999999994</v>
      </c>
      <c r="Q110" s="1">
        <v>42057</v>
      </c>
      <c r="R110">
        <v>79.36</v>
      </c>
      <c r="T110" s="1">
        <v>43063</v>
      </c>
      <c r="U110">
        <v>4959.6409999999996</v>
      </c>
      <c r="Y110" t="s">
        <v>261</v>
      </c>
      <c r="Z110">
        <v>87.52000000000001</v>
      </c>
      <c r="AB110" t="s">
        <v>261</v>
      </c>
      <c r="AC110">
        <v>87.52000000000001</v>
      </c>
      <c r="AE110" t="s">
        <v>1782</v>
      </c>
      <c r="AF110">
        <v>114.54</v>
      </c>
      <c r="AJ110" t="s">
        <v>261</v>
      </c>
      <c r="AK110">
        <v>87.52000000000001</v>
      </c>
      <c r="AN110" t="s">
        <v>261</v>
      </c>
      <c r="AO110">
        <v>87.52000000000001</v>
      </c>
      <c r="AQ110" t="s">
        <v>261</v>
      </c>
      <c r="AR110">
        <v>227.94</v>
      </c>
      <c r="AV110" t="s">
        <v>261</v>
      </c>
      <c r="AW110">
        <v>227.94</v>
      </c>
      <c r="BA110" t="s">
        <v>1402</v>
      </c>
      <c r="BB110" t="s">
        <v>10948</v>
      </c>
      <c r="BC110">
        <v>3.2820000000000005</v>
      </c>
      <c r="BE110" t="s">
        <v>2419</v>
      </c>
      <c r="BF110" t="s">
        <v>10948</v>
      </c>
      <c r="BG110">
        <v>1398.3060000000003</v>
      </c>
      <c r="BI110" t="s">
        <v>2923</v>
      </c>
      <c r="BJ110" t="s">
        <v>10948</v>
      </c>
      <c r="BK110">
        <v>116.7</v>
      </c>
      <c r="BM110" t="s">
        <v>301</v>
      </c>
      <c r="BN110" t="s">
        <v>10948</v>
      </c>
      <c r="BO110" t="s">
        <v>55</v>
      </c>
      <c r="BP110">
        <v>71.12</v>
      </c>
    </row>
    <row r="111" spans="1:68" x14ac:dyDescent="0.25">
      <c r="A111" t="s">
        <v>2971</v>
      </c>
      <c r="B111" t="s">
        <v>10948</v>
      </c>
      <c r="C111" t="s">
        <v>55</v>
      </c>
      <c r="D111">
        <v>17.64</v>
      </c>
      <c r="H111" s="1">
        <v>41779</v>
      </c>
      <c r="I111">
        <v>320.10399999999998</v>
      </c>
      <c r="K111" s="1">
        <v>41779</v>
      </c>
      <c r="L111">
        <v>320.10399999999998</v>
      </c>
      <c r="N111" s="1">
        <v>42988</v>
      </c>
      <c r="O111">
        <v>2506.6460000000006</v>
      </c>
      <c r="Q111" s="1">
        <v>41822</v>
      </c>
      <c r="R111">
        <v>79.56</v>
      </c>
      <c r="T111" s="1">
        <v>42685</v>
      </c>
      <c r="U111">
        <v>4944.2960000000003</v>
      </c>
      <c r="Y111" t="s">
        <v>1497</v>
      </c>
      <c r="Z111">
        <v>270.84000000000003</v>
      </c>
      <c r="AB111" t="s">
        <v>1497</v>
      </c>
      <c r="AC111">
        <v>270.84000000000003</v>
      </c>
      <c r="AE111" t="s">
        <v>679</v>
      </c>
      <c r="AF111">
        <v>149.85000000000002</v>
      </c>
      <c r="AJ111" t="s">
        <v>1497</v>
      </c>
      <c r="AK111">
        <v>270.84000000000003</v>
      </c>
      <c r="AN111" t="s">
        <v>1497</v>
      </c>
      <c r="AO111">
        <v>270.84000000000003</v>
      </c>
      <c r="AQ111" t="s">
        <v>1497</v>
      </c>
      <c r="AR111">
        <v>87.52000000000001</v>
      </c>
      <c r="AV111" t="s">
        <v>1497</v>
      </c>
      <c r="AW111">
        <v>87.52000000000001</v>
      </c>
      <c r="BA111" t="s">
        <v>1607</v>
      </c>
      <c r="BB111" t="s">
        <v>10948</v>
      </c>
      <c r="BC111">
        <v>103.94799999999999</v>
      </c>
      <c r="BE111" t="s">
        <v>140</v>
      </c>
      <c r="BF111" t="s">
        <v>10948</v>
      </c>
      <c r="BG111">
        <v>1367.1479999999999</v>
      </c>
      <c r="BI111" t="s">
        <v>1936</v>
      </c>
      <c r="BJ111" t="s">
        <v>10948</v>
      </c>
      <c r="BK111">
        <v>177.6</v>
      </c>
      <c r="BM111" t="s">
        <v>2672</v>
      </c>
      <c r="BN111" t="s">
        <v>10948</v>
      </c>
      <c r="BO111" t="s">
        <v>55</v>
      </c>
      <c r="BP111">
        <v>496.86</v>
      </c>
    </row>
    <row r="112" spans="1:68" x14ac:dyDescent="0.25">
      <c r="C112" t="s">
        <v>21</v>
      </c>
      <c r="D112">
        <v>17.64</v>
      </c>
      <c r="H112" s="1">
        <v>41780</v>
      </c>
      <c r="I112">
        <v>4264.3280000000013</v>
      </c>
      <c r="K112" s="1">
        <v>41780</v>
      </c>
      <c r="L112">
        <v>4264.3280000000013</v>
      </c>
      <c r="N112" s="1">
        <v>42987</v>
      </c>
      <c r="O112">
        <v>4356.0609999999997</v>
      </c>
      <c r="Q112" s="1">
        <v>42963</v>
      </c>
      <c r="R112">
        <v>80.564000000000007</v>
      </c>
      <c r="T112" s="1">
        <v>41985</v>
      </c>
      <c r="U112">
        <v>4938.4044999999996</v>
      </c>
      <c r="Y112" t="s">
        <v>572</v>
      </c>
      <c r="Z112">
        <v>225</v>
      </c>
      <c r="AB112" t="s">
        <v>572</v>
      </c>
      <c r="AC112">
        <v>225</v>
      </c>
      <c r="AE112" t="s">
        <v>2799</v>
      </c>
      <c r="AF112">
        <v>136.34400000000002</v>
      </c>
      <c r="AJ112" t="s">
        <v>572</v>
      </c>
      <c r="AK112">
        <v>225</v>
      </c>
      <c r="AN112" t="s">
        <v>572</v>
      </c>
      <c r="AO112">
        <v>225</v>
      </c>
      <c r="AQ112" t="s">
        <v>572</v>
      </c>
      <c r="AR112">
        <v>270.84000000000003</v>
      </c>
      <c r="AV112" t="s">
        <v>572</v>
      </c>
      <c r="AW112">
        <v>270.84000000000003</v>
      </c>
      <c r="BA112" t="s">
        <v>876</v>
      </c>
      <c r="BB112" t="s">
        <v>10948</v>
      </c>
      <c r="BC112">
        <v>459.90800000000002</v>
      </c>
      <c r="BE112" t="s">
        <v>2713</v>
      </c>
      <c r="BF112" t="s">
        <v>10948</v>
      </c>
      <c r="BG112">
        <v>1362.8999999999999</v>
      </c>
      <c r="BI112" t="s">
        <v>552</v>
      </c>
      <c r="BJ112" t="s">
        <v>10948</v>
      </c>
      <c r="BK112">
        <v>141.75200000000001</v>
      </c>
      <c r="BM112" t="s">
        <v>3019</v>
      </c>
      <c r="BN112" t="s">
        <v>10948</v>
      </c>
      <c r="BO112" t="s">
        <v>55</v>
      </c>
      <c r="BP112">
        <v>29.24</v>
      </c>
    </row>
    <row r="113" spans="1:68" x14ac:dyDescent="0.25">
      <c r="A113" t="s">
        <v>1397</v>
      </c>
      <c r="B113" t="s">
        <v>10948</v>
      </c>
      <c r="C113" t="s">
        <v>55</v>
      </c>
      <c r="D113">
        <v>9.6640000000000015</v>
      </c>
      <c r="H113" s="1">
        <v>41781</v>
      </c>
      <c r="I113">
        <v>180.93</v>
      </c>
      <c r="K113" s="1">
        <v>41781</v>
      </c>
      <c r="L113">
        <v>180.93</v>
      </c>
      <c r="N113" s="1">
        <v>42986</v>
      </c>
      <c r="O113">
        <v>2184.3270000000002</v>
      </c>
      <c r="Q113" s="1">
        <v>42823</v>
      </c>
      <c r="R113">
        <v>81.400000000000006</v>
      </c>
      <c r="T113" s="1">
        <v>42874</v>
      </c>
      <c r="U113">
        <v>4919.1819999999998</v>
      </c>
      <c r="Y113" t="s">
        <v>2659</v>
      </c>
      <c r="Z113">
        <v>54.936</v>
      </c>
      <c r="AB113" t="s">
        <v>2659</v>
      </c>
      <c r="AC113">
        <v>54.936</v>
      </c>
      <c r="AE113" t="s">
        <v>451</v>
      </c>
      <c r="AF113">
        <v>79.056000000000012</v>
      </c>
      <c r="AJ113" t="s">
        <v>2659</v>
      </c>
      <c r="AK113">
        <v>54.936</v>
      </c>
      <c r="AN113" t="s">
        <v>2659</v>
      </c>
      <c r="AO113">
        <v>54.936</v>
      </c>
      <c r="AQ113" t="s">
        <v>2659</v>
      </c>
      <c r="AR113">
        <v>225</v>
      </c>
      <c r="AV113" t="s">
        <v>2659</v>
      </c>
      <c r="AW113">
        <v>225</v>
      </c>
      <c r="BA113" t="s">
        <v>2485</v>
      </c>
      <c r="BB113" t="s">
        <v>10948</v>
      </c>
      <c r="BC113">
        <v>55.971999999999994</v>
      </c>
      <c r="BE113" t="s">
        <v>258</v>
      </c>
      <c r="BF113" t="s">
        <v>10948</v>
      </c>
      <c r="BG113">
        <v>1359.92</v>
      </c>
      <c r="BI113" t="s">
        <v>537</v>
      </c>
      <c r="BJ113" t="s">
        <v>10948</v>
      </c>
      <c r="BK113">
        <v>36.624000000000002</v>
      </c>
      <c r="BM113" t="s">
        <v>1913</v>
      </c>
      <c r="BN113" t="s">
        <v>10948</v>
      </c>
      <c r="BO113" t="s">
        <v>55</v>
      </c>
      <c r="BP113">
        <v>341.96</v>
      </c>
    </row>
    <row r="114" spans="1:68" x14ac:dyDescent="0.25">
      <c r="A114" t="s">
        <v>2508</v>
      </c>
      <c r="B114" t="s">
        <v>10948</v>
      </c>
      <c r="C114" t="s">
        <v>79</v>
      </c>
      <c r="D114">
        <v>362.92</v>
      </c>
      <c r="H114" s="1">
        <v>41782</v>
      </c>
      <c r="I114">
        <v>323.75800000000004</v>
      </c>
      <c r="K114" s="1">
        <v>41782</v>
      </c>
      <c r="L114">
        <v>323.75800000000004</v>
      </c>
      <c r="N114" s="1">
        <v>42985</v>
      </c>
      <c r="O114">
        <v>3848.565000000001</v>
      </c>
      <c r="Q114" s="1">
        <v>42376</v>
      </c>
      <c r="R114">
        <v>83.576000000000008</v>
      </c>
      <c r="T114" s="1">
        <v>42686</v>
      </c>
      <c r="U114">
        <v>4914.9380000000001</v>
      </c>
      <c r="Y114" t="s">
        <v>594</v>
      </c>
      <c r="Z114">
        <v>139.44</v>
      </c>
      <c r="AB114" t="s">
        <v>594</v>
      </c>
      <c r="AC114">
        <v>139.44</v>
      </c>
      <c r="AE114" t="s">
        <v>134</v>
      </c>
      <c r="AF114">
        <v>1696.9860000000001</v>
      </c>
      <c r="AJ114" t="s">
        <v>594</v>
      </c>
      <c r="AK114">
        <v>139.44</v>
      </c>
      <c r="AN114" t="s">
        <v>594</v>
      </c>
      <c r="AO114">
        <v>139.44</v>
      </c>
      <c r="AQ114" t="s">
        <v>594</v>
      </c>
      <c r="AR114">
        <v>54.936</v>
      </c>
      <c r="AV114" t="s">
        <v>594</v>
      </c>
      <c r="AW114">
        <v>54.936</v>
      </c>
      <c r="BA114" t="s">
        <v>234</v>
      </c>
      <c r="BB114" t="s">
        <v>10948</v>
      </c>
      <c r="BC114">
        <v>31.983999999999998</v>
      </c>
      <c r="BE114" t="s">
        <v>1508</v>
      </c>
      <c r="BF114" t="s">
        <v>10948</v>
      </c>
      <c r="BG114">
        <v>1359.5340000000001</v>
      </c>
      <c r="BI114" t="s">
        <v>2718</v>
      </c>
      <c r="BJ114" t="s">
        <v>10948</v>
      </c>
      <c r="BK114">
        <v>20.97</v>
      </c>
      <c r="BM114" t="s">
        <v>2887</v>
      </c>
      <c r="BN114" t="s">
        <v>10948</v>
      </c>
      <c r="BO114" t="s">
        <v>55</v>
      </c>
      <c r="BP114">
        <v>781.86399999999992</v>
      </c>
    </row>
    <row r="115" spans="1:68" x14ac:dyDescent="0.25">
      <c r="A115" t="s">
        <v>1409</v>
      </c>
      <c r="B115" t="s">
        <v>10948</v>
      </c>
      <c r="C115" t="s">
        <v>21</v>
      </c>
      <c r="D115">
        <v>604.75199999999995</v>
      </c>
      <c r="H115" s="1">
        <v>41783</v>
      </c>
      <c r="I115">
        <v>116.28</v>
      </c>
      <c r="K115" s="1">
        <v>41783</v>
      </c>
      <c r="L115">
        <v>116.28</v>
      </c>
      <c r="N115" s="1">
        <v>42983</v>
      </c>
      <c r="O115">
        <v>327.04399999999998</v>
      </c>
      <c r="Q115" s="1">
        <v>42090</v>
      </c>
      <c r="R115">
        <v>83.699999999999989</v>
      </c>
      <c r="T115" s="1">
        <v>41894</v>
      </c>
      <c r="U115">
        <v>4904.66</v>
      </c>
      <c r="Y115" t="s">
        <v>31</v>
      </c>
      <c r="Z115">
        <v>1115.9199999999998</v>
      </c>
      <c r="AB115" t="s">
        <v>31</v>
      </c>
      <c r="AC115">
        <v>1115.9199999999998</v>
      </c>
      <c r="AE115" t="s">
        <v>3131</v>
      </c>
      <c r="AF115">
        <v>573.64800000000002</v>
      </c>
      <c r="AJ115" t="s">
        <v>31</v>
      </c>
      <c r="AK115">
        <v>1115.9199999999998</v>
      </c>
      <c r="AN115" t="s">
        <v>31</v>
      </c>
      <c r="AO115">
        <v>1115.9199999999998</v>
      </c>
      <c r="AQ115" t="s">
        <v>31</v>
      </c>
      <c r="AR115">
        <v>139.44</v>
      </c>
      <c r="AV115" t="s">
        <v>31</v>
      </c>
      <c r="AW115">
        <v>139.44</v>
      </c>
      <c r="BA115" t="s">
        <v>309</v>
      </c>
      <c r="BB115" t="s">
        <v>10948</v>
      </c>
      <c r="BC115">
        <v>305.82399999999996</v>
      </c>
      <c r="BE115" t="s">
        <v>1847</v>
      </c>
      <c r="BF115" t="s">
        <v>10948</v>
      </c>
      <c r="BG115">
        <v>1324.7640000000001</v>
      </c>
      <c r="BI115" t="s">
        <v>187</v>
      </c>
      <c r="BJ115" t="s">
        <v>10948</v>
      </c>
      <c r="BK115">
        <v>11.65</v>
      </c>
      <c r="BM115" t="s">
        <v>1933</v>
      </c>
      <c r="BN115" t="s">
        <v>10948</v>
      </c>
      <c r="BO115" t="s">
        <v>55</v>
      </c>
      <c r="BP115">
        <v>156.37279999999998</v>
      </c>
    </row>
    <row r="116" spans="1:68" x14ac:dyDescent="0.25">
      <c r="A116" t="s">
        <v>738</v>
      </c>
      <c r="B116" t="s">
        <v>10948</v>
      </c>
      <c r="C116" t="s">
        <v>12</v>
      </c>
      <c r="D116">
        <v>185.57999999999998</v>
      </c>
      <c r="H116" s="1">
        <v>41784</v>
      </c>
      <c r="I116">
        <v>119.53999999999999</v>
      </c>
      <c r="K116" s="1">
        <v>41784</v>
      </c>
      <c r="L116">
        <v>119.53999999999999</v>
      </c>
      <c r="N116" s="1">
        <v>42982</v>
      </c>
      <c r="O116">
        <v>5360.2020000000002</v>
      </c>
      <c r="Q116" s="1">
        <v>42622</v>
      </c>
      <c r="R116">
        <v>84.992000000000019</v>
      </c>
      <c r="T116" s="1">
        <v>42225</v>
      </c>
      <c r="U116">
        <v>4878.3920000000007</v>
      </c>
      <c r="Y116" t="s">
        <v>3135</v>
      </c>
      <c r="Z116">
        <v>428.74999999999994</v>
      </c>
      <c r="AB116" t="s">
        <v>3135</v>
      </c>
      <c r="AC116">
        <v>428.74999999999994</v>
      </c>
      <c r="AE116" t="s">
        <v>1237</v>
      </c>
      <c r="AF116">
        <v>743.43200000000002</v>
      </c>
      <c r="AJ116" t="s">
        <v>3135</v>
      </c>
      <c r="AK116">
        <v>428.74999999999994</v>
      </c>
      <c r="AN116" t="s">
        <v>3135</v>
      </c>
      <c r="AO116">
        <v>428.74999999999994</v>
      </c>
      <c r="AQ116" t="s">
        <v>3135</v>
      </c>
      <c r="AR116">
        <v>1115.9199999999998</v>
      </c>
      <c r="AV116" t="s">
        <v>3135</v>
      </c>
      <c r="AW116">
        <v>1115.9199999999998</v>
      </c>
      <c r="BA116" t="s">
        <v>305</v>
      </c>
      <c r="BB116" t="s">
        <v>10948</v>
      </c>
      <c r="BC116">
        <v>111.96000000000001</v>
      </c>
      <c r="BE116" t="s">
        <v>644</v>
      </c>
      <c r="BF116" t="s">
        <v>10948</v>
      </c>
      <c r="BG116">
        <v>1309.4100000000001</v>
      </c>
      <c r="BI116" t="s">
        <v>2905</v>
      </c>
      <c r="BJ116" t="s">
        <v>10948</v>
      </c>
      <c r="BK116">
        <v>587.86</v>
      </c>
      <c r="BM116" t="s">
        <v>662</v>
      </c>
      <c r="BN116" t="s">
        <v>10948</v>
      </c>
      <c r="BO116" t="s">
        <v>55</v>
      </c>
      <c r="BP116">
        <v>33.4</v>
      </c>
    </row>
    <row r="117" spans="1:68" x14ac:dyDescent="0.25">
      <c r="A117" t="s">
        <v>284</v>
      </c>
      <c r="B117" t="s">
        <v>10948</v>
      </c>
      <c r="C117" t="s">
        <v>55</v>
      </c>
      <c r="D117">
        <v>28.44</v>
      </c>
      <c r="H117" s="1">
        <v>41785</v>
      </c>
      <c r="I117">
        <v>1325.7180000000001</v>
      </c>
      <c r="K117" s="1">
        <v>41785</v>
      </c>
      <c r="L117">
        <v>1325.7180000000001</v>
      </c>
      <c r="N117" s="1">
        <v>42981</v>
      </c>
      <c r="O117">
        <v>1595.8489999999999</v>
      </c>
      <c r="Q117" s="1">
        <v>41646</v>
      </c>
      <c r="R117">
        <v>87.158000000000001</v>
      </c>
      <c r="T117" s="1">
        <v>42608</v>
      </c>
      <c r="U117">
        <v>4874.2979999999998</v>
      </c>
      <c r="Y117" t="s">
        <v>1594</v>
      </c>
      <c r="Z117">
        <v>46.376000000000005</v>
      </c>
      <c r="AB117" t="s">
        <v>1594</v>
      </c>
      <c r="AC117">
        <v>46.376000000000005</v>
      </c>
      <c r="AE117" t="s">
        <v>1234</v>
      </c>
      <c r="AF117">
        <v>597.06799999999998</v>
      </c>
      <c r="AJ117" t="s">
        <v>1594</v>
      </c>
      <c r="AK117">
        <v>46.376000000000005</v>
      </c>
      <c r="AN117" t="s">
        <v>1594</v>
      </c>
      <c r="AO117">
        <v>46.376000000000005</v>
      </c>
      <c r="AQ117" t="s">
        <v>1594</v>
      </c>
      <c r="AR117">
        <v>428.74999999999994</v>
      </c>
      <c r="AV117" t="s">
        <v>1594</v>
      </c>
      <c r="AW117">
        <v>428.74999999999994</v>
      </c>
      <c r="BA117" t="s">
        <v>421</v>
      </c>
      <c r="BB117" t="s">
        <v>10948</v>
      </c>
      <c r="BC117">
        <v>5198.6400000000003</v>
      </c>
      <c r="BE117" t="s">
        <v>61</v>
      </c>
      <c r="BF117" t="s">
        <v>10948</v>
      </c>
      <c r="BG117">
        <v>1295.4960000000001</v>
      </c>
      <c r="BI117" t="s">
        <v>2387</v>
      </c>
      <c r="BJ117" t="s">
        <v>10948</v>
      </c>
      <c r="BK117">
        <v>44.800000000000004</v>
      </c>
      <c r="BM117" t="s">
        <v>878</v>
      </c>
      <c r="BN117" t="s">
        <v>10948</v>
      </c>
      <c r="BO117" t="s">
        <v>55</v>
      </c>
      <c r="BP117">
        <v>95.976000000000013</v>
      </c>
    </row>
    <row r="118" spans="1:68" x14ac:dyDescent="0.25">
      <c r="C118" t="s">
        <v>79</v>
      </c>
      <c r="D118">
        <v>15.8</v>
      </c>
      <c r="H118" s="1">
        <v>41786</v>
      </c>
      <c r="I118">
        <v>2157.3939999999998</v>
      </c>
      <c r="K118" s="1">
        <v>41786</v>
      </c>
      <c r="L118">
        <v>2157.3939999999998</v>
      </c>
      <c r="N118" s="1">
        <v>42980</v>
      </c>
      <c r="O118">
        <v>9354.8539999999994</v>
      </c>
      <c r="Q118" s="1">
        <v>42255</v>
      </c>
      <c r="R118">
        <v>89.64</v>
      </c>
      <c r="T118" s="1">
        <v>42497</v>
      </c>
      <c r="U118">
        <v>4835.9759999999997</v>
      </c>
      <c r="Y118" t="s">
        <v>279</v>
      </c>
      <c r="Z118">
        <v>64.042000000000002</v>
      </c>
      <c r="AB118" t="s">
        <v>279</v>
      </c>
      <c r="AC118">
        <v>64.042000000000002</v>
      </c>
      <c r="AE118" t="s">
        <v>2113</v>
      </c>
      <c r="AF118">
        <v>1740.5099999999998</v>
      </c>
      <c r="AJ118" t="s">
        <v>279</v>
      </c>
      <c r="AK118">
        <v>64.042000000000002</v>
      </c>
      <c r="AN118" t="s">
        <v>279</v>
      </c>
      <c r="AO118">
        <v>64.042000000000002</v>
      </c>
      <c r="AQ118" t="s">
        <v>279</v>
      </c>
      <c r="AR118">
        <v>46.376000000000005</v>
      </c>
      <c r="AV118" t="s">
        <v>279</v>
      </c>
      <c r="AW118">
        <v>46.376000000000005</v>
      </c>
      <c r="BA118" t="s">
        <v>2396</v>
      </c>
      <c r="BB118" t="s">
        <v>10948</v>
      </c>
      <c r="BC118">
        <v>239.976</v>
      </c>
      <c r="BE118" t="s">
        <v>568</v>
      </c>
      <c r="BF118" t="s">
        <v>10948</v>
      </c>
      <c r="BG118">
        <v>1285.098</v>
      </c>
      <c r="BI118" t="s">
        <v>2146</v>
      </c>
      <c r="BJ118" t="s">
        <v>10948</v>
      </c>
      <c r="BK118">
        <v>10.9</v>
      </c>
      <c r="BM118" t="s">
        <v>1104</v>
      </c>
      <c r="BN118" t="s">
        <v>10948</v>
      </c>
      <c r="BO118" t="s">
        <v>55</v>
      </c>
      <c r="BP118">
        <v>106.08000000000001</v>
      </c>
    </row>
    <row r="119" spans="1:68" x14ac:dyDescent="0.25">
      <c r="A119" t="s">
        <v>396</v>
      </c>
      <c r="B119" t="s">
        <v>10948</v>
      </c>
      <c r="C119" t="s">
        <v>55</v>
      </c>
      <c r="D119">
        <v>125.76</v>
      </c>
      <c r="H119" s="1">
        <v>41787</v>
      </c>
      <c r="I119">
        <v>221.96800000000002</v>
      </c>
      <c r="K119" s="1">
        <v>41787</v>
      </c>
      <c r="L119">
        <v>221.96800000000002</v>
      </c>
      <c r="N119" s="1">
        <v>42979</v>
      </c>
      <c r="O119">
        <v>1261.8100000000002</v>
      </c>
      <c r="Q119" s="1">
        <v>42571</v>
      </c>
      <c r="R119">
        <v>89.949999999999989</v>
      </c>
      <c r="T119" s="1">
        <v>42603</v>
      </c>
      <c r="U119">
        <v>4798.2920000000004</v>
      </c>
      <c r="Y119" t="s">
        <v>2876</v>
      </c>
      <c r="Z119">
        <v>1359.6660000000002</v>
      </c>
      <c r="AB119" t="s">
        <v>2876</v>
      </c>
      <c r="AC119">
        <v>1359.6660000000002</v>
      </c>
      <c r="AE119" t="s">
        <v>2331</v>
      </c>
      <c r="AF119">
        <v>615.55200000000002</v>
      </c>
      <c r="AJ119" t="s">
        <v>2876</v>
      </c>
      <c r="AK119">
        <v>1359.6660000000002</v>
      </c>
      <c r="AN119" t="s">
        <v>2876</v>
      </c>
      <c r="AO119">
        <v>1359.6660000000002</v>
      </c>
      <c r="AQ119" t="s">
        <v>2876</v>
      </c>
      <c r="AR119">
        <v>64.042000000000002</v>
      </c>
      <c r="AV119" t="s">
        <v>2876</v>
      </c>
      <c r="AW119">
        <v>64.042000000000002</v>
      </c>
      <c r="BA119" t="s">
        <v>2242</v>
      </c>
      <c r="BB119" t="s">
        <v>10948</v>
      </c>
      <c r="BC119">
        <v>40.68</v>
      </c>
      <c r="BE119" t="s">
        <v>2674</v>
      </c>
      <c r="BF119" t="s">
        <v>10948</v>
      </c>
      <c r="BG119">
        <v>1272.6299999999999</v>
      </c>
      <c r="BI119" t="s">
        <v>1301</v>
      </c>
      <c r="BJ119" t="s">
        <v>10948</v>
      </c>
      <c r="BK119">
        <v>44.982000000000006</v>
      </c>
      <c r="BM119" t="s">
        <v>364</v>
      </c>
      <c r="BN119" t="s">
        <v>10948</v>
      </c>
      <c r="BO119" t="s">
        <v>55</v>
      </c>
      <c r="BP119">
        <v>15.576000000000001</v>
      </c>
    </row>
    <row r="120" spans="1:68" x14ac:dyDescent="0.25">
      <c r="C120" t="s">
        <v>12</v>
      </c>
      <c r="D120">
        <v>65.5</v>
      </c>
      <c r="H120" s="1">
        <v>41789</v>
      </c>
      <c r="I120">
        <v>1924.9130000000002</v>
      </c>
      <c r="K120" s="1">
        <v>41789</v>
      </c>
      <c r="L120">
        <v>1924.9130000000002</v>
      </c>
      <c r="N120" s="1">
        <v>42978</v>
      </c>
      <c r="O120">
        <v>3162.8300000000004</v>
      </c>
      <c r="Q120" s="1">
        <v>42073</v>
      </c>
      <c r="R120">
        <v>90.932000000000002</v>
      </c>
      <c r="T120" s="1">
        <v>42807</v>
      </c>
      <c r="U120">
        <v>4791.3500000000004</v>
      </c>
      <c r="Y120" t="s">
        <v>1852</v>
      </c>
      <c r="Z120">
        <v>91.524000000000001</v>
      </c>
      <c r="AB120" t="s">
        <v>1852</v>
      </c>
      <c r="AC120">
        <v>91.524000000000001</v>
      </c>
      <c r="AE120" t="s">
        <v>2894</v>
      </c>
      <c r="AF120">
        <v>443.84000000000003</v>
      </c>
      <c r="AJ120" t="s">
        <v>1852</v>
      </c>
      <c r="AK120">
        <v>91.524000000000001</v>
      </c>
      <c r="AN120" t="s">
        <v>1852</v>
      </c>
      <c r="AO120">
        <v>91.524000000000001</v>
      </c>
      <c r="AQ120" t="s">
        <v>1852</v>
      </c>
      <c r="AR120">
        <v>1359.6660000000002</v>
      </c>
      <c r="AV120" t="s">
        <v>1852</v>
      </c>
      <c r="AW120">
        <v>1359.6660000000002</v>
      </c>
      <c r="BA120" t="s">
        <v>1699</v>
      </c>
      <c r="BB120" t="s">
        <v>10948</v>
      </c>
      <c r="BC120">
        <v>23.827999999999999</v>
      </c>
      <c r="BE120" t="s">
        <v>3087</v>
      </c>
      <c r="BF120" t="s">
        <v>10948</v>
      </c>
      <c r="BG120">
        <v>1263.3000000000002</v>
      </c>
      <c r="BI120" t="s">
        <v>1649</v>
      </c>
      <c r="BJ120" t="s">
        <v>10948</v>
      </c>
      <c r="BK120">
        <v>12.48</v>
      </c>
      <c r="BM120" t="s">
        <v>2780</v>
      </c>
      <c r="BN120" t="s">
        <v>10948</v>
      </c>
      <c r="BO120" t="s">
        <v>55</v>
      </c>
      <c r="BP120">
        <v>5.5</v>
      </c>
    </row>
    <row r="121" spans="1:68" x14ac:dyDescent="0.25">
      <c r="A121" t="s">
        <v>261</v>
      </c>
      <c r="B121" t="s">
        <v>10948</v>
      </c>
      <c r="C121" t="s">
        <v>79</v>
      </c>
      <c r="D121">
        <v>21.880000000000003</v>
      </c>
      <c r="H121" s="1">
        <v>41790</v>
      </c>
      <c r="I121">
        <v>773.7</v>
      </c>
      <c r="K121" s="1">
        <v>41790</v>
      </c>
      <c r="L121">
        <v>773.7</v>
      </c>
      <c r="N121" s="1">
        <v>42976</v>
      </c>
      <c r="O121">
        <v>235.46800000000002</v>
      </c>
      <c r="Q121" s="1">
        <v>41778</v>
      </c>
      <c r="R121">
        <v>91.62</v>
      </c>
      <c r="T121" s="1">
        <v>43055</v>
      </c>
      <c r="U121">
        <v>4755.2339999999995</v>
      </c>
      <c r="Y121" t="s">
        <v>740</v>
      </c>
      <c r="Z121">
        <v>113.202</v>
      </c>
      <c r="AB121" t="s">
        <v>740</v>
      </c>
      <c r="AC121">
        <v>113.202</v>
      </c>
      <c r="AE121" t="s">
        <v>2874</v>
      </c>
      <c r="AF121">
        <v>417.34</v>
      </c>
      <c r="AJ121" t="s">
        <v>740</v>
      </c>
      <c r="AK121">
        <v>113.202</v>
      </c>
      <c r="AN121" t="s">
        <v>740</v>
      </c>
      <c r="AO121">
        <v>113.202</v>
      </c>
      <c r="AQ121" t="s">
        <v>740</v>
      </c>
      <c r="AR121">
        <v>91.524000000000001</v>
      </c>
      <c r="AV121" t="s">
        <v>740</v>
      </c>
      <c r="AW121">
        <v>91.524000000000001</v>
      </c>
      <c r="BA121" t="s">
        <v>2872</v>
      </c>
      <c r="BB121" t="s">
        <v>10948</v>
      </c>
      <c r="BC121">
        <v>14.56</v>
      </c>
      <c r="BE121" t="s">
        <v>637</v>
      </c>
      <c r="BF121" t="s">
        <v>10948</v>
      </c>
      <c r="BG121">
        <v>1261.4000000000001</v>
      </c>
      <c r="BI121" t="s">
        <v>1652</v>
      </c>
      <c r="BJ121" t="s">
        <v>10948</v>
      </c>
      <c r="BK121">
        <v>30.659999999999997</v>
      </c>
      <c r="BM121" t="s">
        <v>1886</v>
      </c>
      <c r="BN121" t="s">
        <v>10948</v>
      </c>
      <c r="BO121" t="s">
        <v>55</v>
      </c>
      <c r="BP121">
        <v>122.91999999999999</v>
      </c>
    </row>
    <row r="122" spans="1:68" x14ac:dyDescent="0.25">
      <c r="C122" t="s">
        <v>21</v>
      </c>
      <c r="D122">
        <v>38.29</v>
      </c>
      <c r="H122" s="1">
        <v>41791</v>
      </c>
      <c r="I122">
        <v>5188.5200000000013</v>
      </c>
      <c r="K122" s="1">
        <v>41791</v>
      </c>
      <c r="L122">
        <v>5188.5200000000013</v>
      </c>
      <c r="N122" s="1">
        <v>42975</v>
      </c>
      <c r="O122">
        <v>1443.6319999999998</v>
      </c>
      <c r="Q122" s="1">
        <v>41776</v>
      </c>
      <c r="R122">
        <v>91.679999999999993</v>
      </c>
      <c r="T122" s="1">
        <v>43048</v>
      </c>
      <c r="U122">
        <v>4751.4919999999993</v>
      </c>
      <c r="Y122" t="s">
        <v>888</v>
      </c>
      <c r="Z122">
        <v>29.699999999999996</v>
      </c>
      <c r="AB122" t="s">
        <v>888</v>
      </c>
      <c r="AC122">
        <v>29.699999999999996</v>
      </c>
      <c r="AE122" t="s">
        <v>1504</v>
      </c>
      <c r="AF122">
        <v>268.24</v>
      </c>
      <c r="AJ122" t="s">
        <v>888</v>
      </c>
      <c r="AK122">
        <v>29.699999999999996</v>
      </c>
      <c r="AN122" t="s">
        <v>888</v>
      </c>
      <c r="AO122">
        <v>29.699999999999996</v>
      </c>
      <c r="AQ122" t="s">
        <v>888</v>
      </c>
      <c r="AR122">
        <v>113.202</v>
      </c>
      <c r="AV122" t="s">
        <v>888</v>
      </c>
      <c r="AW122">
        <v>113.202</v>
      </c>
      <c r="BA122" t="s">
        <v>1143</v>
      </c>
      <c r="BB122" t="s">
        <v>10948</v>
      </c>
      <c r="BC122">
        <v>47.04</v>
      </c>
      <c r="BE122" t="s">
        <v>296</v>
      </c>
      <c r="BF122" t="s">
        <v>10948</v>
      </c>
      <c r="BG122">
        <v>1248.96</v>
      </c>
      <c r="BI122" t="s">
        <v>1402</v>
      </c>
      <c r="BJ122" t="s">
        <v>10948</v>
      </c>
      <c r="BK122">
        <v>3.2820000000000005</v>
      </c>
      <c r="BM122" t="s">
        <v>2004</v>
      </c>
      <c r="BN122" t="s">
        <v>10948</v>
      </c>
      <c r="BO122" t="s">
        <v>55</v>
      </c>
      <c r="BP122">
        <v>221.98</v>
      </c>
    </row>
    <row r="123" spans="1:68" x14ac:dyDescent="0.25">
      <c r="A123" t="s">
        <v>1497</v>
      </c>
      <c r="B123" t="s">
        <v>10948</v>
      </c>
      <c r="C123" t="s">
        <v>12</v>
      </c>
      <c r="D123">
        <v>109.8</v>
      </c>
      <c r="H123" s="1">
        <v>41792</v>
      </c>
      <c r="I123">
        <v>738.59799999999996</v>
      </c>
      <c r="K123" s="1">
        <v>41792</v>
      </c>
      <c r="L123">
        <v>738.59799999999996</v>
      </c>
      <c r="N123" s="1">
        <v>42974</v>
      </c>
      <c r="O123">
        <v>6190.5379999999996</v>
      </c>
      <c r="Q123" s="1">
        <v>41882</v>
      </c>
      <c r="R123">
        <v>92.52</v>
      </c>
      <c r="T123" s="1">
        <v>42631</v>
      </c>
      <c r="U123">
        <v>4751.0820000000003</v>
      </c>
      <c r="Y123" t="s">
        <v>1410</v>
      </c>
      <c r="Z123">
        <v>13.440000000000001</v>
      </c>
      <c r="AB123" t="s">
        <v>1410</v>
      </c>
      <c r="AC123">
        <v>13.440000000000001</v>
      </c>
      <c r="AE123" t="s">
        <v>3090</v>
      </c>
      <c r="AF123">
        <v>499.61599999999999</v>
      </c>
      <c r="AJ123" t="s">
        <v>1410</v>
      </c>
      <c r="AK123">
        <v>13.440000000000001</v>
      </c>
      <c r="AN123" t="s">
        <v>1410</v>
      </c>
      <c r="AO123">
        <v>13.440000000000001</v>
      </c>
      <c r="AQ123" t="s">
        <v>1410</v>
      </c>
      <c r="AR123">
        <v>29.699999999999996</v>
      </c>
      <c r="AV123" t="s">
        <v>1410</v>
      </c>
      <c r="AW123">
        <v>29.699999999999996</v>
      </c>
      <c r="BA123" t="s">
        <v>2963</v>
      </c>
      <c r="BB123" t="s">
        <v>10948</v>
      </c>
      <c r="BC123">
        <v>3.62</v>
      </c>
      <c r="BE123" t="s">
        <v>1270</v>
      </c>
      <c r="BF123" t="s">
        <v>10948</v>
      </c>
      <c r="BG123">
        <v>1231.92</v>
      </c>
      <c r="BI123" t="s">
        <v>1607</v>
      </c>
      <c r="BJ123" t="s">
        <v>10948</v>
      </c>
      <c r="BK123">
        <v>103.94799999999999</v>
      </c>
      <c r="BM123" t="s">
        <v>2822</v>
      </c>
      <c r="BN123" t="s">
        <v>10948</v>
      </c>
      <c r="BO123" t="s">
        <v>55</v>
      </c>
      <c r="BP123">
        <v>198.744</v>
      </c>
    </row>
    <row r="124" spans="1:68" x14ac:dyDescent="0.25">
      <c r="A124" t="s">
        <v>572</v>
      </c>
      <c r="B124" t="s">
        <v>10948</v>
      </c>
      <c r="C124" t="s">
        <v>12</v>
      </c>
      <c r="D124">
        <v>50</v>
      </c>
      <c r="H124" s="1">
        <v>41793</v>
      </c>
      <c r="I124">
        <v>741.33600000000001</v>
      </c>
      <c r="K124" s="1">
        <v>41793</v>
      </c>
      <c r="L124">
        <v>741.33600000000001</v>
      </c>
      <c r="N124" s="1">
        <v>42973</v>
      </c>
      <c r="O124">
        <v>190.66</v>
      </c>
      <c r="Q124" s="1">
        <v>42456</v>
      </c>
      <c r="R124">
        <v>92.699999999999989</v>
      </c>
      <c r="T124" s="1">
        <v>41944</v>
      </c>
      <c r="U124">
        <v>4732.0799999999981</v>
      </c>
      <c r="Y124" t="s">
        <v>2923</v>
      </c>
      <c r="Z124">
        <v>197.61200000000002</v>
      </c>
      <c r="AB124" t="s">
        <v>2923</v>
      </c>
      <c r="AC124">
        <v>197.61200000000002</v>
      </c>
      <c r="AE124" t="s">
        <v>1465</v>
      </c>
      <c r="AF124">
        <v>155.84399999999999</v>
      </c>
      <c r="AJ124" t="s">
        <v>2923</v>
      </c>
      <c r="AK124">
        <v>197.61200000000002</v>
      </c>
      <c r="AN124" t="s">
        <v>2923</v>
      </c>
      <c r="AO124">
        <v>197.61200000000002</v>
      </c>
      <c r="AQ124" t="s">
        <v>2923</v>
      </c>
      <c r="AR124">
        <v>13.440000000000001</v>
      </c>
      <c r="AV124" t="s">
        <v>2923</v>
      </c>
      <c r="AW124">
        <v>13.440000000000001</v>
      </c>
      <c r="BA124" t="s">
        <v>1243</v>
      </c>
      <c r="BB124" t="s">
        <v>10948</v>
      </c>
      <c r="BC124">
        <v>35.904000000000003</v>
      </c>
      <c r="BE124" t="s">
        <v>1053</v>
      </c>
      <c r="BF124" t="s">
        <v>10948</v>
      </c>
      <c r="BG124">
        <v>1223.9320000000002</v>
      </c>
      <c r="BI124" t="s">
        <v>876</v>
      </c>
      <c r="BJ124" t="s">
        <v>10948</v>
      </c>
      <c r="BK124">
        <v>459.90800000000002</v>
      </c>
      <c r="BM124" t="s">
        <v>1150</v>
      </c>
      <c r="BN124" t="s">
        <v>10948</v>
      </c>
      <c r="BO124" t="s">
        <v>55</v>
      </c>
      <c r="BP124">
        <v>241.33199999999999</v>
      </c>
    </row>
    <row r="125" spans="1:68" x14ac:dyDescent="0.25">
      <c r="A125" t="s">
        <v>2659</v>
      </c>
      <c r="B125" t="s">
        <v>10948</v>
      </c>
      <c r="C125" t="s">
        <v>55</v>
      </c>
      <c r="D125">
        <v>6.9760000000000009</v>
      </c>
      <c r="H125" s="1">
        <v>41794</v>
      </c>
      <c r="I125">
        <v>456.27199999999999</v>
      </c>
      <c r="K125" s="1">
        <v>41794</v>
      </c>
      <c r="L125">
        <v>456.27199999999999</v>
      </c>
      <c r="N125" s="1">
        <v>42972</v>
      </c>
      <c r="O125">
        <v>361.98800000000006</v>
      </c>
      <c r="Q125" s="1">
        <v>41690</v>
      </c>
      <c r="R125">
        <v>95.59</v>
      </c>
      <c r="T125" s="1">
        <v>42684</v>
      </c>
      <c r="U125">
        <v>4723.4780000000001</v>
      </c>
      <c r="Y125" t="s">
        <v>1936</v>
      </c>
      <c r="Z125">
        <v>518</v>
      </c>
      <c r="AB125" t="s">
        <v>1936</v>
      </c>
      <c r="AC125">
        <v>518</v>
      </c>
      <c r="AE125" t="s">
        <v>1929</v>
      </c>
      <c r="AF125">
        <v>538.15199999999993</v>
      </c>
      <c r="AJ125" t="s">
        <v>1936</v>
      </c>
      <c r="AK125">
        <v>518</v>
      </c>
      <c r="AN125" t="s">
        <v>1936</v>
      </c>
      <c r="AO125">
        <v>518</v>
      </c>
      <c r="AQ125" t="s">
        <v>1936</v>
      </c>
      <c r="AR125">
        <v>197.61200000000002</v>
      </c>
      <c r="AV125" t="s">
        <v>1936</v>
      </c>
      <c r="AW125">
        <v>197.61200000000002</v>
      </c>
      <c r="BA125" t="s">
        <v>342</v>
      </c>
      <c r="BB125" t="s">
        <v>10948</v>
      </c>
      <c r="BC125">
        <v>445.96000000000004</v>
      </c>
      <c r="BE125" t="s">
        <v>3169</v>
      </c>
      <c r="BF125" t="s">
        <v>10948</v>
      </c>
      <c r="BG125">
        <v>1223.8979999999999</v>
      </c>
      <c r="BI125" t="s">
        <v>2485</v>
      </c>
      <c r="BJ125" t="s">
        <v>10948</v>
      </c>
      <c r="BK125">
        <v>55.971999999999994</v>
      </c>
      <c r="BM125" t="s">
        <v>2747</v>
      </c>
      <c r="BN125" t="s">
        <v>10948</v>
      </c>
      <c r="BO125" t="s">
        <v>55</v>
      </c>
      <c r="BP125">
        <v>171.04</v>
      </c>
    </row>
    <row r="126" spans="1:68" x14ac:dyDescent="0.25">
      <c r="C126" t="s">
        <v>79</v>
      </c>
      <c r="D126">
        <v>23.980000000000004</v>
      </c>
      <c r="H126" s="1">
        <v>41796</v>
      </c>
      <c r="I126">
        <v>1374.001</v>
      </c>
      <c r="K126" s="1">
        <v>41796</v>
      </c>
      <c r="L126">
        <v>1374.001</v>
      </c>
      <c r="N126" s="1">
        <v>42971</v>
      </c>
      <c r="O126">
        <v>685.05600000000015</v>
      </c>
      <c r="Q126" s="1">
        <v>42563</v>
      </c>
      <c r="R126">
        <v>95.76</v>
      </c>
      <c r="T126" s="1">
        <v>42916</v>
      </c>
      <c r="U126">
        <v>4721.9769999999999</v>
      </c>
      <c r="Y126" t="s">
        <v>552</v>
      </c>
      <c r="Z126">
        <v>244.40000000000003</v>
      </c>
      <c r="AB126" t="s">
        <v>552</v>
      </c>
      <c r="AC126">
        <v>244.40000000000003</v>
      </c>
      <c r="AE126" t="s">
        <v>153</v>
      </c>
      <c r="AF126">
        <v>1097.2079999999999</v>
      </c>
      <c r="AJ126" t="s">
        <v>552</v>
      </c>
      <c r="AK126">
        <v>244.40000000000003</v>
      </c>
      <c r="AN126" t="s">
        <v>552</v>
      </c>
      <c r="AO126">
        <v>244.40000000000003</v>
      </c>
      <c r="AQ126" t="s">
        <v>552</v>
      </c>
      <c r="AR126">
        <v>518</v>
      </c>
      <c r="AV126" t="s">
        <v>552</v>
      </c>
      <c r="AW126">
        <v>518</v>
      </c>
      <c r="BA126" t="s">
        <v>1129</v>
      </c>
      <c r="BB126" t="s">
        <v>10948</v>
      </c>
      <c r="BC126">
        <v>767.14400000000012</v>
      </c>
      <c r="BE126" t="s">
        <v>478</v>
      </c>
      <c r="BF126" t="s">
        <v>10948</v>
      </c>
      <c r="BG126">
        <v>1219.96</v>
      </c>
      <c r="BI126" t="s">
        <v>234</v>
      </c>
      <c r="BJ126" t="s">
        <v>10948</v>
      </c>
      <c r="BK126">
        <v>31.983999999999998</v>
      </c>
      <c r="BM126" t="s">
        <v>534</v>
      </c>
      <c r="BN126" t="s">
        <v>10948</v>
      </c>
      <c r="BO126" t="s">
        <v>55</v>
      </c>
      <c r="BP126">
        <v>230.376</v>
      </c>
    </row>
    <row r="127" spans="1:68" x14ac:dyDescent="0.25">
      <c r="C127" t="s">
        <v>21</v>
      </c>
      <c r="D127">
        <v>4.3600000000000003</v>
      </c>
      <c r="H127" s="1">
        <v>41797</v>
      </c>
      <c r="I127">
        <v>281.39699999999999</v>
      </c>
      <c r="K127" s="1">
        <v>41797</v>
      </c>
      <c r="L127">
        <v>281.39699999999999</v>
      </c>
      <c r="N127" s="1">
        <v>42970</v>
      </c>
      <c r="O127">
        <v>4590.344000000001</v>
      </c>
      <c r="Q127" s="1">
        <v>41673</v>
      </c>
      <c r="R127">
        <v>97.112000000000009</v>
      </c>
      <c r="T127" s="1">
        <v>42712</v>
      </c>
      <c r="U127">
        <v>4709.0950000000012</v>
      </c>
      <c r="Y127" t="s">
        <v>537</v>
      </c>
      <c r="Z127">
        <v>354.03200000000004</v>
      </c>
      <c r="AB127" t="s">
        <v>537</v>
      </c>
      <c r="AC127">
        <v>354.03200000000004</v>
      </c>
      <c r="AE127" t="s">
        <v>2483</v>
      </c>
      <c r="AF127">
        <v>294.71999999999997</v>
      </c>
      <c r="AJ127" t="s">
        <v>537</v>
      </c>
      <c r="AK127">
        <v>354.03200000000004</v>
      </c>
      <c r="AN127" t="s">
        <v>537</v>
      </c>
      <c r="AO127">
        <v>354.03200000000004</v>
      </c>
      <c r="AQ127" t="s">
        <v>537</v>
      </c>
      <c r="AR127">
        <v>244.40000000000003</v>
      </c>
      <c r="AV127" t="s">
        <v>537</v>
      </c>
      <c r="AW127">
        <v>244.40000000000003</v>
      </c>
      <c r="BA127" t="s">
        <v>800</v>
      </c>
      <c r="BB127" t="s">
        <v>10948</v>
      </c>
      <c r="BC127">
        <v>524.78399999999999</v>
      </c>
      <c r="BE127" t="s">
        <v>16</v>
      </c>
      <c r="BF127" t="s">
        <v>10948</v>
      </c>
      <c r="BG127">
        <v>1219.8999999999999</v>
      </c>
      <c r="BI127" t="s">
        <v>309</v>
      </c>
      <c r="BJ127" t="s">
        <v>10948</v>
      </c>
      <c r="BK127">
        <v>305.82399999999996</v>
      </c>
      <c r="BM127" t="s">
        <v>808</v>
      </c>
      <c r="BN127" t="s">
        <v>10948</v>
      </c>
      <c r="BO127" t="s">
        <v>55</v>
      </c>
      <c r="BP127">
        <v>99.372</v>
      </c>
    </row>
    <row r="128" spans="1:68" x14ac:dyDescent="0.25">
      <c r="A128" t="s">
        <v>594</v>
      </c>
      <c r="B128" t="s">
        <v>10948</v>
      </c>
      <c r="C128" t="s">
        <v>55</v>
      </c>
      <c r="D128">
        <v>29.049999999999997</v>
      </c>
      <c r="H128" s="1">
        <v>41798</v>
      </c>
      <c r="I128">
        <v>2501.2640000000001</v>
      </c>
      <c r="K128" s="1">
        <v>41798</v>
      </c>
      <c r="L128">
        <v>2501.2640000000001</v>
      </c>
      <c r="N128" s="1">
        <v>42969</v>
      </c>
      <c r="O128">
        <v>524.54</v>
      </c>
      <c r="Q128" s="1">
        <v>42641</v>
      </c>
      <c r="R128">
        <v>99.13600000000001</v>
      </c>
      <c r="T128" s="1">
        <v>42706</v>
      </c>
      <c r="U128">
        <v>4684.616</v>
      </c>
      <c r="Y128" t="s">
        <v>2718</v>
      </c>
      <c r="Z128">
        <v>88.073999999999998</v>
      </c>
      <c r="AB128" t="s">
        <v>2718</v>
      </c>
      <c r="AC128">
        <v>88.073999999999998</v>
      </c>
      <c r="AE128" t="s">
        <v>1190</v>
      </c>
      <c r="AF128">
        <v>85.055999999999997</v>
      </c>
      <c r="AJ128" t="s">
        <v>2718</v>
      </c>
      <c r="AK128">
        <v>88.073999999999998</v>
      </c>
      <c r="AN128" t="s">
        <v>2718</v>
      </c>
      <c r="AO128">
        <v>88.073999999999998</v>
      </c>
      <c r="AQ128" t="s">
        <v>2718</v>
      </c>
      <c r="AR128">
        <v>354.03200000000004</v>
      </c>
      <c r="AV128" t="s">
        <v>2718</v>
      </c>
      <c r="AW128">
        <v>354.03200000000004</v>
      </c>
      <c r="BA128" t="s">
        <v>3113</v>
      </c>
      <c r="BB128" t="s">
        <v>10948</v>
      </c>
      <c r="BC128">
        <v>593.40000000000009</v>
      </c>
      <c r="BE128" t="s">
        <v>2630</v>
      </c>
      <c r="BF128" t="s">
        <v>10948</v>
      </c>
      <c r="BG128">
        <v>1199.9759999999999</v>
      </c>
      <c r="BI128" t="s">
        <v>305</v>
      </c>
      <c r="BJ128" t="s">
        <v>10948</v>
      </c>
      <c r="BK128">
        <v>111.96000000000001</v>
      </c>
      <c r="BM128" t="s">
        <v>2006</v>
      </c>
      <c r="BN128" t="s">
        <v>10948</v>
      </c>
      <c r="BO128" t="s">
        <v>55</v>
      </c>
      <c r="BP128">
        <v>97.984000000000009</v>
      </c>
    </row>
    <row r="129" spans="1:68" x14ac:dyDescent="0.25">
      <c r="C129" t="s">
        <v>79</v>
      </c>
      <c r="D129">
        <v>40.669999999999995</v>
      </c>
      <c r="H129" s="1">
        <v>41799</v>
      </c>
      <c r="I129">
        <v>5463.0080000000007</v>
      </c>
      <c r="K129" s="1">
        <v>41799</v>
      </c>
      <c r="L129">
        <v>5463.0080000000007</v>
      </c>
      <c r="N129" s="1">
        <v>42968</v>
      </c>
      <c r="O129">
        <v>8551.0540000000019</v>
      </c>
      <c r="Q129" s="1">
        <v>42035</v>
      </c>
      <c r="R129">
        <v>99.260000000000019</v>
      </c>
      <c r="T129" s="1">
        <v>42089</v>
      </c>
      <c r="U129">
        <v>4623.37</v>
      </c>
      <c r="Y129" t="s">
        <v>187</v>
      </c>
      <c r="Z129">
        <v>48.93</v>
      </c>
      <c r="AB129" t="s">
        <v>187</v>
      </c>
      <c r="AC129">
        <v>48.93</v>
      </c>
      <c r="AE129" t="s">
        <v>3187</v>
      </c>
      <c r="AF129">
        <v>209.95200000000006</v>
      </c>
      <c r="AJ129" t="s">
        <v>187</v>
      </c>
      <c r="AK129">
        <v>48.93</v>
      </c>
      <c r="AN129" t="s">
        <v>187</v>
      </c>
      <c r="AO129">
        <v>48.93</v>
      </c>
      <c r="AQ129" t="s">
        <v>187</v>
      </c>
      <c r="AR129">
        <v>88.073999999999998</v>
      </c>
      <c r="AV129" t="s">
        <v>187</v>
      </c>
      <c r="AW129">
        <v>88.073999999999998</v>
      </c>
      <c r="BA129" t="s">
        <v>1508</v>
      </c>
      <c r="BB129" t="s">
        <v>10948</v>
      </c>
      <c r="BC129">
        <v>1359.5340000000001</v>
      </c>
      <c r="BE129" t="s">
        <v>714</v>
      </c>
      <c r="BF129" t="s">
        <v>10948</v>
      </c>
      <c r="BG129">
        <v>1180.704</v>
      </c>
      <c r="BI129" t="s">
        <v>421</v>
      </c>
      <c r="BJ129" t="s">
        <v>10948</v>
      </c>
      <c r="BK129">
        <v>5198.6400000000003</v>
      </c>
      <c r="BM129" t="s">
        <v>61</v>
      </c>
      <c r="BN129" t="s">
        <v>10948</v>
      </c>
      <c r="BO129" t="s">
        <v>55</v>
      </c>
      <c r="BP129">
        <v>727.29600000000005</v>
      </c>
    </row>
    <row r="130" spans="1:68" x14ac:dyDescent="0.25">
      <c r="A130" t="s">
        <v>31</v>
      </c>
      <c r="B130" t="s">
        <v>10948</v>
      </c>
      <c r="C130" t="s">
        <v>12</v>
      </c>
      <c r="D130">
        <v>184.70400000000001</v>
      </c>
      <c r="H130" s="1">
        <v>41800</v>
      </c>
      <c r="I130">
        <v>491.55</v>
      </c>
      <c r="K130" s="1">
        <v>41800</v>
      </c>
      <c r="L130">
        <v>491.55</v>
      </c>
      <c r="N130" s="1">
        <v>42967</v>
      </c>
      <c r="O130">
        <v>692.95</v>
      </c>
      <c r="Q130" s="1">
        <v>41888</v>
      </c>
      <c r="R130">
        <v>100.36</v>
      </c>
      <c r="T130" s="1">
        <v>42317</v>
      </c>
      <c r="U130">
        <v>4620.2919999999995</v>
      </c>
      <c r="Y130" t="s">
        <v>2905</v>
      </c>
      <c r="Z130">
        <v>1360.4760000000001</v>
      </c>
      <c r="AB130" t="s">
        <v>2905</v>
      </c>
      <c r="AC130">
        <v>1360.4760000000001</v>
      </c>
      <c r="AE130" t="s">
        <v>2482</v>
      </c>
      <c r="AF130">
        <v>138.67200000000003</v>
      </c>
      <c r="AJ130" t="s">
        <v>2905</v>
      </c>
      <c r="AK130">
        <v>1360.4760000000001</v>
      </c>
      <c r="AN130" t="s">
        <v>2905</v>
      </c>
      <c r="AO130">
        <v>1360.4760000000001</v>
      </c>
      <c r="AQ130" t="s">
        <v>2905</v>
      </c>
      <c r="AR130">
        <v>48.93</v>
      </c>
      <c r="AV130" t="s">
        <v>2905</v>
      </c>
      <c r="AW130">
        <v>48.93</v>
      </c>
      <c r="BA130" t="s">
        <v>412</v>
      </c>
      <c r="BB130" t="s">
        <v>10948</v>
      </c>
      <c r="BC130">
        <v>263.95999999999998</v>
      </c>
      <c r="BE130" t="s">
        <v>2054</v>
      </c>
      <c r="BF130" t="s">
        <v>10948</v>
      </c>
      <c r="BG130">
        <v>1156.644</v>
      </c>
      <c r="BI130" t="s">
        <v>2396</v>
      </c>
      <c r="BJ130" t="s">
        <v>10948</v>
      </c>
      <c r="BK130">
        <v>239.976</v>
      </c>
      <c r="BM130" t="s">
        <v>1613</v>
      </c>
      <c r="BN130" t="s">
        <v>10948</v>
      </c>
      <c r="BO130" t="s">
        <v>55</v>
      </c>
      <c r="BP130">
        <v>35.56</v>
      </c>
    </row>
    <row r="131" spans="1:68" x14ac:dyDescent="0.25">
      <c r="A131" t="s">
        <v>3135</v>
      </c>
      <c r="B131" t="s">
        <v>10948</v>
      </c>
      <c r="C131" t="s">
        <v>79</v>
      </c>
      <c r="D131">
        <v>85.75</v>
      </c>
      <c r="H131" s="1">
        <v>41803</v>
      </c>
      <c r="I131">
        <v>14.52</v>
      </c>
      <c r="K131" s="1">
        <v>41803</v>
      </c>
      <c r="L131">
        <v>14.52</v>
      </c>
      <c r="N131" s="1">
        <v>42966</v>
      </c>
      <c r="O131">
        <v>512.44600000000003</v>
      </c>
      <c r="Q131" s="1">
        <v>42697</v>
      </c>
      <c r="R131">
        <v>100.61600000000001</v>
      </c>
      <c r="T131" s="1">
        <v>42748</v>
      </c>
      <c r="U131">
        <v>4619.329999999999</v>
      </c>
      <c r="Y131" t="s">
        <v>2387</v>
      </c>
      <c r="Z131">
        <v>53.760000000000005</v>
      </c>
      <c r="AB131" t="s">
        <v>2387</v>
      </c>
      <c r="AC131">
        <v>53.760000000000005</v>
      </c>
      <c r="AE131" t="s">
        <v>462</v>
      </c>
      <c r="AF131">
        <v>77.740000000000009</v>
      </c>
      <c r="AJ131" t="s">
        <v>2387</v>
      </c>
      <c r="AK131">
        <v>53.760000000000005</v>
      </c>
      <c r="AN131" t="s">
        <v>2387</v>
      </c>
      <c r="AO131">
        <v>53.760000000000005</v>
      </c>
      <c r="AQ131" t="s">
        <v>2387</v>
      </c>
      <c r="AR131">
        <v>1360.4760000000001</v>
      </c>
      <c r="AV131" t="s">
        <v>2387</v>
      </c>
      <c r="AW131">
        <v>1360.4760000000001</v>
      </c>
      <c r="BA131" t="s">
        <v>2392</v>
      </c>
      <c r="BB131" t="s">
        <v>10948</v>
      </c>
      <c r="BC131">
        <v>302.37599999999998</v>
      </c>
      <c r="BE131" t="s">
        <v>1979</v>
      </c>
      <c r="BF131" t="s">
        <v>10948</v>
      </c>
      <c r="BG131">
        <v>1151.9360000000001</v>
      </c>
      <c r="BI131" t="s">
        <v>2242</v>
      </c>
      <c r="BJ131" t="s">
        <v>10948</v>
      </c>
      <c r="BK131">
        <v>40.68</v>
      </c>
      <c r="BM131" t="s">
        <v>1535</v>
      </c>
      <c r="BN131" t="s">
        <v>10948</v>
      </c>
      <c r="BO131" t="s">
        <v>55</v>
      </c>
      <c r="BP131">
        <v>40.74</v>
      </c>
    </row>
    <row r="132" spans="1:68" x14ac:dyDescent="0.25">
      <c r="C132" t="s">
        <v>21</v>
      </c>
      <c r="D132">
        <v>51.449999999999996</v>
      </c>
      <c r="H132" s="1">
        <v>41804</v>
      </c>
      <c r="I132">
        <v>212.94</v>
      </c>
      <c r="K132" s="1">
        <v>41804</v>
      </c>
      <c r="L132">
        <v>212.94</v>
      </c>
      <c r="N132" s="1">
        <v>42965</v>
      </c>
      <c r="O132">
        <v>7078.4840000000013</v>
      </c>
      <c r="Q132" s="1">
        <v>42385</v>
      </c>
      <c r="R132">
        <v>102.218</v>
      </c>
      <c r="T132" s="1">
        <v>42970</v>
      </c>
      <c r="U132">
        <v>4590.344000000001</v>
      </c>
      <c r="Y132" t="s">
        <v>2146</v>
      </c>
      <c r="Z132">
        <v>27.468000000000004</v>
      </c>
      <c r="AB132" t="s">
        <v>2146</v>
      </c>
      <c r="AC132">
        <v>27.468000000000004</v>
      </c>
      <c r="AE132" t="s">
        <v>2473</v>
      </c>
      <c r="AF132">
        <v>351.73599999999999</v>
      </c>
      <c r="AJ132" t="s">
        <v>2146</v>
      </c>
      <c r="AK132">
        <v>27.468000000000004</v>
      </c>
      <c r="AN132" t="s">
        <v>2146</v>
      </c>
      <c r="AO132">
        <v>27.468000000000004</v>
      </c>
      <c r="AQ132" t="s">
        <v>2146</v>
      </c>
      <c r="AR132">
        <v>53.760000000000005</v>
      </c>
      <c r="AV132" t="s">
        <v>2146</v>
      </c>
      <c r="AW132">
        <v>53.760000000000005</v>
      </c>
      <c r="BA132" t="s">
        <v>2764</v>
      </c>
      <c r="BB132" t="s">
        <v>10948</v>
      </c>
      <c r="BC132">
        <v>4899.93</v>
      </c>
      <c r="BE132" t="s">
        <v>1050</v>
      </c>
      <c r="BF132" t="s">
        <v>10948</v>
      </c>
      <c r="BG132">
        <v>1151.52</v>
      </c>
      <c r="BI132" t="s">
        <v>1699</v>
      </c>
      <c r="BJ132" t="s">
        <v>10948</v>
      </c>
      <c r="BK132">
        <v>23.827999999999999</v>
      </c>
      <c r="BM132" t="s">
        <v>2229</v>
      </c>
      <c r="BN132" t="s">
        <v>10948</v>
      </c>
      <c r="BO132" t="s">
        <v>55</v>
      </c>
      <c r="BP132">
        <v>35.167999999999999</v>
      </c>
    </row>
    <row r="133" spans="1:68" x14ac:dyDescent="0.25">
      <c r="A133" t="s">
        <v>1594</v>
      </c>
      <c r="B133" t="s">
        <v>10948</v>
      </c>
      <c r="C133" t="s">
        <v>79</v>
      </c>
      <c r="D133">
        <v>19.096</v>
      </c>
      <c r="H133" s="1">
        <v>41805</v>
      </c>
      <c r="I133">
        <v>942.97399999999993</v>
      </c>
      <c r="K133" s="1">
        <v>41805</v>
      </c>
      <c r="L133">
        <v>942.97399999999993</v>
      </c>
      <c r="N133" s="1">
        <v>42964</v>
      </c>
      <c r="O133">
        <v>9517.2880000000005</v>
      </c>
      <c r="Q133" s="1">
        <v>41937</v>
      </c>
      <c r="R133">
        <v>103.88200000000001</v>
      </c>
      <c r="T133" s="1">
        <v>43029</v>
      </c>
      <c r="U133">
        <v>4537.2010000000009</v>
      </c>
      <c r="Y133" t="s">
        <v>1301</v>
      </c>
      <c r="Z133">
        <v>106.72200000000001</v>
      </c>
      <c r="AB133" t="s">
        <v>1301</v>
      </c>
      <c r="AC133">
        <v>106.72200000000001</v>
      </c>
      <c r="AE133" t="s">
        <v>2102</v>
      </c>
      <c r="AF133">
        <v>124.608</v>
      </c>
      <c r="AJ133" t="s">
        <v>1301</v>
      </c>
      <c r="AK133">
        <v>106.72200000000001</v>
      </c>
      <c r="AN133" t="s">
        <v>1301</v>
      </c>
      <c r="AO133">
        <v>106.72200000000001</v>
      </c>
      <c r="AQ133" t="s">
        <v>1301</v>
      </c>
      <c r="AR133">
        <v>27.468000000000004</v>
      </c>
      <c r="AV133" t="s">
        <v>1301</v>
      </c>
      <c r="AW133">
        <v>27.468000000000004</v>
      </c>
      <c r="BA133" t="s">
        <v>2200</v>
      </c>
      <c r="BB133" t="s">
        <v>10948</v>
      </c>
      <c r="BC133">
        <v>72.294000000000011</v>
      </c>
      <c r="BE133" t="s">
        <v>1564</v>
      </c>
      <c r="BF133" t="s">
        <v>10948</v>
      </c>
      <c r="BG133">
        <v>1150.9199999999998</v>
      </c>
      <c r="BI133" t="s">
        <v>2872</v>
      </c>
      <c r="BJ133" t="s">
        <v>10948</v>
      </c>
      <c r="BK133">
        <v>14.56</v>
      </c>
      <c r="BM133" t="s">
        <v>87</v>
      </c>
      <c r="BN133" t="s">
        <v>10948</v>
      </c>
      <c r="BO133" t="s">
        <v>55</v>
      </c>
      <c r="BP133">
        <v>2396.2655999999997</v>
      </c>
    </row>
    <row r="134" spans="1:68" x14ac:dyDescent="0.25">
      <c r="C134" t="s">
        <v>21</v>
      </c>
      <c r="D134">
        <v>27.28</v>
      </c>
      <c r="H134" s="1">
        <v>41806</v>
      </c>
      <c r="I134">
        <v>763.79200000000003</v>
      </c>
      <c r="K134" s="1">
        <v>41806</v>
      </c>
      <c r="L134">
        <v>763.79200000000003</v>
      </c>
      <c r="N134" s="1">
        <v>42963</v>
      </c>
      <c r="O134">
        <v>80.564000000000007</v>
      </c>
      <c r="Q134" s="1">
        <v>42305</v>
      </c>
      <c r="R134">
        <v>104.51</v>
      </c>
      <c r="T134" s="1">
        <v>43042</v>
      </c>
      <c r="U134">
        <v>4536.9370000000008</v>
      </c>
      <c r="Y134" t="s">
        <v>1649</v>
      </c>
      <c r="Z134">
        <v>124.8</v>
      </c>
      <c r="AB134" t="s">
        <v>1649</v>
      </c>
      <c r="AC134">
        <v>124.8</v>
      </c>
      <c r="AE134" t="s">
        <v>2498</v>
      </c>
      <c r="AF134">
        <v>65.056000000000012</v>
      </c>
      <c r="AJ134" t="s">
        <v>1649</v>
      </c>
      <c r="AK134">
        <v>124.8</v>
      </c>
      <c r="AN134" t="s">
        <v>1649</v>
      </c>
      <c r="AO134">
        <v>124.8</v>
      </c>
      <c r="AQ134" t="s">
        <v>1649</v>
      </c>
      <c r="AR134">
        <v>106.72200000000001</v>
      </c>
      <c r="AV134" t="s">
        <v>1649</v>
      </c>
      <c r="AW134">
        <v>106.72200000000001</v>
      </c>
      <c r="BA134" t="s">
        <v>105</v>
      </c>
      <c r="BB134" t="s">
        <v>10948</v>
      </c>
      <c r="BC134">
        <v>2609.8000000000002</v>
      </c>
      <c r="BE134" t="s">
        <v>1921</v>
      </c>
      <c r="BF134" t="s">
        <v>10948</v>
      </c>
      <c r="BG134">
        <v>1145.6000000000001</v>
      </c>
      <c r="BI134" t="s">
        <v>1143</v>
      </c>
      <c r="BJ134" t="s">
        <v>10948</v>
      </c>
      <c r="BK134">
        <v>47.04</v>
      </c>
      <c r="BM134" t="s">
        <v>2735</v>
      </c>
      <c r="BN134" t="s">
        <v>10948</v>
      </c>
      <c r="BO134" t="s">
        <v>55</v>
      </c>
      <c r="BP134">
        <v>50.423999999999999</v>
      </c>
    </row>
    <row r="135" spans="1:68" x14ac:dyDescent="0.25">
      <c r="A135" t="s">
        <v>279</v>
      </c>
      <c r="B135" t="s">
        <v>10948</v>
      </c>
      <c r="C135" t="s">
        <v>79</v>
      </c>
      <c r="D135">
        <v>7.2160000000000002</v>
      </c>
      <c r="H135" s="1">
        <v>41807</v>
      </c>
      <c r="I135">
        <v>3418.5020000000004</v>
      </c>
      <c r="K135" s="1">
        <v>41807</v>
      </c>
      <c r="L135">
        <v>3418.5020000000004</v>
      </c>
      <c r="N135" s="1">
        <v>42962</v>
      </c>
      <c r="O135">
        <v>1949.8720000000001</v>
      </c>
      <c r="Q135" s="1">
        <v>42053</v>
      </c>
      <c r="R135">
        <v>105.84399999999999</v>
      </c>
      <c r="T135" s="1">
        <v>42617</v>
      </c>
      <c r="U135">
        <v>4532.0420000000004</v>
      </c>
      <c r="Y135" t="s">
        <v>2653</v>
      </c>
      <c r="Z135">
        <v>38.136000000000003</v>
      </c>
      <c r="AB135" t="s">
        <v>2653</v>
      </c>
      <c r="AC135">
        <v>38.136000000000003</v>
      </c>
      <c r="AE135" t="s">
        <v>2284</v>
      </c>
      <c r="AF135">
        <v>34.86</v>
      </c>
      <c r="AJ135" t="s">
        <v>2653</v>
      </c>
      <c r="AK135">
        <v>38.136000000000003</v>
      </c>
      <c r="AN135" t="s">
        <v>2653</v>
      </c>
      <c r="AO135">
        <v>38.136000000000003</v>
      </c>
      <c r="AQ135" t="s">
        <v>2653</v>
      </c>
      <c r="AR135">
        <v>124.8</v>
      </c>
      <c r="AV135" t="s">
        <v>2653</v>
      </c>
      <c r="AW135">
        <v>124.8</v>
      </c>
      <c r="BA135" t="s">
        <v>376</v>
      </c>
      <c r="BB135" t="s">
        <v>10948</v>
      </c>
      <c r="BC135">
        <v>477.666</v>
      </c>
      <c r="BE135" t="s">
        <v>2578</v>
      </c>
      <c r="BF135" t="s">
        <v>10948</v>
      </c>
      <c r="BG135">
        <v>1127.9760000000001</v>
      </c>
      <c r="BI135" t="s">
        <v>2963</v>
      </c>
      <c r="BJ135" t="s">
        <v>10948</v>
      </c>
      <c r="BK135">
        <v>3.62</v>
      </c>
      <c r="BM135" t="s">
        <v>1725</v>
      </c>
      <c r="BN135" t="s">
        <v>10948</v>
      </c>
      <c r="BO135" t="s">
        <v>55</v>
      </c>
      <c r="BP135">
        <v>33.36</v>
      </c>
    </row>
    <row r="136" spans="1:68" x14ac:dyDescent="0.25">
      <c r="A136" t="s">
        <v>2876</v>
      </c>
      <c r="B136" t="s">
        <v>10948</v>
      </c>
      <c r="C136" t="s">
        <v>79</v>
      </c>
      <c r="D136">
        <v>134.28800000000001</v>
      </c>
      <c r="H136" s="1">
        <v>41808</v>
      </c>
      <c r="I136">
        <v>139.80000000000001</v>
      </c>
      <c r="K136" s="1">
        <v>41808</v>
      </c>
      <c r="L136">
        <v>139.80000000000001</v>
      </c>
      <c r="N136" s="1">
        <v>42961</v>
      </c>
      <c r="O136">
        <v>440.73599999999993</v>
      </c>
      <c r="Q136" s="1">
        <v>42176</v>
      </c>
      <c r="R136">
        <v>107.97600000000001</v>
      </c>
      <c r="T136" s="1">
        <v>41926</v>
      </c>
      <c r="U136">
        <v>4525.4839999999995</v>
      </c>
      <c r="Y136" t="s">
        <v>435</v>
      </c>
      <c r="Z136">
        <v>51.782000000000004</v>
      </c>
      <c r="AB136" t="s">
        <v>435</v>
      </c>
      <c r="AC136">
        <v>51.782000000000004</v>
      </c>
      <c r="AE136" t="s">
        <v>1440</v>
      </c>
      <c r="AF136">
        <v>489.48400000000004</v>
      </c>
      <c r="AJ136" t="s">
        <v>435</v>
      </c>
      <c r="AK136">
        <v>51.782000000000004</v>
      </c>
      <c r="AN136" t="s">
        <v>435</v>
      </c>
      <c r="AO136">
        <v>51.782000000000004</v>
      </c>
      <c r="AQ136" t="s">
        <v>435</v>
      </c>
      <c r="AR136">
        <v>38.136000000000003</v>
      </c>
      <c r="AV136" t="s">
        <v>435</v>
      </c>
      <c r="AW136">
        <v>38.136000000000003</v>
      </c>
      <c r="BA136" t="s">
        <v>2595</v>
      </c>
      <c r="BB136" t="s">
        <v>10948</v>
      </c>
      <c r="BC136">
        <v>2001.5170000000001</v>
      </c>
      <c r="BE136" t="s">
        <v>1324</v>
      </c>
      <c r="BF136" t="s">
        <v>10948</v>
      </c>
      <c r="BG136">
        <v>1126.02</v>
      </c>
      <c r="BI136" t="s">
        <v>1243</v>
      </c>
      <c r="BJ136" t="s">
        <v>10948</v>
      </c>
      <c r="BK136">
        <v>35.904000000000003</v>
      </c>
      <c r="BM136" t="s">
        <v>1094</v>
      </c>
      <c r="BN136" t="s">
        <v>10948</v>
      </c>
      <c r="BO136" t="s">
        <v>55</v>
      </c>
      <c r="BP136">
        <v>40.968000000000004</v>
      </c>
    </row>
    <row r="137" spans="1:68" x14ac:dyDescent="0.25">
      <c r="C137" t="s">
        <v>12</v>
      </c>
      <c r="D137">
        <v>251.79000000000002</v>
      </c>
      <c r="H137" s="1">
        <v>41810</v>
      </c>
      <c r="I137">
        <v>1828.9496000000001</v>
      </c>
      <c r="K137" s="1">
        <v>41810</v>
      </c>
      <c r="L137">
        <v>1828.9496000000001</v>
      </c>
      <c r="N137" s="1">
        <v>42960</v>
      </c>
      <c r="O137">
        <v>2643.1640000000007</v>
      </c>
      <c r="Q137" s="1">
        <v>42485</v>
      </c>
      <c r="R137">
        <v>108.42</v>
      </c>
      <c r="T137" s="1">
        <v>42915</v>
      </c>
      <c r="U137">
        <v>4521.9911999999995</v>
      </c>
      <c r="Y137" t="s">
        <v>1652</v>
      </c>
      <c r="Z137">
        <v>197.82999999999998</v>
      </c>
      <c r="AB137" t="s">
        <v>1652</v>
      </c>
      <c r="AC137">
        <v>197.82999999999998</v>
      </c>
      <c r="AE137" t="s">
        <v>1712</v>
      </c>
      <c r="AF137">
        <v>60.112000000000009</v>
      </c>
      <c r="AJ137" t="s">
        <v>1652</v>
      </c>
      <c r="AK137">
        <v>197.82999999999998</v>
      </c>
      <c r="AN137" t="s">
        <v>1652</v>
      </c>
      <c r="AO137">
        <v>197.82999999999998</v>
      </c>
      <c r="AQ137" t="s">
        <v>1652</v>
      </c>
      <c r="AR137">
        <v>51.782000000000004</v>
      </c>
      <c r="AV137" t="s">
        <v>1652</v>
      </c>
      <c r="AW137">
        <v>51.782000000000004</v>
      </c>
      <c r="BA137" t="s">
        <v>761</v>
      </c>
      <c r="BB137" t="s">
        <v>10948</v>
      </c>
      <c r="BC137">
        <v>706.86</v>
      </c>
      <c r="BE137" t="s">
        <v>1078</v>
      </c>
      <c r="BF137" t="s">
        <v>10948</v>
      </c>
      <c r="BG137">
        <v>1119.2400000000002</v>
      </c>
      <c r="BI137" t="s">
        <v>342</v>
      </c>
      <c r="BJ137" t="s">
        <v>10948</v>
      </c>
      <c r="BK137">
        <v>445.96000000000004</v>
      </c>
      <c r="BM137" t="s">
        <v>1226</v>
      </c>
      <c r="BN137" t="s">
        <v>10948</v>
      </c>
      <c r="BO137" t="s">
        <v>55</v>
      </c>
      <c r="BP137">
        <v>296.37</v>
      </c>
    </row>
    <row r="138" spans="1:68" x14ac:dyDescent="0.25">
      <c r="A138" t="s">
        <v>1852</v>
      </c>
      <c r="B138" t="s">
        <v>10948</v>
      </c>
      <c r="C138" t="s">
        <v>55</v>
      </c>
      <c r="D138">
        <v>18.936</v>
      </c>
      <c r="H138" s="1">
        <v>41811</v>
      </c>
      <c r="I138">
        <v>4107.4429999999993</v>
      </c>
      <c r="K138" s="1">
        <v>41811</v>
      </c>
      <c r="L138">
        <v>4107.4429999999993</v>
      </c>
      <c r="N138" s="1">
        <v>42959</v>
      </c>
      <c r="O138">
        <v>3693.0839999999994</v>
      </c>
      <c r="Q138" s="1">
        <v>41813</v>
      </c>
      <c r="R138">
        <v>109.496</v>
      </c>
      <c r="T138" s="1">
        <v>42621</v>
      </c>
      <c r="U138">
        <v>4493.9835999999996</v>
      </c>
      <c r="Y138" t="s">
        <v>1402</v>
      </c>
      <c r="Z138">
        <v>39.384</v>
      </c>
      <c r="AB138" t="s">
        <v>1402</v>
      </c>
      <c r="AC138">
        <v>39.384</v>
      </c>
      <c r="AE138" t="s">
        <v>3055</v>
      </c>
      <c r="AF138">
        <v>94.855999999999995</v>
      </c>
      <c r="AJ138" t="s">
        <v>1402</v>
      </c>
      <c r="AK138">
        <v>39.384</v>
      </c>
      <c r="AN138" t="s">
        <v>1402</v>
      </c>
      <c r="AO138">
        <v>39.384</v>
      </c>
      <c r="AQ138" t="s">
        <v>1402</v>
      </c>
      <c r="AR138">
        <v>197.82999999999998</v>
      </c>
      <c r="AV138" t="s">
        <v>1402</v>
      </c>
      <c r="AW138">
        <v>197.82999999999998</v>
      </c>
      <c r="BA138" t="s">
        <v>1275</v>
      </c>
      <c r="BB138" t="s">
        <v>10948</v>
      </c>
      <c r="BC138">
        <v>532.44000000000005</v>
      </c>
      <c r="BE138" t="s">
        <v>443</v>
      </c>
      <c r="BF138" t="s">
        <v>10948</v>
      </c>
      <c r="BG138">
        <v>1114.2719999999999</v>
      </c>
      <c r="BI138" t="s">
        <v>1129</v>
      </c>
      <c r="BJ138" t="s">
        <v>10948</v>
      </c>
      <c r="BK138">
        <v>767.14400000000012</v>
      </c>
      <c r="BM138" t="s">
        <v>2105</v>
      </c>
      <c r="BN138" t="s">
        <v>10948</v>
      </c>
      <c r="BO138" t="s">
        <v>55</v>
      </c>
      <c r="BP138">
        <v>191.976</v>
      </c>
    </row>
    <row r="139" spans="1:68" x14ac:dyDescent="0.25">
      <c r="C139" t="s">
        <v>12</v>
      </c>
      <c r="D139">
        <v>7.89</v>
      </c>
      <c r="H139" s="1">
        <v>41812</v>
      </c>
      <c r="I139">
        <v>1975.498</v>
      </c>
      <c r="K139" s="1">
        <v>41812</v>
      </c>
      <c r="L139">
        <v>1975.498</v>
      </c>
      <c r="N139" s="1">
        <v>42958</v>
      </c>
      <c r="O139">
        <v>708.726</v>
      </c>
      <c r="Q139" s="1">
        <v>42429</v>
      </c>
      <c r="R139">
        <v>111.104</v>
      </c>
      <c r="T139" s="1">
        <v>41968</v>
      </c>
      <c r="U139">
        <v>4415.6949999999988</v>
      </c>
      <c r="Y139" t="s">
        <v>2830</v>
      </c>
      <c r="Z139">
        <v>61.543999999999997</v>
      </c>
      <c r="AB139" t="s">
        <v>2830</v>
      </c>
      <c r="AC139">
        <v>61.543999999999997</v>
      </c>
      <c r="AE139" t="s">
        <v>2142</v>
      </c>
      <c r="AF139">
        <v>11.952000000000002</v>
      </c>
      <c r="AJ139" t="s">
        <v>2830</v>
      </c>
      <c r="AK139">
        <v>61.543999999999997</v>
      </c>
      <c r="AN139" t="s">
        <v>2830</v>
      </c>
      <c r="AO139">
        <v>61.543999999999997</v>
      </c>
      <c r="AQ139" t="s">
        <v>2830</v>
      </c>
      <c r="AR139">
        <v>39.384</v>
      </c>
      <c r="AV139" t="s">
        <v>2830</v>
      </c>
      <c r="AW139">
        <v>39.384</v>
      </c>
      <c r="BA139" t="s">
        <v>3063</v>
      </c>
      <c r="BB139" t="s">
        <v>10948</v>
      </c>
      <c r="BC139">
        <v>503.12599999999998</v>
      </c>
      <c r="BE139" t="s">
        <v>455</v>
      </c>
      <c r="BF139" t="s">
        <v>10948</v>
      </c>
      <c r="BG139">
        <v>1102.5419999999999</v>
      </c>
      <c r="BI139" t="s">
        <v>800</v>
      </c>
      <c r="BJ139" t="s">
        <v>10948</v>
      </c>
      <c r="BK139">
        <v>524.78399999999999</v>
      </c>
      <c r="BM139" t="s">
        <v>1336</v>
      </c>
      <c r="BN139" t="s">
        <v>10948</v>
      </c>
      <c r="BO139" t="s">
        <v>55</v>
      </c>
      <c r="BP139">
        <v>20.936000000000003</v>
      </c>
    </row>
    <row r="140" spans="1:68" x14ac:dyDescent="0.25">
      <c r="C140" t="s">
        <v>21</v>
      </c>
      <c r="D140">
        <v>23.669999999999998</v>
      </c>
      <c r="H140" s="1">
        <v>41813</v>
      </c>
      <c r="I140">
        <v>109.496</v>
      </c>
      <c r="K140" s="1">
        <v>41813</v>
      </c>
      <c r="L140">
        <v>109.496</v>
      </c>
      <c r="N140" s="1">
        <v>42957</v>
      </c>
      <c r="O140">
        <v>1823.0700000000004</v>
      </c>
      <c r="Q140" s="1">
        <v>42831</v>
      </c>
      <c r="R140">
        <v>114.41999999999999</v>
      </c>
      <c r="T140" s="1">
        <v>41645</v>
      </c>
      <c r="U140">
        <v>4407.1000000000004</v>
      </c>
      <c r="Y140" t="s">
        <v>1607</v>
      </c>
      <c r="Z140">
        <v>339.83</v>
      </c>
      <c r="AB140" t="s">
        <v>1607</v>
      </c>
      <c r="AC140">
        <v>339.83</v>
      </c>
      <c r="AE140" t="s">
        <v>1272</v>
      </c>
      <c r="AF140">
        <v>55.94400000000001</v>
      </c>
      <c r="AJ140" t="s">
        <v>1607</v>
      </c>
      <c r="AK140">
        <v>339.83</v>
      </c>
      <c r="AN140" t="s">
        <v>1607</v>
      </c>
      <c r="AO140">
        <v>339.83</v>
      </c>
      <c r="AQ140" t="s">
        <v>1607</v>
      </c>
      <c r="AR140">
        <v>61.543999999999997</v>
      </c>
      <c r="AV140" t="s">
        <v>1607</v>
      </c>
      <c r="AW140">
        <v>61.543999999999997</v>
      </c>
      <c r="BA140" t="s">
        <v>1834</v>
      </c>
      <c r="BB140" t="s">
        <v>10948</v>
      </c>
      <c r="BC140">
        <v>944.93000000000006</v>
      </c>
      <c r="BE140" t="s">
        <v>2678</v>
      </c>
      <c r="BF140" t="s">
        <v>10948</v>
      </c>
      <c r="BG140">
        <v>1097.5440000000003</v>
      </c>
      <c r="BI140" t="s">
        <v>3113</v>
      </c>
      <c r="BJ140" t="s">
        <v>10948</v>
      </c>
      <c r="BK140">
        <v>593.40000000000009</v>
      </c>
      <c r="BM140" t="s">
        <v>922</v>
      </c>
      <c r="BN140" t="s">
        <v>10948</v>
      </c>
      <c r="BO140" t="s">
        <v>55</v>
      </c>
      <c r="BP140">
        <v>191.98</v>
      </c>
    </row>
    <row r="141" spans="1:68" x14ac:dyDescent="0.25">
      <c r="A141" t="s">
        <v>740</v>
      </c>
      <c r="B141" t="s">
        <v>10948</v>
      </c>
      <c r="C141" t="s">
        <v>12</v>
      </c>
      <c r="D141">
        <v>39.72</v>
      </c>
      <c r="H141" s="1">
        <v>41814</v>
      </c>
      <c r="I141">
        <v>4.2720000000000002</v>
      </c>
      <c r="K141" s="1">
        <v>41814</v>
      </c>
      <c r="L141">
        <v>4.2720000000000002</v>
      </c>
      <c r="N141" s="1">
        <v>42954</v>
      </c>
      <c r="O141">
        <v>3479.6239999999998</v>
      </c>
      <c r="Q141" s="1">
        <v>41783</v>
      </c>
      <c r="R141">
        <v>116.28</v>
      </c>
      <c r="T141" s="1">
        <v>41989</v>
      </c>
      <c r="U141">
        <v>4394.1870000000008</v>
      </c>
      <c r="Y141" t="s">
        <v>876</v>
      </c>
      <c r="Z141">
        <v>599.88</v>
      </c>
      <c r="AB141" t="s">
        <v>876</v>
      </c>
      <c r="AC141">
        <v>599.88</v>
      </c>
      <c r="AE141" t="s">
        <v>633</v>
      </c>
      <c r="AF141">
        <v>89.7</v>
      </c>
      <c r="AJ141" t="s">
        <v>876</v>
      </c>
      <c r="AK141">
        <v>599.88</v>
      </c>
      <c r="AN141" t="s">
        <v>876</v>
      </c>
      <c r="AO141">
        <v>599.88</v>
      </c>
      <c r="AQ141" t="s">
        <v>876</v>
      </c>
      <c r="AR141">
        <v>339.83</v>
      </c>
      <c r="AV141" t="s">
        <v>876</v>
      </c>
      <c r="AW141">
        <v>339.83</v>
      </c>
      <c r="BA141" t="s">
        <v>1494</v>
      </c>
      <c r="BB141" t="s">
        <v>10948</v>
      </c>
      <c r="BC141">
        <v>41.76</v>
      </c>
      <c r="BE141" t="s">
        <v>566</v>
      </c>
      <c r="BF141" t="s">
        <v>10948</v>
      </c>
      <c r="BG141">
        <v>1084.2350000000001</v>
      </c>
      <c r="BI141" t="s">
        <v>1508</v>
      </c>
      <c r="BJ141" t="s">
        <v>10948</v>
      </c>
      <c r="BK141">
        <v>1359.5340000000001</v>
      </c>
      <c r="BM141" t="s">
        <v>1435</v>
      </c>
      <c r="BN141" t="s">
        <v>10948</v>
      </c>
      <c r="BO141" t="s">
        <v>55</v>
      </c>
      <c r="BP141">
        <v>31.983999999999998</v>
      </c>
    </row>
    <row r="142" spans="1:68" x14ac:dyDescent="0.25">
      <c r="A142" t="s">
        <v>888</v>
      </c>
      <c r="B142" t="s">
        <v>10948</v>
      </c>
      <c r="C142" t="s">
        <v>21</v>
      </c>
      <c r="D142">
        <v>19.799999999999997</v>
      </c>
      <c r="H142" s="1">
        <v>41815</v>
      </c>
      <c r="I142">
        <v>792.76</v>
      </c>
      <c r="K142" s="1">
        <v>41815</v>
      </c>
      <c r="L142">
        <v>792.76</v>
      </c>
      <c r="N142" s="1">
        <v>42953</v>
      </c>
      <c r="O142">
        <v>1424.0259999999998</v>
      </c>
      <c r="Q142" s="1">
        <v>42789</v>
      </c>
      <c r="R142">
        <v>117.79999999999998</v>
      </c>
      <c r="T142" s="1">
        <v>42992</v>
      </c>
      <c r="U142">
        <v>4367.3469999999998</v>
      </c>
      <c r="Y142" t="s">
        <v>2485</v>
      </c>
      <c r="Z142">
        <v>147.92599999999999</v>
      </c>
      <c r="AB142" t="s">
        <v>2485</v>
      </c>
      <c r="AC142">
        <v>147.92599999999999</v>
      </c>
      <c r="AE142" t="s">
        <v>1708</v>
      </c>
      <c r="AF142">
        <v>142.56000000000003</v>
      </c>
      <c r="AJ142" t="s">
        <v>2485</v>
      </c>
      <c r="AK142">
        <v>147.92599999999999</v>
      </c>
      <c r="AN142" t="s">
        <v>2485</v>
      </c>
      <c r="AO142">
        <v>147.92599999999999</v>
      </c>
      <c r="AQ142" t="s">
        <v>2485</v>
      </c>
      <c r="AR142">
        <v>599.88</v>
      </c>
      <c r="AV142" t="s">
        <v>2485</v>
      </c>
      <c r="AW142">
        <v>599.88</v>
      </c>
      <c r="BA142" t="s">
        <v>1166</v>
      </c>
      <c r="BB142" t="s">
        <v>10948</v>
      </c>
      <c r="BC142">
        <v>170.96800000000002</v>
      </c>
      <c r="BE142" t="s">
        <v>2610</v>
      </c>
      <c r="BF142" t="s">
        <v>10948</v>
      </c>
      <c r="BG142">
        <v>1074.5999999999999</v>
      </c>
      <c r="BI142" t="s">
        <v>412</v>
      </c>
      <c r="BJ142" t="s">
        <v>10948</v>
      </c>
      <c r="BK142">
        <v>263.95999999999998</v>
      </c>
      <c r="BM142" t="s">
        <v>1126</v>
      </c>
      <c r="BN142" t="s">
        <v>10948</v>
      </c>
      <c r="BO142" t="s">
        <v>55</v>
      </c>
      <c r="BP142">
        <v>39.68</v>
      </c>
    </row>
    <row r="143" spans="1:68" x14ac:dyDescent="0.25">
      <c r="A143" t="s">
        <v>2923</v>
      </c>
      <c r="B143" t="s">
        <v>10948</v>
      </c>
      <c r="C143" t="s">
        <v>12</v>
      </c>
      <c r="D143">
        <v>23.34</v>
      </c>
      <c r="H143" s="1">
        <v>41817</v>
      </c>
      <c r="I143">
        <v>616.14</v>
      </c>
      <c r="K143" s="1">
        <v>41817</v>
      </c>
      <c r="L143">
        <v>616.14</v>
      </c>
      <c r="N143" s="1">
        <v>42952</v>
      </c>
      <c r="O143">
        <v>503.67600000000004</v>
      </c>
      <c r="Q143" s="1">
        <v>41784</v>
      </c>
      <c r="R143">
        <v>119.53999999999999</v>
      </c>
      <c r="T143" s="1">
        <v>42987</v>
      </c>
      <c r="U143">
        <v>4356.0609999999997</v>
      </c>
      <c r="Y143" t="s">
        <v>234</v>
      </c>
      <c r="Z143">
        <v>499.75</v>
      </c>
      <c r="AB143" t="s">
        <v>234</v>
      </c>
      <c r="AC143">
        <v>499.75</v>
      </c>
      <c r="AE143" t="s">
        <v>1876</v>
      </c>
      <c r="AF143">
        <v>1565.8180000000002</v>
      </c>
      <c r="AJ143" t="s">
        <v>234</v>
      </c>
      <c r="AK143">
        <v>499.75</v>
      </c>
      <c r="AN143" t="s">
        <v>234</v>
      </c>
      <c r="AO143">
        <v>499.75</v>
      </c>
      <c r="AQ143" t="s">
        <v>234</v>
      </c>
      <c r="AR143">
        <v>147.92599999999999</v>
      </c>
      <c r="AV143" t="s">
        <v>234</v>
      </c>
      <c r="AW143">
        <v>147.92599999999999</v>
      </c>
      <c r="BA143" t="s">
        <v>509</v>
      </c>
      <c r="BB143" t="s">
        <v>10948</v>
      </c>
      <c r="BC143">
        <v>103.5</v>
      </c>
      <c r="BE143" t="s">
        <v>135</v>
      </c>
      <c r="BF143" t="s">
        <v>10948</v>
      </c>
      <c r="BG143">
        <v>1071.684</v>
      </c>
      <c r="BI143" t="s">
        <v>2392</v>
      </c>
      <c r="BJ143" t="s">
        <v>10948</v>
      </c>
      <c r="BK143">
        <v>302.37599999999998</v>
      </c>
      <c r="BM143" t="s">
        <v>1726</v>
      </c>
      <c r="BN143" t="s">
        <v>10948</v>
      </c>
      <c r="BO143" t="s">
        <v>55</v>
      </c>
      <c r="BP143">
        <v>8.8559999999999981</v>
      </c>
    </row>
    <row r="144" spans="1:68" x14ac:dyDescent="0.25">
      <c r="C144" t="s">
        <v>21</v>
      </c>
      <c r="D144">
        <v>93.36</v>
      </c>
      <c r="H144" s="1">
        <v>41818</v>
      </c>
      <c r="I144">
        <v>1645.7909999999999</v>
      </c>
      <c r="K144" s="1">
        <v>41818</v>
      </c>
      <c r="L144">
        <v>1645.7909999999999</v>
      </c>
      <c r="N144" s="1">
        <v>42951</v>
      </c>
      <c r="O144">
        <v>20.07</v>
      </c>
      <c r="Q144" s="1">
        <v>41730</v>
      </c>
      <c r="R144">
        <v>119.88799999999999</v>
      </c>
      <c r="T144" s="1">
        <v>42032</v>
      </c>
      <c r="U144">
        <v>4297.6440000000002</v>
      </c>
      <c r="Y144" t="s">
        <v>11053</v>
      </c>
      <c r="Z144">
        <v>491.83600000000001</v>
      </c>
      <c r="AB144" t="s">
        <v>11053</v>
      </c>
      <c r="AC144">
        <v>491.83600000000001</v>
      </c>
      <c r="AE144" t="s">
        <v>535</v>
      </c>
      <c r="AF144">
        <v>155.04</v>
      </c>
      <c r="AJ144" t="s">
        <v>11053</v>
      </c>
      <c r="AK144">
        <v>491.83600000000001</v>
      </c>
      <c r="AN144" t="s">
        <v>11053</v>
      </c>
      <c r="AO144">
        <v>491.83600000000001</v>
      </c>
      <c r="AQ144" t="s">
        <v>11053</v>
      </c>
      <c r="AR144">
        <v>499.75</v>
      </c>
      <c r="AV144" t="s">
        <v>11053</v>
      </c>
      <c r="AW144">
        <v>499.75</v>
      </c>
      <c r="BA144" t="s">
        <v>1057</v>
      </c>
      <c r="BB144" t="s">
        <v>10948</v>
      </c>
      <c r="BC144">
        <v>5.76</v>
      </c>
      <c r="BE144" t="s">
        <v>1989</v>
      </c>
      <c r="BF144" t="s">
        <v>10948</v>
      </c>
      <c r="BG144">
        <v>1059.1199999999999</v>
      </c>
      <c r="BI144" t="s">
        <v>2764</v>
      </c>
      <c r="BJ144" t="s">
        <v>10948</v>
      </c>
      <c r="BK144">
        <v>4899.93</v>
      </c>
      <c r="BM144" t="s">
        <v>88</v>
      </c>
      <c r="BN144" t="s">
        <v>10948</v>
      </c>
      <c r="BO144" t="s">
        <v>55</v>
      </c>
      <c r="BP144">
        <v>8.8379999999999992</v>
      </c>
    </row>
    <row r="145" spans="1:68" x14ac:dyDescent="0.25">
      <c r="A145" t="s">
        <v>1936</v>
      </c>
      <c r="B145" t="s">
        <v>10948</v>
      </c>
      <c r="C145" t="s">
        <v>79</v>
      </c>
      <c r="D145">
        <v>44.400000000000006</v>
      </c>
      <c r="H145" s="1">
        <v>41819</v>
      </c>
      <c r="I145">
        <v>46.679999999999993</v>
      </c>
      <c r="K145" s="1">
        <v>41819</v>
      </c>
      <c r="L145">
        <v>46.679999999999993</v>
      </c>
      <c r="N145" s="1">
        <v>42950</v>
      </c>
      <c r="O145">
        <v>531.34799999999996</v>
      </c>
      <c r="Q145" s="1">
        <v>41881</v>
      </c>
      <c r="R145">
        <v>121.24</v>
      </c>
      <c r="T145" s="1">
        <v>43045</v>
      </c>
      <c r="U145">
        <v>4288.7500000000009</v>
      </c>
      <c r="Y145" t="s">
        <v>309</v>
      </c>
      <c r="Z145">
        <v>1207.2</v>
      </c>
      <c r="AB145" t="s">
        <v>309</v>
      </c>
      <c r="AC145">
        <v>1207.2</v>
      </c>
      <c r="AE145" t="s">
        <v>2823</v>
      </c>
      <c r="AF145">
        <v>1222.75</v>
      </c>
      <c r="AJ145" t="s">
        <v>309</v>
      </c>
      <c r="AK145">
        <v>1207.2</v>
      </c>
      <c r="AN145" t="s">
        <v>309</v>
      </c>
      <c r="AO145">
        <v>1207.2</v>
      </c>
      <c r="AQ145" t="s">
        <v>309</v>
      </c>
      <c r="AR145">
        <v>491.83600000000001</v>
      </c>
      <c r="AV145" t="s">
        <v>309</v>
      </c>
      <c r="AW145">
        <v>491.83600000000001</v>
      </c>
      <c r="BA145" t="s">
        <v>1667</v>
      </c>
      <c r="BB145" t="s">
        <v>10948</v>
      </c>
      <c r="BC145">
        <v>44.400000000000006</v>
      </c>
      <c r="BE145" t="s">
        <v>2282</v>
      </c>
      <c r="BF145" t="s">
        <v>10948</v>
      </c>
      <c r="BG145">
        <v>1057.1399999999999</v>
      </c>
      <c r="BI145" t="s">
        <v>2200</v>
      </c>
      <c r="BJ145" t="s">
        <v>10948</v>
      </c>
      <c r="BK145">
        <v>72.294000000000011</v>
      </c>
      <c r="BM145" t="s">
        <v>828</v>
      </c>
      <c r="BN145" t="s">
        <v>10948</v>
      </c>
      <c r="BO145" t="s">
        <v>55</v>
      </c>
      <c r="BP145">
        <v>77.56</v>
      </c>
    </row>
    <row r="146" spans="1:68" x14ac:dyDescent="0.25">
      <c r="C146" t="s">
        <v>12</v>
      </c>
      <c r="D146">
        <v>103.60000000000001</v>
      </c>
      <c r="H146" s="1">
        <v>41820</v>
      </c>
      <c r="I146">
        <v>739.62400000000002</v>
      </c>
      <c r="K146" s="1">
        <v>41820</v>
      </c>
      <c r="L146">
        <v>739.62400000000002</v>
      </c>
      <c r="N146" s="1">
        <v>42948</v>
      </c>
      <c r="O146">
        <v>2085.65</v>
      </c>
      <c r="Q146" s="1">
        <v>42190</v>
      </c>
      <c r="R146">
        <v>121.646</v>
      </c>
      <c r="T146" s="1">
        <v>42679</v>
      </c>
      <c r="U146">
        <v>4266.898799999999</v>
      </c>
      <c r="Y146" t="s">
        <v>305</v>
      </c>
      <c r="Z146">
        <v>251.90999999999997</v>
      </c>
      <c r="AB146" t="s">
        <v>305</v>
      </c>
      <c r="AC146">
        <v>251.90999999999997</v>
      </c>
      <c r="AE146" t="s">
        <v>2883</v>
      </c>
      <c r="AF146">
        <v>831.98</v>
      </c>
      <c r="AJ146" t="s">
        <v>305</v>
      </c>
      <c r="AK146">
        <v>251.90999999999997</v>
      </c>
      <c r="AN146" t="s">
        <v>305</v>
      </c>
      <c r="AO146">
        <v>251.90999999999997</v>
      </c>
      <c r="AQ146" t="s">
        <v>305</v>
      </c>
      <c r="AR146">
        <v>1207.2</v>
      </c>
      <c r="AV146" t="s">
        <v>305</v>
      </c>
      <c r="AW146">
        <v>1207.2</v>
      </c>
      <c r="BA146" t="s">
        <v>2701</v>
      </c>
      <c r="BB146" t="s">
        <v>10948</v>
      </c>
      <c r="BC146">
        <v>41.3</v>
      </c>
      <c r="BE146" t="s">
        <v>174</v>
      </c>
      <c r="BF146" t="s">
        <v>10948</v>
      </c>
      <c r="BG146">
        <v>1052.9190000000001</v>
      </c>
      <c r="BI146" t="s">
        <v>105</v>
      </c>
      <c r="BJ146" t="s">
        <v>10948</v>
      </c>
      <c r="BK146">
        <v>2609.8000000000002</v>
      </c>
      <c r="BM146" t="s">
        <v>1344</v>
      </c>
      <c r="BN146" t="s">
        <v>10948</v>
      </c>
      <c r="BO146" t="s">
        <v>55</v>
      </c>
      <c r="BP146">
        <v>117.488</v>
      </c>
    </row>
    <row r="147" spans="1:68" x14ac:dyDescent="0.25">
      <c r="C147" t="s">
        <v>21</v>
      </c>
      <c r="D147">
        <v>29.6</v>
      </c>
      <c r="H147" s="1">
        <v>41821</v>
      </c>
      <c r="I147">
        <v>601.02399999999989</v>
      </c>
      <c r="K147" s="1">
        <v>41821</v>
      </c>
      <c r="L147">
        <v>601.02399999999989</v>
      </c>
      <c r="N147" s="1">
        <v>42947</v>
      </c>
      <c r="O147">
        <v>1558.028</v>
      </c>
      <c r="Q147" s="1">
        <v>42409</v>
      </c>
      <c r="R147">
        <v>121.83</v>
      </c>
      <c r="T147" s="1">
        <v>41780</v>
      </c>
      <c r="U147">
        <v>4264.3280000000013</v>
      </c>
      <c r="Y147" t="s">
        <v>421</v>
      </c>
      <c r="Z147">
        <v>12996.600000000002</v>
      </c>
      <c r="AB147" t="s">
        <v>421</v>
      </c>
      <c r="AC147">
        <v>12996.600000000002</v>
      </c>
      <c r="AE147" t="s">
        <v>3083</v>
      </c>
      <c r="AF147">
        <v>2789.0099999999993</v>
      </c>
      <c r="AJ147" t="s">
        <v>421</v>
      </c>
      <c r="AK147">
        <v>12996.600000000002</v>
      </c>
      <c r="AN147" t="s">
        <v>421</v>
      </c>
      <c r="AO147">
        <v>12996.600000000002</v>
      </c>
      <c r="AQ147" t="s">
        <v>421</v>
      </c>
      <c r="AR147">
        <v>251.90999999999997</v>
      </c>
      <c r="AV147" t="s">
        <v>421</v>
      </c>
      <c r="AW147">
        <v>251.90999999999997</v>
      </c>
      <c r="BA147" t="s">
        <v>955</v>
      </c>
      <c r="BB147" t="s">
        <v>10948</v>
      </c>
      <c r="BC147">
        <v>152.65</v>
      </c>
      <c r="BE147" t="s">
        <v>3083</v>
      </c>
      <c r="BF147" t="s">
        <v>10948</v>
      </c>
      <c r="BG147">
        <v>1048.5</v>
      </c>
      <c r="BI147" t="s">
        <v>376</v>
      </c>
      <c r="BJ147" t="s">
        <v>10948</v>
      </c>
      <c r="BK147">
        <v>477.666</v>
      </c>
      <c r="BM147" t="s">
        <v>140</v>
      </c>
      <c r="BN147" t="s">
        <v>10948</v>
      </c>
      <c r="BO147" t="s">
        <v>55</v>
      </c>
      <c r="BP147">
        <v>185.376</v>
      </c>
    </row>
    <row r="148" spans="1:68" x14ac:dyDescent="0.25">
      <c r="A148" t="s">
        <v>552</v>
      </c>
      <c r="B148" t="s">
        <v>10948</v>
      </c>
      <c r="C148" t="s">
        <v>55</v>
      </c>
      <c r="D148">
        <v>12.22</v>
      </c>
      <c r="H148" s="1">
        <v>41822</v>
      </c>
      <c r="I148">
        <v>79.56</v>
      </c>
      <c r="K148" s="1">
        <v>41822</v>
      </c>
      <c r="L148">
        <v>79.56</v>
      </c>
      <c r="N148" s="1">
        <v>42946</v>
      </c>
      <c r="O148">
        <v>523.37599999999998</v>
      </c>
      <c r="Q148" s="1">
        <v>42508</v>
      </c>
      <c r="R148">
        <v>122.22</v>
      </c>
      <c r="T148" s="1">
        <v>42912</v>
      </c>
      <c r="U148">
        <v>4224.1360000000004</v>
      </c>
      <c r="Y148" t="s">
        <v>2396</v>
      </c>
      <c r="Z148">
        <v>1339.866</v>
      </c>
      <c r="AB148" t="s">
        <v>2396</v>
      </c>
      <c r="AC148">
        <v>1339.866</v>
      </c>
      <c r="AE148" t="s">
        <v>1372</v>
      </c>
      <c r="AF148">
        <v>956.30400000000009</v>
      </c>
      <c r="AJ148" t="s">
        <v>2396</v>
      </c>
      <c r="AK148">
        <v>1339.866</v>
      </c>
      <c r="AN148" t="s">
        <v>2396</v>
      </c>
      <c r="AO148">
        <v>1339.866</v>
      </c>
      <c r="AQ148" t="s">
        <v>2396</v>
      </c>
      <c r="AR148">
        <v>12996.600000000002</v>
      </c>
      <c r="AV148" t="s">
        <v>2396</v>
      </c>
      <c r="AW148">
        <v>12996.600000000002</v>
      </c>
      <c r="BA148" t="s">
        <v>1647</v>
      </c>
      <c r="BB148" t="s">
        <v>10948</v>
      </c>
      <c r="BC148">
        <v>9.82</v>
      </c>
      <c r="BE148" t="s">
        <v>3200</v>
      </c>
      <c r="BF148" t="s">
        <v>10948</v>
      </c>
      <c r="BG148">
        <v>1029.7240000000002</v>
      </c>
      <c r="BI148" t="s">
        <v>2595</v>
      </c>
      <c r="BJ148" t="s">
        <v>10948</v>
      </c>
      <c r="BK148">
        <v>2001.5170000000001</v>
      </c>
      <c r="BM148" t="s">
        <v>344</v>
      </c>
      <c r="BN148" t="s">
        <v>10948</v>
      </c>
      <c r="BO148" t="s">
        <v>55</v>
      </c>
      <c r="BP148">
        <v>1.3440000000000001</v>
      </c>
    </row>
    <row r="149" spans="1:68" x14ac:dyDescent="0.25">
      <c r="C149" t="s">
        <v>12</v>
      </c>
      <c r="D149">
        <v>61.1</v>
      </c>
      <c r="H149" s="1">
        <v>41824</v>
      </c>
      <c r="I149">
        <v>247.40800000000002</v>
      </c>
      <c r="K149" s="1">
        <v>41824</v>
      </c>
      <c r="L149">
        <v>247.40800000000002</v>
      </c>
      <c r="N149" s="1">
        <v>42945</v>
      </c>
      <c r="O149">
        <v>1391.2940000000001</v>
      </c>
      <c r="Q149" s="1">
        <v>42457</v>
      </c>
      <c r="R149">
        <v>125.3</v>
      </c>
      <c r="T149" s="1">
        <v>42271</v>
      </c>
      <c r="U149">
        <v>4220.5939999999991</v>
      </c>
      <c r="Y149" t="s">
        <v>430</v>
      </c>
      <c r="Z149">
        <v>4901.9139999999998</v>
      </c>
      <c r="AB149" t="s">
        <v>430</v>
      </c>
      <c r="AC149">
        <v>4901.9139999999998</v>
      </c>
      <c r="AE149" t="s">
        <v>1672</v>
      </c>
      <c r="AF149">
        <v>865.48800000000006</v>
      </c>
      <c r="AJ149" t="s">
        <v>430</v>
      </c>
      <c r="AK149">
        <v>4901.9139999999998</v>
      </c>
      <c r="AN149" t="s">
        <v>430</v>
      </c>
      <c r="AO149">
        <v>4901.9139999999998</v>
      </c>
      <c r="AQ149" t="s">
        <v>430</v>
      </c>
      <c r="AR149">
        <v>1339.866</v>
      </c>
      <c r="AV149" t="s">
        <v>430</v>
      </c>
      <c r="AW149">
        <v>1339.866</v>
      </c>
      <c r="BA149" t="s">
        <v>2985</v>
      </c>
      <c r="BB149" t="s">
        <v>10948</v>
      </c>
      <c r="BC149">
        <v>2.61</v>
      </c>
      <c r="BE149" t="s">
        <v>1462</v>
      </c>
      <c r="BF149" t="s">
        <v>10948</v>
      </c>
      <c r="BG149">
        <v>1015.92</v>
      </c>
      <c r="BI149" t="s">
        <v>761</v>
      </c>
      <c r="BJ149" t="s">
        <v>10948</v>
      </c>
      <c r="BK149">
        <v>706.86</v>
      </c>
      <c r="BM149" t="s">
        <v>612</v>
      </c>
      <c r="BN149" t="s">
        <v>10948</v>
      </c>
      <c r="BO149" t="s">
        <v>55</v>
      </c>
      <c r="BP149">
        <v>13.899999999999999</v>
      </c>
    </row>
    <row r="150" spans="1:68" x14ac:dyDescent="0.25">
      <c r="C150" t="s">
        <v>21</v>
      </c>
      <c r="D150">
        <v>68.432000000000016</v>
      </c>
      <c r="H150" s="1">
        <v>41825</v>
      </c>
      <c r="I150">
        <v>1444.1039999999998</v>
      </c>
      <c r="K150" s="1">
        <v>41825</v>
      </c>
      <c r="L150">
        <v>1444.1039999999998</v>
      </c>
      <c r="N150" s="1">
        <v>42944</v>
      </c>
      <c r="O150">
        <v>1170.5640000000001</v>
      </c>
      <c r="Q150" s="1">
        <v>43025</v>
      </c>
      <c r="R150">
        <v>126.352</v>
      </c>
      <c r="T150" s="1">
        <v>42757</v>
      </c>
      <c r="U150">
        <v>4212.3719999999994</v>
      </c>
      <c r="Y150" t="s">
        <v>2242</v>
      </c>
      <c r="Z150">
        <v>216.95999999999998</v>
      </c>
      <c r="AB150" t="s">
        <v>2242</v>
      </c>
      <c r="AC150">
        <v>216.95999999999998</v>
      </c>
      <c r="AE150" t="s">
        <v>1804</v>
      </c>
      <c r="AF150">
        <v>201.08199999999999</v>
      </c>
      <c r="AJ150" t="s">
        <v>2242</v>
      </c>
      <c r="AK150">
        <v>216.95999999999998</v>
      </c>
      <c r="AN150" t="s">
        <v>2242</v>
      </c>
      <c r="AO150">
        <v>216.95999999999998</v>
      </c>
      <c r="AQ150" t="s">
        <v>2242</v>
      </c>
      <c r="AR150">
        <v>4901.9139999999998</v>
      </c>
      <c r="AV150" t="s">
        <v>2242</v>
      </c>
      <c r="AW150">
        <v>4901.9139999999998</v>
      </c>
      <c r="BA150" t="s">
        <v>2321</v>
      </c>
      <c r="BB150" t="s">
        <v>10948</v>
      </c>
      <c r="BC150">
        <v>3</v>
      </c>
      <c r="BE150" t="s">
        <v>1666</v>
      </c>
      <c r="BF150" t="s">
        <v>10948</v>
      </c>
      <c r="BG150">
        <v>1012.6800000000001</v>
      </c>
      <c r="BI150" t="s">
        <v>1275</v>
      </c>
      <c r="BJ150" t="s">
        <v>10948</v>
      </c>
      <c r="BK150">
        <v>532.44000000000005</v>
      </c>
      <c r="BM150" t="s">
        <v>1304</v>
      </c>
      <c r="BN150" t="s">
        <v>10948</v>
      </c>
      <c r="BO150" t="s">
        <v>55</v>
      </c>
      <c r="BP150">
        <v>14.16</v>
      </c>
    </row>
    <row r="151" spans="1:68" x14ac:dyDescent="0.25">
      <c r="A151" t="s">
        <v>537</v>
      </c>
      <c r="B151" t="s">
        <v>10948</v>
      </c>
      <c r="C151" t="s">
        <v>21</v>
      </c>
      <c r="D151">
        <v>36.624000000000002</v>
      </c>
      <c r="H151" s="1">
        <v>41826</v>
      </c>
      <c r="I151">
        <v>1038.4720000000002</v>
      </c>
      <c r="K151" s="1">
        <v>41826</v>
      </c>
      <c r="L151">
        <v>1038.4720000000002</v>
      </c>
      <c r="N151" s="1">
        <v>42943</v>
      </c>
      <c r="O151">
        <v>1142.68</v>
      </c>
      <c r="Q151" s="1">
        <v>41893</v>
      </c>
      <c r="R151">
        <v>127.94999999999999</v>
      </c>
      <c r="T151" s="1">
        <v>42363</v>
      </c>
      <c r="U151">
        <v>4204.9680000000008</v>
      </c>
      <c r="Y151" t="s">
        <v>1699</v>
      </c>
      <c r="Z151">
        <v>54.908000000000001</v>
      </c>
      <c r="AB151" t="s">
        <v>1699</v>
      </c>
      <c r="AC151">
        <v>54.908000000000001</v>
      </c>
      <c r="AE151" t="s">
        <v>2909</v>
      </c>
      <c r="AF151">
        <v>603.54</v>
      </c>
      <c r="AJ151" t="s">
        <v>1699</v>
      </c>
      <c r="AK151">
        <v>54.908000000000001</v>
      </c>
      <c r="AN151" t="s">
        <v>1699</v>
      </c>
      <c r="AO151">
        <v>54.908000000000001</v>
      </c>
      <c r="AQ151" t="s">
        <v>1699</v>
      </c>
      <c r="AR151">
        <v>216.95999999999998</v>
      </c>
      <c r="AV151" t="s">
        <v>1699</v>
      </c>
      <c r="AW151">
        <v>216.95999999999998</v>
      </c>
      <c r="BA151" t="s">
        <v>1903</v>
      </c>
      <c r="BB151" t="s">
        <v>10948</v>
      </c>
      <c r="BC151">
        <v>40.04</v>
      </c>
      <c r="BE151" t="s">
        <v>3028</v>
      </c>
      <c r="BF151" t="s">
        <v>10948</v>
      </c>
      <c r="BG151">
        <v>1007.979</v>
      </c>
      <c r="BI151" t="s">
        <v>3063</v>
      </c>
      <c r="BJ151" t="s">
        <v>10948</v>
      </c>
      <c r="BK151">
        <v>503.12599999999998</v>
      </c>
      <c r="BM151" t="s">
        <v>1979</v>
      </c>
      <c r="BN151" t="s">
        <v>10948</v>
      </c>
      <c r="BO151" t="s">
        <v>55</v>
      </c>
      <c r="BP151">
        <v>1151.9360000000001</v>
      </c>
    </row>
    <row r="152" spans="1:68" x14ac:dyDescent="0.25">
      <c r="A152" t="s">
        <v>2718</v>
      </c>
      <c r="B152" t="s">
        <v>10948</v>
      </c>
      <c r="C152" t="s">
        <v>79</v>
      </c>
      <c r="D152">
        <v>20.97</v>
      </c>
      <c r="H152" s="1">
        <v>41827</v>
      </c>
      <c r="I152">
        <v>241.19399999999999</v>
      </c>
      <c r="K152" s="1">
        <v>41827</v>
      </c>
      <c r="L152">
        <v>241.19399999999999</v>
      </c>
      <c r="N152" s="1">
        <v>42942</v>
      </c>
      <c r="O152">
        <v>2012.3020000000001</v>
      </c>
      <c r="Q152" s="1">
        <v>42043</v>
      </c>
      <c r="R152">
        <v>129.09199999999998</v>
      </c>
      <c r="T152" s="1">
        <v>42605</v>
      </c>
      <c r="U152">
        <v>4187.348</v>
      </c>
      <c r="Y152" t="s">
        <v>2872</v>
      </c>
      <c r="Z152">
        <v>106.28800000000001</v>
      </c>
      <c r="AB152" t="s">
        <v>2872</v>
      </c>
      <c r="AC152">
        <v>106.28800000000001</v>
      </c>
      <c r="AE152" t="s">
        <v>2626</v>
      </c>
      <c r="AF152">
        <v>586.08800000000008</v>
      </c>
      <c r="AJ152" t="s">
        <v>2872</v>
      </c>
      <c r="AK152">
        <v>106.28800000000001</v>
      </c>
      <c r="AN152" t="s">
        <v>2872</v>
      </c>
      <c r="AO152">
        <v>106.28800000000001</v>
      </c>
      <c r="AQ152" t="s">
        <v>2872</v>
      </c>
      <c r="AR152">
        <v>54.908000000000001</v>
      </c>
      <c r="AV152" t="s">
        <v>2872</v>
      </c>
      <c r="AW152">
        <v>54.908000000000001</v>
      </c>
      <c r="BA152" t="s">
        <v>1965</v>
      </c>
      <c r="BB152" t="s">
        <v>10948</v>
      </c>
      <c r="BC152">
        <v>27.888000000000005</v>
      </c>
      <c r="BE152" t="s">
        <v>2672</v>
      </c>
      <c r="BF152" t="s">
        <v>10948</v>
      </c>
      <c r="BG152">
        <v>1007.9160000000001</v>
      </c>
      <c r="BI152" t="s">
        <v>1834</v>
      </c>
      <c r="BJ152" t="s">
        <v>10948</v>
      </c>
      <c r="BK152">
        <v>944.93000000000006</v>
      </c>
      <c r="BM152" t="s">
        <v>1697</v>
      </c>
      <c r="BN152" t="s">
        <v>10948</v>
      </c>
      <c r="BO152" t="s">
        <v>55</v>
      </c>
      <c r="BP152">
        <v>118.99</v>
      </c>
    </row>
    <row r="153" spans="1:68" x14ac:dyDescent="0.25">
      <c r="A153" t="s">
        <v>187</v>
      </c>
      <c r="B153" t="s">
        <v>10948</v>
      </c>
      <c r="C153" t="s">
        <v>79</v>
      </c>
      <c r="D153">
        <v>11.65</v>
      </c>
      <c r="H153" s="1">
        <v>41828</v>
      </c>
      <c r="I153">
        <v>763.07400000000007</v>
      </c>
      <c r="K153" s="1">
        <v>41828</v>
      </c>
      <c r="L153">
        <v>763.07400000000007</v>
      </c>
      <c r="N153" s="1">
        <v>42941</v>
      </c>
      <c r="O153">
        <v>798.74200000000008</v>
      </c>
      <c r="Q153" s="1">
        <v>41682</v>
      </c>
      <c r="R153">
        <v>129.56800000000001</v>
      </c>
      <c r="T153" s="1">
        <v>42869</v>
      </c>
      <c r="U153">
        <v>4182.061999999999</v>
      </c>
      <c r="Y153" t="s">
        <v>1143</v>
      </c>
      <c r="Z153">
        <v>156.80000000000001</v>
      </c>
      <c r="AB153" t="s">
        <v>1143</v>
      </c>
      <c r="AC153">
        <v>156.80000000000001</v>
      </c>
      <c r="AE153" t="s">
        <v>2123</v>
      </c>
      <c r="AF153">
        <v>767.23199999999997</v>
      </c>
      <c r="AJ153" t="s">
        <v>1143</v>
      </c>
      <c r="AK153">
        <v>156.80000000000001</v>
      </c>
      <c r="AN153" t="s">
        <v>1143</v>
      </c>
      <c r="AO153">
        <v>156.80000000000001</v>
      </c>
      <c r="AQ153" t="s">
        <v>1143</v>
      </c>
      <c r="AR153">
        <v>106.28800000000001</v>
      </c>
      <c r="AV153" t="s">
        <v>1143</v>
      </c>
      <c r="AW153">
        <v>106.28800000000001</v>
      </c>
      <c r="BA153" t="s">
        <v>1468</v>
      </c>
      <c r="BB153" t="s">
        <v>10948</v>
      </c>
      <c r="BC153">
        <v>9.2159999999999993</v>
      </c>
      <c r="BE153" t="s">
        <v>1800</v>
      </c>
      <c r="BF153" t="s">
        <v>10948</v>
      </c>
      <c r="BG153">
        <v>1006.056</v>
      </c>
      <c r="BI153" t="s">
        <v>1494</v>
      </c>
      <c r="BJ153" t="s">
        <v>10948</v>
      </c>
      <c r="BK153">
        <v>41.76</v>
      </c>
      <c r="BM153" t="s">
        <v>667</v>
      </c>
      <c r="BN153" t="s">
        <v>10948</v>
      </c>
      <c r="BO153" t="s">
        <v>55</v>
      </c>
      <c r="BP153">
        <v>359.97600000000006</v>
      </c>
    </row>
    <row r="154" spans="1:68" x14ac:dyDescent="0.25">
      <c r="A154" t="s">
        <v>2905</v>
      </c>
      <c r="B154" t="s">
        <v>10948</v>
      </c>
      <c r="C154" t="s">
        <v>12</v>
      </c>
      <c r="D154">
        <v>167.96</v>
      </c>
      <c r="H154" s="1">
        <v>41829</v>
      </c>
      <c r="I154">
        <v>265.52099999999996</v>
      </c>
      <c r="K154" s="1">
        <v>41829</v>
      </c>
      <c r="L154">
        <v>265.52099999999996</v>
      </c>
      <c r="N154" s="1">
        <v>42940</v>
      </c>
      <c r="O154">
        <v>2399.96</v>
      </c>
      <c r="Q154" s="1">
        <v>41977</v>
      </c>
      <c r="R154">
        <v>129.97999999999999</v>
      </c>
      <c r="T154" s="1">
        <v>42110</v>
      </c>
      <c r="U154">
        <v>4161.9719999999998</v>
      </c>
      <c r="Y154" t="s">
        <v>2963</v>
      </c>
      <c r="Z154">
        <v>34.39</v>
      </c>
      <c r="AB154" t="s">
        <v>2963</v>
      </c>
      <c r="AC154">
        <v>34.39</v>
      </c>
      <c r="AE154" t="s">
        <v>1943</v>
      </c>
      <c r="AF154">
        <v>970.78399999999999</v>
      </c>
      <c r="AJ154" t="s">
        <v>2963</v>
      </c>
      <c r="AK154">
        <v>34.39</v>
      </c>
      <c r="AN154" t="s">
        <v>2963</v>
      </c>
      <c r="AO154">
        <v>34.39</v>
      </c>
      <c r="AQ154" t="s">
        <v>2963</v>
      </c>
      <c r="AR154">
        <v>156.80000000000001</v>
      </c>
      <c r="AV154" t="s">
        <v>2963</v>
      </c>
      <c r="AW154">
        <v>156.80000000000001</v>
      </c>
      <c r="BA154" t="s">
        <v>1966</v>
      </c>
      <c r="BB154" t="s">
        <v>10948</v>
      </c>
      <c r="BC154">
        <v>87.72</v>
      </c>
      <c r="BE154" t="s">
        <v>2144</v>
      </c>
      <c r="BF154" t="s">
        <v>10948</v>
      </c>
      <c r="BG154">
        <v>1001.896</v>
      </c>
      <c r="BI154" t="s">
        <v>1166</v>
      </c>
      <c r="BJ154" t="s">
        <v>10948</v>
      </c>
      <c r="BK154">
        <v>170.96800000000002</v>
      </c>
      <c r="BM154" t="s">
        <v>2291</v>
      </c>
      <c r="BN154" t="s">
        <v>10948</v>
      </c>
      <c r="BO154" t="s">
        <v>55</v>
      </c>
      <c r="BP154">
        <v>106.05</v>
      </c>
    </row>
    <row r="155" spans="1:68" x14ac:dyDescent="0.25">
      <c r="C155" t="s">
        <v>21</v>
      </c>
      <c r="D155">
        <v>419.90000000000003</v>
      </c>
      <c r="H155" s="1">
        <v>41831</v>
      </c>
      <c r="I155">
        <v>2187.2060000000001</v>
      </c>
      <c r="K155" s="1">
        <v>41831</v>
      </c>
      <c r="L155">
        <v>2187.2060000000001</v>
      </c>
      <c r="N155" s="1">
        <v>42939</v>
      </c>
      <c r="O155">
        <v>898.1880000000001</v>
      </c>
      <c r="Q155" s="1">
        <v>42672</v>
      </c>
      <c r="R155">
        <v>131.154</v>
      </c>
      <c r="T155" s="1">
        <v>41719</v>
      </c>
      <c r="U155">
        <v>4109.8160000000007</v>
      </c>
      <c r="Y155" t="s">
        <v>1243</v>
      </c>
      <c r="Z155">
        <v>144.672</v>
      </c>
      <c r="AB155" t="s">
        <v>1243</v>
      </c>
      <c r="AC155">
        <v>144.672</v>
      </c>
      <c r="AE155" t="s">
        <v>2891</v>
      </c>
      <c r="AF155">
        <v>1712.9879999999998</v>
      </c>
      <c r="AJ155" t="s">
        <v>1243</v>
      </c>
      <c r="AK155">
        <v>144.672</v>
      </c>
      <c r="AN155" t="s">
        <v>1243</v>
      </c>
      <c r="AO155">
        <v>144.672</v>
      </c>
      <c r="AQ155" t="s">
        <v>1243</v>
      </c>
      <c r="AR155">
        <v>34.39</v>
      </c>
      <c r="AV155" t="s">
        <v>1243</v>
      </c>
      <c r="AW155">
        <v>34.39</v>
      </c>
      <c r="BA155" t="s">
        <v>1374</v>
      </c>
      <c r="BB155" t="s">
        <v>10948</v>
      </c>
      <c r="BC155">
        <v>73.8</v>
      </c>
      <c r="BE155" t="s">
        <v>567</v>
      </c>
      <c r="BF155" t="s">
        <v>10948</v>
      </c>
      <c r="BG155">
        <v>1001.5840000000001</v>
      </c>
      <c r="BI155" t="s">
        <v>509</v>
      </c>
      <c r="BJ155" t="s">
        <v>10948</v>
      </c>
      <c r="BK155">
        <v>103.5</v>
      </c>
      <c r="BM155" t="s">
        <v>1452</v>
      </c>
      <c r="BN155" t="s">
        <v>10948</v>
      </c>
      <c r="BO155" t="s">
        <v>55</v>
      </c>
      <c r="BP155">
        <v>259.95999999999998</v>
      </c>
    </row>
    <row r="156" spans="1:68" x14ac:dyDescent="0.25">
      <c r="A156" t="s">
        <v>2387</v>
      </c>
      <c r="B156" t="s">
        <v>10948</v>
      </c>
      <c r="C156" t="s">
        <v>79</v>
      </c>
      <c r="D156">
        <v>26.880000000000003</v>
      </c>
      <c r="H156" s="1">
        <v>41832</v>
      </c>
      <c r="I156">
        <v>1960.0119999999997</v>
      </c>
      <c r="K156" s="1">
        <v>41832</v>
      </c>
      <c r="L156">
        <v>1960.0119999999997</v>
      </c>
      <c r="N156" s="1">
        <v>42938</v>
      </c>
      <c r="O156">
        <v>556.31399999999996</v>
      </c>
      <c r="Q156" s="1">
        <v>42406</v>
      </c>
      <c r="R156">
        <v>132.22400000000002</v>
      </c>
      <c r="T156" s="1">
        <v>42856</v>
      </c>
      <c r="U156">
        <v>4108.37</v>
      </c>
      <c r="Y156" t="s">
        <v>342</v>
      </c>
      <c r="Z156">
        <v>1070.3040000000001</v>
      </c>
      <c r="AB156" t="s">
        <v>342</v>
      </c>
      <c r="AC156">
        <v>1070.3040000000001</v>
      </c>
      <c r="AE156" t="s">
        <v>278</v>
      </c>
      <c r="AF156">
        <v>122.8</v>
      </c>
      <c r="AJ156" t="s">
        <v>342</v>
      </c>
      <c r="AK156">
        <v>1070.3040000000001</v>
      </c>
      <c r="AN156" t="s">
        <v>342</v>
      </c>
      <c r="AO156">
        <v>1070.3040000000001</v>
      </c>
      <c r="AQ156" t="s">
        <v>342</v>
      </c>
      <c r="AR156">
        <v>144.672</v>
      </c>
      <c r="AV156" t="s">
        <v>342</v>
      </c>
      <c r="AW156">
        <v>144.672</v>
      </c>
      <c r="BA156" t="s">
        <v>2734</v>
      </c>
      <c r="BB156" t="s">
        <v>10948</v>
      </c>
      <c r="BC156">
        <v>25.2</v>
      </c>
      <c r="BE156" t="s">
        <v>1951</v>
      </c>
      <c r="BF156" t="s">
        <v>10948</v>
      </c>
      <c r="BG156">
        <v>998.07599999999979</v>
      </c>
      <c r="BI156" t="s">
        <v>1057</v>
      </c>
      <c r="BJ156" t="s">
        <v>10948</v>
      </c>
      <c r="BK156">
        <v>5.76</v>
      </c>
      <c r="BM156" t="s">
        <v>806</v>
      </c>
      <c r="BN156" t="s">
        <v>10948</v>
      </c>
      <c r="BO156" t="s">
        <v>55</v>
      </c>
      <c r="BP156">
        <v>258.69600000000003</v>
      </c>
    </row>
    <row r="157" spans="1:68" x14ac:dyDescent="0.25">
      <c r="C157" t="s">
        <v>12</v>
      </c>
      <c r="D157">
        <v>17.920000000000002</v>
      </c>
      <c r="H157" s="1">
        <v>41833</v>
      </c>
      <c r="I157">
        <v>351.21600000000001</v>
      </c>
      <c r="K157" s="1">
        <v>41833</v>
      </c>
      <c r="L157">
        <v>351.21600000000001</v>
      </c>
      <c r="N157" s="1">
        <v>42937</v>
      </c>
      <c r="O157">
        <v>3685.9440000000004</v>
      </c>
      <c r="Q157" s="1">
        <v>41897</v>
      </c>
      <c r="R157">
        <v>133.43599999999998</v>
      </c>
      <c r="T157" s="1">
        <v>41811</v>
      </c>
      <c r="U157">
        <v>4107.4429999999993</v>
      </c>
      <c r="Y157" t="s">
        <v>1561</v>
      </c>
      <c r="Z157">
        <v>1945.258</v>
      </c>
      <c r="AB157" t="s">
        <v>1561</v>
      </c>
      <c r="AC157">
        <v>1945.258</v>
      </c>
      <c r="AE157" t="s">
        <v>1799</v>
      </c>
      <c r="AF157">
        <v>1098.6399999999999</v>
      </c>
      <c r="AJ157" t="s">
        <v>1561</v>
      </c>
      <c r="AK157">
        <v>1945.258</v>
      </c>
      <c r="AN157" t="s">
        <v>1561</v>
      </c>
      <c r="AO157">
        <v>1945.258</v>
      </c>
      <c r="AQ157" t="s">
        <v>1561</v>
      </c>
      <c r="AR157">
        <v>1070.3040000000001</v>
      </c>
      <c r="AV157" t="s">
        <v>1561</v>
      </c>
      <c r="AW157">
        <v>1070.3040000000001</v>
      </c>
      <c r="BA157" t="s">
        <v>2077</v>
      </c>
      <c r="BB157" t="s">
        <v>10948</v>
      </c>
      <c r="BC157">
        <v>43.775999999999996</v>
      </c>
      <c r="BE157" t="s">
        <v>911</v>
      </c>
      <c r="BF157" t="s">
        <v>10948</v>
      </c>
      <c r="BG157">
        <v>992.45999999999981</v>
      </c>
      <c r="BI157" t="s">
        <v>1667</v>
      </c>
      <c r="BJ157" t="s">
        <v>10948</v>
      </c>
      <c r="BK157">
        <v>44.400000000000006</v>
      </c>
      <c r="BM157" t="s">
        <v>1530</v>
      </c>
      <c r="BN157" t="s">
        <v>10948</v>
      </c>
      <c r="BO157" t="s">
        <v>55</v>
      </c>
      <c r="BP157">
        <v>359.6</v>
      </c>
    </row>
    <row r="158" spans="1:68" x14ac:dyDescent="0.25">
      <c r="A158" t="s">
        <v>2146</v>
      </c>
      <c r="B158" t="s">
        <v>10948</v>
      </c>
      <c r="C158" t="s">
        <v>21</v>
      </c>
      <c r="D158">
        <v>10.9</v>
      </c>
      <c r="H158" s="1">
        <v>41834</v>
      </c>
      <c r="I158">
        <v>292.59399999999999</v>
      </c>
      <c r="K158" s="1">
        <v>41834</v>
      </c>
      <c r="L158">
        <v>292.59399999999999</v>
      </c>
      <c r="N158" s="1">
        <v>42936</v>
      </c>
      <c r="O158">
        <v>2283.2080000000001</v>
      </c>
      <c r="Q158" s="1">
        <v>43022</v>
      </c>
      <c r="R158">
        <v>134.33199999999999</v>
      </c>
      <c r="T158" s="1">
        <v>42324</v>
      </c>
      <c r="U158">
        <v>4072.3339999999994</v>
      </c>
      <c r="Y158" t="s">
        <v>1129</v>
      </c>
      <c r="Z158">
        <v>1589.0840000000003</v>
      </c>
      <c r="AB158" t="s">
        <v>1129</v>
      </c>
      <c r="AC158">
        <v>1589.0840000000003</v>
      </c>
      <c r="AE158" t="s">
        <v>2359</v>
      </c>
      <c r="AF158">
        <v>146.44800000000001</v>
      </c>
      <c r="AJ158" t="s">
        <v>1129</v>
      </c>
      <c r="AK158">
        <v>1589.0840000000003</v>
      </c>
      <c r="AN158" t="s">
        <v>1129</v>
      </c>
      <c r="AO158">
        <v>1589.0840000000003</v>
      </c>
      <c r="AQ158" t="s">
        <v>1129</v>
      </c>
      <c r="AR158">
        <v>1945.258</v>
      </c>
      <c r="AV158" t="s">
        <v>1129</v>
      </c>
      <c r="AW158">
        <v>1945.258</v>
      </c>
      <c r="BA158" t="s">
        <v>2850</v>
      </c>
      <c r="BB158" t="s">
        <v>10948</v>
      </c>
      <c r="BC158">
        <v>11.840000000000002</v>
      </c>
      <c r="BE158" t="s">
        <v>1444</v>
      </c>
      <c r="BF158" t="s">
        <v>10948</v>
      </c>
      <c r="BG158">
        <v>975.87300000000005</v>
      </c>
      <c r="BI158" t="s">
        <v>2701</v>
      </c>
      <c r="BJ158" t="s">
        <v>10948</v>
      </c>
      <c r="BK158">
        <v>41.3</v>
      </c>
      <c r="BM158" t="s">
        <v>1850</v>
      </c>
      <c r="BN158" t="s">
        <v>10948</v>
      </c>
      <c r="BO158" t="s">
        <v>55</v>
      </c>
      <c r="BP158">
        <v>1649.75</v>
      </c>
    </row>
    <row r="159" spans="1:68" x14ac:dyDescent="0.25">
      <c r="A159" t="s">
        <v>1301</v>
      </c>
      <c r="B159" t="s">
        <v>10948</v>
      </c>
      <c r="C159" t="s">
        <v>55</v>
      </c>
      <c r="D159">
        <v>3.5280000000000005</v>
      </c>
      <c r="H159" s="1">
        <v>41835</v>
      </c>
      <c r="I159">
        <v>9.5100000000000016</v>
      </c>
      <c r="K159" s="1">
        <v>41835</v>
      </c>
      <c r="L159">
        <v>9.5100000000000016</v>
      </c>
      <c r="N159" s="1">
        <v>42934</v>
      </c>
      <c r="O159">
        <v>2106.7940000000003</v>
      </c>
      <c r="Q159" s="1">
        <v>41674</v>
      </c>
      <c r="R159">
        <v>134.38399999999999</v>
      </c>
      <c r="T159" s="1">
        <v>42901</v>
      </c>
      <c r="U159">
        <v>4057.51</v>
      </c>
      <c r="Y159" t="s">
        <v>800</v>
      </c>
      <c r="Z159">
        <v>1339.104</v>
      </c>
      <c r="AB159" t="s">
        <v>800</v>
      </c>
      <c r="AC159">
        <v>1339.104</v>
      </c>
      <c r="AE159" t="s">
        <v>2849</v>
      </c>
      <c r="AF159">
        <v>138.73600000000002</v>
      </c>
      <c r="AJ159" t="s">
        <v>800</v>
      </c>
      <c r="AK159">
        <v>1339.104</v>
      </c>
      <c r="AN159" t="s">
        <v>800</v>
      </c>
      <c r="AO159">
        <v>1339.104</v>
      </c>
      <c r="AQ159" t="s">
        <v>800</v>
      </c>
      <c r="AR159">
        <v>1589.0840000000003</v>
      </c>
      <c r="AV159" t="s">
        <v>800</v>
      </c>
      <c r="AW159">
        <v>1589.0840000000003</v>
      </c>
      <c r="BA159" t="s">
        <v>1745</v>
      </c>
      <c r="BB159" t="s">
        <v>10948</v>
      </c>
      <c r="BC159">
        <v>46.154000000000003</v>
      </c>
      <c r="BE159" t="s">
        <v>2794</v>
      </c>
      <c r="BF159" t="s">
        <v>10948</v>
      </c>
      <c r="BG159">
        <v>959.94</v>
      </c>
      <c r="BI159" t="s">
        <v>955</v>
      </c>
      <c r="BJ159" t="s">
        <v>10948</v>
      </c>
      <c r="BK159">
        <v>152.65</v>
      </c>
      <c r="BM159" t="s">
        <v>1949</v>
      </c>
      <c r="BN159" t="s">
        <v>10948</v>
      </c>
      <c r="BO159" t="s">
        <v>55</v>
      </c>
      <c r="BP159">
        <v>454.35</v>
      </c>
    </row>
    <row r="160" spans="1:68" x14ac:dyDescent="0.25">
      <c r="C160" t="s">
        <v>79</v>
      </c>
      <c r="D160">
        <v>10.584000000000001</v>
      </c>
      <c r="H160" s="1">
        <v>41838</v>
      </c>
      <c r="I160">
        <v>273.04000000000002</v>
      </c>
      <c r="K160" s="1">
        <v>41838</v>
      </c>
      <c r="L160">
        <v>273.04000000000002</v>
      </c>
      <c r="N160" s="1">
        <v>42933</v>
      </c>
      <c r="O160">
        <v>2191.8729999999996</v>
      </c>
      <c r="Q160" s="1">
        <v>42141</v>
      </c>
      <c r="R160">
        <v>134.46799999999999</v>
      </c>
      <c r="T160" s="1">
        <v>42122</v>
      </c>
      <c r="U160">
        <v>4044.3620000000001</v>
      </c>
      <c r="Y160" t="s">
        <v>3113</v>
      </c>
      <c r="Z160">
        <v>1614.6</v>
      </c>
      <c r="AB160" t="s">
        <v>3113</v>
      </c>
      <c r="AC160">
        <v>1614.6</v>
      </c>
      <c r="AE160" t="s">
        <v>1147</v>
      </c>
      <c r="AF160">
        <v>82.224000000000004</v>
      </c>
      <c r="AJ160" t="s">
        <v>3113</v>
      </c>
      <c r="AK160">
        <v>1614.6</v>
      </c>
      <c r="AN160" t="s">
        <v>3113</v>
      </c>
      <c r="AO160">
        <v>1614.6</v>
      </c>
      <c r="AQ160" t="s">
        <v>3113</v>
      </c>
      <c r="AR160">
        <v>1339.104</v>
      </c>
      <c r="AV160" t="s">
        <v>3113</v>
      </c>
      <c r="AW160">
        <v>1339.104</v>
      </c>
      <c r="BA160" t="s">
        <v>1106</v>
      </c>
      <c r="BB160" t="s">
        <v>10948</v>
      </c>
      <c r="BC160">
        <v>16.182000000000002</v>
      </c>
      <c r="BE160" t="s">
        <v>1767</v>
      </c>
      <c r="BF160" t="s">
        <v>10948</v>
      </c>
      <c r="BG160">
        <v>958.69799999999987</v>
      </c>
      <c r="BI160" t="s">
        <v>1647</v>
      </c>
      <c r="BJ160" t="s">
        <v>10948</v>
      </c>
      <c r="BK160">
        <v>9.82</v>
      </c>
      <c r="BM160" t="s">
        <v>2886</v>
      </c>
      <c r="BN160" t="s">
        <v>10948</v>
      </c>
      <c r="BO160" t="s">
        <v>55</v>
      </c>
      <c r="BP160">
        <v>109.95</v>
      </c>
    </row>
    <row r="161" spans="1:68" x14ac:dyDescent="0.25">
      <c r="C161" t="s">
        <v>21</v>
      </c>
      <c r="D161">
        <v>30.87</v>
      </c>
      <c r="H161" s="1">
        <v>41839</v>
      </c>
      <c r="I161">
        <v>461.32600000000002</v>
      </c>
      <c r="K161" s="1">
        <v>41839</v>
      </c>
      <c r="L161">
        <v>461.32600000000002</v>
      </c>
      <c r="N161" s="1">
        <v>42932</v>
      </c>
      <c r="O161">
        <v>316.63600000000002</v>
      </c>
      <c r="Q161" s="1">
        <v>42724</v>
      </c>
      <c r="R161">
        <v>134.54000000000002</v>
      </c>
      <c r="T161" s="1">
        <v>41891</v>
      </c>
      <c r="U161">
        <v>4043.5880000000006</v>
      </c>
      <c r="Y161" t="s">
        <v>2579</v>
      </c>
      <c r="Z161">
        <v>755.93999999999994</v>
      </c>
      <c r="AB161" t="s">
        <v>2579</v>
      </c>
      <c r="AC161">
        <v>755.93999999999994</v>
      </c>
      <c r="AE161" t="s">
        <v>1885</v>
      </c>
      <c r="AF161">
        <v>16.896000000000001</v>
      </c>
      <c r="AJ161" t="s">
        <v>2579</v>
      </c>
      <c r="AK161">
        <v>755.93999999999994</v>
      </c>
      <c r="AN161" t="s">
        <v>2579</v>
      </c>
      <c r="AO161">
        <v>755.93999999999994</v>
      </c>
      <c r="AQ161" t="s">
        <v>2579</v>
      </c>
      <c r="AR161">
        <v>1614.6</v>
      </c>
      <c r="AV161" t="s">
        <v>2579</v>
      </c>
      <c r="AW161">
        <v>1614.6</v>
      </c>
      <c r="BA161" t="s">
        <v>2986</v>
      </c>
      <c r="BB161" t="s">
        <v>10948</v>
      </c>
      <c r="BC161">
        <v>18.899999999999999</v>
      </c>
      <c r="BE161" t="s">
        <v>1156</v>
      </c>
      <c r="BF161" t="s">
        <v>10948</v>
      </c>
      <c r="BG161">
        <v>947.94</v>
      </c>
      <c r="BI161" t="s">
        <v>2985</v>
      </c>
      <c r="BJ161" t="s">
        <v>10948</v>
      </c>
      <c r="BK161">
        <v>2.61</v>
      </c>
      <c r="BM161" t="s">
        <v>180</v>
      </c>
      <c r="BN161" t="s">
        <v>10948</v>
      </c>
      <c r="BO161" t="s">
        <v>55</v>
      </c>
      <c r="BP161">
        <v>38.922000000000004</v>
      </c>
    </row>
    <row r="162" spans="1:68" x14ac:dyDescent="0.25">
      <c r="A162" t="s">
        <v>1649</v>
      </c>
      <c r="B162" t="s">
        <v>10948</v>
      </c>
      <c r="C162" t="s">
        <v>21</v>
      </c>
      <c r="D162">
        <v>12.48</v>
      </c>
      <c r="H162" s="1">
        <v>41840</v>
      </c>
      <c r="I162">
        <v>2285.7859999999996</v>
      </c>
      <c r="K162" s="1">
        <v>41840</v>
      </c>
      <c r="L162">
        <v>2285.7859999999996</v>
      </c>
      <c r="N162" s="1">
        <v>42931</v>
      </c>
      <c r="O162">
        <v>2132.2290000000003</v>
      </c>
      <c r="Q162" s="1">
        <v>42888</v>
      </c>
      <c r="R162">
        <v>135.70599999999999</v>
      </c>
      <c r="T162" s="1">
        <v>43038</v>
      </c>
      <c r="U162">
        <v>4025.73</v>
      </c>
      <c r="Y162" t="s">
        <v>953</v>
      </c>
      <c r="Z162">
        <v>481.23399999999998</v>
      </c>
      <c r="AB162" t="s">
        <v>953</v>
      </c>
      <c r="AC162">
        <v>481.23399999999998</v>
      </c>
      <c r="AE162" t="s">
        <v>1517</v>
      </c>
      <c r="AF162">
        <v>105.28800000000001</v>
      </c>
      <c r="AJ162" t="s">
        <v>953</v>
      </c>
      <c r="AK162">
        <v>481.23399999999998</v>
      </c>
      <c r="AN162" t="s">
        <v>953</v>
      </c>
      <c r="AO162">
        <v>481.23399999999998</v>
      </c>
      <c r="AQ162" t="s">
        <v>953</v>
      </c>
      <c r="AR162">
        <v>755.93999999999994</v>
      </c>
      <c r="AV162" t="s">
        <v>953</v>
      </c>
      <c r="AW162">
        <v>755.93999999999994</v>
      </c>
      <c r="BA162" t="s">
        <v>555</v>
      </c>
      <c r="BB162" t="s">
        <v>10948</v>
      </c>
      <c r="BC162">
        <v>28.5</v>
      </c>
      <c r="BE162" t="s">
        <v>1834</v>
      </c>
      <c r="BF162" t="s">
        <v>10948</v>
      </c>
      <c r="BG162">
        <v>944.93000000000006</v>
      </c>
      <c r="BI162" t="s">
        <v>2321</v>
      </c>
      <c r="BJ162" t="s">
        <v>10948</v>
      </c>
      <c r="BK162">
        <v>3</v>
      </c>
      <c r="BM162" t="s">
        <v>1774</v>
      </c>
      <c r="BN162" t="s">
        <v>10948</v>
      </c>
      <c r="BO162" t="s">
        <v>55</v>
      </c>
      <c r="BP162">
        <v>37.224000000000004</v>
      </c>
    </row>
    <row r="163" spans="1:68" x14ac:dyDescent="0.25">
      <c r="A163" t="s">
        <v>2653</v>
      </c>
      <c r="B163" t="s">
        <v>10948</v>
      </c>
      <c r="C163" t="s">
        <v>55</v>
      </c>
      <c r="D163">
        <v>9.08</v>
      </c>
      <c r="H163" s="1">
        <v>41841</v>
      </c>
      <c r="I163">
        <v>1961.4820000000002</v>
      </c>
      <c r="K163" s="1">
        <v>41841</v>
      </c>
      <c r="L163">
        <v>1961.4820000000002</v>
      </c>
      <c r="N163" s="1">
        <v>42930</v>
      </c>
      <c r="O163">
        <v>3598.9340000000002</v>
      </c>
      <c r="Q163" s="1">
        <v>41929</v>
      </c>
      <c r="R163">
        <v>136.06800000000001</v>
      </c>
      <c r="T163" s="1">
        <v>43049</v>
      </c>
      <c r="U163">
        <v>4007.5480000000002</v>
      </c>
      <c r="Y163" t="s">
        <v>1508</v>
      </c>
      <c r="Z163">
        <v>1936.306</v>
      </c>
      <c r="AB163" t="s">
        <v>1508</v>
      </c>
      <c r="AC163">
        <v>1936.306</v>
      </c>
      <c r="AE163" t="s">
        <v>2096</v>
      </c>
      <c r="AF163">
        <v>29.880000000000003</v>
      </c>
      <c r="AJ163" t="s">
        <v>1508</v>
      </c>
      <c r="AK163">
        <v>1936.306</v>
      </c>
      <c r="AN163" t="s">
        <v>1508</v>
      </c>
      <c r="AO163">
        <v>1936.306</v>
      </c>
      <c r="AQ163" t="s">
        <v>1508</v>
      </c>
      <c r="AR163">
        <v>481.23399999999998</v>
      </c>
      <c r="AV163" t="s">
        <v>1508</v>
      </c>
      <c r="AW163">
        <v>481.23399999999998</v>
      </c>
      <c r="BA163" t="s">
        <v>1044</v>
      </c>
      <c r="BB163" t="s">
        <v>10948</v>
      </c>
      <c r="BC163">
        <v>9.2480000000000011</v>
      </c>
      <c r="BE163" t="s">
        <v>2232</v>
      </c>
      <c r="BF163" t="s">
        <v>10948</v>
      </c>
      <c r="BG163">
        <v>943.596</v>
      </c>
      <c r="BI163" t="s">
        <v>1903</v>
      </c>
      <c r="BJ163" t="s">
        <v>10948</v>
      </c>
      <c r="BK163">
        <v>40.04</v>
      </c>
      <c r="BM163" t="s">
        <v>90</v>
      </c>
      <c r="BN163" t="s">
        <v>10948</v>
      </c>
      <c r="BO163" t="s">
        <v>55</v>
      </c>
      <c r="BP163">
        <v>70.56</v>
      </c>
    </row>
    <row r="164" spans="1:68" x14ac:dyDescent="0.25">
      <c r="A164" t="s">
        <v>1652</v>
      </c>
      <c r="B164" t="s">
        <v>10948</v>
      </c>
      <c r="C164" t="s">
        <v>55</v>
      </c>
      <c r="D164">
        <v>13.139999999999997</v>
      </c>
      <c r="H164" s="1">
        <v>41842</v>
      </c>
      <c r="I164">
        <v>1348.3440000000003</v>
      </c>
      <c r="K164" s="1">
        <v>41842</v>
      </c>
      <c r="L164">
        <v>1348.3440000000003</v>
      </c>
      <c r="N164" s="1">
        <v>42929</v>
      </c>
      <c r="O164">
        <v>504.54199999999997</v>
      </c>
      <c r="Q164" s="1">
        <v>42448</v>
      </c>
      <c r="R164">
        <v>138.68000000000004</v>
      </c>
      <c r="T164" s="1">
        <v>42132</v>
      </c>
      <c r="U164">
        <v>3981.9680000000003</v>
      </c>
      <c r="Y164" t="s">
        <v>1874</v>
      </c>
      <c r="Z164">
        <v>377.96999999999997</v>
      </c>
      <c r="AB164" t="s">
        <v>1874</v>
      </c>
      <c r="AC164">
        <v>377.96999999999997</v>
      </c>
      <c r="AE164" t="s">
        <v>2529</v>
      </c>
      <c r="AF164">
        <v>415.13200000000006</v>
      </c>
      <c r="AJ164" t="s">
        <v>1874</v>
      </c>
      <c r="AK164">
        <v>377.96999999999997</v>
      </c>
      <c r="AN164" t="s">
        <v>1874</v>
      </c>
      <c r="AO164">
        <v>377.96999999999997</v>
      </c>
      <c r="AQ164" t="s">
        <v>1874</v>
      </c>
      <c r="AR164">
        <v>1936.306</v>
      </c>
      <c r="AV164" t="s">
        <v>1874</v>
      </c>
      <c r="AW164">
        <v>1936.306</v>
      </c>
      <c r="BA164" t="s">
        <v>1610</v>
      </c>
      <c r="BB164" t="s">
        <v>10948</v>
      </c>
      <c r="BC164">
        <v>34.86</v>
      </c>
      <c r="BE164" t="s">
        <v>1826</v>
      </c>
      <c r="BF164" t="s">
        <v>10948</v>
      </c>
      <c r="BG164">
        <v>937.09400000000005</v>
      </c>
      <c r="BI164" t="s">
        <v>1965</v>
      </c>
      <c r="BJ164" t="s">
        <v>10948</v>
      </c>
      <c r="BK164">
        <v>27.888000000000005</v>
      </c>
      <c r="BM164" t="s">
        <v>510</v>
      </c>
      <c r="BN164" t="s">
        <v>10948</v>
      </c>
      <c r="BO164" t="s">
        <v>55</v>
      </c>
      <c r="BP164">
        <v>44.847999999999992</v>
      </c>
    </row>
    <row r="165" spans="1:68" x14ac:dyDescent="0.25">
      <c r="C165" t="s">
        <v>21</v>
      </c>
      <c r="D165">
        <v>17.52</v>
      </c>
      <c r="H165" s="1">
        <v>41843</v>
      </c>
      <c r="I165">
        <v>2613.1840000000002</v>
      </c>
      <c r="K165" s="1">
        <v>41843</v>
      </c>
      <c r="L165">
        <v>2613.1840000000002</v>
      </c>
      <c r="N165" s="1">
        <v>42928</v>
      </c>
      <c r="O165">
        <v>3.8159999999999998</v>
      </c>
      <c r="Q165" s="1">
        <v>41808</v>
      </c>
      <c r="R165">
        <v>139.80000000000001</v>
      </c>
      <c r="T165" s="1">
        <v>41715</v>
      </c>
      <c r="U165">
        <v>3960.3580000000002</v>
      </c>
      <c r="Y165" t="s">
        <v>412</v>
      </c>
      <c r="Z165">
        <v>475.12799999999999</v>
      </c>
      <c r="AB165" t="s">
        <v>412</v>
      </c>
      <c r="AC165">
        <v>475.12799999999999</v>
      </c>
      <c r="AE165" t="s">
        <v>1271</v>
      </c>
      <c r="AF165">
        <v>69.360000000000014</v>
      </c>
      <c r="AJ165" t="s">
        <v>412</v>
      </c>
      <c r="AK165">
        <v>475.12799999999999</v>
      </c>
      <c r="AN165" t="s">
        <v>412</v>
      </c>
      <c r="AO165">
        <v>475.12799999999999</v>
      </c>
      <c r="AQ165" t="s">
        <v>412</v>
      </c>
      <c r="AR165">
        <v>377.96999999999997</v>
      </c>
      <c r="AV165" t="s">
        <v>412</v>
      </c>
      <c r="AW165">
        <v>377.96999999999997</v>
      </c>
      <c r="BA165" t="s">
        <v>2405</v>
      </c>
      <c r="BB165" t="s">
        <v>10948</v>
      </c>
      <c r="BC165">
        <v>172.91399999999999</v>
      </c>
      <c r="BE165" t="s">
        <v>2888</v>
      </c>
      <c r="BF165" t="s">
        <v>10948</v>
      </c>
      <c r="BG165">
        <v>929.95799999999986</v>
      </c>
      <c r="BI165" t="s">
        <v>1966</v>
      </c>
      <c r="BJ165" t="s">
        <v>10948</v>
      </c>
      <c r="BK165">
        <v>87.72</v>
      </c>
      <c r="BM165" t="s">
        <v>1059</v>
      </c>
      <c r="BN165" t="s">
        <v>10948</v>
      </c>
      <c r="BO165" t="s">
        <v>55</v>
      </c>
      <c r="BP165">
        <v>1.7279999999999998</v>
      </c>
    </row>
    <row r="166" spans="1:68" x14ac:dyDescent="0.25">
      <c r="A166" t="s">
        <v>1402</v>
      </c>
      <c r="B166" t="s">
        <v>10948</v>
      </c>
      <c r="C166" t="s">
        <v>12</v>
      </c>
      <c r="D166">
        <v>3.2820000000000005</v>
      </c>
      <c r="H166" s="1">
        <v>41845</v>
      </c>
      <c r="I166">
        <v>8341.2899999999991</v>
      </c>
      <c r="K166" s="1">
        <v>41845</v>
      </c>
      <c r="L166">
        <v>8341.2899999999991</v>
      </c>
      <c r="N166" s="1">
        <v>42927</v>
      </c>
      <c r="O166">
        <v>1728.8919999999998</v>
      </c>
      <c r="Q166" s="1">
        <v>42100</v>
      </c>
      <c r="R166">
        <v>140.00400000000002</v>
      </c>
      <c r="T166" s="1">
        <v>42692</v>
      </c>
      <c r="U166">
        <v>3958.9319999999998</v>
      </c>
      <c r="Y166" t="s">
        <v>2392</v>
      </c>
      <c r="Z166">
        <v>1738.662</v>
      </c>
      <c r="AB166" t="s">
        <v>2392</v>
      </c>
      <c r="AC166">
        <v>1738.662</v>
      </c>
      <c r="AE166" t="s">
        <v>3077</v>
      </c>
      <c r="AF166">
        <v>280.56</v>
      </c>
      <c r="AJ166" t="s">
        <v>2392</v>
      </c>
      <c r="AK166">
        <v>1738.662</v>
      </c>
      <c r="AN166" t="s">
        <v>2392</v>
      </c>
      <c r="AO166">
        <v>1738.662</v>
      </c>
      <c r="AQ166" t="s">
        <v>2392</v>
      </c>
      <c r="AR166">
        <v>475.12799999999999</v>
      </c>
      <c r="AV166" t="s">
        <v>2392</v>
      </c>
      <c r="AW166">
        <v>475.12799999999999</v>
      </c>
      <c r="BA166" t="s">
        <v>1100</v>
      </c>
      <c r="BB166" t="s">
        <v>10948</v>
      </c>
      <c r="BC166">
        <v>12.600000000000001</v>
      </c>
      <c r="BE166" t="s">
        <v>1516</v>
      </c>
      <c r="BF166" t="s">
        <v>10948</v>
      </c>
      <c r="BG166">
        <v>927.99600000000009</v>
      </c>
      <c r="BI166" t="s">
        <v>1374</v>
      </c>
      <c r="BJ166" t="s">
        <v>10948</v>
      </c>
      <c r="BK166">
        <v>73.8</v>
      </c>
      <c r="BM166" t="s">
        <v>2601</v>
      </c>
      <c r="BN166" t="s">
        <v>10948</v>
      </c>
      <c r="BO166" t="s">
        <v>55</v>
      </c>
      <c r="BP166">
        <v>449.97</v>
      </c>
    </row>
    <row r="167" spans="1:68" x14ac:dyDescent="0.25">
      <c r="A167" t="s">
        <v>1607</v>
      </c>
      <c r="B167" t="s">
        <v>10948</v>
      </c>
      <c r="C167" t="s">
        <v>55</v>
      </c>
      <c r="D167">
        <v>79.959999999999994</v>
      </c>
      <c r="H167" s="1">
        <v>41846</v>
      </c>
      <c r="I167">
        <v>5039.9939999999997</v>
      </c>
      <c r="K167" s="1">
        <v>41846</v>
      </c>
      <c r="L167">
        <v>5039.9939999999997</v>
      </c>
      <c r="N167" s="1">
        <v>42926</v>
      </c>
      <c r="O167">
        <v>359.214</v>
      </c>
      <c r="Q167" s="1">
        <v>42659</v>
      </c>
      <c r="R167">
        <v>142.18199999999999</v>
      </c>
      <c r="T167" s="1">
        <v>41859</v>
      </c>
      <c r="U167">
        <v>3955.6290000000004</v>
      </c>
      <c r="Y167" t="s">
        <v>2934</v>
      </c>
      <c r="Z167">
        <v>1979.88</v>
      </c>
      <c r="AB167" t="s">
        <v>2934</v>
      </c>
      <c r="AC167">
        <v>1979.88</v>
      </c>
      <c r="AE167" t="s">
        <v>252</v>
      </c>
      <c r="AF167">
        <v>67.728000000000009</v>
      </c>
      <c r="AJ167" t="s">
        <v>2934</v>
      </c>
      <c r="AK167">
        <v>1979.88</v>
      </c>
      <c r="AN167" t="s">
        <v>2934</v>
      </c>
      <c r="AO167">
        <v>1979.88</v>
      </c>
      <c r="AQ167" t="s">
        <v>2934</v>
      </c>
      <c r="AR167">
        <v>1738.662</v>
      </c>
      <c r="AV167" t="s">
        <v>2934</v>
      </c>
      <c r="AW167">
        <v>1738.662</v>
      </c>
      <c r="BA167" t="s">
        <v>199</v>
      </c>
      <c r="BB167" t="s">
        <v>10948</v>
      </c>
      <c r="BC167">
        <v>51.75</v>
      </c>
      <c r="BE167" t="s">
        <v>880</v>
      </c>
      <c r="BF167" t="s">
        <v>10948</v>
      </c>
      <c r="BG167">
        <v>926.99200000000008</v>
      </c>
      <c r="BI167" t="s">
        <v>2734</v>
      </c>
      <c r="BJ167" t="s">
        <v>10948</v>
      </c>
      <c r="BK167">
        <v>25.2</v>
      </c>
      <c r="BM167" t="s">
        <v>1257</v>
      </c>
      <c r="BN167" t="s">
        <v>10948</v>
      </c>
      <c r="BO167" t="s">
        <v>55</v>
      </c>
      <c r="BP167">
        <v>538.89</v>
      </c>
    </row>
    <row r="168" spans="1:68" x14ac:dyDescent="0.25">
      <c r="C168" t="s">
        <v>79</v>
      </c>
      <c r="D168">
        <v>23.987999999999996</v>
      </c>
      <c r="H168" s="1">
        <v>41847</v>
      </c>
      <c r="I168">
        <v>580.05999999999995</v>
      </c>
      <c r="K168" s="1">
        <v>41847</v>
      </c>
      <c r="L168">
        <v>580.05999999999995</v>
      </c>
      <c r="N168" s="1">
        <v>42925</v>
      </c>
      <c r="O168">
        <v>1671.2139999999999</v>
      </c>
      <c r="Q168" s="1">
        <v>42490</v>
      </c>
      <c r="R168">
        <v>142.208</v>
      </c>
      <c r="T168" s="1">
        <v>42594</v>
      </c>
      <c r="U168">
        <v>3951.9605000000001</v>
      </c>
      <c r="Y168" t="s">
        <v>668</v>
      </c>
      <c r="Z168">
        <v>917.89799999999991</v>
      </c>
      <c r="AB168" t="s">
        <v>668</v>
      </c>
      <c r="AC168">
        <v>917.89799999999991</v>
      </c>
      <c r="AE168" t="s">
        <v>2819</v>
      </c>
      <c r="AF168">
        <v>49.95</v>
      </c>
      <c r="AJ168" t="s">
        <v>668</v>
      </c>
      <c r="AK168">
        <v>917.89799999999991</v>
      </c>
      <c r="AN168" t="s">
        <v>668</v>
      </c>
      <c r="AO168">
        <v>917.89799999999991</v>
      </c>
      <c r="AQ168" t="s">
        <v>668</v>
      </c>
      <c r="AR168">
        <v>1979.88</v>
      </c>
      <c r="AV168" t="s">
        <v>668</v>
      </c>
      <c r="AW168">
        <v>1979.88</v>
      </c>
      <c r="BA168" t="s">
        <v>1321</v>
      </c>
      <c r="BB168" t="s">
        <v>10948</v>
      </c>
      <c r="BC168">
        <v>44.19</v>
      </c>
      <c r="BE168" t="s">
        <v>1579</v>
      </c>
      <c r="BF168" t="s">
        <v>10948</v>
      </c>
      <c r="BG168">
        <v>921.13400000000001</v>
      </c>
      <c r="BI168" t="s">
        <v>2077</v>
      </c>
      <c r="BJ168" t="s">
        <v>10948</v>
      </c>
      <c r="BK168">
        <v>43.775999999999996</v>
      </c>
      <c r="BM168" t="s">
        <v>2440</v>
      </c>
      <c r="BN168" t="s">
        <v>10948</v>
      </c>
      <c r="BO168" t="s">
        <v>55</v>
      </c>
      <c r="BP168">
        <v>194.292</v>
      </c>
    </row>
    <row r="169" spans="1:68" x14ac:dyDescent="0.25">
      <c r="A169" t="s">
        <v>876</v>
      </c>
      <c r="B169" t="s">
        <v>10948</v>
      </c>
      <c r="C169" t="s">
        <v>55</v>
      </c>
      <c r="D169">
        <v>149.97</v>
      </c>
      <c r="H169" s="1">
        <v>41848</v>
      </c>
      <c r="I169">
        <v>193.15199999999999</v>
      </c>
      <c r="K169" s="1">
        <v>41848</v>
      </c>
      <c r="L169">
        <v>193.15199999999999</v>
      </c>
      <c r="N169" s="1">
        <v>42924</v>
      </c>
      <c r="O169">
        <v>1980.2640000000001</v>
      </c>
      <c r="Q169" s="1">
        <v>42691</v>
      </c>
      <c r="R169">
        <v>142.684</v>
      </c>
      <c r="T169" s="1">
        <v>42265</v>
      </c>
      <c r="U169">
        <v>3924.3200000000006</v>
      </c>
      <c r="Y169" t="s">
        <v>2764</v>
      </c>
      <c r="Z169">
        <v>7699.89</v>
      </c>
      <c r="AB169" t="s">
        <v>2764</v>
      </c>
      <c r="AC169">
        <v>7699.89</v>
      </c>
      <c r="AE169" t="s">
        <v>325</v>
      </c>
      <c r="AF169">
        <v>191.36</v>
      </c>
      <c r="AJ169" t="s">
        <v>2764</v>
      </c>
      <c r="AK169">
        <v>7699.89</v>
      </c>
      <c r="AN169" t="s">
        <v>2764</v>
      </c>
      <c r="AO169">
        <v>7699.89</v>
      </c>
      <c r="AQ169" t="s">
        <v>2764</v>
      </c>
      <c r="AR169">
        <v>917.89799999999991</v>
      </c>
      <c r="AV169" t="s">
        <v>2764</v>
      </c>
      <c r="AW169">
        <v>917.89799999999991</v>
      </c>
      <c r="BA169" t="s">
        <v>1268</v>
      </c>
      <c r="BB169" t="s">
        <v>10948</v>
      </c>
      <c r="BC169">
        <v>6.2640000000000002</v>
      </c>
      <c r="BE169" t="s">
        <v>2330</v>
      </c>
      <c r="BF169" t="s">
        <v>10948</v>
      </c>
      <c r="BG169">
        <v>915.13600000000008</v>
      </c>
      <c r="BI169" t="s">
        <v>2850</v>
      </c>
      <c r="BJ169" t="s">
        <v>10948</v>
      </c>
      <c r="BK169">
        <v>11.840000000000002</v>
      </c>
      <c r="BM169" t="s">
        <v>2297</v>
      </c>
      <c r="BN169" t="s">
        <v>10948</v>
      </c>
      <c r="BO169" t="s">
        <v>55</v>
      </c>
      <c r="BP169">
        <v>1913.3295999999998</v>
      </c>
    </row>
    <row r="170" spans="1:68" x14ac:dyDescent="0.25">
      <c r="C170" t="s">
        <v>12</v>
      </c>
      <c r="D170">
        <v>149.97</v>
      </c>
      <c r="H170" s="1">
        <v>41850</v>
      </c>
      <c r="I170">
        <v>1367.84</v>
      </c>
      <c r="K170" s="1">
        <v>41850</v>
      </c>
      <c r="L170">
        <v>1367.84</v>
      </c>
      <c r="N170" s="1">
        <v>42923</v>
      </c>
      <c r="O170">
        <v>1620.25</v>
      </c>
      <c r="Q170" s="1">
        <v>41724</v>
      </c>
      <c r="R170">
        <v>145.13000000000002</v>
      </c>
      <c r="T170" s="1">
        <v>43083</v>
      </c>
      <c r="U170">
        <v>3897.7139999999999</v>
      </c>
      <c r="Y170" t="s">
        <v>2200</v>
      </c>
      <c r="Z170">
        <v>400.02679999999998</v>
      </c>
      <c r="AB170" t="s">
        <v>2200</v>
      </c>
      <c r="AC170">
        <v>400.02679999999998</v>
      </c>
      <c r="AE170" t="s">
        <v>1453</v>
      </c>
      <c r="AF170">
        <v>169.77600000000001</v>
      </c>
      <c r="AJ170" t="s">
        <v>2200</v>
      </c>
      <c r="AK170">
        <v>400.02679999999998</v>
      </c>
      <c r="AN170" t="s">
        <v>2200</v>
      </c>
      <c r="AO170">
        <v>400.02679999999998</v>
      </c>
      <c r="AQ170" t="s">
        <v>2200</v>
      </c>
      <c r="AR170">
        <v>7699.89</v>
      </c>
      <c r="AV170" t="s">
        <v>2200</v>
      </c>
      <c r="AW170">
        <v>7699.89</v>
      </c>
      <c r="BA170" t="s">
        <v>994</v>
      </c>
      <c r="BB170" t="s">
        <v>10948</v>
      </c>
      <c r="BC170">
        <v>37.799999999999997</v>
      </c>
      <c r="BE170" t="s">
        <v>1155</v>
      </c>
      <c r="BF170" t="s">
        <v>10948</v>
      </c>
      <c r="BG170">
        <v>872.32</v>
      </c>
      <c r="BI170" t="s">
        <v>1745</v>
      </c>
      <c r="BJ170" t="s">
        <v>10948</v>
      </c>
      <c r="BK170">
        <v>46.154000000000003</v>
      </c>
      <c r="BM170" t="s">
        <v>795</v>
      </c>
      <c r="BN170" t="s">
        <v>10948</v>
      </c>
      <c r="BO170" t="s">
        <v>55</v>
      </c>
      <c r="BP170">
        <v>241.96</v>
      </c>
    </row>
    <row r="171" spans="1:68" x14ac:dyDescent="0.25">
      <c r="C171" t="s">
        <v>21</v>
      </c>
      <c r="D171">
        <v>159.96800000000002</v>
      </c>
      <c r="H171" s="1">
        <v>41852</v>
      </c>
      <c r="I171">
        <v>228.32800000000003</v>
      </c>
      <c r="K171" s="1">
        <v>41852</v>
      </c>
      <c r="L171">
        <v>228.32800000000003</v>
      </c>
      <c r="N171" s="1">
        <v>42922</v>
      </c>
      <c r="O171">
        <v>380.37800000000004</v>
      </c>
      <c r="Q171" s="1">
        <v>42413</v>
      </c>
      <c r="R171">
        <v>146.82</v>
      </c>
      <c r="T171" s="1">
        <v>42903</v>
      </c>
      <c r="U171">
        <v>3896.672</v>
      </c>
      <c r="Y171" t="s">
        <v>105</v>
      </c>
      <c r="Z171">
        <v>7539.7122000000008</v>
      </c>
      <c r="AB171" t="s">
        <v>105</v>
      </c>
      <c r="AC171">
        <v>7539.7122000000008</v>
      </c>
      <c r="AE171" t="s">
        <v>1590</v>
      </c>
      <c r="AF171">
        <v>1434.6500000000003</v>
      </c>
      <c r="AJ171" t="s">
        <v>105</v>
      </c>
      <c r="AK171">
        <v>7539.7122000000008</v>
      </c>
      <c r="AN171" t="s">
        <v>105</v>
      </c>
      <c r="AO171">
        <v>7539.7122000000008</v>
      </c>
      <c r="AQ171" t="s">
        <v>105</v>
      </c>
      <c r="AR171">
        <v>400.02679999999998</v>
      </c>
      <c r="AV171" t="s">
        <v>105</v>
      </c>
      <c r="AW171">
        <v>400.02679999999998</v>
      </c>
      <c r="BA171" t="s">
        <v>3053</v>
      </c>
      <c r="BB171" t="s">
        <v>10948</v>
      </c>
      <c r="BC171">
        <v>4.9280000000000008</v>
      </c>
      <c r="BE171" t="s">
        <v>1622</v>
      </c>
      <c r="BF171" t="s">
        <v>10948</v>
      </c>
      <c r="BG171">
        <v>871.80000000000007</v>
      </c>
      <c r="BI171" t="s">
        <v>1106</v>
      </c>
      <c r="BJ171" t="s">
        <v>10948</v>
      </c>
      <c r="BK171">
        <v>16.182000000000002</v>
      </c>
      <c r="BM171" t="s">
        <v>561</v>
      </c>
      <c r="BN171" t="s">
        <v>10948</v>
      </c>
      <c r="BO171" t="s">
        <v>55</v>
      </c>
      <c r="BP171">
        <v>377.96999999999997</v>
      </c>
    </row>
    <row r="172" spans="1:68" x14ac:dyDescent="0.25">
      <c r="A172" t="s">
        <v>2485</v>
      </c>
      <c r="B172" t="s">
        <v>10948</v>
      </c>
      <c r="C172" t="s">
        <v>79</v>
      </c>
      <c r="D172">
        <v>23.987999999999996</v>
      </c>
      <c r="H172" s="1">
        <v>41853</v>
      </c>
      <c r="I172">
        <v>886.28</v>
      </c>
      <c r="K172" s="1">
        <v>41853</v>
      </c>
      <c r="L172">
        <v>886.28</v>
      </c>
      <c r="N172" s="1">
        <v>42921</v>
      </c>
      <c r="O172">
        <v>476.35399999999998</v>
      </c>
      <c r="Q172" s="1">
        <v>42537</v>
      </c>
      <c r="R172">
        <v>147.27499999999998</v>
      </c>
      <c r="T172" s="1">
        <v>42678</v>
      </c>
      <c r="U172">
        <v>3888.8180000000011</v>
      </c>
      <c r="Y172" t="s">
        <v>376</v>
      </c>
      <c r="Z172">
        <v>5184.0810000000001</v>
      </c>
      <c r="AB172" t="s">
        <v>376</v>
      </c>
      <c r="AC172">
        <v>5184.0810000000001</v>
      </c>
      <c r="AE172" t="s">
        <v>345</v>
      </c>
      <c r="AF172">
        <v>178.29599999999999</v>
      </c>
      <c r="AJ172" t="s">
        <v>376</v>
      </c>
      <c r="AK172">
        <v>5184.0810000000001</v>
      </c>
      <c r="AN172" t="s">
        <v>376</v>
      </c>
      <c r="AO172">
        <v>5184.0810000000001</v>
      </c>
      <c r="AQ172" t="s">
        <v>376</v>
      </c>
      <c r="AR172">
        <v>7539.7122000000008</v>
      </c>
      <c r="AV172" t="s">
        <v>376</v>
      </c>
      <c r="AW172">
        <v>7539.7122000000008</v>
      </c>
      <c r="BA172" t="s">
        <v>742</v>
      </c>
      <c r="BB172" t="s">
        <v>10948</v>
      </c>
      <c r="BC172">
        <v>44.506</v>
      </c>
      <c r="BE172" t="s">
        <v>2797</v>
      </c>
      <c r="BF172" t="s">
        <v>10948</v>
      </c>
      <c r="BG172">
        <v>868.58999999999992</v>
      </c>
      <c r="BI172" t="s">
        <v>2986</v>
      </c>
      <c r="BJ172" t="s">
        <v>10948</v>
      </c>
      <c r="BK172">
        <v>18.899999999999999</v>
      </c>
      <c r="BM172" t="s">
        <v>2713</v>
      </c>
      <c r="BN172" t="s">
        <v>10948</v>
      </c>
      <c r="BO172" t="s">
        <v>55</v>
      </c>
      <c r="BP172">
        <v>1362.8999999999999</v>
      </c>
    </row>
    <row r="173" spans="1:68" x14ac:dyDescent="0.25">
      <c r="C173" t="s">
        <v>21</v>
      </c>
      <c r="D173">
        <v>31.983999999999998</v>
      </c>
      <c r="H173" s="1">
        <v>41854</v>
      </c>
      <c r="I173">
        <v>477.99400000000003</v>
      </c>
      <c r="K173" s="1">
        <v>41854</v>
      </c>
      <c r="L173">
        <v>477.99400000000003</v>
      </c>
      <c r="N173" s="1">
        <v>42919</v>
      </c>
      <c r="O173">
        <v>6963.4040000000014</v>
      </c>
      <c r="Q173" s="1">
        <v>41920</v>
      </c>
      <c r="R173">
        <v>147.392</v>
      </c>
      <c r="T173" s="1">
        <v>42325</v>
      </c>
      <c r="U173">
        <v>3885.9859999999999</v>
      </c>
      <c r="Y173" t="s">
        <v>2595</v>
      </c>
      <c r="Z173">
        <v>5492.8850000000002</v>
      </c>
      <c r="AB173" t="s">
        <v>2595</v>
      </c>
      <c r="AC173">
        <v>5492.8850000000002</v>
      </c>
      <c r="AE173" t="s">
        <v>2063</v>
      </c>
      <c r="AF173">
        <v>1320.57</v>
      </c>
      <c r="AJ173" t="s">
        <v>2595</v>
      </c>
      <c r="AK173">
        <v>5492.8850000000002</v>
      </c>
      <c r="AN173" t="s">
        <v>2595</v>
      </c>
      <c r="AO173">
        <v>5492.8850000000002</v>
      </c>
      <c r="AQ173" t="s">
        <v>2595</v>
      </c>
      <c r="AR173">
        <v>5184.0810000000001</v>
      </c>
      <c r="AV173" t="s">
        <v>2595</v>
      </c>
      <c r="AW173">
        <v>5184.0810000000001</v>
      </c>
      <c r="BA173" t="s">
        <v>927</v>
      </c>
      <c r="BB173" t="s">
        <v>10948</v>
      </c>
      <c r="BC173">
        <v>4.9800000000000004</v>
      </c>
      <c r="BE173" t="s">
        <v>3197</v>
      </c>
      <c r="BF173" t="s">
        <v>10948</v>
      </c>
      <c r="BG173">
        <v>866.4</v>
      </c>
      <c r="BI173" t="s">
        <v>555</v>
      </c>
      <c r="BJ173" t="s">
        <v>10948</v>
      </c>
      <c r="BK173">
        <v>28.5</v>
      </c>
      <c r="BM173" t="s">
        <v>1863</v>
      </c>
      <c r="BN173" t="s">
        <v>10948</v>
      </c>
      <c r="BO173" t="s">
        <v>55</v>
      </c>
      <c r="BP173">
        <v>5.3440000000000003</v>
      </c>
    </row>
    <row r="174" spans="1:68" x14ac:dyDescent="0.25">
      <c r="A174" t="s">
        <v>234</v>
      </c>
      <c r="B174" t="s">
        <v>10948</v>
      </c>
      <c r="C174" t="s">
        <v>79</v>
      </c>
      <c r="D174">
        <v>31.983999999999998</v>
      </c>
      <c r="H174" s="1">
        <v>41855</v>
      </c>
      <c r="I174">
        <v>2743.1540000000005</v>
      </c>
      <c r="K174" s="1">
        <v>41855</v>
      </c>
      <c r="L174">
        <v>2743.1540000000005</v>
      </c>
      <c r="N174" s="1">
        <v>42918</v>
      </c>
      <c r="O174">
        <v>169.19200000000001</v>
      </c>
      <c r="Q174" s="1">
        <v>42380</v>
      </c>
      <c r="R174">
        <v>149.44400000000002</v>
      </c>
      <c r="T174" s="1">
        <v>42558</v>
      </c>
      <c r="U174">
        <v>3882.2310000000011</v>
      </c>
      <c r="Y174" t="s">
        <v>761</v>
      </c>
      <c r="Z174">
        <v>2221.56</v>
      </c>
      <c r="AB174" t="s">
        <v>761</v>
      </c>
      <c r="AC174">
        <v>2221.56</v>
      </c>
      <c r="AE174" t="s">
        <v>784</v>
      </c>
      <c r="AF174">
        <v>244.7</v>
      </c>
      <c r="AJ174" t="s">
        <v>761</v>
      </c>
      <c r="AK174">
        <v>2221.56</v>
      </c>
      <c r="AN174" t="s">
        <v>761</v>
      </c>
      <c r="AO174">
        <v>2221.56</v>
      </c>
      <c r="AQ174" t="s">
        <v>761</v>
      </c>
      <c r="AR174">
        <v>5492.8850000000002</v>
      </c>
      <c r="AV174" t="s">
        <v>761</v>
      </c>
      <c r="AW174">
        <v>5492.8850000000002</v>
      </c>
      <c r="BA174" t="s">
        <v>24</v>
      </c>
      <c r="BB174" t="s">
        <v>10948</v>
      </c>
      <c r="BC174">
        <v>37.589999999999996</v>
      </c>
      <c r="BE174" t="s">
        <v>3003</v>
      </c>
      <c r="BF174" t="s">
        <v>10948</v>
      </c>
      <c r="BG174">
        <v>866.24800000000016</v>
      </c>
      <c r="BI174" t="s">
        <v>1610</v>
      </c>
      <c r="BJ174" t="s">
        <v>10948</v>
      </c>
      <c r="BK174">
        <v>34.86</v>
      </c>
      <c r="BM174" t="s">
        <v>1539</v>
      </c>
      <c r="BN174" t="s">
        <v>10948</v>
      </c>
      <c r="BO174" t="s">
        <v>55</v>
      </c>
      <c r="BP174">
        <v>11.168000000000001</v>
      </c>
    </row>
    <row r="175" spans="1:68" x14ac:dyDescent="0.25">
      <c r="A175" t="s">
        <v>309</v>
      </c>
      <c r="B175" t="s">
        <v>10948</v>
      </c>
      <c r="C175" t="s">
        <v>55</v>
      </c>
      <c r="D175">
        <v>64.383999999999986</v>
      </c>
      <c r="H175" s="1">
        <v>41856</v>
      </c>
      <c r="I175">
        <v>2408.7239999999997</v>
      </c>
      <c r="K175" s="1">
        <v>41856</v>
      </c>
      <c r="L175">
        <v>2408.7239999999997</v>
      </c>
      <c r="N175" s="1">
        <v>42917</v>
      </c>
      <c r="O175">
        <v>639.83000000000004</v>
      </c>
      <c r="Q175" s="1">
        <v>41654</v>
      </c>
      <c r="R175">
        <v>149.94999999999999</v>
      </c>
      <c r="T175" s="1">
        <v>42710</v>
      </c>
      <c r="U175">
        <v>3878.2760000000003</v>
      </c>
      <c r="Y175" t="s">
        <v>1701</v>
      </c>
      <c r="Z175">
        <v>3511.0120000000002</v>
      </c>
      <c r="AB175" t="s">
        <v>1701</v>
      </c>
      <c r="AC175">
        <v>3511.0120000000002</v>
      </c>
      <c r="AE175" t="s">
        <v>1165</v>
      </c>
      <c r="AF175">
        <v>1782.4499999999998</v>
      </c>
      <c r="AJ175" t="s">
        <v>1701</v>
      </c>
      <c r="AK175">
        <v>3511.0120000000002</v>
      </c>
      <c r="AN175" t="s">
        <v>1701</v>
      </c>
      <c r="AO175">
        <v>3511.0120000000002</v>
      </c>
      <c r="AQ175" t="s">
        <v>1701</v>
      </c>
      <c r="AR175">
        <v>2221.56</v>
      </c>
      <c r="AV175" t="s">
        <v>1701</v>
      </c>
      <c r="AW175">
        <v>2221.56</v>
      </c>
      <c r="BA175" t="s">
        <v>2835</v>
      </c>
      <c r="BB175" t="s">
        <v>10948</v>
      </c>
      <c r="BC175">
        <v>21.93</v>
      </c>
      <c r="BE175" t="s">
        <v>2040</v>
      </c>
      <c r="BF175" t="s">
        <v>10948</v>
      </c>
      <c r="BG175">
        <v>841.5680000000001</v>
      </c>
      <c r="BI175" t="s">
        <v>2405</v>
      </c>
      <c r="BJ175" t="s">
        <v>10948</v>
      </c>
      <c r="BK175">
        <v>172.91399999999999</v>
      </c>
      <c r="BM175" t="s">
        <v>1579</v>
      </c>
      <c r="BN175" t="s">
        <v>10948</v>
      </c>
      <c r="BO175" t="s">
        <v>55</v>
      </c>
      <c r="BP175">
        <v>388.42999999999995</v>
      </c>
    </row>
    <row r="176" spans="1:68" x14ac:dyDescent="0.25">
      <c r="C176" t="s">
        <v>21</v>
      </c>
      <c r="D176">
        <v>241.44</v>
      </c>
      <c r="H176" s="1">
        <v>41857</v>
      </c>
      <c r="I176">
        <v>262.89</v>
      </c>
      <c r="K176" s="1">
        <v>41857</v>
      </c>
      <c r="L176">
        <v>262.89</v>
      </c>
      <c r="N176" s="1">
        <v>42916</v>
      </c>
      <c r="O176">
        <v>4721.9769999999999</v>
      </c>
      <c r="Q176" s="1">
        <v>42593</v>
      </c>
      <c r="R176">
        <v>151.82</v>
      </c>
      <c r="T176" s="1">
        <v>43079</v>
      </c>
      <c r="U176">
        <v>3873.5589999999997</v>
      </c>
      <c r="Y176" t="s">
        <v>1275</v>
      </c>
      <c r="Z176">
        <v>709.92000000000007</v>
      </c>
      <c r="AB176" t="s">
        <v>1275</v>
      </c>
      <c r="AC176">
        <v>709.92000000000007</v>
      </c>
      <c r="AE176" t="s">
        <v>292</v>
      </c>
      <c r="AF176">
        <v>516.62400000000002</v>
      </c>
      <c r="AJ176" t="s">
        <v>1275</v>
      </c>
      <c r="AK176">
        <v>709.92000000000007</v>
      </c>
      <c r="AN176" t="s">
        <v>1275</v>
      </c>
      <c r="AO176">
        <v>709.92000000000007</v>
      </c>
      <c r="AQ176" t="s">
        <v>1275</v>
      </c>
      <c r="AR176">
        <v>3511.0120000000002</v>
      </c>
      <c r="AV176" t="s">
        <v>1275</v>
      </c>
      <c r="AW176">
        <v>3511.0120000000002</v>
      </c>
      <c r="BA176" t="s">
        <v>1458</v>
      </c>
      <c r="BB176" t="s">
        <v>10948</v>
      </c>
      <c r="BC176">
        <v>3.69</v>
      </c>
      <c r="BE176" t="s">
        <v>1069</v>
      </c>
      <c r="BF176" t="s">
        <v>10948</v>
      </c>
      <c r="BG176">
        <v>839.98799999999994</v>
      </c>
      <c r="BI176" t="s">
        <v>1100</v>
      </c>
      <c r="BJ176" t="s">
        <v>10948</v>
      </c>
      <c r="BK176">
        <v>12.600000000000001</v>
      </c>
      <c r="BM176" t="s">
        <v>2158</v>
      </c>
      <c r="BN176" t="s">
        <v>10948</v>
      </c>
      <c r="BO176" t="s">
        <v>55</v>
      </c>
      <c r="BP176">
        <v>403.56</v>
      </c>
    </row>
    <row r="177" spans="1:68" x14ac:dyDescent="0.25">
      <c r="A177" t="s">
        <v>305</v>
      </c>
      <c r="B177" t="s">
        <v>10948</v>
      </c>
      <c r="C177" t="s">
        <v>55</v>
      </c>
      <c r="D177">
        <v>67.176000000000002</v>
      </c>
      <c r="H177" s="1">
        <v>41859</v>
      </c>
      <c r="I177">
        <v>3955.6290000000004</v>
      </c>
      <c r="K177" s="1">
        <v>41859</v>
      </c>
      <c r="L177">
        <v>3955.6290000000004</v>
      </c>
      <c r="N177" s="1">
        <v>42915</v>
      </c>
      <c r="O177">
        <v>4521.9911999999995</v>
      </c>
      <c r="Q177" s="1">
        <v>42116</v>
      </c>
      <c r="R177">
        <v>152.916</v>
      </c>
      <c r="T177" s="1">
        <v>42146</v>
      </c>
      <c r="U177">
        <v>3862.0980000000004</v>
      </c>
      <c r="Y177" t="s">
        <v>3063</v>
      </c>
      <c r="Z177">
        <v>625.50800000000004</v>
      </c>
      <c r="AB177" t="s">
        <v>3063</v>
      </c>
      <c r="AC177">
        <v>625.50800000000004</v>
      </c>
      <c r="AE177" t="s">
        <v>1354</v>
      </c>
      <c r="AF177">
        <v>1231.6560000000002</v>
      </c>
      <c r="AJ177" t="s">
        <v>3063</v>
      </c>
      <c r="AK177">
        <v>625.50800000000004</v>
      </c>
      <c r="AN177" t="s">
        <v>3063</v>
      </c>
      <c r="AO177">
        <v>625.50800000000004</v>
      </c>
      <c r="AQ177" t="s">
        <v>3063</v>
      </c>
      <c r="AR177">
        <v>709.92000000000007</v>
      </c>
      <c r="AV177" t="s">
        <v>3063</v>
      </c>
      <c r="AW177">
        <v>709.92000000000007</v>
      </c>
      <c r="BA177" t="s">
        <v>694</v>
      </c>
      <c r="BB177" t="s">
        <v>10948</v>
      </c>
      <c r="BC177">
        <v>19.53</v>
      </c>
      <c r="BE177" t="s">
        <v>2755</v>
      </c>
      <c r="BF177" t="s">
        <v>10948</v>
      </c>
      <c r="BG177">
        <v>838.8309999999999</v>
      </c>
      <c r="BI177" t="s">
        <v>199</v>
      </c>
      <c r="BJ177" t="s">
        <v>10948</v>
      </c>
      <c r="BK177">
        <v>51.75</v>
      </c>
      <c r="BM177" t="s">
        <v>1951</v>
      </c>
      <c r="BN177" t="s">
        <v>10948</v>
      </c>
      <c r="BO177" t="s">
        <v>55</v>
      </c>
      <c r="BP177">
        <v>563.42999999999984</v>
      </c>
    </row>
    <row r="178" spans="1:68" x14ac:dyDescent="0.25">
      <c r="C178" t="s">
        <v>12</v>
      </c>
      <c r="D178">
        <v>44.783999999999999</v>
      </c>
      <c r="H178" s="1">
        <v>41860</v>
      </c>
      <c r="I178">
        <v>3605.6849999999999</v>
      </c>
      <c r="K178" s="1">
        <v>41860</v>
      </c>
      <c r="L178">
        <v>3605.6849999999999</v>
      </c>
      <c r="N178" s="1">
        <v>42913</v>
      </c>
      <c r="O178">
        <v>1644.9059999999999</v>
      </c>
      <c r="Q178" s="1">
        <v>42134</v>
      </c>
      <c r="R178">
        <v>154.44200000000001</v>
      </c>
      <c r="T178" s="1">
        <v>42985</v>
      </c>
      <c r="U178">
        <v>3848.565000000001</v>
      </c>
      <c r="Y178" t="s">
        <v>1834</v>
      </c>
      <c r="Z178">
        <v>1538.8860000000002</v>
      </c>
      <c r="AB178" t="s">
        <v>1834</v>
      </c>
      <c r="AC178">
        <v>1538.8860000000002</v>
      </c>
      <c r="AE178" t="s">
        <v>734</v>
      </c>
      <c r="AF178">
        <v>512.18999999999994</v>
      </c>
      <c r="AJ178" t="s">
        <v>1834</v>
      </c>
      <c r="AK178">
        <v>1538.8860000000002</v>
      </c>
      <c r="AN178" t="s">
        <v>1834</v>
      </c>
      <c r="AO178">
        <v>1538.8860000000002</v>
      </c>
      <c r="AQ178" t="s">
        <v>1834</v>
      </c>
      <c r="AR178">
        <v>625.50800000000004</v>
      </c>
      <c r="AV178" t="s">
        <v>1834</v>
      </c>
      <c r="AW178">
        <v>625.50800000000004</v>
      </c>
      <c r="BA178" t="s">
        <v>1588</v>
      </c>
      <c r="BB178" t="s">
        <v>10948</v>
      </c>
      <c r="BC178">
        <v>29.24</v>
      </c>
      <c r="BE178" t="s">
        <v>1165</v>
      </c>
      <c r="BF178" t="s">
        <v>10948</v>
      </c>
      <c r="BG178">
        <v>838.8</v>
      </c>
      <c r="BI178" t="s">
        <v>1321</v>
      </c>
      <c r="BJ178" t="s">
        <v>10948</v>
      </c>
      <c r="BK178">
        <v>44.19</v>
      </c>
      <c r="BM178" t="s">
        <v>741</v>
      </c>
      <c r="BN178" t="s">
        <v>10948</v>
      </c>
      <c r="BO178" t="s">
        <v>55</v>
      </c>
      <c r="BP178">
        <v>299.62599999999998</v>
      </c>
    </row>
    <row r="179" spans="1:68" x14ac:dyDescent="0.25">
      <c r="A179" t="s">
        <v>421</v>
      </c>
      <c r="B179" t="s">
        <v>10948</v>
      </c>
      <c r="C179" t="s">
        <v>21</v>
      </c>
      <c r="D179">
        <v>5198.6400000000003</v>
      </c>
      <c r="H179" s="1">
        <v>41862</v>
      </c>
      <c r="I179">
        <v>451.62</v>
      </c>
      <c r="K179" s="1">
        <v>41862</v>
      </c>
      <c r="L179">
        <v>451.62</v>
      </c>
      <c r="N179" s="1">
        <v>42912</v>
      </c>
      <c r="O179">
        <v>4224.1360000000004</v>
      </c>
      <c r="Q179" s="1">
        <v>42523</v>
      </c>
      <c r="R179">
        <v>157.84399999999999</v>
      </c>
      <c r="T179" s="1">
        <v>42632</v>
      </c>
      <c r="U179">
        <v>3839.3119999999999</v>
      </c>
      <c r="Y179" t="s">
        <v>1515</v>
      </c>
      <c r="Z179">
        <v>1394.95</v>
      </c>
      <c r="AB179" t="s">
        <v>1515</v>
      </c>
      <c r="AC179">
        <v>1394.95</v>
      </c>
      <c r="AE179" t="s">
        <v>695</v>
      </c>
      <c r="AF179">
        <v>651.43999999999994</v>
      </c>
      <c r="AJ179" t="s">
        <v>1515</v>
      </c>
      <c r="AK179">
        <v>1394.95</v>
      </c>
      <c r="AN179" t="s">
        <v>1515</v>
      </c>
      <c r="AO179">
        <v>1394.95</v>
      </c>
      <c r="AQ179" t="s">
        <v>1515</v>
      </c>
      <c r="AR179">
        <v>1538.8860000000002</v>
      </c>
      <c r="AV179" t="s">
        <v>1515</v>
      </c>
      <c r="AW179">
        <v>1538.8860000000002</v>
      </c>
      <c r="BA179" t="s">
        <v>1163</v>
      </c>
      <c r="BB179" t="s">
        <v>10948</v>
      </c>
      <c r="BC179">
        <v>40.589999999999996</v>
      </c>
      <c r="BE179" t="s">
        <v>2475</v>
      </c>
      <c r="BF179" t="s">
        <v>10948</v>
      </c>
      <c r="BG179">
        <v>835.17000000000007</v>
      </c>
      <c r="BI179" t="s">
        <v>1268</v>
      </c>
      <c r="BJ179" t="s">
        <v>10948</v>
      </c>
      <c r="BK179">
        <v>6.2640000000000002</v>
      </c>
      <c r="BM179" t="s">
        <v>2888</v>
      </c>
      <c r="BN179" t="s">
        <v>10948</v>
      </c>
      <c r="BO179" t="s">
        <v>55</v>
      </c>
      <c r="BP179">
        <v>366.74399999999997</v>
      </c>
    </row>
    <row r="180" spans="1:68" x14ac:dyDescent="0.25">
      <c r="A180" t="s">
        <v>2396</v>
      </c>
      <c r="B180" t="s">
        <v>10948</v>
      </c>
      <c r="C180" t="s">
        <v>12</v>
      </c>
      <c r="D180">
        <v>239.976</v>
      </c>
      <c r="H180" s="1">
        <v>41863</v>
      </c>
      <c r="I180">
        <v>1832.38</v>
      </c>
      <c r="K180" s="1">
        <v>41863</v>
      </c>
      <c r="L180">
        <v>1832.38</v>
      </c>
      <c r="N180" s="1">
        <v>42911</v>
      </c>
      <c r="O180">
        <v>1508.3520000000001</v>
      </c>
      <c r="Q180" s="1">
        <v>42673</v>
      </c>
      <c r="R180">
        <v>159.00200000000001</v>
      </c>
      <c r="T180" s="1">
        <v>42681</v>
      </c>
      <c r="U180">
        <v>3810.4639999999999</v>
      </c>
      <c r="Y180" t="s">
        <v>1012</v>
      </c>
      <c r="Z180">
        <v>20.65</v>
      </c>
      <c r="AB180" t="s">
        <v>1012</v>
      </c>
      <c r="AC180">
        <v>20.65</v>
      </c>
      <c r="AE180" t="s">
        <v>2964</v>
      </c>
      <c r="AF180">
        <v>960.8</v>
      </c>
      <c r="AJ180" t="s">
        <v>1012</v>
      </c>
      <c r="AK180">
        <v>20.65</v>
      </c>
      <c r="AN180" t="s">
        <v>1012</v>
      </c>
      <c r="AO180">
        <v>20.65</v>
      </c>
      <c r="AQ180" t="s">
        <v>1012</v>
      </c>
      <c r="AR180">
        <v>1394.95</v>
      </c>
      <c r="AV180" t="s">
        <v>1012</v>
      </c>
      <c r="AW180">
        <v>1394.95</v>
      </c>
      <c r="BA180" t="s">
        <v>2354</v>
      </c>
      <c r="BB180" t="s">
        <v>10948</v>
      </c>
      <c r="BC180">
        <v>28.35</v>
      </c>
      <c r="BE180" t="s">
        <v>2383</v>
      </c>
      <c r="BF180" t="s">
        <v>10948</v>
      </c>
      <c r="BG180">
        <v>831.6</v>
      </c>
      <c r="BI180" t="s">
        <v>994</v>
      </c>
      <c r="BJ180" t="s">
        <v>10948</v>
      </c>
      <c r="BK180">
        <v>37.799999999999997</v>
      </c>
      <c r="BM180" t="s">
        <v>2649</v>
      </c>
      <c r="BN180" t="s">
        <v>10948</v>
      </c>
      <c r="BO180" t="s">
        <v>55</v>
      </c>
      <c r="BP180">
        <v>637.89599999999996</v>
      </c>
    </row>
    <row r="181" spans="1:68" x14ac:dyDescent="0.25">
      <c r="A181" t="s">
        <v>2242</v>
      </c>
      <c r="B181" t="s">
        <v>10948</v>
      </c>
      <c r="C181" t="s">
        <v>12</v>
      </c>
      <c r="D181">
        <v>40.68</v>
      </c>
      <c r="H181" s="1">
        <v>41866</v>
      </c>
      <c r="I181">
        <v>842.78199999999993</v>
      </c>
      <c r="K181" s="1">
        <v>41866</v>
      </c>
      <c r="L181">
        <v>842.78199999999993</v>
      </c>
      <c r="N181" s="1">
        <v>42910</v>
      </c>
      <c r="O181">
        <v>1287.6140000000003</v>
      </c>
      <c r="Q181" s="1">
        <v>42051</v>
      </c>
      <c r="R181">
        <v>160.43</v>
      </c>
      <c r="T181" s="1">
        <v>42677</v>
      </c>
      <c r="U181">
        <v>3802.7960000000003</v>
      </c>
      <c r="Y181" t="s">
        <v>1494</v>
      </c>
      <c r="Z181">
        <v>137.80799999999999</v>
      </c>
      <c r="AB181" t="s">
        <v>1494</v>
      </c>
      <c r="AC181">
        <v>137.80799999999999</v>
      </c>
      <c r="AE181" t="s">
        <v>2960</v>
      </c>
      <c r="AF181">
        <v>543.45600000000013</v>
      </c>
      <c r="AJ181" t="s">
        <v>1494</v>
      </c>
      <c r="AK181">
        <v>137.80799999999999</v>
      </c>
      <c r="AN181" t="s">
        <v>1494</v>
      </c>
      <c r="AO181">
        <v>137.80799999999999</v>
      </c>
      <c r="AQ181" t="s">
        <v>1494</v>
      </c>
      <c r="AR181">
        <v>20.65</v>
      </c>
      <c r="AV181" t="s">
        <v>1494</v>
      </c>
      <c r="AW181">
        <v>20.65</v>
      </c>
      <c r="BA181" t="s">
        <v>2353</v>
      </c>
      <c r="BB181" t="s">
        <v>10948</v>
      </c>
      <c r="BC181">
        <v>16.559999999999999</v>
      </c>
      <c r="BE181" t="s">
        <v>146</v>
      </c>
      <c r="BF181" t="s">
        <v>10948</v>
      </c>
      <c r="BG181">
        <v>830.38999999999987</v>
      </c>
      <c r="BI181" t="s">
        <v>3053</v>
      </c>
      <c r="BJ181" t="s">
        <v>10948</v>
      </c>
      <c r="BK181">
        <v>4.9280000000000008</v>
      </c>
      <c r="BM181" t="s">
        <v>2069</v>
      </c>
      <c r="BN181" t="s">
        <v>10948</v>
      </c>
      <c r="BO181" t="s">
        <v>55</v>
      </c>
      <c r="BP181">
        <v>26.94</v>
      </c>
    </row>
    <row r="182" spans="1:68" x14ac:dyDescent="0.25">
      <c r="A182" t="s">
        <v>1699</v>
      </c>
      <c r="B182" t="s">
        <v>10948</v>
      </c>
      <c r="C182" t="s">
        <v>55</v>
      </c>
      <c r="D182">
        <v>8.2880000000000003</v>
      </c>
      <c r="H182" s="1">
        <v>41867</v>
      </c>
      <c r="I182">
        <v>853.09199999999987</v>
      </c>
      <c r="K182" s="1">
        <v>41867</v>
      </c>
      <c r="L182">
        <v>853.09199999999987</v>
      </c>
      <c r="N182" s="1">
        <v>42908</v>
      </c>
      <c r="O182">
        <v>579.01900000000001</v>
      </c>
      <c r="Q182" s="1">
        <v>42401</v>
      </c>
      <c r="R182">
        <v>161.97</v>
      </c>
      <c r="T182" s="1">
        <v>42674</v>
      </c>
      <c r="U182">
        <v>3750.4990000000007</v>
      </c>
      <c r="Y182" t="s">
        <v>1166</v>
      </c>
      <c r="Z182">
        <v>1233.4120000000003</v>
      </c>
      <c r="AB182" t="s">
        <v>1166</v>
      </c>
      <c r="AC182">
        <v>1233.4120000000003</v>
      </c>
      <c r="AE182" t="s">
        <v>2629</v>
      </c>
      <c r="AF182">
        <v>881.09199999999987</v>
      </c>
      <c r="AJ182" t="s">
        <v>1166</v>
      </c>
      <c r="AK182">
        <v>1233.4120000000003</v>
      </c>
      <c r="AN182" t="s">
        <v>1166</v>
      </c>
      <c r="AO182">
        <v>1233.4120000000003</v>
      </c>
      <c r="AQ182" t="s">
        <v>1166</v>
      </c>
      <c r="AR182">
        <v>137.80799999999999</v>
      </c>
      <c r="AV182" t="s">
        <v>1166</v>
      </c>
      <c r="AW182">
        <v>137.80799999999999</v>
      </c>
      <c r="BA182" t="s">
        <v>1714</v>
      </c>
      <c r="BB182" t="s">
        <v>10948</v>
      </c>
      <c r="BC182">
        <v>371.84000000000003</v>
      </c>
      <c r="BE182" t="s">
        <v>2733</v>
      </c>
      <c r="BF182" t="s">
        <v>10948</v>
      </c>
      <c r="BG182">
        <v>823.96000000000015</v>
      </c>
      <c r="BI182" t="s">
        <v>742</v>
      </c>
      <c r="BJ182" t="s">
        <v>10948</v>
      </c>
      <c r="BK182">
        <v>44.506</v>
      </c>
      <c r="BM182" t="s">
        <v>146</v>
      </c>
      <c r="BN182" t="s">
        <v>10948</v>
      </c>
      <c r="BO182" t="s">
        <v>55</v>
      </c>
      <c r="BP182">
        <v>830.38999999999987</v>
      </c>
    </row>
    <row r="183" spans="1:68" x14ac:dyDescent="0.25">
      <c r="C183" t="s">
        <v>21</v>
      </c>
      <c r="D183">
        <v>15.54</v>
      </c>
      <c r="H183" s="1">
        <v>41868</v>
      </c>
      <c r="I183">
        <v>500.34199999999998</v>
      </c>
      <c r="K183" s="1">
        <v>41868</v>
      </c>
      <c r="L183">
        <v>500.34199999999998</v>
      </c>
      <c r="N183" s="1">
        <v>42907</v>
      </c>
      <c r="O183">
        <v>595.65599999999995</v>
      </c>
      <c r="Q183" s="1">
        <v>42434</v>
      </c>
      <c r="R183">
        <v>162.34399999999999</v>
      </c>
      <c r="T183" s="1">
        <v>42765</v>
      </c>
      <c r="U183">
        <v>3749.335</v>
      </c>
      <c r="Y183" t="s">
        <v>509</v>
      </c>
      <c r="Z183">
        <v>248.4</v>
      </c>
      <c r="AB183" t="s">
        <v>509</v>
      </c>
      <c r="AC183">
        <v>248.4</v>
      </c>
      <c r="AE183" t="s">
        <v>2033</v>
      </c>
      <c r="AF183">
        <v>615.78</v>
      </c>
      <c r="AJ183" t="s">
        <v>509</v>
      </c>
      <c r="AK183">
        <v>248.4</v>
      </c>
      <c r="AN183" t="s">
        <v>509</v>
      </c>
      <c r="AO183">
        <v>248.4</v>
      </c>
      <c r="AQ183" t="s">
        <v>509</v>
      </c>
      <c r="AR183">
        <v>1233.4120000000003</v>
      </c>
      <c r="AV183" t="s">
        <v>509</v>
      </c>
      <c r="AW183">
        <v>1233.4120000000003</v>
      </c>
      <c r="BA183" t="s">
        <v>1591</v>
      </c>
      <c r="BB183" t="s">
        <v>10948</v>
      </c>
      <c r="BC183">
        <v>21.006</v>
      </c>
      <c r="BE183" t="s">
        <v>15</v>
      </c>
      <c r="BF183" t="s">
        <v>10948</v>
      </c>
      <c r="BG183">
        <v>818.625</v>
      </c>
      <c r="BI183" t="s">
        <v>927</v>
      </c>
      <c r="BJ183" t="s">
        <v>10948</v>
      </c>
      <c r="BK183">
        <v>4.9800000000000004</v>
      </c>
      <c r="BM183" t="s">
        <v>2342</v>
      </c>
      <c r="BN183" t="s">
        <v>10948</v>
      </c>
      <c r="BO183" t="s">
        <v>55</v>
      </c>
      <c r="BP183">
        <v>517.9</v>
      </c>
    </row>
    <row r="184" spans="1:68" x14ac:dyDescent="0.25">
      <c r="A184" t="s">
        <v>2872</v>
      </c>
      <c r="B184" t="s">
        <v>10948</v>
      </c>
      <c r="C184" t="s">
        <v>79</v>
      </c>
      <c r="D184">
        <v>14.56</v>
      </c>
      <c r="H184" s="1">
        <v>41870</v>
      </c>
      <c r="I184">
        <v>1439.1059999999998</v>
      </c>
      <c r="K184" s="1">
        <v>41870</v>
      </c>
      <c r="L184">
        <v>1439.1059999999998</v>
      </c>
      <c r="N184" s="1">
        <v>42906</v>
      </c>
      <c r="O184">
        <v>1028.2279999999998</v>
      </c>
      <c r="Q184" s="1">
        <v>42801</v>
      </c>
      <c r="R184">
        <v>166.59</v>
      </c>
      <c r="T184" s="1">
        <v>42001</v>
      </c>
      <c r="U184">
        <v>3732.2960000000003</v>
      </c>
      <c r="Y184" t="s">
        <v>1057</v>
      </c>
      <c r="Z184">
        <v>78.336000000000013</v>
      </c>
      <c r="AB184" t="s">
        <v>1057</v>
      </c>
      <c r="AC184">
        <v>78.336000000000013</v>
      </c>
      <c r="AE184" t="s">
        <v>2367</v>
      </c>
      <c r="AF184">
        <v>454.3599999999999</v>
      </c>
      <c r="AJ184" t="s">
        <v>1057</v>
      </c>
      <c r="AK184">
        <v>78.336000000000013</v>
      </c>
      <c r="AN184" t="s">
        <v>1057</v>
      </c>
      <c r="AO184">
        <v>78.336000000000013</v>
      </c>
      <c r="AQ184" t="s">
        <v>1057</v>
      </c>
      <c r="AR184">
        <v>248.4</v>
      </c>
      <c r="AV184" t="s">
        <v>1057</v>
      </c>
      <c r="AW184">
        <v>248.4</v>
      </c>
      <c r="BA184" t="s">
        <v>1259</v>
      </c>
      <c r="BB184" t="s">
        <v>10948</v>
      </c>
      <c r="BC184">
        <v>42.697999999999993</v>
      </c>
      <c r="BE184" t="s">
        <v>1330</v>
      </c>
      <c r="BF184" t="s">
        <v>10948</v>
      </c>
      <c r="BG184">
        <v>817.68399999999997</v>
      </c>
      <c r="BI184" t="s">
        <v>24</v>
      </c>
      <c r="BJ184" t="s">
        <v>10948</v>
      </c>
      <c r="BK184">
        <v>37.589999999999996</v>
      </c>
      <c r="BM184" t="s">
        <v>1270</v>
      </c>
      <c r="BN184" t="s">
        <v>10948</v>
      </c>
      <c r="BO184" t="s">
        <v>55</v>
      </c>
      <c r="BP184">
        <v>369.57600000000002</v>
      </c>
    </row>
    <row r="185" spans="1:68" x14ac:dyDescent="0.25">
      <c r="A185" t="s">
        <v>1143</v>
      </c>
      <c r="B185" t="s">
        <v>10948</v>
      </c>
      <c r="C185" t="s">
        <v>79</v>
      </c>
      <c r="D185">
        <v>47.04</v>
      </c>
      <c r="H185" s="1">
        <v>41871</v>
      </c>
      <c r="I185">
        <v>1838.722</v>
      </c>
      <c r="K185" s="1">
        <v>41871</v>
      </c>
      <c r="L185">
        <v>1838.722</v>
      </c>
      <c r="N185" s="1">
        <v>42905</v>
      </c>
      <c r="O185">
        <v>2115.9409999999998</v>
      </c>
      <c r="Q185" s="1">
        <v>42126</v>
      </c>
      <c r="R185">
        <v>167.232</v>
      </c>
      <c r="T185" s="1">
        <v>42273</v>
      </c>
      <c r="U185">
        <v>3722.2729999999997</v>
      </c>
      <c r="Y185" t="s">
        <v>1667</v>
      </c>
      <c r="Z185">
        <v>266.40000000000003</v>
      </c>
      <c r="AB185" t="s">
        <v>1667</v>
      </c>
      <c r="AC185">
        <v>266.40000000000003</v>
      </c>
      <c r="AE185" t="s">
        <v>949</v>
      </c>
      <c r="AF185">
        <v>623.74399999999991</v>
      </c>
      <c r="AJ185" t="s">
        <v>1667</v>
      </c>
      <c r="AK185">
        <v>266.40000000000003</v>
      </c>
      <c r="AN185" t="s">
        <v>1667</v>
      </c>
      <c r="AO185">
        <v>266.40000000000003</v>
      </c>
      <c r="AQ185" t="s">
        <v>1667</v>
      </c>
      <c r="AR185">
        <v>78.336000000000013</v>
      </c>
      <c r="AV185" t="s">
        <v>1667</v>
      </c>
      <c r="AW185">
        <v>78.336000000000013</v>
      </c>
      <c r="BA185" t="s">
        <v>1269</v>
      </c>
      <c r="BB185" t="s">
        <v>10948</v>
      </c>
      <c r="BC185">
        <v>1.7279999999999995</v>
      </c>
      <c r="BE185" t="s">
        <v>1316</v>
      </c>
      <c r="BF185" t="s">
        <v>10948</v>
      </c>
      <c r="BG185">
        <v>799.56000000000006</v>
      </c>
      <c r="BI185" t="s">
        <v>2835</v>
      </c>
      <c r="BJ185" t="s">
        <v>10948</v>
      </c>
      <c r="BK185">
        <v>21.93</v>
      </c>
      <c r="BM185" t="s">
        <v>203</v>
      </c>
      <c r="BN185" t="s">
        <v>10948</v>
      </c>
      <c r="BO185" t="s">
        <v>55</v>
      </c>
      <c r="BP185">
        <v>11.264000000000001</v>
      </c>
    </row>
    <row r="186" spans="1:68" x14ac:dyDescent="0.25">
      <c r="A186" t="s">
        <v>2963</v>
      </c>
      <c r="B186" t="s">
        <v>10948</v>
      </c>
      <c r="C186" t="s">
        <v>21</v>
      </c>
      <c r="D186">
        <v>3.62</v>
      </c>
      <c r="H186" s="1">
        <v>41873</v>
      </c>
      <c r="I186">
        <v>23.103999999999999</v>
      </c>
      <c r="K186" s="1">
        <v>41873</v>
      </c>
      <c r="L186">
        <v>23.103999999999999</v>
      </c>
      <c r="N186" s="1">
        <v>42904</v>
      </c>
      <c r="O186">
        <v>1031.1554999999998</v>
      </c>
      <c r="Q186" s="1">
        <v>42918</v>
      </c>
      <c r="R186">
        <v>169.19200000000001</v>
      </c>
      <c r="T186" s="1">
        <v>42216</v>
      </c>
      <c r="U186">
        <v>3712.1619999999998</v>
      </c>
      <c r="Y186" t="s">
        <v>2701</v>
      </c>
      <c r="Z186">
        <v>137.11600000000004</v>
      </c>
      <c r="AB186" t="s">
        <v>2701</v>
      </c>
      <c r="AC186">
        <v>137.11600000000004</v>
      </c>
      <c r="AE186" t="s">
        <v>1828</v>
      </c>
      <c r="AF186">
        <v>213.19199999999998</v>
      </c>
      <c r="AJ186" t="s">
        <v>2701</v>
      </c>
      <c r="AK186">
        <v>137.11600000000004</v>
      </c>
      <c r="AN186" t="s">
        <v>2701</v>
      </c>
      <c r="AO186">
        <v>137.11600000000004</v>
      </c>
      <c r="AQ186" t="s">
        <v>2701</v>
      </c>
      <c r="AR186">
        <v>266.40000000000003</v>
      </c>
      <c r="AV186" t="s">
        <v>2701</v>
      </c>
      <c r="AW186">
        <v>266.40000000000003</v>
      </c>
      <c r="BA186" t="s">
        <v>2275</v>
      </c>
      <c r="BB186" t="s">
        <v>10948</v>
      </c>
      <c r="BC186">
        <v>88.984000000000009</v>
      </c>
      <c r="BE186" t="s">
        <v>2262</v>
      </c>
      <c r="BF186" t="s">
        <v>10948</v>
      </c>
      <c r="BG186">
        <v>799.05600000000004</v>
      </c>
      <c r="BI186" t="s">
        <v>1458</v>
      </c>
      <c r="BJ186" t="s">
        <v>10948</v>
      </c>
      <c r="BK186">
        <v>3.69</v>
      </c>
      <c r="BM186" t="s">
        <v>1643</v>
      </c>
      <c r="BN186" t="s">
        <v>10948</v>
      </c>
      <c r="BO186" t="s">
        <v>55</v>
      </c>
      <c r="BP186">
        <v>1439.9680000000001</v>
      </c>
    </row>
    <row r="187" spans="1:68" x14ac:dyDescent="0.25">
      <c r="A187" t="s">
        <v>1243</v>
      </c>
      <c r="B187" t="s">
        <v>10948</v>
      </c>
      <c r="C187" t="s">
        <v>12</v>
      </c>
      <c r="D187">
        <v>25.344000000000001</v>
      </c>
      <c r="H187" s="1">
        <v>41874</v>
      </c>
      <c r="I187">
        <v>565.22400000000005</v>
      </c>
      <c r="K187" s="1">
        <v>41874</v>
      </c>
      <c r="L187">
        <v>565.22400000000005</v>
      </c>
      <c r="N187" s="1">
        <v>42903</v>
      </c>
      <c r="O187">
        <v>3896.672</v>
      </c>
      <c r="Q187" s="1">
        <v>42104</v>
      </c>
      <c r="R187">
        <v>169.54199999999997</v>
      </c>
      <c r="T187" s="1">
        <v>42959</v>
      </c>
      <c r="U187">
        <v>3693.0839999999994</v>
      </c>
      <c r="Y187" t="s">
        <v>955</v>
      </c>
      <c r="Z187">
        <v>573.96399999999994</v>
      </c>
      <c r="AB187" t="s">
        <v>955</v>
      </c>
      <c r="AC187">
        <v>573.96399999999994</v>
      </c>
      <c r="AE187" t="s">
        <v>2126</v>
      </c>
      <c r="AF187">
        <v>604.75199999999995</v>
      </c>
      <c r="AJ187" t="s">
        <v>955</v>
      </c>
      <c r="AK187">
        <v>573.96399999999994</v>
      </c>
      <c r="AN187" t="s">
        <v>955</v>
      </c>
      <c r="AO187">
        <v>573.96399999999994</v>
      </c>
      <c r="AQ187" t="s">
        <v>955</v>
      </c>
      <c r="AR187">
        <v>137.11600000000004</v>
      </c>
      <c r="AV187" t="s">
        <v>955</v>
      </c>
      <c r="AW187">
        <v>137.11600000000004</v>
      </c>
      <c r="BA187" t="s">
        <v>246</v>
      </c>
      <c r="BB187" t="s">
        <v>10948</v>
      </c>
      <c r="BC187">
        <v>3.3180000000000005</v>
      </c>
      <c r="BE187" t="s">
        <v>1641</v>
      </c>
      <c r="BF187" t="s">
        <v>10948</v>
      </c>
      <c r="BG187">
        <v>798.07999999999993</v>
      </c>
      <c r="BI187" t="s">
        <v>694</v>
      </c>
      <c r="BJ187" t="s">
        <v>10948</v>
      </c>
      <c r="BK187">
        <v>19.53</v>
      </c>
      <c r="BM187" t="s">
        <v>489</v>
      </c>
      <c r="BN187" t="s">
        <v>10948</v>
      </c>
      <c r="BO187" t="s">
        <v>55</v>
      </c>
      <c r="BP187">
        <v>23.616</v>
      </c>
    </row>
    <row r="188" spans="1:68" x14ac:dyDescent="0.25">
      <c r="C188" t="s">
        <v>21</v>
      </c>
      <c r="D188">
        <v>10.56</v>
      </c>
      <c r="H188" s="1">
        <v>41875</v>
      </c>
      <c r="I188">
        <v>59.739999999999995</v>
      </c>
      <c r="K188" s="1">
        <v>41875</v>
      </c>
      <c r="L188">
        <v>59.739999999999995</v>
      </c>
      <c r="N188" s="1">
        <v>42902</v>
      </c>
      <c r="O188">
        <v>2724.1940000000004</v>
      </c>
      <c r="Q188" s="1">
        <v>42144</v>
      </c>
      <c r="R188">
        <v>169.54399999999998</v>
      </c>
      <c r="T188" s="1">
        <v>42937</v>
      </c>
      <c r="U188">
        <v>3685.9440000000004</v>
      </c>
      <c r="Y188" t="s">
        <v>1647</v>
      </c>
      <c r="Z188">
        <v>88.38000000000001</v>
      </c>
      <c r="AB188" t="s">
        <v>1647</v>
      </c>
      <c r="AC188">
        <v>88.38000000000001</v>
      </c>
      <c r="AE188" t="s">
        <v>1211</v>
      </c>
      <c r="AF188">
        <v>69.135999999999996</v>
      </c>
      <c r="AJ188" t="s">
        <v>1647</v>
      </c>
      <c r="AK188">
        <v>88.38000000000001</v>
      </c>
      <c r="AN188" t="s">
        <v>1647</v>
      </c>
      <c r="AO188">
        <v>88.38000000000001</v>
      </c>
      <c r="AQ188" t="s">
        <v>1647</v>
      </c>
      <c r="AR188">
        <v>573.96399999999994</v>
      </c>
      <c r="AV188" t="s">
        <v>1647</v>
      </c>
      <c r="AW188">
        <v>573.96399999999994</v>
      </c>
      <c r="BA188" t="s">
        <v>1279</v>
      </c>
      <c r="BB188" t="s">
        <v>10948</v>
      </c>
      <c r="BC188">
        <v>27.720000000000002</v>
      </c>
      <c r="BE188" t="s">
        <v>553</v>
      </c>
      <c r="BF188" t="s">
        <v>10948</v>
      </c>
      <c r="BG188">
        <v>786.74400000000003</v>
      </c>
      <c r="BI188" t="s">
        <v>1588</v>
      </c>
      <c r="BJ188" t="s">
        <v>10948</v>
      </c>
      <c r="BK188">
        <v>29.24</v>
      </c>
      <c r="BM188" t="s">
        <v>1769</v>
      </c>
      <c r="BN188" t="s">
        <v>10948</v>
      </c>
      <c r="BO188" t="s">
        <v>55</v>
      </c>
      <c r="BP188">
        <v>47.616</v>
      </c>
    </row>
    <row r="189" spans="1:68" x14ac:dyDescent="0.25">
      <c r="A189" t="s">
        <v>342</v>
      </c>
      <c r="B189" t="s">
        <v>10948</v>
      </c>
      <c r="C189" t="s">
        <v>21</v>
      </c>
      <c r="D189">
        <v>445.96000000000004</v>
      </c>
      <c r="H189" s="1">
        <v>41876</v>
      </c>
      <c r="I189">
        <v>1451.6500000000003</v>
      </c>
      <c r="K189" s="1">
        <v>41876</v>
      </c>
      <c r="L189">
        <v>1451.6500000000003</v>
      </c>
      <c r="N189" s="1">
        <v>42901</v>
      </c>
      <c r="O189">
        <v>4057.51</v>
      </c>
      <c r="Q189" s="1">
        <v>42536</v>
      </c>
      <c r="R189">
        <v>173.48800000000003</v>
      </c>
      <c r="T189" s="1">
        <v>43064</v>
      </c>
      <c r="U189">
        <v>3666.1570000000002</v>
      </c>
      <c r="Y189" t="s">
        <v>2985</v>
      </c>
      <c r="Z189">
        <v>16.704000000000001</v>
      </c>
      <c r="AB189" t="s">
        <v>2985</v>
      </c>
      <c r="AC189">
        <v>16.704000000000001</v>
      </c>
      <c r="AE189" t="s">
        <v>1550</v>
      </c>
      <c r="AF189">
        <v>4044.3860000000004</v>
      </c>
      <c r="AJ189" t="s">
        <v>2985</v>
      </c>
      <c r="AK189">
        <v>16.704000000000001</v>
      </c>
      <c r="AN189" t="s">
        <v>2985</v>
      </c>
      <c r="AO189">
        <v>16.704000000000001</v>
      </c>
      <c r="AQ189" t="s">
        <v>2985</v>
      </c>
      <c r="AR189">
        <v>88.38000000000001</v>
      </c>
      <c r="AV189" t="s">
        <v>2985</v>
      </c>
      <c r="AW189">
        <v>88.38000000000001</v>
      </c>
      <c r="BA189" t="s">
        <v>1140</v>
      </c>
      <c r="BB189" t="s">
        <v>10948</v>
      </c>
      <c r="BC189">
        <v>57.683999999999997</v>
      </c>
      <c r="BE189" t="s">
        <v>2887</v>
      </c>
      <c r="BF189" t="s">
        <v>10948</v>
      </c>
      <c r="BG189">
        <v>781.86399999999992</v>
      </c>
      <c r="BI189" t="s">
        <v>1163</v>
      </c>
      <c r="BJ189" t="s">
        <v>10948</v>
      </c>
      <c r="BK189">
        <v>40.589999999999996</v>
      </c>
      <c r="BM189" t="s">
        <v>788</v>
      </c>
      <c r="BN189" t="s">
        <v>10948</v>
      </c>
      <c r="BO189" t="s">
        <v>55</v>
      </c>
      <c r="BP189">
        <v>14.7</v>
      </c>
    </row>
    <row r="190" spans="1:68" x14ac:dyDescent="0.25">
      <c r="A190" t="s">
        <v>1129</v>
      </c>
      <c r="B190" t="s">
        <v>10948</v>
      </c>
      <c r="C190" t="s">
        <v>55</v>
      </c>
      <c r="D190">
        <v>657.55200000000013</v>
      </c>
      <c r="H190" s="1">
        <v>41877</v>
      </c>
      <c r="I190">
        <v>366.81000000000006</v>
      </c>
      <c r="K190" s="1">
        <v>41877</v>
      </c>
      <c r="L190">
        <v>366.81000000000006</v>
      </c>
      <c r="N190" s="1">
        <v>42899</v>
      </c>
      <c r="O190">
        <v>1156.018</v>
      </c>
      <c r="Q190" s="1">
        <v>42167</v>
      </c>
      <c r="R190">
        <v>174.47600000000003</v>
      </c>
      <c r="T190" s="1">
        <v>42863</v>
      </c>
      <c r="U190">
        <v>3658.5540000000005</v>
      </c>
      <c r="Y190" t="s">
        <v>2524</v>
      </c>
      <c r="Z190">
        <v>90.72</v>
      </c>
      <c r="AB190" t="s">
        <v>2524</v>
      </c>
      <c r="AC190">
        <v>90.72</v>
      </c>
      <c r="AE190" t="s">
        <v>313</v>
      </c>
      <c r="AF190">
        <v>15.231999999999999</v>
      </c>
      <c r="AJ190" t="s">
        <v>2524</v>
      </c>
      <c r="AK190">
        <v>90.72</v>
      </c>
      <c r="AN190" t="s">
        <v>2524</v>
      </c>
      <c r="AO190">
        <v>90.72</v>
      </c>
      <c r="AQ190" t="s">
        <v>2524</v>
      </c>
      <c r="AR190">
        <v>16.704000000000001</v>
      </c>
      <c r="AV190" t="s">
        <v>2524</v>
      </c>
      <c r="AW190">
        <v>16.704000000000001</v>
      </c>
      <c r="BA190" t="s">
        <v>231</v>
      </c>
      <c r="BB190" t="s">
        <v>10948</v>
      </c>
      <c r="BC190">
        <v>15.92</v>
      </c>
      <c r="BE190" t="s">
        <v>1345</v>
      </c>
      <c r="BF190" t="s">
        <v>10948</v>
      </c>
      <c r="BG190">
        <v>779.95000000000016</v>
      </c>
      <c r="BI190" t="s">
        <v>2354</v>
      </c>
      <c r="BJ190" t="s">
        <v>10948</v>
      </c>
      <c r="BK190">
        <v>28.35</v>
      </c>
      <c r="BM190" t="s">
        <v>2192</v>
      </c>
      <c r="BN190" t="s">
        <v>10948</v>
      </c>
      <c r="BO190" t="s">
        <v>55</v>
      </c>
      <c r="BP190">
        <v>21.400000000000002</v>
      </c>
    </row>
    <row r="191" spans="1:68" x14ac:dyDescent="0.25">
      <c r="C191" t="s">
        <v>21</v>
      </c>
      <c r="D191">
        <v>109.59200000000001</v>
      </c>
      <c r="H191" s="1">
        <v>41878</v>
      </c>
      <c r="I191">
        <v>2070.13</v>
      </c>
      <c r="K191" s="1">
        <v>41878</v>
      </c>
      <c r="L191">
        <v>2070.13</v>
      </c>
      <c r="N191" s="1">
        <v>42898</v>
      </c>
      <c r="O191">
        <v>1679.9680000000001</v>
      </c>
      <c r="Q191" s="1">
        <v>42379</v>
      </c>
      <c r="R191">
        <v>174.75</v>
      </c>
      <c r="T191" s="1">
        <v>43087</v>
      </c>
      <c r="U191">
        <v>3645.9110000000005</v>
      </c>
      <c r="Y191" t="s">
        <v>2321</v>
      </c>
      <c r="Z191">
        <v>89.25</v>
      </c>
      <c r="AB191" t="s">
        <v>2321</v>
      </c>
      <c r="AC191">
        <v>89.25</v>
      </c>
      <c r="AE191" t="s">
        <v>374</v>
      </c>
      <c r="AF191">
        <v>125.84</v>
      </c>
      <c r="AJ191" t="s">
        <v>2321</v>
      </c>
      <c r="AK191">
        <v>89.25</v>
      </c>
      <c r="AN191" t="s">
        <v>2321</v>
      </c>
      <c r="AO191">
        <v>89.25</v>
      </c>
      <c r="AQ191" t="s">
        <v>2321</v>
      </c>
      <c r="AR191">
        <v>90.72</v>
      </c>
      <c r="AV191" t="s">
        <v>2321</v>
      </c>
      <c r="AW191">
        <v>90.72</v>
      </c>
      <c r="BA191" t="s">
        <v>1540</v>
      </c>
      <c r="BB191" t="s">
        <v>10948</v>
      </c>
      <c r="BC191">
        <v>29.375999999999998</v>
      </c>
      <c r="BE191" t="s">
        <v>2045</v>
      </c>
      <c r="BF191" t="s">
        <v>10948</v>
      </c>
      <c r="BG191">
        <v>779.94</v>
      </c>
      <c r="BI191" t="s">
        <v>2353</v>
      </c>
      <c r="BJ191" t="s">
        <v>10948</v>
      </c>
      <c r="BK191">
        <v>16.559999999999999</v>
      </c>
      <c r="BM191" t="s">
        <v>1463</v>
      </c>
      <c r="BN191" t="s">
        <v>10948</v>
      </c>
      <c r="BO191" t="s">
        <v>55</v>
      </c>
      <c r="BP191">
        <v>4.4479999999999995</v>
      </c>
    </row>
    <row r="192" spans="1:68" x14ac:dyDescent="0.25">
      <c r="A192" t="s">
        <v>800</v>
      </c>
      <c r="B192" t="s">
        <v>10948</v>
      </c>
      <c r="C192" t="s">
        <v>55</v>
      </c>
      <c r="D192">
        <v>180.96</v>
      </c>
      <c r="H192" s="1">
        <v>41880</v>
      </c>
      <c r="I192">
        <v>832.3225000000001</v>
      </c>
      <c r="K192" s="1">
        <v>41880</v>
      </c>
      <c r="L192">
        <v>832.3225000000001</v>
      </c>
      <c r="N192" s="1">
        <v>42897</v>
      </c>
      <c r="O192">
        <v>1580.894</v>
      </c>
      <c r="Q192" s="1">
        <v>43096</v>
      </c>
      <c r="R192">
        <v>177.636</v>
      </c>
      <c r="T192" s="1">
        <v>42329</v>
      </c>
      <c r="U192">
        <v>3613.5748000000003</v>
      </c>
      <c r="Y192" t="s">
        <v>1903</v>
      </c>
      <c r="Z192">
        <v>91.168000000000006</v>
      </c>
      <c r="AB192" t="s">
        <v>1903</v>
      </c>
      <c r="AC192">
        <v>91.168000000000006</v>
      </c>
      <c r="AE192" t="s">
        <v>906</v>
      </c>
      <c r="AF192">
        <v>35.948</v>
      </c>
      <c r="AJ192" t="s">
        <v>1903</v>
      </c>
      <c r="AK192">
        <v>91.168000000000006</v>
      </c>
      <c r="AN192" t="s">
        <v>1903</v>
      </c>
      <c r="AO192">
        <v>91.168000000000006</v>
      </c>
      <c r="AQ192" t="s">
        <v>1903</v>
      </c>
      <c r="AR192">
        <v>89.25</v>
      </c>
      <c r="AV192" t="s">
        <v>1903</v>
      </c>
      <c r="AW192">
        <v>89.25</v>
      </c>
      <c r="BA192" t="s">
        <v>386</v>
      </c>
      <c r="BB192" t="s">
        <v>10948</v>
      </c>
      <c r="BC192">
        <v>5.3440000000000003</v>
      </c>
      <c r="BE192" t="s">
        <v>2583</v>
      </c>
      <c r="BF192" t="s">
        <v>10948</v>
      </c>
      <c r="BG192">
        <v>775.72800000000007</v>
      </c>
      <c r="BI192" t="s">
        <v>1714</v>
      </c>
      <c r="BJ192" t="s">
        <v>10948</v>
      </c>
      <c r="BK192">
        <v>371.84000000000003</v>
      </c>
      <c r="BM192" t="s">
        <v>1820</v>
      </c>
      <c r="BN192" t="s">
        <v>10948</v>
      </c>
      <c r="BO192" t="s">
        <v>55</v>
      </c>
      <c r="BP192">
        <v>8.64</v>
      </c>
    </row>
    <row r="193" spans="1:68" x14ac:dyDescent="0.25">
      <c r="C193" t="s">
        <v>79</v>
      </c>
      <c r="D193">
        <v>199.05600000000001</v>
      </c>
      <c r="H193" s="1">
        <v>41881</v>
      </c>
      <c r="I193">
        <v>121.24</v>
      </c>
      <c r="K193" s="1">
        <v>41881</v>
      </c>
      <c r="L193">
        <v>121.24</v>
      </c>
      <c r="N193" s="1">
        <v>42896</v>
      </c>
      <c r="O193">
        <v>2513.3429999999998</v>
      </c>
      <c r="Q193" s="1">
        <v>42241</v>
      </c>
      <c r="R193">
        <v>178.52600000000001</v>
      </c>
      <c r="T193" s="1">
        <v>41860</v>
      </c>
      <c r="U193">
        <v>3605.6849999999999</v>
      </c>
      <c r="Y193" t="s">
        <v>1907</v>
      </c>
      <c r="Z193">
        <v>11.56</v>
      </c>
      <c r="AB193" t="s">
        <v>1907</v>
      </c>
      <c r="AC193">
        <v>11.56</v>
      </c>
      <c r="AE193" t="s">
        <v>1959</v>
      </c>
      <c r="AF193">
        <v>109.584</v>
      </c>
      <c r="AJ193" t="s">
        <v>1907</v>
      </c>
      <c r="AK193">
        <v>11.56</v>
      </c>
      <c r="AN193" t="s">
        <v>1907</v>
      </c>
      <c r="AO193">
        <v>11.56</v>
      </c>
      <c r="AQ193" t="s">
        <v>1907</v>
      </c>
      <c r="AR193">
        <v>91.168000000000006</v>
      </c>
      <c r="AV193" t="s">
        <v>1907</v>
      </c>
      <c r="AW193">
        <v>91.168000000000006</v>
      </c>
      <c r="BA193" t="s">
        <v>1764</v>
      </c>
      <c r="BB193" t="s">
        <v>10948</v>
      </c>
      <c r="BC193">
        <v>11.976000000000003</v>
      </c>
      <c r="BE193" t="s">
        <v>1802</v>
      </c>
      <c r="BF193" t="s">
        <v>10948</v>
      </c>
      <c r="BG193">
        <v>774.41000000000008</v>
      </c>
      <c r="BI193" t="s">
        <v>1591</v>
      </c>
      <c r="BJ193" t="s">
        <v>10948</v>
      </c>
      <c r="BK193">
        <v>21.006</v>
      </c>
      <c r="BM193" t="s">
        <v>1448</v>
      </c>
      <c r="BN193" t="s">
        <v>10948</v>
      </c>
      <c r="BO193" t="s">
        <v>55</v>
      </c>
      <c r="BP193">
        <v>15.872</v>
      </c>
    </row>
    <row r="194" spans="1:68" x14ac:dyDescent="0.25">
      <c r="C194" t="s">
        <v>12</v>
      </c>
      <c r="D194">
        <v>36.192</v>
      </c>
      <c r="H194" s="1">
        <v>41882</v>
      </c>
      <c r="I194">
        <v>92.52</v>
      </c>
      <c r="K194" s="1">
        <v>41882</v>
      </c>
      <c r="L194">
        <v>92.52</v>
      </c>
      <c r="N194" s="1">
        <v>42895</v>
      </c>
      <c r="O194">
        <v>939.13300000000015</v>
      </c>
      <c r="Q194" s="1">
        <v>42589</v>
      </c>
      <c r="R194">
        <v>179.97</v>
      </c>
      <c r="T194" s="1">
        <v>42930</v>
      </c>
      <c r="U194">
        <v>3598.9340000000002</v>
      </c>
      <c r="Y194" t="s">
        <v>1965</v>
      </c>
      <c r="Z194">
        <v>83.664000000000001</v>
      </c>
      <c r="AB194" t="s">
        <v>1965</v>
      </c>
      <c r="AC194">
        <v>83.664000000000001</v>
      </c>
      <c r="AE194" t="s">
        <v>2316</v>
      </c>
      <c r="AF194">
        <v>246.58199999999997</v>
      </c>
      <c r="AJ194" t="s">
        <v>1965</v>
      </c>
      <c r="AK194">
        <v>83.664000000000001</v>
      </c>
      <c r="AN194" t="s">
        <v>1965</v>
      </c>
      <c r="AO194">
        <v>83.664000000000001</v>
      </c>
      <c r="AQ194" t="s">
        <v>1965</v>
      </c>
      <c r="AR194">
        <v>11.56</v>
      </c>
      <c r="AV194" t="s">
        <v>1965</v>
      </c>
      <c r="AW194">
        <v>11.56</v>
      </c>
      <c r="BA194" t="s">
        <v>178</v>
      </c>
      <c r="BB194" t="s">
        <v>10948</v>
      </c>
      <c r="BC194">
        <v>75.348000000000013</v>
      </c>
      <c r="BE194" t="s">
        <v>1257</v>
      </c>
      <c r="BF194" t="s">
        <v>10948</v>
      </c>
      <c r="BG194">
        <v>774.04200000000003</v>
      </c>
      <c r="BI194" t="s">
        <v>1259</v>
      </c>
      <c r="BJ194" t="s">
        <v>10948</v>
      </c>
      <c r="BK194">
        <v>42.697999999999993</v>
      </c>
      <c r="BM194" t="s">
        <v>747</v>
      </c>
      <c r="BN194" t="s">
        <v>10948</v>
      </c>
      <c r="BO194" t="s">
        <v>55</v>
      </c>
      <c r="BP194">
        <v>19.459999999999997</v>
      </c>
    </row>
    <row r="195" spans="1:68" x14ac:dyDescent="0.25">
      <c r="C195" t="s">
        <v>21</v>
      </c>
      <c r="D195">
        <v>108.57599999999999</v>
      </c>
      <c r="H195" s="1">
        <v>41883</v>
      </c>
      <c r="I195">
        <v>469.43600000000004</v>
      </c>
      <c r="K195" s="1">
        <v>41883</v>
      </c>
      <c r="L195">
        <v>469.43600000000004</v>
      </c>
      <c r="N195" s="1">
        <v>42894</v>
      </c>
      <c r="O195">
        <v>2227.038</v>
      </c>
      <c r="Q195" s="1">
        <v>41677</v>
      </c>
      <c r="R195">
        <v>180.32</v>
      </c>
      <c r="T195" s="1">
        <v>42321</v>
      </c>
      <c r="U195">
        <v>3591.0771999999997</v>
      </c>
      <c r="Y195" t="s">
        <v>1468</v>
      </c>
      <c r="Z195">
        <v>9.2159999999999993</v>
      </c>
      <c r="AB195" t="s">
        <v>1468</v>
      </c>
      <c r="AC195">
        <v>9.2159999999999993</v>
      </c>
      <c r="AE195" t="s">
        <v>1501</v>
      </c>
      <c r="AF195">
        <v>218.09399999999999</v>
      </c>
      <c r="AJ195" t="s">
        <v>1468</v>
      </c>
      <c r="AK195">
        <v>9.2159999999999993</v>
      </c>
      <c r="AN195" t="s">
        <v>1468</v>
      </c>
      <c r="AO195">
        <v>9.2159999999999993</v>
      </c>
      <c r="AQ195" t="s">
        <v>1468</v>
      </c>
      <c r="AR195">
        <v>83.664000000000001</v>
      </c>
      <c r="AV195" t="s">
        <v>1468</v>
      </c>
      <c r="AW195">
        <v>83.664000000000001</v>
      </c>
      <c r="BA195" t="s">
        <v>1421</v>
      </c>
      <c r="BB195" t="s">
        <v>10948</v>
      </c>
      <c r="BC195">
        <v>92.628000000000014</v>
      </c>
      <c r="BE195" t="s">
        <v>1129</v>
      </c>
      <c r="BF195" t="s">
        <v>10948</v>
      </c>
      <c r="BG195">
        <v>767.14400000000012</v>
      </c>
      <c r="BI195" t="s">
        <v>1269</v>
      </c>
      <c r="BJ195" t="s">
        <v>10948</v>
      </c>
      <c r="BK195">
        <v>1.7279999999999995</v>
      </c>
      <c r="BM195" t="s">
        <v>826</v>
      </c>
      <c r="BN195" t="s">
        <v>10948</v>
      </c>
      <c r="BO195" t="s">
        <v>55</v>
      </c>
      <c r="BP195">
        <v>34.691999999999993</v>
      </c>
    </row>
    <row r="196" spans="1:68" x14ac:dyDescent="0.25">
      <c r="A196" t="s">
        <v>3113</v>
      </c>
      <c r="B196" t="s">
        <v>10948</v>
      </c>
      <c r="C196" t="s">
        <v>79</v>
      </c>
      <c r="D196">
        <v>427.8</v>
      </c>
      <c r="H196" s="1">
        <v>41884</v>
      </c>
      <c r="I196">
        <v>3254.15</v>
      </c>
      <c r="K196" s="1">
        <v>41884</v>
      </c>
      <c r="L196">
        <v>3254.15</v>
      </c>
      <c r="N196" s="1">
        <v>42892</v>
      </c>
      <c r="O196">
        <v>31.35</v>
      </c>
      <c r="Q196" s="1">
        <v>41781</v>
      </c>
      <c r="R196">
        <v>180.93</v>
      </c>
      <c r="T196" s="1">
        <v>42031</v>
      </c>
      <c r="U196">
        <v>3573.252</v>
      </c>
      <c r="Y196" t="s">
        <v>523</v>
      </c>
      <c r="Z196">
        <v>639.03</v>
      </c>
      <c r="AB196" t="s">
        <v>523</v>
      </c>
      <c r="AC196">
        <v>639.03</v>
      </c>
      <c r="AE196" t="s">
        <v>221</v>
      </c>
      <c r="AF196">
        <v>115.43399999999998</v>
      </c>
      <c r="AJ196" t="s">
        <v>523</v>
      </c>
      <c r="AK196">
        <v>639.03</v>
      </c>
      <c r="AN196" t="s">
        <v>523</v>
      </c>
      <c r="AO196">
        <v>639.03</v>
      </c>
      <c r="AQ196" t="s">
        <v>523</v>
      </c>
      <c r="AR196">
        <v>9.2159999999999993</v>
      </c>
      <c r="AV196" t="s">
        <v>523</v>
      </c>
      <c r="AW196">
        <v>9.2159999999999993</v>
      </c>
      <c r="BA196" t="s">
        <v>2462</v>
      </c>
      <c r="BB196" t="s">
        <v>10948</v>
      </c>
      <c r="BC196">
        <v>26.795999999999999</v>
      </c>
      <c r="BE196" t="s">
        <v>585</v>
      </c>
      <c r="BF196" t="s">
        <v>10948</v>
      </c>
      <c r="BG196">
        <v>755.93999999999994</v>
      </c>
      <c r="BI196" t="s">
        <v>2275</v>
      </c>
      <c r="BJ196" t="s">
        <v>10948</v>
      </c>
      <c r="BK196">
        <v>88.984000000000009</v>
      </c>
      <c r="BM196" t="s">
        <v>835</v>
      </c>
      <c r="BN196" t="s">
        <v>10948</v>
      </c>
      <c r="BO196" t="s">
        <v>55</v>
      </c>
      <c r="BP196">
        <v>13.392000000000001</v>
      </c>
    </row>
    <row r="197" spans="1:68" x14ac:dyDescent="0.25">
      <c r="C197" t="s">
        <v>21</v>
      </c>
      <c r="D197">
        <v>165.60000000000002</v>
      </c>
      <c r="H197" s="1">
        <v>41885</v>
      </c>
      <c r="I197">
        <v>22.08</v>
      </c>
      <c r="K197" s="1">
        <v>41885</v>
      </c>
      <c r="L197">
        <v>22.08</v>
      </c>
      <c r="N197" s="1">
        <v>42891</v>
      </c>
      <c r="O197">
        <v>491.11200000000008</v>
      </c>
      <c r="Q197" s="1">
        <v>42030</v>
      </c>
      <c r="R197">
        <v>182.72</v>
      </c>
      <c r="T197" s="1">
        <v>42819</v>
      </c>
      <c r="U197">
        <v>3567.0259999999998</v>
      </c>
      <c r="Y197" t="s">
        <v>1966</v>
      </c>
      <c r="Z197">
        <v>168.13</v>
      </c>
      <c r="AB197" t="s">
        <v>1966</v>
      </c>
      <c r="AC197">
        <v>168.13</v>
      </c>
      <c r="AE197" t="s">
        <v>2910</v>
      </c>
      <c r="AF197">
        <v>72.25200000000001</v>
      </c>
      <c r="AJ197" t="s">
        <v>1966</v>
      </c>
      <c r="AK197">
        <v>168.13</v>
      </c>
      <c r="AN197" t="s">
        <v>1966</v>
      </c>
      <c r="AO197">
        <v>168.13</v>
      </c>
      <c r="AQ197" t="s">
        <v>1966</v>
      </c>
      <c r="AR197">
        <v>639.03</v>
      </c>
      <c r="AV197" t="s">
        <v>1966</v>
      </c>
      <c r="AW197">
        <v>639.03</v>
      </c>
      <c r="BA197" t="s">
        <v>1626</v>
      </c>
      <c r="BB197" t="s">
        <v>10948</v>
      </c>
      <c r="BC197">
        <v>10.131999999999998</v>
      </c>
      <c r="BE197" t="s">
        <v>1158</v>
      </c>
      <c r="BF197" t="s">
        <v>10948</v>
      </c>
      <c r="BG197">
        <v>754.66399999999999</v>
      </c>
      <c r="BI197" t="s">
        <v>246</v>
      </c>
      <c r="BJ197" t="s">
        <v>10948</v>
      </c>
      <c r="BK197">
        <v>3.3180000000000005</v>
      </c>
      <c r="BM197" t="s">
        <v>1744</v>
      </c>
      <c r="BN197" t="s">
        <v>10948</v>
      </c>
      <c r="BO197" t="s">
        <v>55</v>
      </c>
      <c r="BP197">
        <v>40.879999999999995</v>
      </c>
    </row>
    <row r="198" spans="1:68" x14ac:dyDescent="0.25">
      <c r="A198" t="s">
        <v>1508</v>
      </c>
      <c r="B198" t="s">
        <v>10948</v>
      </c>
      <c r="C198" t="s">
        <v>55</v>
      </c>
      <c r="D198">
        <v>329.58400000000006</v>
      </c>
      <c r="H198" s="1">
        <v>41887</v>
      </c>
      <c r="I198">
        <v>296.30399999999997</v>
      </c>
      <c r="K198" s="1">
        <v>41887</v>
      </c>
      <c r="L198">
        <v>296.30399999999997</v>
      </c>
      <c r="N198" s="1">
        <v>42890</v>
      </c>
      <c r="O198">
        <v>279.41399999999999</v>
      </c>
      <c r="Q198" s="1">
        <v>42860</v>
      </c>
      <c r="R198">
        <v>185.12300000000002</v>
      </c>
      <c r="T198" s="1">
        <v>41652</v>
      </c>
      <c r="U198">
        <v>3553.7950000000001</v>
      </c>
      <c r="Y198" t="s">
        <v>1374</v>
      </c>
      <c r="Z198">
        <v>84.86999999999999</v>
      </c>
      <c r="AB198" t="s">
        <v>1374</v>
      </c>
      <c r="AC198">
        <v>84.86999999999999</v>
      </c>
      <c r="AE198" t="s">
        <v>147</v>
      </c>
      <c r="AF198">
        <v>108.41600000000001</v>
      </c>
      <c r="AJ198" t="s">
        <v>1374</v>
      </c>
      <c r="AK198">
        <v>84.86999999999999</v>
      </c>
      <c r="AN198" t="s">
        <v>1374</v>
      </c>
      <c r="AO198">
        <v>84.86999999999999</v>
      </c>
      <c r="AQ198" t="s">
        <v>1374</v>
      </c>
      <c r="AR198">
        <v>168.13</v>
      </c>
      <c r="AV198" t="s">
        <v>1374</v>
      </c>
      <c r="AW198">
        <v>168.13</v>
      </c>
      <c r="BA198" t="s">
        <v>3002</v>
      </c>
      <c r="BB198" t="s">
        <v>10948</v>
      </c>
      <c r="BC198">
        <v>7.7</v>
      </c>
      <c r="BE198" t="s">
        <v>2588</v>
      </c>
      <c r="BF198" t="s">
        <v>10948</v>
      </c>
      <c r="BG198">
        <v>754.44999999999993</v>
      </c>
      <c r="BI198" t="s">
        <v>1279</v>
      </c>
      <c r="BJ198" t="s">
        <v>10948</v>
      </c>
      <c r="BK198">
        <v>27.720000000000002</v>
      </c>
      <c r="BM198" t="s">
        <v>504</v>
      </c>
      <c r="BN198" t="s">
        <v>10948</v>
      </c>
      <c r="BO198" t="s">
        <v>55</v>
      </c>
      <c r="BP198">
        <v>19.459999999999997</v>
      </c>
    </row>
    <row r="199" spans="1:68" x14ac:dyDescent="0.25">
      <c r="C199" t="s">
        <v>79</v>
      </c>
      <c r="D199">
        <v>1029.95</v>
      </c>
      <c r="H199" s="1">
        <v>41888</v>
      </c>
      <c r="I199">
        <v>100.36</v>
      </c>
      <c r="K199" s="1">
        <v>41888</v>
      </c>
      <c r="L199">
        <v>100.36</v>
      </c>
      <c r="N199" s="1">
        <v>42889</v>
      </c>
      <c r="O199">
        <v>2952.0360000000001</v>
      </c>
      <c r="Q199" s="1">
        <v>41763</v>
      </c>
      <c r="R199">
        <v>187.43199999999999</v>
      </c>
      <c r="T199" s="1">
        <v>42318</v>
      </c>
      <c r="U199">
        <v>3536.9040000000005</v>
      </c>
      <c r="Y199" t="s">
        <v>2734</v>
      </c>
      <c r="Z199">
        <v>51.03</v>
      </c>
      <c r="AB199" t="s">
        <v>2734</v>
      </c>
      <c r="AC199">
        <v>51.03</v>
      </c>
      <c r="AE199" t="s">
        <v>2428</v>
      </c>
      <c r="AF199">
        <v>184.62</v>
      </c>
      <c r="AJ199" t="s">
        <v>2734</v>
      </c>
      <c r="AK199">
        <v>51.03</v>
      </c>
      <c r="AN199" t="s">
        <v>2734</v>
      </c>
      <c r="AO199">
        <v>51.03</v>
      </c>
      <c r="AQ199" t="s">
        <v>2734</v>
      </c>
      <c r="AR199">
        <v>84.86999999999999</v>
      </c>
      <c r="AV199" t="s">
        <v>2734</v>
      </c>
      <c r="AW199">
        <v>84.86999999999999</v>
      </c>
      <c r="BA199" t="s">
        <v>1536</v>
      </c>
      <c r="BB199" t="s">
        <v>10948</v>
      </c>
      <c r="BC199">
        <v>29.2</v>
      </c>
      <c r="BE199" t="s">
        <v>314</v>
      </c>
      <c r="BF199" t="s">
        <v>10948</v>
      </c>
      <c r="BG199">
        <v>751.94399999999996</v>
      </c>
      <c r="BI199" t="s">
        <v>1140</v>
      </c>
      <c r="BJ199" t="s">
        <v>10948</v>
      </c>
      <c r="BK199">
        <v>57.683999999999997</v>
      </c>
      <c r="BM199" t="s">
        <v>2896</v>
      </c>
      <c r="BN199" t="s">
        <v>10948</v>
      </c>
      <c r="BO199" t="s">
        <v>55</v>
      </c>
      <c r="BP199">
        <v>27.384</v>
      </c>
    </row>
    <row r="200" spans="1:68" x14ac:dyDescent="0.25">
      <c r="A200" t="s">
        <v>412</v>
      </c>
      <c r="B200" t="s">
        <v>10948</v>
      </c>
      <c r="C200" t="s">
        <v>79</v>
      </c>
      <c r="D200">
        <v>263.95999999999998</v>
      </c>
      <c r="H200" s="1">
        <v>41889</v>
      </c>
      <c r="I200">
        <v>3523.875</v>
      </c>
      <c r="K200" s="1">
        <v>41889</v>
      </c>
      <c r="L200">
        <v>3523.875</v>
      </c>
      <c r="N200" s="1">
        <v>42888</v>
      </c>
      <c r="O200">
        <v>135.70599999999999</v>
      </c>
      <c r="Q200" s="1">
        <v>42665</v>
      </c>
      <c r="R200">
        <v>188.28</v>
      </c>
      <c r="T200" s="1">
        <v>41889</v>
      </c>
      <c r="U200">
        <v>3523.875</v>
      </c>
      <c r="Y200" t="s">
        <v>3039</v>
      </c>
      <c r="Z200">
        <v>159.38999999999999</v>
      </c>
      <c r="AB200" t="s">
        <v>3039</v>
      </c>
      <c r="AC200">
        <v>159.38999999999999</v>
      </c>
      <c r="AE200" t="s">
        <v>3190</v>
      </c>
      <c r="AF200">
        <v>119.97</v>
      </c>
      <c r="AJ200" t="s">
        <v>3039</v>
      </c>
      <c r="AK200">
        <v>159.38999999999999</v>
      </c>
      <c r="AN200" t="s">
        <v>3039</v>
      </c>
      <c r="AO200">
        <v>159.38999999999999</v>
      </c>
      <c r="AQ200" t="s">
        <v>3039</v>
      </c>
      <c r="AR200">
        <v>51.03</v>
      </c>
      <c r="AV200" t="s">
        <v>3039</v>
      </c>
      <c r="AW200">
        <v>51.03</v>
      </c>
      <c r="BA200" t="s">
        <v>2081</v>
      </c>
      <c r="BB200" t="s">
        <v>10948</v>
      </c>
      <c r="BC200">
        <v>73.430000000000007</v>
      </c>
      <c r="BE200" t="s">
        <v>1332</v>
      </c>
      <c r="BF200" t="s">
        <v>10948</v>
      </c>
      <c r="BG200">
        <v>743.98799999999994</v>
      </c>
      <c r="BI200" t="s">
        <v>231</v>
      </c>
      <c r="BJ200" t="s">
        <v>10948</v>
      </c>
      <c r="BK200">
        <v>15.92</v>
      </c>
      <c r="BM200" t="s">
        <v>834</v>
      </c>
      <c r="BN200" t="s">
        <v>10948</v>
      </c>
      <c r="BO200" t="s">
        <v>55</v>
      </c>
      <c r="BP200">
        <v>11.96</v>
      </c>
    </row>
    <row r="201" spans="1:68" x14ac:dyDescent="0.25">
      <c r="A201" t="s">
        <v>2392</v>
      </c>
      <c r="B201" t="s">
        <v>10948</v>
      </c>
      <c r="C201" t="s">
        <v>21</v>
      </c>
      <c r="D201">
        <v>302.37599999999998</v>
      </c>
      <c r="H201" s="1">
        <v>41890</v>
      </c>
      <c r="I201">
        <v>14228.427999999994</v>
      </c>
      <c r="K201" s="1">
        <v>41890</v>
      </c>
      <c r="L201">
        <v>14228.427999999994</v>
      </c>
      <c r="N201" s="1">
        <v>42887</v>
      </c>
      <c r="O201">
        <v>5058.3620000000001</v>
      </c>
      <c r="Q201" s="1">
        <v>42973</v>
      </c>
      <c r="R201">
        <v>190.66</v>
      </c>
      <c r="T201" s="1">
        <v>42954</v>
      </c>
      <c r="U201">
        <v>3479.6239999999998</v>
      </c>
      <c r="Y201" t="s">
        <v>2077</v>
      </c>
      <c r="Z201">
        <v>66.816000000000003</v>
      </c>
      <c r="AB201" t="s">
        <v>2077</v>
      </c>
      <c r="AC201">
        <v>66.816000000000003</v>
      </c>
      <c r="AE201" t="s">
        <v>2243</v>
      </c>
      <c r="AF201">
        <v>5327.26</v>
      </c>
      <c r="AJ201" t="s">
        <v>2077</v>
      </c>
      <c r="AK201">
        <v>66.816000000000003</v>
      </c>
      <c r="AN201" t="s">
        <v>2077</v>
      </c>
      <c r="AO201">
        <v>66.816000000000003</v>
      </c>
      <c r="AQ201" t="s">
        <v>2077</v>
      </c>
      <c r="AR201">
        <v>159.38999999999999</v>
      </c>
      <c r="AV201" t="s">
        <v>2077</v>
      </c>
      <c r="AW201">
        <v>159.38999999999999</v>
      </c>
      <c r="BA201" t="s">
        <v>37</v>
      </c>
      <c r="BB201" t="s">
        <v>10948</v>
      </c>
      <c r="BC201">
        <v>50.288000000000004</v>
      </c>
      <c r="BE201" t="s">
        <v>3111</v>
      </c>
      <c r="BF201" t="s">
        <v>10948</v>
      </c>
      <c r="BG201">
        <v>735.95400000000006</v>
      </c>
      <c r="BI201" t="s">
        <v>1540</v>
      </c>
      <c r="BJ201" t="s">
        <v>10948</v>
      </c>
      <c r="BK201">
        <v>29.375999999999998</v>
      </c>
      <c r="BM201" t="s">
        <v>638</v>
      </c>
      <c r="BN201" t="s">
        <v>10948</v>
      </c>
      <c r="BO201" t="s">
        <v>55</v>
      </c>
      <c r="BP201">
        <v>11.68</v>
      </c>
    </row>
    <row r="202" spans="1:68" x14ac:dyDescent="0.25">
      <c r="A202" t="s">
        <v>2764</v>
      </c>
      <c r="B202" t="s">
        <v>10948</v>
      </c>
      <c r="C202" t="s">
        <v>79</v>
      </c>
      <c r="D202">
        <v>4899.93</v>
      </c>
      <c r="H202" s="1">
        <v>41891</v>
      </c>
      <c r="I202">
        <v>4043.5880000000006</v>
      </c>
      <c r="K202" s="1">
        <v>41891</v>
      </c>
      <c r="L202">
        <v>4043.5880000000006</v>
      </c>
      <c r="N202" s="1">
        <v>42885</v>
      </c>
      <c r="O202">
        <v>736.8904</v>
      </c>
      <c r="Q202" s="1">
        <v>42550</v>
      </c>
      <c r="R202">
        <v>191.88</v>
      </c>
      <c r="T202" s="1">
        <v>43024</v>
      </c>
      <c r="U202">
        <v>3473.5970000000002</v>
      </c>
      <c r="Y202" t="s">
        <v>2850</v>
      </c>
      <c r="Z202">
        <v>177.60000000000002</v>
      </c>
      <c r="AB202" t="s">
        <v>2850</v>
      </c>
      <c r="AC202">
        <v>177.60000000000002</v>
      </c>
      <c r="AE202" t="s">
        <v>400</v>
      </c>
      <c r="AF202">
        <v>212.08</v>
      </c>
      <c r="AJ202" t="s">
        <v>2850</v>
      </c>
      <c r="AK202">
        <v>177.60000000000002</v>
      </c>
      <c r="AN202" t="s">
        <v>2850</v>
      </c>
      <c r="AO202">
        <v>177.60000000000002</v>
      </c>
      <c r="AQ202" t="s">
        <v>2850</v>
      </c>
      <c r="AR202">
        <v>66.816000000000003</v>
      </c>
      <c r="AV202" t="s">
        <v>2850</v>
      </c>
      <c r="AW202">
        <v>66.816000000000003</v>
      </c>
      <c r="BA202" t="s">
        <v>1031</v>
      </c>
      <c r="BB202" t="s">
        <v>10948</v>
      </c>
      <c r="BC202">
        <v>64.623999999999995</v>
      </c>
      <c r="BE202" t="s">
        <v>41</v>
      </c>
      <c r="BF202" t="s">
        <v>10948</v>
      </c>
      <c r="BG202">
        <v>728.94600000000003</v>
      </c>
      <c r="BI202" t="s">
        <v>386</v>
      </c>
      <c r="BJ202" t="s">
        <v>10948</v>
      </c>
      <c r="BK202">
        <v>5.3440000000000003</v>
      </c>
      <c r="BM202" t="s">
        <v>2828</v>
      </c>
      <c r="BN202" t="s">
        <v>10948</v>
      </c>
      <c r="BO202" t="s">
        <v>55</v>
      </c>
      <c r="BP202">
        <v>8.84</v>
      </c>
    </row>
    <row r="203" spans="1:68" x14ac:dyDescent="0.25">
      <c r="A203" t="s">
        <v>2200</v>
      </c>
      <c r="B203" t="s">
        <v>10948</v>
      </c>
      <c r="C203" t="s">
        <v>21</v>
      </c>
      <c r="D203">
        <v>72.294000000000011</v>
      </c>
      <c r="H203" s="1">
        <v>41892</v>
      </c>
      <c r="I203">
        <v>1855.2280000000001</v>
      </c>
      <c r="K203" s="1">
        <v>41892</v>
      </c>
      <c r="L203">
        <v>1855.2280000000001</v>
      </c>
      <c r="N203" s="1">
        <v>42884</v>
      </c>
      <c r="O203">
        <v>691.10800000000006</v>
      </c>
      <c r="Q203" s="1">
        <v>41917</v>
      </c>
      <c r="R203">
        <v>191.9</v>
      </c>
      <c r="T203" s="1">
        <v>42714</v>
      </c>
      <c r="U203">
        <v>3459.7100000000005</v>
      </c>
      <c r="Y203" t="s">
        <v>419</v>
      </c>
      <c r="Z203">
        <v>45.430000000000007</v>
      </c>
      <c r="AB203" t="s">
        <v>419</v>
      </c>
      <c r="AC203">
        <v>45.430000000000007</v>
      </c>
      <c r="AE203" t="s">
        <v>1596</v>
      </c>
      <c r="AF203">
        <v>16.402000000000001</v>
      </c>
      <c r="AJ203" t="s">
        <v>419</v>
      </c>
      <c r="AK203">
        <v>45.430000000000007</v>
      </c>
      <c r="AN203" t="s">
        <v>419</v>
      </c>
      <c r="AO203">
        <v>45.430000000000007</v>
      </c>
      <c r="AQ203" t="s">
        <v>419</v>
      </c>
      <c r="AR203">
        <v>177.60000000000002</v>
      </c>
      <c r="AV203" t="s">
        <v>419</v>
      </c>
      <c r="AW203">
        <v>177.60000000000002</v>
      </c>
      <c r="BA203" t="s">
        <v>1644</v>
      </c>
      <c r="BB203" t="s">
        <v>10948</v>
      </c>
      <c r="BC203">
        <v>44.39200000000001</v>
      </c>
      <c r="BE203" t="s">
        <v>2133</v>
      </c>
      <c r="BF203" t="s">
        <v>10948</v>
      </c>
      <c r="BG203">
        <v>722.97399999999993</v>
      </c>
      <c r="BI203" t="s">
        <v>1764</v>
      </c>
      <c r="BJ203" t="s">
        <v>10948</v>
      </c>
      <c r="BK203">
        <v>11.976000000000003</v>
      </c>
      <c r="BM203" t="s">
        <v>595</v>
      </c>
      <c r="BN203" t="s">
        <v>10948</v>
      </c>
      <c r="BO203" t="s">
        <v>55</v>
      </c>
      <c r="BP203">
        <v>12.39</v>
      </c>
    </row>
    <row r="204" spans="1:68" x14ac:dyDescent="0.25">
      <c r="A204" t="s">
        <v>105</v>
      </c>
      <c r="B204" t="s">
        <v>10948</v>
      </c>
      <c r="C204" t="s">
        <v>55</v>
      </c>
      <c r="D204">
        <v>1565.88</v>
      </c>
      <c r="H204" s="1">
        <v>41893</v>
      </c>
      <c r="I204">
        <v>127.94999999999999</v>
      </c>
      <c r="K204" s="1">
        <v>41893</v>
      </c>
      <c r="L204">
        <v>127.94999999999999</v>
      </c>
      <c r="N204" s="1">
        <v>42883</v>
      </c>
      <c r="O204">
        <v>1480.1030000000003</v>
      </c>
      <c r="Q204" s="1">
        <v>42135</v>
      </c>
      <c r="R204">
        <v>191.96800000000002</v>
      </c>
      <c r="T204" s="1">
        <v>42535</v>
      </c>
      <c r="U204">
        <v>3457.0990000000002</v>
      </c>
      <c r="Y204" t="s">
        <v>3147</v>
      </c>
      <c r="Z204">
        <v>53.567999999999998</v>
      </c>
      <c r="AB204" t="s">
        <v>3147</v>
      </c>
      <c r="AC204">
        <v>53.567999999999998</v>
      </c>
      <c r="AE204" t="s">
        <v>977</v>
      </c>
      <c r="AF204">
        <v>96.646000000000015</v>
      </c>
      <c r="AJ204" t="s">
        <v>3147</v>
      </c>
      <c r="AK204">
        <v>53.567999999999998</v>
      </c>
      <c r="AN204" t="s">
        <v>3147</v>
      </c>
      <c r="AO204">
        <v>53.567999999999998</v>
      </c>
      <c r="AQ204" t="s">
        <v>3147</v>
      </c>
      <c r="AR204">
        <v>45.430000000000007</v>
      </c>
      <c r="AV204" t="s">
        <v>3147</v>
      </c>
      <c r="AW204">
        <v>45.430000000000007</v>
      </c>
      <c r="BA204" t="s">
        <v>1474</v>
      </c>
      <c r="BB204" t="s">
        <v>10948</v>
      </c>
      <c r="BC204">
        <v>14.28</v>
      </c>
      <c r="BE204" t="s">
        <v>2350</v>
      </c>
      <c r="BF204" t="s">
        <v>10948</v>
      </c>
      <c r="BG204">
        <v>719.13600000000008</v>
      </c>
      <c r="BI204" t="s">
        <v>178</v>
      </c>
      <c r="BJ204" t="s">
        <v>10948</v>
      </c>
      <c r="BK204">
        <v>75.348000000000013</v>
      </c>
      <c r="BM204" t="s">
        <v>34</v>
      </c>
      <c r="BN204" t="s">
        <v>10948</v>
      </c>
      <c r="BO204" t="s">
        <v>55</v>
      </c>
      <c r="BP204">
        <v>27.72</v>
      </c>
    </row>
    <row r="205" spans="1:68" x14ac:dyDescent="0.25">
      <c r="C205" t="s">
        <v>79</v>
      </c>
      <c r="D205">
        <v>1043.92</v>
      </c>
      <c r="H205" s="1">
        <v>41894</v>
      </c>
      <c r="I205">
        <v>4904.66</v>
      </c>
      <c r="K205" s="1">
        <v>41894</v>
      </c>
      <c r="L205">
        <v>4904.66</v>
      </c>
      <c r="N205" s="1">
        <v>42882</v>
      </c>
      <c r="O205">
        <v>2084.9079999999999</v>
      </c>
      <c r="Q205" s="1">
        <v>41848</v>
      </c>
      <c r="R205">
        <v>193.15199999999999</v>
      </c>
      <c r="T205" s="1">
        <v>42331</v>
      </c>
      <c r="U205">
        <v>3450.1879999999996</v>
      </c>
      <c r="Y205" t="s">
        <v>1745</v>
      </c>
      <c r="Z205">
        <v>55.974000000000004</v>
      </c>
      <c r="AB205" t="s">
        <v>1745</v>
      </c>
      <c r="AC205">
        <v>55.974000000000004</v>
      </c>
      <c r="AE205" t="s">
        <v>2411</v>
      </c>
      <c r="AF205">
        <v>532.1579999999999</v>
      </c>
      <c r="AJ205" t="s">
        <v>1745</v>
      </c>
      <c r="AK205">
        <v>55.974000000000004</v>
      </c>
      <c r="AN205" t="s">
        <v>1745</v>
      </c>
      <c r="AO205">
        <v>55.974000000000004</v>
      </c>
      <c r="AQ205" t="s">
        <v>1745</v>
      </c>
      <c r="AR205">
        <v>53.567999999999998</v>
      </c>
      <c r="AV205" t="s">
        <v>1745</v>
      </c>
      <c r="AW205">
        <v>53.567999999999998</v>
      </c>
      <c r="BA205" t="s">
        <v>1253</v>
      </c>
      <c r="BB205" t="s">
        <v>10948</v>
      </c>
      <c r="BC205">
        <v>8.6</v>
      </c>
      <c r="BE205" t="s">
        <v>2478</v>
      </c>
      <c r="BF205" t="s">
        <v>10948</v>
      </c>
      <c r="BG205">
        <v>716.54399999999998</v>
      </c>
      <c r="BI205" t="s">
        <v>1421</v>
      </c>
      <c r="BJ205" t="s">
        <v>10948</v>
      </c>
      <c r="BK205">
        <v>92.628000000000014</v>
      </c>
      <c r="BM205" t="s">
        <v>2794</v>
      </c>
      <c r="BN205" t="s">
        <v>10948</v>
      </c>
      <c r="BO205" t="s">
        <v>55</v>
      </c>
      <c r="BP205">
        <v>479.97</v>
      </c>
    </row>
    <row r="206" spans="1:68" x14ac:dyDescent="0.25">
      <c r="A206" t="s">
        <v>376</v>
      </c>
      <c r="B206" t="s">
        <v>10948</v>
      </c>
      <c r="C206" t="s">
        <v>21</v>
      </c>
      <c r="D206">
        <v>477.666</v>
      </c>
      <c r="H206" s="1">
        <v>41895</v>
      </c>
      <c r="I206">
        <v>1275.4080000000001</v>
      </c>
      <c r="K206" s="1">
        <v>41895</v>
      </c>
      <c r="L206">
        <v>1275.4080000000001</v>
      </c>
      <c r="N206" s="1">
        <v>42881</v>
      </c>
      <c r="O206">
        <v>270.23999999999995</v>
      </c>
      <c r="Q206" s="1">
        <v>42361</v>
      </c>
      <c r="R206">
        <v>194.32</v>
      </c>
      <c r="T206" s="1">
        <v>42260</v>
      </c>
      <c r="U206">
        <v>3445.7720000000004</v>
      </c>
      <c r="Y206" t="s">
        <v>1106</v>
      </c>
      <c r="Z206">
        <v>56.376000000000005</v>
      </c>
      <c r="AB206" t="s">
        <v>1106</v>
      </c>
      <c r="AC206">
        <v>56.376000000000005</v>
      </c>
      <c r="AE206" t="s">
        <v>2831</v>
      </c>
      <c r="AF206">
        <v>1217.1060000000002</v>
      </c>
      <c r="AJ206" t="s">
        <v>1106</v>
      </c>
      <c r="AK206">
        <v>56.376000000000005</v>
      </c>
      <c r="AN206" t="s">
        <v>1106</v>
      </c>
      <c r="AO206">
        <v>56.376000000000005</v>
      </c>
      <c r="AQ206" t="s">
        <v>1106</v>
      </c>
      <c r="AR206">
        <v>55.974000000000004</v>
      </c>
      <c r="AV206" t="s">
        <v>1106</v>
      </c>
      <c r="AW206">
        <v>55.974000000000004</v>
      </c>
      <c r="BA206" t="s">
        <v>2103</v>
      </c>
      <c r="BB206" t="s">
        <v>10948</v>
      </c>
      <c r="BC206">
        <v>14.427000000000003</v>
      </c>
      <c r="BE206" t="s">
        <v>1358</v>
      </c>
      <c r="BF206" t="s">
        <v>10948</v>
      </c>
      <c r="BG206">
        <v>715.68000000000006</v>
      </c>
      <c r="BI206" t="s">
        <v>2462</v>
      </c>
      <c r="BJ206" t="s">
        <v>10948</v>
      </c>
      <c r="BK206">
        <v>26.795999999999999</v>
      </c>
      <c r="BM206" t="s">
        <v>2299</v>
      </c>
      <c r="BN206" t="s">
        <v>10948</v>
      </c>
      <c r="BO206" t="s">
        <v>55</v>
      </c>
      <c r="BP206">
        <v>114.94999999999999</v>
      </c>
    </row>
    <row r="207" spans="1:68" x14ac:dyDescent="0.25">
      <c r="A207" t="s">
        <v>2595</v>
      </c>
      <c r="B207" t="s">
        <v>10948</v>
      </c>
      <c r="C207" t="s">
        <v>79</v>
      </c>
      <c r="D207">
        <v>722.35200000000009</v>
      </c>
      <c r="H207" s="1">
        <v>41896</v>
      </c>
      <c r="I207">
        <v>5023.7159999999994</v>
      </c>
      <c r="K207" s="1">
        <v>41896</v>
      </c>
      <c r="L207">
        <v>5023.7159999999994</v>
      </c>
      <c r="N207" s="1">
        <v>42880</v>
      </c>
      <c r="O207">
        <v>886.02599999999995</v>
      </c>
      <c r="Q207" s="1">
        <v>41928</v>
      </c>
      <c r="R207">
        <v>194.322</v>
      </c>
      <c r="T207" s="1">
        <v>42171</v>
      </c>
      <c r="U207">
        <v>3443.904</v>
      </c>
      <c r="Y207" t="s">
        <v>2986</v>
      </c>
      <c r="Z207">
        <v>97.02</v>
      </c>
      <c r="AB207" t="s">
        <v>2986</v>
      </c>
      <c r="AC207">
        <v>97.02</v>
      </c>
      <c r="AE207" t="s">
        <v>1103</v>
      </c>
      <c r="AF207">
        <v>238.32899999999998</v>
      </c>
      <c r="AJ207" t="s">
        <v>2986</v>
      </c>
      <c r="AK207">
        <v>97.02</v>
      </c>
      <c r="AN207" t="s">
        <v>2986</v>
      </c>
      <c r="AO207">
        <v>97.02</v>
      </c>
      <c r="AQ207" t="s">
        <v>2986</v>
      </c>
      <c r="AR207">
        <v>56.376000000000005</v>
      </c>
      <c r="AV207" t="s">
        <v>2986</v>
      </c>
      <c r="AW207">
        <v>56.376000000000005</v>
      </c>
      <c r="BA207" t="s">
        <v>133</v>
      </c>
      <c r="BB207" t="s">
        <v>10948</v>
      </c>
      <c r="BC207">
        <v>12.077999999999999</v>
      </c>
      <c r="BE207" t="s">
        <v>2812</v>
      </c>
      <c r="BF207" t="s">
        <v>10948</v>
      </c>
      <c r="BG207">
        <v>714.30000000000007</v>
      </c>
      <c r="BI207" t="s">
        <v>1626</v>
      </c>
      <c r="BJ207" t="s">
        <v>10948</v>
      </c>
      <c r="BK207">
        <v>10.131999999999998</v>
      </c>
      <c r="BM207" t="s">
        <v>2209</v>
      </c>
      <c r="BN207" t="s">
        <v>10948</v>
      </c>
      <c r="BO207" t="s">
        <v>55</v>
      </c>
      <c r="BP207">
        <v>1979.9280000000001</v>
      </c>
    </row>
    <row r="208" spans="1:68" x14ac:dyDescent="0.25">
      <c r="C208" t="s">
        <v>21</v>
      </c>
      <c r="D208">
        <v>1279.165</v>
      </c>
      <c r="H208" s="1">
        <v>41897</v>
      </c>
      <c r="I208">
        <v>133.43599999999998</v>
      </c>
      <c r="K208" s="1">
        <v>41897</v>
      </c>
      <c r="L208">
        <v>133.43599999999998</v>
      </c>
      <c r="N208" s="1">
        <v>42878</v>
      </c>
      <c r="O208">
        <v>241.43600000000001</v>
      </c>
      <c r="Q208" s="1">
        <v>42227</v>
      </c>
      <c r="R208">
        <v>196.11199999999999</v>
      </c>
      <c r="T208" s="1">
        <v>42638</v>
      </c>
      <c r="U208">
        <v>3443.0910000000003</v>
      </c>
      <c r="Y208" t="s">
        <v>555</v>
      </c>
      <c r="Z208">
        <v>50.25</v>
      </c>
      <c r="AB208" t="s">
        <v>555</v>
      </c>
      <c r="AC208">
        <v>50.25</v>
      </c>
      <c r="AE208" t="s">
        <v>1704</v>
      </c>
      <c r="AF208">
        <v>174.73000000000002</v>
      </c>
      <c r="AJ208" t="s">
        <v>555</v>
      </c>
      <c r="AK208">
        <v>50.25</v>
      </c>
      <c r="AN208" t="s">
        <v>555</v>
      </c>
      <c r="AO208">
        <v>50.25</v>
      </c>
      <c r="AQ208" t="s">
        <v>555</v>
      </c>
      <c r="AR208">
        <v>97.02</v>
      </c>
      <c r="AV208" t="s">
        <v>555</v>
      </c>
      <c r="AW208">
        <v>97.02</v>
      </c>
      <c r="BA208" t="s">
        <v>1932</v>
      </c>
      <c r="BB208" t="s">
        <v>10948</v>
      </c>
      <c r="BC208">
        <v>13.064</v>
      </c>
      <c r="BE208" t="s">
        <v>909</v>
      </c>
      <c r="BF208" t="s">
        <v>10948</v>
      </c>
      <c r="BG208">
        <v>713.78200000000004</v>
      </c>
      <c r="BI208" t="s">
        <v>3002</v>
      </c>
      <c r="BJ208" t="s">
        <v>10948</v>
      </c>
      <c r="BK208">
        <v>7.7</v>
      </c>
      <c r="BM208" t="s">
        <v>1360</v>
      </c>
      <c r="BN208" t="s">
        <v>10948</v>
      </c>
      <c r="BO208" t="s">
        <v>55</v>
      </c>
      <c r="BP208">
        <v>314.08800000000002</v>
      </c>
    </row>
    <row r="209" spans="1:68" x14ac:dyDescent="0.25">
      <c r="A209" t="s">
        <v>761</v>
      </c>
      <c r="B209" t="s">
        <v>10948</v>
      </c>
      <c r="C209" t="s">
        <v>79</v>
      </c>
      <c r="D209">
        <v>706.86</v>
      </c>
      <c r="H209" s="1">
        <v>41898</v>
      </c>
      <c r="I209">
        <v>33.552</v>
      </c>
      <c r="K209" s="1">
        <v>41898</v>
      </c>
      <c r="L209">
        <v>33.552</v>
      </c>
      <c r="N209" s="1">
        <v>42877</v>
      </c>
      <c r="O209">
        <v>336.56199999999995</v>
      </c>
      <c r="Q209" s="1">
        <v>42587</v>
      </c>
      <c r="R209">
        <v>197.04999999999998</v>
      </c>
      <c r="T209" s="1">
        <v>41992</v>
      </c>
      <c r="U209">
        <v>3436.76</v>
      </c>
      <c r="Y209" t="s">
        <v>2137</v>
      </c>
      <c r="Z209">
        <v>24.024000000000001</v>
      </c>
      <c r="AB209" t="s">
        <v>2137</v>
      </c>
      <c r="AC209">
        <v>24.024000000000001</v>
      </c>
      <c r="AE209" t="s">
        <v>763</v>
      </c>
      <c r="AF209">
        <v>134.68</v>
      </c>
      <c r="AJ209" t="s">
        <v>2137</v>
      </c>
      <c r="AK209">
        <v>24.024000000000001</v>
      </c>
      <c r="AN209" t="s">
        <v>2137</v>
      </c>
      <c r="AO209">
        <v>24.024000000000001</v>
      </c>
      <c r="AQ209" t="s">
        <v>2137</v>
      </c>
      <c r="AR209">
        <v>50.25</v>
      </c>
      <c r="AV209" t="s">
        <v>2137</v>
      </c>
      <c r="AW209">
        <v>50.25</v>
      </c>
      <c r="BA209" t="s">
        <v>1939</v>
      </c>
      <c r="BB209" t="s">
        <v>10948</v>
      </c>
      <c r="BC209">
        <v>67.419000000000011</v>
      </c>
      <c r="BE209" t="s">
        <v>1686</v>
      </c>
      <c r="BF209" t="s">
        <v>10948</v>
      </c>
      <c r="BG209">
        <v>710.91000000000008</v>
      </c>
      <c r="BI209" t="s">
        <v>1536</v>
      </c>
      <c r="BJ209" t="s">
        <v>10948</v>
      </c>
      <c r="BK209">
        <v>29.2</v>
      </c>
      <c r="BM209" t="s">
        <v>1284</v>
      </c>
      <c r="BN209" t="s">
        <v>10948</v>
      </c>
      <c r="BO209" t="s">
        <v>55</v>
      </c>
      <c r="BP209">
        <v>13.616</v>
      </c>
    </row>
    <row r="210" spans="1:68" x14ac:dyDescent="0.25">
      <c r="A210" t="s">
        <v>1275</v>
      </c>
      <c r="B210" t="s">
        <v>10948</v>
      </c>
      <c r="C210" t="s">
        <v>12</v>
      </c>
      <c r="D210">
        <v>177.48000000000002</v>
      </c>
      <c r="H210" s="1">
        <v>41899</v>
      </c>
      <c r="I210">
        <v>820.5229999999998</v>
      </c>
      <c r="K210" s="1">
        <v>41899</v>
      </c>
      <c r="L210">
        <v>820.5229999999998</v>
      </c>
      <c r="N210" s="1">
        <v>42876</v>
      </c>
      <c r="O210">
        <v>538.0200000000001</v>
      </c>
      <c r="Q210" s="1">
        <v>42404</v>
      </c>
      <c r="R210">
        <v>197.86799999999999</v>
      </c>
      <c r="T210" s="1">
        <v>42842</v>
      </c>
      <c r="U210">
        <v>3431.4590000000003</v>
      </c>
      <c r="Y210" t="s">
        <v>1044</v>
      </c>
      <c r="Z210">
        <v>35.258000000000003</v>
      </c>
      <c r="AB210" t="s">
        <v>1044</v>
      </c>
      <c r="AC210">
        <v>35.258000000000003</v>
      </c>
      <c r="AE210" t="s">
        <v>1303</v>
      </c>
      <c r="AF210">
        <v>554.24</v>
      </c>
      <c r="AJ210" t="s">
        <v>1044</v>
      </c>
      <c r="AK210">
        <v>35.258000000000003</v>
      </c>
      <c r="AN210" t="s">
        <v>1044</v>
      </c>
      <c r="AO210">
        <v>35.258000000000003</v>
      </c>
      <c r="AQ210" t="s">
        <v>1044</v>
      </c>
      <c r="AR210">
        <v>24.024000000000001</v>
      </c>
      <c r="AV210" t="s">
        <v>1044</v>
      </c>
      <c r="AW210">
        <v>24.024000000000001</v>
      </c>
      <c r="BA210" t="s">
        <v>1080</v>
      </c>
      <c r="BB210" t="s">
        <v>10948</v>
      </c>
      <c r="BC210">
        <v>4.4280000000000008</v>
      </c>
      <c r="BE210" t="s">
        <v>2067</v>
      </c>
      <c r="BF210" t="s">
        <v>10948</v>
      </c>
      <c r="BG210">
        <v>710.65800000000013</v>
      </c>
      <c r="BI210" t="s">
        <v>2081</v>
      </c>
      <c r="BJ210" t="s">
        <v>10948</v>
      </c>
      <c r="BK210">
        <v>73.430000000000007</v>
      </c>
      <c r="BM210" t="s">
        <v>3156</v>
      </c>
      <c r="BN210" t="s">
        <v>10948</v>
      </c>
      <c r="BO210" t="s">
        <v>55</v>
      </c>
      <c r="BP210">
        <v>160</v>
      </c>
    </row>
    <row r="211" spans="1:68" x14ac:dyDescent="0.25">
      <c r="C211" t="s">
        <v>21</v>
      </c>
      <c r="D211">
        <v>354.96000000000004</v>
      </c>
      <c r="H211" s="1">
        <v>41901</v>
      </c>
      <c r="I211">
        <v>9338.6370000000006</v>
      </c>
      <c r="K211" s="1">
        <v>41901</v>
      </c>
      <c r="L211">
        <v>9338.6370000000006</v>
      </c>
      <c r="N211" s="1">
        <v>42875</v>
      </c>
      <c r="O211">
        <v>2997.5780000000004</v>
      </c>
      <c r="Q211" s="1">
        <v>42094</v>
      </c>
      <c r="R211">
        <v>200.71600000000001</v>
      </c>
      <c r="T211" s="1">
        <v>42702</v>
      </c>
      <c r="U211">
        <v>3428.3720000000003</v>
      </c>
      <c r="Y211" t="s">
        <v>1610</v>
      </c>
      <c r="Z211">
        <v>176.292</v>
      </c>
      <c r="AB211" t="s">
        <v>1610</v>
      </c>
      <c r="AC211">
        <v>176.292</v>
      </c>
      <c r="AE211" t="s">
        <v>1480</v>
      </c>
      <c r="AF211">
        <v>143.41999999999999</v>
      </c>
      <c r="AJ211" t="s">
        <v>1610</v>
      </c>
      <c r="AK211">
        <v>176.292</v>
      </c>
      <c r="AN211" t="s">
        <v>1610</v>
      </c>
      <c r="AO211">
        <v>176.292</v>
      </c>
      <c r="AQ211" t="s">
        <v>1610</v>
      </c>
      <c r="AR211">
        <v>35.258000000000003</v>
      </c>
      <c r="AV211" t="s">
        <v>1610</v>
      </c>
      <c r="AW211">
        <v>35.258000000000003</v>
      </c>
      <c r="BA211" t="s">
        <v>349</v>
      </c>
      <c r="BB211" t="s">
        <v>10948</v>
      </c>
      <c r="BC211">
        <v>55.77600000000001</v>
      </c>
      <c r="BE211" t="s">
        <v>761</v>
      </c>
      <c r="BF211" t="s">
        <v>10948</v>
      </c>
      <c r="BG211">
        <v>706.86</v>
      </c>
      <c r="BI211" t="s">
        <v>37</v>
      </c>
      <c r="BJ211" t="s">
        <v>10948</v>
      </c>
      <c r="BK211">
        <v>50.288000000000004</v>
      </c>
      <c r="BM211" t="s">
        <v>2358</v>
      </c>
      <c r="BN211" t="s">
        <v>10948</v>
      </c>
      <c r="BO211" t="s">
        <v>55</v>
      </c>
      <c r="BP211">
        <v>63.88</v>
      </c>
    </row>
    <row r="212" spans="1:68" x14ac:dyDescent="0.25">
      <c r="A212" t="s">
        <v>3063</v>
      </c>
      <c r="B212" t="s">
        <v>10948</v>
      </c>
      <c r="C212" t="s">
        <v>79</v>
      </c>
      <c r="D212">
        <v>122.38199999999999</v>
      </c>
      <c r="H212" s="1">
        <v>41902</v>
      </c>
      <c r="I212">
        <v>5335.9679999999998</v>
      </c>
      <c r="K212" s="1">
        <v>41902</v>
      </c>
      <c r="L212">
        <v>5335.9679999999998</v>
      </c>
      <c r="N212" s="1">
        <v>42874</v>
      </c>
      <c r="O212">
        <v>4919.1819999999998</v>
      </c>
      <c r="Q212" s="1">
        <v>41700</v>
      </c>
      <c r="R212">
        <v>202.38400000000001</v>
      </c>
      <c r="T212" s="1">
        <v>41807</v>
      </c>
      <c r="U212">
        <v>3418.5020000000004</v>
      </c>
      <c r="Y212" t="s">
        <v>1434</v>
      </c>
      <c r="Z212">
        <v>5.76</v>
      </c>
      <c r="AB212" t="s">
        <v>1434</v>
      </c>
      <c r="AC212">
        <v>5.76</v>
      </c>
      <c r="AE212" t="s">
        <v>1733</v>
      </c>
      <c r="AF212">
        <v>32.648000000000003</v>
      </c>
      <c r="AJ212" t="s">
        <v>1434</v>
      </c>
      <c r="AK212">
        <v>5.76</v>
      </c>
      <c r="AN212" t="s">
        <v>1434</v>
      </c>
      <c r="AO212">
        <v>5.76</v>
      </c>
      <c r="AQ212" t="s">
        <v>1434</v>
      </c>
      <c r="AR212">
        <v>176.292</v>
      </c>
      <c r="AV212" t="s">
        <v>1434</v>
      </c>
      <c r="AW212">
        <v>176.292</v>
      </c>
      <c r="BA212" t="s">
        <v>3097</v>
      </c>
      <c r="BB212" t="s">
        <v>10948</v>
      </c>
      <c r="BC212">
        <v>3999.95</v>
      </c>
      <c r="BE212" t="s">
        <v>111</v>
      </c>
      <c r="BF212" t="s">
        <v>10948</v>
      </c>
      <c r="BG212">
        <v>705.54399999999998</v>
      </c>
      <c r="BI212" t="s">
        <v>1031</v>
      </c>
      <c r="BJ212" t="s">
        <v>10948</v>
      </c>
      <c r="BK212">
        <v>64.623999999999995</v>
      </c>
      <c r="BM212" t="s">
        <v>446</v>
      </c>
      <c r="BN212" t="s">
        <v>10948</v>
      </c>
      <c r="BO212" t="s">
        <v>55</v>
      </c>
      <c r="BP212">
        <v>62.400000000000006</v>
      </c>
    </row>
    <row r="213" spans="1:68" x14ac:dyDescent="0.25">
      <c r="C213" t="s">
        <v>12</v>
      </c>
      <c r="D213">
        <v>108.78399999999999</v>
      </c>
      <c r="H213" s="1">
        <v>41903</v>
      </c>
      <c r="I213">
        <v>2679.6519999999996</v>
      </c>
      <c r="K213" s="1">
        <v>41903</v>
      </c>
      <c r="L213">
        <v>2679.6519999999996</v>
      </c>
      <c r="N213" s="1">
        <v>42873</v>
      </c>
      <c r="O213">
        <v>1830.508</v>
      </c>
      <c r="Q213" s="1">
        <v>41970</v>
      </c>
      <c r="R213">
        <v>203.65999999999997</v>
      </c>
      <c r="T213" s="1">
        <v>41961</v>
      </c>
      <c r="U213">
        <v>3406.8550000000005</v>
      </c>
      <c r="Y213" t="s">
        <v>2405</v>
      </c>
      <c r="Z213">
        <v>235.56399999999999</v>
      </c>
      <c r="AB213" t="s">
        <v>2405</v>
      </c>
      <c r="AC213">
        <v>235.56399999999999</v>
      </c>
      <c r="AE213" t="s">
        <v>606</v>
      </c>
      <c r="AF213">
        <v>62.129999999999995</v>
      </c>
      <c r="AJ213" t="s">
        <v>2405</v>
      </c>
      <c r="AK213">
        <v>235.56399999999999</v>
      </c>
      <c r="AN213" t="s">
        <v>2405</v>
      </c>
      <c r="AO213">
        <v>235.56399999999999</v>
      </c>
      <c r="AQ213" t="s">
        <v>2405</v>
      </c>
      <c r="AR213">
        <v>5.76</v>
      </c>
      <c r="AV213" t="s">
        <v>2405</v>
      </c>
      <c r="AW213">
        <v>5.76</v>
      </c>
      <c r="BA213" t="s">
        <v>1754</v>
      </c>
      <c r="BB213" t="s">
        <v>10948</v>
      </c>
      <c r="BC213">
        <v>7.5600000000000005</v>
      </c>
      <c r="BE213" t="s">
        <v>3254</v>
      </c>
      <c r="BF213" t="s">
        <v>10948</v>
      </c>
      <c r="BG213">
        <v>703.71</v>
      </c>
      <c r="BI213" t="s">
        <v>1644</v>
      </c>
      <c r="BJ213" t="s">
        <v>10948</v>
      </c>
      <c r="BK213">
        <v>44.39200000000001</v>
      </c>
      <c r="BM213" t="s">
        <v>1950</v>
      </c>
      <c r="BN213" t="s">
        <v>10948</v>
      </c>
      <c r="BO213" t="s">
        <v>55</v>
      </c>
      <c r="BP213">
        <v>58.415999999999997</v>
      </c>
    </row>
    <row r="214" spans="1:68" x14ac:dyDescent="0.25">
      <c r="C214" t="s">
        <v>21</v>
      </c>
      <c r="D214">
        <v>271.95999999999998</v>
      </c>
      <c r="H214" s="1">
        <v>41904</v>
      </c>
      <c r="I214">
        <v>1240.2660000000001</v>
      </c>
      <c r="K214" s="1">
        <v>41904</v>
      </c>
      <c r="L214">
        <v>1240.2660000000001</v>
      </c>
      <c r="N214" s="1">
        <v>42871</v>
      </c>
      <c r="O214">
        <v>221.024</v>
      </c>
      <c r="Q214" s="1">
        <v>42598</v>
      </c>
      <c r="R214">
        <v>204.54</v>
      </c>
      <c r="T214" s="1">
        <v>42742</v>
      </c>
      <c r="U214">
        <v>3395.59</v>
      </c>
      <c r="Y214" t="s">
        <v>2057</v>
      </c>
      <c r="Z214">
        <v>58.48</v>
      </c>
      <c r="AB214" t="s">
        <v>2057</v>
      </c>
      <c r="AC214">
        <v>58.48</v>
      </c>
      <c r="AE214" t="s">
        <v>1529</v>
      </c>
      <c r="AF214">
        <v>834.59999999999991</v>
      </c>
      <c r="AJ214" t="s">
        <v>2057</v>
      </c>
      <c r="AK214">
        <v>58.48</v>
      </c>
      <c r="AN214" t="s">
        <v>2057</v>
      </c>
      <c r="AO214">
        <v>58.48</v>
      </c>
      <c r="AQ214" t="s">
        <v>2057</v>
      </c>
      <c r="AR214">
        <v>235.56399999999999</v>
      </c>
      <c r="AV214" t="s">
        <v>2057</v>
      </c>
      <c r="AW214">
        <v>235.56399999999999</v>
      </c>
      <c r="BA214" t="s">
        <v>269</v>
      </c>
      <c r="BB214" t="s">
        <v>10948</v>
      </c>
      <c r="BC214">
        <v>189.88200000000001</v>
      </c>
      <c r="BE214" t="s">
        <v>1883</v>
      </c>
      <c r="BF214" t="s">
        <v>10948</v>
      </c>
      <c r="BG214">
        <v>700.70399999999995</v>
      </c>
      <c r="BI214" t="s">
        <v>1474</v>
      </c>
      <c r="BJ214" t="s">
        <v>10948</v>
      </c>
      <c r="BK214">
        <v>14.28</v>
      </c>
      <c r="BM214" t="s">
        <v>2104</v>
      </c>
      <c r="BN214" t="s">
        <v>10948</v>
      </c>
      <c r="BO214" t="s">
        <v>55</v>
      </c>
      <c r="BP214">
        <v>47.97</v>
      </c>
    </row>
    <row r="215" spans="1:68" x14ac:dyDescent="0.25">
      <c r="A215" t="s">
        <v>1834</v>
      </c>
      <c r="B215" t="s">
        <v>10948</v>
      </c>
      <c r="C215" t="s">
        <v>55</v>
      </c>
      <c r="D215">
        <v>944.93000000000006</v>
      </c>
      <c r="H215" s="1">
        <v>41905</v>
      </c>
      <c r="I215">
        <v>10662.337000000001</v>
      </c>
      <c r="K215" s="1">
        <v>41905</v>
      </c>
      <c r="L215">
        <v>10662.337000000001</v>
      </c>
      <c r="N215" s="1">
        <v>42870</v>
      </c>
      <c r="O215">
        <v>421.26400000000001</v>
      </c>
      <c r="Q215" s="1">
        <v>41748</v>
      </c>
      <c r="R215">
        <v>205.47</v>
      </c>
      <c r="T215" s="1">
        <v>42232</v>
      </c>
      <c r="U215">
        <v>3378.9319999999998</v>
      </c>
      <c r="Y215" t="s">
        <v>322</v>
      </c>
      <c r="Z215">
        <v>66.42</v>
      </c>
      <c r="AB215" t="s">
        <v>322</v>
      </c>
      <c r="AC215">
        <v>66.42</v>
      </c>
      <c r="AE215" t="s">
        <v>2765</v>
      </c>
      <c r="AF215">
        <v>51.48</v>
      </c>
      <c r="AJ215" t="s">
        <v>322</v>
      </c>
      <c r="AK215">
        <v>66.42</v>
      </c>
      <c r="AN215" t="s">
        <v>322</v>
      </c>
      <c r="AO215">
        <v>66.42</v>
      </c>
      <c r="AQ215" t="s">
        <v>322</v>
      </c>
      <c r="AR215">
        <v>58.48</v>
      </c>
      <c r="AV215" t="s">
        <v>322</v>
      </c>
      <c r="AW215">
        <v>58.48</v>
      </c>
      <c r="BA215" t="s">
        <v>1305</v>
      </c>
      <c r="BB215" t="s">
        <v>10948</v>
      </c>
      <c r="BC215">
        <v>2678.94</v>
      </c>
      <c r="BE215" t="s">
        <v>337</v>
      </c>
      <c r="BF215" t="s">
        <v>10948</v>
      </c>
      <c r="BG215">
        <v>699.98</v>
      </c>
      <c r="BI215" t="s">
        <v>2103</v>
      </c>
      <c r="BJ215" t="s">
        <v>10948</v>
      </c>
      <c r="BK215">
        <v>14.427000000000003</v>
      </c>
      <c r="BM215" t="s">
        <v>1230</v>
      </c>
      <c r="BN215" t="s">
        <v>10948</v>
      </c>
      <c r="BO215" t="s">
        <v>55</v>
      </c>
      <c r="BP215">
        <v>124.25</v>
      </c>
    </row>
    <row r="216" spans="1:68" x14ac:dyDescent="0.25">
      <c r="A216" t="s">
        <v>1494</v>
      </c>
      <c r="B216" t="s">
        <v>10948</v>
      </c>
      <c r="C216" t="s">
        <v>12</v>
      </c>
      <c r="D216">
        <v>10.44</v>
      </c>
      <c r="H216" s="1">
        <v>41906</v>
      </c>
      <c r="I216">
        <v>211.96</v>
      </c>
      <c r="K216" s="1">
        <v>41906</v>
      </c>
      <c r="L216">
        <v>211.96</v>
      </c>
      <c r="N216" s="1">
        <v>42869</v>
      </c>
      <c r="O216">
        <v>4182.061999999999</v>
      </c>
      <c r="Q216" s="1">
        <v>41927</v>
      </c>
      <c r="R216">
        <v>206.72399999999996</v>
      </c>
      <c r="T216" s="1">
        <v>42166</v>
      </c>
      <c r="U216">
        <v>3373.5640000000003</v>
      </c>
      <c r="Y216" t="s">
        <v>1100</v>
      </c>
      <c r="Z216">
        <v>17.64</v>
      </c>
      <c r="AB216" t="s">
        <v>1100</v>
      </c>
      <c r="AC216">
        <v>17.64</v>
      </c>
      <c r="AE216" t="s">
        <v>1403</v>
      </c>
      <c r="AF216">
        <v>35.774999999999999</v>
      </c>
      <c r="AJ216" t="s">
        <v>1100</v>
      </c>
      <c r="AK216">
        <v>17.64</v>
      </c>
      <c r="AN216" t="s">
        <v>1100</v>
      </c>
      <c r="AO216">
        <v>17.64</v>
      </c>
      <c r="AQ216" t="s">
        <v>1100</v>
      </c>
      <c r="AR216">
        <v>66.42</v>
      </c>
      <c r="AV216" t="s">
        <v>1100</v>
      </c>
      <c r="AW216">
        <v>66.42</v>
      </c>
      <c r="BA216" t="s">
        <v>546</v>
      </c>
      <c r="BB216" t="s">
        <v>10948</v>
      </c>
      <c r="BC216">
        <v>32.129999999999995</v>
      </c>
      <c r="BE216" t="s">
        <v>1984</v>
      </c>
      <c r="BF216" t="s">
        <v>10948</v>
      </c>
      <c r="BG216">
        <v>699.35199999999986</v>
      </c>
      <c r="BI216" t="s">
        <v>133</v>
      </c>
      <c r="BJ216" t="s">
        <v>10948</v>
      </c>
      <c r="BK216">
        <v>12.077999999999999</v>
      </c>
      <c r="BM216" t="s">
        <v>846</v>
      </c>
      <c r="BN216" t="s">
        <v>10948</v>
      </c>
      <c r="BO216" t="s">
        <v>55</v>
      </c>
      <c r="BP216">
        <v>99.9</v>
      </c>
    </row>
    <row r="217" spans="1:68" x14ac:dyDescent="0.25">
      <c r="C217" t="s">
        <v>21</v>
      </c>
      <c r="D217">
        <v>31.32</v>
      </c>
      <c r="H217" s="1">
        <v>41907</v>
      </c>
      <c r="I217">
        <v>354.8888</v>
      </c>
      <c r="K217" s="1">
        <v>41907</v>
      </c>
      <c r="L217">
        <v>354.8888</v>
      </c>
      <c r="N217" s="1">
        <v>42868</v>
      </c>
      <c r="O217">
        <v>3066.3780000000002</v>
      </c>
      <c r="Q217" s="1">
        <v>42208</v>
      </c>
      <c r="R217">
        <v>208.27199999999999</v>
      </c>
      <c r="T217" s="1">
        <v>43031</v>
      </c>
      <c r="U217">
        <v>3352.3940000000002</v>
      </c>
      <c r="Y217" t="s">
        <v>199</v>
      </c>
      <c r="Z217">
        <v>155.25</v>
      </c>
      <c r="AB217" t="s">
        <v>199</v>
      </c>
      <c r="AC217">
        <v>155.25</v>
      </c>
      <c r="AE217" t="s">
        <v>70</v>
      </c>
      <c r="AF217">
        <v>66.663000000000011</v>
      </c>
      <c r="AJ217" t="s">
        <v>199</v>
      </c>
      <c r="AK217">
        <v>155.25</v>
      </c>
      <c r="AN217" t="s">
        <v>199</v>
      </c>
      <c r="AO217">
        <v>155.25</v>
      </c>
      <c r="AQ217" t="s">
        <v>199</v>
      </c>
      <c r="AR217">
        <v>17.64</v>
      </c>
      <c r="AV217" t="s">
        <v>199</v>
      </c>
      <c r="AW217">
        <v>17.64</v>
      </c>
      <c r="BA217" t="s">
        <v>1690</v>
      </c>
      <c r="BB217" t="s">
        <v>10948</v>
      </c>
      <c r="BC217">
        <v>403.2</v>
      </c>
      <c r="BE217" t="s">
        <v>134</v>
      </c>
      <c r="BF217" t="s">
        <v>10948</v>
      </c>
      <c r="BG217">
        <v>696.83</v>
      </c>
      <c r="BI217" t="s">
        <v>1932</v>
      </c>
      <c r="BJ217" t="s">
        <v>10948</v>
      </c>
      <c r="BK217">
        <v>13.064</v>
      </c>
      <c r="BM217" t="s">
        <v>3010</v>
      </c>
      <c r="BN217" t="s">
        <v>10948</v>
      </c>
      <c r="BO217" t="s">
        <v>55</v>
      </c>
      <c r="BP217">
        <v>68.111999999999995</v>
      </c>
    </row>
    <row r="218" spans="1:68" x14ac:dyDescent="0.25">
      <c r="A218" t="s">
        <v>1166</v>
      </c>
      <c r="B218" t="s">
        <v>10948</v>
      </c>
      <c r="C218" t="s">
        <v>55</v>
      </c>
      <c r="D218">
        <v>48.848000000000006</v>
      </c>
      <c r="H218" s="1">
        <v>41908</v>
      </c>
      <c r="I218">
        <v>1480.6140000000003</v>
      </c>
      <c r="K218" s="1">
        <v>41908</v>
      </c>
      <c r="L218">
        <v>1480.6140000000003</v>
      </c>
      <c r="N218" s="1">
        <v>42867</v>
      </c>
      <c r="O218">
        <v>970.38400000000001</v>
      </c>
      <c r="Q218" s="1">
        <v>41672</v>
      </c>
      <c r="R218">
        <v>211.64600000000002</v>
      </c>
      <c r="T218" s="1">
        <v>42657</v>
      </c>
      <c r="U218">
        <v>3335.8879999999999</v>
      </c>
      <c r="Y218" t="s">
        <v>617</v>
      </c>
      <c r="Z218">
        <v>372.96</v>
      </c>
      <c r="AB218" t="s">
        <v>617</v>
      </c>
      <c r="AC218">
        <v>372.96</v>
      </c>
      <c r="AE218" t="s">
        <v>2194</v>
      </c>
      <c r="AF218">
        <v>41.344000000000008</v>
      </c>
      <c r="AJ218" t="s">
        <v>617</v>
      </c>
      <c r="AK218">
        <v>372.96</v>
      </c>
      <c r="AN218" t="s">
        <v>617</v>
      </c>
      <c r="AO218">
        <v>372.96</v>
      </c>
      <c r="AQ218" t="s">
        <v>617</v>
      </c>
      <c r="AR218">
        <v>155.25</v>
      </c>
      <c r="AV218" t="s">
        <v>617</v>
      </c>
      <c r="AW218">
        <v>155.25</v>
      </c>
      <c r="BA218" t="s">
        <v>2011</v>
      </c>
      <c r="BB218" t="s">
        <v>10948</v>
      </c>
      <c r="BC218">
        <v>136.46400000000003</v>
      </c>
      <c r="BE218" t="s">
        <v>2995</v>
      </c>
      <c r="BF218" t="s">
        <v>10948</v>
      </c>
      <c r="BG218">
        <v>695.7</v>
      </c>
      <c r="BI218" t="s">
        <v>1939</v>
      </c>
      <c r="BJ218" t="s">
        <v>10948</v>
      </c>
      <c r="BK218">
        <v>67.419000000000011</v>
      </c>
      <c r="BM218" t="s">
        <v>847</v>
      </c>
      <c r="BN218" t="s">
        <v>10948</v>
      </c>
      <c r="BO218" t="s">
        <v>55</v>
      </c>
      <c r="BP218">
        <v>1.98</v>
      </c>
    </row>
    <row r="219" spans="1:68" x14ac:dyDescent="0.25">
      <c r="C219" t="s">
        <v>79</v>
      </c>
      <c r="D219">
        <v>122.12</v>
      </c>
      <c r="H219" s="1">
        <v>41909</v>
      </c>
      <c r="I219">
        <v>773.43999999999994</v>
      </c>
      <c r="K219" s="1">
        <v>41909</v>
      </c>
      <c r="L219">
        <v>773.43999999999994</v>
      </c>
      <c r="N219" s="1">
        <v>42866</v>
      </c>
      <c r="O219">
        <v>449.46900000000005</v>
      </c>
      <c r="Q219" s="1">
        <v>41906</v>
      </c>
      <c r="R219">
        <v>211.96</v>
      </c>
      <c r="T219" s="1">
        <v>42815</v>
      </c>
      <c r="U219">
        <v>3332.6360000000004</v>
      </c>
      <c r="Y219" t="s">
        <v>619</v>
      </c>
      <c r="Z219">
        <v>66.080000000000013</v>
      </c>
      <c r="AB219" t="s">
        <v>619</v>
      </c>
      <c r="AC219">
        <v>66.080000000000013</v>
      </c>
      <c r="AE219" t="s">
        <v>989</v>
      </c>
      <c r="AF219">
        <v>191.97999999999996</v>
      </c>
      <c r="AJ219" t="s">
        <v>619</v>
      </c>
      <c r="AK219">
        <v>66.080000000000013</v>
      </c>
      <c r="AN219" t="s">
        <v>619</v>
      </c>
      <c r="AO219">
        <v>66.080000000000013</v>
      </c>
      <c r="AQ219" t="s">
        <v>619</v>
      </c>
      <c r="AR219">
        <v>372.96</v>
      </c>
      <c r="AV219" t="s">
        <v>619</v>
      </c>
      <c r="AW219">
        <v>372.96</v>
      </c>
      <c r="BA219" t="s">
        <v>779</v>
      </c>
      <c r="BB219" t="s">
        <v>10948</v>
      </c>
      <c r="BC219">
        <v>117.96</v>
      </c>
      <c r="BE219" t="s">
        <v>2866</v>
      </c>
      <c r="BF219" t="s">
        <v>10948</v>
      </c>
      <c r="BG219">
        <v>686.40000000000009</v>
      </c>
      <c r="BI219" t="s">
        <v>1080</v>
      </c>
      <c r="BJ219" t="s">
        <v>10948</v>
      </c>
      <c r="BK219">
        <v>4.4280000000000008</v>
      </c>
      <c r="BM219" t="s">
        <v>2767</v>
      </c>
      <c r="BN219" t="s">
        <v>10948</v>
      </c>
      <c r="BO219" t="s">
        <v>55</v>
      </c>
      <c r="BP219">
        <v>30.36</v>
      </c>
    </row>
    <row r="220" spans="1:68" x14ac:dyDescent="0.25">
      <c r="A220" t="s">
        <v>509</v>
      </c>
      <c r="B220" t="s">
        <v>10948</v>
      </c>
      <c r="C220" t="s">
        <v>79</v>
      </c>
      <c r="D220">
        <v>20.7</v>
      </c>
      <c r="H220" s="1">
        <v>41910</v>
      </c>
      <c r="I220">
        <v>490.29200000000003</v>
      </c>
      <c r="K220" s="1">
        <v>41910</v>
      </c>
      <c r="L220">
        <v>490.29200000000003</v>
      </c>
      <c r="N220" s="1">
        <v>42864</v>
      </c>
      <c r="O220">
        <v>1078.222</v>
      </c>
      <c r="Q220" s="1">
        <v>41804</v>
      </c>
      <c r="R220">
        <v>212.94</v>
      </c>
      <c r="T220" s="1">
        <v>42261</v>
      </c>
      <c r="U220">
        <v>3262.42</v>
      </c>
      <c r="Y220" t="s">
        <v>1323</v>
      </c>
      <c r="Z220">
        <v>24.192</v>
      </c>
      <c r="AB220" t="s">
        <v>1323</v>
      </c>
      <c r="AC220">
        <v>24.192</v>
      </c>
      <c r="AE220" t="s">
        <v>2723</v>
      </c>
      <c r="AF220">
        <v>583.63699999999994</v>
      </c>
      <c r="AJ220" t="s">
        <v>1323</v>
      </c>
      <c r="AK220">
        <v>24.192</v>
      </c>
      <c r="AN220" t="s">
        <v>1323</v>
      </c>
      <c r="AO220">
        <v>24.192</v>
      </c>
      <c r="AQ220" t="s">
        <v>1323</v>
      </c>
      <c r="AR220">
        <v>66.080000000000013</v>
      </c>
      <c r="AV220" t="s">
        <v>1323</v>
      </c>
      <c r="AW220">
        <v>66.080000000000013</v>
      </c>
      <c r="BA220" t="s">
        <v>494</v>
      </c>
      <c r="BB220" t="s">
        <v>10948</v>
      </c>
      <c r="BC220">
        <v>391.24799999999999</v>
      </c>
      <c r="BE220" t="s">
        <v>1360</v>
      </c>
      <c r="BF220" t="s">
        <v>10948</v>
      </c>
      <c r="BG220">
        <v>680.524</v>
      </c>
      <c r="BI220" t="s">
        <v>349</v>
      </c>
      <c r="BJ220" t="s">
        <v>10948</v>
      </c>
      <c r="BK220">
        <v>55.77600000000001</v>
      </c>
      <c r="BM220" t="s">
        <v>1407</v>
      </c>
      <c r="BN220" t="s">
        <v>10948</v>
      </c>
      <c r="BO220" t="s">
        <v>55</v>
      </c>
      <c r="BP220">
        <v>51.52000000000001</v>
      </c>
    </row>
    <row r="221" spans="1:68" x14ac:dyDescent="0.25">
      <c r="C221" t="s">
        <v>12</v>
      </c>
      <c r="D221">
        <v>62.099999999999994</v>
      </c>
      <c r="H221" s="1">
        <v>41911</v>
      </c>
      <c r="I221">
        <v>8109.07</v>
      </c>
      <c r="K221" s="1">
        <v>41911</v>
      </c>
      <c r="L221">
        <v>8109.07</v>
      </c>
      <c r="N221" s="1">
        <v>42863</v>
      </c>
      <c r="O221">
        <v>3658.5540000000005</v>
      </c>
      <c r="Q221" s="1">
        <v>41973</v>
      </c>
      <c r="R221">
        <v>219.154</v>
      </c>
      <c r="T221" s="1">
        <v>42359</v>
      </c>
      <c r="U221">
        <v>3257.7599999999998</v>
      </c>
      <c r="Y221" t="s">
        <v>1321</v>
      </c>
      <c r="Z221">
        <v>87.397999999999996</v>
      </c>
      <c r="AB221" t="s">
        <v>1321</v>
      </c>
      <c r="AC221">
        <v>87.397999999999996</v>
      </c>
      <c r="AE221" t="s">
        <v>1149</v>
      </c>
      <c r="AF221">
        <v>115.02400000000002</v>
      </c>
      <c r="AJ221" t="s">
        <v>1321</v>
      </c>
      <c r="AK221">
        <v>87.397999999999996</v>
      </c>
      <c r="AN221" t="s">
        <v>1321</v>
      </c>
      <c r="AO221">
        <v>87.397999999999996</v>
      </c>
      <c r="AQ221" t="s">
        <v>1321</v>
      </c>
      <c r="AR221">
        <v>24.192</v>
      </c>
      <c r="AV221" t="s">
        <v>1321</v>
      </c>
      <c r="AW221">
        <v>24.192</v>
      </c>
      <c r="BA221" t="s">
        <v>1390</v>
      </c>
      <c r="BB221" t="s">
        <v>10948</v>
      </c>
      <c r="BC221">
        <v>387.13600000000002</v>
      </c>
      <c r="BE221" t="s">
        <v>2433</v>
      </c>
      <c r="BF221" t="s">
        <v>10948</v>
      </c>
      <c r="BG221">
        <v>678.41399999999999</v>
      </c>
      <c r="BI221" t="s">
        <v>3097</v>
      </c>
      <c r="BJ221" t="s">
        <v>10948</v>
      </c>
      <c r="BK221">
        <v>3999.95</v>
      </c>
      <c r="BM221" t="s">
        <v>1408</v>
      </c>
      <c r="BN221" t="s">
        <v>10948</v>
      </c>
      <c r="BO221" t="s">
        <v>55</v>
      </c>
      <c r="BP221">
        <v>3.04</v>
      </c>
    </row>
    <row r="222" spans="1:68" x14ac:dyDescent="0.25">
      <c r="C222" t="s">
        <v>21</v>
      </c>
      <c r="D222">
        <v>20.7</v>
      </c>
      <c r="H222" s="1">
        <v>41912</v>
      </c>
      <c r="I222">
        <v>987.53200000000015</v>
      </c>
      <c r="K222" s="1">
        <v>41912</v>
      </c>
      <c r="L222">
        <v>987.53200000000015</v>
      </c>
      <c r="N222" s="1">
        <v>42862</v>
      </c>
      <c r="O222">
        <v>2549.4679999999998</v>
      </c>
      <c r="Q222" s="1">
        <v>42871</v>
      </c>
      <c r="R222">
        <v>221.024</v>
      </c>
      <c r="T222" s="1">
        <v>41884</v>
      </c>
      <c r="U222">
        <v>3254.15</v>
      </c>
      <c r="Y222" t="s">
        <v>1268</v>
      </c>
      <c r="Z222">
        <v>32.364000000000004</v>
      </c>
      <c r="AB222" t="s">
        <v>1268</v>
      </c>
      <c r="AC222">
        <v>32.364000000000004</v>
      </c>
      <c r="AE222" t="s">
        <v>2651</v>
      </c>
      <c r="AF222">
        <v>100.392</v>
      </c>
      <c r="AJ222" t="s">
        <v>1268</v>
      </c>
      <c r="AK222">
        <v>32.364000000000004</v>
      </c>
      <c r="AN222" t="s">
        <v>1268</v>
      </c>
      <c r="AO222">
        <v>32.364000000000004</v>
      </c>
      <c r="AQ222" t="s">
        <v>1268</v>
      </c>
      <c r="AR222">
        <v>87.397999999999996</v>
      </c>
      <c r="AV222" t="s">
        <v>1268</v>
      </c>
      <c r="AW222">
        <v>87.397999999999996</v>
      </c>
      <c r="BA222" t="s">
        <v>2350</v>
      </c>
      <c r="BB222" t="s">
        <v>10948</v>
      </c>
      <c r="BC222">
        <v>719.13600000000008</v>
      </c>
      <c r="BE222" t="s">
        <v>1557</v>
      </c>
      <c r="BF222" t="s">
        <v>10948</v>
      </c>
      <c r="BG222">
        <v>676.3900000000001</v>
      </c>
      <c r="BI222" t="s">
        <v>1754</v>
      </c>
      <c r="BJ222" t="s">
        <v>10948</v>
      </c>
      <c r="BK222">
        <v>7.5600000000000005</v>
      </c>
      <c r="BM222" t="s">
        <v>241</v>
      </c>
      <c r="BN222" t="s">
        <v>10948</v>
      </c>
      <c r="BO222" t="s">
        <v>55</v>
      </c>
      <c r="BP222">
        <v>419.68000000000006</v>
      </c>
    </row>
    <row r="223" spans="1:68" x14ac:dyDescent="0.25">
      <c r="A223" t="s">
        <v>1057</v>
      </c>
      <c r="B223" t="s">
        <v>10948</v>
      </c>
      <c r="C223" t="s">
        <v>79</v>
      </c>
      <c r="D223">
        <v>5.76</v>
      </c>
      <c r="H223" s="1">
        <v>41913</v>
      </c>
      <c r="I223">
        <v>4.71</v>
      </c>
      <c r="K223" s="1">
        <v>41913</v>
      </c>
      <c r="L223">
        <v>4.71</v>
      </c>
      <c r="N223" s="1">
        <v>42861</v>
      </c>
      <c r="O223">
        <v>3183.3697999999999</v>
      </c>
      <c r="Q223" s="1">
        <v>41787</v>
      </c>
      <c r="R223">
        <v>221.96800000000002</v>
      </c>
      <c r="T223" s="1">
        <v>42820</v>
      </c>
      <c r="U223">
        <v>3252.88</v>
      </c>
      <c r="Y223" t="s">
        <v>994</v>
      </c>
      <c r="Z223">
        <v>95.759999999999991</v>
      </c>
      <c r="AB223" t="s">
        <v>994</v>
      </c>
      <c r="AC223">
        <v>95.759999999999991</v>
      </c>
      <c r="AE223" t="s">
        <v>1266</v>
      </c>
      <c r="AF223">
        <v>117.744</v>
      </c>
      <c r="AJ223" t="s">
        <v>994</v>
      </c>
      <c r="AK223">
        <v>95.759999999999991</v>
      </c>
      <c r="AN223" t="s">
        <v>994</v>
      </c>
      <c r="AO223">
        <v>95.759999999999991</v>
      </c>
      <c r="AQ223" t="s">
        <v>994</v>
      </c>
      <c r="AR223">
        <v>32.364000000000004</v>
      </c>
      <c r="AV223" t="s">
        <v>994</v>
      </c>
      <c r="AW223">
        <v>32.364000000000004</v>
      </c>
      <c r="BA223" t="s">
        <v>2919</v>
      </c>
      <c r="BB223" t="s">
        <v>10948</v>
      </c>
      <c r="BC223">
        <v>26.135999999999999</v>
      </c>
      <c r="BE223" t="s">
        <v>1398</v>
      </c>
      <c r="BF223" t="s">
        <v>10948</v>
      </c>
      <c r="BG223">
        <v>675.22</v>
      </c>
      <c r="BI223" t="s">
        <v>269</v>
      </c>
      <c r="BJ223" t="s">
        <v>10948</v>
      </c>
      <c r="BK223">
        <v>189.88200000000001</v>
      </c>
      <c r="BM223" t="s">
        <v>2222</v>
      </c>
      <c r="BN223" t="s">
        <v>10948</v>
      </c>
      <c r="BO223" t="s">
        <v>55</v>
      </c>
      <c r="BP223">
        <v>1287.45</v>
      </c>
    </row>
    <row r="224" spans="1:68" x14ac:dyDescent="0.25">
      <c r="A224" t="s">
        <v>1667</v>
      </c>
      <c r="B224" t="s">
        <v>10948</v>
      </c>
      <c r="C224" t="s">
        <v>21</v>
      </c>
      <c r="D224">
        <v>44.400000000000006</v>
      </c>
      <c r="H224" s="1">
        <v>41914</v>
      </c>
      <c r="I224">
        <v>598.14400000000001</v>
      </c>
      <c r="K224" s="1">
        <v>41914</v>
      </c>
      <c r="L224">
        <v>598.14400000000001</v>
      </c>
      <c r="N224" s="1">
        <v>42860</v>
      </c>
      <c r="O224">
        <v>185.12300000000002</v>
      </c>
      <c r="Q224" s="1">
        <v>42285</v>
      </c>
      <c r="R224">
        <v>222.12</v>
      </c>
      <c r="T224" s="1">
        <v>42368</v>
      </c>
      <c r="U224">
        <v>3251.3400000000006</v>
      </c>
      <c r="Y224" t="s">
        <v>2682</v>
      </c>
      <c r="Z224">
        <v>21.75</v>
      </c>
      <c r="AB224" t="s">
        <v>2682</v>
      </c>
      <c r="AC224">
        <v>21.75</v>
      </c>
      <c r="AE224" t="s">
        <v>1327</v>
      </c>
      <c r="AF224">
        <v>100.91999999999999</v>
      </c>
      <c r="AJ224" t="s">
        <v>2682</v>
      </c>
      <c r="AK224">
        <v>21.75</v>
      </c>
      <c r="AN224" t="s">
        <v>2682</v>
      </c>
      <c r="AO224">
        <v>21.75</v>
      </c>
      <c r="AQ224" t="s">
        <v>2682</v>
      </c>
      <c r="AR224">
        <v>95.759999999999991</v>
      </c>
      <c r="AV224" t="s">
        <v>2682</v>
      </c>
      <c r="AW224">
        <v>95.759999999999991</v>
      </c>
      <c r="BA224" t="s">
        <v>1425</v>
      </c>
      <c r="BB224" t="s">
        <v>10948</v>
      </c>
      <c r="BC224">
        <v>592.20000000000005</v>
      </c>
      <c r="BE224" t="s">
        <v>607</v>
      </c>
      <c r="BF224" t="s">
        <v>10948</v>
      </c>
      <c r="BG224">
        <v>673.5680000000001</v>
      </c>
      <c r="BI224" t="s">
        <v>1305</v>
      </c>
      <c r="BJ224" t="s">
        <v>10948</v>
      </c>
      <c r="BK224">
        <v>2678.94</v>
      </c>
      <c r="BM224" t="s">
        <v>725</v>
      </c>
      <c r="BN224" t="s">
        <v>10948</v>
      </c>
      <c r="BO224" t="s">
        <v>55</v>
      </c>
      <c r="BP224">
        <v>159.56</v>
      </c>
    </row>
    <row r="225" spans="1:68" x14ac:dyDescent="0.25">
      <c r="A225" t="s">
        <v>2701</v>
      </c>
      <c r="B225" t="s">
        <v>10948</v>
      </c>
      <c r="C225" t="s">
        <v>79</v>
      </c>
      <c r="D225">
        <v>16.520000000000003</v>
      </c>
      <c r="H225" s="1">
        <v>41915</v>
      </c>
      <c r="I225">
        <v>862.68300000000011</v>
      </c>
      <c r="K225" s="1">
        <v>41915</v>
      </c>
      <c r="L225">
        <v>862.68300000000011</v>
      </c>
      <c r="N225" s="1">
        <v>42859</v>
      </c>
      <c r="O225">
        <v>1389.4050000000004</v>
      </c>
      <c r="Q225" s="1">
        <v>41934</v>
      </c>
      <c r="R225">
        <v>223.80799999999999</v>
      </c>
      <c r="T225" s="1">
        <v>42292</v>
      </c>
      <c r="U225">
        <v>3219.5540000000001</v>
      </c>
      <c r="Y225" t="s">
        <v>3053</v>
      </c>
      <c r="Z225">
        <v>56.671999999999997</v>
      </c>
      <c r="AB225" t="s">
        <v>3053</v>
      </c>
      <c r="AC225">
        <v>56.671999999999997</v>
      </c>
      <c r="AE225" t="s">
        <v>1921</v>
      </c>
      <c r="AF225">
        <v>8878.4</v>
      </c>
      <c r="AJ225" t="s">
        <v>3053</v>
      </c>
      <c r="AK225">
        <v>56.671999999999997</v>
      </c>
      <c r="AN225" t="s">
        <v>3053</v>
      </c>
      <c r="AO225">
        <v>56.671999999999997</v>
      </c>
      <c r="AQ225" t="s">
        <v>3053</v>
      </c>
      <c r="AR225">
        <v>21.75</v>
      </c>
      <c r="AV225" t="s">
        <v>3053</v>
      </c>
      <c r="AW225">
        <v>21.75</v>
      </c>
      <c r="BA225" t="s">
        <v>616</v>
      </c>
      <c r="BB225" t="s">
        <v>10948</v>
      </c>
      <c r="BC225">
        <v>157.91999999999999</v>
      </c>
      <c r="BE225" t="s">
        <v>922</v>
      </c>
      <c r="BF225" t="s">
        <v>10948</v>
      </c>
      <c r="BG225">
        <v>671.93</v>
      </c>
      <c r="BI225" t="s">
        <v>546</v>
      </c>
      <c r="BJ225" t="s">
        <v>10948</v>
      </c>
      <c r="BK225">
        <v>32.129999999999995</v>
      </c>
      <c r="BM225" t="s">
        <v>2111</v>
      </c>
      <c r="BN225" t="s">
        <v>10948</v>
      </c>
      <c r="BO225" t="s">
        <v>55</v>
      </c>
      <c r="BP225">
        <v>499.95</v>
      </c>
    </row>
    <row r="226" spans="1:68" x14ac:dyDescent="0.25">
      <c r="C226" t="s">
        <v>12</v>
      </c>
      <c r="D226">
        <v>4.13</v>
      </c>
      <c r="H226" s="1">
        <v>41916</v>
      </c>
      <c r="I226">
        <v>728.74800000000005</v>
      </c>
      <c r="K226" s="1">
        <v>41916</v>
      </c>
      <c r="L226">
        <v>728.74800000000005</v>
      </c>
      <c r="N226" s="1">
        <v>42858</v>
      </c>
      <c r="O226">
        <v>1386.346</v>
      </c>
      <c r="Q226" s="1">
        <v>42451</v>
      </c>
      <c r="R226">
        <v>226.46800000000002</v>
      </c>
      <c r="T226" s="1">
        <v>42308</v>
      </c>
      <c r="U226">
        <v>3211.0090000000005</v>
      </c>
      <c r="Y226" t="s">
        <v>742</v>
      </c>
      <c r="Z226">
        <v>84.388000000000005</v>
      </c>
      <c r="AB226" t="s">
        <v>742</v>
      </c>
      <c r="AC226">
        <v>84.388000000000005</v>
      </c>
      <c r="AE226" t="s">
        <v>911</v>
      </c>
      <c r="AF226">
        <v>2481.1499999999996</v>
      </c>
      <c r="AJ226" t="s">
        <v>742</v>
      </c>
      <c r="AK226">
        <v>84.388000000000005</v>
      </c>
      <c r="AN226" t="s">
        <v>742</v>
      </c>
      <c r="AO226">
        <v>84.388000000000005</v>
      </c>
      <c r="AQ226" t="s">
        <v>742</v>
      </c>
      <c r="AR226">
        <v>56.671999999999997</v>
      </c>
      <c r="AV226" t="s">
        <v>742</v>
      </c>
      <c r="AW226">
        <v>56.671999999999997</v>
      </c>
      <c r="BA226" t="s">
        <v>2936</v>
      </c>
      <c r="BB226" t="s">
        <v>10948</v>
      </c>
      <c r="BC226">
        <v>33.528000000000006</v>
      </c>
      <c r="BE226" t="s">
        <v>2372</v>
      </c>
      <c r="BF226" t="s">
        <v>10948</v>
      </c>
      <c r="BG226">
        <v>669.54600000000005</v>
      </c>
      <c r="BI226" t="s">
        <v>1690</v>
      </c>
      <c r="BJ226" t="s">
        <v>10948</v>
      </c>
      <c r="BK226">
        <v>403.2</v>
      </c>
      <c r="BM226" t="s">
        <v>1079</v>
      </c>
      <c r="BN226" t="s">
        <v>10948</v>
      </c>
      <c r="BO226" t="s">
        <v>55</v>
      </c>
      <c r="BP226">
        <v>171.96</v>
      </c>
    </row>
    <row r="227" spans="1:68" x14ac:dyDescent="0.25">
      <c r="C227" t="s">
        <v>21</v>
      </c>
      <c r="D227">
        <v>20.65</v>
      </c>
      <c r="H227" s="1">
        <v>41917</v>
      </c>
      <c r="I227">
        <v>191.9</v>
      </c>
      <c r="K227" s="1">
        <v>41917</v>
      </c>
      <c r="L227">
        <v>191.9</v>
      </c>
      <c r="N227" s="1">
        <v>42857</v>
      </c>
      <c r="O227">
        <v>399.10999999999996</v>
      </c>
      <c r="Q227" s="1">
        <v>42776</v>
      </c>
      <c r="R227">
        <v>227.10299999999998</v>
      </c>
      <c r="T227" s="1">
        <v>42107</v>
      </c>
      <c r="U227">
        <v>3192.6780000000003</v>
      </c>
      <c r="Y227" t="s">
        <v>927</v>
      </c>
      <c r="Z227">
        <v>93.624000000000024</v>
      </c>
      <c r="AB227" t="s">
        <v>927</v>
      </c>
      <c r="AC227">
        <v>93.624000000000024</v>
      </c>
      <c r="AE227" t="s">
        <v>3206</v>
      </c>
      <c r="AF227">
        <v>186.49599999999998</v>
      </c>
      <c r="AJ227" t="s">
        <v>927</v>
      </c>
      <c r="AK227">
        <v>93.624000000000024</v>
      </c>
      <c r="AN227" t="s">
        <v>927</v>
      </c>
      <c r="AO227">
        <v>93.624000000000024</v>
      </c>
      <c r="AQ227" t="s">
        <v>927</v>
      </c>
      <c r="AR227">
        <v>84.388000000000005</v>
      </c>
      <c r="AV227" t="s">
        <v>927</v>
      </c>
      <c r="AW227">
        <v>84.388000000000005</v>
      </c>
      <c r="BA227" t="s">
        <v>39</v>
      </c>
      <c r="BB227" t="s">
        <v>10948</v>
      </c>
      <c r="BC227">
        <v>81.96</v>
      </c>
      <c r="BE227" t="s">
        <v>2885</v>
      </c>
      <c r="BF227" t="s">
        <v>10948</v>
      </c>
      <c r="BG227">
        <v>662.84</v>
      </c>
      <c r="BI227" t="s">
        <v>2011</v>
      </c>
      <c r="BJ227" t="s">
        <v>10948</v>
      </c>
      <c r="BK227">
        <v>136.46400000000003</v>
      </c>
      <c r="BM227" t="s">
        <v>1580</v>
      </c>
      <c r="BN227" t="s">
        <v>10948</v>
      </c>
      <c r="BO227" t="s">
        <v>55</v>
      </c>
      <c r="BP227">
        <v>155.94800000000001</v>
      </c>
    </row>
    <row r="228" spans="1:68" x14ac:dyDescent="0.25">
      <c r="A228" t="s">
        <v>955</v>
      </c>
      <c r="B228" t="s">
        <v>10948</v>
      </c>
      <c r="C228" t="s">
        <v>79</v>
      </c>
      <c r="D228">
        <v>152.65</v>
      </c>
      <c r="H228" s="1">
        <v>41918</v>
      </c>
      <c r="I228">
        <v>494.71</v>
      </c>
      <c r="K228" s="1">
        <v>41918</v>
      </c>
      <c r="L228">
        <v>494.71</v>
      </c>
      <c r="N228" s="1">
        <v>42856</v>
      </c>
      <c r="O228">
        <v>4108.37</v>
      </c>
      <c r="Q228" s="1">
        <v>41852</v>
      </c>
      <c r="R228">
        <v>228.32800000000003</v>
      </c>
      <c r="T228" s="1">
        <v>42861</v>
      </c>
      <c r="U228">
        <v>3183.3697999999999</v>
      </c>
      <c r="Y228" t="s">
        <v>582</v>
      </c>
      <c r="Z228">
        <v>47.807999999999993</v>
      </c>
      <c r="AB228" t="s">
        <v>582</v>
      </c>
      <c r="AC228">
        <v>47.807999999999993</v>
      </c>
      <c r="AE228" t="s">
        <v>2420</v>
      </c>
      <c r="AF228">
        <v>320.25</v>
      </c>
      <c r="AJ228" t="s">
        <v>582</v>
      </c>
      <c r="AK228">
        <v>47.807999999999993</v>
      </c>
      <c r="AN228" t="s">
        <v>582</v>
      </c>
      <c r="AO228">
        <v>47.807999999999993</v>
      </c>
      <c r="AQ228" t="s">
        <v>582</v>
      </c>
      <c r="AR228">
        <v>93.624000000000024</v>
      </c>
      <c r="AV228" t="s">
        <v>582</v>
      </c>
      <c r="AW228">
        <v>93.624000000000024</v>
      </c>
      <c r="BA228" t="s">
        <v>976</v>
      </c>
      <c r="BB228" t="s">
        <v>10948</v>
      </c>
      <c r="BC228">
        <v>165.45600000000002</v>
      </c>
      <c r="BE228" t="s">
        <v>2941</v>
      </c>
      <c r="BF228" t="s">
        <v>10948</v>
      </c>
      <c r="BG228">
        <v>659.10799999999995</v>
      </c>
      <c r="BI228" t="s">
        <v>779</v>
      </c>
      <c r="BJ228" t="s">
        <v>10948</v>
      </c>
      <c r="BK228">
        <v>117.96</v>
      </c>
      <c r="BM228" t="s">
        <v>797</v>
      </c>
      <c r="BN228" t="s">
        <v>10948</v>
      </c>
      <c r="BO228" t="s">
        <v>55</v>
      </c>
      <c r="BP228">
        <v>404.93999999999994</v>
      </c>
    </row>
    <row r="229" spans="1:68" x14ac:dyDescent="0.25">
      <c r="A229" t="s">
        <v>1647</v>
      </c>
      <c r="B229" t="s">
        <v>10948</v>
      </c>
      <c r="C229" t="s">
        <v>12</v>
      </c>
      <c r="D229">
        <v>9.82</v>
      </c>
      <c r="H229" s="1">
        <v>41919</v>
      </c>
      <c r="I229">
        <v>237.35999999999999</v>
      </c>
      <c r="K229" s="1">
        <v>41919</v>
      </c>
      <c r="L229">
        <v>237.35999999999999</v>
      </c>
      <c r="N229" s="1">
        <v>42855</v>
      </c>
      <c r="O229">
        <v>1390.1259999999997</v>
      </c>
      <c r="Q229" s="1">
        <v>42798</v>
      </c>
      <c r="R229">
        <v>228.82200000000003</v>
      </c>
      <c r="T229" s="1">
        <v>42978</v>
      </c>
      <c r="U229">
        <v>3162.8300000000004</v>
      </c>
      <c r="Y229" t="s">
        <v>24</v>
      </c>
      <c r="Z229">
        <v>62.649999999999991</v>
      </c>
      <c r="AB229" t="s">
        <v>24</v>
      </c>
      <c r="AC229">
        <v>62.649999999999991</v>
      </c>
      <c r="AE229" t="s">
        <v>1224</v>
      </c>
      <c r="AF229">
        <v>909.97800000000007</v>
      </c>
      <c r="AJ229" t="s">
        <v>24</v>
      </c>
      <c r="AK229">
        <v>62.649999999999991</v>
      </c>
      <c r="AN229" t="s">
        <v>24</v>
      </c>
      <c r="AO229">
        <v>62.649999999999991</v>
      </c>
      <c r="AQ229" t="s">
        <v>24</v>
      </c>
      <c r="AR229">
        <v>47.807999999999993</v>
      </c>
      <c r="AV229" t="s">
        <v>24</v>
      </c>
      <c r="AW229">
        <v>47.807999999999993</v>
      </c>
      <c r="BA229" t="s">
        <v>2120</v>
      </c>
      <c r="BB229" t="s">
        <v>10948</v>
      </c>
      <c r="BC229">
        <v>185.93799999999999</v>
      </c>
      <c r="BE229" t="s">
        <v>528</v>
      </c>
      <c r="BF229" t="s">
        <v>10948</v>
      </c>
      <c r="BG229">
        <v>652.75200000000007</v>
      </c>
      <c r="BI229" t="s">
        <v>494</v>
      </c>
      <c r="BJ229" t="s">
        <v>10948</v>
      </c>
      <c r="BK229">
        <v>391.24799999999999</v>
      </c>
      <c r="BM229" t="s">
        <v>639</v>
      </c>
      <c r="BN229" t="s">
        <v>10948</v>
      </c>
      <c r="BO229" t="s">
        <v>55</v>
      </c>
      <c r="BP229">
        <v>159.98400000000001</v>
      </c>
    </row>
    <row r="230" spans="1:68" x14ac:dyDescent="0.25">
      <c r="A230" t="s">
        <v>2985</v>
      </c>
      <c r="B230" t="s">
        <v>10948</v>
      </c>
      <c r="C230" t="s">
        <v>12</v>
      </c>
      <c r="D230">
        <v>2.61</v>
      </c>
      <c r="H230" s="1">
        <v>41920</v>
      </c>
      <c r="I230">
        <v>147.392</v>
      </c>
      <c r="K230" s="1">
        <v>41920</v>
      </c>
      <c r="L230">
        <v>147.392</v>
      </c>
      <c r="N230" s="1">
        <v>42854</v>
      </c>
      <c r="O230">
        <v>1053.26</v>
      </c>
      <c r="Q230" s="1">
        <v>41732</v>
      </c>
      <c r="R230">
        <v>233.45</v>
      </c>
      <c r="T230" s="1">
        <v>42138</v>
      </c>
      <c r="U230">
        <v>3141.1995000000006</v>
      </c>
      <c r="Y230" t="s">
        <v>2835</v>
      </c>
      <c r="Z230">
        <v>109.65</v>
      </c>
      <c r="AB230" t="s">
        <v>2835</v>
      </c>
      <c r="AC230">
        <v>109.65</v>
      </c>
      <c r="AE230" t="s">
        <v>314</v>
      </c>
      <c r="AF230">
        <v>1279.08</v>
      </c>
      <c r="AJ230" t="s">
        <v>2835</v>
      </c>
      <c r="AK230">
        <v>109.65</v>
      </c>
      <c r="AN230" t="s">
        <v>2835</v>
      </c>
      <c r="AO230">
        <v>109.65</v>
      </c>
      <c r="AQ230" t="s">
        <v>2835</v>
      </c>
      <c r="AR230">
        <v>62.649999999999991</v>
      </c>
      <c r="AV230" t="s">
        <v>2835</v>
      </c>
      <c r="AW230">
        <v>62.649999999999991</v>
      </c>
      <c r="BA230" t="s">
        <v>1299</v>
      </c>
      <c r="BB230" t="s">
        <v>10948</v>
      </c>
      <c r="BC230">
        <v>162.024</v>
      </c>
      <c r="BE230" t="s">
        <v>2158</v>
      </c>
      <c r="BF230" t="s">
        <v>10948</v>
      </c>
      <c r="BG230">
        <v>645.69600000000003</v>
      </c>
      <c r="BI230" t="s">
        <v>1390</v>
      </c>
      <c r="BJ230" t="s">
        <v>10948</v>
      </c>
      <c r="BK230">
        <v>387.13600000000002</v>
      </c>
      <c r="BM230" t="s">
        <v>2372</v>
      </c>
      <c r="BN230" t="s">
        <v>10948</v>
      </c>
      <c r="BO230" t="s">
        <v>55</v>
      </c>
      <c r="BP230">
        <v>297.57600000000002</v>
      </c>
    </row>
    <row r="231" spans="1:68" x14ac:dyDescent="0.25">
      <c r="A231" t="s">
        <v>2321</v>
      </c>
      <c r="B231" t="s">
        <v>10948</v>
      </c>
      <c r="C231" t="s">
        <v>12</v>
      </c>
      <c r="D231">
        <v>3</v>
      </c>
      <c r="H231" s="1">
        <v>41921</v>
      </c>
      <c r="I231">
        <v>249.36</v>
      </c>
      <c r="K231" s="1">
        <v>41921</v>
      </c>
      <c r="L231">
        <v>249.36</v>
      </c>
      <c r="N231" s="1">
        <v>42853</v>
      </c>
      <c r="O231">
        <v>795.29600000000005</v>
      </c>
      <c r="Q231" s="1">
        <v>42976</v>
      </c>
      <c r="R231">
        <v>235.46800000000002</v>
      </c>
      <c r="T231" s="1">
        <v>41930</v>
      </c>
      <c r="U231">
        <v>3134.9160000000002</v>
      </c>
      <c r="Y231" t="s">
        <v>1458</v>
      </c>
      <c r="Z231">
        <v>44.28</v>
      </c>
      <c r="AB231" t="s">
        <v>1458</v>
      </c>
      <c r="AC231">
        <v>44.28</v>
      </c>
      <c r="AE231" t="s">
        <v>3173</v>
      </c>
      <c r="AF231">
        <v>336.952</v>
      </c>
      <c r="AJ231" t="s">
        <v>1458</v>
      </c>
      <c r="AK231">
        <v>44.28</v>
      </c>
      <c r="AN231" t="s">
        <v>1458</v>
      </c>
      <c r="AO231">
        <v>44.28</v>
      </c>
      <c r="AQ231" t="s">
        <v>1458</v>
      </c>
      <c r="AR231">
        <v>109.65</v>
      </c>
      <c r="AV231" t="s">
        <v>1458</v>
      </c>
      <c r="AW231">
        <v>109.65</v>
      </c>
      <c r="BA231" t="s">
        <v>1916</v>
      </c>
      <c r="BB231" t="s">
        <v>10948</v>
      </c>
      <c r="BC231">
        <v>309.45600000000002</v>
      </c>
      <c r="BE231" t="s">
        <v>2715</v>
      </c>
      <c r="BF231" t="s">
        <v>10948</v>
      </c>
      <c r="BG231">
        <v>644.98</v>
      </c>
      <c r="BI231" t="s">
        <v>2350</v>
      </c>
      <c r="BJ231" t="s">
        <v>10948</v>
      </c>
      <c r="BK231">
        <v>719.13600000000008</v>
      </c>
      <c r="BM231" t="s">
        <v>229</v>
      </c>
      <c r="BN231" t="s">
        <v>10948</v>
      </c>
      <c r="BO231" t="s">
        <v>55</v>
      </c>
      <c r="BP231">
        <v>63.991999999999997</v>
      </c>
    </row>
    <row r="232" spans="1:68" x14ac:dyDescent="0.25">
      <c r="A232" t="s">
        <v>1903</v>
      </c>
      <c r="B232" t="s">
        <v>10948</v>
      </c>
      <c r="C232" t="s">
        <v>21</v>
      </c>
      <c r="D232">
        <v>40.04</v>
      </c>
      <c r="H232" s="1">
        <v>41922</v>
      </c>
      <c r="I232">
        <v>2049.386</v>
      </c>
      <c r="K232" s="1">
        <v>41922</v>
      </c>
      <c r="L232">
        <v>2049.386</v>
      </c>
      <c r="N232" s="1">
        <v>42852</v>
      </c>
      <c r="O232">
        <v>576.57560000000001</v>
      </c>
      <c r="Q232" s="1">
        <v>42496</v>
      </c>
      <c r="R232">
        <v>236.95999999999998</v>
      </c>
      <c r="T232" s="1">
        <v>42335</v>
      </c>
      <c r="U232">
        <v>3109.7834999999995</v>
      </c>
      <c r="Y232" t="s">
        <v>694</v>
      </c>
      <c r="Z232">
        <v>106.47000000000001</v>
      </c>
      <c r="AB232" t="s">
        <v>694</v>
      </c>
      <c r="AC232">
        <v>106.47000000000001</v>
      </c>
      <c r="AE232" t="s">
        <v>693</v>
      </c>
      <c r="AF232">
        <v>50.138000000000005</v>
      </c>
      <c r="AJ232" t="s">
        <v>694</v>
      </c>
      <c r="AK232">
        <v>106.47000000000001</v>
      </c>
      <c r="AN232" t="s">
        <v>694</v>
      </c>
      <c r="AO232">
        <v>106.47000000000001</v>
      </c>
      <c r="AQ232" t="s">
        <v>694</v>
      </c>
      <c r="AR232">
        <v>44.28</v>
      </c>
      <c r="AV232" t="s">
        <v>694</v>
      </c>
      <c r="AW232">
        <v>44.28</v>
      </c>
      <c r="BA232" t="s">
        <v>2272</v>
      </c>
      <c r="BB232" t="s">
        <v>10948</v>
      </c>
      <c r="BC232">
        <v>194.88</v>
      </c>
      <c r="BE232" t="s">
        <v>1640</v>
      </c>
      <c r="BF232" t="s">
        <v>10948</v>
      </c>
      <c r="BG232">
        <v>644.86200000000008</v>
      </c>
      <c r="BI232" t="s">
        <v>2919</v>
      </c>
      <c r="BJ232" t="s">
        <v>10948</v>
      </c>
      <c r="BK232">
        <v>26.135999999999999</v>
      </c>
      <c r="BM232" t="s">
        <v>2087</v>
      </c>
      <c r="BN232" t="s">
        <v>10948</v>
      </c>
      <c r="BO232" t="s">
        <v>55</v>
      </c>
      <c r="BP232">
        <v>94.992000000000004</v>
      </c>
    </row>
    <row r="233" spans="1:68" x14ac:dyDescent="0.25">
      <c r="A233" t="s">
        <v>1965</v>
      </c>
      <c r="B233" t="s">
        <v>10948</v>
      </c>
      <c r="C233" t="s">
        <v>55</v>
      </c>
      <c r="D233">
        <v>11.952000000000002</v>
      </c>
      <c r="H233" s="1">
        <v>41923</v>
      </c>
      <c r="I233">
        <v>1381.1640000000002</v>
      </c>
      <c r="K233" s="1">
        <v>41923</v>
      </c>
      <c r="L233">
        <v>1381.1640000000002</v>
      </c>
      <c r="N233" s="1">
        <v>42851</v>
      </c>
      <c r="O233">
        <v>61.608000000000004</v>
      </c>
      <c r="Q233" s="1">
        <v>41919</v>
      </c>
      <c r="R233">
        <v>237.35999999999999</v>
      </c>
      <c r="T233" s="1">
        <v>42399</v>
      </c>
      <c r="U233">
        <v>3107.3160000000003</v>
      </c>
      <c r="Y233" t="s">
        <v>1588</v>
      </c>
      <c r="Z233">
        <v>121.346</v>
      </c>
      <c r="AB233" t="s">
        <v>1588</v>
      </c>
      <c r="AC233">
        <v>121.346</v>
      </c>
      <c r="AE233" t="s">
        <v>1109</v>
      </c>
      <c r="AF233">
        <v>155.52000000000001</v>
      </c>
      <c r="AJ233" t="s">
        <v>1588</v>
      </c>
      <c r="AK233">
        <v>121.346</v>
      </c>
      <c r="AN233" t="s">
        <v>1588</v>
      </c>
      <c r="AO233">
        <v>121.346</v>
      </c>
      <c r="AQ233" t="s">
        <v>1588</v>
      </c>
      <c r="AR233">
        <v>106.47000000000001</v>
      </c>
      <c r="AV233" t="s">
        <v>1588</v>
      </c>
      <c r="AW233">
        <v>106.47000000000001</v>
      </c>
      <c r="BA233" t="s">
        <v>1572</v>
      </c>
      <c r="BB233" t="s">
        <v>10948</v>
      </c>
      <c r="BC233">
        <v>64.971999999999994</v>
      </c>
      <c r="BE233" t="s">
        <v>2048</v>
      </c>
      <c r="BF233" t="s">
        <v>10948</v>
      </c>
      <c r="BG233">
        <v>635.96</v>
      </c>
      <c r="BI233" t="s">
        <v>1425</v>
      </c>
      <c r="BJ233" t="s">
        <v>10948</v>
      </c>
      <c r="BK233">
        <v>592.20000000000005</v>
      </c>
      <c r="BM233" t="s">
        <v>1219</v>
      </c>
      <c r="BN233" t="s">
        <v>10948</v>
      </c>
      <c r="BO233" t="s">
        <v>55</v>
      </c>
      <c r="BP233">
        <v>1399.9440000000002</v>
      </c>
    </row>
    <row r="234" spans="1:68" x14ac:dyDescent="0.25">
      <c r="C234" t="s">
        <v>79</v>
      </c>
      <c r="D234">
        <v>15.936000000000002</v>
      </c>
      <c r="H234" s="1">
        <v>41924</v>
      </c>
      <c r="I234">
        <v>58.53</v>
      </c>
      <c r="K234" s="1">
        <v>41924</v>
      </c>
      <c r="L234">
        <v>58.53</v>
      </c>
      <c r="N234" s="1">
        <v>42850</v>
      </c>
      <c r="O234">
        <v>678.11299999999983</v>
      </c>
      <c r="Q234" s="1">
        <v>42137</v>
      </c>
      <c r="R234">
        <v>238.38400000000001</v>
      </c>
      <c r="T234" s="1">
        <v>42309</v>
      </c>
      <c r="U234">
        <v>3106.1060000000002</v>
      </c>
      <c r="Y234" t="s">
        <v>1163</v>
      </c>
      <c r="Z234">
        <v>68.634</v>
      </c>
      <c r="AB234" t="s">
        <v>1163</v>
      </c>
      <c r="AC234">
        <v>68.634</v>
      </c>
      <c r="AE234" t="s">
        <v>214</v>
      </c>
      <c r="AF234">
        <v>84.84</v>
      </c>
      <c r="AJ234" t="s">
        <v>1163</v>
      </c>
      <c r="AK234">
        <v>68.634</v>
      </c>
      <c r="AN234" t="s">
        <v>1163</v>
      </c>
      <c r="AO234">
        <v>68.634</v>
      </c>
      <c r="AQ234" t="s">
        <v>1163</v>
      </c>
      <c r="AR234">
        <v>121.346</v>
      </c>
      <c r="AV234" t="s">
        <v>1163</v>
      </c>
      <c r="AW234">
        <v>121.346</v>
      </c>
      <c r="BA234" t="s">
        <v>2967</v>
      </c>
      <c r="BB234" t="s">
        <v>10948</v>
      </c>
      <c r="BC234">
        <v>11.992000000000001</v>
      </c>
      <c r="BE234" t="s">
        <v>657</v>
      </c>
      <c r="BF234" t="s">
        <v>10948</v>
      </c>
      <c r="BG234">
        <v>632</v>
      </c>
      <c r="BI234" t="s">
        <v>616</v>
      </c>
      <c r="BJ234" t="s">
        <v>10948</v>
      </c>
      <c r="BK234">
        <v>157.91999999999999</v>
      </c>
      <c r="BM234" t="s">
        <v>1858</v>
      </c>
      <c r="BN234" t="s">
        <v>10948</v>
      </c>
      <c r="BO234" t="s">
        <v>55</v>
      </c>
      <c r="BP234">
        <v>26.176000000000002</v>
      </c>
    </row>
    <row r="235" spans="1:68" x14ac:dyDescent="0.25">
      <c r="A235" t="s">
        <v>1468</v>
      </c>
      <c r="B235" t="s">
        <v>10948</v>
      </c>
      <c r="C235" t="s">
        <v>12</v>
      </c>
      <c r="D235">
        <v>9.2159999999999993</v>
      </c>
      <c r="H235" s="1">
        <v>41925</v>
      </c>
      <c r="I235">
        <v>2212.1819999999998</v>
      </c>
      <c r="K235" s="1">
        <v>41925</v>
      </c>
      <c r="L235">
        <v>2212.1819999999998</v>
      </c>
      <c r="N235" s="1">
        <v>42849</v>
      </c>
      <c r="O235">
        <v>928.55799999999999</v>
      </c>
      <c r="Q235" s="1">
        <v>43018</v>
      </c>
      <c r="R235">
        <v>239.358</v>
      </c>
      <c r="T235" s="1">
        <v>42348</v>
      </c>
      <c r="U235">
        <v>3080.380000000001</v>
      </c>
      <c r="Y235" t="s">
        <v>2354</v>
      </c>
      <c r="Z235">
        <v>46.620000000000005</v>
      </c>
      <c r="AB235" t="s">
        <v>2354</v>
      </c>
      <c r="AC235">
        <v>46.620000000000005</v>
      </c>
      <c r="AE235" t="s">
        <v>2402</v>
      </c>
      <c r="AF235">
        <v>167.92999999999998</v>
      </c>
      <c r="AJ235" t="s">
        <v>2354</v>
      </c>
      <c r="AK235">
        <v>46.620000000000005</v>
      </c>
      <c r="AN235" t="s">
        <v>2354</v>
      </c>
      <c r="AO235">
        <v>46.620000000000005</v>
      </c>
      <c r="AQ235" t="s">
        <v>2354</v>
      </c>
      <c r="AR235">
        <v>68.634</v>
      </c>
      <c r="AV235" t="s">
        <v>2354</v>
      </c>
      <c r="AW235">
        <v>68.634</v>
      </c>
      <c r="BA235" t="s">
        <v>1487</v>
      </c>
      <c r="BB235" t="s">
        <v>10948</v>
      </c>
      <c r="BC235">
        <v>212.88</v>
      </c>
      <c r="BE235" t="s">
        <v>1285</v>
      </c>
      <c r="BF235" t="s">
        <v>10948</v>
      </c>
      <c r="BG235">
        <v>631.96</v>
      </c>
      <c r="BI235" t="s">
        <v>2936</v>
      </c>
      <c r="BJ235" t="s">
        <v>10948</v>
      </c>
      <c r="BK235">
        <v>33.528000000000006</v>
      </c>
      <c r="BM235" t="s">
        <v>2433</v>
      </c>
      <c r="BN235" t="s">
        <v>10948</v>
      </c>
      <c r="BO235" t="s">
        <v>55</v>
      </c>
      <c r="BP235">
        <v>297.55</v>
      </c>
    </row>
    <row r="236" spans="1:68" x14ac:dyDescent="0.25">
      <c r="A236" t="s">
        <v>1966</v>
      </c>
      <c r="B236" t="s">
        <v>10948</v>
      </c>
      <c r="C236" t="s">
        <v>79</v>
      </c>
      <c r="D236">
        <v>58.48</v>
      </c>
      <c r="H236" s="1">
        <v>41926</v>
      </c>
      <c r="I236">
        <v>4525.4839999999995</v>
      </c>
      <c r="K236" s="1">
        <v>41926</v>
      </c>
      <c r="L236">
        <v>4525.4839999999995</v>
      </c>
      <c r="N236" s="1">
        <v>42848</v>
      </c>
      <c r="O236">
        <v>1199.222</v>
      </c>
      <c r="Q236" s="1">
        <v>41669</v>
      </c>
      <c r="R236">
        <v>240.5</v>
      </c>
      <c r="T236" s="1">
        <v>42315</v>
      </c>
      <c r="U236">
        <v>3073.0729999999999</v>
      </c>
      <c r="Y236" t="s">
        <v>2353</v>
      </c>
      <c r="Z236">
        <v>277.37999999999994</v>
      </c>
      <c r="AB236" t="s">
        <v>2353</v>
      </c>
      <c r="AC236">
        <v>277.37999999999994</v>
      </c>
      <c r="AE236" t="s">
        <v>179</v>
      </c>
      <c r="AF236">
        <v>279.55799999999999</v>
      </c>
      <c r="AJ236" t="s">
        <v>2353</v>
      </c>
      <c r="AK236">
        <v>277.37999999999994</v>
      </c>
      <c r="AN236" t="s">
        <v>2353</v>
      </c>
      <c r="AO236">
        <v>277.37999999999994</v>
      </c>
      <c r="AQ236" t="s">
        <v>2353</v>
      </c>
      <c r="AR236">
        <v>46.620000000000005</v>
      </c>
      <c r="AV236" t="s">
        <v>2353</v>
      </c>
      <c r="AW236">
        <v>46.620000000000005</v>
      </c>
      <c r="BA236" t="s">
        <v>924</v>
      </c>
      <c r="BB236" t="s">
        <v>10948</v>
      </c>
      <c r="BC236">
        <v>242.89999999999998</v>
      </c>
      <c r="BE236" t="s">
        <v>894</v>
      </c>
      <c r="BF236" t="s">
        <v>10948</v>
      </c>
      <c r="BG236">
        <v>629.18400000000008</v>
      </c>
      <c r="BI236" t="s">
        <v>39</v>
      </c>
      <c r="BJ236" t="s">
        <v>10948</v>
      </c>
      <c r="BK236">
        <v>81.96</v>
      </c>
      <c r="BM236" t="s">
        <v>1232</v>
      </c>
      <c r="BN236" t="s">
        <v>10948</v>
      </c>
      <c r="BO236" t="s">
        <v>55</v>
      </c>
      <c r="BP236">
        <v>10.9</v>
      </c>
    </row>
    <row r="237" spans="1:68" x14ac:dyDescent="0.25">
      <c r="C237" t="s">
        <v>21</v>
      </c>
      <c r="D237">
        <v>29.24</v>
      </c>
      <c r="H237" s="1">
        <v>41927</v>
      </c>
      <c r="I237">
        <v>206.72399999999996</v>
      </c>
      <c r="K237" s="1">
        <v>41927</v>
      </c>
      <c r="L237">
        <v>206.72399999999996</v>
      </c>
      <c r="N237" s="1">
        <v>42847</v>
      </c>
      <c r="O237">
        <v>947.69200000000012</v>
      </c>
      <c r="Q237" s="1">
        <v>41827</v>
      </c>
      <c r="R237">
        <v>241.19399999999999</v>
      </c>
      <c r="T237" s="1">
        <v>42694</v>
      </c>
      <c r="U237">
        <v>3070.3330000000001</v>
      </c>
      <c r="Y237" t="s">
        <v>1714</v>
      </c>
      <c r="Z237">
        <v>1318.8700000000001</v>
      </c>
      <c r="AB237" t="s">
        <v>1714</v>
      </c>
      <c r="AC237">
        <v>1318.8700000000001</v>
      </c>
      <c r="AE237" t="s">
        <v>1362</v>
      </c>
      <c r="AF237">
        <v>708</v>
      </c>
      <c r="AJ237" t="s">
        <v>1714</v>
      </c>
      <c r="AK237">
        <v>1318.8700000000001</v>
      </c>
      <c r="AN237" t="s">
        <v>1714</v>
      </c>
      <c r="AO237">
        <v>1318.8700000000001</v>
      </c>
      <c r="AQ237" t="s">
        <v>1714</v>
      </c>
      <c r="AR237">
        <v>277.37999999999994</v>
      </c>
      <c r="AV237" t="s">
        <v>1714</v>
      </c>
      <c r="AW237">
        <v>277.37999999999994</v>
      </c>
      <c r="BA237" t="s">
        <v>162</v>
      </c>
      <c r="BB237" t="s">
        <v>10948</v>
      </c>
      <c r="BC237">
        <v>59.960000000000008</v>
      </c>
      <c r="BE237" t="s">
        <v>2072</v>
      </c>
      <c r="BF237" t="s">
        <v>10948</v>
      </c>
      <c r="BG237">
        <v>626.35199999999998</v>
      </c>
      <c r="BI237" t="s">
        <v>976</v>
      </c>
      <c r="BJ237" t="s">
        <v>10948</v>
      </c>
      <c r="BK237">
        <v>165.45600000000002</v>
      </c>
      <c r="BM237" t="s">
        <v>120</v>
      </c>
      <c r="BN237" t="s">
        <v>10948</v>
      </c>
      <c r="BO237" t="s">
        <v>55</v>
      </c>
      <c r="BP237">
        <v>81.576000000000008</v>
      </c>
    </row>
    <row r="238" spans="1:68" x14ac:dyDescent="0.25">
      <c r="A238" t="s">
        <v>1374</v>
      </c>
      <c r="B238" t="s">
        <v>10948</v>
      </c>
      <c r="C238" t="s">
        <v>79</v>
      </c>
      <c r="D238">
        <v>55.349999999999994</v>
      </c>
      <c r="H238" s="1">
        <v>41928</v>
      </c>
      <c r="I238">
        <v>194.322</v>
      </c>
      <c r="K238" s="1">
        <v>41928</v>
      </c>
      <c r="L238">
        <v>194.322</v>
      </c>
      <c r="N238" s="1">
        <v>42846</v>
      </c>
      <c r="O238">
        <v>1254.5640000000001</v>
      </c>
      <c r="Q238" s="1">
        <v>42878</v>
      </c>
      <c r="R238">
        <v>241.43600000000001</v>
      </c>
      <c r="T238" s="1">
        <v>42868</v>
      </c>
      <c r="U238">
        <v>3066.3780000000002</v>
      </c>
      <c r="Y238" t="s">
        <v>1591</v>
      </c>
      <c r="Z238">
        <v>26.063000000000002</v>
      </c>
      <c r="AB238" t="s">
        <v>1591</v>
      </c>
      <c r="AC238">
        <v>26.063000000000002</v>
      </c>
      <c r="AE238" t="s">
        <v>637</v>
      </c>
      <c r="AF238">
        <v>3998.4</v>
      </c>
      <c r="AJ238" t="s">
        <v>1591</v>
      </c>
      <c r="AK238">
        <v>26.063000000000002</v>
      </c>
      <c r="AN238" t="s">
        <v>1591</v>
      </c>
      <c r="AO238">
        <v>26.063000000000002</v>
      </c>
      <c r="AQ238" t="s">
        <v>1591</v>
      </c>
      <c r="AR238">
        <v>1318.8700000000001</v>
      </c>
      <c r="AV238" t="s">
        <v>1591</v>
      </c>
      <c r="AW238">
        <v>1318.8700000000001</v>
      </c>
      <c r="BA238" t="s">
        <v>2696</v>
      </c>
      <c r="BB238" t="s">
        <v>10948</v>
      </c>
      <c r="BC238">
        <v>57.765999999999991</v>
      </c>
      <c r="BE238" t="s">
        <v>2738</v>
      </c>
      <c r="BF238" t="s">
        <v>10948</v>
      </c>
      <c r="BG238">
        <v>615.89</v>
      </c>
      <c r="BI238" t="s">
        <v>2120</v>
      </c>
      <c r="BJ238" t="s">
        <v>10948</v>
      </c>
      <c r="BK238">
        <v>185.93799999999999</v>
      </c>
      <c r="BM238" t="s">
        <v>706</v>
      </c>
      <c r="BN238" t="s">
        <v>10948</v>
      </c>
      <c r="BO238" t="s">
        <v>55</v>
      </c>
      <c r="BP238">
        <v>59.751999999999995</v>
      </c>
    </row>
    <row r="239" spans="1:68" x14ac:dyDescent="0.25">
      <c r="C239" t="s">
        <v>21</v>
      </c>
      <c r="D239">
        <v>18.45</v>
      </c>
      <c r="H239" s="1">
        <v>41929</v>
      </c>
      <c r="I239">
        <v>136.06800000000001</v>
      </c>
      <c r="K239" s="1">
        <v>41929</v>
      </c>
      <c r="L239">
        <v>136.06800000000001</v>
      </c>
      <c r="N239" s="1">
        <v>42845</v>
      </c>
      <c r="O239">
        <v>2033.2400000000002</v>
      </c>
      <c r="Q239" s="1">
        <v>42091</v>
      </c>
      <c r="R239">
        <v>243.34399999999999</v>
      </c>
      <c r="T239" s="1">
        <v>42761</v>
      </c>
      <c r="U239">
        <v>3055.28</v>
      </c>
      <c r="Y239" t="s">
        <v>1259</v>
      </c>
      <c r="Z239">
        <v>91.742999999999995</v>
      </c>
      <c r="AB239" t="s">
        <v>1259</v>
      </c>
      <c r="AC239">
        <v>91.742999999999995</v>
      </c>
      <c r="AE239" t="s">
        <v>569</v>
      </c>
      <c r="AF239">
        <v>1007.4000000000001</v>
      </c>
      <c r="AJ239" t="s">
        <v>1259</v>
      </c>
      <c r="AK239">
        <v>91.742999999999995</v>
      </c>
      <c r="AN239" t="s">
        <v>1259</v>
      </c>
      <c r="AO239">
        <v>91.742999999999995</v>
      </c>
      <c r="AQ239" t="s">
        <v>1259</v>
      </c>
      <c r="AR239">
        <v>26.063000000000002</v>
      </c>
      <c r="AV239" t="s">
        <v>1259</v>
      </c>
      <c r="AW239">
        <v>26.063000000000002</v>
      </c>
      <c r="BA239" t="s">
        <v>1046</v>
      </c>
      <c r="BB239" t="s">
        <v>10948</v>
      </c>
      <c r="BC239">
        <v>424.95749999999992</v>
      </c>
      <c r="BE239" t="s">
        <v>758</v>
      </c>
      <c r="BF239" t="s">
        <v>10948</v>
      </c>
      <c r="BG239">
        <v>605.88</v>
      </c>
      <c r="BI239" t="s">
        <v>1299</v>
      </c>
      <c r="BJ239" t="s">
        <v>10948</v>
      </c>
      <c r="BK239">
        <v>162.024</v>
      </c>
      <c r="BM239" t="s">
        <v>2543</v>
      </c>
      <c r="BN239" t="s">
        <v>10948</v>
      </c>
      <c r="BO239" t="s">
        <v>55</v>
      </c>
      <c r="BP239">
        <v>863.12799999999993</v>
      </c>
    </row>
    <row r="240" spans="1:68" x14ac:dyDescent="0.25">
      <c r="A240" t="s">
        <v>2734</v>
      </c>
      <c r="B240" t="s">
        <v>10948</v>
      </c>
      <c r="C240" t="s">
        <v>21</v>
      </c>
      <c r="D240">
        <v>25.2</v>
      </c>
      <c r="H240" s="1">
        <v>41930</v>
      </c>
      <c r="I240">
        <v>3134.9160000000002</v>
      </c>
      <c r="K240" s="1">
        <v>41930</v>
      </c>
      <c r="L240">
        <v>3134.9160000000002</v>
      </c>
      <c r="N240" s="1">
        <v>42842</v>
      </c>
      <c r="O240">
        <v>3431.4590000000003</v>
      </c>
      <c r="Q240" s="1">
        <v>42427</v>
      </c>
      <c r="R240">
        <v>243.892</v>
      </c>
      <c r="T240" s="1">
        <v>42272</v>
      </c>
      <c r="U240">
        <v>3033.7569999999996</v>
      </c>
      <c r="Y240" t="s">
        <v>1269</v>
      </c>
      <c r="Z240">
        <v>87.263999999999982</v>
      </c>
      <c r="AB240" t="s">
        <v>1269</v>
      </c>
      <c r="AC240">
        <v>87.263999999999982</v>
      </c>
      <c r="AE240" t="s">
        <v>291</v>
      </c>
      <c r="AF240">
        <v>50.231999999999999</v>
      </c>
      <c r="AJ240" t="s">
        <v>1269</v>
      </c>
      <c r="AK240">
        <v>87.263999999999982</v>
      </c>
      <c r="AN240" t="s">
        <v>1269</v>
      </c>
      <c r="AO240">
        <v>87.263999999999982</v>
      </c>
      <c r="AQ240" t="s">
        <v>1269</v>
      </c>
      <c r="AR240">
        <v>91.742999999999995</v>
      </c>
      <c r="AV240" t="s">
        <v>1269</v>
      </c>
      <c r="AW240">
        <v>91.742999999999995</v>
      </c>
      <c r="BA240" t="s">
        <v>2315</v>
      </c>
      <c r="BB240" t="s">
        <v>10948</v>
      </c>
      <c r="BC240">
        <v>473.06200000000001</v>
      </c>
      <c r="BE240" t="s">
        <v>1161</v>
      </c>
      <c r="BF240" t="s">
        <v>10948</v>
      </c>
      <c r="BG240">
        <v>604.76800000000003</v>
      </c>
      <c r="BI240" t="s">
        <v>1916</v>
      </c>
      <c r="BJ240" t="s">
        <v>10948</v>
      </c>
      <c r="BK240">
        <v>309.45600000000002</v>
      </c>
      <c r="BM240" t="s">
        <v>2722</v>
      </c>
      <c r="BN240" t="s">
        <v>10948</v>
      </c>
      <c r="BO240" t="s">
        <v>55</v>
      </c>
      <c r="BP240">
        <v>19.040000000000003</v>
      </c>
    </row>
    <row r="241" spans="1:68" x14ac:dyDescent="0.25">
      <c r="A241" t="s">
        <v>2077</v>
      </c>
      <c r="B241" t="s">
        <v>10948</v>
      </c>
      <c r="C241" t="s">
        <v>55</v>
      </c>
      <c r="D241">
        <v>34.56</v>
      </c>
      <c r="H241" s="1">
        <v>41931</v>
      </c>
      <c r="I241">
        <v>641.10400000000004</v>
      </c>
      <c r="K241" s="1">
        <v>41931</v>
      </c>
      <c r="L241">
        <v>641.10400000000004</v>
      </c>
      <c r="N241" s="1">
        <v>42841</v>
      </c>
      <c r="O241">
        <v>944.42899999999997</v>
      </c>
      <c r="Q241" s="1">
        <v>42306</v>
      </c>
      <c r="R241">
        <v>244.24</v>
      </c>
      <c r="T241" s="1">
        <v>42201</v>
      </c>
      <c r="U241">
        <v>3029.3860000000004</v>
      </c>
      <c r="Y241" t="s">
        <v>2275</v>
      </c>
      <c r="Z241">
        <v>116.22400000000002</v>
      </c>
      <c r="AB241" t="s">
        <v>2275</v>
      </c>
      <c r="AC241">
        <v>116.22400000000002</v>
      </c>
      <c r="AE241" t="s">
        <v>1185</v>
      </c>
      <c r="AF241">
        <v>336.51</v>
      </c>
      <c r="AJ241" t="s">
        <v>2275</v>
      </c>
      <c r="AK241">
        <v>116.22400000000002</v>
      </c>
      <c r="AN241" t="s">
        <v>2275</v>
      </c>
      <c r="AO241">
        <v>116.22400000000002</v>
      </c>
      <c r="AQ241" t="s">
        <v>2275</v>
      </c>
      <c r="AR241">
        <v>87.263999999999982</v>
      </c>
      <c r="AV241" t="s">
        <v>2275</v>
      </c>
      <c r="AW241">
        <v>87.263999999999982</v>
      </c>
      <c r="BA241" t="s">
        <v>513</v>
      </c>
      <c r="BB241" t="s">
        <v>10948</v>
      </c>
      <c r="BC241">
        <v>370.62</v>
      </c>
      <c r="BE241" t="s">
        <v>1409</v>
      </c>
      <c r="BF241" t="s">
        <v>10948</v>
      </c>
      <c r="BG241">
        <v>604.75199999999995</v>
      </c>
      <c r="BI241" t="s">
        <v>2272</v>
      </c>
      <c r="BJ241" t="s">
        <v>10948</v>
      </c>
      <c r="BK241">
        <v>194.88</v>
      </c>
      <c r="BM241" t="s">
        <v>844</v>
      </c>
      <c r="BN241" t="s">
        <v>10948</v>
      </c>
      <c r="BO241" t="s">
        <v>55</v>
      </c>
      <c r="BP241">
        <v>50.120000000000005</v>
      </c>
    </row>
    <row r="242" spans="1:68" x14ac:dyDescent="0.25">
      <c r="C242" t="s">
        <v>12</v>
      </c>
      <c r="D242">
        <v>9.2159999999999993</v>
      </c>
      <c r="H242" s="1">
        <v>41932</v>
      </c>
      <c r="I242">
        <v>1501.104</v>
      </c>
      <c r="K242" s="1">
        <v>41932</v>
      </c>
      <c r="L242">
        <v>1501.104</v>
      </c>
      <c r="N242" s="1">
        <v>42840</v>
      </c>
      <c r="O242">
        <v>332.33799999999997</v>
      </c>
      <c r="Q242" s="1">
        <v>42245</v>
      </c>
      <c r="R242">
        <v>246.5</v>
      </c>
      <c r="T242" s="1">
        <v>42538</v>
      </c>
      <c r="U242">
        <v>3000.92</v>
      </c>
      <c r="Y242" t="s">
        <v>246</v>
      </c>
      <c r="Z242">
        <v>82.95</v>
      </c>
      <c r="AB242" t="s">
        <v>246</v>
      </c>
      <c r="AC242">
        <v>82.95</v>
      </c>
      <c r="AE242" t="s">
        <v>585</v>
      </c>
      <c r="AF242">
        <v>2746.5819999999999</v>
      </c>
      <c r="AJ242" t="s">
        <v>246</v>
      </c>
      <c r="AK242">
        <v>82.95</v>
      </c>
      <c r="AN242" t="s">
        <v>246</v>
      </c>
      <c r="AO242">
        <v>82.95</v>
      </c>
      <c r="AQ242" t="s">
        <v>246</v>
      </c>
      <c r="AR242">
        <v>116.22400000000002</v>
      </c>
      <c r="AV242" t="s">
        <v>246</v>
      </c>
      <c r="AW242">
        <v>116.22400000000002</v>
      </c>
      <c r="BA242" t="s">
        <v>2232</v>
      </c>
      <c r="BB242" t="s">
        <v>10948</v>
      </c>
      <c r="BC242">
        <v>943.596</v>
      </c>
      <c r="BE242" t="s">
        <v>1860</v>
      </c>
      <c r="BF242" t="s">
        <v>10948</v>
      </c>
      <c r="BG242">
        <v>599.97</v>
      </c>
      <c r="BI242" t="s">
        <v>1572</v>
      </c>
      <c r="BJ242" t="s">
        <v>10948</v>
      </c>
      <c r="BK242">
        <v>64.971999999999994</v>
      </c>
      <c r="BM242" t="s">
        <v>2785</v>
      </c>
      <c r="BN242" t="s">
        <v>10948</v>
      </c>
      <c r="BO242" t="s">
        <v>55</v>
      </c>
      <c r="BP242">
        <v>177.22499999999999</v>
      </c>
    </row>
    <row r="243" spans="1:68" x14ac:dyDescent="0.25">
      <c r="A243" t="s">
        <v>2850</v>
      </c>
      <c r="B243" t="s">
        <v>10948</v>
      </c>
      <c r="C243" t="s">
        <v>55</v>
      </c>
      <c r="D243">
        <v>11.840000000000002</v>
      </c>
      <c r="H243" s="1">
        <v>41933</v>
      </c>
      <c r="I243">
        <v>1356.6020000000001</v>
      </c>
      <c r="K243" s="1">
        <v>41933</v>
      </c>
      <c r="L243">
        <v>1356.6020000000001</v>
      </c>
      <c r="N243" s="1">
        <v>42839</v>
      </c>
      <c r="O243">
        <v>652.93000000000006</v>
      </c>
      <c r="Q243" s="1">
        <v>41824</v>
      </c>
      <c r="R243">
        <v>247.40800000000002</v>
      </c>
      <c r="T243" s="1">
        <v>42875</v>
      </c>
      <c r="U243">
        <v>2997.5780000000004</v>
      </c>
      <c r="Y243" t="s">
        <v>1279</v>
      </c>
      <c r="Z243">
        <v>51.480000000000011</v>
      </c>
      <c r="AB243" t="s">
        <v>1279</v>
      </c>
      <c r="AC243">
        <v>51.480000000000011</v>
      </c>
      <c r="AE243" t="s">
        <v>2854</v>
      </c>
      <c r="AF243">
        <v>2630.1259999999997</v>
      </c>
      <c r="AJ243" t="s">
        <v>1279</v>
      </c>
      <c r="AK243">
        <v>51.480000000000011</v>
      </c>
      <c r="AN243" t="s">
        <v>1279</v>
      </c>
      <c r="AO243">
        <v>51.480000000000011</v>
      </c>
      <c r="AQ243" t="s">
        <v>1279</v>
      </c>
      <c r="AR243">
        <v>82.95</v>
      </c>
      <c r="AV243" t="s">
        <v>1279</v>
      </c>
      <c r="AW243">
        <v>82.95</v>
      </c>
      <c r="BA243" t="s">
        <v>2072</v>
      </c>
      <c r="BB243" t="s">
        <v>10948</v>
      </c>
      <c r="BC243">
        <v>626.35199999999998</v>
      </c>
      <c r="BE243" t="s">
        <v>667</v>
      </c>
      <c r="BF243" t="s">
        <v>10948</v>
      </c>
      <c r="BG243">
        <v>599.96</v>
      </c>
      <c r="BI243" t="s">
        <v>2967</v>
      </c>
      <c r="BJ243" t="s">
        <v>10948</v>
      </c>
      <c r="BK243">
        <v>11.992000000000001</v>
      </c>
      <c r="BM243" t="s">
        <v>1444</v>
      </c>
      <c r="BN243" t="s">
        <v>10948</v>
      </c>
      <c r="BO243" t="s">
        <v>55</v>
      </c>
      <c r="BP243">
        <v>300.93</v>
      </c>
    </row>
    <row r="244" spans="1:68" x14ac:dyDescent="0.25">
      <c r="A244" t="s">
        <v>1745</v>
      </c>
      <c r="B244" t="s">
        <v>10948</v>
      </c>
      <c r="C244" t="s">
        <v>55</v>
      </c>
      <c r="D244">
        <v>31.424000000000003</v>
      </c>
      <c r="H244" s="1">
        <v>41934</v>
      </c>
      <c r="I244">
        <v>223.80799999999999</v>
      </c>
      <c r="K244" s="1">
        <v>41934</v>
      </c>
      <c r="L244">
        <v>223.80799999999999</v>
      </c>
      <c r="N244" s="1">
        <v>42838</v>
      </c>
      <c r="O244">
        <v>1345.8240000000001</v>
      </c>
      <c r="Q244" s="1">
        <v>42585</v>
      </c>
      <c r="R244">
        <v>248.82</v>
      </c>
      <c r="T244" s="1">
        <v>42405</v>
      </c>
      <c r="U244">
        <v>2994.4760000000001</v>
      </c>
      <c r="Y244" t="s">
        <v>1140</v>
      </c>
      <c r="Z244">
        <v>90.705999999999989</v>
      </c>
      <c r="AB244" t="s">
        <v>1140</v>
      </c>
      <c r="AC244">
        <v>90.705999999999989</v>
      </c>
      <c r="AE244" t="s">
        <v>2253</v>
      </c>
      <c r="AF244">
        <v>71.975999999999999</v>
      </c>
      <c r="AJ244" t="s">
        <v>1140</v>
      </c>
      <c r="AK244">
        <v>90.705999999999989</v>
      </c>
      <c r="AN244" t="s">
        <v>1140</v>
      </c>
      <c r="AO244">
        <v>90.705999999999989</v>
      </c>
      <c r="AQ244" t="s">
        <v>1140</v>
      </c>
      <c r="AR244">
        <v>51.480000000000011</v>
      </c>
      <c r="AV244" t="s">
        <v>1140</v>
      </c>
      <c r="AW244">
        <v>51.480000000000011</v>
      </c>
      <c r="BA244" t="s">
        <v>2654</v>
      </c>
      <c r="BB244" t="s">
        <v>10948</v>
      </c>
      <c r="BC244">
        <v>145.97999999999999</v>
      </c>
      <c r="BE244" t="s">
        <v>2111</v>
      </c>
      <c r="BF244" t="s">
        <v>10948</v>
      </c>
      <c r="BG244">
        <v>599.93999999999994</v>
      </c>
      <c r="BI244" t="s">
        <v>1487</v>
      </c>
      <c r="BJ244" t="s">
        <v>10948</v>
      </c>
      <c r="BK244">
        <v>212.88</v>
      </c>
      <c r="BM244" t="s">
        <v>1752</v>
      </c>
      <c r="BN244" t="s">
        <v>10948</v>
      </c>
      <c r="BO244" t="s">
        <v>55</v>
      </c>
      <c r="BP244">
        <v>24.032</v>
      </c>
    </row>
    <row r="245" spans="1:68" x14ac:dyDescent="0.25">
      <c r="C245" t="s">
        <v>12</v>
      </c>
      <c r="D245">
        <v>14.73</v>
      </c>
      <c r="H245" s="1">
        <v>41936</v>
      </c>
      <c r="I245">
        <v>56.49</v>
      </c>
      <c r="K245" s="1">
        <v>41936</v>
      </c>
      <c r="L245">
        <v>56.49</v>
      </c>
      <c r="N245" s="1">
        <v>42837</v>
      </c>
      <c r="O245">
        <v>69.66</v>
      </c>
      <c r="Q245" s="1">
        <v>41921</v>
      </c>
      <c r="R245">
        <v>249.36</v>
      </c>
      <c r="T245" s="1">
        <v>43059</v>
      </c>
      <c r="U245">
        <v>2988.2739999999999</v>
      </c>
      <c r="Y245" t="s">
        <v>231</v>
      </c>
      <c r="Z245">
        <v>89.55</v>
      </c>
      <c r="AB245" t="s">
        <v>231</v>
      </c>
      <c r="AC245">
        <v>89.55</v>
      </c>
      <c r="AE245" t="s">
        <v>1998</v>
      </c>
      <c r="AF245">
        <v>901.03000000000009</v>
      </c>
      <c r="AJ245" t="s">
        <v>231</v>
      </c>
      <c r="AK245">
        <v>89.55</v>
      </c>
      <c r="AN245" t="s">
        <v>231</v>
      </c>
      <c r="AO245">
        <v>89.55</v>
      </c>
      <c r="AQ245" t="s">
        <v>231</v>
      </c>
      <c r="AR245">
        <v>90.705999999999989</v>
      </c>
      <c r="AV245" t="s">
        <v>231</v>
      </c>
      <c r="AW245">
        <v>90.705999999999989</v>
      </c>
      <c r="BA245" t="s">
        <v>692</v>
      </c>
      <c r="BB245" t="s">
        <v>10948</v>
      </c>
      <c r="BC245">
        <v>181.79699999999997</v>
      </c>
      <c r="BE245" t="s">
        <v>3113</v>
      </c>
      <c r="BF245" t="s">
        <v>10948</v>
      </c>
      <c r="BG245">
        <v>593.40000000000009</v>
      </c>
      <c r="BI245" t="s">
        <v>924</v>
      </c>
      <c r="BJ245" t="s">
        <v>10948</v>
      </c>
      <c r="BK245">
        <v>242.89999999999998</v>
      </c>
      <c r="BM245" t="s">
        <v>11055</v>
      </c>
      <c r="BN245" t="s">
        <v>10948</v>
      </c>
      <c r="BO245" t="s">
        <v>55</v>
      </c>
      <c r="BP245">
        <v>279.94400000000002</v>
      </c>
    </row>
    <row r="246" spans="1:68" x14ac:dyDescent="0.25">
      <c r="A246" t="s">
        <v>1106</v>
      </c>
      <c r="B246" t="s">
        <v>10948</v>
      </c>
      <c r="C246" t="s">
        <v>55</v>
      </c>
      <c r="D246">
        <v>2.0880000000000001</v>
      </c>
      <c r="H246" s="1">
        <v>41937</v>
      </c>
      <c r="I246">
        <v>103.88200000000001</v>
      </c>
      <c r="K246" s="1">
        <v>41937</v>
      </c>
      <c r="L246">
        <v>103.88200000000001</v>
      </c>
      <c r="N246" s="1">
        <v>42836</v>
      </c>
      <c r="O246">
        <v>319.80600000000004</v>
      </c>
      <c r="Q246" s="1">
        <v>41765</v>
      </c>
      <c r="R246">
        <v>254.45599999999999</v>
      </c>
      <c r="T246" s="1">
        <v>43009</v>
      </c>
      <c r="U246">
        <v>2978.4659999999999</v>
      </c>
      <c r="Y246" t="s">
        <v>1540</v>
      </c>
      <c r="Z246">
        <v>113.47199999999999</v>
      </c>
      <c r="AB246" t="s">
        <v>1540</v>
      </c>
      <c r="AC246">
        <v>113.47199999999999</v>
      </c>
      <c r="AE246" t="s">
        <v>2037</v>
      </c>
      <c r="AF246">
        <v>296.18400000000003</v>
      </c>
      <c r="AJ246" t="s">
        <v>1540</v>
      </c>
      <c r="AK246">
        <v>113.47199999999999</v>
      </c>
      <c r="AN246" t="s">
        <v>1540</v>
      </c>
      <c r="AO246">
        <v>113.47199999999999</v>
      </c>
      <c r="AQ246" t="s">
        <v>1540</v>
      </c>
      <c r="AR246">
        <v>89.55</v>
      </c>
      <c r="AV246" t="s">
        <v>1540</v>
      </c>
      <c r="AW246">
        <v>89.55</v>
      </c>
      <c r="BA246" t="s">
        <v>566</v>
      </c>
      <c r="BB246" t="s">
        <v>10948</v>
      </c>
      <c r="BC246">
        <v>1084.2350000000001</v>
      </c>
      <c r="BE246" t="s">
        <v>1226</v>
      </c>
      <c r="BF246" t="s">
        <v>10948</v>
      </c>
      <c r="BG246">
        <v>592.74</v>
      </c>
      <c r="BI246" t="s">
        <v>162</v>
      </c>
      <c r="BJ246" t="s">
        <v>10948</v>
      </c>
      <c r="BK246">
        <v>59.960000000000008</v>
      </c>
      <c r="BM246" t="s">
        <v>486</v>
      </c>
      <c r="BN246" t="s">
        <v>10948</v>
      </c>
      <c r="BO246" t="s">
        <v>55</v>
      </c>
      <c r="BP246">
        <v>431.92800000000005</v>
      </c>
    </row>
    <row r="247" spans="1:68" x14ac:dyDescent="0.25">
      <c r="C247" t="s">
        <v>12</v>
      </c>
      <c r="D247">
        <v>6.2640000000000002</v>
      </c>
      <c r="H247" s="1">
        <v>41938</v>
      </c>
      <c r="I247">
        <v>447.88000000000005</v>
      </c>
      <c r="K247" s="1">
        <v>41938</v>
      </c>
      <c r="L247">
        <v>447.88000000000005</v>
      </c>
      <c r="N247" s="1">
        <v>42835</v>
      </c>
      <c r="O247">
        <v>755.529</v>
      </c>
      <c r="Q247" s="1">
        <v>42374</v>
      </c>
      <c r="R247">
        <v>255.904</v>
      </c>
      <c r="T247" s="1">
        <v>42099</v>
      </c>
      <c r="U247">
        <v>2974.0580000000004</v>
      </c>
      <c r="Y247" t="s">
        <v>2208</v>
      </c>
      <c r="Z247">
        <v>239.46600000000001</v>
      </c>
      <c r="AB247" t="s">
        <v>2208</v>
      </c>
      <c r="AC247">
        <v>239.46600000000001</v>
      </c>
      <c r="AE247" t="s">
        <v>3218</v>
      </c>
      <c r="AF247">
        <v>80.78</v>
      </c>
      <c r="AJ247" t="s">
        <v>2208</v>
      </c>
      <c r="AK247">
        <v>239.46600000000001</v>
      </c>
      <c r="AN247" t="s">
        <v>2208</v>
      </c>
      <c r="AO247">
        <v>239.46600000000001</v>
      </c>
      <c r="AQ247" t="s">
        <v>2208</v>
      </c>
      <c r="AR247">
        <v>113.47199999999999</v>
      </c>
      <c r="AV247" t="s">
        <v>2208</v>
      </c>
      <c r="AW247">
        <v>113.47199999999999</v>
      </c>
      <c r="BA247" t="s">
        <v>30</v>
      </c>
      <c r="BB247" t="s">
        <v>10948</v>
      </c>
      <c r="BC247">
        <v>400.03199999999998</v>
      </c>
      <c r="BE247" t="s">
        <v>1425</v>
      </c>
      <c r="BF247" t="s">
        <v>10948</v>
      </c>
      <c r="BG247">
        <v>592.20000000000005</v>
      </c>
      <c r="BI247" t="s">
        <v>2696</v>
      </c>
      <c r="BJ247" t="s">
        <v>10948</v>
      </c>
      <c r="BK247">
        <v>57.765999999999991</v>
      </c>
      <c r="BM247" t="s">
        <v>1984</v>
      </c>
      <c r="BN247" t="s">
        <v>10948</v>
      </c>
      <c r="BO247" t="s">
        <v>55</v>
      </c>
      <c r="BP247">
        <v>48.791999999999987</v>
      </c>
    </row>
    <row r="248" spans="1:68" x14ac:dyDescent="0.25">
      <c r="C248" t="s">
        <v>21</v>
      </c>
      <c r="D248">
        <v>7.83</v>
      </c>
      <c r="H248" s="1">
        <v>41939</v>
      </c>
      <c r="I248">
        <v>22.320000000000004</v>
      </c>
      <c r="K248" s="1">
        <v>41939</v>
      </c>
      <c r="L248">
        <v>22.320000000000004</v>
      </c>
      <c r="N248" s="1">
        <v>42834</v>
      </c>
      <c r="O248">
        <v>1626.71</v>
      </c>
      <c r="Q248" s="1">
        <v>42140</v>
      </c>
      <c r="R248">
        <v>255.96799999999999</v>
      </c>
      <c r="T248" s="1">
        <v>42000</v>
      </c>
      <c r="U248">
        <v>2966.3880000000004</v>
      </c>
      <c r="Y248" t="s">
        <v>386</v>
      </c>
      <c r="Z248">
        <v>65.463999999999984</v>
      </c>
      <c r="AB248" t="s">
        <v>386</v>
      </c>
      <c r="AC248">
        <v>65.463999999999984</v>
      </c>
      <c r="AE248" t="s">
        <v>3240</v>
      </c>
      <c r="AF248">
        <v>184.53600000000003</v>
      </c>
      <c r="AJ248" t="s">
        <v>386</v>
      </c>
      <c r="AK248">
        <v>65.463999999999984</v>
      </c>
      <c r="AN248" t="s">
        <v>386</v>
      </c>
      <c r="AO248">
        <v>65.463999999999984</v>
      </c>
      <c r="AQ248" t="s">
        <v>386</v>
      </c>
      <c r="AR248">
        <v>239.46600000000001</v>
      </c>
      <c r="AV248" t="s">
        <v>386</v>
      </c>
      <c r="AW248">
        <v>239.46600000000001</v>
      </c>
      <c r="BA248" t="s">
        <v>2853</v>
      </c>
      <c r="BB248" t="s">
        <v>10948</v>
      </c>
      <c r="BC248">
        <v>3.28</v>
      </c>
      <c r="BE248" t="s">
        <v>2905</v>
      </c>
      <c r="BF248" t="s">
        <v>10948</v>
      </c>
      <c r="BG248">
        <v>587.86</v>
      </c>
      <c r="BI248" t="s">
        <v>1046</v>
      </c>
      <c r="BJ248" t="s">
        <v>10948</v>
      </c>
      <c r="BK248">
        <v>424.95749999999992</v>
      </c>
      <c r="BM248" t="s">
        <v>1767</v>
      </c>
      <c r="BN248" t="s">
        <v>10948</v>
      </c>
      <c r="BO248" t="s">
        <v>55</v>
      </c>
      <c r="BP248">
        <v>657.93</v>
      </c>
    </row>
    <row r="249" spans="1:68" x14ac:dyDescent="0.25">
      <c r="A249" t="s">
        <v>2986</v>
      </c>
      <c r="B249" t="s">
        <v>10948</v>
      </c>
      <c r="C249" t="s">
        <v>21</v>
      </c>
      <c r="D249">
        <v>18.899999999999999</v>
      </c>
      <c r="H249" s="1">
        <v>41940</v>
      </c>
      <c r="I249">
        <v>1510.5820000000001</v>
      </c>
      <c r="K249" s="1">
        <v>41940</v>
      </c>
      <c r="L249">
        <v>1510.5820000000001</v>
      </c>
      <c r="N249" s="1">
        <v>42833</v>
      </c>
      <c r="O249">
        <v>6401.93</v>
      </c>
      <c r="Q249" s="1">
        <v>41751</v>
      </c>
      <c r="R249">
        <v>257.75200000000001</v>
      </c>
      <c r="T249" s="1">
        <v>42783</v>
      </c>
      <c r="U249">
        <v>2964.8173999999995</v>
      </c>
      <c r="Y249" t="s">
        <v>1764</v>
      </c>
      <c r="Z249">
        <v>99.800000000000011</v>
      </c>
      <c r="AB249" t="s">
        <v>1764</v>
      </c>
      <c r="AC249">
        <v>99.800000000000011</v>
      </c>
      <c r="AE249" t="s">
        <v>2366</v>
      </c>
      <c r="AF249">
        <v>248.29199999999997</v>
      </c>
      <c r="AJ249" t="s">
        <v>1764</v>
      </c>
      <c r="AK249">
        <v>99.800000000000011</v>
      </c>
      <c r="AN249" t="s">
        <v>1764</v>
      </c>
      <c r="AO249">
        <v>99.800000000000011</v>
      </c>
      <c r="AQ249" t="s">
        <v>1764</v>
      </c>
      <c r="AR249">
        <v>65.463999999999984</v>
      </c>
      <c r="AV249" t="s">
        <v>1764</v>
      </c>
      <c r="AW249">
        <v>65.463999999999984</v>
      </c>
      <c r="BA249" t="s">
        <v>1560</v>
      </c>
      <c r="BB249" t="s">
        <v>10948</v>
      </c>
      <c r="BC249">
        <v>47.488</v>
      </c>
      <c r="BE249" t="s">
        <v>697</v>
      </c>
      <c r="BF249" t="s">
        <v>10948</v>
      </c>
      <c r="BG249">
        <v>585.40800000000002</v>
      </c>
      <c r="BI249" t="s">
        <v>2315</v>
      </c>
      <c r="BJ249" t="s">
        <v>10948</v>
      </c>
      <c r="BK249">
        <v>473.06200000000001</v>
      </c>
      <c r="BM249" t="s">
        <v>1462</v>
      </c>
      <c r="BN249" t="s">
        <v>10948</v>
      </c>
      <c r="BO249" t="s">
        <v>55</v>
      </c>
      <c r="BP249">
        <v>812.73599999999999</v>
      </c>
    </row>
    <row r="250" spans="1:68" x14ac:dyDescent="0.25">
      <c r="A250" t="s">
        <v>555</v>
      </c>
      <c r="B250" t="s">
        <v>10948</v>
      </c>
      <c r="C250" t="s">
        <v>79</v>
      </c>
      <c r="D250">
        <v>6</v>
      </c>
      <c r="H250" s="1">
        <v>41941</v>
      </c>
      <c r="I250">
        <v>2813.8120000000004</v>
      </c>
      <c r="K250" s="1">
        <v>41941</v>
      </c>
      <c r="L250">
        <v>2813.8120000000004</v>
      </c>
      <c r="N250" s="1">
        <v>42832</v>
      </c>
      <c r="O250">
        <v>1971.2905000000003</v>
      </c>
      <c r="Q250" s="1">
        <v>41764</v>
      </c>
      <c r="R250">
        <v>260.97699999999998</v>
      </c>
      <c r="T250" s="1">
        <v>41978</v>
      </c>
      <c r="U250">
        <v>2963.6419999999998</v>
      </c>
      <c r="Y250" t="s">
        <v>178</v>
      </c>
      <c r="Z250">
        <v>105.84600000000002</v>
      </c>
      <c r="AB250" t="s">
        <v>178</v>
      </c>
      <c r="AC250">
        <v>105.84600000000002</v>
      </c>
      <c r="AE250" t="s">
        <v>473</v>
      </c>
      <c r="AF250">
        <v>150.67000000000002</v>
      </c>
      <c r="AJ250" t="s">
        <v>178</v>
      </c>
      <c r="AK250">
        <v>105.84600000000002</v>
      </c>
      <c r="AN250" t="s">
        <v>178</v>
      </c>
      <c r="AO250">
        <v>105.84600000000002</v>
      </c>
      <c r="AQ250" t="s">
        <v>178</v>
      </c>
      <c r="AR250">
        <v>99.800000000000011</v>
      </c>
      <c r="AV250" t="s">
        <v>178</v>
      </c>
      <c r="AW250">
        <v>99.800000000000011</v>
      </c>
      <c r="BA250" t="s">
        <v>434</v>
      </c>
      <c r="BB250" t="s">
        <v>10948</v>
      </c>
      <c r="BC250">
        <v>28.979999999999997</v>
      </c>
      <c r="BE250" t="s">
        <v>806</v>
      </c>
      <c r="BF250" t="s">
        <v>10948</v>
      </c>
      <c r="BG250">
        <v>582.06600000000003</v>
      </c>
      <c r="BI250" t="s">
        <v>513</v>
      </c>
      <c r="BJ250" t="s">
        <v>10948</v>
      </c>
      <c r="BK250">
        <v>370.62</v>
      </c>
      <c r="BM250" t="s">
        <v>1909</v>
      </c>
      <c r="BN250" t="s">
        <v>10948</v>
      </c>
      <c r="BO250" t="s">
        <v>55</v>
      </c>
      <c r="BP250">
        <v>23.680000000000003</v>
      </c>
    </row>
    <row r="251" spans="1:68" x14ac:dyDescent="0.25">
      <c r="C251" t="s">
        <v>21</v>
      </c>
      <c r="D251">
        <v>22.5</v>
      </c>
      <c r="H251" s="1">
        <v>41943</v>
      </c>
      <c r="I251">
        <v>5362.0259999999998</v>
      </c>
      <c r="K251" s="1">
        <v>41943</v>
      </c>
      <c r="L251">
        <v>5362.0259999999998</v>
      </c>
      <c r="N251" s="1">
        <v>42831</v>
      </c>
      <c r="O251">
        <v>114.41999999999999</v>
      </c>
      <c r="Q251" s="1">
        <v>41857</v>
      </c>
      <c r="R251">
        <v>262.89</v>
      </c>
      <c r="T251" s="1">
        <v>42533</v>
      </c>
      <c r="U251">
        <v>2962.5630000000001</v>
      </c>
      <c r="Y251" t="s">
        <v>1421</v>
      </c>
      <c r="Z251">
        <v>110.48400000000001</v>
      </c>
      <c r="AB251" t="s">
        <v>1421</v>
      </c>
      <c r="AC251">
        <v>110.48400000000001</v>
      </c>
      <c r="AE251" t="s">
        <v>1678</v>
      </c>
      <c r="AF251">
        <v>83.440000000000012</v>
      </c>
      <c r="AJ251" t="s">
        <v>1421</v>
      </c>
      <c r="AK251">
        <v>110.48400000000001</v>
      </c>
      <c r="AN251" t="s">
        <v>1421</v>
      </c>
      <c r="AO251">
        <v>110.48400000000001</v>
      </c>
      <c r="AQ251" t="s">
        <v>1421</v>
      </c>
      <c r="AR251">
        <v>105.84600000000002</v>
      </c>
      <c r="AV251" t="s">
        <v>1421</v>
      </c>
      <c r="AW251">
        <v>105.84600000000002</v>
      </c>
      <c r="BA251" t="s">
        <v>1558</v>
      </c>
      <c r="BB251" t="s">
        <v>10948</v>
      </c>
      <c r="BC251">
        <v>72.176000000000002</v>
      </c>
      <c r="BE251" t="s">
        <v>2062</v>
      </c>
      <c r="BF251" t="s">
        <v>10948</v>
      </c>
      <c r="BG251">
        <v>581.58000000000004</v>
      </c>
      <c r="BI251" t="s">
        <v>2232</v>
      </c>
      <c r="BJ251" t="s">
        <v>10948</v>
      </c>
      <c r="BK251">
        <v>943.596</v>
      </c>
      <c r="BM251" t="s">
        <v>2927</v>
      </c>
      <c r="BN251" t="s">
        <v>10948</v>
      </c>
      <c r="BO251" t="s">
        <v>55</v>
      </c>
      <c r="BP251">
        <v>71.959999999999994</v>
      </c>
    </row>
    <row r="252" spans="1:68" x14ac:dyDescent="0.25">
      <c r="A252" t="s">
        <v>1044</v>
      </c>
      <c r="B252" t="s">
        <v>10948</v>
      </c>
      <c r="C252" t="s">
        <v>55</v>
      </c>
      <c r="D252">
        <v>9.2480000000000011</v>
      </c>
      <c r="H252" s="1">
        <v>41944</v>
      </c>
      <c r="I252">
        <v>4732.0799999999981</v>
      </c>
      <c r="K252" s="1">
        <v>41944</v>
      </c>
      <c r="L252">
        <v>4732.0799999999981</v>
      </c>
      <c r="N252" s="1">
        <v>42829</v>
      </c>
      <c r="O252">
        <v>808.47</v>
      </c>
      <c r="Q252" s="1">
        <v>42008</v>
      </c>
      <c r="R252">
        <v>264.46000000000004</v>
      </c>
      <c r="T252" s="1">
        <v>42660</v>
      </c>
      <c r="U252">
        <v>2953.3460000000005</v>
      </c>
      <c r="Y252" t="s">
        <v>2462</v>
      </c>
      <c r="Z252">
        <v>170.98400000000004</v>
      </c>
      <c r="AB252" t="s">
        <v>2462</v>
      </c>
      <c r="AC252">
        <v>170.98400000000004</v>
      </c>
      <c r="AE252" t="s">
        <v>1722</v>
      </c>
      <c r="AF252">
        <v>122.83000000000001</v>
      </c>
      <c r="AJ252" t="s">
        <v>2462</v>
      </c>
      <c r="AK252">
        <v>170.98400000000004</v>
      </c>
      <c r="AN252" t="s">
        <v>2462</v>
      </c>
      <c r="AO252">
        <v>170.98400000000004</v>
      </c>
      <c r="AQ252" t="s">
        <v>2462</v>
      </c>
      <c r="AR252">
        <v>110.48400000000001</v>
      </c>
      <c r="AV252" t="s">
        <v>2462</v>
      </c>
      <c r="AW252">
        <v>110.48400000000001</v>
      </c>
      <c r="BA252" t="s">
        <v>1454</v>
      </c>
      <c r="BB252" t="s">
        <v>10948</v>
      </c>
      <c r="BC252">
        <v>16.072000000000003</v>
      </c>
      <c r="BE252" t="s">
        <v>2365</v>
      </c>
      <c r="BF252" t="s">
        <v>10948</v>
      </c>
      <c r="BG252">
        <v>579.79999999999995</v>
      </c>
      <c r="BI252" t="s">
        <v>2072</v>
      </c>
      <c r="BJ252" t="s">
        <v>10948</v>
      </c>
      <c r="BK252">
        <v>626.35199999999998</v>
      </c>
      <c r="BM252" t="s">
        <v>1526</v>
      </c>
      <c r="BN252" t="s">
        <v>10948</v>
      </c>
      <c r="BO252" t="s">
        <v>55</v>
      </c>
      <c r="BP252">
        <v>11.227999999999998</v>
      </c>
    </row>
    <row r="253" spans="1:68" x14ac:dyDescent="0.25">
      <c r="A253" t="s">
        <v>1610</v>
      </c>
      <c r="B253" t="s">
        <v>10948</v>
      </c>
      <c r="C253" t="s">
        <v>55</v>
      </c>
      <c r="D253">
        <v>15.936000000000002</v>
      </c>
      <c r="H253" s="1">
        <v>41945</v>
      </c>
      <c r="I253">
        <v>2126.37</v>
      </c>
      <c r="K253" s="1">
        <v>41945</v>
      </c>
      <c r="L253">
        <v>2126.37</v>
      </c>
      <c r="N253" s="1">
        <v>42828</v>
      </c>
      <c r="O253">
        <v>32.527999999999999</v>
      </c>
      <c r="Q253" s="1">
        <v>41829</v>
      </c>
      <c r="R253">
        <v>265.52099999999996</v>
      </c>
      <c r="T253" s="1">
        <v>42889</v>
      </c>
      <c r="U253">
        <v>2952.0360000000001</v>
      </c>
      <c r="Y253" t="s">
        <v>1626</v>
      </c>
      <c r="Z253">
        <v>31.588000000000001</v>
      </c>
      <c r="AB253" t="s">
        <v>1626</v>
      </c>
      <c r="AC253">
        <v>31.588000000000001</v>
      </c>
      <c r="AE253" t="s">
        <v>1919</v>
      </c>
      <c r="AF253">
        <v>461.86800000000011</v>
      </c>
      <c r="AJ253" t="s">
        <v>1626</v>
      </c>
      <c r="AK253">
        <v>31.588000000000001</v>
      </c>
      <c r="AN253" t="s">
        <v>1626</v>
      </c>
      <c r="AO253">
        <v>31.588000000000001</v>
      </c>
      <c r="AQ253" t="s">
        <v>1626</v>
      </c>
      <c r="AR253">
        <v>170.98400000000004</v>
      </c>
      <c r="AV253" t="s">
        <v>1626</v>
      </c>
      <c r="AW253">
        <v>170.98400000000004</v>
      </c>
      <c r="BA253" t="s">
        <v>1601</v>
      </c>
      <c r="BB253" t="s">
        <v>10948</v>
      </c>
      <c r="BC253">
        <v>207.10700000000003</v>
      </c>
      <c r="BE253" t="s">
        <v>561</v>
      </c>
      <c r="BF253" t="s">
        <v>10948</v>
      </c>
      <c r="BG253">
        <v>579.55399999999997</v>
      </c>
      <c r="BI253" t="s">
        <v>2654</v>
      </c>
      <c r="BJ253" t="s">
        <v>10948</v>
      </c>
      <c r="BK253">
        <v>145.97999999999999</v>
      </c>
      <c r="BM253" t="s">
        <v>1668</v>
      </c>
      <c r="BN253" t="s">
        <v>10948</v>
      </c>
      <c r="BO253" t="s">
        <v>55</v>
      </c>
      <c r="BP253">
        <v>3.1799999999999997</v>
      </c>
    </row>
    <row r="254" spans="1:68" x14ac:dyDescent="0.25">
      <c r="C254" t="s">
        <v>79</v>
      </c>
      <c r="D254">
        <v>14.940000000000001</v>
      </c>
      <c r="H254" s="1">
        <v>41946</v>
      </c>
      <c r="I254">
        <v>2784.163</v>
      </c>
      <c r="K254" s="1">
        <v>41946</v>
      </c>
      <c r="L254">
        <v>2784.163</v>
      </c>
      <c r="N254" s="1">
        <v>42827</v>
      </c>
      <c r="O254">
        <v>822.97000000000014</v>
      </c>
      <c r="Q254" s="1">
        <v>42881</v>
      </c>
      <c r="R254">
        <v>270.23999999999995</v>
      </c>
      <c r="T254" s="1">
        <v>42687</v>
      </c>
      <c r="U254">
        <v>2945.1380000000004</v>
      </c>
      <c r="Y254" t="s">
        <v>602</v>
      </c>
      <c r="Z254">
        <v>7.8</v>
      </c>
      <c r="AB254" t="s">
        <v>602</v>
      </c>
      <c r="AC254">
        <v>7.8</v>
      </c>
      <c r="AE254" t="s">
        <v>2461</v>
      </c>
      <c r="AF254">
        <v>18.308</v>
      </c>
      <c r="AJ254" t="s">
        <v>602</v>
      </c>
      <c r="AK254">
        <v>7.8</v>
      </c>
      <c r="AN254" t="s">
        <v>602</v>
      </c>
      <c r="AO254">
        <v>7.8</v>
      </c>
      <c r="AQ254" t="s">
        <v>602</v>
      </c>
      <c r="AR254">
        <v>31.588000000000001</v>
      </c>
      <c r="AV254" t="s">
        <v>602</v>
      </c>
      <c r="AW254">
        <v>31.588000000000001</v>
      </c>
      <c r="BA254" t="s">
        <v>93</v>
      </c>
      <c r="BB254" t="s">
        <v>10948</v>
      </c>
      <c r="BC254">
        <v>21.298000000000002</v>
      </c>
      <c r="BE254" t="s">
        <v>580</v>
      </c>
      <c r="BF254" t="s">
        <v>10948</v>
      </c>
      <c r="BG254">
        <v>574.39200000000005</v>
      </c>
      <c r="BI254" t="s">
        <v>692</v>
      </c>
      <c r="BJ254" t="s">
        <v>10948</v>
      </c>
      <c r="BK254">
        <v>181.79699999999997</v>
      </c>
      <c r="BM254" t="s">
        <v>2576</v>
      </c>
      <c r="BN254" t="s">
        <v>10948</v>
      </c>
      <c r="BO254" t="s">
        <v>55</v>
      </c>
      <c r="BP254">
        <v>76.432000000000002</v>
      </c>
    </row>
    <row r="255" spans="1:68" x14ac:dyDescent="0.25">
      <c r="C255" t="s">
        <v>12</v>
      </c>
      <c r="D255">
        <v>3.9840000000000004</v>
      </c>
      <c r="H255" s="1">
        <v>41947</v>
      </c>
      <c r="I255">
        <v>6693.7479999999987</v>
      </c>
      <c r="K255" s="1">
        <v>41947</v>
      </c>
      <c r="L255">
        <v>6693.7479999999987</v>
      </c>
      <c r="N255" s="1">
        <v>42826</v>
      </c>
      <c r="O255">
        <v>5972.9879999999994</v>
      </c>
      <c r="Q255" s="1">
        <v>42481</v>
      </c>
      <c r="R255">
        <v>271.61599999999999</v>
      </c>
      <c r="T255" s="1">
        <v>42821</v>
      </c>
      <c r="U255">
        <v>2933.5160000000005</v>
      </c>
      <c r="Y255" t="s">
        <v>1925</v>
      </c>
      <c r="Z255">
        <v>219.78</v>
      </c>
      <c r="AB255" t="s">
        <v>1925</v>
      </c>
      <c r="AC255">
        <v>219.78</v>
      </c>
      <c r="AE255" t="s">
        <v>282</v>
      </c>
      <c r="AF255">
        <v>15.552000000000003</v>
      </c>
      <c r="AJ255" t="s">
        <v>1925</v>
      </c>
      <c r="AK255">
        <v>219.78</v>
      </c>
      <c r="AN255" t="s">
        <v>1925</v>
      </c>
      <c r="AO255">
        <v>219.78</v>
      </c>
      <c r="AQ255" t="s">
        <v>1925</v>
      </c>
      <c r="AR255">
        <v>7.8</v>
      </c>
      <c r="AV255" t="s">
        <v>1925</v>
      </c>
      <c r="AW255">
        <v>7.8</v>
      </c>
      <c r="BA255" t="s">
        <v>385</v>
      </c>
      <c r="BB255" t="s">
        <v>10948</v>
      </c>
      <c r="BC255">
        <v>5.4719999999999995</v>
      </c>
      <c r="BE255" t="s">
        <v>689</v>
      </c>
      <c r="BF255" t="s">
        <v>10948</v>
      </c>
      <c r="BG255">
        <v>569.53599999999994</v>
      </c>
      <c r="BI255" t="s">
        <v>566</v>
      </c>
      <c r="BJ255" t="s">
        <v>10948</v>
      </c>
      <c r="BK255">
        <v>1084.2350000000001</v>
      </c>
      <c r="BM255" t="s">
        <v>2453</v>
      </c>
      <c r="BN255" t="s">
        <v>10948</v>
      </c>
      <c r="BO255" t="s">
        <v>55</v>
      </c>
      <c r="BP255">
        <v>30.080000000000002</v>
      </c>
    </row>
    <row r="256" spans="1:68" x14ac:dyDescent="0.25">
      <c r="A256" t="s">
        <v>2405</v>
      </c>
      <c r="B256" t="s">
        <v>10948</v>
      </c>
      <c r="C256" t="s">
        <v>55</v>
      </c>
      <c r="D256">
        <v>60.144000000000005</v>
      </c>
      <c r="H256" s="1">
        <v>41948</v>
      </c>
      <c r="I256">
        <v>1694.5640000000001</v>
      </c>
      <c r="K256" s="1">
        <v>41948</v>
      </c>
      <c r="L256">
        <v>1694.5640000000001</v>
      </c>
      <c r="N256" s="1">
        <v>42825</v>
      </c>
      <c r="O256">
        <v>4981.0107999999991</v>
      </c>
      <c r="Q256" s="1">
        <v>41838</v>
      </c>
      <c r="R256">
        <v>273.04000000000002</v>
      </c>
      <c r="T256" s="1">
        <v>42254</v>
      </c>
      <c r="U256">
        <v>2922.6669999999999</v>
      </c>
      <c r="Y256" t="s">
        <v>340</v>
      </c>
      <c r="Z256">
        <v>20.279999999999998</v>
      </c>
      <c r="AB256" t="s">
        <v>340</v>
      </c>
      <c r="AC256">
        <v>20.279999999999998</v>
      </c>
      <c r="AE256" t="s">
        <v>3062</v>
      </c>
      <c r="AF256">
        <v>72.805999999999997</v>
      </c>
      <c r="AJ256" t="s">
        <v>340</v>
      </c>
      <c r="AK256">
        <v>20.279999999999998</v>
      </c>
      <c r="AN256" t="s">
        <v>340</v>
      </c>
      <c r="AO256">
        <v>20.279999999999998</v>
      </c>
      <c r="AQ256" t="s">
        <v>340</v>
      </c>
      <c r="AR256">
        <v>219.78</v>
      </c>
      <c r="AV256" t="s">
        <v>340</v>
      </c>
      <c r="AW256">
        <v>219.78</v>
      </c>
      <c r="BA256" t="s">
        <v>2513</v>
      </c>
      <c r="BB256" t="s">
        <v>10948</v>
      </c>
      <c r="BC256">
        <v>52.56</v>
      </c>
      <c r="BE256" t="s">
        <v>795</v>
      </c>
      <c r="BF256" t="s">
        <v>10948</v>
      </c>
      <c r="BG256">
        <v>568.60599999999999</v>
      </c>
      <c r="BI256" t="s">
        <v>30</v>
      </c>
      <c r="BJ256" t="s">
        <v>10948</v>
      </c>
      <c r="BK256">
        <v>400.03199999999998</v>
      </c>
      <c r="BM256" t="s">
        <v>3114</v>
      </c>
      <c r="BN256" t="s">
        <v>10948</v>
      </c>
      <c r="BO256" t="s">
        <v>55</v>
      </c>
      <c r="BP256">
        <v>6.9</v>
      </c>
    </row>
    <row r="257" spans="1:68" x14ac:dyDescent="0.25">
      <c r="C257" t="s">
        <v>12</v>
      </c>
      <c r="D257">
        <v>25.06</v>
      </c>
      <c r="H257" s="1">
        <v>41949</v>
      </c>
      <c r="I257">
        <v>43.68</v>
      </c>
      <c r="K257" s="1">
        <v>41949</v>
      </c>
      <c r="L257">
        <v>43.68</v>
      </c>
      <c r="N257" s="1">
        <v>42824</v>
      </c>
      <c r="O257">
        <v>656.40700000000004</v>
      </c>
      <c r="Q257" s="1">
        <v>42744</v>
      </c>
      <c r="R257">
        <v>274.49100000000004</v>
      </c>
      <c r="T257" s="1">
        <v>43040</v>
      </c>
      <c r="U257">
        <v>2921.4299999999994</v>
      </c>
      <c r="Y257" t="s">
        <v>1256</v>
      </c>
      <c r="Z257">
        <v>26.08</v>
      </c>
      <c r="AB257" t="s">
        <v>1256</v>
      </c>
      <c r="AC257">
        <v>26.08</v>
      </c>
      <c r="AE257" t="s">
        <v>2862</v>
      </c>
      <c r="AF257">
        <v>129.16800000000001</v>
      </c>
      <c r="AJ257" t="s">
        <v>1256</v>
      </c>
      <c r="AK257">
        <v>26.08</v>
      </c>
      <c r="AN257" t="s">
        <v>1256</v>
      </c>
      <c r="AO257">
        <v>26.08</v>
      </c>
      <c r="AQ257" t="s">
        <v>1256</v>
      </c>
      <c r="AR257">
        <v>20.279999999999998</v>
      </c>
      <c r="AV257" t="s">
        <v>1256</v>
      </c>
      <c r="AW257">
        <v>20.279999999999998</v>
      </c>
      <c r="BA257" t="s">
        <v>2820</v>
      </c>
      <c r="BB257" t="s">
        <v>10948</v>
      </c>
      <c r="BC257">
        <v>5.8719999999999999</v>
      </c>
      <c r="BE257" t="s">
        <v>653</v>
      </c>
      <c r="BF257" t="s">
        <v>10948</v>
      </c>
      <c r="BG257">
        <v>563.21</v>
      </c>
      <c r="BI257" t="s">
        <v>2853</v>
      </c>
      <c r="BJ257" t="s">
        <v>10948</v>
      </c>
      <c r="BK257">
        <v>3.28</v>
      </c>
      <c r="BM257" t="s">
        <v>653</v>
      </c>
      <c r="BN257" t="s">
        <v>10948</v>
      </c>
      <c r="BO257" t="s">
        <v>55</v>
      </c>
      <c r="BP257">
        <v>79.512000000000015</v>
      </c>
    </row>
    <row r="258" spans="1:68" x14ac:dyDescent="0.25">
      <c r="C258" t="s">
        <v>21</v>
      </c>
      <c r="D258">
        <v>87.71</v>
      </c>
      <c r="H258" s="1">
        <v>41950</v>
      </c>
      <c r="I258">
        <v>1449.1420000000003</v>
      </c>
      <c r="K258" s="1">
        <v>41950</v>
      </c>
      <c r="L258">
        <v>1449.1420000000003</v>
      </c>
      <c r="N258" s="1">
        <v>42823</v>
      </c>
      <c r="O258">
        <v>81.400000000000006</v>
      </c>
      <c r="Q258" s="1">
        <v>42280</v>
      </c>
      <c r="R258">
        <v>275.21800000000002</v>
      </c>
      <c r="T258" s="1">
        <v>43076</v>
      </c>
      <c r="U258">
        <v>2916.5139999999997</v>
      </c>
      <c r="Y258" t="s">
        <v>3002</v>
      </c>
      <c r="Z258">
        <v>7.7</v>
      </c>
      <c r="AB258" t="s">
        <v>3002</v>
      </c>
      <c r="AC258">
        <v>7.7</v>
      </c>
      <c r="AE258" t="s">
        <v>2884</v>
      </c>
      <c r="AF258">
        <v>28.850999999999999</v>
      </c>
      <c r="AJ258" t="s">
        <v>3002</v>
      </c>
      <c r="AK258">
        <v>7.7</v>
      </c>
      <c r="AN258" t="s">
        <v>3002</v>
      </c>
      <c r="AO258">
        <v>7.7</v>
      </c>
      <c r="AQ258" t="s">
        <v>3002</v>
      </c>
      <c r="AR258">
        <v>26.08</v>
      </c>
      <c r="AV258" t="s">
        <v>3002</v>
      </c>
      <c r="AW258">
        <v>26.08</v>
      </c>
      <c r="BA258" t="s">
        <v>783</v>
      </c>
      <c r="BB258" t="s">
        <v>10948</v>
      </c>
      <c r="BC258">
        <v>11.648000000000001</v>
      </c>
      <c r="BE258" t="s">
        <v>2270</v>
      </c>
      <c r="BF258" t="s">
        <v>10948</v>
      </c>
      <c r="BG258">
        <v>559.26800000000003</v>
      </c>
      <c r="BI258" t="s">
        <v>1560</v>
      </c>
      <c r="BJ258" t="s">
        <v>10948</v>
      </c>
      <c r="BK258">
        <v>47.488</v>
      </c>
      <c r="BM258" t="s">
        <v>785</v>
      </c>
      <c r="BN258" t="s">
        <v>10948</v>
      </c>
      <c r="BO258" t="s">
        <v>55</v>
      </c>
      <c r="BP258">
        <v>125.69999999999999</v>
      </c>
    </row>
    <row r="259" spans="1:68" x14ac:dyDescent="0.25">
      <c r="A259" t="s">
        <v>1100</v>
      </c>
      <c r="B259" t="s">
        <v>10948</v>
      </c>
      <c r="C259" t="s">
        <v>55</v>
      </c>
      <c r="D259">
        <v>5.04</v>
      </c>
      <c r="H259" s="1">
        <v>41951</v>
      </c>
      <c r="I259">
        <v>333.57600000000002</v>
      </c>
      <c r="K259" s="1">
        <v>41951</v>
      </c>
      <c r="L259">
        <v>333.57600000000002</v>
      </c>
      <c r="N259" s="1">
        <v>42822</v>
      </c>
      <c r="O259">
        <v>1504.702</v>
      </c>
      <c r="Q259" s="1">
        <v>42514</v>
      </c>
      <c r="R259">
        <v>277.75600000000003</v>
      </c>
      <c r="T259" s="1">
        <v>43098</v>
      </c>
      <c r="U259">
        <v>2915.5340000000001</v>
      </c>
      <c r="Y259" t="s">
        <v>1536</v>
      </c>
      <c r="Z259">
        <v>123.80799999999999</v>
      </c>
      <c r="AB259" t="s">
        <v>1536</v>
      </c>
      <c r="AC259">
        <v>123.80799999999999</v>
      </c>
      <c r="AE259" t="s">
        <v>1990</v>
      </c>
      <c r="AF259">
        <v>149.26400000000001</v>
      </c>
      <c r="AJ259" t="s">
        <v>1536</v>
      </c>
      <c r="AK259">
        <v>123.80799999999999</v>
      </c>
      <c r="AN259" t="s">
        <v>1536</v>
      </c>
      <c r="AO259">
        <v>123.80799999999999</v>
      </c>
      <c r="AQ259" t="s">
        <v>1536</v>
      </c>
      <c r="AR259">
        <v>7.7</v>
      </c>
      <c r="AV259" t="s">
        <v>1536</v>
      </c>
      <c r="AW259">
        <v>7.7</v>
      </c>
      <c r="BA259" t="s">
        <v>2174</v>
      </c>
      <c r="BB259" t="s">
        <v>10948</v>
      </c>
      <c r="BC259">
        <v>51.016000000000005</v>
      </c>
      <c r="BE259" t="s">
        <v>1949</v>
      </c>
      <c r="BF259" t="s">
        <v>10948</v>
      </c>
      <c r="BG259">
        <v>559.20000000000005</v>
      </c>
      <c r="BI259" t="s">
        <v>434</v>
      </c>
      <c r="BJ259" t="s">
        <v>10948</v>
      </c>
      <c r="BK259">
        <v>28.979999999999997</v>
      </c>
      <c r="BM259" t="s">
        <v>250</v>
      </c>
      <c r="BN259" t="s">
        <v>10948</v>
      </c>
      <c r="BO259" t="s">
        <v>55</v>
      </c>
      <c r="BP259">
        <v>8.0399999999999991</v>
      </c>
    </row>
    <row r="260" spans="1:68" x14ac:dyDescent="0.25">
      <c r="C260" t="s">
        <v>79</v>
      </c>
      <c r="D260">
        <v>7.5600000000000005</v>
      </c>
      <c r="H260" s="1">
        <v>41952</v>
      </c>
      <c r="I260">
        <v>1574.0940000000001</v>
      </c>
      <c r="K260" s="1">
        <v>41952</v>
      </c>
      <c r="L260">
        <v>1574.0940000000001</v>
      </c>
      <c r="N260" s="1">
        <v>42821</v>
      </c>
      <c r="O260">
        <v>2933.5160000000005</v>
      </c>
      <c r="Q260" s="1">
        <v>42890</v>
      </c>
      <c r="R260">
        <v>279.41399999999999</v>
      </c>
      <c r="T260" s="1">
        <v>43051</v>
      </c>
      <c r="U260">
        <v>2911.3859999999995</v>
      </c>
      <c r="Y260" t="s">
        <v>3100</v>
      </c>
      <c r="Z260">
        <v>116.50100000000002</v>
      </c>
      <c r="AB260" t="s">
        <v>3100</v>
      </c>
      <c r="AC260">
        <v>116.50100000000002</v>
      </c>
      <c r="AE260" t="s">
        <v>2368</v>
      </c>
      <c r="AF260">
        <v>265.10399999999998</v>
      </c>
      <c r="AJ260" t="s">
        <v>3100</v>
      </c>
      <c r="AK260">
        <v>116.50100000000002</v>
      </c>
      <c r="AN260" t="s">
        <v>3100</v>
      </c>
      <c r="AO260">
        <v>116.50100000000002</v>
      </c>
      <c r="AQ260" t="s">
        <v>3100</v>
      </c>
      <c r="AR260">
        <v>123.80799999999999</v>
      </c>
      <c r="AV260" t="s">
        <v>3100</v>
      </c>
      <c r="AW260">
        <v>123.80799999999999</v>
      </c>
      <c r="BA260" t="s">
        <v>568</v>
      </c>
      <c r="BB260" t="s">
        <v>10948</v>
      </c>
      <c r="BC260">
        <v>1285.098</v>
      </c>
      <c r="BE260" t="s">
        <v>408</v>
      </c>
      <c r="BF260" t="s">
        <v>10948</v>
      </c>
      <c r="BG260">
        <v>555.96</v>
      </c>
      <c r="BI260" t="s">
        <v>1558</v>
      </c>
      <c r="BJ260" t="s">
        <v>10948</v>
      </c>
      <c r="BK260">
        <v>72.176000000000002</v>
      </c>
      <c r="BM260" t="s">
        <v>987</v>
      </c>
      <c r="BN260" t="s">
        <v>10948</v>
      </c>
      <c r="BO260" t="s">
        <v>55</v>
      </c>
      <c r="BP260">
        <v>62.623999999999995</v>
      </c>
    </row>
    <row r="261" spans="1:68" x14ac:dyDescent="0.25">
      <c r="A261" t="s">
        <v>199</v>
      </c>
      <c r="B261" t="s">
        <v>10948</v>
      </c>
      <c r="C261" t="s">
        <v>55</v>
      </c>
      <c r="D261">
        <v>51.75</v>
      </c>
      <c r="H261" s="1">
        <v>41953</v>
      </c>
      <c r="I261">
        <v>2002.556</v>
      </c>
      <c r="K261" s="1">
        <v>41953</v>
      </c>
      <c r="L261">
        <v>2002.556</v>
      </c>
      <c r="N261" s="1">
        <v>42820</v>
      </c>
      <c r="O261">
        <v>3252.88</v>
      </c>
      <c r="Q261" s="1">
        <v>41797</v>
      </c>
      <c r="R261">
        <v>281.39699999999999</v>
      </c>
      <c r="T261" s="1">
        <v>42468</v>
      </c>
      <c r="U261">
        <v>2906.4039999999995</v>
      </c>
      <c r="Y261" t="s">
        <v>2081</v>
      </c>
      <c r="Z261">
        <v>258.05400000000003</v>
      </c>
      <c r="AB261" t="s">
        <v>2081</v>
      </c>
      <c r="AC261">
        <v>258.05400000000003</v>
      </c>
      <c r="AE261" t="s">
        <v>1519</v>
      </c>
      <c r="AF261">
        <v>158.24</v>
      </c>
      <c r="AJ261" t="s">
        <v>2081</v>
      </c>
      <c r="AK261">
        <v>258.05400000000003</v>
      </c>
      <c r="AN261" t="s">
        <v>2081</v>
      </c>
      <c r="AO261">
        <v>258.05400000000003</v>
      </c>
      <c r="AQ261" t="s">
        <v>2081</v>
      </c>
      <c r="AR261">
        <v>116.50100000000002</v>
      </c>
      <c r="AV261" t="s">
        <v>2081</v>
      </c>
      <c r="AW261">
        <v>116.50100000000002</v>
      </c>
      <c r="BA261" t="s">
        <v>2926</v>
      </c>
      <c r="BB261" t="s">
        <v>10948</v>
      </c>
      <c r="BC261">
        <v>37.379999999999995</v>
      </c>
      <c r="BE261" t="s">
        <v>1372</v>
      </c>
      <c r="BF261" t="s">
        <v>10948</v>
      </c>
      <c r="BG261">
        <v>549.6</v>
      </c>
      <c r="BI261" t="s">
        <v>1454</v>
      </c>
      <c r="BJ261" t="s">
        <v>10948</v>
      </c>
      <c r="BK261">
        <v>16.072000000000003</v>
      </c>
      <c r="BM261" t="s">
        <v>2090</v>
      </c>
      <c r="BN261" t="s">
        <v>10948</v>
      </c>
      <c r="BO261" t="s">
        <v>55</v>
      </c>
      <c r="BP261">
        <v>15.623999999999997</v>
      </c>
    </row>
    <row r="262" spans="1:68" x14ac:dyDescent="0.25">
      <c r="A262" t="s">
        <v>1321</v>
      </c>
      <c r="B262" t="s">
        <v>10948</v>
      </c>
      <c r="C262" t="s">
        <v>55</v>
      </c>
      <c r="D262">
        <v>29.46</v>
      </c>
      <c r="H262" s="1">
        <v>41954</v>
      </c>
      <c r="I262">
        <v>8114.5479999999998</v>
      </c>
      <c r="K262" s="1">
        <v>41954</v>
      </c>
      <c r="L262">
        <v>8114.5479999999998</v>
      </c>
      <c r="N262" s="1">
        <v>42819</v>
      </c>
      <c r="O262">
        <v>3567.0259999999998</v>
      </c>
      <c r="Q262" s="1">
        <v>41755</v>
      </c>
      <c r="R262">
        <v>282.56800000000004</v>
      </c>
      <c r="T262" s="1">
        <v>42671</v>
      </c>
      <c r="U262">
        <v>2899.0210000000002</v>
      </c>
      <c r="Y262" t="s">
        <v>2190</v>
      </c>
      <c r="Z262">
        <v>135.80099999999999</v>
      </c>
      <c r="AB262" t="s">
        <v>2190</v>
      </c>
      <c r="AC262">
        <v>135.80099999999999</v>
      </c>
      <c r="AE262" t="s">
        <v>2015</v>
      </c>
      <c r="AF262">
        <v>63.824000000000005</v>
      </c>
      <c r="AJ262" t="s">
        <v>2190</v>
      </c>
      <c r="AK262">
        <v>135.80099999999999</v>
      </c>
      <c r="AN262" t="s">
        <v>2190</v>
      </c>
      <c r="AO262">
        <v>135.80099999999999</v>
      </c>
      <c r="AQ262" t="s">
        <v>2190</v>
      </c>
      <c r="AR262">
        <v>258.05400000000003</v>
      </c>
      <c r="AV262" t="s">
        <v>2190</v>
      </c>
      <c r="AW262">
        <v>258.05400000000003</v>
      </c>
      <c r="BA262" t="s">
        <v>3192</v>
      </c>
      <c r="BB262" t="s">
        <v>10948</v>
      </c>
      <c r="BC262">
        <v>419.94399999999996</v>
      </c>
      <c r="BE262" t="s">
        <v>1083</v>
      </c>
      <c r="BF262" t="s">
        <v>10948</v>
      </c>
      <c r="BG262">
        <v>548.54999999999995</v>
      </c>
      <c r="BI262" t="s">
        <v>1601</v>
      </c>
      <c r="BJ262" t="s">
        <v>10948</v>
      </c>
      <c r="BK262">
        <v>207.10700000000003</v>
      </c>
      <c r="BM262" t="s">
        <v>148</v>
      </c>
      <c r="BN262" t="s">
        <v>10948</v>
      </c>
      <c r="BO262" t="s">
        <v>55</v>
      </c>
      <c r="BP262">
        <v>3.9799999999999991</v>
      </c>
    </row>
    <row r="263" spans="1:68" x14ac:dyDescent="0.25">
      <c r="C263" t="s">
        <v>21</v>
      </c>
      <c r="D263">
        <v>14.73</v>
      </c>
      <c r="H263" s="1">
        <v>41955</v>
      </c>
      <c r="I263">
        <v>1054.7612000000001</v>
      </c>
      <c r="K263" s="1">
        <v>41955</v>
      </c>
      <c r="L263">
        <v>1054.7612000000001</v>
      </c>
      <c r="N263" s="1">
        <v>42818</v>
      </c>
      <c r="O263">
        <v>1257.2980000000002</v>
      </c>
      <c r="Q263" s="1">
        <v>42653</v>
      </c>
      <c r="R263">
        <v>282.75299999999999</v>
      </c>
      <c r="T263" s="1">
        <v>42569</v>
      </c>
      <c r="U263">
        <v>2891.8580000000006</v>
      </c>
      <c r="Y263" t="s">
        <v>37</v>
      </c>
      <c r="Z263">
        <v>217.316</v>
      </c>
      <c r="AB263" t="s">
        <v>37</v>
      </c>
      <c r="AC263">
        <v>217.316</v>
      </c>
      <c r="AE263" t="s">
        <v>610</v>
      </c>
      <c r="AF263">
        <v>1266.72</v>
      </c>
      <c r="AJ263" t="s">
        <v>37</v>
      </c>
      <c r="AK263">
        <v>217.316</v>
      </c>
      <c r="AN263" t="s">
        <v>37</v>
      </c>
      <c r="AO263">
        <v>217.316</v>
      </c>
      <c r="AQ263" t="s">
        <v>37</v>
      </c>
      <c r="AR263">
        <v>135.80099999999999</v>
      </c>
      <c r="AV263" t="s">
        <v>37</v>
      </c>
      <c r="AW263">
        <v>135.80099999999999</v>
      </c>
      <c r="BA263" t="s">
        <v>1464</v>
      </c>
      <c r="BB263" t="s">
        <v>10948</v>
      </c>
      <c r="BC263">
        <v>359.82</v>
      </c>
      <c r="BE263" t="s">
        <v>686</v>
      </c>
      <c r="BF263" t="s">
        <v>10948</v>
      </c>
      <c r="BG263">
        <v>548.16</v>
      </c>
      <c r="BI263" t="s">
        <v>93</v>
      </c>
      <c r="BJ263" t="s">
        <v>10948</v>
      </c>
      <c r="BK263">
        <v>21.298000000000002</v>
      </c>
      <c r="BM263" t="s">
        <v>209</v>
      </c>
      <c r="BN263" t="s">
        <v>10948</v>
      </c>
      <c r="BO263" t="s">
        <v>55</v>
      </c>
      <c r="BP263">
        <v>273.60000000000002</v>
      </c>
    </row>
    <row r="264" spans="1:68" x14ac:dyDescent="0.25">
      <c r="A264" t="s">
        <v>1268</v>
      </c>
      <c r="B264" t="s">
        <v>10948</v>
      </c>
      <c r="C264" t="s">
        <v>21</v>
      </c>
      <c r="D264">
        <v>6.2640000000000002</v>
      </c>
      <c r="H264" s="1">
        <v>41957</v>
      </c>
      <c r="I264">
        <v>1034.73</v>
      </c>
      <c r="K264" s="1">
        <v>41957</v>
      </c>
      <c r="L264">
        <v>1034.73</v>
      </c>
      <c r="N264" s="1">
        <v>42817</v>
      </c>
      <c r="O264">
        <v>14816.067999999999</v>
      </c>
      <c r="Q264" s="1">
        <v>42784</v>
      </c>
      <c r="R264">
        <v>287.32599999999996</v>
      </c>
      <c r="T264" s="1">
        <v>42328</v>
      </c>
      <c r="U264">
        <v>2861.1500000000005</v>
      </c>
      <c r="Y264" t="s">
        <v>2554</v>
      </c>
      <c r="Z264">
        <v>68.172000000000011</v>
      </c>
      <c r="AB264" t="s">
        <v>2554</v>
      </c>
      <c r="AC264">
        <v>68.172000000000011</v>
      </c>
      <c r="AE264" t="s">
        <v>760</v>
      </c>
      <c r="AF264">
        <v>939.09199999999998</v>
      </c>
      <c r="AJ264" t="s">
        <v>2554</v>
      </c>
      <c r="AK264">
        <v>68.172000000000011</v>
      </c>
      <c r="AN264" t="s">
        <v>2554</v>
      </c>
      <c r="AO264">
        <v>68.172000000000011</v>
      </c>
      <c r="AQ264" t="s">
        <v>2554</v>
      </c>
      <c r="AR264">
        <v>217.316</v>
      </c>
      <c r="AV264" t="s">
        <v>2554</v>
      </c>
      <c r="AW264">
        <v>217.316</v>
      </c>
      <c r="BA264" t="s">
        <v>3016</v>
      </c>
      <c r="BB264" t="s">
        <v>10948</v>
      </c>
      <c r="BC264">
        <v>239.92</v>
      </c>
      <c r="BE264" t="s">
        <v>731</v>
      </c>
      <c r="BF264" t="s">
        <v>10948</v>
      </c>
      <c r="BG264">
        <v>547.05000000000007</v>
      </c>
      <c r="BI264" t="s">
        <v>385</v>
      </c>
      <c r="BJ264" t="s">
        <v>10948</v>
      </c>
      <c r="BK264">
        <v>5.4719999999999995</v>
      </c>
      <c r="BM264" t="s">
        <v>1847</v>
      </c>
      <c r="BN264" t="s">
        <v>10948</v>
      </c>
      <c r="BO264" t="s">
        <v>55</v>
      </c>
      <c r="BP264">
        <v>735.98</v>
      </c>
    </row>
    <row r="265" spans="1:68" x14ac:dyDescent="0.25">
      <c r="A265" t="s">
        <v>994</v>
      </c>
      <c r="B265" t="s">
        <v>10948</v>
      </c>
      <c r="C265" t="s">
        <v>55</v>
      </c>
      <c r="D265">
        <v>18.899999999999999</v>
      </c>
      <c r="H265" s="1">
        <v>41958</v>
      </c>
      <c r="I265">
        <v>1780.8220000000003</v>
      </c>
      <c r="K265" s="1">
        <v>41958</v>
      </c>
      <c r="L265">
        <v>1780.8220000000003</v>
      </c>
      <c r="N265" s="1">
        <v>42815</v>
      </c>
      <c r="O265">
        <v>3332.6360000000004</v>
      </c>
      <c r="Q265" s="1">
        <v>41643</v>
      </c>
      <c r="R265">
        <v>288.06</v>
      </c>
      <c r="T265" s="1">
        <v>42792</v>
      </c>
      <c r="U265">
        <v>2847.6459999999997</v>
      </c>
      <c r="Y265" t="s">
        <v>1031</v>
      </c>
      <c r="Z265">
        <v>103.85999999999999</v>
      </c>
      <c r="AB265" t="s">
        <v>1031</v>
      </c>
      <c r="AC265">
        <v>103.85999999999999</v>
      </c>
      <c r="AE265" t="s">
        <v>2261</v>
      </c>
      <c r="AF265">
        <v>570.78</v>
      </c>
      <c r="AJ265" t="s">
        <v>1031</v>
      </c>
      <c r="AK265">
        <v>103.85999999999999</v>
      </c>
      <c r="AN265" t="s">
        <v>1031</v>
      </c>
      <c r="AO265">
        <v>103.85999999999999</v>
      </c>
      <c r="AQ265" t="s">
        <v>1031</v>
      </c>
      <c r="AR265">
        <v>68.172000000000011</v>
      </c>
      <c r="AV265" t="s">
        <v>1031</v>
      </c>
      <c r="AW265">
        <v>68.172000000000011</v>
      </c>
      <c r="BA265" t="s">
        <v>2610</v>
      </c>
      <c r="BB265" t="s">
        <v>10948</v>
      </c>
      <c r="BC265">
        <v>1074.5999999999999</v>
      </c>
      <c r="BE265" t="s">
        <v>2078</v>
      </c>
      <c r="BF265" t="s">
        <v>10948</v>
      </c>
      <c r="BG265">
        <v>543.93600000000004</v>
      </c>
      <c r="BI265" t="s">
        <v>2513</v>
      </c>
      <c r="BJ265" t="s">
        <v>10948</v>
      </c>
      <c r="BK265">
        <v>52.56</v>
      </c>
      <c r="BM265" t="s">
        <v>958</v>
      </c>
      <c r="BN265" t="s">
        <v>10948</v>
      </c>
      <c r="BO265" t="s">
        <v>55</v>
      </c>
      <c r="BP265">
        <v>19.136000000000003</v>
      </c>
    </row>
    <row r="266" spans="1:68" x14ac:dyDescent="0.25">
      <c r="C266" t="s">
        <v>21</v>
      </c>
      <c r="D266">
        <v>18.899999999999999</v>
      </c>
      <c r="H266" s="1">
        <v>41959</v>
      </c>
      <c r="I266">
        <v>1355.9285</v>
      </c>
      <c r="K266" s="1">
        <v>41959</v>
      </c>
      <c r="L266">
        <v>1355.9285</v>
      </c>
      <c r="N266" s="1">
        <v>42814</v>
      </c>
      <c r="O266">
        <v>899.56799999999998</v>
      </c>
      <c r="Q266" s="1">
        <v>41775</v>
      </c>
      <c r="R266">
        <v>289.27999999999997</v>
      </c>
      <c r="T266" s="1">
        <v>42237</v>
      </c>
      <c r="U266">
        <v>2827.5200000000004</v>
      </c>
      <c r="Y266" t="s">
        <v>1644</v>
      </c>
      <c r="Z266">
        <v>78.043999999999997</v>
      </c>
      <c r="AB266" t="s">
        <v>1644</v>
      </c>
      <c r="AC266">
        <v>78.043999999999997</v>
      </c>
      <c r="AE266" t="s">
        <v>812</v>
      </c>
      <c r="AF266">
        <v>610.98</v>
      </c>
      <c r="AJ266" t="s">
        <v>1644</v>
      </c>
      <c r="AK266">
        <v>78.043999999999997</v>
      </c>
      <c r="AN266" t="s">
        <v>1644</v>
      </c>
      <c r="AO266">
        <v>78.043999999999997</v>
      </c>
      <c r="AQ266" t="s">
        <v>1644</v>
      </c>
      <c r="AR266">
        <v>103.85999999999999</v>
      </c>
      <c r="AV266" t="s">
        <v>1644</v>
      </c>
      <c r="AW266">
        <v>103.85999999999999</v>
      </c>
      <c r="BA266" t="s">
        <v>2118</v>
      </c>
      <c r="BB266" t="s">
        <v>10948</v>
      </c>
      <c r="BC266">
        <v>510.16800000000001</v>
      </c>
      <c r="BE266" t="s">
        <v>762</v>
      </c>
      <c r="BF266" t="s">
        <v>10948</v>
      </c>
      <c r="BG266">
        <v>543.93200000000002</v>
      </c>
      <c r="BI266" t="s">
        <v>2820</v>
      </c>
      <c r="BJ266" t="s">
        <v>10948</v>
      </c>
      <c r="BK266">
        <v>5.8719999999999999</v>
      </c>
      <c r="BM266" t="s">
        <v>1383</v>
      </c>
      <c r="BN266" t="s">
        <v>10948</v>
      </c>
      <c r="BO266" t="s">
        <v>55</v>
      </c>
      <c r="BP266">
        <v>75.959999999999994</v>
      </c>
    </row>
    <row r="267" spans="1:68" x14ac:dyDescent="0.25">
      <c r="A267" t="s">
        <v>3053</v>
      </c>
      <c r="B267" t="s">
        <v>10948</v>
      </c>
      <c r="C267" t="s">
        <v>79</v>
      </c>
      <c r="D267">
        <v>4.9280000000000008</v>
      </c>
      <c r="H267" s="1">
        <v>41960</v>
      </c>
      <c r="I267">
        <v>11544.274000000001</v>
      </c>
      <c r="K267" s="1">
        <v>41960</v>
      </c>
      <c r="L267">
        <v>11544.274000000001</v>
      </c>
      <c r="N267" s="1">
        <v>42813</v>
      </c>
      <c r="O267">
        <v>2166.248</v>
      </c>
      <c r="Q267" s="1">
        <v>41670</v>
      </c>
      <c r="R267">
        <v>290.666</v>
      </c>
      <c r="T267" s="1">
        <v>43080</v>
      </c>
      <c r="U267">
        <v>2823.9650000000006</v>
      </c>
      <c r="Y267" t="s">
        <v>1474</v>
      </c>
      <c r="Z267">
        <v>191.352</v>
      </c>
      <c r="AB267" t="s">
        <v>1474</v>
      </c>
      <c r="AC267">
        <v>191.352</v>
      </c>
      <c r="AE267" t="s">
        <v>978</v>
      </c>
      <c r="AF267">
        <v>37.520000000000003</v>
      </c>
      <c r="AJ267" t="s">
        <v>1474</v>
      </c>
      <c r="AK267">
        <v>191.352</v>
      </c>
      <c r="AN267" t="s">
        <v>1474</v>
      </c>
      <c r="AO267">
        <v>191.352</v>
      </c>
      <c r="AQ267" t="s">
        <v>1474</v>
      </c>
      <c r="AR267">
        <v>78.043999999999997</v>
      </c>
      <c r="AV267" t="s">
        <v>1474</v>
      </c>
      <c r="AW267">
        <v>78.043999999999997</v>
      </c>
      <c r="BA267" t="s">
        <v>701</v>
      </c>
      <c r="BB267" t="s">
        <v>10948</v>
      </c>
      <c r="BC267">
        <v>8.75</v>
      </c>
      <c r="BE267" t="s">
        <v>1681</v>
      </c>
      <c r="BF267" t="s">
        <v>10948</v>
      </c>
      <c r="BG267">
        <v>539.95499999999993</v>
      </c>
      <c r="BI267" t="s">
        <v>783</v>
      </c>
      <c r="BJ267" t="s">
        <v>10948</v>
      </c>
      <c r="BK267">
        <v>11.648000000000001</v>
      </c>
      <c r="BM267" t="s">
        <v>2685</v>
      </c>
      <c r="BN267" t="s">
        <v>10948</v>
      </c>
      <c r="BO267" t="s">
        <v>55</v>
      </c>
      <c r="BP267">
        <v>9.3280000000000012</v>
      </c>
    </row>
    <row r="268" spans="1:68" x14ac:dyDescent="0.25">
      <c r="A268" t="s">
        <v>742</v>
      </c>
      <c r="B268" t="s">
        <v>10948</v>
      </c>
      <c r="C268" t="s">
        <v>79</v>
      </c>
      <c r="D268">
        <v>18.496000000000002</v>
      </c>
      <c r="H268" s="1">
        <v>41961</v>
      </c>
      <c r="I268">
        <v>3406.8550000000005</v>
      </c>
      <c r="K268" s="1">
        <v>41961</v>
      </c>
      <c r="L268">
        <v>3406.8550000000005</v>
      </c>
      <c r="N268" s="1">
        <v>42812</v>
      </c>
      <c r="O268">
        <v>1027.7579999999998</v>
      </c>
      <c r="Q268" s="1">
        <v>41834</v>
      </c>
      <c r="R268">
        <v>292.59399999999999</v>
      </c>
      <c r="T268" s="1">
        <v>41941</v>
      </c>
      <c r="U268">
        <v>2813.8120000000004</v>
      </c>
      <c r="Y268" t="s">
        <v>1253</v>
      </c>
      <c r="Z268">
        <v>115.24</v>
      </c>
      <c r="AB268" t="s">
        <v>1253</v>
      </c>
      <c r="AC268">
        <v>115.24</v>
      </c>
      <c r="AE268" t="s">
        <v>1651</v>
      </c>
      <c r="AF268">
        <v>669.49599999999998</v>
      </c>
      <c r="AJ268" t="s">
        <v>1253</v>
      </c>
      <c r="AK268">
        <v>115.24</v>
      </c>
      <c r="AN268" t="s">
        <v>1253</v>
      </c>
      <c r="AO268">
        <v>115.24</v>
      </c>
      <c r="AQ268" t="s">
        <v>1253</v>
      </c>
      <c r="AR268">
        <v>191.352</v>
      </c>
      <c r="AV268" t="s">
        <v>1253</v>
      </c>
      <c r="AW268">
        <v>191.352</v>
      </c>
      <c r="BA268" t="s">
        <v>161</v>
      </c>
      <c r="BB268" t="s">
        <v>10948</v>
      </c>
      <c r="BC268">
        <v>79.288000000000011</v>
      </c>
      <c r="BE268" t="s">
        <v>2593</v>
      </c>
      <c r="BF268" t="s">
        <v>10948</v>
      </c>
      <c r="BG268">
        <v>539.91</v>
      </c>
      <c r="BI268" t="s">
        <v>2174</v>
      </c>
      <c r="BJ268" t="s">
        <v>10948</v>
      </c>
      <c r="BK268">
        <v>51.016000000000005</v>
      </c>
      <c r="BM268" t="s">
        <v>2397</v>
      </c>
      <c r="BN268" t="s">
        <v>10948</v>
      </c>
      <c r="BO268" t="s">
        <v>55</v>
      </c>
      <c r="BP268">
        <v>127.88</v>
      </c>
    </row>
    <row r="269" spans="1:68" x14ac:dyDescent="0.25">
      <c r="C269" t="s">
        <v>21</v>
      </c>
      <c r="D269">
        <v>26.01</v>
      </c>
      <c r="H269" s="1">
        <v>41962</v>
      </c>
      <c r="I269">
        <v>7226.0860000000002</v>
      </c>
      <c r="K269" s="1">
        <v>41962</v>
      </c>
      <c r="L269">
        <v>7226.0860000000002</v>
      </c>
      <c r="N269" s="1">
        <v>42811</v>
      </c>
      <c r="O269">
        <v>542.74599999999998</v>
      </c>
      <c r="Q269" s="1">
        <v>41986</v>
      </c>
      <c r="R269">
        <v>293.15199999999999</v>
      </c>
      <c r="T269" s="1">
        <v>42311</v>
      </c>
      <c r="U269">
        <v>2800.846</v>
      </c>
      <c r="Y269" t="s">
        <v>2103</v>
      </c>
      <c r="Z269">
        <v>197.16900000000004</v>
      </c>
      <c r="AB269" t="s">
        <v>2103</v>
      </c>
      <c r="AC269">
        <v>197.16900000000004</v>
      </c>
      <c r="AE269" t="s">
        <v>1719</v>
      </c>
      <c r="AF269">
        <v>80.494</v>
      </c>
      <c r="AJ269" t="s">
        <v>2103</v>
      </c>
      <c r="AK269">
        <v>197.16900000000004</v>
      </c>
      <c r="AN269" t="s">
        <v>2103</v>
      </c>
      <c r="AO269">
        <v>197.16900000000004</v>
      </c>
      <c r="AQ269" t="s">
        <v>2103</v>
      </c>
      <c r="AR269">
        <v>115.24</v>
      </c>
      <c r="AV269" t="s">
        <v>2103</v>
      </c>
      <c r="AW269">
        <v>115.24</v>
      </c>
      <c r="BA269" t="s">
        <v>2999</v>
      </c>
      <c r="BB269" t="s">
        <v>10948</v>
      </c>
      <c r="BC269">
        <v>167.27600000000001</v>
      </c>
      <c r="BE269" t="s">
        <v>266</v>
      </c>
      <c r="BF269" t="s">
        <v>10948</v>
      </c>
      <c r="BG269">
        <v>539.65800000000002</v>
      </c>
      <c r="BI269" t="s">
        <v>568</v>
      </c>
      <c r="BJ269" t="s">
        <v>10948</v>
      </c>
      <c r="BK269">
        <v>1285.098</v>
      </c>
      <c r="BM269" t="s">
        <v>373</v>
      </c>
      <c r="BN269" t="s">
        <v>10948</v>
      </c>
      <c r="BO269" t="s">
        <v>55</v>
      </c>
      <c r="BP269">
        <v>1392.066</v>
      </c>
    </row>
    <row r="270" spans="1:68" x14ac:dyDescent="0.25">
      <c r="A270" t="s">
        <v>927</v>
      </c>
      <c r="B270" t="s">
        <v>10948</v>
      </c>
      <c r="C270" t="s">
        <v>21</v>
      </c>
      <c r="D270">
        <v>4.9800000000000004</v>
      </c>
      <c r="H270" s="1">
        <v>41963</v>
      </c>
      <c r="I270">
        <v>907.56000000000006</v>
      </c>
      <c r="K270" s="1">
        <v>41963</v>
      </c>
      <c r="L270">
        <v>907.56000000000006</v>
      </c>
      <c r="N270" s="1">
        <v>42810</v>
      </c>
      <c r="O270">
        <v>2014.3810000000001</v>
      </c>
      <c r="Q270" s="1">
        <v>41744</v>
      </c>
      <c r="R270">
        <v>294.71999999999997</v>
      </c>
      <c r="T270" s="1">
        <v>41946</v>
      </c>
      <c r="U270">
        <v>2784.163</v>
      </c>
      <c r="Y270" t="s">
        <v>133</v>
      </c>
      <c r="Z270">
        <v>28.512</v>
      </c>
      <c r="AB270" t="s">
        <v>133</v>
      </c>
      <c r="AC270">
        <v>28.512</v>
      </c>
      <c r="AE270" t="s">
        <v>1914</v>
      </c>
      <c r="AF270">
        <v>937.84799999999996</v>
      </c>
      <c r="AJ270" t="s">
        <v>133</v>
      </c>
      <c r="AK270">
        <v>28.512</v>
      </c>
      <c r="AN270" t="s">
        <v>133</v>
      </c>
      <c r="AO270">
        <v>28.512</v>
      </c>
      <c r="AQ270" t="s">
        <v>133</v>
      </c>
      <c r="AR270">
        <v>197.16900000000004</v>
      </c>
      <c r="AV270" t="s">
        <v>133</v>
      </c>
      <c r="AW270">
        <v>197.16900000000004</v>
      </c>
      <c r="BA270" t="s">
        <v>245</v>
      </c>
      <c r="BB270" t="s">
        <v>10948</v>
      </c>
      <c r="BC270">
        <v>140.75</v>
      </c>
      <c r="BE270" t="s">
        <v>1275</v>
      </c>
      <c r="BF270" t="s">
        <v>10948</v>
      </c>
      <c r="BG270">
        <v>532.44000000000005</v>
      </c>
      <c r="BI270" t="s">
        <v>2926</v>
      </c>
      <c r="BJ270" t="s">
        <v>10948</v>
      </c>
      <c r="BK270">
        <v>37.379999999999995</v>
      </c>
      <c r="BM270" t="s">
        <v>2797</v>
      </c>
      <c r="BN270" t="s">
        <v>10948</v>
      </c>
      <c r="BO270" t="s">
        <v>55</v>
      </c>
      <c r="BP270">
        <v>868.58999999999992</v>
      </c>
    </row>
    <row r="271" spans="1:68" x14ac:dyDescent="0.25">
      <c r="A271" t="s">
        <v>24</v>
      </c>
      <c r="B271" t="s">
        <v>10948</v>
      </c>
      <c r="C271" t="s">
        <v>55</v>
      </c>
      <c r="D271">
        <v>37.589999999999996</v>
      </c>
      <c r="H271" s="1">
        <v>41964</v>
      </c>
      <c r="I271">
        <v>1249.6219999999998</v>
      </c>
      <c r="K271" s="1">
        <v>41964</v>
      </c>
      <c r="L271">
        <v>1249.6219999999998</v>
      </c>
      <c r="N271" s="1">
        <v>42808</v>
      </c>
      <c r="O271">
        <v>49.616000000000007</v>
      </c>
      <c r="Q271" s="1">
        <v>42764</v>
      </c>
      <c r="R271">
        <v>294.84200000000004</v>
      </c>
      <c r="T271" s="1">
        <v>43027</v>
      </c>
      <c r="U271">
        <v>2781.8701999999998</v>
      </c>
      <c r="Y271" t="s">
        <v>1932</v>
      </c>
      <c r="Z271">
        <v>36.919999999999995</v>
      </c>
      <c r="AB271" t="s">
        <v>1932</v>
      </c>
      <c r="AC271">
        <v>36.919999999999995</v>
      </c>
      <c r="AE271" t="s">
        <v>2777</v>
      </c>
      <c r="AF271">
        <v>823.25200000000007</v>
      </c>
      <c r="AJ271" t="s">
        <v>1932</v>
      </c>
      <c r="AK271">
        <v>36.919999999999995</v>
      </c>
      <c r="AN271" t="s">
        <v>1932</v>
      </c>
      <c r="AO271">
        <v>36.919999999999995</v>
      </c>
      <c r="AQ271" t="s">
        <v>1932</v>
      </c>
      <c r="AR271">
        <v>28.512</v>
      </c>
      <c r="AV271" t="s">
        <v>1932</v>
      </c>
      <c r="AW271">
        <v>28.512</v>
      </c>
      <c r="BA271" t="s">
        <v>1176</v>
      </c>
      <c r="BB271" t="s">
        <v>10948</v>
      </c>
      <c r="BC271">
        <v>347.04</v>
      </c>
      <c r="BE271" t="s">
        <v>1559</v>
      </c>
      <c r="BF271" t="s">
        <v>10948</v>
      </c>
      <c r="BG271">
        <v>532.35</v>
      </c>
      <c r="BI271" t="s">
        <v>3192</v>
      </c>
      <c r="BJ271" t="s">
        <v>10948</v>
      </c>
      <c r="BK271">
        <v>419.94399999999996</v>
      </c>
      <c r="BM271" t="s">
        <v>2882</v>
      </c>
      <c r="BN271" t="s">
        <v>10948</v>
      </c>
      <c r="BO271" t="s">
        <v>55</v>
      </c>
      <c r="BP271">
        <v>93.031999999999982</v>
      </c>
    </row>
    <row r="272" spans="1:68" x14ac:dyDescent="0.25">
      <c r="A272" t="s">
        <v>2835</v>
      </c>
      <c r="B272" t="s">
        <v>10948</v>
      </c>
      <c r="C272" t="s">
        <v>21</v>
      </c>
      <c r="D272">
        <v>21.93</v>
      </c>
      <c r="H272" s="1">
        <v>41965</v>
      </c>
      <c r="I272">
        <v>1103.298</v>
      </c>
      <c r="K272" s="1">
        <v>41965</v>
      </c>
      <c r="L272">
        <v>1103.298</v>
      </c>
      <c r="N272" s="1">
        <v>42807</v>
      </c>
      <c r="O272">
        <v>4791.3500000000004</v>
      </c>
      <c r="Q272" s="1">
        <v>42009</v>
      </c>
      <c r="R272">
        <v>295.27200000000005</v>
      </c>
      <c r="T272" s="1">
        <v>42688</v>
      </c>
      <c r="U272">
        <v>2774.0619999999999</v>
      </c>
      <c r="Y272" t="s">
        <v>1939</v>
      </c>
      <c r="Z272">
        <v>143.01</v>
      </c>
      <c r="AB272" t="s">
        <v>1939</v>
      </c>
      <c r="AC272">
        <v>143.01</v>
      </c>
      <c r="AE272" t="s">
        <v>3132</v>
      </c>
      <c r="AF272">
        <v>1243.788</v>
      </c>
      <c r="AJ272" t="s">
        <v>1939</v>
      </c>
      <c r="AK272">
        <v>143.01</v>
      </c>
      <c r="AN272" t="s">
        <v>1939</v>
      </c>
      <c r="AO272">
        <v>143.01</v>
      </c>
      <c r="AQ272" t="s">
        <v>1939</v>
      </c>
      <c r="AR272">
        <v>36.919999999999995</v>
      </c>
      <c r="AV272" t="s">
        <v>1939</v>
      </c>
      <c r="AW272">
        <v>36.919999999999995</v>
      </c>
      <c r="BA272" t="s">
        <v>1846</v>
      </c>
      <c r="BB272" t="s">
        <v>10948</v>
      </c>
      <c r="BC272">
        <v>23.65</v>
      </c>
      <c r="BE272" t="s">
        <v>1070</v>
      </c>
      <c r="BF272" t="s">
        <v>10948</v>
      </c>
      <c r="BG272">
        <v>530.35199999999998</v>
      </c>
      <c r="BI272" t="s">
        <v>1464</v>
      </c>
      <c r="BJ272" t="s">
        <v>10948</v>
      </c>
      <c r="BK272">
        <v>359.82</v>
      </c>
      <c r="BM272" t="s">
        <v>1557</v>
      </c>
      <c r="BN272" t="s">
        <v>10948</v>
      </c>
      <c r="BO272" t="s">
        <v>55</v>
      </c>
      <c r="BP272">
        <v>283.14000000000004</v>
      </c>
    </row>
    <row r="273" spans="1:68" x14ac:dyDescent="0.25">
      <c r="A273" t="s">
        <v>1458</v>
      </c>
      <c r="B273" t="s">
        <v>10948</v>
      </c>
      <c r="C273" t="s">
        <v>79</v>
      </c>
      <c r="D273">
        <v>3.69</v>
      </c>
      <c r="H273" s="1">
        <v>41966</v>
      </c>
      <c r="I273">
        <v>1363.2800000000002</v>
      </c>
      <c r="K273" s="1">
        <v>41966</v>
      </c>
      <c r="L273">
        <v>1363.2800000000002</v>
      </c>
      <c r="N273" s="1">
        <v>42806</v>
      </c>
      <c r="O273">
        <v>353.28000000000003</v>
      </c>
      <c r="Q273" s="1">
        <v>41887</v>
      </c>
      <c r="R273">
        <v>296.30399999999997</v>
      </c>
      <c r="T273" s="1">
        <v>42337</v>
      </c>
      <c r="U273">
        <v>2760.1680000000006</v>
      </c>
      <c r="Y273" t="s">
        <v>968</v>
      </c>
      <c r="Z273">
        <v>314.54999999999995</v>
      </c>
      <c r="AB273" t="s">
        <v>968</v>
      </c>
      <c r="AC273">
        <v>314.54999999999995</v>
      </c>
      <c r="AE273" t="s">
        <v>818</v>
      </c>
      <c r="AF273">
        <v>346.35599999999999</v>
      </c>
      <c r="AJ273" t="s">
        <v>968</v>
      </c>
      <c r="AK273">
        <v>314.54999999999995</v>
      </c>
      <c r="AN273" t="s">
        <v>968</v>
      </c>
      <c r="AO273">
        <v>314.54999999999995</v>
      </c>
      <c r="AQ273" t="s">
        <v>968</v>
      </c>
      <c r="AR273">
        <v>143.01</v>
      </c>
      <c r="AV273" t="s">
        <v>968</v>
      </c>
      <c r="AW273">
        <v>143.01</v>
      </c>
      <c r="BA273" t="s">
        <v>1691</v>
      </c>
      <c r="BB273" t="s">
        <v>10948</v>
      </c>
      <c r="BC273">
        <v>252.89</v>
      </c>
      <c r="BE273" t="s">
        <v>2006</v>
      </c>
      <c r="BF273" t="s">
        <v>10948</v>
      </c>
      <c r="BG273">
        <v>526.66399999999999</v>
      </c>
      <c r="BI273" t="s">
        <v>3016</v>
      </c>
      <c r="BJ273" t="s">
        <v>10948</v>
      </c>
      <c r="BK273">
        <v>239.92</v>
      </c>
      <c r="BM273" t="s">
        <v>1986</v>
      </c>
      <c r="BN273" t="s">
        <v>10948</v>
      </c>
      <c r="BO273" t="s">
        <v>55</v>
      </c>
      <c r="BP273">
        <v>1927.5900000000001</v>
      </c>
    </row>
    <row r="274" spans="1:68" x14ac:dyDescent="0.25">
      <c r="A274" t="s">
        <v>694</v>
      </c>
      <c r="B274" t="s">
        <v>10948</v>
      </c>
      <c r="C274" t="s">
        <v>79</v>
      </c>
      <c r="D274">
        <v>9.4499999999999993</v>
      </c>
      <c r="H274" s="1">
        <v>41967</v>
      </c>
      <c r="I274">
        <v>5578.6059999999998</v>
      </c>
      <c r="K274" s="1">
        <v>41967</v>
      </c>
      <c r="L274">
        <v>5578.6059999999998</v>
      </c>
      <c r="N274" s="1">
        <v>42805</v>
      </c>
      <c r="O274">
        <v>1973.7080000000001</v>
      </c>
      <c r="Q274" s="1">
        <v>42096</v>
      </c>
      <c r="R274">
        <v>299.22000000000003</v>
      </c>
      <c r="T274" s="1">
        <v>43015</v>
      </c>
      <c r="U274">
        <v>2749.21</v>
      </c>
      <c r="Y274" t="s">
        <v>1340</v>
      </c>
      <c r="Z274">
        <v>545.03399999999999</v>
      </c>
      <c r="AB274" t="s">
        <v>1340</v>
      </c>
      <c r="AC274">
        <v>545.03399999999999</v>
      </c>
      <c r="AE274" t="s">
        <v>1512</v>
      </c>
      <c r="AF274">
        <v>626.53800000000001</v>
      </c>
      <c r="AJ274" t="s">
        <v>1340</v>
      </c>
      <c r="AK274">
        <v>545.03399999999999</v>
      </c>
      <c r="AN274" t="s">
        <v>1340</v>
      </c>
      <c r="AO274">
        <v>545.03399999999999</v>
      </c>
      <c r="AQ274" t="s">
        <v>1340</v>
      </c>
      <c r="AR274">
        <v>314.54999999999995</v>
      </c>
      <c r="AV274" t="s">
        <v>1340</v>
      </c>
      <c r="AW274">
        <v>314.54999999999995</v>
      </c>
      <c r="BA274" t="s">
        <v>1630</v>
      </c>
      <c r="BB274" t="s">
        <v>10948</v>
      </c>
      <c r="BC274">
        <v>264.61</v>
      </c>
      <c r="BE274" t="s">
        <v>800</v>
      </c>
      <c r="BF274" t="s">
        <v>10948</v>
      </c>
      <c r="BG274">
        <v>524.78399999999999</v>
      </c>
      <c r="BI274" t="s">
        <v>2610</v>
      </c>
      <c r="BJ274" t="s">
        <v>10948</v>
      </c>
      <c r="BK274">
        <v>1074.5999999999999</v>
      </c>
      <c r="BM274" t="s">
        <v>2961</v>
      </c>
      <c r="BN274" t="s">
        <v>10948</v>
      </c>
      <c r="BO274" t="s">
        <v>55</v>
      </c>
      <c r="BP274">
        <v>299.20799999999997</v>
      </c>
    </row>
    <row r="275" spans="1:68" x14ac:dyDescent="0.25">
      <c r="C275" t="s">
        <v>12</v>
      </c>
      <c r="D275">
        <v>10.08</v>
      </c>
      <c r="H275" s="1">
        <v>41968</v>
      </c>
      <c r="I275">
        <v>4415.6949999999988</v>
      </c>
      <c r="K275" s="1">
        <v>41968</v>
      </c>
      <c r="L275">
        <v>4415.6949999999988</v>
      </c>
      <c r="N275" s="1">
        <v>42804</v>
      </c>
      <c r="O275">
        <v>1252.952</v>
      </c>
      <c r="Q275" s="1">
        <v>41655</v>
      </c>
      <c r="R275">
        <v>299.964</v>
      </c>
      <c r="T275" s="1">
        <v>42111</v>
      </c>
      <c r="U275">
        <v>2745.1059999999998</v>
      </c>
      <c r="Y275" t="s">
        <v>1080</v>
      </c>
      <c r="Z275">
        <v>25.830000000000002</v>
      </c>
      <c r="AB275" t="s">
        <v>1080</v>
      </c>
      <c r="AC275">
        <v>25.830000000000002</v>
      </c>
      <c r="AE275" t="s">
        <v>1702</v>
      </c>
      <c r="AF275">
        <v>1193.818</v>
      </c>
      <c r="AJ275" t="s">
        <v>1080</v>
      </c>
      <c r="AK275">
        <v>25.830000000000002</v>
      </c>
      <c r="AN275" t="s">
        <v>1080</v>
      </c>
      <c r="AO275">
        <v>25.830000000000002</v>
      </c>
      <c r="AQ275" t="s">
        <v>1080</v>
      </c>
      <c r="AR275">
        <v>545.03399999999999</v>
      </c>
      <c r="AV275" t="s">
        <v>1080</v>
      </c>
      <c r="AW275">
        <v>545.03399999999999</v>
      </c>
      <c r="BA275" t="s">
        <v>1574</v>
      </c>
      <c r="BB275" t="s">
        <v>10948</v>
      </c>
      <c r="BC275">
        <v>207.92000000000002</v>
      </c>
      <c r="BE275" t="s">
        <v>1224</v>
      </c>
      <c r="BF275" t="s">
        <v>10948</v>
      </c>
      <c r="BG275">
        <v>524.67200000000003</v>
      </c>
      <c r="BI275" t="s">
        <v>2118</v>
      </c>
      <c r="BJ275" t="s">
        <v>10948</v>
      </c>
      <c r="BK275">
        <v>510.16800000000001</v>
      </c>
      <c r="BM275" t="s">
        <v>1904</v>
      </c>
      <c r="BN275" t="s">
        <v>10948</v>
      </c>
      <c r="BO275" t="s">
        <v>55</v>
      </c>
      <c r="BP275">
        <v>1592.8500000000001</v>
      </c>
    </row>
    <row r="276" spans="1:68" x14ac:dyDescent="0.25">
      <c r="A276" t="s">
        <v>1588</v>
      </c>
      <c r="B276" t="s">
        <v>10948</v>
      </c>
      <c r="C276" t="s">
        <v>55</v>
      </c>
      <c r="D276">
        <v>14.62</v>
      </c>
      <c r="H276" s="1">
        <v>41969</v>
      </c>
      <c r="I276">
        <v>1705.99</v>
      </c>
      <c r="K276" s="1">
        <v>41969</v>
      </c>
      <c r="L276">
        <v>1705.99</v>
      </c>
      <c r="N276" s="1">
        <v>42803</v>
      </c>
      <c r="O276">
        <v>710.80400000000009</v>
      </c>
      <c r="Q276" s="1">
        <v>42703</v>
      </c>
      <c r="R276">
        <v>300.59200000000004</v>
      </c>
      <c r="T276" s="1">
        <v>41855</v>
      </c>
      <c r="U276">
        <v>2743.1540000000005</v>
      </c>
      <c r="Y276" t="s">
        <v>349</v>
      </c>
      <c r="Z276">
        <v>95.616000000000014</v>
      </c>
      <c r="AB276" t="s">
        <v>349</v>
      </c>
      <c r="AC276">
        <v>95.616000000000014</v>
      </c>
      <c r="AE276" t="s">
        <v>2301</v>
      </c>
      <c r="AF276">
        <v>24.552</v>
      </c>
      <c r="AJ276" t="s">
        <v>349</v>
      </c>
      <c r="AK276">
        <v>95.616000000000014</v>
      </c>
      <c r="AN276" t="s">
        <v>349</v>
      </c>
      <c r="AO276">
        <v>95.616000000000014</v>
      </c>
      <c r="AQ276" t="s">
        <v>349</v>
      </c>
      <c r="AR276">
        <v>25.830000000000002</v>
      </c>
      <c r="AV276" t="s">
        <v>349</v>
      </c>
      <c r="AW276">
        <v>25.830000000000002</v>
      </c>
      <c r="BA276" t="s">
        <v>2163</v>
      </c>
      <c r="BB276" t="s">
        <v>10948</v>
      </c>
      <c r="BC276">
        <v>278.82</v>
      </c>
      <c r="BE276" t="s">
        <v>2083</v>
      </c>
      <c r="BF276" t="s">
        <v>10948</v>
      </c>
      <c r="BG276">
        <v>523.91999999999996</v>
      </c>
      <c r="BI276" t="s">
        <v>161</v>
      </c>
      <c r="BJ276" t="s">
        <v>10948</v>
      </c>
      <c r="BK276">
        <v>79.288000000000011</v>
      </c>
      <c r="BM276" t="s">
        <v>1918</v>
      </c>
      <c r="BN276" t="s">
        <v>10948</v>
      </c>
      <c r="BO276" t="s">
        <v>55</v>
      </c>
      <c r="BP276">
        <v>557.58500000000004</v>
      </c>
    </row>
    <row r="277" spans="1:68" x14ac:dyDescent="0.25">
      <c r="C277" t="s">
        <v>79</v>
      </c>
      <c r="D277">
        <v>14.62</v>
      </c>
      <c r="H277" s="1">
        <v>41970</v>
      </c>
      <c r="I277">
        <v>203.65999999999997</v>
      </c>
      <c r="K277" s="1">
        <v>41970</v>
      </c>
      <c r="L277">
        <v>203.65999999999997</v>
      </c>
      <c r="N277" s="1">
        <v>42802</v>
      </c>
      <c r="O277">
        <v>843.10000000000014</v>
      </c>
      <c r="Q277" s="1">
        <v>42023</v>
      </c>
      <c r="R277">
        <v>301.74200000000002</v>
      </c>
      <c r="T277" s="1">
        <v>42902</v>
      </c>
      <c r="U277">
        <v>2724.1940000000004</v>
      </c>
      <c r="Y277" t="s">
        <v>506</v>
      </c>
      <c r="Z277">
        <v>68.275999999999996</v>
      </c>
      <c r="AB277" t="s">
        <v>506</v>
      </c>
      <c r="AC277">
        <v>68.275999999999996</v>
      </c>
      <c r="AE277" t="s">
        <v>1437</v>
      </c>
      <c r="AF277">
        <v>3613.7400000000002</v>
      </c>
      <c r="AJ277" t="s">
        <v>506</v>
      </c>
      <c r="AK277">
        <v>68.275999999999996</v>
      </c>
      <c r="AN277" t="s">
        <v>506</v>
      </c>
      <c r="AO277">
        <v>68.275999999999996</v>
      </c>
      <c r="AQ277" t="s">
        <v>506</v>
      </c>
      <c r="AR277">
        <v>95.616000000000014</v>
      </c>
      <c r="AV277" t="s">
        <v>506</v>
      </c>
      <c r="AW277">
        <v>95.616000000000014</v>
      </c>
      <c r="BA277" t="s">
        <v>444</v>
      </c>
      <c r="BB277" t="s">
        <v>10948</v>
      </c>
      <c r="BC277">
        <v>1438.5925000000002</v>
      </c>
      <c r="BE277" t="s">
        <v>2695</v>
      </c>
      <c r="BF277" t="s">
        <v>10948</v>
      </c>
      <c r="BG277">
        <v>522</v>
      </c>
      <c r="BI277" t="s">
        <v>2999</v>
      </c>
      <c r="BJ277" t="s">
        <v>10948</v>
      </c>
      <c r="BK277">
        <v>167.27600000000001</v>
      </c>
      <c r="BM277" t="s">
        <v>714</v>
      </c>
      <c r="BN277" t="s">
        <v>10948</v>
      </c>
      <c r="BO277" t="s">
        <v>55</v>
      </c>
      <c r="BP277">
        <v>368.96999999999997</v>
      </c>
    </row>
    <row r="278" spans="1:68" x14ac:dyDescent="0.25">
      <c r="A278" t="s">
        <v>1163</v>
      </c>
      <c r="B278" t="s">
        <v>10948</v>
      </c>
      <c r="C278" t="s">
        <v>79</v>
      </c>
      <c r="D278">
        <v>33.21</v>
      </c>
      <c r="H278" s="1">
        <v>41971</v>
      </c>
      <c r="I278">
        <v>2280.83</v>
      </c>
      <c r="K278" s="1">
        <v>41971</v>
      </c>
      <c r="L278">
        <v>2280.83</v>
      </c>
      <c r="N278" s="1">
        <v>42801</v>
      </c>
      <c r="O278">
        <v>166.59</v>
      </c>
      <c r="Q278" s="1">
        <v>42131</v>
      </c>
      <c r="R278">
        <v>305.62199999999996</v>
      </c>
      <c r="T278" s="1">
        <v>42121</v>
      </c>
      <c r="U278">
        <v>2719.59</v>
      </c>
      <c r="Y278" t="s">
        <v>3097</v>
      </c>
      <c r="Z278">
        <v>9279.884</v>
      </c>
      <c r="AB278" t="s">
        <v>3097</v>
      </c>
      <c r="AC278">
        <v>9279.884</v>
      </c>
      <c r="AE278" t="s">
        <v>467</v>
      </c>
      <c r="AF278">
        <v>73.696000000000012</v>
      </c>
      <c r="AJ278" t="s">
        <v>3097</v>
      </c>
      <c r="AK278">
        <v>9279.884</v>
      </c>
      <c r="AN278" t="s">
        <v>3097</v>
      </c>
      <c r="AO278">
        <v>9279.884</v>
      </c>
      <c r="AQ278" t="s">
        <v>3097</v>
      </c>
      <c r="AR278">
        <v>68.275999999999996</v>
      </c>
      <c r="AV278" t="s">
        <v>3097</v>
      </c>
      <c r="AW278">
        <v>68.275999999999996</v>
      </c>
      <c r="BA278" t="s">
        <v>3215</v>
      </c>
      <c r="BB278" t="s">
        <v>10948</v>
      </c>
      <c r="BC278">
        <v>39</v>
      </c>
      <c r="BE278" t="s">
        <v>1661</v>
      </c>
      <c r="BF278" t="s">
        <v>10948</v>
      </c>
      <c r="BG278">
        <v>515.96</v>
      </c>
      <c r="BI278" t="s">
        <v>245</v>
      </c>
      <c r="BJ278" t="s">
        <v>10948</v>
      </c>
      <c r="BK278">
        <v>140.75</v>
      </c>
      <c r="BM278" t="s">
        <v>1522</v>
      </c>
      <c r="BN278" t="s">
        <v>10948</v>
      </c>
      <c r="BO278" t="s">
        <v>55</v>
      </c>
      <c r="BP278">
        <v>680.01</v>
      </c>
    </row>
    <row r="279" spans="1:68" x14ac:dyDescent="0.25">
      <c r="C279" t="s">
        <v>21</v>
      </c>
      <c r="D279">
        <v>7.38</v>
      </c>
      <c r="H279" s="1">
        <v>41972</v>
      </c>
      <c r="I279">
        <v>649.04399999999987</v>
      </c>
      <c r="K279" s="1">
        <v>41972</v>
      </c>
      <c r="L279">
        <v>649.04399999999987</v>
      </c>
      <c r="N279" s="1">
        <v>42800</v>
      </c>
      <c r="O279">
        <v>778.2360000000001</v>
      </c>
      <c r="Q279" s="1">
        <v>43084</v>
      </c>
      <c r="R279">
        <v>306.88800000000003</v>
      </c>
      <c r="T279" s="1">
        <v>42511</v>
      </c>
      <c r="U279">
        <v>2718.2139999999999</v>
      </c>
      <c r="Y279" t="s">
        <v>1754</v>
      </c>
      <c r="Z279">
        <v>25.704000000000004</v>
      </c>
      <c r="AB279" t="s">
        <v>1754</v>
      </c>
      <c r="AC279">
        <v>25.704000000000004</v>
      </c>
      <c r="AE279" t="s">
        <v>2694</v>
      </c>
      <c r="AF279">
        <v>684.74</v>
      </c>
      <c r="AJ279" t="s">
        <v>1754</v>
      </c>
      <c r="AK279">
        <v>25.704000000000004</v>
      </c>
      <c r="AN279" t="s">
        <v>1754</v>
      </c>
      <c r="AO279">
        <v>25.704000000000004</v>
      </c>
      <c r="AQ279" t="s">
        <v>1754</v>
      </c>
      <c r="AR279">
        <v>9279.884</v>
      </c>
      <c r="AV279" t="s">
        <v>1754</v>
      </c>
      <c r="AW279">
        <v>9279.884</v>
      </c>
      <c r="BA279" t="s">
        <v>766</v>
      </c>
      <c r="BB279" t="s">
        <v>10948</v>
      </c>
      <c r="BC279">
        <v>3965.2999999999997</v>
      </c>
      <c r="BE279" t="s">
        <v>40</v>
      </c>
      <c r="BF279" t="s">
        <v>10948</v>
      </c>
      <c r="BG279">
        <v>513.024</v>
      </c>
      <c r="BI279" t="s">
        <v>1176</v>
      </c>
      <c r="BJ279" t="s">
        <v>10948</v>
      </c>
      <c r="BK279">
        <v>347.04</v>
      </c>
      <c r="BM279" t="s">
        <v>1146</v>
      </c>
      <c r="BN279" t="s">
        <v>10948</v>
      </c>
      <c r="BO279" t="s">
        <v>55</v>
      </c>
      <c r="BP279">
        <v>563.93999999999994</v>
      </c>
    </row>
    <row r="280" spans="1:68" x14ac:dyDescent="0.25">
      <c r="A280" t="s">
        <v>2354</v>
      </c>
      <c r="B280" t="s">
        <v>10948</v>
      </c>
      <c r="C280" t="s">
        <v>55</v>
      </c>
      <c r="D280">
        <v>22.05</v>
      </c>
      <c r="H280" s="1">
        <v>41973</v>
      </c>
      <c r="I280">
        <v>219.154</v>
      </c>
      <c r="K280" s="1">
        <v>41973</v>
      </c>
      <c r="L280">
        <v>219.154</v>
      </c>
      <c r="N280" s="1">
        <v>42799</v>
      </c>
      <c r="O280">
        <v>1240.02</v>
      </c>
      <c r="Q280" s="1">
        <v>42661</v>
      </c>
      <c r="R280">
        <v>307.92</v>
      </c>
      <c r="T280" s="1">
        <v>42495</v>
      </c>
      <c r="U280">
        <v>2701.28</v>
      </c>
      <c r="Y280" t="s">
        <v>269</v>
      </c>
      <c r="Z280">
        <v>828.09649999999988</v>
      </c>
      <c r="AB280" t="s">
        <v>269</v>
      </c>
      <c r="AC280">
        <v>828.09649999999988</v>
      </c>
      <c r="AE280" t="s">
        <v>2219</v>
      </c>
      <c r="AF280">
        <v>49.503999999999998</v>
      </c>
      <c r="AJ280" t="s">
        <v>269</v>
      </c>
      <c r="AK280">
        <v>828.09649999999988</v>
      </c>
      <c r="AN280" t="s">
        <v>269</v>
      </c>
      <c r="AO280">
        <v>828.09649999999988</v>
      </c>
      <c r="AQ280" t="s">
        <v>269</v>
      </c>
      <c r="AR280">
        <v>25.704000000000004</v>
      </c>
      <c r="AV280" t="s">
        <v>269</v>
      </c>
      <c r="AW280">
        <v>25.704000000000004</v>
      </c>
      <c r="BA280" t="s">
        <v>443</v>
      </c>
      <c r="BB280" t="s">
        <v>10948</v>
      </c>
      <c r="BC280">
        <v>1114.2719999999999</v>
      </c>
      <c r="BE280" t="s">
        <v>797</v>
      </c>
      <c r="BF280" t="s">
        <v>10948</v>
      </c>
      <c r="BG280">
        <v>512.92399999999998</v>
      </c>
      <c r="BI280" t="s">
        <v>1846</v>
      </c>
      <c r="BJ280" t="s">
        <v>10948</v>
      </c>
      <c r="BK280">
        <v>23.65</v>
      </c>
      <c r="BM280" t="s">
        <v>2779</v>
      </c>
      <c r="BN280" t="s">
        <v>10948</v>
      </c>
      <c r="BO280" t="s">
        <v>55</v>
      </c>
      <c r="BP280">
        <v>1951.84</v>
      </c>
    </row>
    <row r="281" spans="1:68" x14ac:dyDescent="0.25">
      <c r="C281" t="s">
        <v>79</v>
      </c>
      <c r="D281">
        <v>6.3</v>
      </c>
      <c r="H281" s="1">
        <v>41974</v>
      </c>
      <c r="I281">
        <v>5624.3899999999985</v>
      </c>
      <c r="K281" s="1">
        <v>41974</v>
      </c>
      <c r="L281">
        <v>5624.3899999999985</v>
      </c>
      <c r="N281" s="1">
        <v>42798</v>
      </c>
      <c r="O281">
        <v>228.82200000000003</v>
      </c>
      <c r="Q281" s="1">
        <v>41773</v>
      </c>
      <c r="R281">
        <v>310.88000000000005</v>
      </c>
      <c r="T281" s="1">
        <v>43094</v>
      </c>
      <c r="U281">
        <v>2698.9270000000001</v>
      </c>
      <c r="Y281" t="s">
        <v>1305</v>
      </c>
      <c r="Z281">
        <v>6518.7539999999999</v>
      </c>
      <c r="AB281" t="s">
        <v>1305</v>
      </c>
      <c r="AC281">
        <v>6518.7539999999999</v>
      </c>
      <c r="AE281" t="s">
        <v>1853</v>
      </c>
      <c r="AF281">
        <v>88.11</v>
      </c>
      <c r="AJ281" t="s">
        <v>1305</v>
      </c>
      <c r="AK281">
        <v>6518.7539999999999</v>
      </c>
      <c r="AN281" t="s">
        <v>1305</v>
      </c>
      <c r="AO281">
        <v>6518.7539999999999</v>
      </c>
      <c r="AQ281" t="s">
        <v>1305</v>
      </c>
      <c r="AR281">
        <v>828.09649999999988</v>
      </c>
      <c r="AV281" t="s">
        <v>1305</v>
      </c>
      <c r="AW281">
        <v>828.09649999999988</v>
      </c>
      <c r="BA281" t="s">
        <v>1689</v>
      </c>
      <c r="BB281" t="s">
        <v>10948</v>
      </c>
      <c r="BC281">
        <v>3488.5260000000007</v>
      </c>
      <c r="BE281" t="s">
        <v>2118</v>
      </c>
      <c r="BF281" t="s">
        <v>10948</v>
      </c>
      <c r="BG281">
        <v>510.16800000000001</v>
      </c>
      <c r="BI281" t="s">
        <v>1691</v>
      </c>
      <c r="BJ281" t="s">
        <v>10948</v>
      </c>
      <c r="BK281">
        <v>252.89</v>
      </c>
      <c r="BM281" t="s">
        <v>16</v>
      </c>
      <c r="BN281" t="s">
        <v>10948</v>
      </c>
      <c r="BO281" t="s">
        <v>55</v>
      </c>
      <c r="BP281">
        <v>1024.7159999999999</v>
      </c>
    </row>
    <row r="282" spans="1:68" x14ac:dyDescent="0.25">
      <c r="A282" t="s">
        <v>2353</v>
      </c>
      <c r="B282" t="s">
        <v>10948</v>
      </c>
      <c r="C282" t="s">
        <v>12</v>
      </c>
      <c r="D282">
        <v>16.559999999999999</v>
      </c>
      <c r="H282" s="1">
        <v>41975</v>
      </c>
      <c r="I282">
        <v>1771.8079999999998</v>
      </c>
      <c r="K282" s="1">
        <v>41975</v>
      </c>
      <c r="L282">
        <v>1771.8079999999998</v>
      </c>
      <c r="N282" s="1">
        <v>42797</v>
      </c>
      <c r="O282">
        <v>2000.104</v>
      </c>
      <c r="Q282" s="1">
        <v>42433</v>
      </c>
      <c r="R282">
        <v>315.44999999999993</v>
      </c>
      <c r="T282" s="1">
        <v>42639</v>
      </c>
      <c r="U282">
        <v>2698.1665000000003</v>
      </c>
      <c r="Y282" t="s">
        <v>1685</v>
      </c>
      <c r="Z282">
        <v>1040.625</v>
      </c>
      <c r="AB282" t="s">
        <v>1685</v>
      </c>
      <c r="AC282">
        <v>1040.625</v>
      </c>
      <c r="AE282" t="s">
        <v>605</v>
      </c>
      <c r="AF282">
        <v>342.58</v>
      </c>
      <c r="AJ282" t="s">
        <v>1685</v>
      </c>
      <c r="AK282">
        <v>1040.625</v>
      </c>
      <c r="AN282" t="s">
        <v>1685</v>
      </c>
      <c r="AO282">
        <v>1040.625</v>
      </c>
      <c r="AQ282" t="s">
        <v>1685</v>
      </c>
      <c r="AR282">
        <v>6518.7539999999999</v>
      </c>
      <c r="AV282" t="s">
        <v>1685</v>
      </c>
      <c r="AW282">
        <v>6518.7539999999999</v>
      </c>
      <c r="BA282" t="s">
        <v>3048</v>
      </c>
      <c r="BB282" t="s">
        <v>10948</v>
      </c>
      <c r="BC282">
        <v>3498.0089999999996</v>
      </c>
      <c r="BE282" t="s">
        <v>358</v>
      </c>
      <c r="BF282" t="s">
        <v>10948</v>
      </c>
      <c r="BG282">
        <v>509.93999999999994</v>
      </c>
      <c r="BI282" t="s">
        <v>1630</v>
      </c>
      <c r="BJ282" t="s">
        <v>10948</v>
      </c>
      <c r="BK282">
        <v>264.61</v>
      </c>
      <c r="BM282" t="s">
        <v>885</v>
      </c>
      <c r="BN282" t="s">
        <v>10948</v>
      </c>
      <c r="BO282" t="s">
        <v>55</v>
      </c>
      <c r="BP282">
        <v>3504.9</v>
      </c>
    </row>
    <row r="283" spans="1:68" x14ac:dyDescent="0.25">
      <c r="A283" t="s">
        <v>1714</v>
      </c>
      <c r="B283" t="s">
        <v>10948</v>
      </c>
      <c r="C283" t="s">
        <v>79</v>
      </c>
      <c r="D283">
        <v>336.98</v>
      </c>
      <c r="H283" s="1">
        <v>41976</v>
      </c>
      <c r="I283">
        <v>505.88</v>
      </c>
      <c r="K283" s="1">
        <v>41976</v>
      </c>
      <c r="L283">
        <v>505.88</v>
      </c>
      <c r="N283" s="1">
        <v>42796</v>
      </c>
      <c r="O283">
        <v>1450.126</v>
      </c>
      <c r="Q283" s="1">
        <v>42932</v>
      </c>
      <c r="R283">
        <v>316.63600000000002</v>
      </c>
      <c r="T283" s="1">
        <v>42205</v>
      </c>
      <c r="U283">
        <v>2693.1680000000006</v>
      </c>
      <c r="Y283" t="s">
        <v>546</v>
      </c>
      <c r="Z283">
        <v>67.829999999999984</v>
      </c>
      <c r="AB283" t="s">
        <v>546</v>
      </c>
      <c r="AC283">
        <v>67.829999999999984</v>
      </c>
      <c r="AE283" t="s">
        <v>2501</v>
      </c>
      <c r="AF283">
        <v>406.464</v>
      </c>
      <c r="AJ283" t="s">
        <v>546</v>
      </c>
      <c r="AK283">
        <v>67.829999999999984</v>
      </c>
      <c r="AN283" t="s">
        <v>546</v>
      </c>
      <c r="AO283">
        <v>67.829999999999984</v>
      </c>
      <c r="AQ283" t="s">
        <v>546</v>
      </c>
      <c r="AR283">
        <v>1040.625</v>
      </c>
      <c r="AV283" t="s">
        <v>546</v>
      </c>
      <c r="AW283">
        <v>1040.625</v>
      </c>
      <c r="BA283" t="s">
        <v>2787</v>
      </c>
      <c r="BB283" t="s">
        <v>10948</v>
      </c>
      <c r="BC283">
        <v>3.96</v>
      </c>
      <c r="BE283" t="s">
        <v>288</v>
      </c>
      <c r="BF283" t="s">
        <v>10948</v>
      </c>
      <c r="BG283">
        <v>508.89799999999997</v>
      </c>
      <c r="BI283" t="s">
        <v>1574</v>
      </c>
      <c r="BJ283" t="s">
        <v>10948</v>
      </c>
      <c r="BK283">
        <v>207.92000000000002</v>
      </c>
      <c r="BM283" t="s">
        <v>644</v>
      </c>
      <c r="BN283" t="s">
        <v>10948</v>
      </c>
      <c r="BO283" t="s">
        <v>55</v>
      </c>
      <c r="BP283">
        <v>581.96</v>
      </c>
    </row>
    <row r="284" spans="1:68" x14ac:dyDescent="0.25">
      <c r="C284" t="s">
        <v>12</v>
      </c>
      <c r="D284">
        <v>34.860000000000007</v>
      </c>
      <c r="H284" s="1">
        <v>41977</v>
      </c>
      <c r="I284">
        <v>129.97999999999999</v>
      </c>
      <c r="K284" s="1">
        <v>41977</v>
      </c>
      <c r="L284">
        <v>129.97999999999999</v>
      </c>
      <c r="N284" s="1">
        <v>42794</v>
      </c>
      <c r="O284">
        <v>17.62</v>
      </c>
      <c r="Q284" s="1">
        <v>42055</v>
      </c>
      <c r="R284">
        <v>316.77999999999997</v>
      </c>
      <c r="T284" s="1">
        <v>41903</v>
      </c>
      <c r="U284">
        <v>2679.6519999999996</v>
      </c>
      <c r="Y284" t="s">
        <v>1690</v>
      </c>
      <c r="Z284">
        <v>1088.6399999999999</v>
      </c>
      <c r="AB284" t="s">
        <v>1690</v>
      </c>
      <c r="AC284">
        <v>1088.6399999999999</v>
      </c>
      <c r="AE284" t="s">
        <v>393</v>
      </c>
      <c r="AF284">
        <v>102.492</v>
      </c>
      <c r="AJ284" t="s">
        <v>1690</v>
      </c>
      <c r="AK284">
        <v>1088.6399999999999</v>
      </c>
      <c r="AN284" t="s">
        <v>1690</v>
      </c>
      <c r="AO284">
        <v>1088.6399999999999</v>
      </c>
      <c r="AQ284" t="s">
        <v>1690</v>
      </c>
      <c r="AR284">
        <v>67.829999999999984</v>
      </c>
      <c r="AV284" t="s">
        <v>1690</v>
      </c>
      <c r="AW284">
        <v>67.829999999999984</v>
      </c>
      <c r="BA284" t="s">
        <v>1350</v>
      </c>
      <c r="BB284" t="s">
        <v>10948</v>
      </c>
      <c r="BC284">
        <v>479.98400000000004</v>
      </c>
      <c r="BE284" t="s">
        <v>2857</v>
      </c>
      <c r="BF284" t="s">
        <v>10948</v>
      </c>
      <c r="BG284">
        <v>504.90000000000003</v>
      </c>
      <c r="BI284" t="s">
        <v>2163</v>
      </c>
      <c r="BJ284" t="s">
        <v>10948</v>
      </c>
      <c r="BK284">
        <v>278.82</v>
      </c>
      <c r="BM284" t="s">
        <v>759</v>
      </c>
      <c r="BN284" t="s">
        <v>10948</v>
      </c>
      <c r="BO284" t="s">
        <v>55</v>
      </c>
      <c r="BP284">
        <v>747.55799999999999</v>
      </c>
    </row>
    <row r="285" spans="1:68" x14ac:dyDescent="0.25">
      <c r="A285" t="s">
        <v>1591</v>
      </c>
      <c r="B285" t="s">
        <v>10948</v>
      </c>
      <c r="C285" t="s">
        <v>12</v>
      </c>
      <c r="D285">
        <v>11.67</v>
      </c>
      <c r="H285" s="1">
        <v>41978</v>
      </c>
      <c r="I285">
        <v>2963.6419999999998</v>
      </c>
      <c r="K285" s="1">
        <v>41978</v>
      </c>
      <c r="L285">
        <v>2963.6419999999998</v>
      </c>
      <c r="N285" s="1">
        <v>42792</v>
      </c>
      <c r="O285">
        <v>2847.6459999999997</v>
      </c>
      <c r="Q285" s="1">
        <v>42696</v>
      </c>
      <c r="R285">
        <v>317.04399999999998</v>
      </c>
      <c r="T285" s="1">
        <v>41659</v>
      </c>
      <c r="U285">
        <v>2673.87</v>
      </c>
      <c r="Y285" t="s">
        <v>2011</v>
      </c>
      <c r="Z285">
        <v>136.46400000000003</v>
      </c>
      <c r="AB285" t="s">
        <v>2011</v>
      </c>
      <c r="AC285">
        <v>136.46400000000003</v>
      </c>
      <c r="AE285" t="s">
        <v>1765</v>
      </c>
      <c r="AF285">
        <v>70.192000000000007</v>
      </c>
      <c r="AJ285" t="s">
        <v>2011</v>
      </c>
      <c r="AK285">
        <v>136.46400000000003</v>
      </c>
      <c r="AN285" t="s">
        <v>2011</v>
      </c>
      <c r="AO285">
        <v>136.46400000000003</v>
      </c>
      <c r="AQ285" t="s">
        <v>2011</v>
      </c>
      <c r="AR285">
        <v>1088.6399999999999</v>
      </c>
      <c r="AV285" t="s">
        <v>2011</v>
      </c>
      <c r="AW285">
        <v>1088.6399999999999</v>
      </c>
      <c r="BA285" t="s">
        <v>3253</v>
      </c>
      <c r="BB285" t="s">
        <v>10948</v>
      </c>
      <c r="BC285">
        <v>341.99100000000004</v>
      </c>
      <c r="BE285" t="s">
        <v>1528</v>
      </c>
      <c r="BF285" t="s">
        <v>10948</v>
      </c>
      <c r="BG285">
        <v>503.94400000000002</v>
      </c>
      <c r="BI285" t="s">
        <v>444</v>
      </c>
      <c r="BJ285" t="s">
        <v>10948</v>
      </c>
      <c r="BK285">
        <v>1438.5925000000002</v>
      </c>
      <c r="BM285" t="s">
        <v>2478</v>
      </c>
      <c r="BN285" t="s">
        <v>10948</v>
      </c>
      <c r="BO285" t="s">
        <v>55</v>
      </c>
      <c r="BP285">
        <v>447.84</v>
      </c>
    </row>
    <row r="286" spans="1:68" x14ac:dyDescent="0.25">
      <c r="C286" t="s">
        <v>21</v>
      </c>
      <c r="D286">
        <v>9.3360000000000003</v>
      </c>
      <c r="H286" s="1">
        <v>41979</v>
      </c>
      <c r="I286">
        <v>1970.9780000000001</v>
      </c>
      <c r="K286" s="1">
        <v>41979</v>
      </c>
      <c r="L286">
        <v>1970.9780000000001</v>
      </c>
      <c r="N286" s="1">
        <v>42791</v>
      </c>
      <c r="O286">
        <v>430.49200000000002</v>
      </c>
      <c r="Q286" s="1">
        <v>42836</v>
      </c>
      <c r="R286">
        <v>319.80600000000004</v>
      </c>
      <c r="T286" s="1">
        <v>42346</v>
      </c>
      <c r="U286">
        <v>2672.7280000000001</v>
      </c>
      <c r="Y286" t="s">
        <v>779</v>
      </c>
      <c r="Z286">
        <v>849.3119999999999</v>
      </c>
      <c r="AB286" t="s">
        <v>779</v>
      </c>
      <c r="AC286">
        <v>849.3119999999999</v>
      </c>
      <c r="AE286" t="s">
        <v>691</v>
      </c>
      <c r="AF286">
        <v>82.368000000000009</v>
      </c>
      <c r="AJ286" t="s">
        <v>779</v>
      </c>
      <c r="AK286">
        <v>849.3119999999999</v>
      </c>
      <c r="AN286" t="s">
        <v>779</v>
      </c>
      <c r="AO286">
        <v>849.3119999999999</v>
      </c>
      <c r="AQ286" t="s">
        <v>779</v>
      </c>
      <c r="AR286">
        <v>136.46400000000003</v>
      </c>
      <c r="AV286" t="s">
        <v>779</v>
      </c>
      <c r="AW286">
        <v>136.46400000000003</v>
      </c>
      <c r="BA286" t="s">
        <v>3145</v>
      </c>
      <c r="BB286" t="s">
        <v>10948</v>
      </c>
      <c r="BC286">
        <v>40.752000000000002</v>
      </c>
      <c r="BE286" t="s">
        <v>3063</v>
      </c>
      <c r="BF286" t="s">
        <v>10948</v>
      </c>
      <c r="BG286">
        <v>503.12599999999998</v>
      </c>
      <c r="BI286" t="s">
        <v>3215</v>
      </c>
      <c r="BJ286" t="s">
        <v>10948</v>
      </c>
      <c r="BK286">
        <v>39</v>
      </c>
      <c r="BM286" t="s">
        <v>1970</v>
      </c>
      <c r="BN286" t="s">
        <v>10948</v>
      </c>
      <c r="BO286" t="s">
        <v>55</v>
      </c>
      <c r="BP286">
        <v>61.929000000000002</v>
      </c>
    </row>
    <row r="287" spans="1:68" x14ac:dyDescent="0.25">
      <c r="A287" t="s">
        <v>1259</v>
      </c>
      <c r="B287" t="s">
        <v>10948</v>
      </c>
      <c r="C287" t="s">
        <v>55</v>
      </c>
      <c r="D287">
        <v>38.081999999999994</v>
      </c>
      <c r="H287" s="1">
        <v>41980</v>
      </c>
      <c r="I287">
        <v>548.4</v>
      </c>
      <c r="K287" s="1">
        <v>41980</v>
      </c>
      <c r="L287">
        <v>548.4</v>
      </c>
      <c r="N287" s="1">
        <v>42790</v>
      </c>
      <c r="O287">
        <v>1448.6759999999999</v>
      </c>
      <c r="Q287" s="1">
        <v>41779</v>
      </c>
      <c r="R287">
        <v>320.10399999999998</v>
      </c>
      <c r="T287" s="1">
        <v>42458</v>
      </c>
      <c r="U287">
        <v>2659.3389999999999</v>
      </c>
      <c r="Y287" t="s">
        <v>494</v>
      </c>
      <c r="Z287">
        <v>1400.2559999999999</v>
      </c>
      <c r="AB287" t="s">
        <v>494</v>
      </c>
      <c r="AC287">
        <v>1400.2559999999999</v>
      </c>
      <c r="AE287" t="s">
        <v>2437</v>
      </c>
      <c r="AF287">
        <v>138.53199999999998</v>
      </c>
      <c r="AJ287" t="s">
        <v>494</v>
      </c>
      <c r="AK287">
        <v>1400.2559999999999</v>
      </c>
      <c r="AN287" t="s">
        <v>494</v>
      </c>
      <c r="AO287">
        <v>1400.2559999999999</v>
      </c>
      <c r="AQ287" t="s">
        <v>494</v>
      </c>
      <c r="AR287">
        <v>849.3119999999999</v>
      </c>
      <c r="AV287" t="s">
        <v>494</v>
      </c>
      <c r="AW287">
        <v>849.3119999999999</v>
      </c>
      <c r="BA287" t="s">
        <v>1549</v>
      </c>
      <c r="BB287" t="s">
        <v>10948</v>
      </c>
      <c r="BC287">
        <v>35.97</v>
      </c>
      <c r="BE287" t="s">
        <v>1933</v>
      </c>
      <c r="BF287" t="s">
        <v>10948</v>
      </c>
      <c r="BG287">
        <v>501.31279999999998</v>
      </c>
      <c r="BI287" t="s">
        <v>766</v>
      </c>
      <c r="BJ287" t="s">
        <v>10948</v>
      </c>
      <c r="BK287">
        <v>3965.2999999999997</v>
      </c>
      <c r="BM287" t="s">
        <v>56</v>
      </c>
      <c r="BN287" t="s">
        <v>10948</v>
      </c>
      <c r="BO287" t="s">
        <v>55</v>
      </c>
      <c r="BP287">
        <v>8.711999999999998</v>
      </c>
    </row>
    <row r="288" spans="1:68" x14ac:dyDescent="0.25">
      <c r="C288" t="s">
        <v>79</v>
      </c>
      <c r="D288">
        <v>4.6159999999999997</v>
      </c>
      <c r="H288" s="1">
        <v>41981</v>
      </c>
      <c r="I288">
        <v>1095.1199999999999</v>
      </c>
      <c r="K288" s="1">
        <v>41981</v>
      </c>
      <c r="L288">
        <v>1095.1199999999999</v>
      </c>
      <c r="N288" s="1">
        <v>42789</v>
      </c>
      <c r="O288">
        <v>117.79999999999998</v>
      </c>
      <c r="Q288" s="1">
        <v>42588</v>
      </c>
      <c r="R288">
        <v>320.38799999999998</v>
      </c>
      <c r="T288" s="1">
        <v>42960</v>
      </c>
      <c r="U288">
        <v>2643.1640000000007</v>
      </c>
      <c r="Y288" t="s">
        <v>1390</v>
      </c>
      <c r="Z288">
        <v>1379.172</v>
      </c>
      <c r="AB288" t="s">
        <v>1390</v>
      </c>
      <c r="AC288">
        <v>1379.172</v>
      </c>
      <c r="AE288" t="s">
        <v>2289</v>
      </c>
      <c r="AF288">
        <v>204.50699999999998</v>
      </c>
      <c r="AJ288" t="s">
        <v>1390</v>
      </c>
      <c r="AK288">
        <v>1379.172</v>
      </c>
      <c r="AN288" t="s">
        <v>1390</v>
      </c>
      <c r="AO288">
        <v>1379.172</v>
      </c>
      <c r="AQ288" t="s">
        <v>1390</v>
      </c>
      <c r="AR288">
        <v>1400.2559999999999</v>
      </c>
      <c r="AV288" t="s">
        <v>1390</v>
      </c>
      <c r="AW288">
        <v>1400.2559999999999</v>
      </c>
      <c r="BA288" t="s">
        <v>2674</v>
      </c>
      <c r="BB288" t="s">
        <v>10948</v>
      </c>
      <c r="BC288">
        <v>1272.6299999999999</v>
      </c>
      <c r="BE288" t="s">
        <v>1237</v>
      </c>
      <c r="BF288" t="s">
        <v>10948</v>
      </c>
      <c r="BG288">
        <v>498.88200000000001</v>
      </c>
      <c r="BI288" t="s">
        <v>443</v>
      </c>
      <c r="BJ288" t="s">
        <v>10948</v>
      </c>
      <c r="BK288">
        <v>1114.2719999999999</v>
      </c>
      <c r="BM288" t="s">
        <v>174</v>
      </c>
      <c r="BN288" t="s">
        <v>10948</v>
      </c>
      <c r="BO288" t="s">
        <v>55</v>
      </c>
      <c r="BP288">
        <v>844.93499999999995</v>
      </c>
    </row>
    <row r="289" spans="1:68" x14ac:dyDescent="0.25">
      <c r="A289" t="s">
        <v>1269</v>
      </c>
      <c r="B289" t="s">
        <v>10948</v>
      </c>
      <c r="C289" t="s">
        <v>55</v>
      </c>
      <c r="D289">
        <v>1.7279999999999995</v>
      </c>
      <c r="H289" s="1">
        <v>41982</v>
      </c>
      <c r="I289">
        <v>1522.6519999999998</v>
      </c>
      <c r="K289" s="1">
        <v>41982</v>
      </c>
      <c r="L289">
        <v>1522.6519999999998</v>
      </c>
      <c r="N289" s="1">
        <v>42787</v>
      </c>
      <c r="O289">
        <v>47.904000000000003</v>
      </c>
      <c r="Q289" s="1">
        <v>42610</v>
      </c>
      <c r="R289">
        <v>322.02480000000003</v>
      </c>
      <c r="T289" s="1">
        <v>43073</v>
      </c>
      <c r="U289">
        <v>2639.6379999999995</v>
      </c>
      <c r="Y289" t="s">
        <v>2350</v>
      </c>
      <c r="Z289">
        <v>1776.0479999999998</v>
      </c>
      <c r="AB289" t="s">
        <v>2350</v>
      </c>
      <c r="AC289">
        <v>1776.0479999999998</v>
      </c>
      <c r="AE289" t="s">
        <v>2796</v>
      </c>
      <c r="AF289">
        <v>41.905000000000008</v>
      </c>
      <c r="AJ289" t="s">
        <v>2350</v>
      </c>
      <c r="AK289">
        <v>1776.0479999999998</v>
      </c>
      <c r="AN289" t="s">
        <v>2350</v>
      </c>
      <c r="AO289">
        <v>1776.0479999999998</v>
      </c>
      <c r="AQ289" t="s">
        <v>2350</v>
      </c>
      <c r="AR289">
        <v>1379.172</v>
      </c>
      <c r="AV289" t="s">
        <v>2350</v>
      </c>
      <c r="AW289">
        <v>1379.172</v>
      </c>
      <c r="BA289" t="s">
        <v>1681</v>
      </c>
      <c r="BB289" t="s">
        <v>10948</v>
      </c>
      <c r="BC289">
        <v>539.95499999999993</v>
      </c>
      <c r="BE289" t="s">
        <v>569</v>
      </c>
      <c r="BF289" t="s">
        <v>10948</v>
      </c>
      <c r="BG289">
        <v>496.80000000000007</v>
      </c>
      <c r="BI289" t="s">
        <v>1689</v>
      </c>
      <c r="BJ289" t="s">
        <v>10948</v>
      </c>
      <c r="BK289">
        <v>3488.5260000000007</v>
      </c>
      <c r="BM289" t="s">
        <v>1680</v>
      </c>
      <c r="BN289" t="s">
        <v>10948</v>
      </c>
      <c r="BO289" t="s">
        <v>55</v>
      </c>
      <c r="BP289">
        <v>3930.0720000000001</v>
      </c>
    </row>
    <row r="290" spans="1:68" x14ac:dyDescent="0.25">
      <c r="A290" t="s">
        <v>2275</v>
      </c>
      <c r="B290" t="s">
        <v>10948</v>
      </c>
      <c r="C290" t="s">
        <v>55</v>
      </c>
      <c r="D290">
        <v>27.240000000000002</v>
      </c>
      <c r="H290" s="1">
        <v>41983</v>
      </c>
      <c r="I290">
        <v>573.33600000000001</v>
      </c>
      <c r="K290" s="1">
        <v>41983</v>
      </c>
      <c r="L290">
        <v>573.33600000000001</v>
      </c>
      <c r="N290" s="1">
        <v>42786</v>
      </c>
      <c r="O290">
        <v>1150.29</v>
      </c>
      <c r="Q290" s="1">
        <v>41782</v>
      </c>
      <c r="R290">
        <v>323.75800000000004</v>
      </c>
      <c r="T290" s="1">
        <v>42719</v>
      </c>
      <c r="U290">
        <v>2637.087</v>
      </c>
      <c r="Y290" t="s">
        <v>2919</v>
      </c>
      <c r="Z290">
        <v>262.44900000000001</v>
      </c>
      <c r="AB290" t="s">
        <v>2919</v>
      </c>
      <c r="AC290">
        <v>262.44900000000001</v>
      </c>
      <c r="AE290" t="s">
        <v>974</v>
      </c>
      <c r="AF290">
        <v>299.84999999999997</v>
      </c>
      <c r="AJ290" t="s">
        <v>2919</v>
      </c>
      <c r="AK290">
        <v>262.44900000000001</v>
      </c>
      <c r="AN290" t="s">
        <v>2919</v>
      </c>
      <c r="AO290">
        <v>262.44900000000001</v>
      </c>
      <c r="AQ290" t="s">
        <v>2919</v>
      </c>
      <c r="AR290">
        <v>1776.0479999999998</v>
      </c>
      <c r="AV290" t="s">
        <v>2919</v>
      </c>
      <c r="AW290">
        <v>1776.0479999999998</v>
      </c>
      <c r="BA290" t="s">
        <v>1087</v>
      </c>
      <c r="BB290" t="s">
        <v>10948</v>
      </c>
      <c r="BC290">
        <v>444.54799999999994</v>
      </c>
      <c r="BE290" t="s">
        <v>2492</v>
      </c>
      <c r="BF290" t="s">
        <v>10948</v>
      </c>
      <c r="BG290">
        <v>494.37599999999998</v>
      </c>
      <c r="BI290" t="s">
        <v>3048</v>
      </c>
      <c r="BJ290" t="s">
        <v>10948</v>
      </c>
      <c r="BK290">
        <v>3498.0089999999996</v>
      </c>
      <c r="BM290" t="s">
        <v>1545</v>
      </c>
      <c r="BN290" t="s">
        <v>10948</v>
      </c>
      <c r="BO290" t="s">
        <v>55</v>
      </c>
      <c r="BP290">
        <v>2.1819999999999995</v>
      </c>
    </row>
    <row r="291" spans="1:68" x14ac:dyDescent="0.25">
      <c r="C291" t="s">
        <v>21</v>
      </c>
      <c r="D291">
        <v>61.744</v>
      </c>
      <c r="H291" s="1">
        <v>41985</v>
      </c>
      <c r="I291">
        <v>4938.4044999999996</v>
      </c>
      <c r="K291" s="1">
        <v>41985</v>
      </c>
      <c r="L291">
        <v>4938.4044999999996</v>
      </c>
      <c r="N291" s="1">
        <v>42785</v>
      </c>
      <c r="O291">
        <v>1314.59</v>
      </c>
      <c r="Q291" s="1">
        <v>42042</v>
      </c>
      <c r="R291">
        <v>324.10999999999996</v>
      </c>
      <c r="T291" s="1">
        <v>42559</v>
      </c>
      <c r="U291">
        <v>2616.5120000000002</v>
      </c>
      <c r="Y291" t="s">
        <v>1425</v>
      </c>
      <c r="Z291">
        <v>631.68000000000006</v>
      </c>
      <c r="AB291" t="s">
        <v>1425</v>
      </c>
      <c r="AC291">
        <v>631.68000000000006</v>
      </c>
      <c r="AE291" t="s">
        <v>711</v>
      </c>
      <c r="AF291">
        <v>536.04</v>
      </c>
      <c r="AJ291" t="s">
        <v>1425</v>
      </c>
      <c r="AK291">
        <v>631.68000000000006</v>
      </c>
      <c r="AN291" t="s">
        <v>1425</v>
      </c>
      <c r="AO291">
        <v>631.68000000000006</v>
      </c>
      <c r="AQ291" t="s">
        <v>1425</v>
      </c>
      <c r="AR291">
        <v>262.44900000000001</v>
      </c>
      <c r="AV291" t="s">
        <v>1425</v>
      </c>
      <c r="AW291">
        <v>262.44900000000001</v>
      </c>
      <c r="BA291" t="s">
        <v>1026</v>
      </c>
      <c r="BB291" t="s">
        <v>10948</v>
      </c>
      <c r="BC291">
        <v>1986.4279999999999</v>
      </c>
      <c r="BE291" t="s">
        <v>2806</v>
      </c>
      <c r="BF291" t="s">
        <v>10948</v>
      </c>
      <c r="BG291">
        <v>492.67200000000003</v>
      </c>
      <c r="BI291" t="s">
        <v>2787</v>
      </c>
      <c r="BJ291" t="s">
        <v>10948</v>
      </c>
      <c r="BK291">
        <v>3.96</v>
      </c>
      <c r="BM291" t="s">
        <v>2383</v>
      </c>
      <c r="BN291" t="s">
        <v>10948</v>
      </c>
      <c r="BO291" t="s">
        <v>55</v>
      </c>
      <c r="BP291">
        <v>378</v>
      </c>
    </row>
    <row r="292" spans="1:68" x14ac:dyDescent="0.25">
      <c r="A292" t="s">
        <v>246</v>
      </c>
      <c r="B292" t="s">
        <v>10948</v>
      </c>
      <c r="C292" t="s">
        <v>79</v>
      </c>
      <c r="D292">
        <v>3.3180000000000005</v>
      </c>
      <c r="H292" s="1">
        <v>41986</v>
      </c>
      <c r="I292">
        <v>293.15199999999999</v>
      </c>
      <c r="K292" s="1">
        <v>41986</v>
      </c>
      <c r="L292">
        <v>293.15199999999999</v>
      </c>
      <c r="N292" s="1">
        <v>42784</v>
      </c>
      <c r="O292">
        <v>287.32599999999996</v>
      </c>
      <c r="Q292" s="1">
        <v>42575</v>
      </c>
      <c r="R292">
        <v>326.964</v>
      </c>
      <c r="T292" s="1">
        <v>41843</v>
      </c>
      <c r="U292">
        <v>2613.1840000000002</v>
      </c>
      <c r="Y292" t="s">
        <v>616</v>
      </c>
      <c r="Z292">
        <v>157.91999999999999</v>
      </c>
      <c r="AB292" t="s">
        <v>616</v>
      </c>
      <c r="AC292">
        <v>157.91999999999999</v>
      </c>
      <c r="AE292" t="s">
        <v>1606</v>
      </c>
      <c r="AF292">
        <v>146.11399999999998</v>
      </c>
      <c r="AJ292" t="s">
        <v>616</v>
      </c>
      <c r="AK292">
        <v>157.91999999999999</v>
      </c>
      <c r="AN292" t="s">
        <v>616</v>
      </c>
      <c r="AO292">
        <v>157.91999999999999</v>
      </c>
      <c r="AQ292" t="s">
        <v>616</v>
      </c>
      <c r="AR292">
        <v>631.68000000000006</v>
      </c>
      <c r="AV292" t="s">
        <v>616</v>
      </c>
      <c r="AW292">
        <v>631.68000000000006</v>
      </c>
      <c r="BA292" t="s">
        <v>2755</v>
      </c>
      <c r="BB292" t="s">
        <v>10948</v>
      </c>
      <c r="BC292">
        <v>838.8309999999999</v>
      </c>
      <c r="BE292" t="s">
        <v>438</v>
      </c>
      <c r="BF292" t="s">
        <v>10948</v>
      </c>
      <c r="BG292">
        <v>484.70400000000006</v>
      </c>
      <c r="BI292" t="s">
        <v>1350</v>
      </c>
      <c r="BJ292" t="s">
        <v>10948</v>
      </c>
      <c r="BK292">
        <v>479.98400000000004</v>
      </c>
      <c r="BM292" t="s">
        <v>1506</v>
      </c>
      <c r="BN292" t="s">
        <v>10948</v>
      </c>
      <c r="BO292" t="s">
        <v>55</v>
      </c>
      <c r="BP292">
        <v>241.49999999999997</v>
      </c>
    </row>
    <row r="293" spans="1:68" x14ac:dyDescent="0.25">
      <c r="A293" t="s">
        <v>1279</v>
      </c>
      <c r="B293" t="s">
        <v>10948</v>
      </c>
      <c r="C293" t="s">
        <v>55</v>
      </c>
      <c r="D293">
        <v>3.1679999999999993</v>
      </c>
      <c r="H293" s="1">
        <v>41987</v>
      </c>
      <c r="I293">
        <v>7641.6580000000004</v>
      </c>
      <c r="K293" s="1">
        <v>41987</v>
      </c>
      <c r="L293">
        <v>7641.6580000000004</v>
      </c>
      <c r="N293" s="1">
        <v>42783</v>
      </c>
      <c r="O293">
        <v>2964.8173999999995</v>
      </c>
      <c r="Q293" s="1">
        <v>42983</v>
      </c>
      <c r="R293">
        <v>327.04399999999998</v>
      </c>
      <c r="T293" s="1">
        <v>42247</v>
      </c>
      <c r="U293">
        <v>2601.797</v>
      </c>
      <c r="Y293" t="s">
        <v>2936</v>
      </c>
      <c r="Z293">
        <v>106.17200000000001</v>
      </c>
      <c r="AB293" t="s">
        <v>2936</v>
      </c>
      <c r="AC293">
        <v>106.17200000000001</v>
      </c>
      <c r="AE293" t="s">
        <v>3105</v>
      </c>
      <c r="AF293">
        <v>93.528000000000006</v>
      </c>
      <c r="AJ293" t="s">
        <v>2936</v>
      </c>
      <c r="AK293">
        <v>106.17200000000001</v>
      </c>
      <c r="AN293" t="s">
        <v>2936</v>
      </c>
      <c r="AO293">
        <v>106.17200000000001</v>
      </c>
      <c r="AQ293" t="s">
        <v>2936</v>
      </c>
      <c r="AR293">
        <v>157.91999999999999</v>
      </c>
      <c r="AV293" t="s">
        <v>2936</v>
      </c>
      <c r="AW293">
        <v>157.91999999999999</v>
      </c>
      <c r="BA293" t="s">
        <v>15</v>
      </c>
      <c r="BB293" t="s">
        <v>10948</v>
      </c>
      <c r="BC293">
        <v>818.625</v>
      </c>
      <c r="BE293" t="s">
        <v>1350</v>
      </c>
      <c r="BF293" t="s">
        <v>10948</v>
      </c>
      <c r="BG293">
        <v>479.98400000000004</v>
      </c>
      <c r="BI293" t="s">
        <v>3253</v>
      </c>
      <c r="BJ293" t="s">
        <v>10948</v>
      </c>
      <c r="BK293">
        <v>341.99100000000004</v>
      </c>
      <c r="BM293" t="s">
        <v>2897</v>
      </c>
      <c r="BN293" t="s">
        <v>10948</v>
      </c>
      <c r="BO293" t="s">
        <v>55</v>
      </c>
      <c r="BP293">
        <v>9.99</v>
      </c>
    </row>
    <row r="294" spans="1:68" x14ac:dyDescent="0.25">
      <c r="C294" t="s">
        <v>12</v>
      </c>
      <c r="D294">
        <v>11.880000000000003</v>
      </c>
      <c r="H294" s="1">
        <v>41988</v>
      </c>
      <c r="I294">
        <v>1264.4659999999999</v>
      </c>
      <c r="K294" s="1">
        <v>41988</v>
      </c>
      <c r="L294">
        <v>1264.4659999999999</v>
      </c>
      <c r="N294" s="1">
        <v>42782</v>
      </c>
      <c r="O294">
        <v>1337.442</v>
      </c>
      <c r="Q294" s="1">
        <v>42113</v>
      </c>
      <c r="R294">
        <v>329.95999999999992</v>
      </c>
      <c r="T294" s="1">
        <v>42056</v>
      </c>
      <c r="U294">
        <v>2591.1</v>
      </c>
      <c r="Y294" t="s">
        <v>39</v>
      </c>
      <c r="Z294">
        <v>1073.6759999999999</v>
      </c>
      <c r="AB294" t="s">
        <v>39</v>
      </c>
      <c r="AC294">
        <v>1073.6759999999999</v>
      </c>
      <c r="AE294" t="s">
        <v>754</v>
      </c>
      <c r="AF294">
        <v>4384.0439999999999</v>
      </c>
      <c r="AJ294" t="s">
        <v>39</v>
      </c>
      <c r="AK294">
        <v>1073.6759999999999</v>
      </c>
      <c r="AN294" t="s">
        <v>39</v>
      </c>
      <c r="AO294">
        <v>1073.6759999999999</v>
      </c>
      <c r="AQ294" t="s">
        <v>39</v>
      </c>
      <c r="AR294">
        <v>106.17200000000001</v>
      </c>
      <c r="AV294" t="s">
        <v>39</v>
      </c>
      <c r="AW294">
        <v>106.17200000000001</v>
      </c>
      <c r="BA294" t="s">
        <v>2365</v>
      </c>
      <c r="BB294" t="s">
        <v>10948</v>
      </c>
      <c r="BC294">
        <v>579.79999999999995</v>
      </c>
      <c r="BE294" t="s">
        <v>2092</v>
      </c>
      <c r="BF294" t="s">
        <v>10948</v>
      </c>
      <c r="BG294">
        <v>479.72</v>
      </c>
      <c r="BI294" t="s">
        <v>3145</v>
      </c>
      <c r="BJ294" t="s">
        <v>10948</v>
      </c>
      <c r="BK294">
        <v>40.752000000000002</v>
      </c>
      <c r="BM294" t="s">
        <v>2318</v>
      </c>
      <c r="BN294" t="s">
        <v>10948</v>
      </c>
      <c r="BO294" t="s">
        <v>55</v>
      </c>
      <c r="BP294">
        <v>7.0720000000000001</v>
      </c>
    </row>
    <row r="295" spans="1:68" x14ac:dyDescent="0.25">
      <c r="C295" t="s">
        <v>21</v>
      </c>
      <c r="D295">
        <v>12.672000000000001</v>
      </c>
      <c r="H295" s="1">
        <v>41989</v>
      </c>
      <c r="I295">
        <v>4394.1870000000008</v>
      </c>
      <c r="K295" s="1">
        <v>41989</v>
      </c>
      <c r="L295">
        <v>4394.1870000000008</v>
      </c>
      <c r="N295" s="1">
        <v>42779</v>
      </c>
      <c r="O295">
        <v>1058.43</v>
      </c>
      <c r="Q295" s="1">
        <v>41676</v>
      </c>
      <c r="R295">
        <v>330.512</v>
      </c>
      <c r="T295" s="1">
        <v>41757</v>
      </c>
      <c r="U295">
        <v>2578.4760000000001</v>
      </c>
      <c r="Y295" t="s">
        <v>1181</v>
      </c>
      <c r="Z295">
        <v>737.75399999999991</v>
      </c>
      <c r="AB295" t="s">
        <v>1181</v>
      </c>
      <c r="AC295">
        <v>737.75399999999991</v>
      </c>
      <c r="AE295" t="s">
        <v>782</v>
      </c>
      <c r="AF295">
        <v>6819.3120000000008</v>
      </c>
      <c r="AJ295" t="s">
        <v>1181</v>
      </c>
      <c r="AK295">
        <v>737.75399999999991</v>
      </c>
      <c r="AN295" t="s">
        <v>1181</v>
      </c>
      <c r="AO295">
        <v>737.75399999999991</v>
      </c>
      <c r="AQ295" t="s">
        <v>1181</v>
      </c>
      <c r="AR295">
        <v>1073.6759999999999</v>
      </c>
      <c r="AV295" t="s">
        <v>1181</v>
      </c>
      <c r="AW295">
        <v>1073.6759999999999</v>
      </c>
      <c r="BA295" t="s">
        <v>2245</v>
      </c>
      <c r="BB295" t="s">
        <v>10948</v>
      </c>
      <c r="BC295">
        <v>90.882000000000005</v>
      </c>
      <c r="BE295" t="s">
        <v>376</v>
      </c>
      <c r="BF295" t="s">
        <v>10948</v>
      </c>
      <c r="BG295">
        <v>477.666</v>
      </c>
      <c r="BI295" t="s">
        <v>1549</v>
      </c>
      <c r="BJ295" t="s">
        <v>10948</v>
      </c>
      <c r="BK295">
        <v>35.97</v>
      </c>
      <c r="BM295" t="s">
        <v>2612</v>
      </c>
      <c r="BN295" t="s">
        <v>10948</v>
      </c>
      <c r="BO295" t="s">
        <v>55</v>
      </c>
      <c r="BP295">
        <v>115.136</v>
      </c>
    </row>
    <row r="296" spans="1:68" x14ac:dyDescent="0.25">
      <c r="A296" t="s">
        <v>1140</v>
      </c>
      <c r="B296" t="s">
        <v>10948</v>
      </c>
      <c r="C296" t="s">
        <v>55</v>
      </c>
      <c r="D296">
        <v>0.83599999999999974</v>
      </c>
      <c r="H296" s="1">
        <v>41990</v>
      </c>
      <c r="I296">
        <v>45.533999999999999</v>
      </c>
      <c r="K296" s="1">
        <v>41990</v>
      </c>
      <c r="L296">
        <v>45.533999999999999</v>
      </c>
      <c r="N296" s="1">
        <v>42777</v>
      </c>
      <c r="O296">
        <v>1241.5160000000001</v>
      </c>
      <c r="Q296" s="1">
        <v>42762</v>
      </c>
      <c r="R296">
        <v>331.91399999999999</v>
      </c>
      <c r="T296" s="1">
        <v>42071</v>
      </c>
      <c r="U296">
        <v>2563.2959999999998</v>
      </c>
      <c r="Y296" t="s">
        <v>1003</v>
      </c>
      <c r="Z296">
        <v>647.84</v>
      </c>
      <c r="AB296" t="s">
        <v>1003</v>
      </c>
      <c r="AC296">
        <v>647.84</v>
      </c>
      <c r="AE296" t="s">
        <v>1324</v>
      </c>
      <c r="AF296">
        <v>9158.2960000000003</v>
      </c>
      <c r="AJ296" t="s">
        <v>1003</v>
      </c>
      <c r="AK296">
        <v>647.84</v>
      </c>
      <c r="AN296" t="s">
        <v>1003</v>
      </c>
      <c r="AO296">
        <v>647.84</v>
      </c>
      <c r="AQ296" t="s">
        <v>1003</v>
      </c>
      <c r="AR296">
        <v>737.75399999999991</v>
      </c>
      <c r="AV296" t="s">
        <v>1003</v>
      </c>
      <c r="AW296">
        <v>737.75399999999991</v>
      </c>
      <c r="BA296" t="s">
        <v>525</v>
      </c>
      <c r="BB296" t="s">
        <v>10948</v>
      </c>
      <c r="BC296">
        <v>398.87099999999998</v>
      </c>
      <c r="BE296" t="s">
        <v>1307</v>
      </c>
      <c r="BF296" t="s">
        <v>10948</v>
      </c>
      <c r="BG296">
        <v>474.63000000000005</v>
      </c>
      <c r="BI296" t="s">
        <v>2674</v>
      </c>
      <c r="BJ296" t="s">
        <v>10948</v>
      </c>
      <c r="BK296">
        <v>1272.6299999999999</v>
      </c>
      <c r="BM296" t="s">
        <v>500</v>
      </c>
      <c r="BN296" t="s">
        <v>10948</v>
      </c>
      <c r="BO296" t="s">
        <v>55</v>
      </c>
      <c r="BP296">
        <v>128.39999999999998</v>
      </c>
    </row>
    <row r="297" spans="1:68" x14ac:dyDescent="0.25">
      <c r="C297" t="s">
        <v>12</v>
      </c>
      <c r="D297">
        <v>3.762</v>
      </c>
      <c r="H297" s="1">
        <v>41992</v>
      </c>
      <c r="I297">
        <v>3436.76</v>
      </c>
      <c r="K297" s="1">
        <v>41992</v>
      </c>
      <c r="L297">
        <v>3436.76</v>
      </c>
      <c r="N297" s="1">
        <v>42776</v>
      </c>
      <c r="O297">
        <v>227.10299999999998</v>
      </c>
      <c r="Q297" s="1">
        <v>42840</v>
      </c>
      <c r="R297">
        <v>332.33799999999997</v>
      </c>
      <c r="T297" s="1">
        <v>42862</v>
      </c>
      <c r="U297">
        <v>2549.4679999999998</v>
      </c>
      <c r="Y297" t="s">
        <v>1406</v>
      </c>
      <c r="Z297">
        <v>277.92</v>
      </c>
      <c r="AB297" t="s">
        <v>1406</v>
      </c>
      <c r="AC297">
        <v>277.92</v>
      </c>
      <c r="AE297" t="s">
        <v>390</v>
      </c>
      <c r="AF297">
        <v>1764.5340000000001</v>
      </c>
      <c r="AJ297" t="s">
        <v>1406</v>
      </c>
      <c r="AK297">
        <v>277.92</v>
      </c>
      <c r="AN297" t="s">
        <v>1406</v>
      </c>
      <c r="AO297">
        <v>277.92</v>
      </c>
      <c r="AQ297" t="s">
        <v>1406</v>
      </c>
      <c r="AR297">
        <v>647.84</v>
      </c>
      <c r="AV297" t="s">
        <v>1406</v>
      </c>
      <c r="AW297">
        <v>647.84</v>
      </c>
      <c r="BA297" t="s">
        <v>2258</v>
      </c>
      <c r="BB297" t="s">
        <v>10948</v>
      </c>
      <c r="BC297">
        <v>260.90999999999997</v>
      </c>
      <c r="BE297" t="s">
        <v>1580</v>
      </c>
      <c r="BF297" t="s">
        <v>10948</v>
      </c>
      <c r="BG297">
        <v>473.84199999999998</v>
      </c>
      <c r="BI297" t="s">
        <v>1681</v>
      </c>
      <c r="BJ297" t="s">
        <v>10948</v>
      </c>
      <c r="BK297">
        <v>539.95499999999993</v>
      </c>
      <c r="BM297" t="s">
        <v>1516</v>
      </c>
      <c r="BN297" t="s">
        <v>10948</v>
      </c>
      <c r="BO297" t="s">
        <v>55</v>
      </c>
      <c r="BP297">
        <v>318.43</v>
      </c>
    </row>
    <row r="298" spans="1:68" x14ac:dyDescent="0.25">
      <c r="C298" t="s">
        <v>21</v>
      </c>
      <c r="D298">
        <v>53.085999999999991</v>
      </c>
      <c r="H298" s="1">
        <v>41993</v>
      </c>
      <c r="I298">
        <v>6962.44</v>
      </c>
      <c r="K298" s="1">
        <v>41993</v>
      </c>
      <c r="L298">
        <v>6962.44</v>
      </c>
      <c r="N298" s="1">
        <v>42775</v>
      </c>
      <c r="O298">
        <v>773.76400000000001</v>
      </c>
      <c r="Q298" s="1">
        <v>41951</v>
      </c>
      <c r="R298">
        <v>333.57600000000002</v>
      </c>
      <c r="T298" s="1">
        <v>42756</v>
      </c>
      <c r="U298">
        <v>2546.643</v>
      </c>
      <c r="Y298" t="s">
        <v>976</v>
      </c>
      <c r="Z298">
        <v>464.19599999999997</v>
      </c>
      <c r="AB298" t="s">
        <v>976</v>
      </c>
      <c r="AC298">
        <v>464.19599999999997</v>
      </c>
      <c r="AE298" t="s">
        <v>803</v>
      </c>
      <c r="AF298">
        <v>407.012</v>
      </c>
      <c r="AJ298" t="s">
        <v>976</v>
      </c>
      <c r="AK298">
        <v>464.19599999999997</v>
      </c>
      <c r="AN298" t="s">
        <v>976</v>
      </c>
      <c r="AO298">
        <v>464.19599999999997</v>
      </c>
      <c r="AQ298" t="s">
        <v>976</v>
      </c>
      <c r="AR298">
        <v>277.92</v>
      </c>
      <c r="AV298" t="s">
        <v>976</v>
      </c>
      <c r="AW298">
        <v>277.92</v>
      </c>
      <c r="BA298" t="s">
        <v>331</v>
      </c>
      <c r="BB298" t="s">
        <v>10948</v>
      </c>
      <c r="BC298">
        <v>248.92000000000002</v>
      </c>
      <c r="BE298" t="s">
        <v>2315</v>
      </c>
      <c r="BF298" t="s">
        <v>10948</v>
      </c>
      <c r="BG298">
        <v>473.06200000000001</v>
      </c>
      <c r="BI298" t="s">
        <v>1087</v>
      </c>
      <c r="BJ298" t="s">
        <v>10948</v>
      </c>
      <c r="BK298">
        <v>444.54799999999994</v>
      </c>
      <c r="BM298" t="s">
        <v>2067</v>
      </c>
      <c r="BN298" t="s">
        <v>10948</v>
      </c>
      <c r="BO298" t="s">
        <v>55</v>
      </c>
      <c r="BP298">
        <v>255.108</v>
      </c>
    </row>
    <row r="299" spans="1:68" x14ac:dyDescent="0.25">
      <c r="A299" t="s">
        <v>231</v>
      </c>
      <c r="B299" t="s">
        <v>10948</v>
      </c>
      <c r="C299" t="s">
        <v>12</v>
      </c>
      <c r="D299">
        <v>15.92</v>
      </c>
      <c r="H299" s="1">
        <v>41994</v>
      </c>
      <c r="I299">
        <v>1933.44</v>
      </c>
      <c r="K299" s="1">
        <v>41994</v>
      </c>
      <c r="L299">
        <v>1933.44</v>
      </c>
      <c r="N299" s="1">
        <v>42772</v>
      </c>
      <c r="O299">
        <v>904.35399999999993</v>
      </c>
      <c r="Q299" s="1">
        <v>42877</v>
      </c>
      <c r="R299">
        <v>336.56199999999995</v>
      </c>
      <c r="T299" s="1">
        <v>42262</v>
      </c>
      <c r="U299">
        <v>2535.8500000000004</v>
      </c>
      <c r="Y299" t="s">
        <v>2120</v>
      </c>
      <c r="Z299">
        <v>563.81200000000001</v>
      </c>
      <c r="AB299" t="s">
        <v>2120</v>
      </c>
      <c r="AC299">
        <v>563.81200000000001</v>
      </c>
      <c r="AE299" t="s">
        <v>1038</v>
      </c>
      <c r="AF299">
        <v>402.81600000000003</v>
      </c>
      <c r="AJ299" t="s">
        <v>2120</v>
      </c>
      <c r="AK299">
        <v>563.81200000000001</v>
      </c>
      <c r="AN299" t="s">
        <v>2120</v>
      </c>
      <c r="AO299">
        <v>563.81200000000001</v>
      </c>
      <c r="AQ299" t="s">
        <v>2120</v>
      </c>
      <c r="AR299">
        <v>464.19599999999997</v>
      </c>
      <c r="AV299" t="s">
        <v>2120</v>
      </c>
      <c r="AW299">
        <v>464.19599999999997</v>
      </c>
      <c r="BA299" t="s">
        <v>3028</v>
      </c>
      <c r="BB299" t="s">
        <v>10948</v>
      </c>
      <c r="BC299">
        <v>1007.979</v>
      </c>
      <c r="BE299" t="s">
        <v>2889</v>
      </c>
      <c r="BF299" t="s">
        <v>10948</v>
      </c>
      <c r="BG299">
        <v>461.12</v>
      </c>
      <c r="BI299" t="s">
        <v>1026</v>
      </c>
      <c r="BJ299" t="s">
        <v>10948</v>
      </c>
      <c r="BK299">
        <v>1986.4279999999999</v>
      </c>
      <c r="BM299" t="s">
        <v>346</v>
      </c>
      <c r="BN299" t="s">
        <v>10948</v>
      </c>
      <c r="BO299" t="s">
        <v>55</v>
      </c>
      <c r="BP299">
        <v>85.245999999999995</v>
      </c>
    </row>
    <row r="300" spans="1:68" x14ac:dyDescent="0.25">
      <c r="A300" t="s">
        <v>1540</v>
      </c>
      <c r="B300" t="s">
        <v>10948</v>
      </c>
      <c r="C300" t="s">
        <v>79</v>
      </c>
      <c r="D300">
        <v>9.2159999999999993</v>
      </c>
      <c r="H300" s="1">
        <v>41995</v>
      </c>
      <c r="I300">
        <v>798.96800000000007</v>
      </c>
      <c r="K300" s="1">
        <v>41995</v>
      </c>
      <c r="L300">
        <v>798.96800000000007</v>
      </c>
      <c r="N300" s="1">
        <v>42771</v>
      </c>
      <c r="O300">
        <v>2263.0119999999997</v>
      </c>
      <c r="Q300" s="1">
        <v>42999</v>
      </c>
      <c r="R300">
        <v>338.17200000000003</v>
      </c>
      <c r="T300" s="1">
        <v>42478</v>
      </c>
      <c r="U300">
        <v>2514.5380000000005</v>
      </c>
      <c r="Y300" t="s">
        <v>1066</v>
      </c>
      <c r="Z300">
        <v>770.11199999999997</v>
      </c>
      <c r="AB300" t="s">
        <v>1066</v>
      </c>
      <c r="AC300">
        <v>770.11199999999997</v>
      </c>
      <c r="AE300" t="s">
        <v>262</v>
      </c>
      <c r="AF300">
        <v>1281.442</v>
      </c>
      <c r="AJ300" t="s">
        <v>1066</v>
      </c>
      <c r="AK300">
        <v>770.11199999999997</v>
      </c>
      <c r="AN300" t="s">
        <v>1066</v>
      </c>
      <c r="AO300">
        <v>770.11199999999997</v>
      </c>
      <c r="AQ300" t="s">
        <v>1066</v>
      </c>
      <c r="AR300">
        <v>563.81200000000001</v>
      </c>
      <c r="AV300" t="s">
        <v>1066</v>
      </c>
      <c r="AW300">
        <v>563.81200000000001</v>
      </c>
      <c r="BA300" t="s">
        <v>1710</v>
      </c>
      <c r="BB300" t="s">
        <v>10948</v>
      </c>
      <c r="BC300">
        <v>25899.925999999996</v>
      </c>
      <c r="BE300" t="s">
        <v>739</v>
      </c>
      <c r="BF300" t="s">
        <v>10948</v>
      </c>
      <c r="BG300">
        <v>459.95</v>
      </c>
      <c r="BI300" t="s">
        <v>2755</v>
      </c>
      <c r="BJ300" t="s">
        <v>10948</v>
      </c>
      <c r="BK300">
        <v>838.8309999999999</v>
      </c>
      <c r="BM300" t="s">
        <v>157</v>
      </c>
      <c r="BN300" t="s">
        <v>10948</v>
      </c>
      <c r="BO300" t="s">
        <v>55</v>
      </c>
      <c r="BP300">
        <v>701.37199999999996</v>
      </c>
    </row>
    <row r="301" spans="1:68" x14ac:dyDescent="0.25">
      <c r="C301" t="s">
        <v>21</v>
      </c>
      <c r="D301">
        <v>20.16</v>
      </c>
      <c r="H301" s="1">
        <v>41996</v>
      </c>
      <c r="I301">
        <v>942.10800000000017</v>
      </c>
      <c r="K301" s="1">
        <v>41996</v>
      </c>
      <c r="L301">
        <v>942.10800000000017</v>
      </c>
      <c r="N301" s="1">
        <v>42770</v>
      </c>
      <c r="O301">
        <v>32.67</v>
      </c>
      <c r="Q301" s="1">
        <v>42507</v>
      </c>
      <c r="R301">
        <v>346.92200000000003</v>
      </c>
      <c r="T301" s="1">
        <v>42896</v>
      </c>
      <c r="U301">
        <v>2513.3429999999998</v>
      </c>
      <c r="Y301" t="s">
        <v>1299</v>
      </c>
      <c r="Z301">
        <v>516.21599999999989</v>
      </c>
      <c r="AB301" t="s">
        <v>1299</v>
      </c>
      <c r="AC301">
        <v>516.21599999999989</v>
      </c>
      <c r="AE301" t="s">
        <v>113</v>
      </c>
      <c r="AF301">
        <v>9630.8559999999998</v>
      </c>
      <c r="AJ301" t="s">
        <v>1299</v>
      </c>
      <c r="AK301">
        <v>516.21599999999989</v>
      </c>
      <c r="AN301" t="s">
        <v>1299</v>
      </c>
      <c r="AO301">
        <v>516.21599999999989</v>
      </c>
      <c r="AQ301" t="s">
        <v>1299</v>
      </c>
      <c r="AR301">
        <v>770.11199999999997</v>
      </c>
      <c r="AV301" t="s">
        <v>1299</v>
      </c>
      <c r="AW301">
        <v>770.11199999999997</v>
      </c>
      <c r="BA301" t="s">
        <v>1069</v>
      </c>
      <c r="BB301" t="s">
        <v>10948</v>
      </c>
      <c r="BC301">
        <v>839.98799999999994</v>
      </c>
      <c r="BE301" t="s">
        <v>876</v>
      </c>
      <c r="BF301" t="s">
        <v>10948</v>
      </c>
      <c r="BG301">
        <v>459.90800000000002</v>
      </c>
      <c r="BI301" t="s">
        <v>15</v>
      </c>
      <c r="BJ301" t="s">
        <v>10948</v>
      </c>
      <c r="BK301">
        <v>818.625</v>
      </c>
      <c r="BM301" t="s">
        <v>1392</v>
      </c>
      <c r="BN301" t="s">
        <v>10948</v>
      </c>
      <c r="BO301" t="s">
        <v>55</v>
      </c>
      <c r="BP301">
        <v>92.938000000000002</v>
      </c>
    </row>
    <row r="302" spans="1:68" x14ac:dyDescent="0.25">
      <c r="A302" t="s">
        <v>386</v>
      </c>
      <c r="B302" t="s">
        <v>10948</v>
      </c>
      <c r="C302" t="s">
        <v>55</v>
      </c>
      <c r="D302">
        <v>5.3440000000000003</v>
      </c>
      <c r="H302" s="1">
        <v>41997</v>
      </c>
      <c r="I302">
        <v>1950.202</v>
      </c>
      <c r="K302" s="1">
        <v>41997</v>
      </c>
      <c r="L302">
        <v>1950.202</v>
      </c>
      <c r="N302" s="1">
        <v>42769</v>
      </c>
      <c r="O302">
        <v>922.327</v>
      </c>
      <c r="Q302" s="1">
        <v>42021</v>
      </c>
      <c r="R302">
        <v>350.38400000000001</v>
      </c>
      <c r="T302" s="1">
        <v>42322</v>
      </c>
      <c r="U302">
        <v>2512.71</v>
      </c>
      <c r="Y302" t="s">
        <v>1916</v>
      </c>
      <c r="Z302">
        <v>558.74</v>
      </c>
      <c r="AB302" t="s">
        <v>1916</v>
      </c>
      <c r="AC302">
        <v>558.74</v>
      </c>
      <c r="AE302" t="s">
        <v>647</v>
      </c>
      <c r="AF302">
        <v>374.25600000000003</v>
      </c>
      <c r="AJ302" t="s">
        <v>1916</v>
      </c>
      <c r="AK302">
        <v>558.74</v>
      </c>
      <c r="AN302" t="s">
        <v>1916</v>
      </c>
      <c r="AO302">
        <v>558.74</v>
      </c>
      <c r="AQ302" t="s">
        <v>1916</v>
      </c>
      <c r="AR302">
        <v>516.21599999999989</v>
      </c>
      <c r="AV302" t="s">
        <v>1916</v>
      </c>
      <c r="AW302">
        <v>516.21599999999989</v>
      </c>
      <c r="BA302" t="s">
        <v>2719</v>
      </c>
      <c r="BB302" t="s">
        <v>10948</v>
      </c>
      <c r="BC302">
        <v>5599.920000000001</v>
      </c>
      <c r="BE302" t="s">
        <v>116</v>
      </c>
      <c r="BF302" t="s">
        <v>10948</v>
      </c>
      <c r="BG302">
        <v>459.88</v>
      </c>
      <c r="BI302" t="s">
        <v>2365</v>
      </c>
      <c r="BJ302" t="s">
        <v>10948</v>
      </c>
      <c r="BK302">
        <v>579.79999999999995</v>
      </c>
      <c r="BM302" t="s">
        <v>1971</v>
      </c>
      <c r="BN302" t="s">
        <v>10948</v>
      </c>
      <c r="BO302" t="s">
        <v>55</v>
      </c>
      <c r="BP302">
        <v>85.245999999999995</v>
      </c>
    </row>
    <row r="303" spans="1:68" x14ac:dyDescent="0.25">
      <c r="A303" t="s">
        <v>1764</v>
      </c>
      <c r="B303" t="s">
        <v>10948</v>
      </c>
      <c r="C303" t="s">
        <v>21</v>
      </c>
      <c r="D303">
        <v>11.976000000000003</v>
      </c>
      <c r="H303" s="1">
        <v>41999</v>
      </c>
      <c r="I303">
        <v>2041.4139999999998</v>
      </c>
      <c r="K303" s="1">
        <v>41999</v>
      </c>
      <c r="L303">
        <v>2041.4139999999998</v>
      </c>
      <c r="N303" s="1">
        <v>42768</v>
      </c>
      <c r="O303">
        <v>913.35400000000004</v>
      </c>
      <c r="Q303" s="1">
        <v>41833</v>
      </c>
      <c r="R303">
        <v>351.21600000000001</v>
      </c>
      <c r="T303" s="1">
        <v>42988</v>
      </c>
      <c r="U303">
        <v>2506.6460000000006</v>
      </c>
      <c r="Y303" t="s">
        <v>2272</v>
      </c>
      <c r="Z303">
        <v>266.33599999999996</v>
      </c>
      <c r="AB303" t="s">
        <v>2272</v>
      </c>
      <c r="AC303">
        <v>266.33599999999996</v>
      </c>
      <c r="AE303" t="s">
        <v>2484</v>
      </c>
      <c r="AF303">
        <v>10925.004000000003</v>
      </c>
      <c r="AJ303" t="s">
        <v>2272</v>
      </c>
      <c r="AK303">
        <v>266.33599999999996</v>
      </c>
      <c r="AN303" t="s">
        <v>2272</v>
      </c>
      <c r="AO303">
        <v>266.33599999999996</v>
      </c>
      <c r="AQ303" t="s">
        <v>2272</v>
      </c>
      <c r="AR303">
        <v>558.74</v>
      </c>
      <c r="AV303" t="s">
        <v>2272</v>
      </c>
      <c r="AW303">
        <v>558.74</v>
      </c>
      <c r="BA303" t="s">
        <v>3249</v>
      </c>
      <c r="BB303" t="s">
        <v>10948</v>
      </c>
      <c r="BC303">
        <v>287.90999999999997</v>
      </c>
      <c r="BE303" t="s">
        <v>2909</v>
      </c>
      <c r="BF303" t="s">
        <v>10948</v>
      </c>
      <c r="BG303">
        <v>459.84</v>
      </c>
      <c r="BI303" t="s">
        <v>2245</v>
      </c>
      <c r="BJ303" t="s">
        <v>10948</v>
      </c>
      <c r="BK303">
        <v>90.882000000000005</v>
      </c>
      <c r="BM303" t="s">
        <v>439</v>
      </c>
      <c r="BN303" t="s">
        <v>10948</v>
      </c>
      <c r="BO303" t="s">
        <v>55</v>
      </c>
      <c r="BP303">
        <v>845.48799999999994</v>
      </c>
    </row>
    <row r="304" spans="1:68" x14ac:dyDescent="0.25">
      <c r="A304" t="s">
        <v>178</v>
      </c>
      <c r="B304" t="s">
        <v>10948</v>
      </c>
      <c r="C304" t="s">
        <v>55</v>
      </c>
      <c r="D304">
        <v>41.86</v>
      </c>
      <c r="H304" s="1">
        <v>42000</v>
      </c>
      <c r="I304">
        <v>2966.3880000000004</v>
      </c>
      <c r="K304" s="1">
        <v>42000</v>
      </c>
      <c r="L304">
        <v>2966.3880000000004</v>
      </c>
      <c r="N304" s="1">
        <v>42765</v>
      </c>
      <c r="O304">
        <v>3749.335</v>
      </c>
      <c r="Q304" s="1">
        <v>42806</v>
      </c>
      <c r="R304">
        <v>353.28000000000003</v>
      </c>
      <c r="T304" s="1">
        <v>43011</v>
      </c>
      <c r="U304">
        <v>2504.4799999999996</v>
      </c>
      <c r="Y304" t="s">
        <v>1572</v>
      </c>
      <c r="Z304">
        <v>64.971999999999994</v>
      </c>
      <c r="AB304" t="s">
        <v>1572</v>
      </c>
      <c r="AC304">
        <v>64.971999999999994</v>
      </c>
      <c r="AE304" t="s">
        <v>682</v>
      </c>
      <c r="AF304">
        <v>7515.5239999999994</v>
      </c>
      <c r="AJ304" t="s">
        <v>1572</v>
      </c>
      <c r="AK304">
        <v>64.971999999999994</v>
      </c>
      <c r="AN304" t="s">
        <v>1572</v>
      </c>
      <c r="AO304">
        <v>64.971999999999994</v>
      </c>
      <c r="AQ304" t="s">
        <v>1572</v>
      </c>
      <c r="AR304">
        <v>266.33599999999996</v>
      </c>
      <c r="AV304" t="s">
        <v>1572</v>
      </c>
      <c r="AW304">
        <v>266.33599999999996</v>
      </c>
      <c r="BA304" t="s">
        <v>498</v>
      </c>
      <c r="BB304" t="s">
        <v>10948</v>
      </c>
      <c r="BC304">
        <v>2079.8960000000002</v>
      </c>
      <c r="BE304" t="s">
        <v>2241</v>
      </c>
      <c r="BF304" t="s">
        <v>10948</v>
      </c>
      <c r="BG304">
        <v>455.97</v>
      </c>
      <c r="BI304" t="s">
        <v>525</v>
      </c>
      <c r="BJ304" t="s">
        <v>10948</v>
      </c>
      <c r="BK304">
        <v>398.87099999999998</v>
      </c>
      <c r="BM304" t="s">
        <v>136</v>
      </c>
      <c r="BN304" t="s">
        <v>10948</v>
      </c>
      <c r="BO304" t="s">
        <v>55</v>
      </c>
      <c r="BP304">
        <v>844.11599999999987</v>
      </c>
    </row>
    <row r="305" spans="1:68" x14ac:dyDescent="0.25">
      <c r="C305" t="s">
        <v>79</v>
      </c>
      <c r="D305">
        <v>28.704000000000004</v>
      </c>
      <c r="H305" s="1">
        <v>42001</v>
      </c>
      <c r="I305">
        <v>3732.2960000000003</v>
      </c>
      <c r="K305" s="1">
        <v>42001</v>
      </c>
      <c r="L305">
        <v>3732.2960000000003</v>
      </c>
      <c r="N305" s="1">
        <v>42764</v>
      </c>
      <c r="O305">
        <v>294.84200000000004</v>
      </c>
      <c r="Q305" s="1">
        <v>41907</v>
      </c>
      <c r="R305">
        <v>354.8888</v>
      </c>
      <c r="T305" s="1">
        <v>41798</v>
      </c>
      <c r="U305">
        <v>2501.2640000000001</v>
      </c>
      <c r="Y305" t="s">
        <v>2967</v>
      </c>
      <c r="Z305">
        <v>83.944000000000003</v>
      </c>
      <c r="AB305" t="s">
        <v>2967</v>
      </c>
      <c r="AC305">
        <v>83.944000000000003</v>
      </c>
      <c r="AE305" t="s">
        <v>1964</v>
      </c>
      <c r="AF305">
        <v>468.46800000000002</v>
      </c>
      <c r="AJ305" t="s">
        <v>2967</v>
      </c>
      <c r="AK305">
        <v>83.944000000000003</v>
      </c>
      <c r="AN305" t="s">
        <v>2967</v>
      </c>
      <c r="AO305">
        <v>83.944000000000003</v>
      </c>
      <c r="AQ305" t="s">
        <v>2967</v>
      </c>
      <c r="AR305">
        <v>64.971999999999994</v>
      </c>
      <c r="AV305" t="s">
        <v>2967</v>
      </c>
      <c r="AW305">
        <v>64.971999999999994</v>
      </c>
      <c r="BA305" t="s">
        <v>2481</v>
      </c>
      <c r="BB305" t="s">
        <v>10948</v>
      </c>
      <c r="BC305">
        <v>58.558000000000014</v>
      </c>
      <c r="BE305" t="s">
        <v>5924</v>
      </c>
      <c r="BF305" t="s">
        <v>10948</v>
      </c>
      <c r="BG305">
        <v>455.65200000000004</v>
      </c>
      <c r="BI305" t="s">
        <v>2258</v>
      </c>
      <c r="BJ305" t="s">
        <v>10948</v>
      </c>
      <c r="BK305">
        <v>260.90999999999997</v>
      </c>
      <c r="BM305" t="s">
        <v>2588</v>
      </c>
      <c r="BN305" t="s">
        <v>10948</v>
      </c>
      <c r="BO305" t="s">
        <v>55</v>
      </c>
      <c r="BP305">
        <v>754.44999999999993</v>
      </c>
    </row>
    <row r="306" spans="1:68" x14ac:dyDescent="0.25">
      <c r="C306" t="s">
        <v>21</v>
      </c>
      <c r="D306">
        <v>4.7840000000000007</v>
      </c>
      <c r="H306" s="1">
        <v>42002</v>
      </c>
      <c r="I306">
        <v>2072.096</v>
      </c>
      <c r="K306" s="1">
        <v>42002</v>
      </c>
      <c r="L306">
        <v>2072.096</v>
      </c>
      <c r="N306" s="1">
        <v>42763</v>
      </c>
      <c r="O306">
        <v>1007.52</v>
      </c>
      <c r="Q306" s="1">
        <v>42926</v>
      </c>
      <c r="R306">
        <v>359.214</v>
      </c>
      <c r="T306" s="1">
        <v>42085</v>
      </c>
      <c r="U306">
        <v>2481.424</v>
      </c>
      <c r="Y306" t="s">
        <v>1487</v>
      </c>
      <c r="Z306">
        <v>248.35999999999999</v>
      </c>
      <c r="AB306" t="s">
        <v>1487</v>
      </c>
      <c r="AC306">
        <v>248.35999999999999</v>
      </c>
      <c r="AE306" t="s">
        <v>540</v>
      </c>
      <c r="AF306">
        <v>1322.1699999999998</v>
      </c>
      <c r="AJ306" t="s">
        <v>1487</v>
      </c>
      <c r="AK306">
        <v>248.35999999999999</v>
      </c>
      <c r="AN306" t="s">
        <v>1487</v>
      </c>
      <c r="AO306">
        <v>248.35999999999999</v>
      </c>
      <c r="AQ306" t="s">
        <v>1487</v>
      </c>
      <c r="AR306">
        <v>83.944000000000003</v>
      </c>
      <c r="AV306" t="s">
        <v>1487</v>
      </c>
      <c r="AW306">
        <v>83.944000000000003</v>
      </c>
      <c r="BA306" t="s">
        <v>1153</v>
      </c>
      <c r="BB306" t="s">
        <v>10948</v>
      </c>
      <c r="BC306">
        <v>65.808000000000021</v>
      </c>
      <c r="BE306" t="s">
        <v>801</v>
      </c>
      <c r="BF306" t="s">
        <v>10948</v>
      </c>
      <c r="BG306">
        <v>455.43000000000006</v>
      </c>
      <c r="BI306" t="s">
        <v>331</v>
      </c>
      <c r="BJ306" t="s">
        <v>10948</v>
      </c>
      <c r="BK306">
        <v>248.92000000000002</v>
      </c>
      <c r="BM306" t="s">
        <v>2518</v>
      </c>
      <c r="BN306" t="s">
        <v>10948</v>
      </c>
      <c r="BO306" t="s">
        <v>55</v>
      </c>
      <c r="BP306">
        <v>344.37199999999996</v>
      </c>
    </row>
    <row r="307" spans="1:68" x14ac:dyDescent="0.25">
      <c r="A307" t="s">
        <v>1421</v>
      </c>
      <c r="B307" t="s">
        <v>10948</v>
      </c>
      <c r="C307" t="s">
        <v>12</v>
      </c>
      <c r="D307">
        <v>52.452000000000005</v>
      </c>
      <c r="H307" s="1">
        <v>42003</v>
      </c>
      <c r="I307">
        <v>2172.6510000000003</v>
      </c>
      <c r="K307" s="1">
        <v>42003</v>
      </c>
      <c r="L307">
        <v>2172.6510000000003</v>
      </c>
      <c r="N307" s="1">
        <v>42762</v>
      </c>
      <c r="O307">
        <v>331.91399999999999</v>
      </c>
      <c r="Q307" s="1">
        <v>42972</v>
      </c>
      <c r="R307">
        <v>361.98800000000006</v>
      </c>
      <c r="T307" s="1">
        <v>42544</v>
      </c>
      <c r="U307">
        <v>2475.0940000000005</v>
      </c>
      <c r="Y307" t="s">
        <v>924</v>
      </c>
      <c r="Z307">
        <v>952.16799999999989</v>
      </c>
      <c r="AB307" t="s">
        <v>924</v>
      </c>
      <c r="AC307">
        <v>952.16799999999989</v>
      </c>
      <c r="AE307" t="s">
        <v>2761</v>
      </c>
      <c r="AF307">
        <v>180.46</v>
      </c>
      <c r="AJ307" t="s">
        <v>924</v>
      </c>
      <c r="AK307">
        <v>952.16799999999989</v>
      </c>
      <c r="AN307" t="s">
        <v>924</v>
      </c>
      <c r="AO307">
        <v>952.16799999999989</v>
      </c>
      <c r="AQ307" t="s">
        <v>924</v>
      </c>
      <c r="AR307">
        <v>248.35999999999999</v>
      </c>
      <c r="AV307" t="s">
        <v>924</v>
      </c>
      <c r="AW307">
        <v>248.35999999999999</v>
      </c>
      <c r="BA307" t="s">
        <v>869</v>
      </c>
      <c r="BB307" t="s">
        <v>10948</v>
      </c>
      <c r="BC307">
        <v>15.936000000000002</v>
      </c>
      <c r="BE307" t="s">
        <v>2925</v>
      </c>
      <c r="BF307" t="s">
        <v>10948</v>
      </c>
      <c r="BG307">
        <v>454.90000000000003</v>
      </c>
      <c r="BI307" t="s">
        <v>3028</v>
      </c>
      <c r="BJ307" t="s">
        <v>10948</v>
      </c>
      <c r="BK307">
        <v>1007.979</v>
      </c>
      <c r="BM307" t="s">
        <v>2427</v>
      </c>
      <c r="BN307" t="s">
        <v>10948</v>
      </c>
      <c r="BO307" t="s">
        <v>55</v>
      </c>
      <c r="BP307">
        <v>191.07899999999998</v>
      </c>
    </row>
    <row r="308" spans="1:68" x14ac:dyDescent="0.25">
      <c r="C308" t="s">
        <v>21</v>
      </c>
      <c r="D308">
        <v>40.176000000000002</v>
      </c>
      <c r="H308" s="1">
        <v>42004</v>
      </c>
      <c r="I308">
        <v>5253.27</v>
      </c>
      <c r="K308" s="1">
        <v>42004</v>
      </c>
      <c r="L308">
        <v>5253.27</v>
      </c>
      <c r="N308" s="1">
        <v>42761</v>
      </c>
      <c r="O308">
        <v>3055.28</v>
      </c>
      <c r="Q308" s="1">
        <v>42013</v>
      </c>
      <c r="R308">
        <v>364.07</v>
      </c>
      <c r="T308" s="1">
        <v>42510</v>
      </c>
      <c r="U308">
        <v>2471.913</v>
      </c>
      <c r="Y308" t="s">
        <v>1523</v>
      </c>
      <c r="Z308">
        <v>495.6</v>
      </c>
      <c r="AB308" t="s">
        <v>1523</v>
      </c>
      <c r="AC308">
        <v>495.6</v>
      </c>
      <c r="AE308" t="s">
        <v>3031</v>
      </c>
      <c r="AF308">
        <v>229.976</v>
      </c>
      <c r="AJ308" t="s">
        <v>1523</v>
      </c>
      <c r="AK308">
        <v>495.6</v>
      </c>
      <c r="AN308" t="s">
        <v>1523</v>
      </c>
      <c r="AO308">
        <v>495.6</v>
      </c>
      <c r="AQ308" t="s">
        <v>1523</v>
      </c>
      <c r="AR308">
        <v>952.16799999999989</v>
      </c>
      <c r="AV308" t="s">
        <v>1523</v>
      </c>
      <c r="AW308">
        <v>952.16799999999989</v>
      </c>
      <c r="BA308" t="s">
        <v>1511</v>
      </c>
      <c r="BB308" t="s">
        <v>10948</v>
      </c>
      <c r="BC308">
        <v>11.171999999999999</v>
      </c>
      <c r="BE308" t="s">
        <v>1353</v>
      </c>
      <c r="BF308" t="s">
        <v>10948</v>
      </c>
      <c r="BG308">
        <v>453.43200000000002</v>
      </c>
      <c r="BI308" t="s">
        <v>1710</v>
      </c>
      <c r="BJ308" t="s">
        <v>10948</v>
      </c>
      <c r="BK308">
        <v>25899.925999999996</v>
      </c>
      <c r="BM308" t="s">
        <v>758</v>
      </c>
      <c r="BN308" t="s">
        <v>10948</v>
      </c>
      <c r="BO308" t="s">
        <v>55</v>
      </c>
      <c r="BP308">
        <v>201.96</v>
      </c>
    </row>
    <row r="309" spans="1:68" x14ac:dyDescent="0.25">
      <c r="A309" t="s">
        <v>2462</v>
      </c>
      <c r="B309" t="s">
        <v>10948</v>
      </c>
      <c r="C309" t="s">
        <v>55</v>
      </c>
      <c r="D309">
        <v>6.38</v>
      </c>
      <c r="H309" s="1">
        <v>42006</v>
      </c>
      <c r="I309">
        <v>1932.096</v>
      </c>
      <c r="K309" s="1">
        <v>42006</v>
      </c>
      <c r="L309">
        <v>1932.096</v>
      </c>
      <c r="N309" s="1">
        <v>42759</v>
      </c>
      <c r="O309">
        <v>418.66600000000005</v>
      </c>
      <c r="Q309" s="1">
        <v>41877</v>
      </c>
      <c r="R309">
        <v>366.81000000000006</v>
      </c>
      <c r="T309" s="1">
        <v>42041</v>
      </c>
      <c r="U309">
        <v>2432.5440000000003</v>
      </c>
      <c r="Y309" t="s">
        <v>162</v>
      </c>
      <c r="Z309">
        <v>239.84</v>
      </c>
      <c r="AB309" t="s">
        <v>162</v>
      </c>
      <c r="AC309">
        <v>239.84</v>
      </c>
      <c r="AE309" t="s">
        <v>1793</v>
      </c>
      <c r="AF309">
        <v>517.63200000000006</v>
      </c>
      <c r="AJ309" t="s">
        <v>162</v>
      </c>
      <c r="AK309">
        <v>239.84</v>
      </c>
      <c r="AN309" t="s">
        <v>162</v>
      </c>
      <c r="AO309">
        <v>239.84</v>
      </c>
      <c r="AQ309" t="s">
        <v>162</v>
      </c>
      <c r="AR309">
        <v>495.6</v>
      </c>
      <c r="AV309" t="s">
        <v>162</v>
      </c>
      <c r="AW309">
        <v>495.6</v>
      </c>
      <c r="BA309" t="s">
        <v>814</v>
      </c>
      <c r="BB309" t="s">
        <v>10948</v>
      </c>
      <c r="BC309">
        <v>65.52000000000001</v>
      </c>
      <c r="BE309" t="s">
        <v>2090</v>
      </c>
      <c r="BF309" t="s">
        <v>10948</v>
      </c>
      <c r="BG309">
        <v>453.09600000000012</v>
      </c>
      <c r="BI309" t="s">
        <v>1069</v>
      </c>
      <c r="BJ309" t="s">
        <v>10948</v>
      </c>
      <c r="BK309">
        <v>839.98799999999994</v>
      </c>
      <c r="BM309" t="s">
        <v>106</v>
      </c>
      <c r="BN309" t="s">
        <v>10948</v>
      </c>
      <c r="BO309" t="s">
        <v>55</v>
      </c>
      <c r="BP309">
        <v>1454.9</v>
      </c>
    </row>
    <row r="310" spans="1:68" x14ac:dyDescent="0.25">
      <c r="C310" t="s">
        <v>21</v>
      </c>
      <c r="D310">
        <v>20.416</v>
      </c>
      <c r="H310" s="1">
        <v>42007</v>
      </c>
      <c r="I310">
        <v>1768.2215999999999</v>
      </c>
      <c r="K310" s="1">
        <v>42007</v>
      </c>
      <c r="L310">
        <v>1768.2215999999999</v>
      </c>
      <c r="N310" s="1">
        <v>42758</v>
      </c>
      <c r="O310">
        <v>450.33400000000006</v>
      </c>
      <c r="Q310" s="1">
        <v>41702</v>
      </c>
      <c r="R310">
        <v>370.45200000000006</v>
      </c>
      <c r="T310" s="1">
        <v>43046</v>
      </c>
      <c r="U310">
        <v>2413.3779999999997</v>
      </c>
      <c r="Y310" t="s">
        <v>416</v>
      </c>
      <c r="Z310">
        <v>265.53800000000001</v>
      </c>
      <c r="AB310" t="s">
        <v>416</v>
      </c>
      <c r="AC310">
        <v>265.53800000000001</v>
      </c>
      <c r="AE310" t="s">
        <v>436</v>
      </c>
      <c r="AF310">
        <v>279.18</v>
      </c>
      <c r="AJ310" t="s">
        <v>416</v>
      </c>
      <c r="AK310">
        <v>265.53800000000001</v>
      </c>
      <c r="AN310" t="s">
        <v>416</v>
      </c>
      <c r="AO310">
        <v>265.53800000000001</v>
      </c>
      <c r="AQ310" t="s">
        <v>416</v>
      </c>
      <c r="AR310">
        <v>239.84</v>
      </c>
      <c r="AV310" t="s">
        <v>416</v>
      </c>
      <c r="AW310">
        <v>239.84</v>
      </c>
      <c r="BA310" t="s">
        <v>774</v>
      </c>
      <c r="BB310" t="s">
        <v>10948</v>
      </c>
      <c r="BC310">
        <v>29.117999999999999</v>
      </c>
      <c r="BE310" t="s">
        <v>379</v>
      </c>
      <c r="BF310" t="s">
        <v>10948</v>
      </c>
      <c r="BG310">
        <v>452.88</v>
      </c>
      <c r="BI310" t="s">
        <v>2719</v>
      </c>
      <c r="BJ310" t="s">
        <v>10948</v>
      </c>
      <c r="BK310">
        <v>5599.920000000001</v>
      </c>
      <c r="BM310" t="s">
        <v>1739</v>
      </c>
      <c r="BN310" t="s">
        <v>10948</v>
      </c>
      <c r="BO310" t="s">
        <v>55</v>
      </c>
      <c r="BP310">
        <v>253.37199999999996</v>
      </c>
    </row>
    <row r="311" spans="1:68" x14ac:dyDescent="0.25">
      <c r="A311" t="s">
        <v>1626</v>
      </c>
      <c r="B311" t="s">
        <v>10948</v>
      </c>
      <c r="C311" t="s">
        <v>55</v>
      </c>
      <c r="D311">
        <v>2.9799999999999995</v>
      </c>
      <c r="H311" s="1">
        <v>42008</v>
      </c>
      <c r="I311">
        <v>264.46000000000004</v>
      </c>
      <c r="K311" s="1">
        <v>42008</v>
      </c>
      <c r="L311">
        <v>264.46000000000004</v>
      </c>
      <c r="N311" s="1">
        <v>42757</v>
      </c>
      <c r="O311">
        <v>4212.3719999999994</v>
      </c>
      <c r="Q311" s="1">
        <v>41713</v>
      </c>
      <c r="R311">
        <v>370.78200000000004</v>
      </c>
      <c r="T311" s="1">
        <v>41856</v>
      </c>
      <c r="U311">
        <v>2408.7239999999997</v>
      </c>
      <c r="Y311" t="s">
        <v>2696</v>
      </c>
      <c r="Z311">
        <v>254.84999999999997</v>
      </c>
      <c r="AB311" t="s">
        <v>2696</v>
      </c>
      <c r="AC311">
        <v>254.84999999999997</v>
      </c>
      <c r="AE311" t="s">
        <v>2997</v>
      </c>
      <c r="AF311">
        <v>338.11799999999999</v>
      </c>
      <c r="AJ311" t="s">
        <v>2696</v>
      </c>
      <c r="AK311">
        <v>254.84999999999997</v>
      </c>
      <c r="AN311" t="s">
        <v>2696</v>
      </c>
      <c r="AO311">
        <v>254.84999999999997</v>
      </c>
      <c r="AQ311" t="s">
        <v>2696</v>
      </c>
      <c r="AR311">
        <v>265.53800000000001</v>
      </c>
      <c r="AV311" t="s">
        <v>2696</v>
      </c>
      <c r="AW311">
        <v>265.53800000000001</v>
      </c>
      <c r="BA311" t="s">
        <v>1496</v>
      </c>
      <c r="BB311" t="s">
        <v>10948</v>
      </c>
      <c r="BC311">
        <v>53.878</v>
      </c>
      <c r="BE311" t="s">
        <v>827</v>
      </c>
      <c r="BF311" t="s">
        <v>10948</v>
      </c>
      <c r="BG311">
        <v>451.88</v>
      </c>
      <c r="BI311" t="s">
        <v>3249</v>
      </c>
      <c r="BJ311" t="s">
        <v>10948</v>
      </c>
      <c r="BK311">
        <v>287.90999999999997</v>
      </c>
      <c r="BM311" t="s">
        <v>3200</v>
      </c>
      <c r="BN311" t="s">
        <v>10948</v>
      </c>
      <c r="BO311" t="s">
        <v>55</v>
      </c>
      <c r="BP311">
        <v>379.37200000000001</v>
      </c>
    </row>
    <row r="312" spans="1:68" x14ac:dyDescent="0.25">
      <c r="C312" t="s">
        <v>79</v>
      </c>
      <c r="D312">
        <v>7.1519999999999992</v>
      </c>
      <c r="H312" s="1">
        <v>42009</v>
      </c>
      <c r="I312">
        <v>295.27200000000005</v>
      </c>
      <c r="K312" s="1">
        <v>42009</v>
      </c>
      <c r="L312">
        <v>295.27200000000005</v>
      </c>
      <c r="N312" s="1">
        <v>42756</v>
      </c>
      <c r="O312">
        <v>2546.643</v>
      </c>
      <c r="Q312" s="1">
        <v>42290</v>
      </c>
      <c r="R312">
        <v>371.65999999999997</v>
      </c>
      <c r="T312" s="1">
        <v>42940</v>
      </c>
      <c r="U312">
        <v>2399.96</v>
      </c>
      <c r="Y312" t="s">
        <v>1046</v>
      </c>
      <c r="Z312">
        <v>1897.8101999999997</v>
      </c>
      <c r="AB312" t="s">
        <v>1046</v>
      </c>
      <c r="AC312">
        <v>1897.8101999999997</v>
      </c>
      <c r="AE312" t="s">
        <v>175</v>
      </c>
      <c r="AF312">
        <v>1010.782</v>
      </c>
      <c r="AJ312" t="s">
        <v>1046</v>
      </c>
      <c r="AK312">
        <v>1897.8101999999997</v>
      </c>
      <c r="AN312" t="s">
        <v>1046</v>
      </c>
      <c r="AO312">
        <v>1897.8101999999997</v>
      </c>
      <c r="AQ312" t="s">
        <v>1046</v>
      </c>
      <c r="AR312">
        <v>254.84999999999997</v>
      </c>
      <c r="AV312" t="s">
        <v>1046</v>
      </c>
      <c r="AW312">
        <v>254.84999999999997</v>
      </c>
      <c r="BA312" t="s">
        <v>1209</v>
      </c>
      <c r="BB312" t="s">
        <v>10948</v>
      </c>
      <c r="BC312">
        <v>17.38</v>
      </c>
      <c r="BE312" t="s">
        <v>760</v>
      </c>
      <c r="BF312" t="s">
        <v>10948</v>
      </c>
      <c r="BG312">
        <v>451.25199999999995</v>
      </c>
      <c r="BI312" t="s">
        <v>498</v>
      </c>
      <c r="BJ312" t="s">
        <v>10948</v>
      </c>
      <c r="BK312">
        <v>2079.8960000000002</v>
      </c>
      <c r="BM312" t="s">
        <v>266</v>
      </c>
      <c r="BN312" t="s">
        <v>10948</v>
      </c>
      <c r="BO312" t="s">
        <v>55</v>
      </c>
      <c r="BP312">
        <v>539.65800000000002</v>
      </c>
    </row>
    <row r="313" spans="1:68" x14ac:dyDescent="0.25">
      <c r="A313" t="s">
        <v>3002</v>
      </c>
      <c r="B313" t="s">
        <v>10948</v>
      </c>
      <c r="C313" t="s">
        <v>12</v>
      </c>
      <c r="D313">
        <v>7.7</v>
      </c>
      <c r="H313" s="1">
        <v>42010</v>
      </c>
      <c r="I313">
        <v>31.538000000000004</v>
      </c>
      <c r="K313" s="1">
        <v>42010</v>
      </c>
      <c r="L313">
        <v>31.538000000000004</v>
      </c>
      <c r="N313" s="1">
        <v>42755</v>
      </c>
      <c r="O313">
        <v>767.83800000000008</v>
      </c>
      <c r="Q313" s="1">
        <v>43089</v>
      </c>
      <c r="R313">
        <v>377.73599999999999</v>
      </c>
      <c r="T313" s="1">
        <v>43001</v>
      </c>
      <c r="U313">
        <v>2395.7860000000005</v>
      </c>
      <c r="Y313" t="s">
        <v>2315</v>
      </c>
      <c r="Z313">
        <v>4332.2519999999995</v>
      </c>
      <c r="AB313" t="s">
        <v>2315</v>
      </c>
      <c r="AC313">
        <v>4332.2519999999995</v>
      </c>
      <c r="AE313" t="s">
        <v>2176</v>
      </c>
      <c r="AF313">
        <v>467.71199999999993</v>
      </c>
      <c r="AJ313" t="s">
        <v>2315</v>
      </c>
      <c r="AK313">
        <v>4332.2519999999995</v>
      </c>
      <c r="AN313" t="s">
        <v>2315</v>
      </c>
      <c r="AO313">
        <v>4332.2519999999995</v>
      </c>
      <c r="AQ313" t="s">
        <v>2315</v>
      </c>
      <c r="AR313">
        <v>1897.8101999999997</v>
      </c>
      <c r="AV313" t="s">
        <v>2315</v>
      </c>
      <c r="AW313">
        <v>1897.8101999999997</v>
      </c>
      <c r="BA313" t="s">
        <v>1637</v>
      </c>
      <c r="BB313" t="s">
        <v>10948</v>
      </c>
      <c r="BC313">
        <v>323.92</v>
      </c>
      <c r="BE313" t="s">
        <v>2329</v>
      </c>
      <c r="BF313" t="s">
        <v>10948</v>
      </c>
      <c r="BG313">
        <v>451.13599999999997</v>
      </c>
      <c r="BI313" t="s">
        <v>2481</v>
      </c>
      <c r="BJ313" t="s">
        <v>10948</v>
      </c>
      <c r="BK313">
        <v>58.558000000000014</v>
      </c>
      <c r="BM313" t="s">
        <v>2041</v>
      </c>
      <c r="BN313" t="s">
        <v>10948</v>
      </c>
      <c r="BO313" t="s">
        <v>55</v>
      </c>
      <c r="BP313">
        <v>1424.9</v>
      </c>
    </row>
    <row r="314" spans="1:68" x14ac:dyDescent="0.25">
      <c r="A314" t="s">
        <v>1536</v>
      </c>
      <c r="B314" t="s">
        <v>10948</v>
      </c>
      <c r="C314" t="s">
        <v>55</v>
      </c>
      <c r="D314">
        <v>29.2</v>
      </c>
      <c r="H314" s="1">
        <v>42013</v>
      </c>
      <c r="I314">
        <v>364.07</v>
      </c>
      <c r="K314" s="1">
        <v>42013</v>
      </c>
      <c r="L314">
        <v>364.07</v>
      </c>
      <c r="N314" s="1">
        <v>42754</v>
      </c>
      <c r="O314">
        <v>2013.7149999999997</v>
      </c>
      <c r="Q314" s="1">
        <v>42295</v>
      </c>
      <c r="R314">
        <v>378.49400000000003</v>
      </c>
      <c r="T314" s="1">
        <v>42210</v>
      </c>
      <c r="U314">
        <v>2395.0240000000003</v>
      </c>
      <c r="Y314" t="s">
        <v>513</v>
      </c>
      <c r="Z314">
        <v>3253.2200000000003</v>
      </c>
      <c r="AB314" t="s">
        <v>513</v>
      </c>
      <c r="AC314">
        <v>3253.2200000000003</v>
      </c>
      <c r="AE314" t="s">
        <v>2655</v>
      </c>
      <c r="AF314">
        <v>175.78</v>
      </c>
      <c r="AJ314" t="s">
        <v>513</v>
      </c>
      <c r="AK314">
        <v>3253.2200000000003</v>
      </c>
      <c r="AN314" t="s">
        <v>513</v>
      </c>
      <c r="AO314">
        <v>3253.2200000000003</v>
      </c>
      <c r="AQ314" t="s">
        <v>513</v>
      </c>
      <c r="AR314">
        <v>4332.2519999999995</v>
      </c>
      <c r="AV314" t="s">
        <v>513</v>
      </c>
      <c r="AW314">
        <v>4332.2519999999995</v>
      </c>
      <c r="BA314" t="s">
        <v>477</v>
      </c>
      <c r="BB314" t="s">
        <v>10948</v>
      </c>
      <c r="BC314">
        <v>307.72399999999999</v>
      </c>
      <c r="BE314" t="s">
        <v>2601</v>
      </c>
      <c r="BF314" t="s">
        <v>10948</v>
      </c>
      <c r="BG314">
        <v>449.97</v>
      </c>
      <c r="BI314" t="s">
        <v>1153</v>
      </c>
      <c r="BJ314" t="s">
        <v>10948</v>
      </c>
      <c r="BK314">
        <v>65.808000000000021</v>
      </c>
      <c r="BM314" t="s">
        <v>1366</v>
      </c>
      <c r="BN314" t="s">
        <v>10948</v>
      </c>
      <c r="BO314" t="s">
        <v>55</v>
      </c>
      <c r="BP314">
        <v>143.976</v>
      </c>
    </row>
    <row r="315" spans="1:68" x14ac:dyDescent="0.25">
      <c r="A315" t="s">
        <v>2081</v>
      </c>
      <c r="B315" t="s">
        <v>10948</v>
      </c>
      <c r="C315" t="s">
        <v>79</v>
      </c>
      <c r="D315">
        <v>6.2940000000000014</v>
      </c>
      <c r="H315" s="1">
        <v>42014</v>
      </c>
      <c r="I315">
        <v>1018.1039999999999</v>
      </c>
      <c r="K315" s="1">
        <v>42014</v>
      </c>
      <c r="L315">
        <v>1018.1039999999999</v>
      </c>
      <c r="N315" s="1">
        <v>42751</v>
      </c>
      <c r="O315">
        <v>6230.2919999999995</v>
      </c>
      <c r="Q315" s="1">
        <v>41658</v>
      </c>
      <c r="R315">
        <v>378.59400000000005</v>
      </c>
      <c r="T315" s="1">
        <v>42289</v>
      </c>
      <c r="U315">
        <v>2390.7580000000003</v>
      </c>
      <c r="Y315" t="s">
        <v>2232</v>
      </c>
      <c r="Z315">
        <v>2542.4670000000001</v>
      </c>
      <c r="AB315" t="s">
        <v>2232</v>
      </c>
      <c r="AC315">
        <v>2542.4670000000001</v>
      </c>
      <c r="AE315" t="s">
        <v>445</v>
      </c>
      <c r="AF315">
        <v>2058.4960000000001</v>
      </c>
      <c r="AJ315" t="s">
        <v>2232</v>
      </c>
      <c r="AK315">
        <v>2542.4670000000001</v>
      </c>
      <c r="AN315" t="s">
        <v>2232</v>
      </c>
      <c r="AO315">
        <v>2542.4670000000001</v>
      </c>
      <c r="AQ315" t="s">
        <v>2232</v>
      </c>
      <c r="AR315">
        <v>3253.2200000000003</v>
      </c>
      <c r="AV315" t="s">
        <v>2232</v>
      </c>
      <c r="AW315">
        <v>3253.2200000000003</v>
      </c>
      <c r="BA315" t="s">
        <v>193</v>
      </c>
      <c r="BB315" t="s">
        <v>10948</v>
      </c>
      <c r="BC315">
        <v>182.94</v>
      </c>
      <c r="BE315" t="s">
        <v>338</v>
      </c>
      <c r="BF315" t="s">
        <v>10948</v>
      </c>
      <c r="BG315">
        <v>449.15</v>
      </c>
      <c r="BI315" t="s">
        <v>869</v>
      </c>
      <c r="BJ315" t="s">
        <v>10948</v>
      </c>
      <c r="BK315">
        <v>15.936000000000002</v>
      </c>
      <c r="BM315" t="s">
        <v>2646</v>
      </c>
      <c r="BN315" t="s">
        <v>10948</v>
      </c>
      <c r="BO315" t="s">
        <v>55</v>
      </c>
      <c r="BP315">
        <v>1056.8599999999999</v>
      </c>
    </row>
    <row r="316" spans="1:68" x14ac:dyDescent="0.25">
      <c r="C316" t="s">
        <v>21</v>
      </c>
      <c r="D316">
        <v>67.13600000000001</v>
      </c>
      <c r="H316" s="1">
        <v>42016</v>
      </c>
      <c r="I316">
        <v>854.61400000000003</v>
      </c>
      <c r="K316" s="1">
        <v>42016</v>
      </c>
      <c r="L316">
        <v>854.61400000000003</v>
      </c>
      <c r="N316" s="1">
        <v>42750</v>
      </c>
      <c r="O316">
        <v>2140.2799999999997</v>
      </c>
      <c r="Q316" s="1">
        <v>42566</v>
      </c>
      <c r="R316">
        <v>380.20000000000005</v>
      </c>
      <c r="T316" s="1">
        <v>42274</v>
      </c>
      <c r="U316">
        <v>2382.9580000000001</v>
      </c>
      <c r="Y316" t="s">
        <v>2072</v>
      </c>
      <c r="Z316">
        <v>6942.0680000000002</v>
      </c>
      <c r="AB316" t="s">
        <v>2072</v>
      </c>
      <c r="AC316">
        <v>6942.0680000000002</v>
      </c>
      <c r="AE316" t="s">
        <v>2633</v>
      </c>
      <c r="AF316">
        <v>763.66799999999989</v>
      </c>
      <c r="AJ316" t="s">
        <v>2072</v>
      </c>
      <c r="AK316">
        <v>6942.0680000000002</v>
      </c>
      <c r="AN316" t="s">
        <v>2072</v>
      </c>
      <c r="AO316">
        <v>6942.0680000000002</v>
      </c>
      <c r="AQ316" t="s">
        <v>2072</v>
      </c>
      <c r="AR316">
        <v>2542.4670000000001</v>
      </c>
      <c r="AV316" t="s">
        <v>2072</v>
      </c>
      <c r="AW316">
        <v>2542.4670000000001</v>
      </c>
      <c r="BA316" t="s">
        <v>176</v>
      </c>
      <c r="BB316" t="s">
        <v>10948</v>
      </c>
      <c r="BC316">
        <v>332.94</v>
      </c>
      <c r="BE316" t="s">
        <v>2705</v>
      </c>
      <c r="BF316" t="s">
        <v>10948</v>
      </c>
      <c r="BG316">
        <v>449.1</v>
      </c>
      <c r="BI316" t="s">
        <v>1511</v>
      </c>
      <c r="BJ316" t="s">
        <v>10948</v>
      </c>
      <c r="BK316">
        <v>11.171999999999999</v>
      </c>
      <c r="BM316" t="s">
        <v>1641</v>
      </c>
      <c r="BN316" t="s">
        <v>10948</v>
      </c>
      <c r="BO316" t="s">
        <v>55</v>
      </c>
      <c r="BP316">
        <v>278.39999999999998</v>
      </c>
    </row>
    <row r="317" spans="1:68" x14ac:dyDescent="0.25">
      <c r="A317" t="s">
        <v>37</v>
      </c>
      <c r="B317" t="s">
        <v>10948</v>
      </c>
      <c r="C317" t="s">
        <v>55</v>
      </c>
      <c r="D317">
        <v>6.2859999999999987</v>
      </c>
      <c r="H317" s="1">
        <v>42017</v>
      </c>
      <c r="I317">
        <v>622.27800000000002</v>
      </c>
      <c r="K317" s="1">
        <v>42017</v>
      </c>
      <c r="L317">
        <v>622.27800000000002</v>
      </c>
      <c r="N317" s="1">
        <v>42749</v>
      </c>
      <c r="O317">
        <v>1056.038</v>
      </c>
      <c r="Q317" s="1">
        <v>42922</v>
      </c>
      <c r="R317">
        <v>380.37800000000004</v>
      </c>
      <c r="T317" s="1">
        <v>41754</v>
      </c>
      <c r="U317">
        <v>2379.9939999999997</v>
      </c>
      <c r="Y317" t="s">
        <v>2654</v>
      </c>
      <c r="Z317">
        <v>1007.2619999999999</v>
      </c>
      <c r="AB317" t="s">
        <v>2654</v>
      </c>
      <c r="AC317">
        <v>1007.2619999999999</v>
      </c>
      <c r="AE317" t="s">
        <v>859</v>
      </c>
      <c r="AF317">
        <v>1002.3639999999999</v>
      </c>
      <c r="AJ317" t="s">
        <v>2654</v>
      </c>
      <c r="AK317">
        <v>1007.2619999999999</v>
      </c>
      <c r="AN317" t="s">
        <v>2654</v>
      </c>
      <c r="AO317">
        <v>1007.2619999999999</v>
      </c>
      <c r="AQ317" t="s">
        <v>2654</v>
      </c>
      <c r="AR317">
        <v>6942.0680000000002</v>
      </c>
      <c r="AV317" t="s">
        <v>2654</v>
      </c>
      <c r="AW317">
        <v>6942.0680000000002</v>
      </c>
      <c r="BA317" t="s">
        <v>2376</v>
      </c>
      <c r="BB317" t="s">
        <v>10948</v>
      </c>
      <c r="BC317">
        <v>369.92600000000004</v>
      </c>
      <c r="BE317" t="s">
        <v>519</v>
      </c>
      <c r="BF317" t="s">
        <v>10948</v>
      </c>
      <c r="BG317">
        <v>447.85999999999996</v>
      </c>
      <c r="BI317" t="s">
        <v>814</v>
      </c>
      <c r="BJ317" t="s">
        <v>10948</v>
      </c>
      <c r="BK317">
        <v>65.52000000000001</v>
      </c>
      <c r="BM317" t="s">
        <v>660</v>
      </c>
      <c r="BN317" t="s">
        <v>10948</v>
      </c>
      <c r="BO317" t="s">
        <v>55</v>
      </c>
      <c r="BP317">
        <v>4.6560000000000006</v>
      </c>
    </row>
    <row r="318" spans="1:68" x14ac:dyDescent="0.25">
      <c r="C318" t="s">
        <v>79</v>
      </c>
      <c r="D318">
        <v>3.5920000000000005</v>
      </c>
      <c r="H318" s="1">
        <v>42021</v>
      </c>
      <c r="I318">
        <v>350.38400000000001</v>
      </c>
      <c r="K318" s="1">
        <v>42021</v>
      </c>
      <c r="L318">
        <v>350.38400000000001</v>
      </c>
      <c r="N318" s="1">
        <v>42748</v>
      </c>
      <c r="O318">
        <v>4619.329999999999</v>
      </c>
      <c r="Q318" s="1">
        <v>42233</v>
      </c>
      <c r="R318">
        <v>381.64</v>
      </c>
      <c r="T318" s="1">
        <v>42626</v>
      </c>
      <c r="U318">
        <v>2374.7299999999996</v>
      </c>
      <c r="Y318" t="s">
        <v>692</v>
      </c>
      <c r="Z318">
        <v>4544.9249999999993</v>
      </c>
      <c r="AB318" t="s">
        <v>692</v>
      </c>
      <c r="AC318">
        <v>4544.9249999999993</v>
      </c>
      <c r="AE318" t="s">
        <v>3151</v>
      </c>
      <c r="AF318">
        <v>3317.0119999999997</v>
      </c>
      <c r="AJ318" t="s">
        <v>692</v>
      </c>
      <c r="AK318">
        <v>4544.9249999999993</v>
      </c>
      <c r="AN318" t="s">
        <v>692</v>
      </c>
      <c r="AO318">
        <v>4544.9249999999993</v>
      </c>
      <c r="AQ318" t="s">
        <v>692</v>
      </c>
      <c r="AR318">
        <v>1007.2619999999999</v>
      </c>
      <c r="AV318" t="s">
        <v>692</v>
      </c>
      <c r="AW318">
        <v>1007.2619999999999</v>
      </c>
      <c r="BA318" t="s">
        <v>2542</v>
      </c>
      <c r="BB318" t="s">
        <v>10948</v>
      </c>
      <c r="BC318">
        <v>121.10400000000003</v>
      </c>
      <c r="BE318" t="s">
        <v>1970</v>
      </c>
      <c r="BF318" t="s">
        <v>10948</v>
      </c>
      <c r="BG318">
        <v>447.26499999999999</v>
      </c>
      <c r="BI318" t="s">
        <v>774</v>
      </c>
      <c r="BJ318" t="s">
        <v>10948</v>
      </c>
      <c r="BK318">
        <v>29.117999999999999</v>
      </c>
      <c r="BM318" t="s">
        <v>2678</v>
      </c>
      <c r="BN318" t="s">
        <v>10948</v>
      </c>
      <c r="BO318" t="s">
        <v>55</v>
      </c>
      <c r="BP318">
        <v>1097.5440000000003</v>
      </c>
    </row>
    <row r="319" spans="1:68" x14ac:dyDescent="0.25">
      <c r="C319" t="s">
        <v>12</v>
      </c>
      <c r="D319">
        <v>8.0820000000000007</v>
      </c>
      <c r="H319" s="1">
        <v>42023</v>
      </c>
      <c r="I319">
        <v>301.74200000000002</v>
      </c>
      <c r="K319" s="1">
        <v>42023</v>
      </c>
      <c r="L319">
        <v>301.74200000000002</v>
      </c>
      <c r="N319" s="1">
        <v>42747</v>
      </c>
      <c r="O319">
        <v>848.51999999999975</v>
      </c>
      <c r="Q319" s="1">
        <v>43047</v>
      </c>
      <c r="R319">
        <v>384.1</v>
      </c>
      <c r="T319" s="1">
        <v>42248</v>
      </c>
      <c r="U319">
        <v>2367.5639999999999</v>
      </c>
      <c r="Y319" t="s">
        <v>399</v>
      </c>
      <c r="Z319">
        <v>519.94099999999992</v>
      </c>
      <c r="AB319" t="s">
        <v>399</v>
      </c>
      <c r="AC319">
        <v>519.94099999999992</v>
      </c>
      <c r="AE319" t="s">
        <v>3026</v>
      </c>
      <c r="AF319">
        <v>2267.9719999999998</v>
      </c>
      <c r="AJ319" t="s">
        <v>399</v>
      </c>
      <c r="AK319">
        <v>519.94099999999992</v>
      </c>
      <c r="AN319" t="s">
        <v>399</v>
      </c>
      <c r="AO319">
        <v>519.94099999999992</v>
      </c>
      <c r="AQ319" t="s">
        <v>399</v>
      </c>
      <c r="AR319">
        <v>4544.9249999999993</v>
      </c>
      <c r="AV319" t="s">
        <v>399</v>
      </c>
      <c r="AW319">
        <v>4544.9249999999993</v>
      </c>
      <c r="BA319" t="s">
        <v>2092</v>
      </c>
      <c r="BB319" t="s">
        <v>10948</v>
      </c>
      <c r="BC319">
        <v>479.72</v>
      </c>
      <c r="BE319" t="s">
        <v>2746</v>
      </c>
      <c r="BF319" t="s">
        <v>10948</v>
      </c>
      <c r="BG319">
        <v>446.25600000000003</v>
      </c>
      <c r="BI319" t="s">
        <v>1496</v>
      </c>
      <c r="BJ319" t="s">
        <v>10948</v>
      </c>
      <c r="BK319">
        <v>53.878</v>
      </c>
      <c r="BM319" t="s">
        <v>1210</v>
      </c>
      <c r="BN319" t="s">
        <v>10948</v>
      </c>
      <c r="BO319" t="s">
        <v>55</v>
      </c>
      <c r="BP319">
        <v>10.339999999999998</v>
      </c>
    </row>
    <row r="320" spans="1:68" x14ac:dyDescent="0.25">
      <c r="C320" t="s">
        <v>21</v>
      </c>
      <c r="D320">
        <v>32.328000000000003</v>
      </c>
      <c r="H320" s="1">
        <v>42027</v>
      </c>
      <c r="I320">
        <v>43.66</v>
      </c>
      <c r="K320" s="1">
        <v>42027</v>
      </c>
      <c r="L320">
        <v>43.66</v>
      </c>
      <c r="N320" s="1">
        <v>42744</v>
      </c>
      <c r="O320">
        <v>274.49100000000004</v>
      </c>
      <c r="Q320" s="1">
        <v>42419</v>
      </c>
      <c r="R320">
        <v>392.65999999999997</v>
      </c>
      <c r="T320" s="1">
        <v>42616</v>
      </c>
      <c r="U320">
        <v>2365.5960000000009</v>
      </c>
      <c r="Y320" t="s">
        <v>538</v>
      </c>
      <c r="Z320">
        <v>2297.538</v>
      </c>
      <c r="AB320" t="s">
        <v>538</v>
      </c>
      <c r="AC320">
        <v>2297.538</v>
      </c>
      <c r="AE320" t="s">
        <v>2514</v>
      </c>
      <c r="AF320">
        <v>1469.1599999999999</v>
      </c>
      <c r="AJ320" t="s">
        <v>538</v>
      </c>
      <c r="AK320">
        <v>2297.538</v>
      </c>
      <c r="AN320" t="s">
        <v>538</v>
      </c>
      <c r="AO320">
        <v>2297.538</v>
      </c>
      <c r="AQ320" t="s">
        <v>538</v>
      </c>
      <c r="AR320">
        <v>519.94099999999992</v>
      </c>
      <c r="AV320" t="s">
        <v>538</v>
      </c>
      <c r="AW320">
        <v>519.94099999999992</v>
      </c>
      <c r="BA320" t="s">
        <v>40</v>
      </c>
      <c r="BB320" t="s">
        <v>10948</v>
      </c>
      <c r="BC320">
        <v>513.024</v>
      </c>
      <c r="BE320" t="s">
        <v>1915</v>
      </c>
      <c r="BF320" t="s">
        <v>10948</v>
      </c>
      <c r="BG320">
        <v>446.11199999999997</v>
      </c>
      <c r="BI320" t="s">
        <v>1209</v>
      </c>
      <c r="BJ320" t="s">
        <v>10948</v>
      </c>
      <c r="BK320">
        <v>17.38</v>
      </c>
      <c r="BM320" t="s">
        <v>530</v>
      </c>
      <c r="BN320" t="s">
        <v>10948</v>
      </c>
      <c r="BO320" t="s">
        <v>55</v>
      </c>
      <c r="BP320">
        <v>115.84</v>
      </c>
    </row>
    <row r="321" spans="1:68" x14ac:dyDescent="0.25">
      <c r="A321" t="s">
        <v>1031</v>
      </c>
      <c r="B321" t="s">
        <v>10948</v>
      </c>
      <c r="C321" t="s">
        <v>55</v>
      </c>
      <c r="D321">
        <v>64.623999999999995</v>
      </c>
      <c r="H321" s="1">
        <v>42028</v>
      </c>
      <c r="I321">
        <v>13.120000000000001</v>
      </c>
      <c r="K321" s="1">
        <v>42028</v>
      </c>
      <c r="L321">
        <v>13.120000000000001</v>
      </c>
      <c r="N321" s="1">
        <v>42743</v>
      </c>
      <c r="O321">
        <v>892.98</v>
      </c>
      <c r="Q321" s="1">
        <v>41768</v>
      </c>
      <c r="R321">
        <v>394.47999999999996</v>
      </c>
      <c r="T321" s="1">
        <v>42446</v>
      </c>
      <c r="U321">
        <v>2360.3340000000003</v>
      </c>
      <c r="Y321" t="s">
        <v>895</v>
      </c>
      <c r="Z321">
        <v>2671.4209999999998</v>
      </c>
      <c r="AB321" t="s">
        <v>895</v>
      </c>
      <c r="AC321">
        <v>2671.4209999999998</v>
      </c>
      <c r="AE321" t="s">
        <v>3136</v>
      </c>
      <c r="AF321">
        <v>143.928</v>
      </c>
      <c r="AJ321" t="s">
        <v>895</v>
      </c>
      <c r="AK321">
        <v>2671.4209999999998</v>
      </c>
      <c r="AN321" t="s">
        <v>895</v>
      </c>
      <c r="AO321">
        <v>2671.4209999999998</v>
      </c>
      <c r="AQ321" t="s">
        <v>895</v>
      </c>
      <c r="AR321">
        <v>2297.538</v>
      </c>
      <c r="AV321" t="s">
        <v>895</v>
      </c>
      <c r="AW321">
        <v>2297.538</v>
      </c>
      <c r="BA321" t="s">
        <v>753</v>
      </c>
      <c r="BB321" t="s">
        <v>10948</v>
      </c>
      <c r="BC321">
        <v>2644.7040000000002</v>
      </c>
      <c r="BE321" t="s">
        <v>342</v>
      </c>
      <c r="BF321" t="s">
        <v>10948</v>
      </c>
      <c r="BG321">
        <v>445.96000000000004</v>
      </c>
      <c r="BI321" t="s">
        <v>1637</v>
      </c>
      <c r="BJ321" t="s">
        <v>10948</v>
      </c>
      <c r="BK321">
        <v>323.92</v>
      </c>
      <c r="BM321" t="s">
        <v>1857</v>
      </c>
      <c r="BN321" t="s">
        <v>10948</v>
      </c>
      <c r="BO321" t="s">
        <v>55</v>
      </c>
      <c r="BP321">
        <v>27.791999999999994</v>
      </c>
    </row>
    <row r="322" spans="1:68" x14ac:dyDescent="0.25">
      <c r="A322" t="s">
        <v>1644</v>
      </c>
      <c r="B322" t="s">
        <v>10948</v>
      </c>
      <c r="C322" t="s">
        <v>79</v>
      </c>
      <c r="D322">
        <v>7.16</v>
      </c>
      <c r="H322" s="1">
        <v>42030</v>
      </c>
      <c r="I322">
        <v>182.72</v>
      </c>
      <c r="K322" s="1">
        <v>42030</v>
      </c>
      <c r="L322">
        <v>182.72</v>
      </c>
      <c r="N322" s="1">
        <v>42742</v>
      </c>
      <c r="O322">
        <v>3395.59</v>
      </c>
      <c r="Q322" s="1">
        <v>42857</v>
      </c>
      <c r="R322">
        <v>399.10999999999996</v>
      </c>
      <c r="T322" s="1">
        <v>42444</v>
      </c>
      <c r="U322">
        <v>2356.808</v>
      </c>
      <c r="Y322" t="s">
        <v>566</v>
      </c>
      <c r="Z322">
        <v>1775.075</v>
      </c>
      <c r="AB322" t="s">
        <v>566</v>
      </c>
      <c r="AC322">
        <v>1775.075</v>
      </c>
      <c r="AE322" t="s">
        <v>2339</v>
      </c>
      <c r="AF322">
        <v>99.06</v>
      </c>
      <c r="AJ322" t="s">
        <v>566</v>
      </c>
      <c r="AK322">
        <v>1775.075</v>
      </c>
      <c r="AN322" t="s">
        <v>566</v>
      </c>
      <c r="AO322">
        <v>1775.075</v>
      </c>
      <c r="AQ322" t="s">
        <v>566</v>
      </c>
      <c r="AR322">
        <v>2671.4209999999998</v>
      </c>
      <c r="AV322" t="s">
        <v>566</v>
      </c>
      <c r="AW322">
        <v>2671.4209999999998</v>
      </c>
      <c r="BA322" t="s">
        <v>1120</v>
      </c>
      <c r="BB322" t="s">
        <v>10948</v>
      </c>
      <c r="BC322">
        <v>1652.94</v>
      </c>
      <c r="BE322" t="s">
        <v>1087</v>
      </c>
      <c r="BF322" t="s">
        <v>10948</v>
      </c>
      <c r="BG322">
        <v>444.54799999999994</v>
      </c>
      <c r="BI322" t="s">
        <v>477</v>
      </c>
      <c r="BJ322" t="s">
        <v>10948</v>
      </c>
      <c r="BK322">
        <v>307.72399999999999</v>
      </c>
      <c r="BM322" t="s">
        <v>1881</v>
      </c>
      <c r="BN322" t="s">
        <v>10948</v>
      </c>
      <c r="BO322" t="s">
        <v>55</v>
      </c>
      <c r="BP322">
        <v>15.091999999999995</v>
      </c>
    </row>
    <row r="323" spans="1:68" x14ac:dyDescent="0.25">
      <c r="C323" t="s">
        <v>21</v>
      </c>
      <c r="D323">
        <v>37.232000000000006</v>
      </c>
      <c r="H323" s="1">
        <v>42031</v>
      </c>
      <c r="I323">
        <v>3573.252</v>
      </c>
      <c r="K323" s="1">
        <v>42031</v>
      </c>
      <c r="L323">
        <v>3573.252</v>
      </c>
      <c r="N323" s="1">
        <v>42741</v>
      </c>
      <c r="O323">
        <v>33.74</v>
      </c>
      <c r="Q323" s="1">
        <v>42383</v>
      </c>
      <c r="R323">
        <v>405.34400000000005</v>
      </c>
      <c r="T323" s="1">
        <v>43044</v>
      </c>
      <c r="U323">
        <v>2355.0640000000003</v>
      </c>
      <c r="Y323" t="s">
        <v>30</v>
      </c>
      <c r="Z323">
        <v>2033.4960000000001</v>
      </c>
      <c r="AB323" t="s">
        <v>30</v>
      </c>
      <c r="AC323">
        <v>2033.4960000000001</v>
      </c>
      <c r="AE323" t="s">
        <v>428</v>
      </c>
      <c r="AF323">
        <v>51.120000000000005</v>
      </c>
      <c r="AJ323" t="s">
        <v>30</v>
      </c>
      <c r="AK323">
        <v>2033.4960000000001</v>
      </c>
      <c r="AN323" t="s">
        <v>30</v>
      </c>
      <c r="AO323">
        <v>2033.4960000000001</v>
      </c>
      <c r="AQ323" t="s">
        <v>30</v>
      </c>
      <c r="AR323">
        <v>1775.075</v>
      </c>
      <c r="AV323" t="s">
        <v>30</v>
      </c>
      <c r="AW323">
        <v>1775.075</v>
      </c>
      <c r="BA323" t="s">
        <v>1686</v>
      </c>
      <c r="BB323" t="s">
        <v>10948</v>
      </c>
      <c r="BC323">
        <v>710.91000000000008</v>
      </c>
      <c r="BE323" t="s">
        <v>2514</v>
      </c>
      <c r="BF323" t="s">
        <v>10948</v>
      </c>
      <c r="BG323">
        <v>433.75199999999995</v>
      </c>
      <c r="BI323" t="s">
        <v>193</v>
      </c>
      <c r="BJ323" t="s">
        <v>10948</v>
      </c>
      <c r="BK323">
        <v>182.94</v>
      </c>
      <c r="BM323" t="s">
        <v>819</v>
      </c>
      <c r="BN323" t="s">
        <v>10948</v>
      </c>
      <c r="BO323" t="s">
        <v>55</v>
      </c>
      <c r="BP323">
        <v>6.8159999999999981</v>
      </c>
    </row>
    <row r="324" spans="1:68" x14ac:dyDescent="0.25">
      <c r="A324" t="s">
        <v>1474</v>
      </c>
      <c r="B324" t="s">
        <v>10948</v>
      </c>
      <c r="C324" t="s">
        <v>79</v>
      </c>
      <c r="D324">
        <v>14.28</v>
      </c>
      <c r="H324" s="1">
        <v>42032</v>
      </c>
      <c r="I324">
        <v>4297.6440000000002</v>
      </c>
      <c r="K324" s="1">
        <v>42032</v>
      </c>
      <c r="L324">
        <v>4297.6440000000002</v>
      </c>
      <c r="N324" s="1">
        <v>42738</v>
      </c>
      <c r="O324">
        <v>2070.2719999999999</v>
      </c>
      <c r="Q324" s="1">
        <v>42604</v>
      </c>
      <c r="R324">
        <v>405.35</v>
      </c>
      <c r="T324" s="1">
        <v>41769</v>
      </c>
      <c r="U324">
        <v>2343.7990000000004</v>
      </c>
      <c r="Y324" t="s">
        <v>2853</v>
      </c>
      <c r="Z324">
        <v>24.272000000000002</v>
      </c>
      <c r="AB324" t="s">
        <v>2853</v>
      </c>
      <c r="AC324">
        <v>24.272000000000002</v>
      </c>
      <c r="AE324" t="s">
        <v>2231</v>
      </c>
      <c r="AF324">
        <v>2359.9410000000003</v>
      </c>
      <c r="AJ324" t="s">
        <v>2853</v>
      </c>
      <c r="AK324">
        <v>24.272000000000002</v>
      </c>
      <c r="AN324" t="s">
        <v>2853</v>
      </c>
      <c r="AO324">
        <v>24.272000000000002</v>
      </c>
      <c r="AQ324" t="s">
        <v>2853</v>
      </c>
      <c r="AR324">
        <v>2033.4960000000001</v>
      </c>
      <c r="AV324" t="s">
        <v>2853</v>
      </c>
      <c r="AW324">
        <v>2033.4960000000001</v>
      </c>
      <c r="BA324" t="s">
        <v>2106</v>
      </c>
      <c r="BB324" t="s">
        <v>10948</v>
      </c>
      <c r="BC324">
        <v>5176.4129999999996</v>
      </c>
      <c r="BE324" t="s">
        <v>1981</v>
      </c>
      <c r="BF324" t="s">
        <v>10948</v>
      </c>
      <c r="BG324">
        <v>431.97600000000006</v>
      </c>
      <c r="BI324" t="s">
        <v>176</v>
      </c>
      <c r="BJ324" t="s">
        <v>10948</v>
      </c>
      <c r="BK324">
        <v>332.94</v>
      </c>
      <c r="BM324" t="s">
        <v>1107</v>
      </c>
      <c r="BN324" t="s">
        <v>10948</v>
      </c>
      <c r="BO324" t="s">
        <v>55</v>
      </c>
      <c r="BP324">
        <v>10.023999999999997</v>
      </c>
    </row>
    <row r="325" spans="1:68" x14ac:dyDescent="0.25">
      <c r="A325" t="s">
        <v>1253</v>
      </c>
      <c r="B325" t="s">
        <v>10948</v>
      </c>
      <c r="C325" t="s">
        <v>12</v>
      </c>
      <c r="D325">
        <v>8.6</v>
      </c>
      <c r="H325" s="1">
        <v>42034</v>
      </c>
      <c r="I325">
        <v>2161.6400000000003</v>
      </c>
      <c r="K325" s="1">
        <v>42034</v>
      </c>
      <c r="L325">
        <v>2161.6400000000003</v>
      </c>
      <c r="N325" s="1">
        <v>42737</v>
      </c>
      <c r="O325">
        <v>2079.5540000000001</v>
      </c>
      <c r="Q325" s="1">
        <v>42371</v>
      </c>
      <c r="R325">
        <v>405.91999999999996</v>
      </c>
      <c r="T325" s="1">
        <v>42525</v>
      </c>
      <c r="U325">
        <v>2316.5230000000001</v>
      </c>
      <c r="Y325" t="s">
        <v>1560</v>
      </c>
      <c r="Z325">
        <v>118.72</v>
      </c>
      <c r="AB325" t="s">
        <v>1560</v>
      </c>
      <c r="AC325">
        <v>118.72</v>
      </c>
      <c r="AE325" t="s">
        <v>2725</v>
      </c>
      <c r="AF325">
        <v>653.98399999999992</v>
      </c>
      <c r="AJ325" t="s">
        <v>1560</v>
      </c>
      <c r="AK325">
        <v>118.72</v>
      </c>
      <c r="AN325" t="s">
        <v>1560</v>
      </c>
      <c r="AO325">
        <v>118.72</v>
      </c>
      <c r="AQ325" t="s">
        <v>1560</v>
      </c>
      <c r="AR325">
        <v>24.272000000000002</v>
      </c>
      <c r="AV325" t="s">
        <v>1560</v>
      </c>
      <c r="AW325">
        <v>24.272000000000002</v>
      </c>
      <c r="BA325" t="s">
        <v>733</v>
      </c>
      <c r="BB325" t="s">
        <v>10948</v>
      </c>
      <c r="BC325">
        <v>224.93700000000004</v>
      </c>
      <c r="BE325" t="s">
        <v>2105</v>
      </c>
      <c r="BF325" t="s">
        <v>10948</v>
      </c>
      <c r="BG325">
        <v>431.94599999999997</v>
      </c>
      <c r="BI325" t="s">
        <v>2376</v>
      </c>
      <c r="BJ325" t="s">
        <v>10948</v>
      </c>
      <c r="BK325">
        <v>369.92600000000004</v>
      </c>
      <c r="BM325" t="s">
        <v>1156</v>
      </c>
      <c r="BN325" t="s">
        <v>10948</v>
      </c>
      <c r="BO325" t="s">
        <v>55</v>
      </c>
      <c r="BP325">
        <v>442.37199999999996</v>
      </c>
    </row>
    <row r="326" spans="1:68" x14ac:dyDescent="0.25">
      <c r="A326" t="s">
        <v>2103</v>
      </c>
      <c r="B326" t="s">
        <v>10948</v>
      </c>
      <c r="C326" t="s">
        <v>79</v>
      </c>
      <c r="D326">
        <v>14.427000000000003</v>
      </c>
      <c r="H326" s="1">
        <v>42035</v>
      </c>
      <c r="I326">
        <v>99.260000000000019</v>
      </c>
      <c r="K326" s="1">
        <v>42035</v>
      </c>
      <c r="L326">
        <v>99.260000000000019</v>
      </c>
      <c r="N326" s="1">
        <v>42736</v>
      </c>
      <c r="O326">
        <v>1481.8280000000002</v>
      </c>
      <c r="Q326" s="1">
        <v>42415</v>
      </c>
      <c r="R326">
        <v>407.072</v>
      </c>
      <c r="T326" s="1">
        <v>42637</v>
      </c>
      <c r="U326">
        <v>2286.0500000000002</v>
      </c>
      <c r="Y326" t="s">
        <v>434</v>
      </c>
      <c r="Z326">
        <v>86.112000000000009</v>
      </c>
      <c r="AB326" t="s">
        <v>434</v>
      </c>
      <c r="AC326">
        <v>86.112000000000009</v>
      </c>
      <c r="AE326" t="s">
        <v>414</v>
      </c>
      <c r="AF326">
        <v>179.76</v>
      </c>
      <c r="AJ326" t="s">
        <v>434</v>
      </c>
      <c r="AK326">
        <v>86.112000000000009</v>
      </c>
      <c r="AN326" t="s">
        <v>434</v>
      </c>
      <c r="AO326">
        <v>86.112000000000009</v>
      </c>
      <c r="AQ326" t="s">
        <v>434</v>
      </c>
      <c r="AR326">
        <v>118.72</v>
      </c>
      <c r="AV326" t="s">
        <v>434</v>
      </c>
      <c r="AW326">
        <v>118.72</v>
      </c>
      <c r="BA326" t="s">
        <v>41</v>
      </c>
      <c r="BB326" t="s">
        <v>10948</v>
      </c>
      <c r="BC326">
        <v>728.94600000000003</v>
      </c>
      <c r="BE326" t="s">
        <v>2243</v>
      </c>
      <c r="BF326" t="s">
        <v>10948</v>
      </c>
      <c r="BG326">
        <v>431.94</v>
      </c>
      <c r="BI326" t="s">
        <v>2542</v>
      </c>
      <c r="BJ326" t="s">
        <v>10948</v>
      </c>
      <c r="BK326">
        <v>121.10400000000003</v>
      </c>
      <c r="BM326" t="s">
        <v>1443</v>
      </c>
      <c r="BN326" t="s">
        <v>10948</v>
      </c>
      <c r="BO326" t="s">
        <v>55</v>
      </c>
      <c r="BP326">
        <v>171.55</v>
      </c>
    </row>
    <row r="327" spans="1:68" x14ac:dyDescent="0.25">
      <c r="A327" t="s">
        <v>133</v>
      </c>
      <c r="B327" t="s">
        <v>10948</v>
      </c>
      <c r="C327" t="s">
        <v>79</v>
      </c>
      <c r="D327">
        <v>7.92</v>
      </c>
      <c r="H327" s="1">
        <v>42038</v>
      </c>
      <c r="I327">
        <v>492.83599999999996</v>
      </c>
      <c r="K327" s="1">
        <v>42038</v>
      </c>
      <c r="L327">
        <v>492.83599999999996</v>
      </c>
      <c r="N327" s="1">
        <v>42735</v>
      </c>
      <c r="O327">
        <v>731.76800000000003</v>
      </c>
      <c r="Q327" s="1">
        <v>43036</v>
      </c>
      <c r="R327">
        <v>408.726</v>
      </c>
      <c r="T327" s="1">
        <v>41840</v>
      </c>
      <c r="U327">
        <v>2285.7859999999996</v>
      </c>
      <c r="Y327" t="s">
        <v>2899</v>
      </c>
      <c r="Z327">
        <v>123.12</v>
      </c>
      <c r="AB327" t="s">
        <v>2899</v>
      </c>
      <c r="AC327">
        <v>123.12</v>
      </c>
      <c r="AE327" t="s">
        <v>2750</v>
      </c>
      <c r="AF327">
        <v>33.480000000000004</v>
      </c>
      <c r="AJ327" t="s">
        <v>2899</v>
      </c>
      <c r="AK327">
        <v>123.12</v>
      </c>
      <c r="AN327" t="s">
        <v>2899</v>
      </c>
      <c r="AO327">
        <v>123.12</v>
      </c>
      <c r="AQ327" t="s">
        <v>2899</v>
      </c>
      <c r="AR327">
        <v>86.112000000000009</v>
      </c>
      <c r="AV327" t="s">
        <v>2899</v>
      </c>
      <c r="AW327">
        <v>86.112000000000009</v>
      </c>
      <c r="BA327" t="s">
        <v>2995</v>
      </c>
      <c r="BB327" t="s">
        <v>10948</v>
      </c>
      <c r="BC327">
        <v>695.7</v>
      </c>
      <c r="BE327" t="s">
        <v>486</v>
      </c>
      <c r="BF327" t="s">
        <v>10948</v>
      </c>
      <c r="BG327">
        <v>431.92800000000005</v>
      </c>
      <c r="BI327" t="s">
        <v>2092</v>
      </c>
      <c r="BJ327" t="s">
        <v>10948</v>
      </c>
      <c r="BK327">
        <v>479.72</v>
      </c>
      <c r="BM327" t="s">
        <v>1895</v>
      </c>
      <c r="BN327" t="s">
        <v>10948</v>
      </c>
      <c r="BO327" t="s">
        <v>55</v>
      </c>
      <c r="BP327">
        <v>22.385999999999996</v>
      </c>
    </row>
    <row r="328" spans="1:68" x14ac:dyDescent="0.25">
      <c r="C328" t="s">
        <v>21</v>
      </c>
      <c r="D328">
        <v>4.1580000000000004</v>
      </c>
      <c r="H328" s="1">
        <v>42041</v>
      </c>
      <c r="I328">
        <v>2432.5440000000003</v>
      </c>
      <c r="K328" s="1">
        <v>42041</v>
      </c>
      <c r="L328">
        <v>2432.5440000000003</v>
      </c>
      <c r="N328" s="1">
        <v>42734</v>
      </c>
      <c r="O328">
        <v>773.774</v>
      </c>
      <c r="Q328" s="1">
        <v>42087</v>
      </c>
      <c r="R328">
        <v>412.94999999999993</v>
      </c>
      <c r="T328" s="1">
        <v>42936</v>
      </c>
      <c r="U328">
        <v>2283.2080000000001</v>
      </c>
      <c r="Y328" t="s">
        <v>1558</v>
      </c>
      <c r="Z328">
        <v>173.50000000000003</v>
      </c>
      <c r="AB328" t="s">
        <v>1558</v>
      </c>
      <c r="AC328">
        <v>173.50000000000003</v>
      </c>
      <c r="AE328" t="s">
        <v>839</v>
      </c>
      <c r="AF328">
        <v>2552.54</v>
      </c>
      <c r="AJ328" t="s">
        <v>1558</v>
      </c>
      <c r="AK328">
        <v>173.50000000000003</v>
      </c>
      <c r="AN328" t="s">
        <v>1558</v>
      </c>
      <c r="AO328">
        <v>173.50000000000003</v>
      </c>
      <c r="AQ328" t="s">
        <v>1558</v>
      </c>
      <c r="AR328">
        <v>123.12</v>
      </c>
      <c r="AV328" t="s">
        <v>1558</v>
      </c>
      <c r="AW328">
        <v>123.12</v>
      </c>
      <c r="BA328" t="s">
        <v>323</v>
      </c>
      <c r="BB328" t="s">
        <v>10948</v>
      </c>
      <c r="BC328">
        <v>259.89600000000002</v>
      </c>
      <c r="BE328" t="s">
        <v>3115</v>
      </c>
      <c r="BF328" t="s">
        <v>10948</v>
      </c>
      <c r="BG328">
        <v>428.40000000000003</v>
      </c>
      <c r="BI328" t="s">
        <v>40</v>
      </c>
      <c r="BJ328" t="s">
        <v>10948</v>
      </c>
      <c r="BK328">
        <v>513.024</v>
      </c>
      <c r="BM328" t="s">
        <v>306</v>
      </c>
      <c r="BN328" t="s">
        <v>10948</v>
      </c>
      <c r="BO328" t="s">
        <v>55</v>
      </c>
      <c r="BP328">
        <v>83.699999999999989</v>
      </c>
    </row>
    <row r="329" spans="1:68" x14ac:dyDescent="0.25">
      <c r="A329" t="s">
        <v>1932</v>
      </c>
      <c r="B329" t="s">
        <v>10948</v>
      </c>
      <c r="C329" t="s">
        <v>55</v>
      </c>
      <c r="D329">
        <v>8.52</v>
      </c>
      <c r="H329" s="1">
        <v>42042</v>
      </c>
      <c r="I329">
        <v>324.10999999999996</v>
      </c>
      <c r="K329" s="1">
        <v>42042</v>
      </c>
      <c r="L329">
        <v>324.10999999999996</v>
      </c>
      <c r="N329" s="1">
        <v>42733</v>
      </c>
      <c r="O329">
        <v>1277.6799999999998</v>
      </c>
      <c r="Q329" s="1">
        <v>42759</v>
      </c>
      <c r="R329">
        <v>418.66600000000005</v>
      </c>
      <c r="T329" s="1">
        <v>41971</v>
      </c>
      <c r="U329">
        <v>2280.83</v>
      </c>
      <c r="Y329" t="s">
        <v>427</v>
      </c>
      <c r="Z329">
        <v>36.111999999999995</v>
      </c>
      <c r="AB329" t="s">
        <v>427</v>
      </c>
      <c r="AC329">
        <v>36.111999999999995</v>
      </c>
      <c r="AE329" t="s">
        <v>2074</v>
      </c>
      <c r="AF329">
        <v>17.940000000000001</v>
      </c>
      <c r="AJ329" t="s">
        <v>427</v>
      </c>
      <c r="AK329">
        <v>36.111999999999995</v>
      </c>
      <c r="AN329" t="s">
        <v>427</v>
      </c>
      <c r="AO329">
        <v>36.111999999999995</v>
      </c>
      <c r="AQ329" t="s">
        <v>427</v>
      </c>
      <c r="AR329">
        <v>173.50000000000003</v>
      </c>
      <c r="AV329" t="s">
        <v>427</v>
      </c>
      <c r="AW329">
        <v>173.50000000000003</v>
      </c>
      <c r="BA329" t="s">
        <v>1171</v>
      </c>
      <c r="BB329" t="s">
        <v>10948</v>
      </c>
      <c r="BC329">
        <v>135.94999999999999</v>
      </c>
      <c r="BE329" t="s">
        <v>2099</v>
      </c>
      <c r="BF329" t="s">
        <v>10948</v>
      </c>
      <c r="BG329">
        <v>427.64400000000001</v>
      </c>
      <c r="BI329" t="s">
        <v>753</v>
      </c>
      <c r="BJ329" t="s">
        <v>10948</v>
      </c>
      <c r="BK329">
        <v>2644.7040000000002</v>
      </c>
      <c r="BM329" t="s">
        <v>583</v>
      </c>
      <c r="BN329" t="s">
        <v>10948</v>
      </c>
      <c r="BO329" t="s">
        <v>55</v>
      </c>
      <c r="BP329">
        <v>29.52</v>
      </c>
    </row>
    <row r="330" spans="1:68" x14ac:dyDescent="0.25">
      <c r="C330" t="s">
        <v>21</v>
      </c>
      <c r="D330">
        <v>4.5439999999999996</v>
      </c>
      <c r="H330" s="1">
        <v>42043</v>
      </c>
      <c r="I330">
        <v>129.09199999999998</v>
      </c>
      <c r="K330" s="1">
        <v>42043</v>
      </c>
      <c r="L330">
        <v>129.09199999999998</v>
      </c>
      <c r="N330" s="1">
        <v>42731</v>
      </c>
      <c r="O330">
        <v>959.4899999999999</v>
      </c>
      <c r="Q330" s="1">
        <v>42477</v>
      </c>
      <c r="R330">
        <v>421.08500000000004</v>
      </c>
      <c r="T330" s="1">
        <v>42771</v>
      </c>
      <c r="U330">
        <v>2263.0119999999997</v>
      </c>
      <c r="Y330" t="s">
        <v>1454</v>
      </c>
      <c r="Z330">
        <v>57.400000000000006</v>
      </c>
      <c r="AB330" t="s">
        <v>1454</v>
      </c>
      <c r="AC330">
        <v>57.400000000000006</v>
      </c>
      <c r="AE330" t="s">
        <v>1314</v>
      </c>
      <c r="AF330">
        <v>245.43599999999998</v>
      </c>
      <c r="AJ330" t="s">
        <v>1454</v>
      </c>
      <c r="AK330">
        <v>57.400000000000006</v>
      </c>
      <c r="AN330" t="s">
        <v>1454</v>
      </c>
      <c r="AO330">
        <v>57.400000000000006</v>
      </c>
      <c r="AQ330" t="s">
        <v>1454</v>
      </c>
      <c r="AR330">
        <v>36.111999999999995</v>
      </c>
      <c r="AV330" t="s">
        <v>1454</v>
      </c>
      <c r="AW330">
        <v>36.111999999999995</v>
      </c>
      <c r="BA330" t="s">
        <v>580</v>
      </c>
      <c r="BB330" t="s">
        <v>10948</v>
      </c>
      <c r="BC330">
        <v>574.39200000000005</v>
      </c>
      <c r="BE330" t="s">
        <v>2891</v>
      </c>
      <c r="BF330" t="s">
        <v>10948</v>
      </c>
      <c r="BG330">
        <v>425.44799999999998</v>
      </c>
      <c r="BI330" t="s">
        <v>1120</v>
      </c>
      <c r="BJ330" t="s">
        <v>10948</v>
      </c>
      <c r="BK330">
        <v>1652.94</v>
      </c>
      <c r="BM330" t="s">
        <v>2463</v>
      </c>
      <c r="BN330" t="s">
        <v>10948</v>
      </c>
      <c r="BO330" t="s">
        <v>55</v>
      </c>
      <c r="BP330">
        <v>11.415999999999997</v>
      </c>
    </row>
    <row r="331" spans="1:68" x14ac:dyDescent="0.25">
      <c r="A331" t="s">
        <v>1939</v>
      </c>
      <c r="B331" t="s">
        <v>10948</v>
      </c>
      <c r="C331" t="s">
        <v>79</v>
      </c>
      <c r="D331">
        <v>2.0430000000000001</v>
      </c>
      <c r="H331" s="1">
        <v>42044</v>
      </c>
      <c r="I331">
        <v>785.55200000000002</v>
      </c>
      <c r="K331" s="1">
        <v>42044</v>
      </c>
      <c r="L331">
        <v>785.55200000000002</v>
      </c>
      <c r="N331" s="1">
        <v>42730</v>
      </c>
      <c r="O331">
        <v>1829.4179999999999</v>
      </c>
      <c r="Q331" s="1">
        <v>42870</v>
      </c>
      <c r="R331">
        <v>421.26400000000001</v>
      </c>
      <c r="T331" s="1">
        <v>42300</v>
      </c>
      <c r="U331">
        <v>2262.2960000000003</v>
      </c>
      <c r="Y331" t="s">
        <v>1601</v>
      </c>
      <c r="Z331">
        <v>667.99300000000017</v>
      </c>
      <c r="AB331" t="s">
        <v>1601</v>
      </c>
      <c r="AC331">
        <v>667.99300000000017</v>
      </c>
      <c r="AE331" t="s">
        <v>225</v>
      </c>
      <c r="AF331">
        <v>116.96000000000001</v>
      </c>
      <c r="AJ331" t="s">
        <v>1601</v>
      </c>
      <c r="AK331">
        <v>667.99300000000017</v>
      </c>
      <c r="AN331" t="s">
        <v>1601</v>
      </c>
      <c r="AO331">
        <v>667.99300000000017</v>
      </c>
      <c r="AQ331" t="s">
        <v>1601</v>
      </c>
      <c r="AR331">
        <v>57.400000000000006</v>
      </c>
      <c r="AV331" t="s">
        <v>1601</v>
      </c>
      <c r="AW331">
        <v>57.400000000000006</v>
      </c>
      <c r="BA331" t="s">
        <v>1050</v>
      </c>
      <c r="BB331" t="s">
        <v>10948</v>
      </c>
      <c r="BC331">
        <v>1151.52</v>
      </c>
      <c r="BE331" t="s">
        <v>1046</v>
      </c>
      <c r="BF331" t="s">
        <v>10948</v>
      </c>
      <c r="BG331">
        <v>424.95749999999992</v>
      </c>
      <c r="BI331" t="s">
        <v>1686</v>
      </c>
      <c r="BJ331" t="s">
        <v>10948</v>
      </c>
      <c r="BK331">
        <v>710.91000000000008</v>
      </c>
      <c r="BM331" t="s">
        <v>1700</v>
      </c>
      <c r="BN331" t="s">
        <v>10948</v>
      </c>
      <c r="BO331" t="s">
        <v>55</v>
      </c>
      <c r="BP331">
        <v>9892.74</v>
      </c>
    </row>
    <row r="332" spans="1:68" x14ac:dyDescent="0.25">
      <c r="C332" t="s">
        <v>21</v>
      </c>
      <c r="D332">
        <v>65.376000000000005</v>
      </c>
      <c r="H332" s="1">
        <v>42045</v>
      </c>
      <c r="I332">
        <v>77.240000000000009</v>
      </c>
      <c r="K332" s="1">
        <v>42045</v>
      </c>
      <c r="L332">
        <v>77.240000000000009</v>
      </c>
      <c r="N332" s="1">
        <v>42729</v>
      </c>
      <c r="O332">
        <v>10488.055</v>
      </c>
      <c r="Q332" s="1">
        <v>42629</v>
      </c>
      <c r="R332">
        <v>425.88599999999997</v>
      </c>
      <c r="T332" s="1">
        <v>42287</v>
      </c>
      <c r="U332">
        <v>2248.1940000000004</v>
      </c>
      <c r="Y332" t="s">
        <v>93</v>
      </c>
      <c r="Z332">
        <v>88.896000000000001</v>
      </c>
      <c r="AB332" t="s">
        <v>93</v>
      </c>
      <c r="AC332">
        <v>88.896000000000001</v>
      </c>
      <c r="AE332" t="s">
        <v>1151</v>
      </c>
      <c r="AF332">
        <v>632.52</v>
      </c>
      <c r="AJ332" t="s">
        <v>93</v>
      </c>
      <c r="AK332">
        <v>88.896000000000001</v>
      </c>
      <c r="AN332" t="s">
        <v>93</v>
      </c>
      <c r="AO332">
        <v>88.896000000000001</v>
      </c>
      <c r="AQ332" t="s">
        <v>93</v>
      </c>
      <c r="AR332">
        <v>667.99300000000017</v>
      </c>
      <c r="AV332" t="s">
        <v>93</v>
      </c>
      <c r="AW332">
        <v>667.99300000000017</v>
      </c>
      <c r="BA332" t="s">
        <v>264</v>
      </c>
      <c r="BB332" t="s">
        <v>10948</v>
      </c>
      <c r="BC332">
        <v>131.88000000000002</v>
      </c>
      <c r="BE332" t="s">
        <v>3192</v>
      </c>
      <c r="BF332" t="s">
        <v>10948</v>
      </c>
      <c r="BG332">
        <v>419.94399999999996</v>
      </c>
      <c r="BI332" t="s">
        <v>2106</v>
      </c>
      <c r="BJ332" t="s">
        <v>10948</v>
      </c>
      <c r="BK332">
        <v>5176.4129999999996</v>
      </c>
      <c r="BM332" t="s">
        <v>1203</v>
      </c>
      <c r="BN332" t="s">
        <v>10948</v>
      </c>
      <c r="BO332" t="s">
        <v>55</v>
      </c>
      <c r="BP332">
        <v>1088.7919999999997</v>
      </c>
    </row>
    <row r="333" spans="1:68" x14ac:dyDescent="0.25">
      <c r="A333" t="s">
        <v>1080</v>
      </c>
      <c r="B333" t="s">
        <v>10948</v>
      </c>
      <c r="C333" t="s">
        <v>79</v>
      </c>
      <c r="D333">
        <v>2.2140000000000004</v>
      </c>
      <c r="H333" s="1">
        <v>42049</v>
      </c>
      <c r="I333">
        <v>1079.962</v>
      </c>
      <c r="K333" s="1">
        <v>42049</v>
      </c>
      <c r="L333">
        <v>1079.962</v>
      </c>
      <c r="N333" s="1">
        <v>42728</v>
      </c>
      <c r="O333">
        <v>1938.2600000000002</v>
      </c>
      <c r="Q333" s="1">
        <v>41666</v>
      </c>
      <c r="R333">
        <v>426.67</v>
      </c>
      <c r="T333" s="1">
        <v>43060</v>
      </c>
      <c r="U333">
        <v>2236.1840000000002</v>
      </c>
      <c r="Y333" t="s">
        <v>2707</v>
      </c>
      <c r="Z333">
        <v>16.176000000000002</v>
      </c>
      <c r="AB333" t="s">
        <v>2707</v>
      </c>
      <c r="AC333">
        <v>16.176000000000002</v>
      </c>
      <c r="AE333" t="s">
        <v>1570</v>
      </c>
      <c r="AF333">
        <v>10.824000000000002</v>
      </c>
      <c r="AJ333" t="s">
        <v>2707</v>
      </c>
      <c r="AK333">
        <v>16.176000000000002</v>
      </c>
      <c r="AN333" t="s">
        <v>2707</v>
      </c>
      <c r="AO333">
        <v>16.176000000000002</v>
      </c>
      <c r="AQ333" t="s">
        <v>2707</v>
      </c>
      <c r="AR333">
        <v>88.896000000000001</v>
      </c>
      <c r="AV333" t="s">
        <v>2707</v>
      </c>
      <c r="AW333">
        <v>88.896000000000001</v>
      </c>
      <c r="BA333" t="s">
        <v>1345</v>
      </c>
      <c r="BB333" t="s">
        <v>10948</v>
      </c>
      <c r="BC333">
        <v>779.95000000000016</v>
      </c>
      <c r="BE333" t="s">
        <v>1150</v>
      </c>
      <c r="BF333" t="s">
        <v>10948</v>
      </c>
      <c r="BG333">
        <v>418.78200000000004</v>
      </c>
      <c r="BI333" t="s">
        <v>733</v>
      </c>
      <c r="BJ333" t="s">
        <v>10948</v>
      </c>
      <c r="BK333">
        <v>224.93700000000004</v>
      </c>
      <c r="BM333" t="s">
        <v>1856</v>
      </c>
      <c r="BN333" t="s">
        <v>10948</v>
      </c>
      <c r="BO333" t="s">
        <v>55</v>
      </c>
      <c r="BP333">
        <v>5.5840000000000005</v>
      </c>
    </row>
    <row r="334" spans="1:68" x14ac:dyDescent="0.25">
      <c r="C334" t="s">
        <v>12</v>
      </c>
      <c r="D334">
        <v>2.2140000000000004</v>
      </c>
      <c r="H334" s="1">
        <v>42050</v>
      </c>
      <c r="I334">
        <v>1602.38</v>
      </c>
      <c r="K334" s="1">
        <v>42050</v>
      </c>
      <c r="L334">
        <v>1602.38</v>
      </c>
      <c r="N334" s="1">
        <v>42727</v>
      </c>
      <c r="O334">
        <v>6965.857</v>
      </c>
      <c r="Q334" s="1">
        <v>42534</v>
      </c>
      <c r="R334">
        <v>430.43799999999993</v>
      </c>
      <c r="T334" s="1">
        <v>42894</v>
      </c>
      <c r="U334">
        <v>2227.038</v>
      </c>
      <c r="Y334" t="s">
        <v>892</v>
      </c>
      <c r="Z334">
        <v>45.149999999999991</v>
      </c>
      <c r="AB334" t="s">
        <v>892</v>
      </c>
      <c r="AC334">
        <v>45.149999999999991</v>
      </c>
      <c r="AE334" t="s">
        <v>2055</v>
      </c>
      <c r="AF334">
        <v>94.128000000000014</v>
      </c>
      <c r="AJ334" t="s">
        <v>892</v>
      </c>
      <c r="AK334">
        <v>45.149999999999991</v>
      </c>
      <c r="AN334" t="s">
        <v>892</v>
      </c>
      <c r="AO334">
        <v>45.149999999999991</v>
      </c>
      <c r="AQ334" t="s">
        <v>892</v>
      </c>
      <c r="AR334">
        <v>16.176000000000002</v>
      </c>
      <c r="AV334" t="s">
        <v>892</v>
      </c>
      <c r="AW334">
        <v>16.176000000000002</v>
      </c>
      <c r="BA334" t="s">
        <v>107</v>
      </c>
      <c r="BB334" t="s">
        <v>10948</v>
      </c>
      <c r="BC334">
        <v>211.16800000000001</v>
      </c>
      <c r="BE334" t="s">
        <v>2976</v>
      </c>
      <c r="BF334" t="s">
        <v>10948</v>
      </c>
      <c r="BG334">
        <v>416</v>
      </c>
      <c r="BI334" t="s">
        <v>41</v>
      </c>
      <c r="BJ334" t="s">
        <v>10948</v>
      </c>
      <c r="BK334">
        <v>728.94600000000003</v>
      </c>
      <c r="BM334" t="s">
        <v>863</v>
      </c>
      <c r="BN334" t="s">
        <v>10948</v>
      </c>
      <c r="BO334" t="s">
        <v>55</v>
      </c>
      <c r="BP334">
        <v>56.820000000000007</v>
      </c>
    </row>
    <row r="335" spans="1:68" x14ac:dyDescent="0.25">
      <c r="A335" t="s">
        <v>349</v>
      </c>
      <c r="B335" t="s">
        <v>10948</v>
      </c>
      <c r="C335" t="s">
        <v>79</v>
      </c>
      <c r="D335">
        <v>39.840000000000003</v>
      </c>
      <c r="H335" s="1">
        <v>42051</v>
      </c>
      <c r="I335">
        <v>160.43</v>
      </c>
      <c r="K335" s="1">
        <v>42051</v>
      </c>
      <c r="L335">
        <v>160.43</v>
      </c>
      <c r="N335" s="1">
        <v>42726</v>
      </c>
      <c r="O335">
        <v>1043.1279999999999</v>
      </c>
      <c r="Q335" s="1">
        <v>42791</v>
      </c>
      <c r="R335">
        <v>430.49200000000002</v>
      </c>
      <c r="T335" s="1">
        <v>41925</v>
      </c>
      <c r="U335">
        <v>2212.1819999999998</v>
      </c>
      <c r="Y335" t="s">
        <v>1750</v>
      </c>
      <c r="Z335">
        <v>17.64</v>
      </c>
      <c r="AB335" t="s">
        <v>1750</v>
      </c>
      <c r="AC335">
        <v>17.64</v>
      </c>
      <c r="AE335" t="s">
        <v>84</v>
      </c>
      <c r="AF335">
        <v>278.58600000000001</v>
      </c>
      <c r="AJ335" t="s">
        <v>1750</v>
      </c>
      <c r="AK335">
        <v>17.64</v>
      </c>
      <c r="AN335" t="s">
        <v>1750</v>
      </c>
      <c r="AO335">
        <v>17.64</v>
      </c>
      <c r="AQ335" t="s">
        <v>1750</v>
      </c>
      <c r="AR335">
        <v>45.149999999999991</v>
      </c>
      <c r="AV335" t="s">
        <v>1750</v>
      </c>
      <c r="AW335">
        <v>45.149999999999991</v>
      </c>
      <c r="BA335" t="s">
        <v>2660</v>
      </c>
      <c r="BB335" t="s">
        <v>10948</v>
      </c>
      <c r="BC335">
        <v>95.76</v>
      </c>
      <c r="BE335" t="s">
        <v>1506</v>
      </c>
      <c r="BF335" t="s">
        <v>10948</v>
      </c>
      <c r="BG335">
        <v>414</v>
      </c>
      <c r="BI335" t="s">
        <v>2995</v>
      </c>
      <c r="BJ335" t="s">
        <v>10948</v>
      </c>
      <c r="BK335">
        <v>695.7</v>
      </c>
      <c r="BM335" t="s">
        <v>1349</v>
      </c>
      <c r="BN335" t="s">
        <v>10948</v>
      </c>
      <c r="BO335" t="s">
        <v>55</v>
      </c>
      <c r="BP335">
        <v>128.11199999999999</v>
      </c>
    </row>
    <row r="336" spans="1:68" x14ac:dyDescent="0.25">
      <c r="C336" t="s">
        <v>21</v>
      </c>
      <c r="D336">
        <v>15.936000000000002</v>
      </c>
      <c r="H336" s="1">
        <v>42053</v>
      </c>
      <c r="I336">
        <v>105.84399999999999</v>
      </c>
      <c r="K336" s="1">
        <v>42053</v>
      </c>
      <c r="L336">
        <v>105.84399999999999</v>
      </c>
      <c r="N336" s="1">
        <v>42724</v>
      </c>
      <c r="O336">
        <v>134.54000000000002</v>
      </c>
      <c r="Q336" s="1">
        <v>42184</v>
      </c>
      <c r="R336">
        <v>432.92600000000004</v>
      </c>
      <c r="T336" s="1">
        <v>41699</v>
      </c>
      <c r="U336">
        <v>2203.1509999999998</v>
      </c>
      <c r="Y336" t="s">
        <v>385</v>
      </c>
      <c r="Z336">
        <v>25.991999999999997</v>
      </c>
      <c r="AB336" t="s">
        <v>385</v>
      </c>
      <c r="AC336">
        <v>25.991999999999997</v>
      </c>
      <c r="AE336" t="s">
        <v>531</v>
      </c>
      <c r="AF336">
        <v>69.760000000000005</v>
      </c>
      <c r="AJ336" t="s">
        <v>385</v>
      </c>
      <c r="AK336">
        <v>25.991999999999997</v>
      </c>
      <c r="AN336" t="s">
        <v>385</v>
      </c>
      <c r="AO336">
        <v>25.991999999999997</v>
      </c>
      <c r="AQ336" t="s">
        <v>385</v>
      </c>
      <c r="AR336">
        <v>17.64</v>
      </c>
      <c r="AV336" t="s">
        <v>385</v>
      </c>
      <c r="AW336">
        <v>17.64</v>
      </c>
      <c r="BA336" t="s">
        <v>362</v>
      </c>
      <c r="BB336" t="s">
        <v>10948</v>
      </c>
      <c r="BC336">
        <v>3819.0880000000002</v>
      </c>
      <c r="BE336" t="s">
        <v>1815</v>
      </c>
      <c r="BF336" t="s">
        <v>10948</v>
      </c>
      <c r="BG336">
        <v>412.76400000000001</v>
      </c>
      <c r="BI336" t="s">
        <v>323</v>
      </c>
      <c r="BJ336" t="s">
        <v>10948</v>
      </c>
      <c r="BK336">
        <v>259.89600000000002</v>
      </c>
      <c r="BM336" t="s">
        <v>520</v>
      </c>
      <c r="BN336" t="s">
        <v>10948</v>
      </c>
      <c r="BO336" t="s">
        <v>55</v>
      </c>
      <c r="BP336">
        <v>21.96</v>
      </c>
    </row>
    <row r="337" spans="1:68" x14ac:dyDescent="0.25">
      <c r="A337" t="s">
        <v>3097</v>
      </c>
      <c r="B337" t="s">
        <v>10948</v>
      </c>
      <c r="C337" t="s">
        <v>79</v>
      </c>
      <c r="D337">
        <v>3999.95</v>
      </c>
      <c r="H337" s="1">
        <v>42055</v>
      </c>
      <c r="I337">
        <v>316.77999999999997</v>
      </c>
      <c r="K337" s="1">
        <v>42055</v>
      </c>
      <c r="L337">
        <v>316.77999999999997</v>
      </c>
      <c r="N337" s="1">
        <v>42723</v>
      </c>
      <c r="O337">
        <v>815.11200000000008</v>
      </c>
      <c r="Q337" s="1">
        <v>42486</v>
      </c>
      <c r="R337">
        <v>434.64600000000002</v>
      </c>
      <c r="T337" s="1">
        <v>42475</v>
      </c>
      <c r="U337">
        <v>2201.8559999999998</v>
      </c>
      <c r="Y337" t="s">
        <v>2513</v>
      </c>
      <c r="Z337">
        <v>199.72799999999998</v>
      </c>
      <c r="AB337" t="s">
        <v>2513</v>
      </c>
      <c r="AC337">
        <v>199.72799999999998</v>
      </c>
      <c r="AE337" t="s">
        <v>3211</v>
      </c>
      <c r="AF337">
        <v>8.0960000000000001</v>
      </c>
      <c r="AJ337" t="s">
        <v>2513</v>
      </c>
      <c r="AK337">
        <v>199.72799999999998</v>
      </c>
      <c r="AN337" t="s">
        <v>2513</v>
      </c>
      <c r="AO337">
        <v>199.72799999999998</v>
      </c>
      <c r="AQ337" t="s">
        <v>2513</v>
      </c>
      <c r="AR337">
        <v>25.991999999999997</v>
      </c>
      <c r="AV337" t="s">
        <v>2513</v>
      </c>
      <c r="AW337">
        <v>25.991999999999997</v>
      </c>
      <c r="BA337" t="s">
        <v>100</v>
      </c>
      <c r="BB337" t="s">
        <v>10948</v>
      </c>
      <c r="BC337">
        <v>105.584</v>
      </c>
      <c r="BE337" t="s">
        <v>1394</v>
      </c>
      <c r="BF337" t="s">
        <v>10948</v>
      </c>
      <c r="BG337">
        <v>409.91800000000001</v>
      </c>
      <c r="BI337" t="s">
        <v>1171</v>
      </c>
      <c r="BJ337" t="s">
        <v>10948</v>
      </c>
      <c r="BK337">
        <v>135.94999999999999</v>
      </c>
      <c r="BM337" t="s">
        <v>854</v>
      </c>
      <c r="BN337" t="s">
        <v>10948</v>
      </c>
      <c r="BO337" t="s">
        <v>55</v>
      </c>
      <c r="BP337">
        <v>55.167999999999999</v>
      </c>
    </row>
    <row r="338" spans="1:68" x14ac:dyDescent="0.25">
      <c r="A338" t="s">
        <v>1754</v>
      </c>
      <c r="B338" t="s">
        <v>10948</v>
      </c>
      <c r="C338" t="s">
        <v>79</v>
      </c>
      <c r="D338">
        <v>7.5600000000000005</v>
      </c>
      <c r="H338" s="1">
        <v>42056</v>
      </c>
      <c r="I338">
        <v>2591.1</v>
      </c>
      <c r="K338" s="1">
        <v>42056</v>
      </c>
      <c r="L338">
        <v>2591.1</v>
      </c>
      <c r="N338" s="1">
        <v>42722</v>
      </c>
      <c r="O338">
        <v>7051.35</v>
      </c>
      <c r="Q338" s="1">
        <v>42521</v>
      </c>
      <c r="R338">
        <v>438.85899999999998</v>
      </c>
      <c r="T338" s="1">
        <v>42127</v>
      </c>
      <c r="U338">
        <v>2198.7599999999998</v>
      </c>
      <c r="Y338" t="s">
        <v>1634</v>
      </c>
      <c r="Z338">
        <v>515.79</v>
      </c>
      <c r="AB338" t="s">
        <v>1634</v>
      </c>
      <c r="AC338">
        <v>515.79</v>
      </c>
      <c r="AE338" t="s">
        <v>2211</v>
      </c>
      <c r="AF338">
        <v>136.32</v>
      </c>
      <c r="AJ338" t="s">
        <v>1634</v>
      </c>
      <c r="AK338">
        <v>515.79</v>
      </c>
      <c r="AN338" t="s">
        <v>1634</v>
      </c>
      <c r="AO338">
        <v>515.79</v>
      </c>
      <c r="AQ338" t="s">
        <v>1634</v>
      </c>
      <c r="AR338">
        <v>199.72799999999998</v>
      </c>
      <c r="AV338" t="s">
        <v>1634</v>
      </c>
      <c r="AW338">
        <v>199.72799999999998</v>
      </c>
      <c r="BA338" t="s">
        <v>628</v>
      </c>
      <c r="BB338" t="s">
        <v>10948</v>
      </c>
      <c r="BC338">
        <v>136.43700000000001</v>
      </c>
      <c r="BE338" t="s">
        <v>2809</v>
      </c>
      <c r="BF338" t="s">
        <v>10948</v>
      </c>
      <c r="BG338">
        <v>409.7</v>
      </c>
      <c r="BI338" t="s">
        <v>580</v>
      </c>
      <c r="BJ338" t="s">
        <v>10948</v>
      </c>
      <c r="BK338">
        <v>574.39200000000005</v>
      </c>
      <c r="BM338" t="s">
        <v>1225</v>
      </c>
      <c r="BN338" t="s">
        <v>10948</v>
      </c>
      <c r="BO338" t="s">
        <v>55</v>
      </c>
      <c r="BP338">
        <v>338.04</v>
      </c>
    </row>
    <row r="339" spans="1:68" x14ac:dyDescent="0.25">
      <c r="A339" t="s">
        <v>269</v>
      </c>
      <c r="B339" t="s">
        <v>10948</v>
      </c>
      <c r="C339" t="s">
        <v>12</v>
      </c>
      <c r="D339">
        <v>189.88200000000001</v>
      </c>
      <c r="H339" s="1">
        <v>42057</v>
      </c>
      <c r="I339">
        <v>79.36</v>
      </c>
      <c r="K339" s="1">
        <v>42057</v>
      </c>
      <c r="L339">
        <v>79.36</v>
      </c>
      <c r="N339" s="1">
        <v>42721</v>
      </c>
      <c r="O339">
        <v>12185.134</v>
      </c>
      <c r="Q339" s="1">
        <v>42961</v>
      </c>
      <c r="R339">
        <v>440.73599999999993</v>
      </c>
      <c r="T339" s="1">
        <v>42933</v>
      </c>
      <c r="U339">
        <v>2191.8729999999996</v>
      </c>
      <c r="Y339" t="s">
        <v>480</v>
      </c>
      <c r="Z339">
        <v>229.886</v>
      </c>
      <c r="AB339" t="s">
        <v>480</v>
      </c>
      <c r="AC339">
        <v>229.886</v>
      </c>
      <c r="AE339" t="s">
        <v>1195</v>
      </c>
      <c r="AF339">
        <v>19.782</v>
      </c>
      <c r="AJ339" t="s">
        <v>480</v>
      </c>
      <c r="AK339">
        <v>229.886</v>
      </c>
      <c r="AN339" t="s">
        <v>480</v>
      </c>
      <c r="AO339">
        <v>229.886</v>
      </c>
      <c r="AQ339" t="s">
        <v>480</v>
      </c>
      <c r="AR339">
        <v>515.79</v>
      </c>
      <c r="AV339" t="s">
        <v>480</v>
      </c>
      <c r="AW339">
        <v>515.79</v>
      </c>
      <c r="BA339" t="s">
        <v>1332</v>
      </c>
      <c r="BB339" t="s">
        <v>10948</v>
      </c>
      <c r="BC339">
        <v>743.98799999999994</v>
      </c>
      <c r="BE339" t="s">
        <v>1690</v>
      </c>
      <c r="BF339" t="s">
        <v>10948</v>
      </c>
      <c r="BG339">
        <v>403.2</v>
      </c>
      <c r="BI339" t="s">
        <v>1050</v>
      </c>
      <c r="BJ339" t="s">
        <v>10948</v>
      </c>
      <c r="BK339">
        <v>1151.52</v>
      </c>
      <c r="BM339" t="s">
        <v>680</v>
      </c>
      <c r="BN339" t="s">
        <v>10948</v>
      </c>
      <c r="BO339" t="s">
        <v>55</v>
      </c>
      <c r="BP339">
        <v>965.84999999999991</v>
      </c>
    </row>
    <row r="340" spans="1:68" x14ac:dyDescent="0.25">
      <c r="A340" t="s">
        <v>1305</v>
      </c>
      <c r="B340" t="s">
        <v>10948</v>
      </c>
      <c r="C340" t="s">
        <v>55</v>
      </c>
      <c r="D340">
        <v>2678.94</v>
      </c>
      <c r="H340" s="1">
        <v>42058</v>
      </c>
      <c r="I340">
        <v>37.776000000000003</v>
      </c>
      <c r="K340" s="1">
        <v>42058</v>
      </c>
      <c r="L340">
        <v>37.776000000000003</v>
      </c>
      <c r="N340" s="1">
        <v>42720</v>
      </c>
      <c r="O340">
        <v>628.54199999999992</v>
      </c>
      <c r="Q340" s="1">
        <v>42463</v>
      </c>
      <c r="R340">
        <v>441.19799999999998</v>
      </c>
      <c r="T340" s="1">
        <v>42437</v>
      </c>
      <c r="U340">
        <v>2190.81</v>
      </c>
      <c r="Y340" t="s">
        <v>2820</v>
      </c>
      <c r="Z340">
        <v>45.507999999999996</v>
      </c>
      <c r="AB340" t="s">
        <v>2820</v>
      </c>
      <c r="AC340">
        <v>45.507999999999996</v>
      </c>
      <c r="AE340" t="s">
        <v>2581</v>
      </c>
      <c r="AF340">
        <v>78.144000000000005</v>
      </c>
      <c r="AJ340" t="s">
        <v>2820</v>
      </c>
      <c r="AK340">
        <v>45.507999999999996</v>
      </c>
      <c r="AN340" t="s">
        <v>2820</v>
      </c>
      <c r="AO340">
        <v>45.507999999999996</v>
      </c>
      <c r="AQ340" t="s">
        <v>2820</v>
      </c>
      <c r="AR340">
        <v>229.886</v>
      </c>
      <c r="AV340" t="s">
        <v>2820</v>
      </c>
      <c r="AW340">
        <v>229.886</v>
      </c>
      <c r="BA340" t="s">
        <v>2048</v>
      </c>
      <c r="BB340" t="s">
        <v>10948</v>
      </c>
      <c r="BC340">
        <v>635.96</v>
      </c>
      <c r="BE340" t="s">
        <v>1529</v>
      </c>
      <c r="BF340" t="s">
        <v>10948</v>
      </c>
      <c r="BG340">
        <v>402.32</v>
      </c>
      <c r="BI340" t="s">
        <v>264</v>
      </c>
      <c r="BJ340" t="s">
        <v>10948</v>
      </c>
      <c r="BK340">
        <v>131.88000000000002</v>
      </c>
      <c r="BM340" t="s">
        <v>2941</v>
      </c>
      <c r="BN340" t="s">
        <v>10948</v>
      </c>
      <c r="BO340" t="s">
        <v>55</v>
      </c>
      <c r="BP340">
        <v>373.08</v>
      </c>
    </row>
    <row r="341" spans="1:68" x14ac:dyDescent="0.25">
      <c r="A341" t="s">
        <v>546</v>
      </c>
      <c r="B341" t="s">
        <v>10948</v>
      </c>
      <c r="C341" t="s">
        <v>79</v>
      </c>
      <c r="D341">
        <v>32.129999999999995</v>
      </c>
      <c r="H341" s="1">
        <v>42060</v>
      </c>
      <c r="I341">
        <v>25.869999999999997</v>
      </c>
      <c r="K341" s="1">
        <v>42060</v>
      </c>
      <c r="L341">
        <v>25.869999999999997</v>
      </c>
      <c r="N341" s="1">
        <v>42719</v>
      </c>
      <c r="O341">
        <v>2637.087</v>
      </c>
      <c r="Q341" s="1">
        <v>42215</v>
      </c>
      <c r="R341">
        <v>443.80199999999996</v>
      </c>
      <c r="T341" s="1">
        <v>41831</v>
      </c>
      <c r="U341">
        <v>2187.2060000000001</v>
      </c>
      <c r="Y341" t="s">
        <v>783</v>
      </c>
      <c r="Z341">
        <v>64.064000000000007</v>
      </c>
      <c r="AB341" t="s">
        <v>783</v>
      </c>
      <c r="AC341">
        <v>64.064000000000007</v>
      </c>
      <c r="AE341" t="s">
        <v>624</v>
      </c>
      <c r="AF341">
        <v>345.84000000000003</v>
      </c>
      <c r="AJ341" t="s">
        <v>783</v>
      </c>
      <c r="AK341">
        <v>64.064000000000007</v>
      </c>
      <c r="AN341" t="s">
        <v>783</v>
      </c>
      <c r="AO341">
        <v>64.064000000000007</v>
      </c>
      <c r="AQ341" t="s">
        <v>783</v>
      </c>
      <c r="AR341">
        <v>45.507999999999996</v>
      </c>
      <c r="AV341" t="s">
        <v>783</v>
      </c>
      <c r="AW341">
        <v>45.507999999999996</v>
      </c>
      <c r="BA341" t="s">
        <v>1849</v>
      </c>
      <c r="BB341" t="s">
        <v>10948</v>
      </c>
      <c r="BC341">
        <v>277.15799999999996</v>
      </c>
      <c r="BE341" t="s">
        <v>346</v>
      </c>
      <c r="BF341" t="s">
        <v>10948</v>
      </c>
      <c r="BG341">
        <v>401.87400000000002</v>
      </c>
      <c r="BI341" t="s">
        <v>1345</v>
      </c>
      <c r="BJ341" t="s">
        <v>10948</v>
      </c>
      <c r="BK341">
        <v>779.95000000000016</v>
      </c>
      <c r="BM341" t="s">
        <v>727</v>
      </c>
      <c r="BN341" t="s">
        <v>10948</v>
      </c>
      <c r="BO341" t="s">
        <v>55</v>
      </c>
      <c r="BP341">
        <v>26.86</v>
      </c>
    </row>
    <row r="342" spans="1:68" x14ac:dyDescent="0.25">
      <c r="A342" t="s">
        <v>1690</v>
      </c>
      <c r="B342" t="s">
        <v>10948</v>
      </c>
      <c r="C342" t="s">
        <v>79</v>
      </c>
      <c r="D342">
        <v>241.92</v>
      </c>
      <c r="H342" s="1">
        <v>42062</v>
      </c>
      <c r="I342">
        <v>1159.271</v>
      </c>
      <c r="K342" s="1">
        <v>42062</v>
      </c>
      <c r="L342">
        <v>1159.271</v>
      </c>
      <c r="N342" s="1">
        <v>42718</v>
      </c>
      <c r="O342">
        <v>828.654</v>
      </c>
      <c r="Q342" s="1">
        <v>42174</v>
      </c>
      <c r="R342">
        <v>446.346</v>
      </c>
      <c r="T342" s="1">
        <v>42568</v>
      </c>
      <c r="U342">
        <v>2184.88</v>
      </c>
      <c r="Y342" t="s">
        <v>2174</v>
      </c>
      <c r="Z342">
        <v>160.33600000000001</v>
      </c>
      <c r="AB342" t="s">
        <v>2174</v>
      </c>
      <c r="AC342">
        <v>160.33600000000001</v>
      </c>
      <c r="AE342" t="s">
        <v>124</v>
      </c>
      <c r="AF342">
        <v>937.46399999999994</v>
      </c>
      <c r="AJ342" t="s">
        <v>2174</v>
      </c>
      <c r="AK342">
        <v>160.33600000000001</v>
      </c>
      <c r="AN342" t="s">
        <v>2174</v>
      </c>
      <c r="AO342">
        <v>160.33600000000001</v>
      </c>
      <c r="AQ342" t="s">
        <v>2174</v>
      </c>
      <c r="AR342">
        <v>64.064000000000007</v>
      </c>
      <c r="AV342" t="s">
        <v>2174</v>
      </c>
      <c r="AW342">
        <v>64.064000000000007</v>
      </c>
      <c r="BA342" t="s">
        <v>36</v>
      </c>
      <c r="BB342" t="s">
        <v>10948</v>
      </c>
      <c r="BC342">
        <v>209.96999999999997</v>
      </c>
      <c r="BE342" t="s">
        <v>30</v>
      </c>
      <c r="BF342" t="s">
        <v>10948</v>
      </c>
      <c r="BG342">
        <v>400.03199999999998</v>
      </c>
      <c r="BI342" t="s">
        <v>107</v>
      </c>
      <c r="BJ342" t="s">
        <v>10948</v>
      </c>
      <c r="BK342">
        <v>211.16800000000001</v>
      </c>
      <c r="BM342" t="s">
        <v>1200</v>
      </c>
      <c r="BN342" t="s">
        <v>10948</v>
      </c>
      <c r="BO342" t="s">
        <v>55</v>
      </c>
      <c r="BP342">
        <v>77.88</v>
      </c>
    </row>
    <row r="343" spans="1:68" x14ac:dyDescent="0.25">
      <c r="C343" t="s">
        <v>21</v>
      </c>
      <c r="D343">
        <v>161.28</v>
      </c>
      <c r="H343" s="1">
        <v>42063</v>
      </c>
      <c r="I343">
        <v>551.26400000000001</v>
      </c>
      <c r="K343" s="1">
        <v>42063</v>
      </c>
      <c r="L343">
        <v>551.26400000000001</v>
      </c>
      <c r="N343" s="1">
        <v>42717</v>
      </c>
      <c r="O343">
        <v>1194.088</v>
      </c>
      <c r="Q343" s="1">
        <v>41938</v>
      </c>
      <c r="R343">
        <v>447.88000000000005</v>
      </c>
      <c r="T343" s="1">
        <v>42986</v>
      </c>
      <c r="U343">
        <v>2184.3270000000002</v>
      </c>
      <c r="Y343" t="s">
        <v>568</v>
      </c>
      <c r="Z343">
        <v>3099.3539999999998</v>
      </c>
      <c r="AB343" t="s">
        <v>568</v>
      </c>
      <c r="AC343">
        <v>3099.3539999999998</v>
      </c>
      <c r="AE343" t="s">
        <v>3164</v>
      </c>
      <c r="AF343">
        <v>2330.6499999999996</v>
      </c>
      <c r="AJ343" t="s">
        <v>568</v>
      </c>
      <c r="AK343">
        <v>3099.3539999999998</v>
      </c>
      <c r="AN343" t="s">
        <v>568</v>
      </c>
      <c r="AO343">
        <v>3099.3539999999998</v>
      </c>
      <c r="AQ343" t="s">
        <v>568</v>
      </c>
      <c r="AR343">
        <v>160.33600000000001</v>
      </c>
      <c r="AV343" t="s">
        <v>568</v>
      </c>
      <c r="AW343">
        <v>160.33600000000001</v>
      </c>
      <c r="BA343" t="s">
        <v>716</v>
      </c>
      <c r="BB343" t="s">
        <v>10948</v>
      </c>
      <c r="BC343">
        <v>109.48</v>
      </c>
      <c r="BE343" t="s">
        <v>525</v>
      </c>
      <c r="BF343" t="s">
        <v>10948</v>
      </c>
      <c r="BG343">
        <v>398.87099999999998</v>
      </c>
      <c r="BI343" t="s">
        <v>2660</v>
      </c>
      <c r="BJ343" t="s">
        <v>10948</v>
      </c>
      <c r="BK343">
        <v>95.76</v>
      </c>
      <c r="BM343" t="s">
        <v>726</v>
      </c>
      <c r="BN343" t="s">
        <v>10948</v>
      </c>
      <c r="BO343" t="s">
        <v>55</v>
      </c>
      <c r="BP343">
        <v>102.33600000000001</v>
      </c>
    </row>
    <row r="344" spans="1:68" x14ac:dyDescent="0.25">
      <c r="A344" t="s">
        <v>2011</v>
      </c>
      <c r="B344" t="s">
        <v>10948</v>
      </c>
      <c r="C344" t="s">
        <v>21</v>
      </c>
      <c r="D344">
        <v>136.46400000000003</v>
      </c>
      <c r="H344" s="1">
        <v>42064</v>
      </c>
      <c r="I344">
        <v>1642.1743999999999</v>
      </c>
      <c r="K344" s="1">
        <v>42064</v>
      </c>
      <c r="L344">
        <v>1642.1743999999999</v>
      </c>
      <c r="N344" s="1">
        <v>42716</v>
      </c>
      <c r="O344">
        <v>1981.1149999999996</v>
      </c>
      <c r="Q344" s="1">
        <v>42202</v>
      </c>
      <c r="R344">
        <v>448.08200000000005</v>
      </c>
      <c r="T344" s="1">
        <v>42582</v>
      </c>
      <c r="U344">
        <v>2174.1580000000004</v>
      </c>
      <c r="Y344" t="s">
        <v>2926</v>
      </c>
      <c r="Z344">
        <v>49.128</v>
      </c>
      <c r="AB344" t="s">
        <v>2926</v>
      </c>
      <c r="AC344">
        <v>49.128</v>
      </c>
      <c r="AE344" t="s">
        <v>3224</v>
      </c>
      <c r="AF344">
        <v>1286.8499999999999</v>
      </c>
      <c r="AJ344" t="s">
        <v>2926</v>
      </c>
      <c r="AK344">
        <v>49.128</v>
      </c>
      <c r="AN344" t="s">
        <v>2926</v>
      </c>
      <c r="AO344">
        <v>49.128</v>
      </c>
      <c r="AQ344" t="s">
        <v>2926</v>
      </c>
      <c r="AR344">
        <v>3099.3539999999998</v>
      </c>
      <c r="AV344" t="s">
        <v>2926</v>
      </c>
      <c r="AW344">
        <v>3099.3539999999998</v>
      </c>
      <c r="BA344" t="s">
        <v>1757</v>
      </c>
      <c r="BB344" t="s">
        <v>10948</v>
      </c>
      <c r="BC344">
        <v>34.056000000000004</v>
      </c>
      <c r="BE344" t="s">
        <v>1241</v>
      </c>
      <c r="BF344" t="s">
        <v>10948</v>
      </c>
      <c r="BG344">
        <v>398.35199999999998</v>
      </c>
      <c r="BI344" t="s">
        <v>362</v>
      </c>
      <c r="BJ344" t="s">
        <v>10948</v>
      </c>
      <c r="BK344">
        <v>3819.0880000000002</v>
      </c>
      <c r="BM344" t="s">
        <v>2054</v>
      </c>
      <c r="BN344" t="s">
        <v>10948</v>
      </c>
      <c r="BO344" t="s">
        <v>55</v>
      </c>
      <c r="BP344">
        <v>194.94</v>
      </c>
    </row>
    <row r="345" spans="1:68" x14ac:dyDescent="0.25">
      <c r="A345" t="s">
        <v>779</v>
      </c>
      <c r="B345" t="s">
        <v>10948</v>
      </c>
      <c r="C345" t="s">
        <v>79</v>
      </c>
      <c r="D345">
        <v>117.96</v>
      </c>
      <c r="H345" s="1">
        <v>42065</v>
      </c>
      <c r="I345">
        <v>899.56999999999994</v>
      </c>
      <c r="K345" s="1">
        <v>42065</v>
      </c>
      <c r="L345">
        <v>899.56999999999994</v>
      </c>
      <c r="N345" s="1">
        <v>42715</v>
      </c>
      <c r="O345">
        <v>6102.2500000000009</v>
      </c>
      <c r="Q345" s="1">
        <v>42601</v>
      </c>
      <c r="R345">
        <v>448.79200000000003</v>
      </c>
      <c r="T345" s="1">
        <v>42003</v>
      </c>
      <c r="U345">
        <v>2172.6510000000003</v>
      </c>
      <c r="Y345" t="s">
        <v>3192</v>
      </c>
      <c r="Z345">
        <v>1229.8359999999998</v>
      </c>
      <c r="AB345" t="s">
        <v>3192</v>
      </c>
      <c r="AC345">
        <v>1229.8359999999998</v>
      </c>
      <c r="AE345" t="s">
        <v>3139</v>
      </c>
      <c r="AF345">
        <v>1035.8</v>
      </c>
      <c r="AJ345" t="s">
        <v>3192</v>
      </c>
      <c r="AK345">
        <v>1229.8359999999998</v>
      </c>
      <c r="AN345" t="s">
        <v>3192</v>
      </c>
      <c r="AO345">
        <v>1229.8359999999998</v>
      </c>
      <c r="AQ345" t="s">
        <v>3192</v>
      </c>
      <c r="AR345">
        <v>49.128</v>
      </c>
      <c r="AV345" t="s">
        <v>3192</v>
      </c>
      <c r="AW345">
        <v>49.128</v>
      </c>
      <c r="BA345" t="s">
        <v>2908</v>
      </c>
      <c r="BB345" t="s">
        <v>10948</v>
      </c>
      <c r="BC345">
        <v>54.34</v>
      </c>
      <c r="BE345" t="s">
        <v>3216</v>
      </c>
      <c r="BF345" t="s">
        <v>10948</v>
      </c>
      <c r="BG345">
        <v>396</v>
      </c>
      <c r="BI345" t="s">
        <v>100</v>
      </c>
      <c r="BJ345" t="s">
        <v>10948</v>
      </c>
      <c r="BK345">
        <v>105.584</v>
      </c>
      <c r="BM345" t="s">
        <v>935</v>
      </c>
      <c r="BN345" t="s">
        <v>10948</v>
      </c>
      <c r="BO345" t="s">
        <v>55</v>
      </c>
      <c r="BP345">
        <v>3.9119999999999999</v>
      </c>
    </row>
    <row r="346" spans="1:68" x14ac:dyDescent="0.25">
      <c r="A346" t="s">
        <v>494</v>
      </c>
      <c r="B346" t="s">
        <v>10948</v>
      </c>
      <c r="C346" t="s">
        <v>79</v>
      </c>
      <c r="D346">
        <v>82.367999999999995</v>
      </c>
      <c r="H346" s="1">
        <v>42068</v>
      </c>
      <c r="I346">
        <v>1969.2669999999998</v>
      </c>
      <c r="K346" s="1">
        <v>42068</v>
      </c>
      <c r="L346">
        <v>1969.2669999999998</v>
      </c>
      <c r="N346" s="1">
        <v>42714</v>
      </c>
      <c r="O346">
        <v>3459.7100000000005</v>
      </c>
      <c r="Q346" s="1">
        <v>42866</v>
      </c>
      <c r="R346">
        <v>449.46900000000005</v>
      </c>
      <c r="T346" s="1">
        <v>42813</v>
      </c>
      <c r="U346">
        <v>2166.248</v>
      </c>
      <c r="Y346" t="s">
        <v>1464</v>
      </c>
      <c r="Z346">
        <v>783.60799999999983</v>
      </c>
      <c r="AB346" t="s">
        <v>1464</v>
      </c>
      <c r="AC346">
        <v>783.60799999999983</v>
      </c>
      <c r="AE346" t="s">
        <v>5923</v>
      </c>
      <c r="AF346">
        <v>478.81199999999995</v>
      </c>
      <c r="AJ346" t="s">
        <v>1464</v>
      </c>
      <c r="AK346">
        <v>783.60799999999983</v>
      </c>
      <c r="AN346" t="s">
        <v>1464</v>
      </c>
      <c r="AO346">
        <v>783.60799999999983</v>
      </c>
      <c r="AQ346" t="s">
        <v>1464</v>
      </c>
      <c r="AR346">
        <v>1229.8359999999998</v>
      </c>
      <c r="AV346" t="s">
        <v>1464</v>
      </c>
      <c r="AW346">
        <v>1229.8359999999998</v>
      </c>
      <c r="BA346" t="s">
        <v>3089</v>
      </c>
      <c r="BB346" t="s">
        <v>10948</v>
      </c>
      <c r="BC346">
        <v>9.5550000000000015</v>
      </c>
      <c r="BE346" t="s">
        <v>2008</v>
      </c>
      <c r="BF346" t="s">
        <v>10948</v>
      </c>
      <c r="BG346">
        <v>394.81600000000003</v>
      </c>
      <c r="BI346" t="s">
        <v>628</v>
      </c>
      <c r="BJ346" t="s">
        <v>10948</v>
      </c>
      <c r="BK346">
        <v>136.43700000000001</v>
      </c>
      <c r="BM346" t="s">
        <v>2775</v>
      </c>
      <c r="BN346" t="s">
        <v>10948</v>
      </c>
      <c r="BO346" t="s">
        <v>55</v>
      </c>
      <c r="BP346">
        <v>32.064</v>
      </c>
    </row>
    <row r="347" spans="1:68" x14ac:dyDescent="0.25">
      <c r="C347" t="s">
        <v>12</v>
      </c>
      <c r="D347">
        <v>154.44</v>
      </c>
      <c r="H347" s="1">
        <v>42069</v>
      </c>
      <c r="I347">
        <v>1555.2440000000001</v>
      </c>
      <c r="K347" s="1">
        <v>42069</v>
      </c>
      <c r="L347">
        <v>1555.2440000000001</v>
      </c>
      <c r="N347" s="1">
        <v>42713</v>
      </c>
      <c r="O347">
        <v>1855.4829999999999</v>
      </c>
      <c r="Q347" s="1">
        <v>42758</v>
      </c>
      <c r="R347">
        <v>450.33400000000006</v>
      </c>
      <c r="T347" s="1">
        <v>42034</v>
      </c>
      <c r="U347">
        <v>2161.6400000000003</v>
      </c>
      <c r="Y347" t="s">
        <v>3016</v>
      </c>
      <c r="Z347">
        <v>335.88799999999998</v>
      </c>
      <c r="AB347" t="s">
        <v>3016</v>
      </c>
      <c r="AC347">
        <v>335.88799999999998</v>
      </c>
      <c r="AE347" t="s">
        <v>104</v>
      </c>
      <c r="AF347">
        <v>755.47</v>
      </c>
      <c r="AJ347" t="s">
        <v>3016</v>
      </c>
      <c r="AK347">
        <v>335.88799999999998</v>
      </c>
      <c r="AN347" t="s">
        <v>3016</v>
      </c>
      <c r="AO347">
        <v>335.88799999999998</v>
      </c>
      <c r="AQ347" t="s">
        <v>3016</v>
      </c>
      <c r="AR347">
        <v>783.60799999999983</v>
      </c>
      <c r="AV347" t="s">
        <v>3016</v>
      </c>
      <c r="AW347">
        <v>783.60799999999983</v>
      </c>
      <c r="BA347" t="s">
        <v>2290</v>
      </c>
      <c r="BB347" t="s">
        <v>10948</v>
      </c>
      <c r="BC347">
        <v>6.1539999999999999</v>
      </c>
      <c r="BE347" t="s">
        <v>494</v>
      </c>
      <c r="BF347" t="s">
        <v>10948</v>
      </c>
      <c r="BG347">
        <v>391.24799999999999</v>
      </c>
      <c r="BI347" t="s">
        <v>1332</v>
      </c>
      <c r="BJ347" t="s">
        <v>10948</v>
      </c>
      <c r="BK347">
        <v>743.98799999999994</v>
      </c>
      <c r="BM347" t="s">
        <v>3159</v>
      </c>
      <c r="BN347" t="s">
        <v>10948</v>
      </c>
      <c r="BO347" t="s">
        <v>55</v>
      </c>
      <c r="BP347">
        <v>44.460000000000008</v>
      </c>
    </row>
    <row r="348" spans="1:68" x14ac:dyDescent="0.25">
      <c r="C348" t="s">
        <v>21</v>
      </c>
      <c r="D348">
        <v>154.44</v>
      </c>
      <c r="H348" s="1">
        <v>42070</v>
      </c>
      <c r="I348">
        <v>807.54000000000008</v>
      </c>
      <c r="K348" s="1">
        <v>42070</v>
      </c>
      <c r="L348">
        <v>807.54000000000008</v>
      </c>
      <c r="N348" s="1">
        <v>42712</v>
      </c>
      <c r="O348">
        <v>4709.0950000000012</v>
      </c>
      <c r="Q348" s="1">
        <v>42125</v>
      </c>
      <c r="R348">
        <v>450.94</v>
      </c>
      <c r="T348" s="1">
        <v>42461</v>
      </c>
      <c r="U348">
        <v>2161.48</v>
      </c>
      <c r="Y348" t="s">
        <v>2610</v>
      </c>
      <c r="Z348">
        <v>2865.6</v>
      </c>
      <c r="AB348" t="s">
        <v>2610</v>
      </c>
      <c r="AC348">
        <v>2865.6</v>
      </c>
      <c r="AE348" t="s">
        <v>5930</v>
      </c>
      <c r="AF348">
        <v>53.754000000000005</v>
      </c>
      <c r="AJ348" t="s">
        <v>2610</v>
      </c>
      <c r="AK348">
        <v>2865.6</v>
      </c>
      <c r="AN348" t="s">
        <v>2610</v>
      </c>
      <c r="AO348">
        <v>2865.6</v>
      </c>
      <c r="AQ348" t="s">
        <v>2610</v>
      </c>
      <c r="AR348">
        <v>335.88799999999998</v>
      </c>
      <c r="AV348" t="s">
        <v>2610</v>
      </c>
      <c r="AW348">
        <v>335.88799999999998</v>
      </c>
      <c r="BA348" t="s">
        <v>1325</v>
      </c>
      <c r="BB348" t="s">
        <v>10948</v>
      </c>
      <c r="BC348">
        <v>156.19999999999999</v>
      </c>
      <c r="BE348" t="s">
        <v>1452</v>
      </c>
      <c r="BF348" t="s">
        <v>10948</v>
      </c>
      <c r="BG348">
        <v>389.93999999999994</v>
      </c>
      <c r="BI348" t="s">
        <v>2048</v>
      </c>
      <c r="BJ348" t="s">
        <v>10948</v>
      </c>
      <c r="BK348">
        <v>635.96</v>
      </c>
      <c r="BM348" t="s">
        <v>1170</v>
      </c>
      <c r="BN348" t="s">
        <v>10948</v>
      </c>
      <c r="BO348" t="s">
        <v>55</v>
      </c>
      <c r="BP348">
        <v>80.765999999999991</v>
      </c>
    </row>
    <row r="349" spans="1:68" x14ac:dyDescent="0.25">
      <c r="A349" t="s">
        <v>1390</v>
      </c>
      <c r="B349" t="s">
        <v>10948</v>
      </c>
      <c r="C349" t="s">
        <v>79</v>
      </c>
      <c r="D349">
        <v>387.13600000000002</v>
      </c>
      <c r="H349" s="1">
        <v>42071</v>
      </c>
      <c r="I349">
        <v>2563.2959999999998</v>
      </c>
      <c r="K349" s="1">
        <v>42071</v>
      </c>
      <c r="L349">
        <v>2563.2959999999998</v>
      </c>
      <c r="N349" s="1">
        <v>42710</v>
      </c>
      <c r="O349">
        <v>3878.2760000000003</v>
      </c>
      <c r="Q349" s="1">
        <v>41862</v>
      </c>
      <c r="R349">
        <v>451.62</v>
      </c>
      <c r="T349" s="1">
        <v>41786</v>
      </c>
      <c r="U349">
        <v>2157.3939999999998</v>
      </c>
      <c r="Y349" t="s">
        <v>2118</v>
      </c>
      <c r="Z349">
        <v>1073.1120000000001</v>
      </c>
      <c r="AB349" t="s">
        <v>2118</v>
      </c>
      <c r="AC349">
        <v>1073.1120000000001</v>
      </c>
      <c r="AE349" t="s">
        <v>5931</v>
      </c>
      <c r="AF349">
        <v>422.28800000000001</v>
      </c>
      <c r="AJ349" t="s">
        <v>2118</v>
      </c>
      <c r="AK349">
        <v>1073.1120000000001</v>
      </c>
      <c r="AN349" t="s">
        <v>2118</v>
      </c>
      <c r="AO349">
        <v>1073.1120000000001</v>
      </c>
      <c r="AQ349" t="s">
        <v>2118</v>
      </c>
      <c r="AR349">
        <v>2865.6</v>
      </c>
      <c r="AV349" t="s">
        <v>2118</v>
      </c>
      <c r="AW349">
        <v>2865.6</v>
      </c>
      <c r="BA349" t="s">
        <v>2400</v>
      </c>
      <c r="BB349" t="s">
        <v>10948</v>
      </c>
      <c r="BC349">
        <v>15.48</v>
      </c>
      <c r="BE349" t="s">
        <v>609</v>
      </c>
      <c r="BF349" t="s">
        <v>10948</v>
      </c>
      <c r="BG349">
        <v>388.70400000000006</v>
      </c>
      <c r="BI349" t="s">
        <v>1849</v>
      </c>
      <c r="BJ349" t="s">
        <v>10948</v>
      </c>
      <c r="BK349">
        <v>277.15799999999996</v>
      </c>
      <c r="BM349" t="s">
        <v>2737</v>
      </c>
      <c r="BN349" t="s">
        <v>10948</v>
      </c>
      <c r="BO349" t="s">
        <v>55</v>
      </c>
      <c r="BP349">
        <v>35.340000000000003</v>
      </c>
    </row>
    <row r="350" spans="1:68" x14ac:dyDescent="0.25">
      <c r="A350" t="s">
        <v>2350</v>
      </c>
      <c r="B350" t="s">
        <v>10948</v>
      </c>
      <c r="C350" t="s">
        <v>55</v>
      </c>
      <c r="D350">
        <v>544.79999999999995</v>
      </c>
      <c r="H350" s="1">
        <v>42072</v>
      </c>
      <c r="I350">
        <v>478.00799999999998</v>
      </c>
      <c r="K350" s="1">
        <v>42072</v>
      </c>
      <c r="L350">
        <v>478.00799999999998</v>
      </c>
      <c r="N350" s="1">
        <v>42709</v>
      </c>
      <c r="O350">
        <v>5267.003999999999</v>
      </c>
      <c r="Q350" s="1">
        <v>42675</v>
      </c>
      <c r="R350">
        <v>453.37400000000002</v>
      </c>
      <c r="T350" s="1">
        <v>42565</v>
      </c>
      <c r="U350">
        <v>2149.9600000000005</v>
      </c>
      <c r="Y350" t="s">
        <v>1337</v>
      </c>
      <c r="Z350">
        <v>86.075999999999993</v>
      </c>
      <c r="AB350" t="s">
        <v>1337</v>
      </c>
      <c r="AC350">
        <v>86.075999999999993</v>
      </c>
      <c r="AE350" t="s">
        <v>5926</v>
      </c>
      <c r="AF350">
        <v>263.08800000000008</v>
      </c>
      <c r="AJ350" t="s">
        <v>1337</v>
      </c>
      <c r="AK350">
        <v>86.075999999999993</v>
      </c>
      <c r="AN350" t="s">
        <v>1337</v>
      </c>
      <c r="AO350">
        <v>86.075999999999993</v>
      </c>
      <c r="AQ350" t="s">
        <v>1337</v>
      </c>
      <c r="AR350">
        <v>1073.1120000000001</v>
      </c>
      <c r="AV350" t="s">
        <v>1337</v>
      </c>
      <c r="AW350">
        <v>1073.1120000000001</v>
      </c>
      <c r="BA350" t="s">
        <v>403</v>
      </c>
      <c r="BB350" t="s">
        <v>10948</v>
      </c>
      <c r="BC350">
        <v>14.004</v>
      </c>
      <c r="BE350" t="s">
        <v>1390</v>
      </c>
      <c r="BF350" t="s">
        <v>10948</v>
      </c>
      <c r="BG350">
        <v>387.13600000000002</v>
      </c>
      <c r="BI350" t="s">
        <v>36</v>
      </c>
      <c r="BJ350" t="s">
        <v>10948</v>
      </c>
      <c r="BK350">
        <v>209.96999999999997</v>
      </c>
      <c r="BM350" t="s">
        <v>2519</v>
      </c>
      <c r="BN350" t="s">
        <v>10948</v>
      </c>
      <c r="BO350" t="s">
        <v>55</v>
      </c>
      <c r="BP350">
        <v>70.56</v>
      </c>
    </row>
    <row r="351" spans="1:68" x14ac:dyDescent="0.25">
      <c r="C351" t="s">
        <v>12</v>
      </c>
      <c r="D351">
        <v>87.168000000000006</v>
      </c>
      <c r="H351" s="1">
        <v>42073</v>
      </c>
      <c r="I351">
        <v>90.932000000000002</v>
      </c>
      <c r="K351" s="1">
        <v>42073</v>
      </c>
      <c r="L351">
        <v>90.932000000000002</v>
      </c>
      <c r="N351" s="1">
        <v>42708</v>
      </c>
      <c r="O351">
        <v>944.28600000000006</v>
      </c>
      <c r="Q351" s="1">
        <v>42504</v>
      </c>
      <c r="R351">
        <v>455.93000000000006</v>
      </c>
      <c r="T351" s="1">
        <v>42689</v>
      </c>
      <c r="U351">
        <v>2145.7179999999998</v>
      </c>
      <c r="Y351" t="s">
        <v>701</v>
      </c>
      <c r="Z351">
        <v>43.75</v>
      </c>
      <c r="AB351" t="s">
        <v>701</v>
      </c>
      <c r="AC351">
        <v>43.75</v>
      </c>
      <c r="AE351" t="s">
        <v>5925</v>
      </c>
      <c r="AF351">
        <v>272.892</v>
      </c>
      <c r="AJ351" t="s">
        <v>701</v>
      </c>
      <c r="AK351">
        <v>43.75</v>
      </c>
      <c r="AN351" t="s">
        <v>701</v>
      </c>
      <c r="AO351">
        <v>43.75</v>
      </c>
      <c r="AQ351" t="s">
        <v>701</v>
      </c>
      <c r="AR351">
        <v>86.075999999999993</v>
      </c>
      <c r="AV351" t="s">
        <v>701</v>
      </c>
      <c r="AW351">
        <v>86.075999999999993</v>
      </c>
      <c r="BA351" t="s">
        <v>2475</v>
      </c>
      <c r="BB351" t="s">
        <v>10948</v>
      </c>
      <c r="BC351">
        <v>835.17000000000007</v>
      </c>
      <c r="BE351" t="s">
        <v>2876</v>
      </c>
      <c r="BF351" t="s">
        <v>10948</v>
      </c>
      <c r="BG351">
        <v>386.07800000000003</v>
      </c>
      <c r="BI351" t="s">
        <v>716</v>
      </c>
      <c r="BJ351" t="s">
        <v>10948</v>
      </c>
      <c r="BK351">
        <v>109.48</v>
      </c>
      <c r="BM351" t="s">
        <v>1915</v>
      </c>
      <c r="BN351" t="s">
        <v>10948</v>
      </c>
      <c r="BO351" t="s">
        <v>55</v>
      </c>
      <c r="BP351">
        <v>167.292</v>
      </c>
    </row>
    <row r="352" spans="1:68" x14ac:dyDescent="0.25">
      <c r="C352" t="s">
        <v>21</v>
      </c>
      <c r="D352">
        <v>87.168000000000006</v>
      </c>
      <c r="H352" s="1">
        <v>42075</v>
      </c>
      <c r="I352">
        <v>51.016000000000005</v>
      </c>
      <c r="K352" s="1">
        <v>42075</v>
      </c>
      <c r="L352">
        <v>51.016000000000005</v>
      </c>
      <c r="N352" s="1">
        <v>42707</v>
      </c>
      <c r="O352">
        <v>5269.8160000000007</v>
      </c>
      <c r="Q352" s="1">
        <v>41794</v>
      </c>
      <c r="R352">
        <v>456.27199999999999</v>
      </c>
      <c r="T352" s="1">
        <v>43090</v>
      </c>
      <c r="U352">
        <v>2140.94</v>
      </c>
      <c r="Y352" t="s">
        <v>161</v>
      </c>
      <c r="Z352">
        <v>102.608</v>
      </c>
      <c r="AB352" t="s">
        <v>161</v>
      </c>
      <c r="AC352">
        <v>102.608</v>
      </c>
      <c r="AE352" t="s">
        <v>5927</v>
      </c>
      <c r="AF352">
        <v>528.77999999999986</v>
      </c>
      <c r="AJ352" t="s">
        <v>161</v>
      </c>
      <c r="AK352">
        <v>102.608</v>
      </c>
      <c r="AN352" t="s">
        <v>161</v>
      </c>
      <c r="AO352">
        <v>102.608</v>
      </c>
      <c r="AQ352" t="s">
        <v>161</v>
      </c>
      <c r="AR352">
        <v>43.75</v>
      </c>
      <c r="AV352" t="s">
        <v>161</v>
      </c>
      <c r="AW352">
        <v>43.75</v>
      </c>
      <c r="BA352" t="s">
        <v>201</v>
      </c>
      <c r="BB352" t="s">
        <v>10948</v>
      </c>
      <c r="BC352">
        <v>226.56</v>
      </c>
      <c r="BE352" t="s">
        <v>476</v>
      </c>
      <c r="BF352" t="s">
        <v>10948</v>
      </c>
      <c r="BG352">
        <v>384.99200000000002</v>
      </c>
      <c r="BI352" t="s">
        <v>1757</v>
      </c>
      <c r="BJ352" t="s">
        <v>10948</v>
      </c>
      <c r="BK352">
        <v>34.056000000000004</v>
      </c>
      <c r="BM352" t="s">
        <v>1034</v>
      </c>
      <c r="BN352" t="s">
        <v>10948</v>
      </c>
      <c r="BO352" t="s">
        <v>55</v>
      </c>
      <c r="BP352">
        <v>48.783999999999985</v>
      </c>
    </row>
    <row r="353" spans="1:68" x14ac:dyDescent="0.25">
      <c r="A353" t="s">
        <v>2919</v>
      </c>
      <c r="B353" t="s">
        <v>10948</v>
      </c>
      <c r="C353" t="s">
        <v>55</v>
      </c>
      <c r="D353">
        <v>4.355999999999999</v>
      </c>
      <c r="H353" s="1">
        <v>42076</v>
      </c>
      <c r="I353">
        <v>1384.856</v>
      </c>
      <c r="K353" s="1">
        <v>42076</v>
      </c>
      <c r="L353">
        <v>1384.856</v>
      </c>
      <c r="N353" s="1">
        <v>42706</v>
      </c>
      <c r="O353">
        <v>4684.616</v>
      </c>
      <c r="Q353" s="1">
        <v>41723</v>
      </c>
      <c r="R353">
        <v>459.14600000000002</v>
      </c>
      <c r="T353" s="1">
        <v>42750</v>
      </c>
      <c r="U353">
        <v>2140.2799999999997</v>
      </c>
      <c r="Y353" t="s">
        <v>2999</v>
      </c>
      <c r="Z353">
        <v>444.60200000000009</v>
      </c>
      <c r="AB353" t="s">
        <v>2999</v>
      </c>
      <c r="AC353">
        <v>444.60200000000009</v>
      </c>
      <c r="AE353" t="s">
        <v>5929</v>
      </c>
      <c r="AF353">
        <v>1686.8119999999999</v>
      </c>
      <c r="AJ353" t="s">
        <v>2999</v>
      </c>
      <c r="AK353">
        <v>444.60200000000009</v>
      </c>
      <c r="AN353" t="s">
        <v>2999</v>
      </c>
      <c r="AO353">
        <v>444.60200000000009</v>
      </c>
      <c r="AQ353" t="s">
        <v>2999</v>
      </c>
      <c r="AR353">
        <v>102.608</v>
      </c>
      <c r="AV353" t="s">
        <v>2999</v>
      </c>
      <c r="AW353">
        <v>102.608</v>
      </c>
      <c r="BA353" t="s">
        <v>730</v>
      </c>
      <c r="BB353" t="s">
        <v>10948</v>
      </c>
      <c r="BC353">
        <v>8.0640000000000001</v>
      </c>
      <c r="BE353" t="s">
        <v>2397</v>
      </c>
      <c r="BF353" t="s">
        <v>10948</v>
      </c>
      <c r="BG353">
        <v>383.64</v>
      </c>
      <c r="BI353" t="s">
        <v>2908</v>
      </c>
      <c r="BJ353" t="s">
        <v>10948</v>
      </c>
      <c r="BK353">
        <v>54.34</v>
      </c>
      <c r="BM353" t="s">
        <v>1802</v>
      </c>
      <c r="BN353" t="s">
        <v>10948</v>
      </c>
      <c r="BO353" t="s">
        <v>55</v>
      </c>
      <c r="BP353">
        <v>439.53</v>
      </c>
    </row>
    <row r="354" spans="1:68" x14ac:dyDescent="0.25">
      <c r="C354" t="s">
        <v>21</v>
      </c>
      <c r="D354">
        <v>21.78</v>
      </c>
      <c r="H354" s="1">
        <v>42077</v>
      </c>
      <c r="I354">
        <v>707.9</v>
      </c>
      <c r="K354" s="1">
        <v>42077</v>
      </c>
      <c r="L354">
        <v>707.9</v>
      </c>
      <c r="N354" s="1">
        <v>42705</v>
      </c>
      <c r="O354">
        <v>7365.454999999999</v>
      </c>
      <c r="Q354" s="1">
        <v>41839</v>
      </c>
      <c r="R354">
        <v>461.32600000000002</v>
      </c>
      <c r="T354" s="1">
        <v>42518</v>
      </c>
      <c r="U354">
        <v>2137.3240000000001</v>
      </c>
      <c r="Y354" t="s">
        <v>2184</v>
      </c>
      <c r="Z354">
        <v>171.04</v>
      </c>
      <c r="AB354" t="s">
        <v>2184</v>
      </c>
      <c r="AC354">
        <v>171.04</v>
      </c>
      <c r="AE354" t="s">
        <v>2861</v>
      </c>
      <c r="AF354">
        <v>293.7</v>
      </c>
      <c r="AJ354" t="s">
        <v>2184</v>
      </c>
      <c r="AK354">
        <v>171.04</v>
      </c>
      <c r="AN354" t="s">
        <v>2184</v>
      </c>
      <c r="AO354">
        <v>171.04</v>
      </c>
      <c r="AQ354" t="s">
        <v>2184</v>
      </c>
      <c r="AR354">
        <v>444.60200000000009</v>
      </c>
      <c r="AV354" t="s">
        <v>2184</v>
      </c>
      <c r="AW354">
        <v>444.60200000000009</v>
      </c>
      <c r="BA354" t="s">
        <v>1086</v>
      </c>
      <c r="BB354" t="s">
        <v>10948</v>
      </c>
      <c r="BC354">
        <v>121.40799999999999</v>
      </c>
      <c r="BE354" t="s">
        <v>3026</v>
      </c>
      <c r="BF354" t="s">
        <v>10948</v>
      </c>
      <c r="BG354">
        <v>381.52800000000002</v>
      </c>
      <c r="BI354" t="s">
        <v>3089</v>
      </c>
      <c r="BJ354" t="s">
        <v>10948</v>
      </c>
      <c r="BK354">
        <v>9.5550000000000015</v>
      </c>
      <c r="BM354" t="s">
        <v>1869</v>
      </c>
      <c r="BN354" t="s">
        <v>10948</v>
      </c>
      <c r="BO354" t="s">
        <v>55</v>
      </c>
      <c r="BP354">
        <v>15.552000000000003</v>
      </c>
    </row>
    <row r="355" spans="1:68" x14ac:dyDescent="0.25">
      <c r="A355" t="s">
        <v>1425</v>
      </c>
      <c r="B355" t="s">
        <v>10948</v>
      </c>
      <c r="C355" t="s">
        <v>79</v>
      </c>
      <c r="D355">
        <v>355.32</v>
      </c>
      <c r="H355" s="1">
        <v>42078</v>
      </c>
      <c r="I355">
        <v>16.776000000000003</v>
      </c>
      <c r="K355" s="1">
        <v>42078</v>
      </c>
      <c r="L355">
        <v>16.776000000000003</v>
      </c>
      <c r="N355" s="1">
        <v>42704</v>
      </c>
      <c r="O355">
        <v>970.14200000000005</v>
      </c>
      <c r="Q355" s="1">
        <v>41720</v>
      </c>
      <c r="R355">
        <v>464.09299999999996</v>
      </c>
      <c r="T355" s="1">
        <v>42296</v>
      </c>
      <c r="U355">
        <v>2135.0899999999997</v>
      </c>
      <c r="Y355" t="s">
        <v>564</v>
      </c>
      <c r="Z355">
        <v>389.70000000000005</v>
      </c>
      <c r="AB355" t="s">
        <v>564</v>
      </c>
      <c r="AC355">
        <v>389.70000000000005</v>
      </c>
      <c r="AE355" t="s">
        <v>2016</v>
      </c>
      <c r="AF355">
        <v>275.07600000000002</v>
      </c>
      <c r="AJ355" t="s">
        <v>564</v>
      </c>
      <c r="AK355">
        <v>389.70000000000005</v>
      </c>
      <c r="AN355" t="s">
        <v>564</v>
      </c>
      <c r="AO355">
        <v>389.70000000000005</v>
      </c>
      <c r="AQ355" t="s">
        <v>564</v>
      </c>
      <c r="AR355">
        <v>171.04</v>
      </c>
      <c r="AV355" t="s">
        <v>564</v>
      </c>
      <c r="AW355">
        <v>171.04</v>
      </c>
      <c r="BA355" t="s">
        <v>2003</v>
      </c>
      <c r="BB355" t="s">
        <v>10948</v>
      </c>
      <c r="BC355">
        <v>129.91999999999999</v>
      </c>
      <c r="BE355" t="s">
        <v>575</v>
      </c>
      <c r="BF355" t="s">
        <v>10948</v>
      </c>
      <c r="BG355">
        <v>379.96000000000004</v>
      </c>
      <c r="BI355" t="s">
        <v>2290</v>
      </c>
      <c r="BJ355" t="s">
        <v>10948</v>
      </c>
      <c r="BK355">
        <v>6.1539999999999999</v>
      </c>
      <c r="BM355" t="s">
        <v>2708</v>
      </c>
      <c r="BN355" t="s">
        <v>10948</v>
      </c>
      <c r="BO355" t="s">
        <v>55</v>
      </c>
      <c r="BP355">
        <v>16.899999999999999</v>
      </c>
    </row>
    <row r="356" spans="1:68" x14ac:dyDescent="0.25">
      <c r="C356" t="s">
        <v>21</v>
      </c>
      <c r="D356">
        <v>236.88</v>
      </c>
      <c r="H356" s="1">
        <v>42079</v>
      </c>
      <c r="I356">
        <v>7230.21</v>
      </c>
      <c r="K356" s="1">
        <v>42079</v>
      </c>
      <c r="L356">
        <v>7230.21</v>
      </c>
      <c r="N356" s="1">
        <v>42703</v>
      </c>
      <c r="O356">
        <v>300.59200000000004</v>
      </c>
      <c r="Q356" s="1">
        <v>42666</v>
      </c>
      <c r="R356">
        <v>467.42199999999997</v>
      </c>
      <c r="T356" s="1">
        <v>42286</v>
      </c>
      <c r="U356">
        <v>2133.5350000000003</v>
      </c>
      <c r="Y356" t="s">
        <v>91</v>
      </c>
      <c r="Z356">
        <v>59.489999999999995</v>
      </c>
      <c r="AB356" t="s">
        <v>91</v>
      </c>
      <c r="AC356">
        <v>59.489999999999995</v>
      </c>
      <c r="AE356" t="s">
        <v>2296</v>
      </c>
      <c r="AF356">
        <v>6594.9540000000006</v>
      </c>
      <c r="AJ356" t="s">
        <v>91</v>
      </c>
      <c r="AK356">
        <v>59.489999999999995</v>
      </c>
      <c r="AN356" t="s">
        <v>91</v>
      </c>
      <c r="AO356">
        <v>59.489999999999995</v>
      </c>
      <c r="AQ356" t="s">
        <v>91</v>
      </c>
      <c r="AR356">
        <v>389.70000000000005</v>
      </c>
      <c r="AV356" t="s">
        <v>91</v>
      </c>
      <c r="AW356">
        <v>389.70000000000005</v>
      </c>
      <c r="BA356" t="s">
        <v>2239</v>
      </c>
      <c r="BB356" t="s">
        <v>10948</v>
      </c>
      <c r="BC356">
        <v>170.88</v>
      </c>
      <c r="BE356" t="s">
        <v>2153</v>
      </c>
      <c r="BF356" t="s">
        <v>10948</v>
      </c>
      <c r="BG356">
        <v>377.92800000000005</v>
      </c>
      <c r="BI356" t="s">
        <v>1325</v>
      </c>
      <c r="BJ356" t="s">
        <v>10948</v>
      </c>
      <c r="BK356">
        <v>156.19999999999999</v>
      </c>
      <c r="BM356" t="s">
        <v>1137</v>
      </c>
      <c r="BN356" t="s">
        <v>10948</v>
      </c>
      <c r="BO356" t="s">
        <v>55</v>
      </c>
      <c r="BP356">
        <v>1527.36</v>
      </c>
    </row>
    <row r="357" spans="1:68" x14ac:dyDescent="0.25">
      <c r="A357" t="s">
        <v>616</v>
      </c>
      <c r="B357" t="s">
        <v>10948</v>
      </c>
      <c r="C357" t="s">
        <v>21</v>
      </c>
      <c r="D357">
        <v>157.91999999999999</v>
      </c>
      <c r="H357" s="1">
        <v>42080</v>
      </c>
      <c r="I357">
        <v>48.84</v>
      </c>
      <c r="K357" s="1">
        <v>42080</v>
      </c>
      <c r="L357">
        <v>48.84</v>
      </c>
      <c r="N357" s="1">
        <v>42702</v>
      </c>
      <c r="O357">
        <v>3428.3720000000003</v>
      </c>
      <c r="Q357" s="1">
        <v>41671</v>
      </c>
      <c r="R357">
        <v>468.90000000000003</v>
      </c>
      <c r="T357" s="1">
        <v>42931</v>
      </c>
      <c r="U357">
        <v>2132.2290000000003</v>
      </c>
      <c r="Y357" t="s">
        <v>1843</v>
      </c>
      <c r="Z357">
        <v>14.98</v>
      </c>
      <c r="AB357" t="s">
        <v>1843</v>
      </c>
      <c r="AC357">
        <v>14.98</v>
      </c>
      <c r="AE357" t="s">
        <v>2281</v>
      </c>
      <c r="AF357">
        <v>211.00799999999998</v>
      </c>
      <c r="AJ357" t="s">
        <v>1843</v>
      </c>
      <c r="AK357">
        <v>14.98</v>
      </c>
      <c r="AN357" t="s">
        <v>1843</v>
      </c>
      <c r="AO357">
        <v>14.98</v>
      </c>
      <c r="AQ357" t="s">
        <v>1843</v>
      </c>
      <c r="AR357">
        <v>59.489999999999995</v>
      </c>
      <c r="AV357" t="s">
        <v>1843</v>
      </c>
      <c r="AW357">
        <v>59.489999999999995</v>
      </c>
      <c r="BA357" t="s">
        <v>1251</v>
      </c>
      <c r="BB357" t="s">
        <v>10948</v>
      </c>
      <c r="BC357">
        <v>51.712000000000003</v>
      </c>
      <c r="BE357" t="s">
        <v>592</v>
      </c>
      <c r="BF357" t="s">
        <v>10948</v>
      </c>
      <c r="BG357">
        <v>376.86599999999999</v>
      </c>
      <c r="BI357" t="s">
        <v>2400</v>
      </c>
      <c r="BJ357" t="s">
        <v>10948</v>
      </c>
      <c r="BK357">
        <v>15.48</v>
      </c>
      <c r="BM357" t="s">
        <v>2585</v>
      </c>
      <c r="BN357" t="s">
        <v>10948</v>
      </c>
      <c r="BO357" t="s">
        <v>55</v>
      </c>
      <c r="BP357">
        <v>67</v>
      </c>
    </row>
    <row r="358" spans="1:68" x14ac:dyDescent="0.25">
      <c r="A358" t="s">
        <v>2936</v>
      </c>
      <c r="B358" t="s">
        <v>10948</v>
      </c>
      <c r="C358" t="s">
        <v>79</v>
      </c>
      <c r="D358">
        <v>33.528000000000006</v>
      </c>
      <c r="H358" s="1">
        <v>42082</v>
      </c>
      <c r="I358">
        <v>5652.9395999999997</v>
      </c>
      <c r="K358" s="1">
        <v>42082</v>
      </c>
      <c r="L358">
        <v>5652.9395999999997</v>
      </c>
      <c r="N358" s="1">
        <v>42701</v>
      </c>
      <c r="O358">
        <v>1651.2390000000003</v>
      </c>
      <c r="Q358" s="1">
        <v>41883</v>
      </c>
      <c r="R358">
        <v>469.43600000000004</v>
      </c>
      <c r="T358" s="1">
        <v>41945</v>
      </c>
      <c r="U358">
        <v>2126.37</v>
      </c>
      <c r="Y358" t="s">
        <v>1952</v>
      </c>
      <c r="Z358">
        <v>342.55</v>
      </c>
      <c r="AB358" t="s">
        <v>1952</v>
      </c>
      <c r="AC358">
        <v>342.55</v>
      </c>
      <c r="AE358" t="s">
        <v>230</v>
      </c>
      <c r="AF358">
        <v>72.707999999999998</v>
      </c>
      <c r="AJ358" t="s">
        <v>1952</v>
      </c>
      <c r="AK358">
        <v>342.55</v>
      </c>
      <c r="AN358" t="s">
        <v>1952</v>
      </c>
      <c r="AO358">
        <v>342.55</v>
      </c>
      <c r="AQ358" t="s">
        <v>1952</v>
      </c>
      <c r="AR358">
        <v>14.98</v>
      </c>
      <c r="AV358" t="s">
        <v>1952</v>
      </c>
      <c r="AW358">
        <v>14.98</v>
      </c>
      <c r="BA358" t="s">
        <v>1674</v>
      </c>
      <c r="BB358" t="s">
        <v>10948</v>
      </c>
      <c r="BC358">
        <v>131.136</v>
      </c>
      <c r="BE358" t="s">
        <v>3248</v>
      </c>
      <c r="BF358" t="s">
        <v>10948</v>
      </c>
      <c r="BG358">
        <v>371.97600000000006</v>
      </c>
      <c r="BI358" t="s">
        <v>403</v>
      </c>
      <c r="BJ358" t="s">
        <v>10948</v>
      </c>
      <c r="BK358">
        <v>14.004</v>
      </c>
      <c r="BM358" t="s">
        <v>2667</v>
      </c>
      <c r="BN358" t="s">
        <v>10948</v>
      </c>
      <c r="BO358" t="s">
        <v>55</v>
      </c>
      <c r="BP358">
        <v>7.0679999999999996</v>
      </c>
    </row>
    <row r="359" spans="1:68" x14ac:dyDescent="0.25">
      <c r="A359" t="s">
        <v>39</v>
      </c>
      <c r="B359" t="s">
        <v>10948</v>
      </c>
      <c r="C359" t="s">
        <v>55</v>
      </c>
      <c r="D359">
        <v>81.96</v>
      </c>
      <c r="H359" s="1">
        <v>42083</v>
      </c>
      <c r="I359">
        <v>1548.1940000000002</v>
      </c>
      <c r="K359" s="1">
        <v>42083</v>
      </c>
      <c r="L359">
        <v>1548.1940000000002</v>
      </c>
      <c r="N359" s="1">
        <v>42700</v>
      </c>
      <c r="O359">
        <v>8329.7430000000004</v>
      </c>
      <c r="Q359" s="1">
        <v>41714</v>
      </c>
      <c r="R359">
        <v>471.92</v>
      </c>
      <c r="T359" s="1">
        <v>42307</v>
      </c>
      <c r="U359">
        <v>2122.0439999999999</v>
      </c>
      <c r="Y359" t="s">
        <v>245</v>
      </c>
      <c r="Z359">
        <v>523.59</v>
      </c>
      <c r="AB359" t="s">
        <v>245</v>
      </c>
      <c r="AC359">
        <v>523.59</v>
      </c>
      <c r="AE359" t="s">
        <v>3045</v>
      </c>
      <c r="AF359">
        <v>46.592000000000006</v>
      </c>
      <c r="AJ359" t="s">
        <v>245</v>
      </c>
      <c r="AK359">
        <v>523.59</v>
      </c>
      <c r="AN359" t="s">
        <v>245</v>
      </c>
      <c r="AO359">
        <v>523.59</v>
      </c>
      <c r="AQ359" t="s">
        <v>245</v>
      </c>
      <c r="AR359">
        <v>342.55</v>
      </c>
      <c r="AV359" t="s">
        <v>245</v>
      </c>
      <c r="AW359">
        <v>342.55</v>
      </c>
      <c r="BA359" t="s">
        <v>2638</v>
      </c>
      <c r="BB359" t="s">
        <v>10948</v>
      </c>
      <c r="BC359">
        <v>109.9</v>
      </c>
      <c r="BE359" t="s">
        <v>1714</v>
      </c>
      <c r="BF359" t="s">
        <v>10948</v>
      </c>
      <c r="BG359">
        <v>371.84000000000003</v>
      </c>
      <c r="BI359" t="s">
        <v>2475</v>
      </c>
      <c r="BJ359" t="s">
        <v>10948</v>
      </c>
      <c r="BK359">
        <v>835.17000000000007</v>
      </c>
      <c r="BM359" t="s">
        <v>1575</v>
      </c>
      <c r="BN359" t="s">
        <v>10948</v>
      </c>
      <c r="BO359" t="s">
        <v>55</v>
      </c>
      <c r="BP359">
        <v>49.76</v>
      </c>
    </row>
    <row r="360" spans="1:68" x14ac:dyDescent="0.25">
      <c r="A360" t="s">
        <v>976</v>
      </c>
      <c r="B360" t="s">
        <v>10948</v>
      </c>
      <c r="C360" t="s">
        <v>79</v>
      </c>
      <c r="D360">
        <v>119.49600000000001</v>
      </c>
      <c r="H360" s="1">
        <v>42084</v>
      </c>
      <c r="I360">
        <v>1270.3789999999999</v>
      </c>
      <c r="K360" s="1">
        <v>42084</v>
      </c>
      <c r="L360">
        <v>1270.3789999999999</v>
      </c>
      <c r="N360" s="1">
        <v>42699</v>
      </c>
      <c r="O360">
        <v>7978.5510000000004</v>
      </c>
      <c r="Q360" s="1">
        <v>42360</v>
      </c>
      <c r="R360">
        <v>473.31299999999993</v>
      </c>
      <c r="T360" s="1">
        <v>42905</v>
      </c>
      <c r="U360">
        <v>2115.9409999999998</v>
      </c>
      <c r="Y360" t="s">
        <v>1176</v>
      </c>
      <c r="Z360">
        <v>1166.44</v>
      </c>
      <c r="AB360" t="s">
        <v>1176</v>
      </c>
      <c r="AC360">
        <v>1166.44</v>
      </c>
      <c r="AE360" t="s">
        <v>2966</v>
      </c>
      <c r="AF360">
        <v>65.296000000000006</v>
      </c>
      <c r="AJ360" t="s">
        <v>1176</v>
      </c>
      <c r="AK360">
        <v>1166.44</v>
      </c>
      <c r="AN360" t="s">
        <v>1176</v>
      </c>
      <c r="AO360">
        <v>1166.44</v>
      </c>
      <c r="AQ360" t="s">
        <v>1176</v>
      </c>
      <c r="AR360">
        <v>523.59</v>
      </c>
      <c r="AV360" t="s">
        <v>1176</v>
      </c>
      <c r="AW360">
        <v>523.59</v>
      </c>
      <c r="BA360" t="s">
        <v>855</v>
      </c>
      <c r="BB360" t="s">
        <v>10948</v>
      </c>
      <c r="BC360">
        <v>10.86</v>
      </c>
      <c r="BE360" t="s">
        <v>513</v>
      </c>
      <c r="BF360" t="s">
        <v>10948</v>
      </c>
      <c r="BG360">
        <v>370.62</v>
      </c>
      <c r="BI360" t="s">
        <v>201</v>
      </c>
      <c r="BJ360" t="s">
        <v>10948</v>
      </c>
      <c r="BK360">
        <v>226.56</v>
      </c>
      <c r="BM360" t="s">
        <v>947</v>
      </c>
      <c r="BN360" t="s">
        <v>10948</v>
      </c>
      <c r="BO360" t="s">
        <v>55</v>
      </c>
      <c r="BP360">
        <v>158.36800000000002</v>
      </c>
    </row>
    <row r="361" spans="1:68" x14ac:dyDescent="0.25">
      <c r="C361" t="s">
        <v>21</v>
      </c>
      <c r="D361">
        <v>45.96</v>
      </c>
      <c r="H361" s="1">
        <v>42085</v>
      </c>
      <c r="I361">
        <v>2481.424</v>
      </c>
      <c r="K361" s="1">
        <v>42085</v>
      </c>
      <c r="L361">
        <v>2481.424</v>
      </c>
      <c r="N361" s="1">
        <v>42698</v>
      </c>
      <c r="O361">
        <v>6394.5380000000023</v>
      </c>
      <c r="Q361" s="1">
        <v>41733</v>
      </c>
      <c r="R361">
        <v>475.84399999999994</v>
      </c>
      <c r="T361" s="1">
        <v>41712</v>
      </c>
      <c r="U361">
        <v>2108.5499999999997</v>
      </c>
      <c r="Y361" t="s">
        <v>1846</v>
      </c>
      <c r="Z361">
        <v>297.98999999999995</v>
      </c>
      <c r="AB361" t="s">
        <v>1846</v>
      </c>
      <c r="AC361">
        <v>297.98999999999995</v>
      </c>
      <c r="AE361" t="s">
        <v>2534</v>
      </c>
      <c r="AF361">
        <v>334.36800000000005</v>
      </c>
      <c r="AJ361" t="s">
        <v>1846</v>
      </c>
      <c r="AK361">
        <v>297.98999999999995</v>
      </c>
      <c r="AN361" t="s">
        <v>1846</v>
      </c>
      <c r="AO361">
        <v>297.98999999999995</v>
      </c>
      <c r="AQ361" t="s">
        <v>1846</v>
      </c>
      <c r="AR361">
        <v>1166.44</v>
      </c>
      <c r="AV361" t="s">
        <v>1846</v>
      </c>
      <c r="AW361">
        <v>1166.44</v>
      </c>
      <c r="BA361" t="s">
        <v>1997</v>
      </c>
      <c r="BB361" t="s">
        <v>10948</v>
      </c>
      <c r="BC361">
        <v>54.5</v>
      </c>
      <c r="BE361" t="s">
        <v>2376</v>
      </c>
      <c r="BF361" t="s">
        <v>10948</v>
      </c>
      <c r="BG361">
        <v>369.92600000000004</v>
      </c>
      <c r="BI361" t="s">
        <v>730</v>
      </c>
      <c r="BJ361" t="s">
        <v>10948</v>
      </c>
      <c r="BK361">
        <v>8.0640000000000001</v>
      </c>
      <c r="BM361" t="s">
        <v>1014</v>
      </c>
      <c r="BN361" t="s">
        <v>10948</v>
      </c>
      <c r="BO361" t="s">
        <v>55</v>
      </c>
      <c r="BP361">
        <v>70.949999999999989</v>
      </c>
    </row>
    <row r="362" spans="1:68" x14ac:dyDescent="0.25">
      <c r="A362" t="s">
        <v>2120</v>
      </c>
      <c r="B362" t="s">
        <v>10948</v>
      </c>
      <c r="C362" t="s">
        <v>55</v>
      </c>
      <c r="D362">
        <v>95.968000000000004</v>
      </c>
      <c r="H362" s="1">
        <v>42086</v>
      </c>
      <c r="I362">
        <v>633.30199999999991</v>
      </c>
      <c r="K362" s="1">
        <v>42086</v>
      </c>
      <c r="L362">
        <v>633.30199999999991</v>
      </c>
      <c r="N362" s="1">
        <v>42697</v>
      </c>
      <c r="O362">
        <v>100.61600000000001</v>
      </c>
      <c r="Q362" s="1">
        <v>42921</v>
      </c>
      <c r="R362">
        <v>476.35399999999998</v>
      </c>
      <c r="T362" s="1">
        <v>42934</v>
      </c>
      <c r="U362">
        <v>2106.7940000000003</v>
      </c>
      <c r="Y362" t="s">
        <v>1691</v>
      </c>
      <c r="Z362">
        <v>533.36799999999994</v>
      </c>
      <c r="AB362" t="s">
        <v>1691</v>
      </c>
      <c r="AC362">
        <v>533.36799999999994</v>
      </c>
      <c r="AE362" t="s">
        <v>129</v>
      </c>
      <c r="AF362">
        <v>197.80199999999999</v>
      </c>
      <c r="AJ362" t="s">
        <v>1691</v>
      </c>
      <c r="AK362">
        <v>533.36799999999994</v>
      </c>
      <c r="AN362" t="s">
        <v>1691</v>
      </c>
      <c r="AO362">
        <v>533.36799999999994</v>
      </c>
      <c r="AQ362" t="s">
        <v>1691</v>
      </c>
      <c r="AR362">
        <v>297.98999999999995</v>
      </c>
      <c r="AV362" t="s">
        <v>1691</v>
      </c>
      <c r="AW362">
        <v>297.98999999999995</v>
      </c>
      <c r="BA362" t="s">
        <v>1180</v>
      </c>
      <c r="BB362" t="s">
        <v>10948</v>
      </c>
      <c r="BC362">
        <v>6.5520000000000005</v>
      </c>
      <c r="BE362" t="s">
        <v>124</v>
      </c>
      <c r="BF362" t="s">
        <v>10948</v>
      </c>
      <c r="BG362">
        <v>369.30400000000003</v>
      </c>
      <c r="BI362" t="s">
        <v>1086</v>
      </c>
      <c r="BJ362" t="s">
        <v>10948</v>
      </c>
      <c r="BK362">
        <v>121.40799999999999</v>
      </c>
      <c r="BM362" t="s">
        <v>499</v>
      </c>
      <c r="BN362" t="s">
        <v>10948</v>
      </c>
      <c r="BO362" t="s">
        <v>55</v>
      </c>
      <c r="BP362">
        <v>24.700000000000003</v>
      </c>
    </row>
    <row r="363" spans="1:68" x14ac:dyDescent="0.25">
      <c r="C363" t="s">
        <v>79</v>
      </c>
      <c r="D363">
        <v>89.97</v>
      </c>
      <c r="H363" s="1">
        <v>42087</v>
      </c>
      <c r="I363">
        <v>412.94999999999993</v>
      </c>
      <c r="K363" s="1">
        <v>42087</v>
      </c>
      <c r="L363">
        <v>412.94999999999993</v>
      </c>
      <c r="N363" s="1">
        <v>42696</v>
      </c>
      <c r="O363">
        <v>317.04399999999998</v>
      </c>
      <c r="Q363" s="1">
        <v>41854</v>
      </c>
      <c r="R363">
        <v>477.99400000000003</v>
      </c>
      <c r="T363" s="1">
        <v>42628</v>
      </c>
      <c r="U363">
        <v>2101.1820000000002</v>
      </c>
      <c r="Y363" t="s">
        <v>1630</v>
      </c>
      <c r="Z363">
        <v>405.36</v>
      </c>
      <c r="AB363" t="s">
        <v>1630</v>
      </c>
      <c r="AC363">
        <v>405.36</v>
      </c>
      <c r="AE363" t="s">
        <v>2337</v>
      </c>
      <c r="AF363">
        <v>173.82600000000002</v>
      </c>
      <c r="AJ363" t="s">
        <v>1630</v>
      </c>
      <c r="AK363">
        <v>405.36</v>
      </c>
      <c r="AN363" t="s">
        <v>1630</v>
      </c>
      <c r="AO363">
        <v>405.36</v>
      </c>
      <c r="AQ363" t="s">
        <v>1630</v>
      </c>
      <c r="AR363">
        <v>533.36799999999994</v>
      </c>
      <c r="AV363" t="s">
        <v>1630</v>
      </c>
      <c r="AW363">
        <v>533.36799999999994</v>
      </c>
      <c r="BA363" t="s">
        <v>2162</v>
      </c>
      <c r="BB363" t="s">
        <v>10948</v>
      </c>
      <c r="BC363">
        <v>9.84</v>
      </c>
      <c r="BE363" t="s">
        <v>2508</v>
      </c>
      <c r="BF363" t="s">
        <v>10948</v>
      </c>
      <c r="BG363">
        <v>362.92</v>
      </c>
      <c r="BI363" t="s">
        <v>2003</v>
      </c>
      <c r="BJ363" t="s">
        <v>10948</v>
      </c>
      <c r="BK363">
        <v>129.91999999999999</v>
      </c>
      <c r="BM363" t="s">
        <v>554</v>
      </c>
      <c r="BN363" t="s">
        <v>10948</v>
      </c>
      <c r="BO363" t="s">
        <v>55</v>
      </c>
      <c r="BP363">
        <v>15.008000000000003</v>
      </c>
    </row>
    <row r="364" spans="1:68" x14ac:dyDescent="0.25">
      <c r="A364" t="s">
        <v>1299</v>
      </c>
      <c r="B364" t="s">
        <v>10948</v>
      </c>
      <c r="C364" t="s">
        <v>55</v>
      </c>
      <c r="D364">
        <v>37.68</v>
      </c>
      <c r="H364" s="1">
        <v>42089</v>
      </c>
      <c r="I364">
        <v>4623.37</v>
      </c>
      <c r="K364" s="1">
        <v>42089</v>
      </c>
      <c r="L364">
        <v>4623.37</v>
      </c>
      <c r="N364" s="1">
        <v>42695</v>
      </c>
      <c r="O364">
        <v>1176.8910000000001</v>
      </c>
      <c r="Q364" s="1">
        <v>42072</v>
      </c>
      <c r="R364">
        <v>478.00799999999998</v>
      </c>
      <c r="T364" s="1">
        <v>42372</v>
      </c>
      <c r="U364">
        <v>2095.8300000000004</v>
      </c>
      <c r="Y364" t="s">
        <v>1582</v>
      </c>
      <c r="Z364">
        <v>496.24799999999993</v>
      </c>
      <c r="AB364" t="s">
        <v>1582</v>
      </c>
      <c r="AC364">
        <v>496.24799999999993</v>
      </c>
      <c r="AE364" t="s">
        <v>1944</v>
      </c>
      <c r="AF364">
        <v>60.032000000000011</v>
      </c>
      <c r="AJ364" t="s">
        <v>1582</v>
      </c>
      <c r="AK364">
        <v>496.24799999999993</v>
      </c>
      <c r="AN364" t="s">
        <v>1582</v>
      </c>
      <c r="AO364">
        <v>496.24799999999993</v>
      </c>
      <c r="AQ364" t="s">
        <v>1582</v>
      </c>
      <c r="AR364">
        <v>405.36</v>
      </c>
      <c r="AV364" t="s">
        <v>1582</v>
      </c>
      <c r="AW364">
        <v>405.36</v>
      </c>
      <c r="BA364" t="s">
        <v>2561</v>
      </c>
      <c r="BB364" t="s">
        <v>10948</v>
      </c>
      <c r="BC364">
        <v>4499.9850000000006</v>
      </c>
      <c r="BE364" t="s">
        <v>610</v>
      </c>
      <c r="BF364" t="s">
        <v>10948</v>
      </c>
      <c r="BG364">
        <v>361.92</v>
      </c>
      <c r="BI364" t="s">
        <v>2239</v>
      </c>
      <c r="BJ364" t="s">
        <v>10948</v>
      </c>
      <c r="BK364">
        <v>170.88</v>
      </c>
      <c r="BM364" t="s">
        <v>948</v>
      </c>
      <c r="BN364" t="s">
        <v>10948</v>
      </c>
      <c r="BO364" t="s">
        <v>55</v>
      </c>
      <c r="BP364">
        <v>68.64</v>
      </c>
    </row>
    <row r="365" spans="1:68" x14ac:dyDescent="0.25">
      <c r="C365" t="s">
        <v>79</v>
      </c>
      <c r="D365">
        <v>37.68</v>
      </c>
      <c r="H365" s="1">
        <v>42090</v>
      </c>
      <c r="I365">
        <v>83.699999999999989</v>
      </c>
      <c r="K365" s="1">
        <v>42090</v>
      </c>
      <c r="L365">
        <v>83.699999999999989</v>
      </c>
      <c r="N365" s="1">
        <v>42694</v>
      </c>
      <c r="O365">
        <v>3070.3330000000001</v>
      </c>
      <c r="Q365" s="1">
        <v>42683</v>
      </c>
      <c r="R365">
        <v>479.97</v>
      </c>
      <c r="T365" s="1">
        <v>42623</v>
      </c>
      <c r="U365">
        <v>2094.3240000000005</v>
      </c>
      <c r="Y365" t="s">
        <v>1574</v>
      </c>
      <c r="Z365">
        <v>618.56200000000013</v>
      </c>
      <c r="AB365" t="s">
        <v>1574</v>
      </c>
      <c r="AC365">
        <v>618.56200000000013</v>
      </c>
      <c r="AE365" t="s">
        <v>2916</v>
      </c>
      <c r="AF365">
        <v>110.59399999999999</v>
      </c>
      <c r="AJ365" t="s">
        <v>1574</v>
      </c>
      <c r="AK365">
        <v>618.56200000000013</v>
      </c>
      <c r="AN365" t="s">
        <v>1574</v>
      </c>
      <c r="AO365">
        <v>618.56200000000013</v>
      </c>
      <c r="AQ365" t="s">
        <v>1574</v>
      </c>
      <c r="AR365">
        <v>496.24799999999993</v>
      </c>
      <c r="AV365" t="s">
        <v>1574</v>
      </c>
      <c r="AW365">
        <v>496.24799999999993</v>
      </c>
      <c r="BA365" t="s">
        <v>377</v>
      </c>
      <c r="BB365" t="s">
        <v>10948</v>
      </c>
      <c r="BC365">
        <v>49.362000000000002</v>
      </c>
      <c r="BE365" t="s">
        <v>1095</v>
      </c>
      <c r="BF365" t="s">
        <v>10948</v>
      </c>
      <c r="BG365">
        <v>361.37600000000003</v>
      </c>
      <c r="BI365" t="s">
        <v>1251</v>
      </c>
      <c r="BJ365" t="s">
        <v>10948</v>
      </c>
      <c r="BK365">
        <v>51.712000000000003</v>
      </c>
      <c r="BM365" t="s">
        <v>2151</v>
      </c>
      <c r="BN365" t="s">
        <v>10948</v>
      </c>
      <c r="BO365" t="s">
        <v>55</v>
      </c>
      <c r="BP365">
        <v>133.27999999999997</v>
      </c>
    </row>
    <row r="366" spans="1:68" x14ac:dyDescent="0.25">
      <c r="C366" t="s">
        <v>21</v>
      </c>
      <c r="D366">
        <v>86.664000000000001</v>
      </c>
      <c r="H366" s="1">
        <v>42091</v>
      </c>
      <c r="I366">
        <v>243.34399999999999</v>
      </c>
      <c r="K366" s="1">
        <v>42091</v>
      </c>
      <c r="L366">
        <v>243.34399999999999</v>
      </c>
      <c r="N366" s="1">
        <v>42693</v>
      </c>
      <c r="O366">
        <v>638.4620000000001</v>
      </c>
      <c r="Q366" s="1">
        <v>42584</v>
      </c>
      <c r="R366">
        <v>482.58400000000006</v>
      </c>
      <c r="T366" s="1">
        <v>42120</v>
      </c>
      <c r="U366">
        <v>2090.1055000000001</v>
      </c>
      <c r="Y366" t="s">
        <v>2163</v>
      </c>
      <c r="Z366">
        <v>873.63599999999985</v>
      </c>
      <c r="AB366" t="s">
        <v>2163</v>
      </c>
      <c r="AC366">
        <v>873.63599999999985</v>
      </c>
      <c r="AE366" t="s">
        <v>304</v>
      </c>
      <c r="AF366">
        <v>234.46199999999999</v>
      </c>
      <c r="AJ366" t="s">
        <v>2163</v>
      </c>
      <c r="AK366">
        <v>873.63599999999985</v>
      </c>
      <c r="AN366" t="s">
        <v>2163</v>
      </c>
      <c r="AO366">
        <v>873.63599999999985</v>
      </c>
      <c r="AQ366" t="s">
        <v>2163</v>
      </c>
      <c r="AR366">
        <v>618.56200000000013</v>
      </c>
      <c r="AV366" t="s">
        <v>2163</v>
      </c>
      <c r="AW366">
        <v>618.56200000000013</v>
      </c>
      <c r="BA366" t="s">
        <v>3013</v>
      </c>
      <c r="BB366" t="s">
        <v>10948</v>
      </c>
      <c r="BC366">
        <v>98.328000000000003</v>
      </c>
      <c r="BE366" t="s">
        <v>1464</v>
      </c>
      <c r="BF366" t="s">
        <v>10948</v>
      </c>
      <c r="BG366">
        <v>359.82</v>
      </c>
      <c r="BI366" t="s">
        <v>1674</v>
      </c>
      <c r="BJ366" t="s">
        <v>10948</v>
      </c>
      <c r="BK366">
        <v>131.136</v>
      </c>
      <c r="BM366" t="s">
        <v>181</v>
      </c>
      <c r="BN366" t="s">
        <v>10948</v>
      </c>
      <c r="BO366" t="s">
        <v>55</v>
      </c>
      <c r="BP366">
        <v>32.712000000000003</v>
      </c>
    </row>
    <row r="367" spans="1:68" x14ac:dyDescent="0.25">
      <c r="A367" t="s">
        <v>1916</v>
      </c>
      <c r="B367" t="s">
        <v>10948</v>
      </c>
      <c r="C367" t="s">
        <v>12</v>
      </c>
      <c r="D367">
        <v>309.45600000000002</v>
      </c>
      <c r="H367" s="1">
        <v>42092</v>
      </c>
      <c r="I367">
        <v>1559.0800000000002</v>
      </c>
      <c r="K367" s="1">
        <v>42092</v>
      </c>
      <c r="L367">
        <v>1559.0800000000002</v>
      </c>
      <c r="N367" s="1">
        <v>42692</v>
      </c>
      <c r="O367">
        <v>3958.9319999999998</v>
      </c>
      <c r="Q367" s="1">
        <v>42488</v>
      </c>
      <c r="R367">
        <v>486.67199999999997</v>
      </c>
      <c r="T367" s="1">
        <v>42948</v>
      </c>
      <c r="U367">
        <v>2085.65</v>
      </c>
      <c r="Y367" t="s">
        <v>2669</v>
      </c>
      <c r="Z367">
        <v>1706.25</v>
      </c>
      <c r="AB367" t="s">
        <v>2669</v>
      </c>
      <c r="AC367">
        <v>1706.25</v>
      </c>
      <c r="AE367" t="s">
        <v>3109</v>
      </c>
      <c r="AF367">
        <v>181.45600000000002</v>
      </c>
      <c r="AJ367" t="s">
        <v>2669</v>
      </c>
      <c r="AK367">
        <v>1706.25</v>
      </c>
      <c r="AN367" t="s">
        <v>2669</v>
      </c>
      <c r="AO367">
        <v>1706.25</v>
      </c>
      <c r="AQ367" t="s">
        <v>2669</v>
      </c>
      <c r="AR367">
        <v>873.63599999999985</v>
      </c>
      <c r="AV367" t="s">
        <v>2669</v>
      </c>
      <c r="AW367">
        <v>873.63599999999985</v>
      </c>
      <c r="BA367" t="s">
        <v>101</v>
      </c>
      <c r="BB367" t="s">
        <v>10948</v>
      </c>
      <c r="BC367">
        <v>17.088000000000001</v>
      </c>
      <c r="BE367" t="s">
        <v>1530</v>
      </c>
      <c r="BF367" t="s">
        <v>10948</v>
      </c>
      <c r="BG367">
        <v>359.6</v>
      </c>
      <c r="BI367" t="s">
        <v>2638</v>
      </c>
      <c r="BJ367" t="s">
        <v>10948</v>
      </c>
      <c r="BK367">
        <v>109.9</v>
      </c>
      <c r="BM367" t="s">
        <v>2279</v>
      </c>
      <c r="BN367" t="s">
        <v>10948</v>
      </c>
      <c r="BO367" t="s">
        <v>55</v>
      </c>
      <c r="BP367">
        <v>30.344000000000001</v>
      </c>
    </row>
    <row r="368" spans="1:68" x14ac:dyDescent="0.25">
      <c r="A368" t="s">
        <v>2272</v>
      </c>
      <c r="B368" t="s">
        <v>10948</v>
      </c>
      <c r="C368" t="s">
        <v>21</v>
      </c>
      <c r="D368">
        <v>194.88</v>
      </c>
      <c r="H368" s="1">
        <v>42093</v>
      </c>
      <c r="I368">
        <v>571.22399999999993</v>
      </c>
      <c r="K368" s="1">
        <v>42093</v>
      </c>
      <c r="L368">
        <v>571.22399999999993</v>
      </c>
      <c r="N368" s="1">
        <v>42691</v>
      </c>
      <c r="O368">
        <v>142.684</v>
      </c>
      <c r="Q368" s="1">
        <v>41910</v>
      </c>
      <c r="R368">
        <v>490.29200000000003</v>
      </c>
      <c r="T368" s="1">
        <v>42882</v>
      </c>
      <c r="U368">
        <v>2084.9079999999999</v>
      </c>
      <c r="Y368" t="s">
        <v>444</v>
      </c>
      <c r="Z368">
        <v>2241.8675000000003</v>
      </c>
      <c r="AB368" t="s">
        <v>444</v>
      </c>
      <c r="AC368">
        <v>2241.8675000000003</v>
      </c>
      <c r="AE368" t="s">
        <v>981</v>
      </c>
      <c r="AF368">
        <v>188.946</v>
      </c>
      <c r="AJ368" t="s">
        <v>444</v>
      </c>
      <c r="AK368">
        <v>2241.8675000000003</v>
      </c>
      <c r="AN368" t="s">
        <v>444</v>
      </c>
      <c r="AO368">
        <v>2241.8675000000003</v>
      </c>
      <c r="AQ368" t="s">
        <v>444</v>
      </c>
      <c r="AR368">
        <v>1706.25</v>
      </c>
      <c r="AV368" t="s">
        <v>444</v>
      </c>
      <c r="AW368">
        <v>1706.25</v>
      </c>
      <c r="BA368" t="s">
        <v>2914</v>
      </c>
      <c r="BB368" t="s">
        <v>10948</v>
      </c>
      <c r="BC368">
        <v>100.48800000000001</v>
      </c>
      <c r="BE368" t="s">
        <v>1994</v>
      </c>
      <c r="BF368" t="s">
        <v>10948</v>
      </c>
      <c r="BG368">
        <v>359.23399999999998</v>
      </c>
      <c r="BI368" t="s">
        <v>855</v>
      </c>
      <c r="BJ368" t="s">
        <v>10948</v>
      </c>
      <c r="BK368">
        <v>10.86</v>
      </c>
      <c r="BM368" t="s">
        <v>1546</v>
      </c>
      <c r="BN368" t="s">
        <v>10948</v>
      </c>
      <c r="BO368" t="s">
        <v>55</v>
      </c>
      <c r="BP368">
        <v>272.94</v>
      </c>
    </row>
    <row r="369" spans="1:68" x14ac:dyDescent="0.25">
      <c r="A369" t="s">
        <v>1572</v>
      </c>
      <c r="B369" t="s">
        <v>10948</v>
      </c>
      <c r="C369" t="s">
        <v>55</v>
      </c>
      <c r="D369">
        <v>29.851999999999997</v>
      </c>
      <c r="H369" s="1">
        <v>42094</v>
      </c>
      <c r="I369">
        <v>200.71600000000001</v>
      </c>
      <c r="K369" s="1">
        <v>42094</v>
      </c>
      <c r="L369">
        <v>200.71600000000001</v>
      </c>
      <c r="N369" s="1">
        <v>42690</v>
      </c>
      <c r="O369">
        <v>36.72</v>
      </c>
      <c r="Q369" s="1">
        <v>42891</v>
      </c>
      <c r="R369">
        <v>491.11200000000008</v>
      </c>
      <c r="T369" s="1">
        <v>42737</v>
      </c>
      <c r="U369">
        <v>2079.5540000000001</v>
      </c>
      <c r="Y369" t="s">
        <v>3215</v>
      </c>
      <c r="Z369">
        <v>87.75</v>
      </c>
      <c r="AB369" t="s">
        <v>3215</v>
      </c>
      <c r="AC369">
        <v>87.75</v>
      </c>
      <c r="AE369" t="s">
        <v>1039</v>
      </c>
      <c r="AF369">
        <v>520.07999999999993</v>
      </c>
      <c r="AJ369" t="s">
        <v>3215</v>
      </c>
      <c r="AK369">
        <v>87.75</v>
      </c>
      <c r="AN369" t="s">
        <v>3215</v>
      </c>
      <c r="AO369">
        <v>87.75</v>
      </c>
      <c r="AQ369" t="s">
        <v>3215</v>
      </c>
      <c r="AR369">
        <v>2241.8675000000003</v>
      </c>
      <c r="AV369" t="s">
        <v>3215</v>
      </c>
      <c r="AW369">
        <v>2241.8675000000003</v>
      </c>
      <c r="BA369" t="s">
        <v>2913</v>
      </c>
      <c r="BB369" t="s">
        <v>10948</v>
      </c>
      <c r="BC369">
        <v>6.9840000000000009</v>
      </c>
      <c r="BE369" t="s">
        <v>2677</v>
      </c>
      <c r="BF369" t="s">
        <v>10948</v>
      </c>
      <c r="BG369">
        <v>354.90000000000003</v>
      </c>
      <c r="BI369" t="s">
        <v>1997</v>
      </c>
      <c r="BJ369" t="s">
        <v>10948</v>
      </c>
      <c r="BK369">
        <v>54.5</v>
      </c>
      <c r="BM369" t="s">
        <v>1358</v>
      </c>
      <c r="BN369" t="s">
        <v>10948</v>
      </c>
      <c r="BO369" t="s">
        <v>55</v>
      </c>
      <c r="BP369">
        <v>159.04</v>
      </c>
    </row>
    <row r="370" spans="1:68" x14ac:dyDescent="0.25">
      <c r="C370" t="s">
        <v>79</v>
      </c>
      <c r="D370">
        <v>35.119999999999997</v>
      </c>
      <c r="H370" s="1">
        <v>42096</v>
      </c>
      <c r="I370">
        <v>299.22000000000003</v>
      </c>
      <c r="K370" s="1">
        <v>42096</v>
      </c>
      <c r="L370">
        <v>299.22000000000003</v>
      </c>
      <c r="N370" s="1">
        <v>42689</v>
      </c>
      <c r="O370">
        <v>2145.7179999999998</v>
      </c>
      <c r="Q370" s="1">
        <v>41800</v>
      </c>
      <c r="R370">
        <v>491.55</v>
      </c>
      <c r="T370" s="1">
        <v>42002</v>
      </c>
      <c r="U370">
        <v>2072.096</v>
      </c>
      <c r="Y370" t="s">
        <v>766</v>
      </c>
      <c r="Z370">
        <v>5634.9</v>
      </c>
      <c r="AB370" t="s">
        <v>766</v>
      </c>
      <c r="AC370">
        <v>5634.9</v>
      </c>
      <c r="AE370" t="s">
        <v>116</v>
      </c>
      <c r="AF370">
        <v>3035.2079999999996</v>
      </c>
      <c r="AJ370" t="s">
        <v>766</v>
      </c>
      <c r="AK370">
        <v>5634.9</v>
      </c>
      <c r="AN370" t="s">
        <v>766</v>
      </c>
      <c r="AO370">
        <v>5634.9</v>
      </c>
      <c r="AQ370" t="s">
        <v>766</v>
      </c>
      <c r="AR370">
        <v>87.75</v>
      </c>
      <c r="AV370" t="s">
        <v>766</v>
      </c>
      <c r="AW370">
        <v>87.75</v>
      </c>
      <c r="BA370" t="s">
        <v>2771</v>
      </c>
      <c r="BB370" t="s">
        <v>10948</v>
      </c>
      <c r="BC370">
        <v>89.055999999999997</v>
      </c>
      <c r="BE370" t="s">
        <v>949</v>
      </c>
      <c r="BF370" t="s">
        <v>10948</v>
      </c>
      <c r="BG370">
        <v>354.4</v>
      </c>
      <c r="BI370" t="s">
        <v>1180</v>
      </c>
      <c r="BJ370" t="s">
        <v>10948</v>
      </c>
      <c r="BK370">
        <v>6.5520000000000005</v>
      </c>
      <c r="BM370" t="s">
        <v>1815</v>
      </c>
      <c r="BN370" t="s">
        <v>10948</v>
      </c>
      <c r="BO370" t="s">
        <v>55</v>
      </c>
      <c r="BP370">
        <v>93.456000000000003</v>
      </c>
    </row>
    <row r="371" spans="1:68" x14ac:dyDescent="0.25">
      <c r="A371" t="s">
        <v>2967</v>
      </c>
      <c r="B371" t="s">
        <v>10948</v>
      </c>
      <c r="C371" t="s">
        <v>55</v>
      </c>
      <c r="D371">
        <v>11.992000000000001</v>
      </c>
      <c r="H371" s="1">
        <v>42098</v>
      </c>
      <c r="I371">
        <v>1484.598</v>
      </c>
      <c r="K371" s="1">
        <v>42098</v>
      </c>
      <c r="L371">
        <v>1484.598</v>
      </c>
      <c r="N371" s="1">
        <v>42688</v>
      </c>
      <c r="O371">
        <v>2774.0619999999999</v>
      </c>
      <c r="Q371" s="1">
        <v>42990</v>
      </c>
      <c r="R371">
        <v>491.55</v>
      </c>
      <c r="T371" s="1">
        <v>42738</v>
      </c>
      <c r="U371">
        <v>2070.2719999999999</v>
      </c>
      <c r="Y371" t="s">
        <v>443</v>
      </c>
      <c r="Z371">
        <v>7242.7679999999991</v>
      </c>
      <c r="AB371" t="s">
        <v>443</v>
      </c>
      <c r="AC371">
        <v>7242.7679999999991</v>
      </c>
      <c r="AE371" t="s">
        <v>2702</v>
      </c>
      <c r="AF371">
        <v>1952.43</v>
      </c>
      <c r="AJ371" t="s">
        <v>443</v>
      </c>
      <c r="AK371">
        <v>7242.7679999999991</v>
      </c>
      <c r="AN371" t="s">
        <v>443</v>
      </c>
      <c r="AO371">
        <v>7242.7679999999991</v>
      </c>
      <c r="AQ371" t="s">
        <v>443</v>
      </c>
      <c r="AR371">
        <v>5634.9</v>
      </c>
      <c r="AV371" t="s">
        <v>443</v>
      </c>
      <c r="AW371">
        <v>5634.9</v>
      </c>
      <c r="BA371" t="s">
        <v>2512</v>
      </c>
      <c r="BB371" t="s">
        <v>10948</v>
      </c>
      <c r="BC371">
        <v>30.192</v>
      </c>
      <c r="BE371" t="s">
        <v>1971</v>
      </c>
      <c r="BF371" t="s">
        <v>10948</v>
      </c>
      <c r="BG371">
        <v>353.16199999999998</v>
      </c>
      <c r="BI371" t="s">
        <v>2162</v>
      </c>
      <c r="BJ371" t="s">
        <v>10948</v>
      </c>
      <c r="BK371">
        <v>9.84</v>
      </c>
      <c r="BM371" t="s">
        <v>276</v>
      </c>
      <c r="BN371" t="s">
        <v>10948</v>
      </c>
      <c r="BO371" t="s">
        <v>55</v>
      </c>
      <c r="BP371">
        <v>86.62</v>
      </c>
    </row>
    <row r="372" spans="1:68" x14ac:dyDescent="0.25">
      <c r="A372" t="s">
        <v>1487</v>
      </c>
      <c r="B372" t="s">
        <v>10948</v>
      </c>
      <c r="C372" t="s">
        <v>79</v>
      </c>
      <c r="D372">
        <v>212.88</v>
      </c>
      <c r="H372" s="1">
        <v>42099</v>
      </c>
      <c r="I372">
        <v>2974.0580000000004</v>
      </c>
      <c r="K372" s="1">
        <v>42099</v>
      </c>
      <c r="L372">
        <v>2974.0580000000004</v>
      </c>
      <c r="N372" s="1">
        <v>42687</v>
      </c>
      <c r="O372">
        <v>2945.1380000000004</v>
      </c>
      <c r="Q372" s="1">
        <v>43068</v>
      </c>
      <c r="R372">
        <v>491.88800000000003</v>
      </c>
      <c r="T372" s="1">
        <v>41878</v>
      </c>
      <c r="U372">
        <v>2070.13</v>
      </c>
      <c r="Y372" t="s">
        <v>1689</v>
      </c>
      <c r="Z372">
        <v>6776.5620000000008</v>
      </c>
      <c r="AB372" t="s">
        <v>1689</v>
      </c>
      <c r="AC372">
        <v>6776.5620000000008</v>
      </c>
      <c r="AE372" t="s">
        <v>3038</v>
      </c>
      <c r="AF372">
        <v>72.8</v>
      </c>
      <c r="AJ372" t="s">
        <v>1689</v>
      </c>
      <c r="AK372">
        <v>6776.5620000000008</v>
      </c>
      <c r="AN372" t="s">
        <v>1689</v>
      </c>
      <c r="AO372">
        <v>6776.5620000000008</v>
      </c>
      <c r="AQ372" t="s">
        <v>1689</v>
      </c>
      <c r="AR372">
        <v>7242.7679999999991</v>
      </c>
      <c r="AV372" t="s">
        <v>1689</v>
      </c>
      <c r="AW372">
        <v>7242.7679999999991</v>
      </c>
      <c r="BA372" t="s">
        <v>963</v>
      </c>
      <c r="BB372" t="s">
        <v>10948</v>
      </c>
      <c r="BC372">
        <v>33.465999999999994</v>
      </c>
      <c r="BE372" t="s">
        <v>209</v>
      </c>
      <c r="BF372" t="s">
        <v>10948</v>
      </c>
      <c r="BG372">
        <v>352.64</v>
      </c>
      <c r="BI372" t="s">
        <v>2561</v>
      </c>
      <c r="BJ372" t="s">
        <v>10948</v>
      </c>
      <c r="BK372">
        <v>4499.9850000000006</v>
      </c>
      <c r="BM372" t="s">
        <v>2625</v>
      </c>
      <c r="BN372" t="s">
        <v>10948</v>
      </c>
      <c r="BO372" t="s">
        <v>55</v>
      </c>
      <c r="BP372">
        <v>14</v>
      </c>
    </row>
    <row r="373" spans="1:68" x14ac:dyDescent="0.25">
      <c r="A373" t="s">
        <v>924</v>
      </c>
      <c r="B373" t="s">
        <v>10948</v>
      </c>
      <c r="C373" t="s">
        <v>79</v>
      </c>
      <c r="D373">
        <v>242.89999999999998</v>
      </c>
      <c r="H373" s="1">
        <v>42100</v>
      </c>
      <c r="I373">
        <v>140.00400000000002</v>
      </c>
      <c r="K373" s="1">
        <v>42100</v>
      </c>
      <c r="L373">
        <v>140.00400000000002</v>
      </c>
      <c r="N373" s="1">
        <v>42686</v>
      </c>
      <c r="O373">
        <v>4914.9380000000001</v>
      </c>
      <c r="Q373" s="1">
        <v>42038</v>
      </c>
      <c r="R373">
        <v>492.83599999999996</v>
      </c>
      <c r="T373" s="1">
        <v>42197</v>
      </c>
      <c r="U373">
        <v>2052.567</v>
      </c>
      <c r="Y373" t="s">
        <v>3048</v>
      </c>
      <c r="Z373">
        <v>12995.291500000001</v>
      </c>
      <c r="AB373" t="s">
        <v>3048</v>
      </c>
      <c r="AC373">
        <v>12995.291500000001</v>
      </c>
      <c r="AE373" t="s">
        <v>1427</v>
      </c>
      <c r="AF373">
        <v>83.712000000000003</v>
      </c>
      <c r="AJ373" t="s">
        <v>3048</v>
      </c>
      <c r="AK373">
        <v>12995.291500000001</v>
      </c>
      <c r="AN373" t="s">
        <v>3048</v>
      </c>
      <c r="AO373">
        <v>12995.291500000001</v>
      </c>
      <c r="AQ373" t="s">
        <v>3048</v>
      </c>
      <c r="AR373">
        <v>6776.5620000000008</v>
      </c>
      <c r="AV373" t="s">
        <v>3048</v>
      </c>
      <c r="AW373">
        <v>6776.5620000000008</v>
      </c>
      <c r="BA373" t="s">
        <v>1892</v>
      </c>
      <c r="BB373" t="s">
        <v>10948</v>
      </c>
      <c r="BC373">
        <v>59.99</v>
      </c>
      <c r="BE373" t="s">
        <v>262</v>
      </c>
      <c r="BF373" t="s">
        <v>10948</v>
      </c>
      <c r="BG373">
        <v>352.15199999999999</v>
      </c>
      <c r="BI373" t="s">
        <v>377</v>
      </c>
      <c r="BJ373" t="s">
        <v>10948</v>
      </c>
      <c r="BK373">
        <v>49.362000000000002</v>
      </c>
      <c r="BM373" t="s">
        <v>2505</v>
      </c>
      <c r="BN373" t="s">
        <v>10948</v>
      </c>
      <c r="BO373" t="s">
        <v>55</v>
      </c>
      <c r="BP373">
        <v>50.24</v>
      </c>
    </row>
    <row r="374" spans="1:68" x14ac:dyDescent="0.25">
      <c r="A374" t="s">
        <v>162</v>
      </c>
      <c r="B374" t="s">
        <v>10948</v>
      </c>
      <c r="C374" t="s">
        <v>55</v>
      </c>
      <c r="D374">
        <v>59.960000000000008</v>
      </c>
      <c r="H374" s="1">
        <v>42101</v>
      </c>
      <c r="I374">
        <v>907.43599999999981</v>
      </c>
      <c r="K374" s="1">
        <v>42101</v>
      </c>
      <c r="L374">
        <v>907.43599999999981</v>
      </c>
      <c r="N374" s="1">
        <v>42685</v>
      </c>
      <c r="O374">
        <v>4944.2960000000003</v>
      </c>
      <c r="Q374" s="1">
        <v>41918</v>
      </c>
      <c r="R374">
        <v>494.71</v>
      </c>
      <c r="T374" s="1">
        <v>41922</v>
      </c>
      <c r="U374">
        <v>2049.386</v>
      </c>
      <c r="Y374" t="s">
        <v>2787</v>
      </c>
      <c r="Z374">
        <v>13.068</v>
      </c>
      <c r="AB374" t="s">
        <v>2787</v>
      </c>
      <c r="AC374">
        <v>13.068</v>
      </c>
      <c r="AE374" t="s">
        <v>2758</v>
      </c>
      <c r="AF374">
        <v>527.47200000000009</v>
      </c>
      <c r="AJ374" t="s">
        <v>2787</v>
      </c>
      <c r="AK374">
        <v>13.068</v>
      </c>
      <c r="AN374" t="s">
        <v>2787</v>
      </c>
      <c r="AO374">
        <v>13.068</v>
      </c>
      <c r="AQ374" t="s">
        <v>2787</v>
      </c>
      <c r="AR374">
        <v>12995.291500000001</v>
      </c>
      <c r="AV374" t="s">
        <v>2787</v>
      </c>
      <c r="AW374">
        <v>12995.291500000001</v>
      </c>
      <c r="BA374" t="s">
        <v>2300</v>
      </c>
      <c r="BB374" t="s">
        <v>10948</v>
      </c>
      <c r="BC374">
        <v>108.18800000000002</v>
      </c>
      <c r="BE374" t="s">
        <v>725</v>
      </c>
      <c r="BF374" t="s">
        <v>10948</v>
      </c>
      <c r="BG374">
        <v>351.03200000000004</v>
      </c>
      <c r="BI374" t="s">
        <v>3013</v>
      </c>
      <c r="BJ374" t="s">
        <v>10948</v>
      </c>
      <c r="BK374">
        <v>98.328000000000003</v>
      </c>
      <c r="BM374" t="s">
        <v>405</v>
      </c>
      <c r="BN374" t="s">
        <v>10948</v>
      </c>
      <c r="BO374" t="s">
        <v>55</v>
      </c>
      <c r="BP374">
        <v>4.0440000000000005</v>
      </c>
    </row>
    <row r="375" spans="1:68" x14ac:dyDescent="0.25">
      <c r="A375" t="s">
        <v>2696</v>
      </c>
      <c r="B375" t="s">
        <v>10948</v>
      </c>
      <c r="C375" t="s">
        <v>12</v>
      </c>
      <c r="D375">
        <v>40.775999999999996</v>
      </c>
      <c r="H375" s="1">
        <v>42103</v>
      </c>
      <c r="I375">
        <v>757.99199999999996</v>
      </c>
      <c r="K375" s="1">
        <v>42103</v>
      </c>
      <c r="L375">
        <v>757.99199999999996</v>
      </c>
      <c r="N375" s="1">
        <v>42684</v>
      </c>
      <c r="O375">
        <v>4723.4780000000001</v>
      </c>
      <c r="Q375" s="1">
        <v>42222</v>
      </c>
      <c r="R375">
        <v>494.86919999999998</v>
      </c>
      <c r="T375" s="1">
        <v>42625</v>
      </c>
      <c r="U375">
        <v>2043.7920000000001</v>
      </c>
      <c r="Y375" t="s">
        <v>1350</v>
      </c>
      <c r="Z375">
        <v>4859.8380000000006</v>
      </c>
      <c r="AB375" t="s">
        <v>1350</v>
      </c>
      <c r="AC375">
        <v>4859.8380000000006</v>
      </c>
      <c r="AE375" t="s">
        <v>2393</v>
      </c>
      <c r="AF375">
        <v>166.70400000000001</v>
      </c>
      <c r="AJ375" t="s">
        <v>1350</v>
      </c>
      <c r="AK375">
        <v>4859.8380000000006</v>
      </c>
      <c r="AN375" t="s">
        <v>1350</v>
      </c>
      <c r="AO375">
        <v>4859.8380000000006</v>
      </c>
      <c r="AQ375" t="s">
        <v>1350</v>
      </c>
      <c r="AR375">
        <v>13.068</v>
      </c>
      <c r="AV375" t="s">
        <v>1350</v>
      </c>
      <c r="AW375">
        <v>13.068</v>
      </c>
      <c r="BA375" t="s">
        <v>2526</v>
      </c>
      <c r="BB375" t="s">
        <v>10948</v>
      </c>
      <c r="BC375">
        <v>148.28800000000001</v>
      </c>
      <c r="BE375" t="s">
        <v>3060</v>
      </c>
      <c r="BF375" t="s">
        <v>10948</v>
      </c>
      <c r="BG375">
        <v>349.93</v>
      </c>
      <c r="BI375" t="s">
        <v>101</v>
      </c>
      <c r="BJ375" t="s">
        <v>10948</v>
      </c>
      <c r="BK375">
        <v>17.088000000000001</v>
      </c>
      <c r="BM375" t="s">
        <v>5924</v>
      </c>
      <c r="BN375" t="s">
        <v>10948</v>
      </c>
      <c r="BO375" t="s">
        <v>55</v>
      </c>
      <c r="BP375">
        <v>48</v>
      </c>
    </row>
    <row r="376" spans="1:68" x14ac:dyDescent="0.25">
      <c r="C376" t="s">
        <v>21</v>
      </c>
      <c r="D376">
        <v>16.989999999999998</v>
      </c>
      <c r="H376" s="1">
        <v>42104</v>
      </c>
      <c r="I376">
        <v>169.54199999999997</v>
      </c>
      <c r="K376" s="1">
        <v>42104</v>
      </c>
      <c r="L376">
        <v>169.54199999999997</v>
      </c>
      <c r="N376" s="1">
        <v>42683</v>
      </c>
      <c r="O376">
        <v>479.97</v>
      </c>
      <c r="Q376" s="1">
        <v>42600</v>
      </c>
      <c r="R376">
        <v>496.11399999999998</v>
      </c>
      <c r="T376" s="1">
        <v>41681</v>
      </c>
      <c r="U376">
        <v>2043.4000000000005</v>
      </c>
      <c r="Y376" t="s">
        <v>3253</v>
      </c>
      <c r="Z376">
        <v>341.99100000000004</v>
      </c>
      <c r="AB376" t="s">
        <v>3253</v>
      </c>
      <c r="AC376">
        <v>341.99100000000004</v>
      </c>
      <c r="AE376" t="s">
        <v>2814</v>
      </c>
      <c r="AF376">
        <v>37.932000000000002</v>
      </c>
      <c r="AJ376" t="s">
        <v>3253</v>
      </c>
      <c r="AK376">
        <v>341.99100000000004</v>
      </c>
      <c r="AN376" t="s">
        <v>3253</v>
      </c>
      <c r="AO376">
        <v>341.99100000000004</v>
      </c>
      <c r="AQ376" t="s">
        <v>3253</v>
      </c>
      <c r="AR376">
        <v>4859.8380000000006</v>
      </c>
      <c r="AV376" t="s">
        <v>3253</v>
      </c>
      <c r="AW376">
        <v>4859.8380000000006</v>
      </c>
      <c r="BA376" t="s">
        <v>964</v>
      </c>
      <c r="BB376" t="s">
        <v>10948</v>
      </c>
      <c r="BC376">
        <v>74.251999999999995</v>
      </c>
      <c r="BE376" t="s">
        <v>1176</v>
      </c>
      <c r="BF376" t="s">
        <v>10948</v>
      </c>
      <c r="BG376">
        <v>347.04</v>
      </c>
      <c r="BI376" t="s">
        <v>2914</v>
      </c>
      <c r="BJ376" t="s">
        <v>10948</v>
      </c>
      <c r="BK376">
        <v>100.48800000000001</v>
      </c>
      <c r="BM376" t="s">
        <v>1808</v>
      </c>
      <c r="BN376" t="s">
        <v>10948</v>
      </c>
      <c r="BO376" t="s">
        <v>55</v>
      </c>
      <c r="BP376">
        <v>33.488000000000007</v>
      </c>
    </row>
    <row r="377" spans="1:68" x14ac:dyDescent="0.25">
      <c r="A377" t="s">
        <v>1046</v>
      </c>
      <c r="B377" t="s">
        <v>10948</v>
      </c>
      <c r="C377" t="s">
        <v>21</v>
      </c>
      <c r="D377">
        <v>424.95749999999992</v>
      </c>
      <c r="H377" s="1">
        <v>42105</v>
      </c>
      <c r="I377">
        <v>1328.3460000000002</v>
      </c>
      <c r="K377" s="1">
        <v>42105</v>
      </c>
      <c r="L377">
        <v>1328.3460000000002</v>
      </c>
      <c r="N377" s="1">
        <v>42682</v>
      </c>
      <c r="O377">
        <v>993.89999999999986</v>
      </c>
      <c r="Q377" s="1">
        <v>42231</v>
      </c>
      <c r="R377">
        <v>497.59000000000003</v>
      </c>
      <c r="T377" s="1">
        <v>42630</v>
      </c>
      <c r="U377">
        <v>2043.126</v>
      </c>
      <c r="Y377" t="s">
        <v>3145</v>
      </c>
      <c r="Z377">
        <v>244.512</v>
      </c>
      <c r="AB377" t="s">
        <v>3145</v>
      </c>
      <c r="AC377">
        <v>244.512</v>
      </c>
      <c r="AE377" t="s">
        <v>840</v>
      </c>
      <c r="AF377">
        <v>200.16</v>
      </c>
      <c r="AJ377" t="s">
        <v>3145</v>
      </c>
      <c r="AK377">
        <v>244.512</v>
      </c>
      <c r="AN377" t="s">
        <v>3145</v>
      </c>
      <c r="AO377">
        <v>244.512</v>
      </c>
      <c r="AQ377" t="s">
        <v>3145</v>
      </c>
      <c r="AR377">
        <v>341.99100000000004</v>
      </c>
      <c r="AV377" t="s">
        <v>3145</v>
      </c>
      <c r="AW377">
        <v>341.99100000000004</v>
      </c>
      <c r="BA377" t="s">
        <v>1082</v>
      </c>
      <c r="BB377" t="s">
        <v>10948</v>
      </c>
      <c r="BC377">
        <v>45.504000000000005</v>
      </c>
      <c r="BE377" t="s">
        <v>3253</v>
      </c>
      <c r="BF377" t="s">
        <v>10948</v>
      </c>
      <c r="BG377">
        <v>341.99100000000004</v>
      </c>
      <c r="BI377" t="s">
        <v>2913</v>
      </c>
      <c r="BJ377" t="s">
        <v>10948</v>
      </c>
      <c r="BK377">
        <v>6.9840000000000009</v>
      </c>
      <c r="BM377" t="s">
        <v>2022</v>
      </c>
      <c r="BN377" t="s">
        <v>10948</v>
      </c>
      <c r="BO377" t="s">
        <v>55</v>
      </c>
      <c r="BP377">
        <v>17.856000000000002</v>
      </c>
    </row>
    <row r="378" spans="1:68" x14ac:dyDescent="0.25">
      <c r="A378" t="s">
        <v>2315</v>
      </c>
      <c r="B378" t="s">
        <v>10948</v>
      </c>
      <c r="C378" t="s">
        <v>79</v>
      </c>
      <c r="D378">
        <v>174.28599999999997</v>
      </c>
      <c r="H378" s="1">
        <v>42106</v>
      </c>
      <c r="I378">
        <v>40.74</v>
      </c>
      <c r="K378" s="1">
        <v>42106</v>
      </c>
      <c r="L378">
        <v>40.74</v>
      </c>
      <c r="N378" s="1">
        <v>42681</v>
      </c>
      <c r="O378">
        <v>3810.4639999999999</v>
      </c>
      <c r="Q378" s="1">
        <v>42586</v>
      </c>
      <c r="R378">
        <v>497.90999999999997</v>
      </c>
      <c r="T378" s="1">
        <v>41999</v>
      </c>
      <c r="U378">
        <v>2041.4139999999998</v>
      </c>
      <c r="Y378" t="s">
        <v>825</v>
      </c>
      <c r="Z378">
        <v>77.87</v>
      </c>
      <c r="AB378" t="s">
        <v>825</v>
      </c>
      <c r="AC378">
        <v>77.87</v>
      </c>
      <c r="AE378" t="s">
        <v>2019</v>
      </c>
      <c r="AF378">
        <v>262.964</v>
      </c>
      <c r="AJ378" t="s">
        <v>825</v>
      </c>
      <c r="AK378">
        <v>77.87</v>
      </c>
      <c r="AN378" t="s">
        <v>825</v>
      </c>
      <c r="AO378">
        <v>77.87</v>
      </c>
      <c r="AQ378" t="s">
        <v>825</v>
      </c>
      <c r="AR378">
        <v>244.512</v>
      </c>
      <c r="AV378" t="s">
        <v>825</v>
      </c>
      <c r="AW378">
        <v>244.512</v>
      </c>
      <c r="BA378" t="s">
        <v>2527</v>
      </c>
      <c r="BB378" t="s">
        <v>10948</v>
      </c>
      <c r="BC378">
        <v>97.152000000000001</v>
      </c>
      <c r="BE378" t="s">
        <v>1913</v>
      </c>
      <c r="BF378" t="s">
        <v>10948</v>
      </c>
      <c r="BG378">
        <v>341.96</v>
      </c>
      <c r="BI378" t="s">
        <v>2771</v>
      </c>
      <c r="BJ378" t="s">
        <v>10948</v>
      </c>
      <c r="BK378">
        <v>89.055999999999997</v>
      </c>
      <c r="BM378" t="s">
        <v>2415</v>
      </c>
      <c r="BN378" t="s">
        <v>10948</v>
      </c>
      <c r="BO378" t="s">
        <v>55</v>
      </c>
      <c r="BP378">
        <v>14.04</v>
      </c>
    </row>
    <row r="379" spans="1:68" x14ac:dyDescent="0.25">
      <c r="C379" t="s">
        <v>21</v>
      </c>
      <c r="D379">
        <v>298.77600000000001</v>
      </c>
      <c r="H379" s="1">
        <v>42107</v>
      </c>
      <c r="I379">
        <v>3192.6780000000003</v>
      </c>
      <c r="K379" s="1">
        <v>42107</v>
      </c>
      <c r="L379">
        <v>3192.6780000000003</v>
      </c>
      <c r="N379" s="1">
        <v>42680</v>
      </c>
      <c r="O379">
        <v>773.25600000000009</v>
      </c>
      <c r="Q379" s="1">
        <v>41868</v>
      </c>
      <c r="R379">
        <v>500.34199999999998</v>
      </c>
      <c r="T379" s="1">
        <v>42579</v>
      </c>
      <c r="U379">
        <v>2033.3740000000003</v>
      </c>
      <c r="Y379" t="s">
        <v>1549</v>
      </c>
      <c r="Z379">
        <v>330.92399999999998</v>
      </c>
      <c r="AB379" t="s">
        <v>1549</v>
      </c>
      <c r="AC379">
        <v>330.92399999999998</v>
      </c>
      <c r="AE379" t="s">
        <v>1749</v>
      </c>
      <c r="AF379">
        <v>151.536</v>
      </c>
      <c r="AJ379" t="s">
        <v>1549</v>
      </c>
      <c r="AK379">
        <v>330.92399999999998</v>
      </c>
      <c r="AN379" t="s">
        <v>1549</v>
      </c>
      <c r="AO379">
        <v>330.92399999999998</v>
      </c>
      <c r="AQ379" t="s">
        <v>1549</v>
      </c>
      <c r="AR379">
        <v>77.87</v>
      </c>
      <c r="AV379" t="s">
        <v>1549</v>
      </c>
      <c r="AW379">
        <v>77.87</v>
      </c>
      <c r="BA379" t="s">
        <v>2839</v>
      </c>
      <c r="BB379" t="s">
        <v>10948</v>
      </c>
      <c r="BC379">
        <v>74.55</v>
      </c>
      <c r="BE379" t="s">
        <v>828</v>
      </c>
      <c r="BF379" t="s">
        <v>10948</v>
      </c>
      <c r="BG379">
        <v>341.26400000000001</v>
      </c>
      <c r="BI379" t="s">
        <v>2512</v>
      </c>
      <c r="BJ379" t="s">
        <v>10948</v>
      </c>
      <c r="BK379">
        <v>30.192</v>
      </c>
      <c r="BM379" t="s">
        <v>1661</v>
      </c>
      <c r="BN379" t="s">
        <v>10948</v>
      </c>
      <c r="BO379" t="s">
        <v>55</v>
      </c>
      <c r="BP379">
        <v>257.98</v>
      </c>
    </row>
    <row r="380" spans="1:68" x14ac:dyDescent="0.25">
      <c r="A380" t="s">
        <v>513</v>
      </c>
      <c r="B380" t="s">
        <v>10948</v>
      </c>
      <c r="C380" t="s">
        <v>12</v>
      </c>
      <c r="D380">
        <v>370.62</v>
      </c>
      <c r="H380" s="1">
        <v>42108</v>
      </c>
      <c r="I380">
        <v>35.207999999999998</v>
      </c>
      <c r="K380" s="1">
        <v>42108</v>
      </c>
      <c r="L380">
        <v>35.207999999999998</v>
      </c>
      <c r="N380" s="1">
        <v>42679</v>
      </c>
      <c r="O380">
        <v>4266.898799999999</v>
      </c>
      <c r="Q380" s="1">
        <v>42266</v>
      </c>
      <c r="R380">
        <v>500.38</v>
      </c>
      <c r="T380" s="1">
        <v>42198</v>
      </c>
      <c r="U380">
        <v>2033.2560000000001</v>
      </c>
      <c r="Y380" t="s">
        <v>2674</v>
      </c>
      <c r="Z380">
        <v>9544.7249999999985</v>
      </c>
      <c r="AB380" t="s">
        <v>2674</v>
      </c>
      <c r="AC380">
        <v>9544.7249999999985</v>
      </c>
      <c r="AE380" t="s">
        <v>273</v>
      </c>
      <c r="AF380">
        <v>483.4140000000001</v>
      </c>
      <c r="AJ380" t="s">
        <v>2674</v>
      </c>
      <c r="AK380">
        <v>9544.7249999999985</v>
      </c>
      <c r="AN380" t="s">
        <v>2674</v>
      </c>
      <c r="AO380">
        <v>9544.7249999999985</v>
      </c>
      <c r="AQ380" t="s">
        <v>2674</v>
      </c>
      <c r="AR380">
        <v>330.92399999999998</v>
      </c>
      <c r="AV380" t="s">
        <v>2674</v>
      </c>
      <c r="AW380">
        <v>330.92399999999998</v>
      </c>
      <c r="BA380" t="s">
        <v>880</v>
      </c>
      <c r="BB380" t="s">
        <v>10948</v>
      </c>
      <c r="BC380">
        <v>926.99200000000008</v>
      </c>
      <c r="BE380" t="s">
        <v>1428</v>
      </c>
      <c r="BF380" t="s">
        <v>10948</v>
      </c>
      <c r="BG380">
        <v>340.11600000000004</v>
      </c>
      <c r="BI380" t="s">
        <v>963</v>
      </c>
      <c r="BJ380" t="s">
        <v>10948</v>
      </c>
      <c r="BK380">
        <v>33.465999999999994</v>
      </c>
      <c r="BM380" t="s">
        <v>1401</v>
      </c>
      <c r="BN380" t="s">
        <v>10948</v>
      </c>
      <c r="BO380" t="s">
        <v>55</v>
      </c>
      <c r="BP380">
        <v>73.784000000000006</v>
      </c>
    </row>
    <row r="381" spans="1:68" x14ac:dyDescent="0.25">
      <c r="A381" t="s">
        <v>2232</v>
      </c>
      <c r="B381" t="s">
        <v>10948</v>
      </c>
      <c r="C381" t="s">
        <v>79</v>
      </c>
      <c r="D381">
        <v>550.43100000000004</v>
      </c>
      <c r="H381" s="1">
        <v>42110</v>
      </c>
      <c r="I381">
        <v>4161.9719999999998</v>
      </c>
      <c r="K381" s="1">
        <v>42110</v>
      </c>
      <c r="L381">
        <v>4161.9719999999998</v>
      </c>
      <c r="N381" s="1">
        <v>42678</v>
      </c>
      <c r="O381">
        <v>3888.8180000000011</v>
      </c>
      <c r="Q381" s="1">
        <v>42952</v>
      </c>
      <c r="R381">
        <v>503.67600000000004</v>
      </c>
      <c r="T381" s="1">
        <v>42845</v>
      </c>
      <c r="U381">
        <v>2033.2400000000002</v>
      </c>
      <c r="Y381" t="s">
        <v>1488</v>
      </c>
      <c r="Z381">
        <v>3401.5999999999995</v>
      </c>
      <c r="AB381" t="s">
        <v>1488</v>
      </c>
      <c r="AC381">
        <v>3401.5999999999995</v>
      </c>
      <c r="AE381" t="s">
        <v>2753</v>
      </c>
      <c r="AF381">
        <v>582.67600000000004</v>
      </c>
      <c r="AJ381" t="s">
        <v>1488</v>
      </c>
      <c r="AK381">
        <v>3401.5999999999995</v>
      </c>
      <c r="AN381" t="s">
        <v>1488</v>
      </c>
      <c r="AO381">
        <v>3401.5999999999995</v>
      </c>
      <c r="AQ381" t="s">
        <v>1488</v>
      </c>
      <c r="AR381">
        <v>9544.7249999999985</v>
      </c>
      <c r="AV381" t="s">
        <v>1488</v>
      </c>
      <c r="AW381">
        <v>9544.7249999999985</v>
      </c>
      <c r="BA381" t="s">
        <v>2230</v>
      </c>
      <c r="BB381" t="s">
        <v>10948</v>
      </c>
      <c r="BC381">
        <v>230.30999999999997</v>
      </c>
      <c r="BE381" t="s">
        <v>1585</v>
      </c>
      <c r="BF381" t="s">
        <v>10948</v>
      </c>
      <c r="BG381">
        <v>340</v>
      </c>
      <c r="BI381" t="s">
        <v>1892</v>
      </c>
      <c r="BJ381" t="s">
        <v>10948</v>
      </c>
      <c r="BK381">
        <v>59.99</v>
      </c>
      <c r="BM381" t="s">
        <v>2746</v>
      </c>
      <c r="BN381" t="s">
        <v>10948</v>
      </c>
      <c r="BO381" t="s">
        <v>55</v>
      </c>
      <c r="BP381">
        <v>66.112000000000009</v>
      </c>
    </row>
    <row r="382" spans="1:68" x14ac:dyDescent="0.25">
      <c r="C382" t="s">
        <v>21</v>
      </c>
      <c r="D382">
        <v>393.16500000000002</v>
      </c>
      <c r="H382" s="1">
        <v>42111</v>
      </c>
      <c r="I382">
        <v>2745.1059999999998</v>
      </c>
      <c r="K382" s="1">
        <v>42111</v>
      </c>
      <c r="L382">
        <v>2745.1059999999998</v>
      </c>
      <c r="N382" s="1">
        <v>42677</v>
      </c>
      <c r="O382">
        <v>3802.7960000000003</v>
      </c>
      <c r="Q382" s="1">
        <v>42929</v>
      </c>
      <c r="R382">
        <v>504.54199999999997</v>
      </c>
      <c r="T382" s="1">
        <v>43086</v>
      </c>
      <c r="U382">
        <v>2027.7579999999998</v>
      </c>
      <c r="Y382" t="s">
        <v>1681</v>
      </c>
      <c r="Z382">
        <v>3317.7234999999996</v>
      </c>
      <c r="AB382" t="s">
        <v>1681</v>
      </c>
      <c r="AC382">
        <v>3317.7234999999996</v>
      </c>
      <c r="AE382" t="s">
        <v>3175</v>
      </c>
      <c r="AF382">
        <v>250.92</v>
      </c>
      <c r="AJ382" t="s">
        <v>1681</v>
      </c>
      <c r="AK382">
        <v>3317.7234999999996</v>
      </c>
      <c r="AN382" t="s">
        <v>1681</v>
      </c>
      <c r="AO382">
        <v>3317.7234999999996</v>
      </c>
      <c r="AQ382" t="s">
        <v>1681</v>
      </c>
      <c r="AR382">
        <v>3401.5999999999995</v>
      </c>
      <c r="AV382" t="s">
        <v>1681</v>
      </c>
      <c r="AW382">
        <v>3401.5999999999995</v>
      </c>
      <c r="BA382" t="s">
        <v>1306</v>
      </c>
      <c r="BB382" t="s">
        <v>10948</v>
      </c>
      <c r="BC382">
        <v>82.64</v>
      </c>
      <c r="BE382" t="s">
        <v>1102</v>
      </c>
      <c r="BF382" t="s">
        <v>10948</v>
      </c>
      <c r="BG382">
        <v>339.92000000000007</v>
      </c>
      <c r="BI382" t="s">
        <v>2300</v>
      </c>
      <c r="BJ382" t="s">
        <v>10948</v>
      </c>
      <c r="BK382">
        <v>108.18800000000002</v>
      </c>
      <c r="BM382" t="s">
        <v>2230</v>
      </c>
      <c r="BN382" t="s">
        <v>10948</v>
      </c>
      <c r="BO382" t="s">
        <v>55</v>
      </c>
      <c r="BP382">
        <v>127.94999999999999</v>
      </c>
    </row>
    <row r="383" spans="1:68" x14ac:dyDescent="0.25">
      <c r="A383" t="s">
        <v>2072</v>
      </c>
      <c r="B383" t="s">
        <v>10948</v>
      </c>
      <c r="C383" t="s">
        <v>79</v>
      </c>
      <c r="D383">
        <v>626.35199999999998</v>
      </c>
      <c r="H383" s="1">
        <v>42112</v>
      </c>
      <c r="I383">
        <v>2006.9600000000003</v>
      </c>
      <c r="K383" s="1">
        <v>42112</v>
      </c>
      <c r="L383">
        <v>2006.9600000000003</v>
      </c>
      <c r="N383" s="1">
        <v>42675</v>
      </c>
      <c r="O383">
        <v>453.37400000000002</v>
      </c>
      <c r="Q383" s="1">
        <v>42281</v>
      </c>
      <c r="R383">
        <v>505.57999999999993</v>
      </c>
      <c r="T383" s="1">
        <v>42177</v>
      </c>
      <c r="U383">
        <v>2018.953</v>
      </c>
      <c r="Y383" t="s">
        <v>1087</v>
      </c>
      <c r="Z383">
        <v>1436.2319999999997</v>
      </c>
      <c r="AB383" t="s">
        <v>1087</v>
      </c>
      <c r="AC383">
        <v>1436.2319999999997</v>
      </c>
      <c r="AE383" t="s">
        <v>2738</v>
      </c>
      <c r="AF383">
        <v>1489.3340000000001</v>
      </c>
      <c r="AJ383" t="s">
        <v>1087</v>
      </c>
      <c r="AK383">
        <v>1436.2319999999997</v>
      </c>
      <c r="AN383" t="s">
        <v>1087</v>
      </c>
      <c r="AO383">
        <v>1436.2319999999997</v>
      </c>
      <c r="AQ383" t="s">
        <v>1087</v>
      </c>
      <c r="AR383">
        <v>3317.7234999999996</v>
      </c>
      <c r="AV383" t="s">
        <v>1087</v>
      </c>
      <c r="AW383">
        <v>3317.7234999999996</v>
      </c>
      <c r="BA383" t="s">
        <v>2746</v>
      </c>
      <c r="BB383" t="s">
        <v>10948</v>
      </c>
      <c r="BC383">
        <v>446.25600000000003</v>
      </c>
      <c r="BE383" t="s">
        <v>748</v>
      </c>
      <c r="BF383" t="s">
        <v>10948</v>
      </c>
      <c r="BG383">
        <v>339.13600000000002</v>
      </c>
      <c r="BI383" t="s">
        <v>2526</v>
      </c>
      <c r="BJ383" t="s">
        <v>10948</v>
      </c>
      <c r="BK383">
        <v>148.28800000000001</v>
      </c>
      <c r="BM383" t="s">
        <v>880</v>
      </c>
      <c r="BN383" t="s">
        <v>10948</v>
      </c>
      <c r="BO383" t="s">
        <v>55</v>
      </c>
      <c r="BP383">
        <v>84.272000000000006</v>
      </c>
    </row>
    <row r="384" spans="1:68" x14ac:dyDescent="0.25">
      <c r="A384" t="s">
        <v>2654</v>
      </c>
      <c r="B384" t="s">
        <v>10948</v>
      </c>
      <c r="C384" t="s">
        <v>55</v>
      </c>
      <c r="D384">
        <v>145.97999999999999</v>
      </c>
      <c r="H384" s="1">
        <v>42113</v>
      </c>
      <c r="I384">
        <v>329.95999999999992</v>
      </c>
      <c r="K384" s="1">
        <v>42113</v>
      </c>
      <c r="L384">
        <v>329.95999999999992</v>
      </c>
      <c r="N384" s="1">
        <v>42674</v>
      </c>
      <c r="O384">
        <v>3750.4990000000007</v>
      </c>
      <c r="Q384" s="1">
        <v>41976</v>
      </c>
      <c r="R384">
        <v>505.88</v>
      </c>
      <c r="T384" s="1">
        <v>42810</v>
      </c>
      <c r="U384">
        <v>2014.3810000000001</v>
      </c>
      <c r="Y384" t="s">
        <v>3068</v>
      </c>
      <c r="Z384">
        <v>825.17399999999998</v>
      </c>
      <c r="AB384" t="s">
        <v>3068</v>
      </c>
      <c r="AC384">
        <v>825.17399999999998</v>
      </c>
      <c r="AE384" t="s">
        <v>832</v>
      </c>
      <c r="AF384">
        <v>27.192</v>
      </c>
      <c r="AJ384" t="s">
        <v>3068</v>
      </c>
      <c r="AK384">
        <v>825.17399999999998</v>
      </c>
      <c r="AN384" t="s">
        <v>3068</v>
      </c>
      <c r="AO384">
        <v>825.17399999999998</v>
      </c>
      <c r="AQ384" t="s">
        <v>3068</v>
      </c>
      <c r="AR384">
        <v>1436.2319999999997</v>
      </c>
      <c r="AV384" t="s">
        <v>3068</v>
      </c>
      <c r="AW384">
        <v>1436.2319999999997</v>
      </c>
      <c r="BA384" t="s">
        <v>1378</v>
      </c>
      <c r="BB384" t="s">
        <v>10948</v>
      </c>
      <c r="BC384">
        <v>186.54</v>
      </c>
      <c r="BE384" t="s">
        <v>2326</v>
      </c>
      <c r="BF384" t="s">
        <v>10948</v>
      </c>
      <c r="BG384">
        <v>334.584</v>
      </c>
      <c r="BI384" t="s">
        <v>964</v>
      </c>
      <c r="BJ384" t="s">
        <v>10948</v>
      </c>
      <c r="BK384">
        <v>74.251999999999995</v>
      </c>
      <c r="BM384" t="s">
        <v>2527</v>
      </c>
      <c r="BN384" t="s">
        <v>10948</v>
      </c>
      <c r="BO384" t="s">
        <v>55</v>
      </c>
      <c r="BP384">
        <v>16.192</v>
      </c>
    </row>
    <row r="385" spans="1:68" x14ac:dyDescent="0.25">
      <c r="A385" t="s">
        <v>692</v>
      </c>
      <c r="B385" t="s">
        <v>10948</v>
      </c>
      <c r="C385" t="s">
        <v>79</v>
      </c>
      <c r="D385">
        <v>181.79699999999997</v>
      </c>
      <c r="H385" s="1">
        <v>42114</v>
      </c>
      <c r="I385">
        <v>1194.7259999999999</v>
      </c>
      <c r="K385" s="1">
        <v>42114</v>
      </c>
      <c r="L385">
        <v>1194.7259999999999</v>
      </c>
      <c r="N385" s="1">
        <v>42673</v>
      </c>
      <c r="O385">
        <v>159.00200000000001</v>
      </c>
      <c r="Q385" s="1">
        <v>41761</v>
      </c>
      <c r="R385">
        <v>506.12000000000006</v>
      </c>
      <c r="T385" s="1">
        <v>42754</v>
      </c>
      <c r="U385">
        <v>2013.7149999999997</v>
      </c>
      <c r="Y385" t="s">
        <v>2573</v>
      </c>
      <c r="Z385">
        <v>729.23399999999992</v>
      </c>
      <c r="AB385" t="s">
        <v>2573</v>
      </c>
      <c r="AC385">
        <v>729.23399999999992</v>
      </c>
      <c r="AE385" t="s">
        <v>875</v>
      </c>
      <c r="AF385">
        <v>899.75000000000011</v>
      </c>
      <c r="AJ385" t="s">
        <v>2573</v>
      </c>
      <c r="AK385">
        <v>729.23399999999992</v>
      </c>
      <c r="AN385" t="s">
        <v>2573</v>
      </c>
      <c r="AO385">
        <v>729.23399999999992</v>
      </c>
      <c r="AQ385" t="s">
        <v>2573</v>
      </c>
      <c r="AR385">
        <v>825.17399999999998</v>
      </c>
      <c r="AV385" t="s">
        <v>2573</v>
      </c>
      <c r="AW385">
        <v>825.17399999999998</v>
      </c>
      <c r="BA385" t="s">
        <v>2328</v>
      </c>
      <c r="BB385" t="s">
        <v>10948</v>
      </c>
      <c r="BC385">
        <v>100.1</v>
      </c>
      <c r="BE385" t="s">
        <v>176</v>
      </c>
      <c r="BF385" t="s">
        <v>10948</v>
      </c>
      <c r="BG385">
        <v>332.94</v>
      </c>
      <c r="BI385" t="s">
        <v>1082</v>
      </c>
      <c r="BJ385" t="s">
        <v>10948</v>
      </c>
      <c r="BK385">
        <v>45.504000000000005</v>
      </c>
      <c r="BM385" t="s">
        <v>1082</v>
      </c>
      <c r="BN385" t="s">
        <v>10948</v>
      </c>
      <c r="BO385" t="s">
        <v>55</v>
      </c>
      <c r="BP385">
        <v>30.336000000000002</v>
      </c>
    </row>
    <row r="386" spans="1:68" x14ac:dyDescent="0.25">
      <c r="A386" t="s">
        <v>566</v>
      </c>
      <c r="B386" t="s">
        <v>10948</v>
      </c>
      <c r="C386" t="s">
        <v>79</v>
      </c>
      <c r="D386">
        <v>470.15499999999997</v>
      </c>
      <c r="H386" s="1">
        <v>42115</v>
      </c>
      <c r="I386">
        <v>893.09</v>
      </c>
      <c r="K386" s="1">
        <v>42115</v>
      </c>
      <c r="L386">
        <v>893.09</v>
      </c>
      <c r="N386" s="1">
        <v>42672</v>
      </c>
      <c r="O386">
        <v>131.154</v>
      </c>
      <c r="Q386" s="1">
        <v>42966</v>
      </c>
      <c r="R386">
        <v>512.44600000000003</v>
      </c>
      <c r="T386" s="1">
        <v>42942</v>
      </c>
      <c r="U386">
        <v>2012.3020000000001</v>
      </c>
      <c r="Y386" t="s">
        <v>1026</v>
      </c>
      <c r="Z386">
        <v>3603.288</v>
      </c>
      <c r="AB386" t="s">
        <v>1026</v>
      </c>
      <c r="AC386">
        <v>3603.288</v>
      </c>
      <c r="AE386" t="s">
        <v>2050</v>
      </c>
      <c r="AF386">
        <v>251.4</v>
      </c>
      <c r="AJ386" t="s">
        <v>1026</v>
      </c>
      <c r="AK386">
        <v>3603.288</v>
      </c>
      <c r="AN386" t="s">
        <v>1026</v>
      </c>
      <c r="AO386">
        <v>3603.288</v>
      </c>
      <c r="AQ386" t="s">
        <v>1026</v>
      </c>
      <c r="AR386">
        <v>729.23399999999992</v>
      </c>
      <c r="AV386" t="s">
        <v>1026</v>
      </c>
      <c r="AW386">
        <v>729.23399999999992</v>
      </c>
      <c r="BA386" t="s">
        <v>1401</v>
      </c>
      <c r="BB386" t="s">
        <v>10948</v>
      </c>
      <c r="BC386">
        <v>73.784000000000006</v>
      </c>
      <c r="BE386" t="s">
        <v>839</v>
      </c>
      <c r="BF386" t="s">
        <v>10948</v>
      </c>
      <c r="BG386">
        <v>332.94</v>
      </c>
      <c r="BI386" t="s">
        <v>2527</v>
      </c>
      <c r="BJ386" t="s">
        <v>10948</v>
      </c>
      <c r="BK386">
        <v>97.152000000000001</v>
      </c>
      <c r="BM386" t="s">
        <v>963</v>
      </c>
      <c r="BN386" t="s">
        <v>10948</v>
      </c>
      <c r="BO386" t="s">
        <v>55</v>
      </c>
      <c r="BP386">
        <v>33.465999999999994</v>
      </c>
    </row>
    <row r="387" spans="1:68" x14ac:dyDescent="0.25">
      <c r="C387" t="s">
        <v>21</v>
      </c>
      <c r="D387">
        <v>614.08000000000004</v>
      </c>
      <c r="H387" s="1">
        <v>42116</v>
      </c>
      <c r="I387">
        <v>152.916</v>
      </c>
      <c r="K387" s="1">
        <v>42116</v>
      </c>
      <c r="L387">
        <v>152.916</v>
      </c>
      <c r="N387" s="1">
        <v>42671</v>
      </c>
      <c r="O387">
        <v>2899.0210000000002</v>
      </c>
      <c r="Q387" s="1">
        <v>42491</v>
      </c>
      <c r="R387">
        <v>517.86599999999999</v>
      </c>
      <c r="T387" s="1">
        <v>42112</v>
      </c>
      <c r="U387">
        <v>2006.9600000000003</v>
      </c>
      <c r="Y387" t="s">
        <v>2755</v>
      </c>
      <c r="Z387">
        <v>3626.0056</v>
      </c>
      <c r="AB387" t="s">
        <v>2755</v>
      </c>
      <c r="AC387">
        <v>3626.0056</v>
      </c>
      <c r="AE387" t="s">
        <v>1067</v>
      </c>
      <c r="AF387">
        <v>190.77200000000002</v>
      </c>
      <c r="AJ387" t="s">
        <v>2755</v>
      </c>
      <c r="AK387">
        <v>3626.0056</v>
      </c>
      <c r="AN387" t="s">
        <v>2755</v>
      </c>
      <c r="AO387">
        <v>3626.0056</v>
      </c>
      <c r="AQ387" t="s">
        <v>2755</v>
      </c>
      <c r="AR387">
        <v>3603.288</v>
      </c>
      <c r="AV387" t="s">
        <v>2755</v>
      </c>
      <c r="AW387">
        <v>3603.288</v>
      </c>
      <c r="BA387" t="s">
        <v>1650</v>
      </c>
      <c r="BB387" t="s">
        <v>10948</v>
      </c>
      <c r="BC387">
        <v>18.48</v>
      </c>
      <c r="BE387" t="s">
        <v>1590</v>
      </c>
      <c r="BF387" t="s">
        <v>10948</v>
      </c>
      <c r="BG387">
        <v>327.92</v>
      </c>
      <c r="BI387" t="s">
        <v>2839</v>
      </c>
      <c r="BJ387" t="s">
        <v>10948</v>
      </c>
      <c r="BK387">
        <v>74.55</v>
      </c>
      <c r="BM387" t="s">
        <v>2913</v>
      </c>
      <c r="BN387" t="s">
        <v>10948</v>
      </c>
      <c r="BO387" t="s">
        <v>55</v>
      </c>
      <c r="BP387">
        <v>6.9840000000000009</v>
      </c>
    </row>
    <row r="388" spans="1:68" x14ac:dyDescent="0.25">
      <c r="A388" t="s">
        <v>30</v>
      </c>
      <c r="B388" t="s">
        <v>10948</v>
      </c>
      <c r="C388" t="s">
        <v>79</v>
      </c>
      <c r="D388">
        <v>400.03199999999998</v>
      </c>
      <c r="H388" s="1">
        <v>42118</v>
      </c>
      <c r="I388">
        <v>25.99</v>
      </c>
      <c r="K388" s="1">
        <v>42118</v>
      </c>
      <c r="L388">
        <v>25.99</v>
      </c>
      <c r="N388" s="1">
        <v>42670</v>
      </c>
      <c r="O388">
        <v>978.79</v>
      </c>
      <c r="Q388" s="1">
        <v>42946</v>
      </c>
      <c r="R388">
        <v>523.37599999999998</v>
      </c>
      <c r="T388" s="1">
        <v>41953</v>
      </c>
      <c r="U388">
        <v>2002.556</v>
      </c>
      <c r="Y388" t="s">
        <v>773</v>
      </c>
      <c r="Z388">
        <v>748.86079999999993</v>
      </c>
      <c r="AB388" t="s">
        <v>773</v>
      </c>
      <c r="AC388">
        <v>748.86079999999993</v>
      </c>
      <c r="AE388" t="s">
        <v>2680</v>
      </c>
      <c r="AF388">
        <v>506.28</v>
      </c>
      <c r="AJ388" t="s">
        <v>773</v>
      </c>
      <c r="AK388">
        <v>748.86079999999993</v>
      </c>
      <c r="AN388" t="s">
        <v>773</v>
      </c>
      <c r="AO388">
        <v>748.86079999999993</v>
      </c>
      <c r="AQ388" t="s">
        <v>773</v>
      </c>
      <c r="AR388">
        <v>3626.0056</v>
      </c>
      <c r="AV388" t="s">
        <v>773</v>
      </c>
      <c r="AW388">
        <v>3626.0056</v>
      </c>
      <c r="BA388" t="s">
        <v>1247</v>
      </c>
      <c r="BB388" t="s">
        <v>10948</v>
      </c>
      <c r="BC388">
        <v>201.69600000000003</v>
      </c>
      <c r="BE388" t="s">
        <v>1637</v>
      </c>
      <c r="BF388" t="s">
        <v>10948</v>
      </c>
      <c r="BG388">
        <v>323.92</v>
      </c>
      <c r="BI388" t="s">
        <v>880</v>
      </c>
      <c r="BJ388" t="s">
        <v>10948</v>
      </c>
      <c r="BK388">
        <v>926.99200000000008</v>
      </c>
      <c r="BM388" t="s">
        <v>2914</v>
      </c>
      <c r="BN388" t="s">
        <v>10948</v>
      </c>
      <c r="BO388" t="s">
        <v>55</v>
      </c>
      <c r="BP388">
        <v>70.152000000000015</v>
      </c>
    </row>
    <row r="389" spans="1:68" x14ac:dyDescent="0.25">
      <c r="A389" t="s">
        <v>2853</v>
      </c>
      <c r="B389" t="s">
        <v>10948</v>
      </c>
      <c r="C389" t="s">
        <v>79</v>
      </c>
      <c r="D389">
        <v>3.28</v>
      </c>
      <c r="H389" s="1">
        <v>42119</v>
      </c>
      <c r="I389">
        <v>920.94600000000003</v>
      </c>
      <c r="K389" s="1">
        <v>42119</v>
      </c>
      <c r="L389">
        <v>920.94600000000003</v>
      </c>
      <c r="N389" s="1">
        <v>42668</v>
      </c>
      <c r="O389">
        <v>783.96000000000015</v>
      </c>
      <c r="Q389" s="1">
        <v>43039</v>
      </c>
      <c r="R389">
        <v>523.92800000000011</v>
      </c>
      <c r="T389" s="1">
        <v>42797</v>
      </c>
      <c r="U389">
        <v>2000.104</v>
      </c>
      <c r="Y389" t="s">
        <v>1456</v>
      </c>
      <c r="Z389">
        <v>119.83299999999998</v>
      </c>
      <c r="AB389" t="s">
        <v>1456</v>
      </c>
      <c r="AC389">
        <v>119.83299999999998</v>
      </c>
      <c r="AE389" t="s">
        <v>2271</v>
      </c>
      <c r="AF389">
        <v>93.248000000000005</v>
      </c>
      <c r="AJ389" t="s">
        <v>1456</v>
      </c>
      <c r="AK389">
        <v>119.83299999999998</v>
      </c>
      <c r="AN389" t="s">
        <v>1456</v>
      </c>
      <c r="AO389">
        <v>119.83299999999998</v>
      </c>
      <c r="AQ389" t="s">
        <v>1456</v>
      </c>
      <c r="AR389">
        <v>748.86079999999993</v>
      </c>
      <c r="AV389" t="s">
        <v>1456</v>
      </c>
      <c r="AW389">
        <v>748.86079999999993</v>
      </c>
      <c r="BA389" t="s">
        <v>1442</v>
      </c>
      <c r="BB389" t="s">
        <v>10948</v>
      </c>
      <c r="BC389">
        <v>2079.4</v>
      </c>
      <c r="BE389" t="s">
        <v>175</v>
      </c>
      <c r="BF389" t="s">
        <v>10948</v>
      </c>
      <c r="BG389">
        <v>322.59000000000003</v>
      </c>
      <c r="BI389" t="s">
        <v>2230</v>
      </c>
      <c r="BJ389" t="s">
        <v>10948</v>
      </c>
      <c r="BK389">
        <v>230.30999999999997</v>
      </c>
      <c r="BM389" t="s">
        <v>377</v>
      </c>
      <c r="BN389" t="s">
        <v>10948</v>
      </c>
      <c r="BO389" t="s">
        <v>55</v>
      </c>
      <c r="BP389">
        <v>12.99</v>
      </c>
    </row>
    <row r="390" spans="1:68" x14ac:dyDescent="0.25">
      <c r="A390" t="s">
        <v>1560</v>
      </c>
      <c r="B390" t="s">
        <v>10948</v>
      </c>
      <c r="C390" t="s">
        <v>55</v>
      </c>
      <c r="D390">
        <v>13.568000000000001</v>
      </c>
      <c r="H390" s="1">
        <v>42120</v>
      </c>
      <c r="I390">
        <v>2090.1055000000001</v>
      </c>
      <c r="K390" s="1">
        <v>42120</v>
      </c>
      <c r="L390">
        <v>2090.1055000000001</v>
      </c>
      <c r="N390" s="1">
        <v>42667</v>
      </c>
      <c r="O390">
        <v>1365.498</v>
      </c>
      <c r="Q390" s="1">
        <v>42969</v>
      </c>
      <c r="R390">
        <v>524.54</v>
      </c>
      <c r="T390" s="1">
        <v>42640</v>
      </c>
      <c r="U390">
        <v>1992.9858000000002</v>
      </c>
      <c r="Y390" t="s">
        <v>15</v>
      </c>
      <c r="Z390">
        <v>1263.9569999999999</v>
      </c>
      <c r="AB390" t="s">
        <v>15</v>
      </c>
      <c r="AC390">
        <v>1263.9569999999999</v>
      </c>
      <c r="AE390" t="s">
        <v>2715</v>
      </c>
      <c r="AF390">
        <v>1016.7919999999999</v>
      </c>
      <c r="AJ390" t="s">
        <v>15</v>
      </c>
      <c r="AK390">
        <v>1263.9569999999999</v>
      </c>
      <c r="AN390" t="s">
        <v>15</v>
      </c>
      <c r="AO390">
        <v>1263.9569999999999</v>
      </c>
      <c r="AQ390" t="s">
        <v>15</v>
      </c>
      <c r="AR390">
        <v>119.83299999999998</v>
      </c>
      <c r="AV390" t="s">
        <v>15</v>
      </c>
      <c r="AW390">
        <v>119.83299999999998</v>
      </c>
      <c r="BA390" t="s">
        <v>1661</v>
      </c>
      <c r="BB390" t="s">
        <v>10948</v>
      </c>
      <c r="BC390">
        <v>515.96</v>
      </c>
      <c r="BE390" t="s">
        <v>3008</v>
      </c>
      <c r="BF390" t="s">
        <v>10948</v>
      </c>
      <c r="BG390">
        <v>319.92</v>
      </c>
      <c r="BI390" t="s">
        <v>1306</v>
      </c>
      <c r="BJ390" t="s">
        <v>10948</v>
      </c>
      <c r="BK390">
        <v>82.64</v>
      </c>
      <c r="BM390" t="s">
        <v>1997</v>
      </c>
      <c r="BN390" t="s">
        <v>10948</v>
      </c>
      <c r="BO390" t="s">
        <v>55</v>
      </c>
      <c r="BP390">
        <v>54.5</v>
      </c>
    </row>
    <row r="391" spans="1:68" x14ac:dyDescent="0.25">
      <c r="C391" t="s">
        <v>79</v>
      </c>
      <c r="D391">
        <v>33.92</v>
      </c>
      <c r="H391" s="1">
        <v>42121</v>
      </c>
      <c r="I391">
        <v>2719.59</v>
      </c>
      <c r="K391" s="1">
        <v>42121</v>
      </c>
      <c r="L391">
        <v>2719.59</v>
      </c>
      <c r="N391" s="1">
        <v>42666</v>
      </c>
      <c r="O391">
        <v>467.42199999999997</v>
      </c>
      <c r="Q391" s="1">
        <v>42643</v>
      </c>
      <c r="R391">
        <v>525.88400000000001</v>
      </c>
      <c r="T391" s="1">
        <v>42716</v>
      </c>
      <c r="U391">
        <v>1981.1149999999996</v>
      </c>
      <c r="Y391" t="s">
        <v>2365</v>
      </c>
      <c r="Z391">
        <v>649.37599999999998</v>
      </c>
      <c r="AB391" t="s">
        <v>2365</v>
      </c>
      <c r="AC391">
        <v>649.37599999999998</v>
      </c>
      <c r="AE391" t="s">
        <v>495</v>
      </c>
      <c r="AF391">
        <v>48.048000000000002</v>
      </c>
      <c r="AJ391" t="s">
        <v>2365</v>
      </c>
      <c r="AK391">
        <v>649.37599999999998</v>
      </c>
      <c r="AN391" t="s">
        <v>2365</v>
      </c>
      <c r="AO391">
        <v>649.37599999999998</v>
      </c>
      <c r="AQ391" t="s">
        <v>2365</v>
      </c>
      <c r="AR391">
        <v>1263.9569999999999</v>
      </c>
      <c r="AV391" t="s">
        <v>2365</v>
      </c>
      <c r="AW391">
        <v>1263.9569999999999</v>
      </c>
      <c r="BA391" t="s">
        <v>871</v>
      </c>
      <c r="BB391" t="s">
        <v>10948</v>
      </c>
      <c r="BC391">
        <v>17.48</v>
      </c>
      <c r="BE391" t="s">
        <v>2822</v>
      </c>
      <c r="BF391" t="s">
        <v>10948</v>
      </c>
      <c r="BG391">
        <v>319.40999999999997</v>
      </c>
      <c r="BI391" t="s">
        <v>2746</v>
      </c>
      <c r="BJ391" t="s">
        <v>10948</v>
      </c>
      <c r="BK391">
        <v>446.25600000000003</v>
      </c>
      <c r="BM391" t="s">
        <v>1674</v>
      </c>
      <c r="BN391" t="s">
        <v>10948</v>
      </c>
      <c r="BO391" t="s">
        <v>55</v>
      </c>
      <c r="BP391">
        <v>131.136</v>
      </c>
    </row>
    <row r="392" spans="1:68" x14ac:dyDescent="0.25">
      <c r="A392" t="s">
        <v>434</v>
      </c>
      <c r="B392" t="s">
        <v>10948</v>
      </c>
      <c r="C392" t="s">
        <v>79</v>
      </c>
      <c r="D392">
        <v>12.419999999999998</v>
      </c>
      <c r="H392" s="1">
        <v>42122</v>
      </c>
      <c r="I392">
        <v>4044.3620000000001</v>
      </c>
      <c r="K392" s="1">
        <v>42122</v>
      </c>
      <c r="L392">
        <v>4044.3620000000001</v>
      </c>
      <c r="N392" s="1">
        <v>42665</v>
      </c>
      <c r="O392">
        <v>188.28</v>
      </c>
      <c r="Q392" s="1">
        <v>42209</v>
      </c>
      <c r="R392">
        <v>525.95000000000005</v>
      </c>
      <c r="T392" s="1">
        <v>42924</v>
      </c>
      <c r="U392">
        <v>1980.2640000000001</v>
      </c>
      <c r="Y392" t="s">
        <v>2245</v>
      </c>
      <c r="Z392">
        <v>90.882000000000005</v>
      </c>
      <c r="AB392" t="s">
        <v>2245</v>
      </c>
      <c r="AC392">
        <v>90.882000000000005</v>
      </c>
      <c r="AE392" t="s">
        <v>3070</v>
      </c>
      <c r="AF392">
        <v>71.25</v>
      </c>
      <c r="AJ392" t="s">
        <v>2245</v>
      </c>
      <c r="AK392">
        <v>90.882000000000005</v>
      </c>
      <c r="AN392" t="s">
        <v>2245</v>
      </c>
      <c r="AO392">
        <v>90.882000000000005</v>
      </c>
      <c r="AQ392" t="s">
        <v>2245</v>
      </c>
      <c r="AR392">
        <v>649.37599999999998</v>
      </c>
      <c r="AV392" t="s">
        <v>2245</v>
      </c>
      <c r="AW392">
        <v>649.37599999999998</v>
      </c>
      <c r="BA392" t="s">
        <v>2415</v>
      </c>
      <c r="BB392" t="s">
        <v>10948</v>
      </c>
      <c r="BC392">
        <v>14.04</v>
      </c>
      <c r="BE392" t="s">
        <v>1969</v>
      </c>
      <c r="BF392" t="s">
        <v>10948</v>
      </c>
      <c r="BG392">
        <v>315.77600000000007</v>
      </c>
      <c r="BI392" t="s">
        <v>1378</v>
      </c>
      <c r="BJ392" t="s">
        <v>10948</v>
      </c>
      <c r="BK392">
        <v>186.54</v>
      </c>
      <c r="BM392" t="s">
        <v>1251</v>
      </c>
      <c r="BN392" t="s">
        <v>10948</v>
      </c>
      <c r="BO392" t="s">
        <v>55</v>
      </c>
      <c r="BP392">
        <v>51.712000000000003</v>
      </c>
    </row>
    <row r="393" spans="1:68" x14ac:dyDescent="0.25">
      <c r="C393" t="s">
        <v>21</v>
      </c>
      <c r="D393">
        <v>16.559999999999999</v>
      </c>
      <c r="H393" s="1">
        <v>42123</v>
      </c>
      <c r="I393">
        <v>7.9680000000000009</v>
      </c>
      <c r="K393" s="1">
        <v>42123</v>
      </c>
      <c r="L393">
        <v>7.9680000000000009</v>
      </c>
      <c r="N393" s="1">
        <v>42664</v>
      </c>
      <c r="O393">
        <v>7951.5920000000024</v>
      </c>
      <c r="Q393" s="1">
        <v>43032</v>
      </c>
      <c r="R393">
        <v>529.08500000000004</v>
      </c>
      <c r="T393" s="1">
        <v>41812</v>
      </c>
      <c r="U393">
        <v>1975.498</v>
      </c>
      <c r="Y393" t="s">
        <v>525</v>
      </c>
      <c r="Z393">
        <v>1473.2982000000002</v>
      </c>
      <c r="AB393" t="s">
        <v>525</v>
      </c>
      <c r="AC393">
        <v>1473.2982000000002</v>
      </c>
      <c r="AE393" t="s">
        <v>1800</v>
      </c>
      <c r="AF393">
        <v>4778.7659999999996</v>
      </c>
      <c r="AJ393" t="s">
        <v>525</v>
      </c>
      <c r="AK393">
        <v>1473.2982000000002</v>
      </c>
      <c r="AN393" t="s">
        <v>525</v>
      </c>
      <c r="AO393">
        <v>1473.2982000000002</v>
      </c>
      <c r="AQ393" t="s">
        <v>525</v>
      </c>
      <c r="AR393">
        <v>90.882000000000005</v>
      </c>
      <c r="AV393" t="s">
        <v>525</v>
      </c>
      <c r="AW393">
        <v>90.882000000000005</v>
      </c>
      <c r="BA393" t="s">
        <v>2594</v>
      </c>
      <c r="BB393" t="s">
        <v>10948</v>
      </c>
      <c r="BC393">
        <v>5.16</v>
      </c>
      <c r="BE393" t="s">
        <v>1329</v>
      </c>
      <c r="BF393" t="s">
        <v>10948</v>
      </c>
      <c r="BG393">
        <v>314.54999999999995</v>
      </c>
      <c r="BI393" t="s">
        <v>2328</v>
      </c>
      <c r="BJ393" t="s">
        <v>10948</v>
      </c>
      <c r="BK393">
        <v>100.1</v>
      </c>
      <c r="BM393" t="s">
        <v>1086</v>
      </c>
      <c r="BN393" t="s">
        <v>10948</v>
      </c>
      <c r="BO393" t="s">
        <v>55</v>
      </c>
      <c r="BP393">
        <v>45.527999999999999</v>
      </c>
    </row>
    <row r="394" spans="1:68" x14ac:dyDescent="0.25">
      <c r="A394" t="s">
        <v>1558</v>
      </c>
      <c r="B394" t="s">
        <v>10948</v>
      </c>
      <c r="C394" t="s">
        <v>79</v>
      </c>
      <c r="D394">
        <v>72.176000000000002</v>
      </c>
      <c r="H394" s="1">
        <v>42124</v>
      </c>
      <c r="I394">
        <v>1571.6950000000002</v>
      </c>
      <c r="K394" s="1">
        <v>42124</v>
      </c>
      <c r="L394">
        <v>1571.6950000000002</v>
      </c>
      <c r="N394" s="1">
        <v>42663</v>
      </c>
      <c r="O394">
        <v>946.17399999999998</v>
      </c>
      <c r="Q394" s="1">
        <v>42950</v>
      </c>
      <c r="R394">
        <v>531.34799999999996</v>
      </c>
      <c r="T394" s="1">
        <v>42516</v>
      </c>
      <c r="U394">
        <v>1975.3560000000002</v>
      </c>
      <c r="Y394" t="s">
        <v>2258</v>
      </c>
      <c r="Z394">
        <v>1426.8878000000002</v>
      </c>
      <c r="AB394" t="s">
        <v>2258</v>
      </c>
      <c r="AC394">
        <v>1426.8878000000002</v>
      </c>
      <c r="AE394" t="s">
        <v>2155</v>
      </c>
      <c r="AF394">
        <v>75.492000000000004</v>
      </c>
      <c r="AJ394" t="s">
        <v>2258</v>
      </c>
      <c r="AK394">
        <v>1426.8878000000002</v>
      </c>
      <c r="AN394" t="s">
        <v>2258</v>
      </c>
      <c r="AO394">
        <v>1426.8878000000002</v>
      </c>
      <c r="AQ394" t="s">
        <v>2258</v>
      </c>
      <c r="AR394">
        <v>1473.2982000000002</v>
      </c>
      <c r="AV394" t="s">
        <v>2258</v>
      </c>
      <c r="AW394">
        <v>1473.2982000000002</v>
      </c>
      <c r="BA394" t="s">
        <v>1709</v>
      </c>
      <c r="BB394" t="s">
        <v>10948</v>
      </c>
      <c r="BC394">
        <v>76.679999999999993</v>
      </c>
      <c r="BE394" t="s">
        <v>1717</v>
      </c>
      <c r="BF394" t="s">
        <v>10948</v>
      </c>
      <c r="BG394">
        <v>311.76000000000005</v>
      </c>
      <c r="BI394" t="s">
        <v>1401</v>
      </c>
      <c r="BJ394" t="s">
        <v>10948</v>
      </c>
      <c r="BK394">
        <v>73.784000000000006</v>
      </c>
      <c r="BM394" t="s">
        <v>730</v>
      </c>
      <c r="BN394" t="s">
        <v>10948</v>
      </c>
      <c r="BO394" t="s">
        <v>55</v>
      </c>
      <c r="BP394">
        <v>1.3439999999999996</v>
      </c>
    </row>
    <row r="395" spans="1:68" x14ac:dyDescent="0.25">
      <c r="A395" t="s">
        <v>1454</v>
      </c>
      <c r="B395" t="s">
        <v>10948</v>
      </c>
      <c r="C395" t="s">
        <v>55</v>
      </c>
      <c r="D395">
        <v>2.2959999999999994</v>
      </c>
      <c r="H395" s="1">
        <v>42125</v>
      </c>
      <c r="I395">
        <v>450.94</v>
      </c>
      <c r="K395" s="1">
        <v>42125</v>
      </c>
      <c r="L395">
        <v>450.94</v>
      </c>
      <c r="N395" s="1">
        <v>42661</v>
      </c>
      <c r="O395">
        <v>307.92</v>
      </c>
      <c r="Q395" s="1">
        <v>42876</v>
      </c>
      <c r="R395">
        <v>538.0200000000001</v>
      </c>
      <c r="T395" s="1">
        <v>42805</v>
      </c>
      <c r="U395">
        <v>1973.7080000000001</v>
      </c>
      <c r="Y395" t="s">
        <v>331</v>
      </c>
      <c r="Z395">
        <v>1555.75</v>
      </c>
      <c r="AB395" t="s">
        <v>331</v>
      </c>
      <c r="AC395">
        <v>1555.75</v>
      </c>
      <c r="AE395" t="s">
        <v>1356</v>
      </c>
      <c r="AF395">
        <v>117.58599999999998</v>
      </c>
      <c r="AJ395" t="s">
        <v>331</v>
      </c>
      <c r="AK395">
        <v>1555.75</v>
      </c>
      <c r="AN395" t="s">
        <v>331</v>
      </c>
      <c r="AO395">
        <v>1555.75</v>
      </c>
      <c r="AQ395" t="s">
        <v>331</v>
      </c>
      <c r="AR395">
        <v>1426.8878000000002</v>
      </c>
      <c r="AV395" t="s">
        <v>331</v>
      </c>
      <c r="AW395">
        <v>1426.8878000000002</v>
      </c>
      <c r="BA395" t="s">
        <v>2022</v>
      </c>
      <c r="BB395" t="s">
        <v>10948</v>
      </c>
      <c r="BC395">
        <v>29.016000000000002</v>
      </c>
      <c r="BE395" t="s">
        <v>1916</v>
      </c>
      <c r="BF395" t="s">
        <v>10948</v>
      </c>
      <c r="BG395">
        <v>309.45600000000002</v>
      </c>
      <c r="BI395" t="s">
        <v>1650</v>
      </c>
      <c r="BJ395" t="s">
        <v>10948</v>
      </c>
      <c r="BK395">
        <v>18.48</v>
      </c>
      <c r="BM395" t="s">
        <v>403</v>
      </c>
      <c r="BN395" t="s">
        <v>10948</v>
      </c>
      <c r="BO395" t="s">
        <v>55</v>
      </c>
      <c r="BP395">
        <v>2.3339999999999996</v>
      </c>
    </row>
    <row r="396" spans="1:68" x14ac:dyDescent="0.25">
      <c r="C396" t="s">
        <v>79</v>
      </c>
      <c r="D396">
        <v>13.776000000000002</v>
      </c>
      <c r="H396" s="1">
        <v>42126</v>
      </c>
      <c r="I396">
        <v>167.232</v>
      </c>
      <c r="K396" s="1">
        <v>42126</v>
      </c>
      <c r="L396">
        <v>167.232</v>
      </c>
      <c r="N396" s="1">
        <v>42660</v>
      </c>
      <c r="O396">
        <v>2953.3460000000005</v>
      </c>
      <c r="Q396" s="1">
        <v>43008</v>
      </c>
      <c r="R396">
        <v>540.75999999999988</v>
      </c>
      <c r="T396" s="1">
        <v>42341</v>
      </c>
      <c r="U396">
        <v>1972.6450000000002</v>
      </c>
      <c r="Y396" t="s">
        <v>3028</v>
      </c>
      <c r="Z396">
        <v>1007.979</v>
      </c>
      <c r="AB396" t="s">
        <v>3028</v>
      </c>
      <c r="AC396">
        <v>1007.979</v>
      </c>
      <c r="AE396" t="s">
        <v>879</v>
      </c>
      <c r="AF396">
        <v>56.164000000000001</v>
      </c>
      <c r="AJ396" t="s">
        <v>3028</v>
      </c>
      <c r="AK396">
        <v>1007.979</v>
      </c>
      <c r="AN396" t="s">
        <v>3028</v>
      </c>
      <c r="AO396">
        <v>1007.979</v>
      </c>
      <c r="AQ396" t="s">
        <v>3028</v>
      </c>
      <c r="AR396">
        <v>1555.75</v>
      </c>
      <c r="AV396" t="s">
        <v>3028</v>
      </c>
      <c r="AW396">
        <v>1555.75</v>
      </c>
      <c r="BA396" t="s">
        <v>1808</v>
      </c>
      <c r="BB396" t="s">
        <v>10948</v>
      </c>
      <c r="BC396">
        <v>33.488000000000007</v>
      </c>
      <c r="BE396" t="s">
        <v>1392</v>
      </c>
      <c r="BF396" t="s">
        <v>10948</v>
      </c>
      <c r="BG396">
        <v>308.79399999999998</v>
      </c>
      <c r="BI396" t="s">
        <v>1247</v>
      </c>
      <c r="BJ396" t="s">
        <v>10948</v>
      </c>
      <c r="BK396">
        <v>201.69600000000003</v>
      </c>
      <c r="BM396" t="s">
        <v>2290</v>
      </c>
      <c r="BN396" t="s">
        <v>10948</v>
      </c>
      <c r="BO396" t="s">
        <v>55</v>
      </c>
      <c r="BP396">
        <v>6.1539999999999999</v>
      </c>
    </row>
    <row r="397" spans="1:68" x14ac:dyDescent="0.25">
      <c r="A397" t="s">
        <v>1601</v>
      </c>
      <c r="B397" t="s">
        <v>10948</v>
      </c>
      <c r="C397" t="s">
        <v>79</v>
      </c>
      <c r="D397">
        <v>78.759000000000015</v>
      </c>
      <c r="H397" s="1">
        <v>42127</v>
      </c>
      <c r="I397">
        <v>2198.7599999999998</v>
      </c>
      <c r="K397" s="1">
        <v>42127</v>
      </c>
      <c r="L397">
        <v>2198.7599999999998</v>
      </c>
      <c r="N397" s="1">
        <v>42659</v>
      </c>
      <c r="O397">
        <v>142.18199999999999</v>
      </c>
      <c r="Q397" s="1">
        <v>42539</v>
      </c>
      <c r="R397">
        <v>541.93799999999999</v>
      </c>
      <c r="T397" s="1">
        <v>42832</v>
      </c>
      <c r="U397">
        <v>1971.2905000000003</v>
      </c>
      <c r="Y397" t="s">
        <v>1133</v>
      </c>
      <c r="Z397">
        <v>3959.9339999999997</v>
      </c>
      <c r="AB397" t="s">
        <v>1133</v>
      </c>
      <c r="AC397">
        <v>3959.9339999999997</v>
      </c>
      <c r="AE397" t="s">
        <v>2419</v>
      </c>
      <c r="AF397">
        <v>3641.2740000000003</v>
      </c>
      <c r="AJ397" t="s">
        <v>1133</v>
      </c>
      <c r="AK397">
        <v>3959.9339999999997</v>
      </c>
      <c r="AN397" t="s">
        <v>1133</v>
      </c>
      <c r="AO397">
        <v>3959.9339999999997</v>
      </c>
      <c r="AQ397" t="s">
        <v>1133</v>
      </c>
      <c r="AR397">
        <v>1007.979</v>
      </c>
      <c r="AV397" t="s">
        <v>1133</v>
      </c>
      <c r="AW397">
        <v>1007.979</v>
      </c>
      <c r="BA397" t="s">
        <v>2770</v>
      </c>
      <c r="BB397" t="s">
        <v>10948</v>
      </c>
      <c r="BC397">
        <v>14.122</v>
      </c>
      <c r="BE397" t="s">
        <v>477</v>
      </c>
      <c r="BF397" t="s">
        <v>10948</v>
      </c>
      <c r="BG397">
        <v>307.72399999999999</v>
      </c>
      <c r="BI397" t="s">
        <v>1442</v>
      </c>
      <c r="BJ397" t="s">
        <v>10948</v>
      </c>
      <c r="BK397">
        <v>2079.4</v>
      </c>
      <c r="BM397" t="s">
        <v>36</v>
      </c>
      <c r="BN397" t="s">
        <v>10948</v>
      </c>
      <c r="BO397" t="s">
        <v>55</v>
      </c>
      <c r="BP397">
        <v>209.96999999999997</v>
      </c>
    </row>
    <row r="398" spans="1:68" x14ac:dyDescent="0.25">
      <c r="C398" t="s">
        <v>12</v>
      </c>
      <c r="D398">
        <v>58.34</v>
      </c>
      <c r="H398" s="1">
        <v>42128</v>
      </c>
      <c r="I398">
        <v>1121.3620000000001</v>
      </c>
      <c r="K398" s="1">
        <v>42128</v>
      </c>
      <c r="L398">
        <v>1121.3620000000001</v>
      </c>
      <c r="N398" s="1">
        <v>42658</v>
      </c>
      <c r="O398">
        <v>1620.1499999999999</v>
      </c>
      <c r="Q398" s="1">
        <v>42319</v>
      </c>
      <c r="R398">
        <v>542.178</v>
      </c>
      <c r="T398" s="1">
        <v>41979</v>
      </c>
      <c r="U398">
        <v>1970.9780000000001</v>
      </c>
      <c r="Y398" t="s">
        <v>1710</v>
      </c>
      <c r="Z398">
        <v>61599.824000000001</v>
      </c>
      <c r="AB398" t="s">
        <v>1710</v>
      </c>
      <c r="AC398">
        <v>61599.824000000001</v>
      </c>
      <c r="AE398" t="s">
        <v>315</v>
      </c>
      <c r="AF398">
        <v>347.31</v>
      </c>
      <c r="AJ398" t="s">
        <v>1710</v>
      </c>
      <c r="AK398">
        <v>61599.824000000001</v>
      </c>
      <c r="AN398" t="s">
        <v>1710</v>
      </c>
      <c r="AO398">
        <v>61599.824000000001</v>
      </c>
      <c r="AQ398" t="s">
        <v>1710</v>
      </c>
      <c r="AR398">
        <v>3959.9339999999997</v>
      </c>
      <c r="AV398" t="s">
        <v>1710</v>
      </c>
      <c r="AW398">
        <v>3959.9339999999997</v>
      </c>
      <c r="BA398" t="s">
        <v>1646</v>
      </c>
      <c r="BB398" t="s">
        <v>10948</v>
      </c>
      <c r="BC398">
        <v>4.7679999999999998</v>
      </c>
      <c r="BE398" t="s">
        <v>1113</v>
      </c>
      <c r="BF398" t="s">
        <v>10948</v>
      </c>
      <c r="BG398">
        <v>305.95999999999998</v>
      </c>
      <c r="BI398" t="s">
        <v>1661</v>
      </c>
      <c r="BJ398" t="s">
        <v>10948</v>
      </c>
      <c r="BK398">
        <v>515.96</v>
      </c>
      <c r="BM398" t="s">
        <v>2048</v>
      </c>
      <c r="BN398" t="s">
        <v>10948</v>
      </c>
      <c r="BO398" t="s">
        <v>55</v>
      </c>
      <c r="BP398">
        <v>635.96</v>
      </c>
    </row>
    <row r="399" spans="1:68" x14ac:dyDescent="0.25">
      <c r="C399" t="s">
        <v>21</v>
      </c>
      <c r="D399">
        <v>70.00800000000001</v>
      </c>
      <c r="H399" s="1">
        <v>42131</v>
      </c>
      <c r="I399">
        <v>305.62199999999996</v>
      </c>
      <c r="K399" s="1">
        <v>42131</v>
      </c>
      <c r="L399">
        <v>305.62199999999996</v>
      </c>
      <c r="N399" s="1">
        <v>42657</v>
      </c>
      <c r="O399">
        <v>3335.8879999999999</v>
      </c>
      <c r="Q399" s="1">
        <v>42811</v>
      </c>
      <c r="R399">
        <v>542.74599999999998</v>
      </c>
      <c r="T399" s="1">
        <v>42467</v>
      </c>
      <c r="U399">
        <v>1970.5740000000003</v>
      </c>
      <c r="Y399" t="s">
        <v>1069</v>
      </c>
      <c r="Z399">
        <v>8959.8720000000012</v>
      </c>
      <c r="AB399" t="s">
        <v>1069</v>
      </c>
      <c r="AC399">
        <v>8959.8720000000012</v>
      </c>
      <c r="AE399" t="s">
        <v>3032</v>
      </c>
      <c r="AF399">
        <v>2906.6280000000002</v>
      </c>
      <c r="AJ399" t="s">
        <v>1069</v>
      </c>
      <c r="AK399">
        <v>8959.8720000000012</v>
      </c>
      <c r="AN399" t="s">
        <v>1069</v>
      </c>
      <c r="AO399">
        <v>8959.8720000000012</v>
      </c>
      <c r="AQ399" t="s">
        <v>1069</v>
      </c>
      <c r="AR399">
        <v>8959.8720000000012</v>
      </c>
      <c r="AV399" t="s">
        <v>1069</v>
      </c>
      <c r="AW399">
        <v>8959.8720000000012</v>
      </c>
      <c r="BA399" t="s">
        <v>1199</v>
      </c>
      <c r="BB399" t="s">
        <v>10948</v>
      </c>
      <c r="BC399">
        <v>241.56799999999998</v>
      </c>
      <c r="BE399" t="s">
        <v>309</v>
      </c>
      <c r="BF399" t="s">
        <v>10948</v>
      </c>
      <c r="BG399">
        <v>305.82399999999996</v>
      </c>
      <c r="BI399" t="s">
        <v>871</v>
      </c>
      <c r="BJ399" t="s">
        <v>10948</v>
      </c>
      <c r="BK399">
        <v>17.48</v>
      </c>
      <c r="BM399" t="s">
        <v>264</v>
      </c>
      <c r="BN399" t="s">
        <v>10948</v>
      </c>
      <c r="BO399" t="s">
        <v>55</v>
      </c>
      <c r="BP399">
        <v>131.88000000000002</v>
      </c>
    </row>
    <row r="400" spans="1:68" x14ac:dyDescent="0.25">
      <c r="A400" t="s">
        <v>93</v>
      </c>
      <c r="B400" t="s">
        <v>10948</v>
      </c>
      <c r="C400" t="s">
        <v>55</v>
      </c>
      <c r="D400">
        <v>7.4080000000000004</v>
      </c>
      <c r="H400" s="1">
        <v>42132</v>
      </c>
      <c r="I400">
        <v>3981.9680000000003</v>
      </c>
      <c r="K400" s="1">
        <v>42132</v>
      </c>
      <c r="L400">
        <v>3981.9680000000003</v>
      </c>
      <c r="N400" s="1">
        <v>42656</v>
      </c>
      <c r="O400">
        <v>1650.6180000000006</v>
      </c>
      <c r="Q400" s="1">
        <v>42652</v>
      </c>
      <c r="R400">
        <v>546.92000000000007</v>
      </c>
      <c r="T400" s="1">
        <v>42068</v>
      </c>
      <c r="U400">
        <v>1969.2669999999998</v>
      </c>
      <c r="Y400" t="s">
        <v>838</v>
      </c>
      <c r="Z400">
        <v>3991.98</v>
      </c>
      <c r="AB400" t="s">
        <v>838</v>
      </c>
      <c r="AC400">
        <v>3991.98</v>
      </c>
      <c r="AE400" t="s">
        <v>2384</v>
      </c>
      <c r="AF400">
        <v>63.509999999999991</v>
      </c>
      <c r="AJ400" t="s">
        <v>838</v>
      </c>
      <c r="AK400">
        <v>3991.98</v>
      </c>
      <c r="AN400" t="s">
        <v>838</v>
      </c>
      <c r="AO400">
        <v>3991.98</v>
      </c>
      <c r="AQ400" t="s">
        <v>838</v>
      </c>
      <c r="AR400">
        <v>3991.98</v>
      </c>
      <c r="AV400" t="s">
        <v>838</v>
      </c>
      <c r="AW400">
        <v>3991.98</v>
      </c>
      <c r="BA400" t="s">
        <v>2128</v>
      </c>
      <c r="BB400" t="s">
        <v>10948</v>
      </c>
      <c r="BC400">
        <v>3406.6640000000002</v>
      </c>
      <c r="BE400" t="s">
        <v>1396</v>
      </c>
      <c r="BF400" t="s">
        <v>10948</v>
      </c>
      <c r="BG400">
        <v>303.92</v>
      </c>
      <c r="BI400" t="s">
        <v>2415</v>
      </c>
      <c r="BJ400" t="s">
        <v>10948</v>
      </c>
      <c r="BK400">
        <v>14.04</v>
      </c>
      <c r="BM400" t="s">
        <v>1050</v>
      </c>
      <c r="BN400" t="s">
        <v>10948</v>
      </c>
      <c r="BO400" t="s">
        <v>55</v>
      </c>
      <c r="BP400">
        <v>1151.52</v>
      </c>
    </row>
    <row r="401" spans="1:68" x14ac:dyDescent="0.25">
      <c r="C401" t="s">
        <v>12</v>
      </c>
      <c r="D401">
        <v>13.89</v>
      </c>
      <c r="H401" s="1">
        <v>42133</v>
      </c>
      <c r="I401">
        <v>48.81</v>
      </c>
      <c r="K401" s="1">
        <v>42133</v>
      </c>
      <c r="L401">
        <v>48.81</v>
      </c>
      <c r="N401" s="1">
        <v>42654</v>
      </c>
      <c r="O401">
        <v>33.064</v>
      </c>
      <c r="Q401" s="1">
        <v>41980</v>
      </c>
      <c r="R401">
        <v>548.4</v>
      </c>
      <c r="T401" s="1">
        <v>42258</v>
      </c>
      <c r="U401">
        <v>1962.13</v>
      </c>
      <c r="Y401" t="s">
        <v>2719</v>
      </c>
      <c r="Z401">
        <v>11619.834000000001</v>
      </c>
      <c r="AB401" t="s">
        <v>2719</v>
      </c>
      <c r="AC401">
        <v>11619.834000000001</v>
      </c>
      <c r="AE401" t="s">
        <v>2630</v>
      </c>
      <c r="AF401">
        <v>6399.8719999999994</v>
      </c>
      <c r="AJ401" t="s">
        <v>2719</v>
      </c>
      <c r="AK401">
        <v>11619.834000000001</v>
      </c>
      <c r="AN401" t="s">
        <v>2719</v>
      </c>
      <c r="AO401">
        <v>11619.834000000001</v>
      </c>
      <c r="AQ401" t="s">
        <v>2719</v>
      </c>
      <c r="AR401">
        <v>11619.834000000001</v>
      </c>
      <c r="AV401" t="s">
        <v>2719</v>
      </c>
      <c r="AW401">
        <v>11619.834000000001</v>
      </c>
      <c r="BA401" t="s">
        <v>894</v>
      </c>
      <c r="BB401" t="s">
        <v>10948</v>
      </c>
      <c r="BC401">
        <v>629.18400000000008</v>
      </c>
      <c r="BE401" t="s">
        <v>5929</v>
      </c>
      <c r="BF401" t="s">
        <v>10948</v>
      </c>
      <c r="BG401">
        <v>303.49200000000002</v>
      </c>
      <c r="BI401" t="s">
        <v>2594</v>
      </c>
      <c r="BJ401" t="s">
        <v>10948</v>
      </c>
      <c r="BK401">
        <v>5.16</v>
      </c>
      <c r="BM401" t="s">
        <v>580</v>
      </c>
      <c r="BN401" t="s">
        <v>10948</v>
      </c>
      <c r="BO401" t="s">
        <v>55</v>
      </c>
      <c r="BP401">
        <v>328.22399999999999</v>
      </c>
    </row>
    <row r="402" spans="1:68" x14ac:dyDescent="0.25">
      <c r="A402" t="s">
        <v>385</v>
      </c>
      <c r="B402" t="s">
        <v>10948</v>
      </c>
      <c r="C402" t="s">
        <v>79</v>
      </c>
      <c r="D402">
        <v>5.4719999999999995</v>
      </c>
      <c r="H402" s="1">
        <v>42134</v>
      </c>
      <c r="I402">
        <v>154.44200000000001</v>
      </c>
      <c r="K402" s="1">
        <v>42134</v>
      </c>
      <c r="L402">
        <v>154.44200000000001</v>
      </c>
      <c r="N402" s="1">
        <v>42653</v>
      </c>
      <c r="O402">
        <v>282.75299999999999</v>
      </c>
      <c r="Q402" s="1">
        <v>42063</v>
      </c>
      <c r="R402">
        <v>551.26400000000001</v>
      </c>
      <c r="T402" s="1">
        <v>41841</v>
      </c>
      <c r="U402">
        <v>1961.4820000000002</v>
      </c>
      <c r="Y402" t="s">
        <v>1178</v>
      </c>
      <c r="Z402">
        <v>5999.9</v>
      </c>
      <c r="AB402" t="s">
        <v>1178</v>
      </c>
      <c r="AC402">
        <v>5999.9</v>
      </c>
      <c r="AE402" t="s">
        <v>1520</v>
      </c>
      <c r="AF402">
        <v>4399.92</v>
      </c>
      <c r="AJ402" t="s">
        <v>1178</v>
      </c>
      <c r="AK402">
        <v>5999.9</v>
      </c>
      <c r="AN402" t="s">
        <v>1178</v>
      </c>
      <c r="AO402">
        <v>5999.9</v>
      </c>
      <c r="AQ402" t="s">
        <v>1178</v>
      </c>
      <c r="AR402">
        <v>5999.9</v>
      </c>
      <c r="AV402" t="s">
        <v>1178</v>
      </c>
      <c r="AW402">
        <v>5999.9</v>
      </c>
      <c r="BA402" t="s">
        <v>470</v>
      </c>
      <c r="BB402" t="s">
        <v>10948</v>
      </c>
      <c r="BC402">
        <v>1550.6000000000001</v>
      </c>
      <c r="BE402" t="s">
        <v>2392</v>
      </c>
      <c r="BF402" t="s">
        <v>10948</v>
      </c>
      <c r="BG402">
        <v>302.37599999999998</v>
      </c>
      <c r="BI402" t="s">
        <v>1709</v>
      </c>
      <c r="BJ402" t="s">
        <v>10948</v>
      </c>
      <c r="BK402">
        <v>76.679999999999993</v>
      </c>
      <c r="BM402" t="s">
        <v>2106</v>
      </c>
      <c r="BN402" t="s">
        <v>10948</v>
      </c>
      <c r="BO402" t="s">
        <v>55</v>
      </c>
      <c r="BP402">
        <v>2265.77</v>
      </c>
    </row>
    <row r="403" spans="1:68" x14ac:dyDescent="0.25">
      <c r="A403" t="s">
        <v>2513</v>
      </c>
      <c r="B403" t="s">
        <v>10948</v>
      </c>
      <c r="C403" t="s">
        <v>79</v>
      </c>
      <c r="D403">
        <v>52.56</v>
      </c>
      <c r="H403" s="1">
        <v>42135</v>
      </c>
      <c r="I403">
        <v>191.96800000000002</v>
      </c>
      <c r="K403" s="1">
        <v>42135</v>
      </c>
      <c r="L403">
        <v>191.96800000000002</v>
      </c>
      <c r="N403" s="1">
        <v>42652</v>
      </c>
      <c r="O403">
        <v>546.92000000000007</v>
      </c>
      <c r="Q403" s="1">
        <v>42938</v>
      </c>
      <c r="R403">
        <v>556.31399999999996</v>
      </c>
      <c r="T403" s="1">
        <v>41832</v>
      </c>
      <c r="U403">
        <v>1960.0119999999997</v>
      </c>
      <c r="Y403" t="s">
        <v>3249</v>
      </c>
      <c r="Z403">
        <v>575.81999999999994</v>
      </c>
      <c r="AB403" t="s">
        <v>3249</v>
      </c>
      <c r="AC403">
        <v>575.81999999999994</v>
      </c>
      <c r="AE403" t="s">
        <v>208</v>
      </c>
      <c r="AF403">
        <v>210.91200000000001</v>
      </c>
      <c r="AJ403" t="s">
        <v>3249</v>
      </c>
      <c r="AK403">
        <v>575.81999999999994</v>
      </c>
      <c r="AN403" t="s">
        <v>3249</v>
      </c>
      <c r="AO403">
        <v>575.81999999999994</v>
      </c>
      <c r="AQ403" t="s">
        <v>3249</v>
      </c>
      <c r="AR403">
        <v>575.81999999999994</v>
      </c>
      <c r="AV403" t="s">
        <v>3249</v>
      </c>
      <c r="AW403">
        <v>575.81999999999994</v>
      </c>
      <c r="BA403" t="s">
        <v>57</v>
      </c>
      <c r="BB403" t="s">
        <v>10948</v>
      </c>
      <c r="BC403">
        <v>50.885999999999996</v>
      </c>
      <c r="BE403" t="s">
        <v>2012</v>
      </c>
      <c r="BF403" t="s">
        <v>10948</v>
      </c>
      <c r="BG403">
        <v>301.46999999999997</v>
      </c>
      <c r="BI403" t="s">
        <v>2022</v>
      </c>
      <c r="BJ403" t="s">
        <v>10948</v>
      </c>
      <c r="BK403">
        <v>29.016000000000002</v>
      </c>
      <c r="BM403" t="s">
        <v>1120</v>
      </c>
      <c r="BN403" t="s">
        <v>10948</v>
      </c>
      <c r="BO403" t="s">
        <v>55</v>
      </c>
      <c r="BP403">
        <v>1652.94</v>
      </c>
    </row>
    <row r="404" spans="1:68" x14ac:dyDescent="0.25">
      <c r="A404" t="s">
        <v>2820</v>
      </c>
      <c r="B404" t="s">
        <v>10948</v>
      </c>
      <c r="C404" t="s">
        <v>21</v>
      </c>
      <c r="D404">
        <v>5.8719999999999999</v>
      </c>
      <c r="H404" s="1">
        <v>42136</v>
      </c>
      <c r="I404">
        <v>1060.3500000000001</v>
      </c>
      <c r="K404" s="1">
        <v>42136</v>
      </c>
      <c r="L404">
        <v>1060.3500000000001</v>
      </c>
      <c r="N404" s="1">
        <v>42651</v>
      </c>
      <c r="O404">
        <v>561.53600000000006</v>
      </c>
      <c r="Q404" s="1">
        <v>43054</v>
      </c>
      <c r="R404">
        <v>559.20000000000005</v>
      </c>
      <c r="T404" s="1">
        <v>41729</v>
      </c>
      <c r="U404">
        <v>1959.5519999999999</v>
      </c>
      <c r="Y404" t="s">
        <v>498</v>
      </c>
      <c r="Z404">
        <v>4119.7939999999999</v>
      </c>
      <c r="AB404" t="s">
        <v>498</v>
      </c>
      <c r="AC404">
        <v>4119.7939999999999</v>
      </c>
      <c r="AE404" t="s">
        <v>2349</v>
      </c>
      <c r="AF404">
        <v>441.72799999999995</v>
      </c>
      <c r="AJ404" t="s">
        <v>498</v>
      </c>
      <c r="AK404">
        <v>4119.7939999999999</v>
      </c>
      <c r="AN404" t="s">
        <v>498</v>
      </c>
      <c r="AO404">
        <v>4119.7939999999999</v>
      </c>
      <c r="AQ404" t="s">
        <v>498</v>
      </c>
      <c r="AR404">
        <v>4119.7939999999999</v>
      </c>
      <c r="AV404" t="s">
        <v>498</v>
      </c>
      <c r="AW404">
        <v>4119.7939999999999</v>
      </c>
      <c r="BA404" t="s">
        <v>5924</v>
      </c>
      <c r="BB404" t="s">
        <v>10948</v>
      </c>
      <c r="BC404">
        <v>455.65200000000004</v>
      </c>
      <c r="BE404" t="s">
        <v>1344</v>
      </c>
      <c r="BF404" t="s">
        <v>10948</v>
      </c>
      <c r="BG404">
        <v>300.01400000000001</v>
      </c>
      <c r="BI404" t="s">
        <v>1808</v>
      </c>
      <c r="BJ404" t="s">
        <v>10948</v>
      </c>
      <c r="BK404">
        <v>33.488000000000007</v>
      </c>
      <c r="BM404" t="s">
        <v>176</v>
      </c>
      <c r="BN404" t="s">
        <v>10948</v>
      </c>
      <c r="BO404" t="s">
        <v>55</v>
      </c>
      <c r="BP404">
        <v>332.94</v>
      </c>
    </row>
    <row r="405" spans="1:68" x14ac:dyDescent="0.25">
      <c r="A405" t="s">
        <v>783</v>
      </c>
      <c r="B405" t="s">
        <v>10948</v>
      </c>
      <c r="C405" t="s">
        <v>21</v>
      </c>
      <c r="D405">
        <v>11.648000000000001</v>
      </c>
      <c r="H405" s="1">
        <v>42137</v>
      </c>
      <c r="I405">
        <v>238.38400000000001</v>
      </c>
      <c r="K405" s="1">
        <v>42137</v>
      </c>
      <c r="L405">
        <v>238.38400000000001</v>
      </c>
      <c r="N405" s="1">
        <v>42650</v>
      </c>
      <c r="O405">
        <v>973.71199999999988</v>
      </c>
      <c r="Q405" s="1">
        <v>43006</v>
      </c>
      <c r="R405">
        <v>559.27100000000007</v>
      </c>
      <c r="T405" s="1">
        <v>41737</v>
      </c>
      <c r="U405">
        <v>1958.75</v>
      </c>
      <c r="Y405" t="s">
        <v>1756</v>
      </c>
      <c r="Z405">
        <v>5669.8739999999998</v>
      </c>
      <c r="AB405" t="s">
        <v>1756</v>
      </c>
      <c r="AC405">
        <v>5669.8739999999998</v>
      </c>
      <c r="AE405" t="s">
        <v>453</v>
      </c>
      <c r="AF405">
        <v>357.94800000000004</v>
      </c>
      <c r="AJ405" t="s">
        <v>1756</v>
      </c>
      <c r="AK405">
        <v>5669.8739999999998</v>
      </c>
      <c r="AN405" t="s">
        <v>1756</v>
      </c>
      <c r="AO405">
        <v>5669.8739999999998</v>
      </c>
      <c r="AQ405" t="s">
        <v>1756</v>
      </c>
      <c r="AR405">
        <v>5669.8739999999998</v>
      </c>
      <c r="AV405" t="s">
        <v>1756</v>
      </c>
      <c r="AW405">
        <v>5669.8739999999998</v>
      </c>
      <c r="BA405" t="s">
        <v>1679</v>
      </c>
      <c r="BB405" t="s">
        <v>10948</v>
      </c>
      <c r="BC405">
        <v>144.24799999999999</v>
      </c>
      <c r="BE405" t="s">
        <v>741</v>
      </c>
      <c r="BF405" t="s">
        <v>10948</v>
      </c>
      <c r="BG405">
        <v>299.62599999999998</v>
      </c>
      <c r="BI405" t="s">
        <v>2770</v>
      </c>
      <c r="BJ405" t="s">
        <v>10948</v>
      </c>
      <c r="BK405">
        <v>14.122</v>
      </c>
      <c r="BM405" t="s">
        <v>1637</v>
      </c>
      <c r="BN405" t="s">
        <v>10948</v>
      </c>
      <c r="BO405" t="s">
        <v>55</v>
      </c>
      <c r="BP405">
        <v>242.94</v>
      </c>
    </row>
    <row r="406" spans="1:68" x14ac:dyDescent="0.25">
      <c r="A406" t="s">
        <v>2174</v>
      </c>
      <c r="B406" t="s">
        <v>10948</v>
      </c>
      <c r="C406" t="s">
        <v>55</v>
      </c>
      <c r="D406">
        <v>51.016000000000005</v>
      </c>
      <c r="H406" s="1">
        <v>42138</v>
      </c>
      <c r="I406">
        <v>3141.1995000000006</v>
      </c>
      <c r="K406" s="1">
        <v>42138</v>
      </c>
      <c r="L406">
        <v>3141.1995000000006</v>
      </c>
      <c r="N406" s="1">
        <v>42649</v>
      </c>
      <c r="O406">
        <v>830.40000000000009</v>
      </c>
      <c r="Q406" s="1">
        <v>42364</v>
      </c>
      <c r="R406">
        <v>561.48599999999999</v>
      </c>
      <c r="T406" s="1">
        <v>41997</v>
      </c>
      <c r="U406">
        <v>1950.202</v>
      </c>
      <c r="Y406" t="s">
        <v>2481</v>
      </c>
      <c r="Z406">
        <v>422.63599999999997</v>
      </c>
      <c r="AB406" t="s">
        <v>2481</v>
      </c>
      <c r="AC406">
        <v>422.63599999999997</v>
      </c>
      <c r="AE406" t="s">
        <v>1089</v>
      </c>
      <c r="AF406">
        <v>467.072</v>
      </c>
      <c r="AJ406" t="s">
        <v>2481</v>
      </c>
      <c r="AK406">
        <v>422.63599999999997</v>
      </c>
      <c r="AN406" t="s">
        <v>2481</v>
      </c>
      <c r="AO406">
        <v>422.63599999999997</v>
      </c>
      <c r="AQ406" t="s">
        <v>2481</v>
      </c>
      <c r="AR406">
        <v>422.63599999999997</v>
      </c>
      <c r="AV406" t="s">
        <v>2481</v>
      </c>
      <c r="AW406">
        <v>422.63599999999997</v>
      </c>
      <c r="BA406" t="s">
        <v>2510</v>
      </c>
      <c r="BB406" t="s">
        <v>10948</v>
      </c>
      <c r="BC406">
        <v>37.200000000000003</v>
      </c>
      <c r="BE406" t="s">
        <v>2961</v>
      </c>
      <c r="BF406" t="s">
        <v>10948</v>
      </c>
      <c r="BG406">
        <v>299.20799999999997</v>
      </c>
      <c r="BI406" t="s">
        <v>1646</v>
      </c>
      <c r="BJ406" t="s">
        <v>10948</v>
      </c>
      <c r="BK406">
        <v>4.7679999999999998</v>
      </c>
      <c r="BM406" t="s">
        <v>1209</v>
      </c>
      <c r="BN406" t="s">
        <v>10948</v>
      </c>
      <c r="BO406" t="s">
        <v>55</v>
      </c>
      <c r="BP406">
        <v>17.38</v>
      </c>
    </row>
    <row r="407" spans="1:68" x14ac:dyDescent="0.25">
      <c r="A407" t="s">
        <v>568</v>
      </c>
      <c r="B407" t="s">
        <v>10948</v>
      </c>
      <c r="C407" t="s">
        <v>79</v>
      </c>
      <c r="D407">
        <v>881.93</v>
      </c>
      <c r="H407" s="1">
        <v>42139</v>
      </c>
      <c r="I407">
        <v>69.908000000000001</v>
      </c>
      <c r="K407" s="1">
        <v>42139</v>
      </c>
      <c r="L407">
        <v>69.908000000000001</v>
      </c>
      <c r="N407" s="1">
        <v>42647</v>
      </c>
      <c r="O407">
        <v>5912.7820000000011</v>
      </c>
      <c r="Q407" s="1">
        <v>42651</v>
      </c>
      <c r="R407">
        <v>561.53600000000006</v>
      </c>
      <c r="T407" s="1">
        <v>42962</v>
      </c>
      <c r="U407">
        <v>1949.8720000000001</v>
      </c>
      <c r="Y407" t="s">
        <v>1153</v>
      </c>
      <c r="Z407">
        <v>209.30600000000004</v>
      </c>
      <c r="AB407" t="s">
        <v>1153</v>
      </c>
      <c r="AC407">
        <v>209.30600000000004</v>
      </c>
      <c r="AE407" t="s">
        <v>301</v>
      </c>
      <c r="AF407">
        <v>316.48400000000004</v>
      </c>
      <c r="AJ407" t="s">
        <v>1153</v>
      </c>
      <c r="AK407">
        <v>209.30600000000004</v>
      </c>
      <c r="AN407" t="s">
        <v>1153</v>
      </c>
      <c r="AO407">
        <v>209.30600000000004</v>
      </c>
      <c r="AQ407" t="s">
        <v>1153</v>
      </c>
      <c r="AR407">
        <v>209.30600000000004</v>
      </c>
      <c r="AV407" t="s">
        <v>1153</v>
      </c>
      <c r="AW407">
        <v>209.30600000000004</v>
      </c>
      <c r="BA407" t="s">
        <v>2859</v>
      </c>
      <c r="BB407" t="s">
        <v>10948</v>
      </c>
      <c r="BC407">
        <v>15.96</v>
      </c>
      <c r="BE407" t="s">
        <v>646</v>
      </c>
      <c r="BF407" t="s">
        <v>10948</v>
      </c>
      <c r="BG407">
        <v>298.90800000000002</v>
      </c>
      <c r="BI407" t="s">
        <v>1199</v>
      </c>
      <c r="BJ407" t="s">
        <v>10948</v>
      </c>
      <c r="BK407">
        <v>241.56799999999998</v>
      </c>
      <c r="BM407" t="s">
        <v>774</v>
      </c>
      <c r="BN407" t="s">
        <v>10948</v>
      </c>
      <c r="BO407" t="s">
        <v>55</v>
      </c>
      <c r="BP407">
        <v>3.7979999999999992</v>
      </c>
    </row>
    <row r="408" spans="1:68" x14ac:dyDescent="0.25">
      <c r="C408" t="s">
        <v>21</v>
      </c>
      <c r="D408">
        <v>403.16800000000001</v>
      </c>
      <c r="H408" s="1">
        <v>42140</v>
      </c>
      <c r="I408">
        <v>255.96799999999999</v>
      </c>
      <c r="K408" s="1">
        <v>42140</v>
      </c>
      <c r="L408">
        <v>255.96799999999999</v>
      </c>
      <c r="N408" s="1">
        <v>42646</v>
      </c>
      <c r="O408">
        <v>1680.6960000000001</v>
      </c>
      <c r="Q408" s="1">
        <v>41874</v>
      </c>
      <c r="R408">
        <v>565.22400000000005</v>
      </c>
      <c r="T408" s="1">
        <v>43007</v>
      </c>
      <c r="U408">
        <v>1944.08</v>
      </c>
      <c r="Y408" t="s">
        <v>869</v>
      </c>
      <c r="Z408">
        <v>87.647999999999996</v>
      </c>
      <c r="AB408" t="s">
        <v>869</v>
      </c>
      <c r="AC408">
        <v>87.647999999999996</v>
      </c>
      <c r="AE408" t="s">
        <v>1973</v>
      </c>
      <c r="AF408">
        <v>390.66</v>
      </c>
      <c r="AJ408" t="s">
        <v>869</v>
      </c>
      <c r="AK408">
        <v>87.647999999999996</v>
      </c>
      <c r="AN408" t="s">
        <v>869</v>
      </c>
      <c r="AO408">
        <v>87.647999999999996</v>
      </c>
      <c r="AQ408" t="s">
        <v>869</v>
      </c>
      <c r="AR408">
        <v>87.647999999999996</v>
      </c>
      <c r="AV408" t="s">
        <v>869</v>
      </c>
      <c r="AW408">
        <v>87.647999999999996</v>
      </c>
      <c r="BA408" t="s">
        <v>1396</v>
      </c>
      <c r="BB408" t="s">
        <v>10948</v>
      </c>
      <c r="BC408">
        <v>303.92</v>
      </c>
      <c r="BE408" t="s">
        <v>878</v>
      </c>
      <c r="BF408" t="s">
        <v>10948</v>
      </c>
      <c r="BG408">
        <v>295.92600000000004</v>
      </c>
      <c r="BI408" t="s">
        <v>2128</v>
      </c>
      <c r="BJ408" t="s">
        <v>10948</v>
      </c>
      <c r="BK408">
        <v>3406.6640000000002</v>
      </c>
      <c r="BM408" t="s">
        <v>1511</v>
      </c>
      <c r="BN408" t="s">
        <v>10948</v>
      </c>
      <c r="BO408" t="s">
        <v>55</v>
      </c>
      <c r="BP408">
        <v>4.7879999999999985</v>
      </c>
    </row>
    <row r="409" spans="1:68" x14ac:dyDescent="0.25">
      <c r="A409" t="s">
        <v>2926</v>
      </c>
      <c r="B409" t="s">
        <v>10948</v>
      </c>
      <c r="C409" t="s">
        <v>21</v>
      </c>
      <c r="D409">
        <v>37.379999999999995</v>
      </c>
      <c r="H409" s="1">
        <v>42141</v>
      </c>
      <c r="I409">
        <v>134.46799999999999</v>
      </c>
      <c r="K409" s="1">
        <v>42141</v>
      </c>
      <c r="L409">
        <v>134.46799999999999</v>
      </c>
      <c r="N409" s="1">
        <v>42645</v>
      </c>
      <c r="O409">
        <v>18452.971999999994</v>
      </c>
      <c r="Q409" s="1">
        <v>42093</v>
      </c>
      <c r="R409">
        <v>571.22399999999993</v>
      </c>
      <c r="T409" s="1">
        <v>42196</v>
      </c>
      <c r="U409">
        <v>1941.952</v>
      </c>
      <c r="Y409" t="s">
        <v>1511</v>
      </c>
      <c r="Z409">
        <v>38.303999999999995</v>
      </c>
      <c r="AB409" t="s">
        <v>1511</v>
      </c>
      <c r="AC409">
        <v>38.303999999999995</v>
      </c>
      <c r="AE409" t="s">
        <v>413</v>
      </c>
      <c r="AF409">
        <v>23.864000000000004</v>
      </c>
      <c r="AJ409" t="s">
        <v>1511</v>
      </c>
      <c r="AK409">
        <v>38.303999999999995</v>
      </c>
      <c r="AN409" t="s">
        <v>1511</v>
      </c>
      <c r="AO409">
        <v>38.303999999999995</v>
      </c>
      <c r="AQ409" t="s">
        <v>1511</v>
      </c>
      <c r="AR409">
        <v>38.303999999999995</v>
      </c>
      <c r="AV409" t="s">
        <v>1511</v>
      </c>
      <c r="AW409">
        <v>38.303999999999995</v>
      </c>
      <c r="BA409" t="s">
        <v>405</v>
      </c>
      <c r="BB409" t="s">
        <v>10948</v>
      </c>
      <c r="BC409">
        <v>4.0440000000000005</v>
      </c>
      <c r="BE409" t="s">
        <v>2351</v>
      </c>
      <c r="BF409" t="s">
        <v>10948</v>
      </c>
      <c r="BG409">
        <v>295.39999999999998</v>
      </c>
      <c r="BI409" t="s">
        <v>894</v>
      </c>
      <c r="BJ409" t="s">
        <v>10948</v>
      </c>
      <c r="BK409">
        <v>629.18400000000008</v>
      </c>
      <c r="BM409" t="s">
        <v>3249</v>
      </c>
      <c r="BN409" t="s">
        <v>10948</v>
      </c>
      <c r="BO409" t="s">
        <v>55</v>
      </c>
      <c r="BP409">
        <v>287.90999999999997</v>
      </c>
    </row>
    <row r="410" spans="1:68" x14ac:dyDescent="0.25">
      <c r="A410" t="s">
        <v>3192</v>
      </c>
      <c r="B410" t="s">
        <v>10948</v>
      </c>
      <c r="C410" t="s">
        <v>55</v>
      </c>
      <c r="D410">
        <v>419.94399999999996</v>
      </c>
      <c r="H410" s="1">
        <v>42142</v>
      </c>
      <c r="I410">
        <v>10.86</v>
      </c>
      <c r="K410" s="1">
        <v>42142</v>
      </c>
      <c r="L410">
        <v>10.86</v>
      </c>
      <c r="N410" s="1">
        <v>42644</v>
      </c>
      <c r="O410">
        <v>781.41400000000021</v>
      </c>
      <c r="Q410" s="1">
        <v>42560</v>
      </c>
      <c r="R410">
        <v>573.28599999999994</v>
      </c>
      <c r="T410" s="1">
        <v>42728</v>
      </c>
      <c r="U410">
        <v>1938.2600000000002</v>
      </c>
      <c r="Y410" t="s">
        <v>814</v>
      </c>
      <c r="Z410">
        <v>100.464</v>
      </c>
      <c r="AB410" t="s">
        <v>814</v>
      </c>
      <c r="AC410">
        <v>100.464</v>
      </c>
      <c r="AE410" t="s">
        <v>2672</v>
      </c>
      <c r="AF410">
        <v>2484.3000000000002</v>
      </c>
      <c r="AJ410" t="s">
        <v>814</v>
      </c>
      <c r="AK410">
        <v>100.464</v>
      </c>
      <c r="AN410" t="s">
        <v>814</v>
      </c>
      <c r="AO410">
        <v>100.464</v>
      </c>
      <c r="AQ410" t="s">
        <v>814</v>
      </c>
      <c r="AR410">
        <v>100.464</v>
      </c>
      <c r="AV410" t="s">
        <v>814</v>
      </c>
      <c r="AW410">
        <v>100.464</v>
      </c>
      <c r="BA410" t="s">
        <v>2505</v>
      </c>
      <c r="BB410" t="s">
        <v>10948</v>
      </c>
      <c r="BC410">
        <v>62.800000000000004</v>
      </c>
      <c r="BE410" t="s">
        <v>923</v>
      </c>
      <c r="BF410" t="s">
        <v>10948</v>
      </c>
      <c r="BG410">
        <v>294.33600000000001</v>
      </c>
      <c r="BI410" t="s">
        <v>470</v>
      </c>
      <c r="BJ410" t="s">
        <v>10948</v>
      </c>
      <c r="BK410">
        <v>1550.6000000000001</v>
      </c>
      <c r="BM410" t="s">
        <v>1710</v>
      </c>
      <c r="BN410" t="s">
        <v>10948</v>
      </c>
      <c r="BO410" t="s">
        <v>55</v>
      </c>
      <c r="BP410">
        <v>17499.949999999997</v>
      </c>
    </row>
    <row r="411" spans="1:68" x14ac:dyDescent="0.25">
      <c r="A411" t="s">
        <v>1464</v>
      </c>
      <c r="B411" t="s">
        <v>10948</v>
      </c>
      <c r="C411" t="s">
        <v>79</v>
      </c>
      <c r="D411">
        <v>263.86799999999999</v>
      </c>
      <c r="H411" s="1">
        <v>42144</v>
      </c>
      <c r="I411">
        <v>169.54399999999998</v>
      </c>
      <c r="K411" s="1">
        <v>42144</v>
      </c>
      <c r="L411">
        <v>169.54399999999998</v>
      </c>
      <c r="N411" s="1">
        <v>42643</v>
      </c>
      <c r="O411">
        <v>525.88400000000001</v>
      </c>
      <c r="Q411" s="1">
        <v>41983</v>
      </c>
      <c r="R411">
        <v>573.33600000000001</v>
      </c>
      <c r="T411" s="1">
        <v>41994</v>
      </c>
      <c r="U411">
        <v>1933.44</v>
      </c>
      <c r="Y411" t="s">
        <v>774</v>
      </c>
      <c r="Z411">
        <v>136.72800000000001</v>
      </c>
      <c r="AB411" t="s">
        <v>774</v>
      </c>
      <c r="AC411">
        <v>136.72800000000001</v>
      </c>
      <c r="AE411" t="s">
        <v>587</v>
      </c>
      <c r="AF411">
        <v>22.880000000000003</v>
      </c>
      <c r="AJ411" t="s">
        <v>774</v>
      </c>
      <c r="AK411">
        <v>136.72800000000001</v>
      </c>
      <c r="AN411" t="s">
        <v>774</v>
      </c>
      <c r="AO411">
        <v>136.72800000000001</v>
      </c>
      <c r="AQ411" t="s">
        <v>774</v>
      </c>
      <c r="AR411">
        <v>136.72800000000001</v>
      </c>
      <c r="AV411" t="s">
        <v>774</v>
      </c>
      <c r="AW411">
        <v>136.72800000000001</v>
      </c>
      <c r="BA411" t="s">
        <v>2741</v>
      </c>
      <c r="BB411" t="s">
        <v>10948</v>
      </c>
      <c r="BC411">
        <v>18.84</v>
      </c>
      <c r="BE411" t="s">
        <v>726</v>
      </c>
      <c r="BF411" t="s">
        <v>10948</v>
      </c>
      <c r="BG411">
        <v>294.21600000000001</v>
      </c>
      <c r="BI411" t="s">
        <v>57</v>
      </c>
      <c r="BJ411" t="s">
        <v>10948</v>
      </c>
      <c r="BK411">
        <v>50.885999999999996</v>
      </c>
      <c r="BM411" t="s">
        <v>3028</v>
      </c>
      <c r="BN411" t="s">
        <v>10948</v>
      </c>
      <c r="BO411" t="s">
        <v>55</v>
      </c>
      <c r="BP411">
        <v>1007.979</v>
      </c>
    </row>
    <row r="412" spans="1:68" x14ac:dyDescent="0.25">
      <c r="C412" t="s">
        <v>12</v>
      </c>
      <c r="D412">
        <v>95.951999999999998</v>
      </c>
      <c r="H412" s="1">
        <v>42145</v>
      </c>
      <c r="I412">
        <v>72.331999999999994</v>
      </c>
      <c r="K412" s="1">
        <v>42145</v>
      </c>
      <c r="L412">
        <v>72.331999999999994</v>
      </c>
      <c r="N412" s="1">
        <v>42642</v>
      </c>
      <c r="O412">
        <v>1307.7920000000001</v>
      </c>
      <c r="Q412" s="1">
        <v>42852</v>
      </c>
      <c r="R412">
        <v>576.57560000000001</v>
      </c>
      <c r="T412" s="1">
        <v>42006</v>
      </c>
      <c r="U412">
        <v>1932.096</v>
      </c>
      <c r="Y412" t="s">
        <v>1532</v>
      </c>
      <c r="Z412">
        <v>40.320000000000007</v>
      </c>
      <c r="AB412" t="s">
        <v>1532</v>
      </c>
      <c r="AC412">
        <v>40.320000000000007</v>
      </c>
      <c r="AE412" t="s">
        <v>1611</v>
      </c>
      <c r="AF412">
        <v>110.25</v>
      </c>
      <c r="AJ412" t="s">
        <v>1532</v>
      </c>
      <c r="AK412">
        <v>40.320000000000007</v>
      </c>
      <c r="AN412" t="s">
        <v>1532</v>
      </c>
      <c r="AO412">
        <v>40.320000000000007</v>
      </c>
      <c r="AQ412" t="s">
        <v>1532</v>
      </c>
      <c r="AR412">
        <v>40.320000000000007</v>
      </c>
      <c r="AV412" t="s">
        <v>1532</v>
      </c>
      <c r="AW412">
        <v>40.320000000000007</v>
      </c>
      <c r="BA412" t="s">
        <v>3085</v>
      </c>
      <c r="BB412" t="s">
        <v>10948</v>
      </c>
      <c r="BC412">
        <v>43.96</v>
      </c>
      <c r="BE412" t="s">
        <v>947</v>
      </c>
      <c r="BF412" t="s">
        <v>10948</v>
      </c>
      <c r="BG412">
        <v>288.45600000000002</v>
      </c>
      <c r="BI412" t="s">
        <v>5924</v>
      </c>
      <c r="BJ412" t="s">
        <v>10948</v>
      </c>
      <c r="BK412">
        <v>455.65200000000004</v>
      </c>
      <c r="BM412" t="s">
        <v>331</v>
      </c>
      <c r="BN412" t="s">
        <v>10948</v>
      </c>
      <c r="BO412" t="s">
        <v>55</v>
      </c>
      <c r="BP412">
        <v>248.92000000000002</v>
      </c>
    </row>
    <row r="413" spans="1:68" x14ac:dyDescent="0.25">
      <c r="A413" t="s">
        <v>3016</v>
      </c>
      <c r="B413" t="s">
        <v>10948</v>
      </c>
      <c r="C413" t="s">
        <v>55</v>
      </c>
      <c r="D413">
        <v>149.94999999999999</v>
      </c>
      <c r="H413" s="1">
        <v>42146</v>
      </c>
      <c r="I413">
        <v>3862.0980000000004</v>
      </c>
      <c r="K413" s="1">
        <v>42146</v>
      </c>
      <c r="L413">
        <v>3862.0980000000004</v>
      </c>
      <c r="N413" s="1">
        <v>42641</v>
      </c>
      <c r="O413">
        <v>99.13600000000001</v>
      </c>
      <c r="Q413" s="1">
        <v>41684</v>
      </c>
      <c r="R413">
        <v>576.72599999999989</v>
      </c>
      <c r="T413" s="1">
        <v>43092</v>
      </c>
      <c r="U413">
        <v>1926.7760000000001</v>
      </c>
      <c r="Y413" t="s">
        <v>1496</v>
      </c>
      <c r="Z413">
        <v>179.01399999999998</v>
      </c>
      <c r="AB413" t="s">
        <v>1496</v>
      </c>
      <c r="AC413">
        <v>179.01399999999998</v>
      </c>
      <c r="AE413" t="s">
        <v>1127</v>
      </c>
      <c r="AF413">
        <v>26.568000000000001</v>
      </c>
      <c r="AJ413" t="s">
        <v>1496</v>
      </c>
      <c r="AK413">
        <v>179.01399999999998</v>
      </c>
      <c r="AN413" t="s">
        <v>1496</v>
      </c>
      <c r="AO413">
        <v>179.01399999999998</v>
      </c>
      <c r="AQ413" t="s">
        <v>1496</v>
      </c>
      <c r="AR413">
        <v>179.01399999999998</v>
      </c>
      <c r="AV413" t="s">
        <v>1496</v>
      </c>
      <c r="AW413">
        <v>179.01399999999998</v>
      </c>
      <c r="BA413" t="s">
        <v>1548</v>
      </c>
      <c r="BB413" t="s">
        <v>10948</v>
      </c>
      <c r="BC413">
        <v>24.75</v>
      </c>
      <c r="BE413" t="s">
        <v>3249</v>
      </c>
      <c r="BF413" t="s">
        <v>10948</v>
      </c>
      <c r="BG413">
        <v>287.90999999999997</v>
      </c>
      <c r="BI413" t="s">
        <v>1679</v>
      </c>
      <c r="BJ413" t="s">
        <v>10948</v>
      </c>
      <c r="BK413">
        <v>144.24799999999999</v>
      </c>
      <c r="BM413" t="s">
        <v>525</v>
      </c>
      <c r="BN413" t="s">
        <v>10948</v>
      </c>
      <c r="BO413" t="s">
        <v>55</v>
      </c>
      <c r="BP413">
        <v>141.37199999999999</v>
      </c>
    </row>
    <row r="414" spans="1:68" x14ac:dyDescent="0.25">
      <c r="C414" t="s">
        <v>79</v>
      </c>
      <c r="D414">
        <v>89.97</v>
      </c>
      <c r="H414" s="1">
        <v>42147</v>
      </c>
      <c r="I414">
        <v>1304.9559999999999</v>
      </c>
      <c r="K414" s="1">
        <v>42147</v>
      </c>
      <c r="L414">
        <v>1304.9559999999999</v>
      </c>
      <c r="N414" s="1">
        <v>42640</v>
      </c>
      <c r="O414">
        <v>1992.9858000000002</v>
      </c>
      <c r="Q414" s="1">
        <v>42542</v>
      </c>
      <c r="R414">
        <v>577.10799999999995</v>
      </c>
      <c r="T414" s="1">
        <v>41789</v>
      </c>
      <c r="U414">
        <v>1924.9130000000002</v>
      </c>
      <c r="Y414" t="s">
        <v>1209</v>
      </c>
      <c r="Z414">
        <v>119.922</v>
      </c>
      <c r="AB414" t="s">
        <v>1209</v>
      </c>
      <c r="AC414">
        <v>119.922</v>
      </c>
      <c r="AE414" t="s">
        <v>3019</v>
      </c>
      <c r="AF414">
        <v>153.51</v>
      </c>
      <c r="AJ414" t="s">
        <v>1209</v>
      </c>
      <c r="AK414">
        <v>119.922</v>
      </c>
      <c r="AN414" t="s">
        <v>1209</v>
      </c>
      <c r="AO414">
        <v>119.922</v>
      </c>
      <c r="AQ414" t="s">
        <v>1209</v>
      </c>
      <c r="AR414">
        <v>119.922</v>
      </c>
      <c r="AV414" t="s">
        <v>1209</v>
      </c>
      <c r="AW414">
        <v>119.922</v>
      </c>
      <c r="BA414" t="s">
        <v>2625</v>
      </c>
      <c r="BB414" t="s">
        <v>10948</v>
      </c>
      <c r="BC414">
        <v>42</v>
      </c>
      <c r="BE414" t="s">
        <v>812</v>
      </c>
      <c r="BF414" t="s">
        <v>10948</v>
      </c>
      <c r="BG414">
        <v>287.52</v>
      </c>
      <c r="BI414" t="s">
        <v>2510</v>
      </c>
      <c r="BJ414" t="s">
        <v>10948</v>
      </c>
      <c r="BK414">
        <v>37.200000000000003</v>
      </c>
      <c r="BM414" t="s">
        <v>2365</v>
      </c>
      <c r="BN414" t="s">
        <v>10948</v>
      </c>
      <c r="BO414" t="s">
        <v>55</v>
      </c>
      <c r="BP414">
        <v>405.85999999999996</v>
      </c>
    </row>
    <row r="415" spans="1:68" x14ac:dyDescent="0.25">
      <c r="A415" t="s">
        <v>2610</v>
      </c>
      <c r="B415" t="s">
        <v>10948</v>
      </c>
      <c r="C415" t="s">
        <v>79</v>
      </c>
      <c r="D415">
        <v>597</v>
      </c>
      <c r="H415" s="1">
        <v>42148</v>
      </c>
      <c r="I415">
        <v>610.3069999999999</v>
      </c>
      <c r="K415" s="1">
        <v>42148</v>
      </c>
      <c r="L415">
        <v>610.3069999999999</v>
      </c>
      <c r="N415" s="1">
        <v>42639</v>
      </c>
      <c r="O415">
        <v>2698.1665000000003</v>
      </c>
      <c r="Q415" s="1">
        <v>42908</v>
      </c>
      <c r="R415">
        <v>579.01900000000001</v>
      </c>
      <c r="T415" s="1">
        <v>42547</v>
      </c>
      <c r="U415">
        <v>1919.6000000000001</v>
      </c>
      <c r="Y415" t="s">
        <v>918</v>
      </c>
      <c r="Z415">
        <v>194.68800000000002</v>
      </c>
      <c r="AB415" t="s">
        <v>918</v>
      </c>
      <c r="AC415">
        <v>194.68800000000002</v>
      </c>
      <c r="AE415" t="s">
        <v>69</v>
      </c>
      <c r="AF415">
        <v>272.88800000000003</v>
      </c>
      <c r="AJ415" t="s">
        <v>918</v>
      </c>
      <c r="AK415">
        <v>194.68800000000002</v>
      </c>
      <c r="AN415" t="s">
        <v>918</v>
      </c>
      <c r="AO415">
        <v>194.68800000000002</v>
      </c>
      <c r="AQ415" t="s">
        <v>918</v>
      </c>
      <c r="AR415">
        <v>194.68800000000002</v>
      </c>
      <c r="AV415" t="s">
        <v>918</v>
      </c>
      <c r="AW415">
        <v>194.68800000000002</v>
      </c>
      <c r="BA415" t="s">
        <v>1796</v>
      </c>
      <c r="BB415" t="s">
        <v>10948</v>
      </c>
      <c r="BC415">
        <v>152.08199999999999</v>
      </c>
      <c r="BE415" t="s">
        <v>695</v>
      </c>
      <c r="BF415" t="s">
        <v>10948</v>
      </c>
      <c r="BG415">
        <v>287.39999999999998</v>
      </c>
      <c r="BI415" t="s">
        <v>2859</v>
      </c>
      <c r="BJ415" t="s">
        <v>10948</v>
      </c>
      <c r="BK415">
        <v>15.96</v>
      </c>
      <c r="BM415" t="s">
        <v>1026</v>
      </c>
      <c r="BN415" t="s">
        <v>10948</v>
      </c>
      <c r="BO415" t="s">
        <v>55</v>
      </c>
      <c r="BP415">
        <v>692.93999999999994</v>
      </c>
    </row>
    <row r="416" spans="1:68" x14ac:dyDescent="0.25">
      <c r="C416" t="s">
        <v>21</v>
      </c>
      <c r="D416">
        <v>477.6</v>
      </c>
      <c r="H416" s="1">
        <v>42149</v>
      </c>
      <c r="I416">
        <v>1739.4179999999997</v>
      </c>
      <c r="K416" s="1">
        <v>42149</v>
      </c>
      <c r="L416">
        <v>1739.4179999999997</v>
      </c>
      <c r="N416" s="1">
        <v>42638</v>
      </c>
      <c r="O416">
        <v>3443.0910000000003</v>
      </c>
      <c r="Q416" s="1">
        <v>41847</v>
      </c>
      <c r="R416">
        <v>580.05999999999995</v>
      </c>
      <c r="T416" s="1">
        <v>42355</v>
      </c>
      <c r="U416">
        <v>1918.492</v>
      </c>
      <c r="Y416" t="s">
        <v>1637</v>
      </c>
      <c r="Z416">
        <v>1635.7960000000003</v>
      </c>
      <c r="AB416" t="s">
        <v>1637</v>
      </c>
      <c r="AC416">
        <v>1635.7960000000003</v>
      </c>
      <c r="AE416" t="s">
        <v>2213</v>
      </c>
      <c r="AF416">
        <v>163.49599999999998</v>
      </c>
      <c r="AJ416" t="s">
        <v>1637</v>
      </c>
      <c r="AK416">
        <v>1635.7960000000003</v>
      </c>
      <c r="AN416" t="s">
        <v>1637</v>
      </c>
      <c r="AO416">
        <v>1635.7960000000003</v>
      </c>
      <c r="AQ416" t="s">
        <v>1637</v>
      </c>
      <c r="AR416">
        <v>1635.7960000000003</v>
      </c>
      <c r="AV416" t="s">
        <v>1637</v>
      </c>
      <c r="AW416">
        <v>1635.7960000000003</v>
      </c>
      <c r="BA416" t="s">
        <v>276</v>
      </c>
      <c r="BB416" t="s">
        <v>10948</v>
      </c>
      <c r="BC416">
        <v>259.86</v>
      </c>
      <c r="BE416" t="s">
        <v>818</v>
      </c>
      <c r="BF416" t="s">
        <v>10948</v>
      </c>
      <c r="BG416">
        <v>286.49199999999996</v>
      </c>
      <c r="BI416" t="s">
        <v>1396</v>
      </c>
      <c r="BJ416" t="s">
        <v>10948</v>
      </c>
      <c r="BK416">
        <v>303.92</v>
      </c>
      <c r="BM416" t="s">
        <v>1689</v>
      </c>
      <c r="BN416" t="s">
        <v>10948</v>
      </c>
      <c r="BO416" t="s">
        <v>55</v>
      </c>
      <c r="BP416">
        <v>601.47</v>
      </c>
    </row>
    <row r="417" spans="1:68" x14ac:dyDescent="0.25">
      <c r="A417" t="s">
        <v>2118</v>
      </c>
      <c r="B417" t="s">
        <v>10948</v>
      </c>
      <c r="C417" t="s">
        <v>55</v>
      </c>
      <c r="D417">
        <v>246.28799999999998</v>
      </c>
      <c r="H417" s="1">
        <v>42150</v>
      </c>
      <c r="I417">
        <v>982.56400000000008</v>
      </c>
      <c r="K417" s="1">
        <v>42150</v>
      </c>
      <c r="L417">
        <v>982.56400000000008</v>
      </c>
      <c r="N417" s="1">
        <v>42637</v>
      </c>
      <c r="O417">
        <v>2286.0500000000002</v>
      </c>
      <c r="Q417" s="1">
        <v>43082</v>
      </c>
      <c r="R417">
        <v>580.93600000000004</v>
      </c>
      <c r="T417" s="1">
        <v>41740</v>
      </c>
      <c r="U417">
        <v>1915.24</v>
      </c>
      <c r="Y417" t="s">
        <v>477</v>
      </c>
      <c r="Z417">
        <v>3028.6520000000005</v>
      </c>
      <c r="AB417" t="s">
        <v>477</v>
      </c>
      <c r="AC417">
        <v>3028.6520000000005</v>
      </c>
      <c r="AE417" t="s">
        <v>3162</v>
      </c>
      <c r="AF417">
        <v>935.19719999999984</v>
      </c>
      <c r="AJ417" t="s">
        <v>477</v>
      </c>
      <c r="AK417">
        <v>3028.6520000000005</v>
      </c>
      <c r="AN417" t="s">
        <v>477</v>
      </c>
      <c r="AO417">
        <v>3028.6520000000005</v>
      </c>
      <c r="AQ417" t="s">
        <v>477</v>
      </c>
      <c r="AR417">
        <v>3028.6520000000005</v>
      </c>
      <c r="AV417" t="s">
        <v>477</v>
      </c>
      <c r="AW417">
        <v>3028.6520000000005</v>
      </c>
      <c r="BA417" t="s">
        <v>1815</v>
      </c>
      <c r="BB417" t="s">
        <v>10948</v>
      </c>
      <c r="BC417">
        <v>412.76400000000001</v>
      </c>
      <c r="BE417" t="s">
        <v>650</v>
      </c>
      <c r="BF417" t="s">
        <v>10948</v>
      </c>
      <c r="BG417">
        <v>284.38200000000001</v>
      </c>
      <c r="BI417" t="s">
        <v>405</v>
      </c>
      <c r="BJ417" t="s">
        <v>10948</v>
      </c>
      <c r="BK417">
        <v>4.0440000000000005</v>
      </c>
      <c r="BM417" t="s">
        <v>766</v>
      </c>
      <c r="BN417" t="s">
        <v>10948</v>
      </c>
      <c r="BO417" t="s">
        <v>55</v>
      </c>
      <c r="BP417">
        <v>626.09999999999991</v>
      </c>
    </row>
    <row r="418" spans="1:68" x14ac:dyDescent="0.25">
      <c r="C418" t="s">
        <v>79</v>
      </c>
      <c r="D418">
        <v>263.88</v>
      </c>
      <c r="H418" s="1">
        <v>42152</v>
      </c>
      <c r="I418">
        <v>794.14599999999996</v>
      </c>
      <c r="K418" s="1">
        <v>42152</v>
      </c>
      <c r="L418">
        <v>794.14599999999996</v>
      </c>
      <c r="N418" s="1">
        <v>42636</v>
      </c>
      <c r="O418">
        <v>1322.145</v>
      </c>
      <c r="Q418" s="1">
        <v>42229</v>
      </c>
      <c r="R418">
        <v>586.89599999999996</v>
      </c>
      <c r="T418" s="1">
        <v>41741</v>
      </c>
      <c r="U418">
        <v>1912.1230000000003</v>
      </c>
      <c r="Y418" t="s">
        <v>193</v>
      </c>
      <c r="Z418">
        <v>1073.248</v>
      </c>
      <c r="AB418" t="s">
        <v>193</v>
      </c>
      <c r="AC418">
        <v>1073.248</v>
      </c>
      <c r="AE418" t="s">
        <v>780</v>
      </c>
      <c r="AF418">
        <v>2154.348</v>
      </c>
      <c r="AJ418" t="s">
        <v>193</v>
      </c>
      <c r="AK418">
        <v>1073.248</v>
      </c>
      <c r="AN418" t="s">
        <v>193</v>
      </c>
      <c r="AO418">
        <v>1073.248</v>
      </c>
      <c r="AQ418" t="s">
        <v>193</v>
      </c>
      <c r="AR418">
        <v>1073.248</v>
      </c>
      <c r="AV418" t="s">
        <v>193</v>
      </c>
      <c r="AW418">
        <v>1073.248</v>
      </c>
      <c r="BA418" t="s">
        <v>1358</v>
      </c>
      <c r="BB418" t="s">
        <v>10948</v>
      </c>
      <c r="BC418">
        <v>715.68000000000006</v>
      </c>
      <c r="BE418" t="s">
        <v>2633</v>
      </c>
      <c r="BF418" t="s">
        <v>10948</v>
      </c>
      <c r="BG418">
        <v>282.83999999999997</v>
      </c>
      <c r="BI418" t="s">
        <v>2505</v>
      </c>
      <c r="BJ418" t="s">
        <v>10948</v>
      </c>
      <c r="BK418">
        <v>62.800000000000004</v>
      </c>
      <c r="BM418" t="s">
        <v>1574</v>
      </c>
      <c r="BN418" t="s">
        <v>10948</v>
      </c>
      <c r="BO418" t="s">
        <v>55</v>
      </c>
      <c r="BP418">
        <v>207.92000000000002</v>
      </c>
    </row>
    <row r="419" spans="1:68" x14ac:dyDescent="0.25">
      <c r="A419" t="s">
        <v>701</v>
      </c>
      <c r="B419" t="s">
        <v>10948</v>
      </c>
      <c r="C419" t="s">
        <v>12</v>
      </c>
      <c r="D419">
        <v>8.75</v>
      </c>
      <c r="H419" s="1">
        <v>42153</v>
      </c>
      <c r="I419">
        <v>1204.8419999999999</v>
      </c>
      <c r="K419" s="1">
        <v>42153</v>
      </c>
      <c r="L419">
        <v>1204.8419999999999</v>
      </c>
      <c r="N419" s="1">
        <v>42635</v>
      </c>
      <c r="O419">
        <v>615.57000000000005</v>
      </c>
      <c r="Q419" s="1">
        <v>41717</v>
      </c>
      <c r="R419">
        <v>590.76200000000017</v>
      </c>
      <c r="T419" s="1">
        <v>43088</v>
      </c>
      <c r="U419">
        <v>1895.9259999999999</v>
      </c>
      <c r="Y419" t="s">
        <v>176</v>
      </c>
      <c r="Z419">
        <v>2730.1080000000002</v>
      </c>
      <c r="AB419" t="s">
        <v>176</v>
      </c>
      <c r="AC419">
        <v>2730.1080000000002</v>
      </c>
      <c r="AE419" t="s">
        <v>2329</v>
      </c>
      <c r="AF419">
        <v>1875.0340000000001</v>
      </c>
      <c r="AJ419" t="s">
        <v>176</v>
      </c>
      <c r="AK419">
        <v>2730.1080000000002</v>
      </c>
      <c r="AN419" t="s">
        <v>176</v>
      </c>
      <c r="AO419">
        <v>2730.1080000000002</v>
      </c>
      <c r="AQ419" t="s">
        <v>176</v>
      </c>
      <c r="AR419">
        <v>2730.1080000000002</v>
      </c>
      <c r="AV419" t="s">
        <v>176</v>
      </c>
      <c r="AW419">
        <v>2730.1080000000002</v>
      </c>
      <c r="BA419" t="s">
        <v>1546</v>
      </c>
      <c r="BB419" t="s">
        <v>10948</v>
      </c>
      <c r="BC419">
        <v>272.94</v>
      </c>
      <c r="BE419" t="s">
        <v>2288</v>
      </c>
      <c r="BF419" t="s">
        <v>10948</v>
      </c>
      <c r="BG419">
        <v>280.78200000000004</v>
      </c>
      <c r="BI419" t="s">
        <v>2741</v>
      </c>
      <c r="BJ419" t="s">
        <v>10948</v>
      </c>
      <c r="BK419">
        <v>18.84</v>
      </c>
      <c r="BM419" t="s">
        <v>1176</v>
      </c>
      <c r="BN419" t="s">
        <v>10948</v>
      </c>
      <c r="BO419" t="s">
        <v>55</v>
      </c>
      <c r="BP419">
        <v>154.24</v>
      </c>
    </row>
    <row r="420" spans="1:68" x14ac:dyDescent="0.25">
      <c r="A420" t="s">
        <v>161</v>
      </c>
      <c r="B420" t="s">
        <v>10948</v>
      </c>
      <c r="C420" t="s">
        <v>79</v>
      </c>
      <c r="D420">
        <v>55.968000000000004</v>
      </c>
      <c r="H420" s="1">
        <v>42154</v>
      </c>
      <c r="I420">
        <v>681.1</v>
      </c>
      <c r="K420" s="1">
        <v>42154</v>
      </c>
      <c r="L420">
        <v>681.1</v>
      </c>
      <c r="N420" s="1">
        <v>42633</v>
      </c>
      <c r="O420">
        <v>1232.0039999999999</v>
      </c>
      <c r="Q420" s="1">
        <v>42907</v>
      </c>
      <c r="R420">
        <v>595.65599999999995</v>
      </c>
      <c r="T420" s="1">
        <v>42173</v>
      </c>
      <c r="U420">
        <v>1883.087</v>
      </c>
      <c r="Y420" t="s">
        <v>2376</v>
      </c>
      <c r="Z420">
        <v>1229.7540000000001</v>
      </c>
      <c r="AB420" t="s">
        <v>2376</v>
      </c>
      <c r="AC420">
        <v>1229.7540000000001</v>
      </c>
      <c r="AE420" t="s">
        <v>2001</v>
      </c>
      <c r="AF420">
        <v>1014.1739999999999</v>
      </c>
      <c r="AJ420" t="s">
        <v>2376</v>
      </c>
      <c r="AK420">
        <v>1229.7540000000001</v>
      </c>
      <c r="AN420" t="s">
        <v>2376</v>
      </c>
      <c r="AO420">
        <v>1229.7540000000001</v>
      </c>
      <c r="AQ420" t="s">
        <v>2376</v>
      </c>
      <c r="AR420">
        <v>1229.7540000000001</v>
      </c>
      <c r="AV420" t="s">
        <v>2376</v>
      </c>
      <c r="AW420">
        <v>1229.7540000000001</v>
      </c>
      <c r="BA420" t="s">
        <v>2279</v>
      </c>
      <c r="BB420" t="s">
        <v>10948</v>
      </c>
      <c r="BC420">
        <v>144.13399999999999</v>
      </c>
      <c r="BE420" t="s">
        <v>3156</v>
      </c>
      <c r="BF420" t="s">
        <v>10948</v>
      </c>
      <c r="BG420">
        <v>280</v>
      </c>
      <c r="BI420" t="s">
        <v>3085</v>
      </c>
      <c r="BJ420" t="s">
        <v>10948</v>
      </c>
      <c r="BK420">
        <v>43.96</v>
      </c>
      <c r="BM420" t="s">
        <v>2118</v>
      </c>
      <c r="BN420" t="s">
        <v>10948</v>
      </c>
      <c r="BO420" t="s">
        <v>55</v>
      </c>
      <c r="BP420">
        <v>246.28799999999998</v>
      </c>
    </row>
    <row r="421" spans="1:68" x14ac:dyDescent="0.25">
      <c r="C421" t="s">
        <v>21</v>
      </c>
      <c r="D421">
        <v>23.32</v>
      </c>
      <c r="H421" s="1">
        <v>42155</v>
      </c>
      <c r="I421">
        <v>5178.1380000000026</v>
      </c>
      <c r="K421" s="1">
        <v>42155</v>
      </c>
      <c r="L421">
        <v>5178.1380000000026</v>
      </c>
      <c r="N421" s="1">
        <v>42632</v>
      </c>
      <c r="O421">
        <v>3839.3119999999999</v>
      </c>
      <c r="Q421" s="1">
        <v>41914</v>
      </c>
      <c r="R421">
        <v>598.14400000000001</v>
      </c>
      <c r="T421" s="1">
        <v>42250</v>
      </c>
      <c r="U421">
        <v>1874.8980000000001</v>
      </c>
      <c r="Y421" t="s">
        <v>2542</v>
      </c>
      <c r="Z421">
        <v>1089.9359999999999</v>
      </c>
      <c r="AB421" t="s">
        <v>2542</v>
      </c>
      <c r="AC421">
        <v>1089.9359999999999</v>
      </c>
      <c r="AE421" t="s">
        <v>1534</v>
      </c>
      <c r="AF421">
        <v>1706.5080000000003</v>
      </c>
      <c r="AJ421" t="s">
        <v>2542</v>
      </c>
      <c r="AK421">
        <v>1089.9359999999999</v>
      </c>
      <c r="AN421" t="s">
        <v>2542</v>
      </c>
      <c r="AO421">
        <v>1089.9359999999999</v>
      </c>
      <c r="AQ421" t="s">
        <v>2542</v>
      </c>
      <c r="AR421">
        <v>1089.9359999999999</v>
      </c>
      <c r="AV421" t="s">
        <v>2542</v>
      </c>
      <c r="AW421">
        <v>1089.9359999999999</v>
      </c>
      <c r="BA421" t="s">
        <v>181</v>
      </c>
      <c r="BB421" t="s">
        <v>10948</v>
      </c>
      <c r="BC421">
        <v>32.712000000000003</v>
      </c>
      <c r="BE421" t="s">
        <v>11055</v>
      </c>
      <c r="BF421" t="s">
        <v>10948</v>
      </c>
      <c r="BG421">
        <v>279.94400000000002</v>
      </c>
      <c r="BI421" t="s">
        <v>1548</v>
      </c>
      <c r="BJ421" t="s">
        <v>10948</v>
      </c>
      <c r="BK421">
        <v>24.75</v>
      </c>
      <c r="BM421" t="s">
        <v>3016</v>
      </c>
      <c r="BN421" t="s">
        <v>10948</v>
      </c>
      <c r="BO421" t="s">
        <v>55</v>
      </c>
      <c r="BP421">
        <v>149.94999999999999</v>
      </c>
    </row>
    <row r="422" spans="1:68" x14ac:dyDescent="0.25">
      <c r="A422" t="s">
        <v>2999</v>
      </c>
      <c r="B422" t="s">
        <v>10948</v>
      </c>
      <c r="C422" t="s">
        <v>79</v>
      </c>
      <c r="D422">
        <v>88.04</v>
      </c>
      <c r="H422" s="1">
        <v>42156</v>
      </c>
      <c r="I422">
        <v>834.19799999999998</v>
      </c>
      <c r="K422" s="1">
        <v>42156</v>
      </c>
      <c r="L422">
        <v>834.19799999999998</v>
      </c>
      <c r="N422" s="1">
        <v>42631</v>
      </c>
      <c r="O422">
        <v>4751.0820000000003</v>
      </c>
      <c r="Q422" s="1">
        <v>41821</v>
      </c>
      <c r="R422">
        <v>601.02399999999989</v>
      </c>
      <c r="T422" s="1">
        <v>42336</v>
      </c>
      <c r="U422">
        <v>1864.4820000000002</v>
      </c>
      <c r="Y422" t="s">
        <v>2092</v>
      </c>
      <c r="Z422">
        <v>479.72</v>
      </c>
      <c r="AB422" t="s">
        <v>2092</v>
      </c>
      <c r="AC422">
        <v>479.72</v>
      </c>
      <c r="AE422" t="s">
        <v>1913</v>
      </c>
      <c r="AF422">
        <v>1427.683</v>
      </c>
      <c r="AJ422" t="s">
        <v>2092</v>
      </c>
      <c r="AK422">
        <v>479.72</v>
      </c>
      <c r="AN422" t="s">
        <v>2092</v>
      </c>
      <c r="AO422">
        <v>479.72</v>
      </c>
      <c r="AQ422" t="s">
        <v>2092</v>
      </c>
      <c r="AR422">
        <v>479.72</v>
      </c>
      <c r="AV422" t="s">
        <v>2092</v>
      </c>
      <c r="AW422">
        <v>479.72</v>
      </c>
      <c r="BA422" t="s">
        <v>2151</v>
      </c>
      <c r="BB422" t="s">
        <v>10948</v>
      </c>
      <c r="BC422">
        <v>148.512</v>
      </c>
      <c r="BE422" t="s">
        <v>65</v>
      </c>
      <c r="BF422" t="s">
        <v>10948</v>
      </c>
      <c r="BG422">
        <v>279.32799999999997</v>
      </c>
      <c r="BI422" t="s">
        <v>2625</v>
      </c>
      <c r="BJ422" t="s">
        <v>10948</v>
      </c>
      <c r="BK422">
        <v>42</v>
      </c>
      <c r="BM422" t="s">
        <v>3192</v>
      </c>
      <c r="BN422" t="s">
        <v>10948</v>
      </c>
      <c r="BO422" t="s">
        <v>55</v>
      </c>
      <c r="BP422">
        <v>419.94399999999996</v>
      </c>
    </row>
    <row r="423" spans="1:68" x14ac:dyDescent="0.25">
      <c r="C423" t="s">
        <v>12</v>
      </c>
      <c r="D423">
        <v>35.216000000000001</v>
      </c>
      <c r="H423" s="1">
        <v>42159</v>
      </c>
      <c r="I423">
        <v>1192.31</v>
      </c>
      <c r="K423" s="1">
        <v>42159</v>
      </c>
      <c r="L423">
        <v>1192.31</v>
      </c>
      <c r="N423" s="1">
        <v>42630</v>
      </c>
      <c r="O423">
        <v>2043.126</v>
      </c>
      <c r="Q423" s="1">
        <v>43016</v>
      </c>
      <c r="R423">
        <v>608.35599999999999</v>
      </c>
      <c r="T423" s="1">
        <v>42377</v>
      </c>
      <c r="U423">
        <v>1859.1579999999999</v>
      </c>
      <c r="Y423" t="s">
        <v>40</v>
      </c>
      <c r="Z423">
        <v>5098.1759999999995</v>
      </c>
      <c r="AB423" t="s">
        <v>40</v>
      </c>
      <c r="AC423">
        <v>5098.1759999999995</v>
      </c>
      <c r="AE423" t="s">
        <v>1604</v>
      </c>
      <c r="AF423">
        <v>322.19200000000001</v>
      </c>
      <c r="AJ423" t="s">
        <v>40</v>
      </c>
      <c r="AK423">
        <v>5098.1759999999995</v>
      </c>
      <c r="AN423" t="s">
        <v>40</v>
      </c>
      <c r="AO423">
        <v>5098.1759999999995</v>
      </c>
      <c r="AQ423" t="s">
        <v>40</v>
      </c>
      <c r="AR423">
        <v>5098.1759999999995</v>
      </c>
      <c r="AV423" t="s">
        <v>40</v>
      </c>
      <c r="AW423">
        <v>5098.1759999999995</v>
      </c>
      <c r="BA423" t="s">
        <v>948</v>
      </c>
      <c r="BB423" t="s">
        <v>10948</v>
      </c>
      <c r="BC423">
        <v>93.6</v>
      </c>
      <c r="BE423" t="s">
        <v>2163</v>
      </c>
      <c r="BF423" t="s">
        <v>10948</v>
      </c>
      <c r="BG423">
        <v>278.82</v>
      </c>
      <c r="BI423" t="s">
        <v>1796</v>
      </c>
      <c r="BJ423" t="s">
        <v>10948</v>
      </c>
      <c r="BK423">
        <v>152.08199999999999</v>
      </c>
      <c r="BM423" t="s">
        <v>2174</v>
      </c>
      <c r="BN423" t="s">
        <v>10948</v>
      </c>
      <c r="BO423" t="s">
        <v>55</v>
      </c>
      <c r="BP423">
        <v>51.016000000000005</v>
      </c>
    </row>
    <row r="424" spans="1:68" x14ac:dyDescent="0.25">
      <c r="C424" t="s">
        <v>21</v>
      </c>
      <c r="D424">
        <v>44.02</v>
      </c>
      <c r="H424" s="1">
        <v>42160</v>
      </c>
      <c r="I424">
        <v>1533.1979999999999</v>
      </c>
      <c r="K424" s="1">
        <v>42160</v>
      </c>
      <c r="L424">
        <v>1533.1979999999999</v>
      </c>
      <c r="N424" s="1">
        <v>42629</v>
      </c>
      <c r="O424">
        <v>425.88599999999997</v>
      </c>
      <c r="Q424" s="1">
        <v>42148</v>
      </c>
      <c r="R424">
        <v>610.3069999999999</v>
      </c>
      <c r="T424" s="1">
        <v>42713</v>
      </c>
      <c r="U424">
        <v>1855.4829999999999</v>
      </c>
      <c r="Y424" t="s">
        <v>753</v>
      </c>
      <c r="Z424">
        <v>4297.6440000000002</v>
      </c>
      <c r="AB424" t="s">
        <v>753</v>
      </c>
      <c r="AC424">
        <v>4297.6440000000002</v>
      </c>
      <c r="AE424" t="s">
        <v>2887</v>
      </c>
      <c r="AF424">
        <v>1368.2619999999999</v>
      </c>
      <c r="AJ424" t="s">
        <v>753</v>
      </c>
      <c r="AK424">
        <v>4297.6440000000002</v>
      </c>
      <c r="AN424" t="s">
        <v>753</v>
      </c>
      <c r="AO424">
        <v>4297.6440000000002</v>
      </c>
      <c r="AQ424" t="s">
        <v>753</v>
      </c>
      <c r="AR424">
        <v>4297.6440000000002</v>
      </c>
      <c r="AV424" t="s">
        <v>753</v>
      </c>
      <c r="AW424">
        <v>4297.6440000000002</v>
      </c>
      <c r="BA424" t="s">
        <v>554</v>
      </c>
      <c r="BB424" t="s">
        <v>10948</v>
      </c>
      <c r="BC424">
        <v>15.008000000000003</v>
      </c>
      <c r="BE424" t="s">
        <v>1849</v>
      </c>
      <c r="BF424" t="s">
        <v>10948</v>
      </c>
      <c r="BG424">
        <v>277.15799999999996</v>
      </c>
      <c r="BI424" t="s">
        <v>276</v>
      </c>
      <c r="BJ424" t="s">
        <v>10948</v>
      </c>
      <c r="BK424">
        <v>259.86</v>
      </c>
      <c r="BM424" t="s">
        <v>93</v>
      </c>
      <c r="BN424" t="s">
        <v>10948</v>
      </c>
      <c r="BO424" t="s">
        <v>55</v>
      </c>
      <c r="BP424">
        <v>7.4080000000000004</v>
      </c>
    </row>
    <row r="425" spans="1:68" x14ac:dyDescent="0.25">
      <c r="A425" t="s">
        <v>245</v>
      </c>
      <c r="B425" t="s">
        <v>10948</v>
      </c>
      <c r="C425" t="s">
        <v>79</v>
      </c>
      <c r="D425">
        <v>140.75</v>
      </c>
      <c r="H425" s="1">
        <v>42162</v>
      </c>
      <c r="I425">
        <v>59.768000000000008</v>
      </c>
      <c r="K425" s="1">
        <v>42162</v>
      </c>
      <c r="L425">
        <v>59.768000000000008</v>
      </c>
      <c r="N425" s="1">
        <v>42628</v>
      </c>
      <c r="O425">
        <v>2101.1820000000002</v>
      </c>
      <c r="Q425" s="1">
        <v>42330</v>
      </c>
      <c r="R425">
        <v>614.49900000000002</v>
      </c>
      <c r="T425" s="1">
        <v>41892</v>
      </c>
      <c r="U425">
        <v>1855.2280000000001</v>
      </c>
      <c r="Y425" t="s">
        <v>1120</v>
      </c>
      <c r="Z425">
        <v>9917.64</v>
      </c>
      <c r="AB425" t="s">
        <v>1120</v>
      </c>
      <c r="AC425">
        <v>9917.64</v>
      </c>
      <c r="AE425" t="s">
        <v>1933</v>
      </c>
      <c r="AF425">
        <v>1909.8178000000003</v>
      </c>
      <c r="AJ425" t="s">
        <v>1120</v>
      </c>
      <c r="AK425">
        <v>9917.64</v>
      </c>
      <c r="AN425" t="s">
        <v>1120</v>
      </c>
      <c r="AO425">
        <v>9917.64</v>
      </c>
      <c r="AQ425" t="s">
        <v>1120</v>
      </c>
      <c r="AR425">
        <v>9917.64</v>
      </c>
      <c r="AV425" t="s">
        <v>1120</v>
      </c>
      <c r="AW425">
        <v>9917.64</v>
      </c>
      <c r="BA425" t="s">
        <v>3181</v>
      </c>
      <c r="BB425" t="s">
        <v>10948</v>
      </c>
      <c r="BC425">
        <v>149.70000000000002</v>
      </c>
      <c r="BE425" t="s">
        <v>940</v>
      </c>
      <c r="BF425" t="s">
        <v>10948</v>
      </c>
      <c r="BG425">
        <v>273.95999999999998</v>
      </c>
      <c r="BI425" t="s">
        <v>1815</v>
      </c>
      <c r="BJ425" t="s">
        <v>10948</v>
      </c>
      <c r="BK425">
        <v>412.76400000000001</v>
      </c>
      <c r="BM425" t="s">
        <v>1454</v>
      </c>
      <c r="BN425" t="s">
        <v>10948</v>
      </c>
      <c r="BO425" t="s">
        <v>55</v>
      </c>
      <c r="BP425">
        <v>2.2959999999999994</v>
      </c>
    </row>
    <row r="426" spans="1:68" x14ac:dyDescent="0.25">
      <c r="A426" t="s">
        <v>1176</v>
      </c>
      <c r="B426" t="s">
        <v>10948</v>
      </c>
      <c r="C426" t="s">
        <v>55</v>
      </c>
      <c r="D426">
        <v>154.24</v>
      </c>
      <c r="H426" s="1">
        <v>42163</v>
      </c>
      <c r="I426">
        <v>1083.1119999999999</v>
      </c>
      <c r="K426" s="1">
        <v>42163</v>
      </c>
      <c r="L426">
        <v>1083.1119999999999</v>
      </c>
      <c r="N426" s="1">
        <v>42627</v>
      </c>
      <c r="O426">
        <v>1137.3380000000002</v>
      </c>
      <c r="Q426" s="1">
        <v>42635</v>
      </c>
      <c r="R426">
        <v>615.57000000000005</v>
      </c>
      <c r="T426" s="1">
        <v>41871</v>
      </c>
      <c r="U426">
        <v>1838.722</v>
      </c>
      <c r="Y426" t="s">
        <v>2615</v>
      </c>
      <c r="Z426">
        <v>3354.8900000000003</v>
      </c>
      <c r="AB426" t="s">
        <v>2615</v>
      </c>
      <c r="AC426">
        <v>3354.8900000000003</v>
      </c>
      <c r="AE426" t="s">
        <v>1931</v>
      </c>
      <c r="AF426">
        <v>1064.624</v>
      </c>
      <c r="AJ426" t="s">
        <v>2615</v>
      </c>
      <c r="AK426">
        <v>3354.8900000000003</v>
      </c>
      <c r="AN426" t="s">
        <v>2615</v>
      </c>
      <c r="AO426">
        <v>3354.8900000000003</v>
      </c>
      <c r="AQ426" t="s">
        <v>2615</v>
      </c>
      <c r="AR426">
        <v>3354.8900000000003</v>
      </c>
      <c r="AV426" t="s">
        <v>2615</v>
      </c>
      <c r="AW426">
        <v>3354.8900000000003</v>
      </c>
      <c r="BA426" t="s">
        <v>2385</v>
      </c>
      <c r="BB426" t="s">
        <v>10948</v>
      </c>
      <c r="BC426">
        <v>51.66</v>
      </c>
      <c r="BE426" t="s">
        <v>2001</v>
      </c>
      <c r="BF426" t="s">
        <v>10948</v>
      </c>
      <c r="BG426">
        <v>273.666</v>
      </c>
      <c r="BI426" t="s">
        <v>1358</v>
      </c>
      <c r="BJ426" t="s">
        <v>10948</v>
      </c>
      <c r="BK426">
        <v>715.68000000000006</v>
      </c>
      <c r="BM426" t="s">
        <v>1560</v>
      </c>
      <c r="BN426" t="s">
        <v>10948</v>
      </c>
      <c r="BO426" t="s">
        <v>55</v>
      </c>
      <c r="BP426">
        <v>13.568000000000001</v>
      </c>
    </row>
    <row r="427" spans="1:68" x14ac:dyDescent="0.25">
      <c r="C427" t="s">
        <v>21</v>
      </c>
      <c r="D427">
        <v>192.8</v>
      </c>
      <c r="H427" s="1">
        <v>42164</v>
      </c>
      <c r="I427">
        <v>797.1160000000001</v>
      </c>
      <c r="K427" s="1">
        <v>42164</v>
      </c>
      <c r="L427">
        <v>797.1160000000001</v>
      </c>
      <c r="N427" s="1">
        <v>42626</v>
      </c>
      <c r="O427">
        <v>2374.7299999999996</v>
      </c>
      <c r="Q427" s="1">
        <v>41817</v>
      </c>
      <c r="R427">
        <v>616.14</v>
      </c>
      <c r="T427" s="1">
        <v>42267</v>
      </c>
      <c r="U427">
        <v>1836.0520000000001</v>
      </c>
      <c r="Y427" t="s">
        <v>1686</v>
      </c>
      <c r="Z427">
        <v>4952.6730000000007</v>
      </c>
      <c r="AB427" t="s">
        <v>1686</v>
      </c>
      <c r="AC427">
        <v>4952.6730000000007</v>
      </c>
      <c r="AE427" t="s">
        <v>609</v>
      </c>
      <c r="AF427">
        <v>754.73360000000002</v>
      </c>
      <c r="AJ427" t="s">
        <v>1686</v>
      </c>
      <c r="AK427">
        <v>4952.6730000000007</v>
      </c>
      <c r="AN427" t="s">
        <v>1686</v>
      </c>
      <c r="AO427">
        <v>4952.6730000000007</v>
      </c>
      <c r="AQ427" t="s">
        <v>1686</v>
      </c>
      <c r="AR427">
        <v>4952.6730000000007</v>
      </c>
      <c r="AV427" t="s">
        <v>1686</v>
      </c>
      <c r="AW427">
        <v>4952.6730000000007</v>
      </c>
      <c r="BA427" t="s">
        <v>2119</v>
      </c>
      <c r="BB427" t="s">
        <v>10948</v>
      </c>
      <c r="BC427">
        <v>55.92</v>
      </c>
      <c r="BE427" t="s">
        <v>1546</v>
      </c>
      <c r="BF427" t="s">
        <v>10948</v>
      </c>
      <c r="BG427">
        <v>272.94</v>
      </c>
      <c r="BI427" t="s">
        <v>1546</v>
      </c>
      <c r="BJ427" t="s">
        <v>10948</v>
      </c>
      <c r="BK427">
        <v>272.94</v>
      </c>
      <c r="BM427" t="s">
        <v>2654</v>
      </c>
      <c r="BN427" t="s">
        <v>10948</v>
      </c>
      <c r="BO427" t="s">
        <v>55</v>
      </c>
      <c r="BP427">
        <v>145.97999999999999</v>
      </c>
    </row>
    <row r="428" spans="1:68" x14ac:dyDescent="0.25">
      <c r="A428" t="s">
        <v>1846</v>
      </c>
      <c r="B428" t="s">
        <v>10948</v>
      </c>
      <c r="C428" t="s">
        <v>79</v>
      </c>
      <c r="D428">
        <v>23.65</v>
      </c>
      <c r="H428" s="1">
        <v>42166</v>
      </c>
      <c r="I428">
        <v>3373.5640000000003</v>
      </c>
      <c r="K428" s="1">
        <v>42166</v>
      </c>
      <c r="L428">
        <v>3373.5640000000003</v>
      </c>
      <c r="N428" s="1">
        <v>42625</v>
      </c>
      <c r="O428">
        <v>2043.7920000000001</v>
      </c>
      <c r="Q428" s="1">
        <v>42017</v>
      </c>
      <c r="R428">
        <v>622.27800000000002</v>
      </c>
      <c r="T428" s="1">
        <v>41863</v>
      </c>
      <c r="U428">
        <v>1832.38</v>
      </c>
      <c r="Y428" t="s">
        <v>2106</v>
      </c>
      <c r="Z428">
        <v>8209.0589999999993</v>
      </c>
      <c r="AB428" t="s">
        <v>2106</v>
      </c>
      <c r="AC428">
        <v>8209.0589999999993</v>
      </c>
      <c r="AE428" t="s">
        <v>1326</v>
      </c>
      <c r="AF428">
        <v>1219.8209999999999</v>
      </c>
      <c r="AJ428" t="s">
        <v>2106</v>
      </c>
      <c r="AK428">
        <v>8209.0589999999993</v>
      </c>
      <c r="AN428" t="s">
        <v>2106</v>
      </c>
      <c r="AO428">
        <v>8209.0589999999993</v>
      </c>
      <c r="AQ428" t="s">
        <v>2106</v>
      </c>
      <c r="AR428">
        <v>8209.0589999999993</v>
      </c>
      <c r="AV428" t="s">
        <v>2106</v>
      </c>
      <c r="AW428">
        <v>8209.0589999999993</v>
      </c>
      <c r="BA428" t="s">
        <v>1281</v>
      </c>
      <c r="BB428" t="s">
        <v>10948</v>
      </c>
      <c r="BC428">
        <v>24.224000000000004</v>
      </c>
      <c r="BE428" t="s">
        <v>2034</v>
      </c>
      <c r="BF428" t="s">
        <v>10948</v>
      </c>
      <c r="BG428">
        <v>271.99200000000002</v>
      </c>
      <c r="BI428" t="s">
        <v>2279</v>
      </c>
      <c r="BJ428" t="s">
        <v>10948</v>
      </c>
      <c r="BK428">
        <v>144.13399999999999</v>
      </c>
      <c r="BM428" t="s">
        <v>162</v>
      </c>
      <c r="BN428" t="s">
        <v>10948</v>
      </c>
      <c r="BO428" t="s">
        <v>55</v>
      </c>
      <c r="BP428">
        <v>59.960000000000008</v>
      </c>
    </row>
    <row r="429" spans="1:68" x14ac:dyDescent="0.25">
      <c r="A429" t="s">
        <v>1691</v>
      </c>
      <c r="B429" t="s">
        <v>10948</v>
      </c>
      <c r="C429" t="s">
        <v>79</v>
      </c>
      <c r="D429">
        <v>114.94999999999999</v>
      </c>
      <c r="H429" s="1">
        <v>42167</v>
      </c>
      <c r="I429">
        <v>174.47600000000003</v>
      </c>
      <c r="K429" s="1">
        <v>42167</v>
      </c>
      <c r="L429">
        <v>174.47600000000003</v>
      </c>
      <c r="N429" s="1">
        <v>42624</v>
      </c>
      <c r="O429">
        <v>6501.5860000000011</v>
      </c>
      <c r="Q429" s="1">
        <v>42720</v>
      </c>
      <c r="R429">
        <v>628.54199999999992</v>
      </c>
      <c r="T429" s="1">
        <v>42873</v>
      </c>
      <c r="U429">
        <v>1830.508</v>
      </c>
      <c r="Y429" t="s">
        <v>733</v>
      </c>
      <c r="Z429">
        <v>224.93700000000004</v>
      </c>
      <c r="AB429" t="s">
        <v>733</v>
      </c>
      <c r="AC429">
        <v>224.93700000000004</v>
      </c>
      <c r="AE429" t="s">
        <v>1648</v>
      </c>
      <c r="AF429">
        <v>5906.5199999999995</v>
      </c>
      <c r="AJ429" t="s">
        <v>733</v>
      </c>
      <c r="AK429">
        <v>224.93700000000004</v>
      </c>
      <c r="AN429" t="s">
        <v>733</v>
      </c>
      <c r="AO429">
        <v>224.93700000000004</v>
      </c>
      <c r="AQ429" t="s">
        <v>733</v>
      </c>
      <c r="AR429">
        <v>224.93700000000004</v>
      </c>
      <c r="AV429" t="s">
        <v>733</v>
      </c>
      <c r="AW429">
        <v>224.93700000000004</v>
      </c>
      <c r="BA429" t="s">
        <v>1484</v>
      </c>
      <c r="BB429" t="s">
        <v>10948</v>
      </c>
      <c r="BC429">
        <v>12.419999999999998</v>
      </c>
      <c r="BE429" t="s">
        <v>1521</v>
      </c>
      <c r="BF429" t="s">
        <v>10948</v>
      </c>
      <c r="BG429">
        <v>268.31200000000001</v>
      </c>
      <c r="BI429" t="s">
        <v>181</v>
      </c>
      <c r="BJ429" t="s">
        <v>10948</v>
      </c>
      <c r="BK429">
        <v>32.712000000000003</v>
      </c>
      <c r="BM429" t="s">
        <v>2967</v>
      </c>
      <c r="BN429" t="s">
        <v>10948</v>
      </c>
      <c r="BO429" t="s">
        <v>55</v>
      </c>
      <c r="BP429">
        <v>11.992000000000001</v>
      </c>
    </row>
    <row r="430" spans="1:68" x14ac:dyDescent="0.25">
      <c r="C430" t="s">
        <v>12</v>
      </c>
      <c r="D430">
        <v>91.96</v>
      </c>
      <c r="H430" s="1">
        <v>42168</v>
      </c>
      <c r="I430">
        <v>1128.8979999999999</v>
      </c>
      <c r="K430" s="1">
        <v>42168</v>
      </c>
      <c r="L430">
        <v>1128.8979999999999</v>
      </c>
      <c r="N430" s="1">
        <v>42623</v>
      </c>
      <c r="O430">
        <v>2094.3240000000005</v>
      </c>
      <c r="Q430" s="1">
        <v>42611</v>
      </c>
      <c r="R430">
        <v>632.18799999999999</v>
      </c>
      <c r="T430" s="1">
        <v>42730</v>
      </c>
      <c r="U430">
        <v>1829.4179999999999</v>
      </c>
      <c r="Y430" t="s">
        <v>41</v>
      </c>
      <c r="Z430">
        <v>2645.8040000000005</v>
      </c>
      <c r="AB430" t="s">
        <v>41</v>
      </c>
      <c r="AC430">
        <v>2645.8040000000005</v>
      </c>
      <c r="AE430" t="s">
        <v>1078</v>
      </c>
      <c r="AF430">
        <v>4476.96</v>
      </c>
      <c r="AJ430" t="s">
        <v>41</v>
      </c>
      <c r="AK430">
        <v>2645.8040000000005</v>
      </c>
      <c r="AN430" t="s">
        <v>41</v>
      </c>
      <c r="AO430">
        <v>2645.8040000000005</v>
      </c>
      <c r="AQ430" t="s">
        <v>41</v>
      </c>
      <c r="AR430">
        <v>2645.8040000000005</v>
      </c>
      <c r="AV430" t="s">
        <v>41</v>
      </c>
      <c r="AW430">
        <v>2645.8040000000005</v>
      </c>
      <c r="BA430" t="s">
        <v>2645</v>
      </c>
      <c r="BB430" t="s">
        <v>10948</v>
      </c>
      <c r="BC430">
        <v>20.9</v>
      </c>
      <c r="BE430" t="s">
        <v>2440</v>
      </c>
      <c r="BF430" t="s">
        <v>10948</v>
      </c>
      <c r="BG430">
        <v>266.25200000000001</v>
      </c>
      <c r="BI430" t="s">
        <v>2151</v>
      </c>
      <c r="BJ430" t="s">
        <v>10948</v>
      </c>
      <c r="BK430">
        <v>148.512</v>
      </c>
      <c r="BM430" t="s">
        <v>1572</v>
      </c>
      <c r="BN430" t="s">
        <v>10948</v>
      </c>
      <c r="BO430" t="s">
        <v>55</v>
      </c>
      <c r="BP430">
        <v>29.851999999999997</v>
      </c>
    </row>
    <row r="431" spans="1:68" x14ac:dyDescent="0.25">
      <c r="C431" t="s">
        <v>21</v>
      </c>
      <c r="D431">
        <v>45.98</v>
      </c>
      <c r="H431" s="1">
        <v>42169</v>
      </c>
      <c r="I431">
        <v>51.072000000000003</v>
      </c>
      <c r="K431" s="1">
        <v>42169</v>
      </c>
      <c r="L431">
        <v>51.072000000000003</v>
      </c>
      <c r="N431" s="1">
        <v>42622</v>
      </c>
      <c r="O431">
        <v>84.992000000000019</v>
      </c>
      <c r="Q431" s="1">
        <v>42086</v>
      </c>
      <c r="R431">
        <v>633.30199999999991</v>
      </c>
      <c r="T431" s="1">
        <v>41810</v>
      </c>
      <c r="U431">
        <v>1828.9496000000001</v>
      </c>
      <c r="Y431" t="s">
        <v>3095</v>
      </c>
      <c r="Z431">
        <v>4268</v>
      </c>
      <c r="AB431" t="s">
        <v>3095</v>
      </c>
      <c r="AC431">
        <v>4268</v>
      </c>
      <c r="AE431" t="s">
        <v>1021</v>
      </c>
      <c r="AF431">
        <v>13.86</v>
      </c>
      <c r="AJ431" t="s">
        <v>3095</v>
      </c>
      <c r="AK431">
        <v>4268</v>
      </c>
      <c r="AN431" t="s">
        <v>3095</v>
      </c>
      <c r="AO431">
        <v>4268</v>
      </c>
      <c r="AQ431" t="s">
        <v>3095</v>
      </c>
      <c r="AR431">
        <v>4268</v>
      </c>
      <c r="AV431" t="s">
        <v>3095</v>
      </c>
      <c r="AW431">
        <v>4268</v>
      </c>
      <c r="BA431" t="s">
        <v>499</v>
      </c>
      <c r="BB431" t="s">
        <v>10948</v>
      </c>
      <c r="BC431">
        <v>148.19999999999999</v>
      </c>
      <c r="BE431" t="s">
        <v>3195</v>
      </c>
      <c r="BF431" t="s">
        <v>10948</v>
      </c>
      <c r="BG431">
        <v>265.47500000000002</v>
      </c>
      <c r="BI431" t="s">
        <v>948</v>
      </c>
      <c r="BJ431" t="s">
        <v>10948</v>
      </c>
      <c r="BK431">
        <v>93.6</v>
      </c>
      <c r="BM431" t="s">
        <v>1299</v>
      </c>
      <c r="BN431" t="s">
        <v>10948</v>
      </c>
      <c r="BO431" t="s">
        <v>55</v>
      </c>
      <c r="BP431">
        <v>37.68</v>
      </c>
    </row>
    <row r="432" spans="1:68" x14ac:dyDescent="0.25">
      <c r="A432" t="s">
        <v>1630</v>
      </c>
      <c r="B432" t="s">
        <v>10948</v>
      </c>
      <c r="C432" t="s">
        <v>12</v>
      </c>
      <c r="D432">
        <v>264.61</v>
      </c>
      <c r="H432" s="1">
        <v>42170</v>
      </c>
      <c r="I432">
        <v>734.14400000000001</v>
      </c>
      <c r="K432" s="1">
        <v>42170</v>
      </c>
      <c r="L432">
        <v>734.14400000000001</v>
      </c>
      <c r="N432" s="1">
        <v>42621</v>
      </c>
      <c r="O432">
        <v>4493.9835999999996</v>
      </c>
      <c r="Q432" s="1">
        <v>42438</v>
      </c>
      <c r="R432">
        <v>635.6</v>
      </c>
      <c r="T432" s="1">
        <v>41726</v>
      </c>
      <c r="U432">
        <v>1823.8039999999999</v>
      </c>
      <c r="Y432" t="s">
        <v>2995</v>
      </c>
      <c r="Z432">
        <v>1391.4</v>
      </c>
      <c r="AB432" t="s">
        <v>2995</v>
      </c>
      <c r="AC432">
        <v>1391.4</v>
      </c>
      <c r="AE432" t="s">
        <v>351</v>
      </c>
      <c r="AF432">
        <v>13</v>
      </c>
      <c r="AJ432" t="s">
        <v>2995</v>
      </c>
      <c r="AK432">
        <v>1391.4</v>
      </c>
      <c r="AN432" t="s">
        <v>2995</v>
      </c>
      <c r="AO432">
        <v>1391.4</v>
      </c>
      <c r="AQ432" t="s">
        <v>2995</v>
      </c>
      <c r="AR432">
        <v>1391.4</v>
      </c>
      <c r="AV432" t="s">
        <v>2995</v>
      </c>
      <c r="AW432">
        <v>1391.4</v>
      </c>
      <c r="BA432" t="s">
        <v>144</v>
      </c>
      <c r="BB432" t="s">
        <v>10948</v>
      </c>
      <c r="BC432">
        <v>36.744</v>
      </c>
      <c r="BE432" t="s">
        <v>1630</v>
      </c>
      <c r="BF432" t="s">
        <v>10948</v>
      </c>
      <c r="BG432">
        <v>264.61</v>
      </c>
      <c r="BI432" t="s">
        <v>554</v>
      </c>
      <c r="BJ432" t="s">
        <v>10948</v>
      </c>
      <c r="BK432">
        <v>15.008000000000003</v>
      </c>
      <c r="BM432" t="s">
        <v>2120</v>
      </c>
      <c r="BN432" t="s">
        <v>10948</v>
      </c>
      <c r="BO432" t="s">
        <v>55</v>
      </c>
      <c r="BP432">
        <v>95.968000000000004</v>
      </c>
    </row>
    <row r="433" spans="1:68" x14ac:dyDescent="0.25">
      <c r="A433" t="s">
        <v>1574</v>
      </c>
      <c r="B433" t="s">
        <v>10948</v>
      </c>
      <c r="C433" t="s">
        <v>55</v>
      </c>
      <c r="D433">
        <v>207.92000000000002</v>
      </c>
      <c r="H433" s="1">
        <v>42171</v>
      </c>
      <c r="I433">
        <v>3443.904</v>
      </c>
      <c r="K433" s="1">
        <v>42171</v>
      </c>
      <c r="L433">
        <v>3443.904</v>
      </c>
      <c r="N433" s="1">
        <v>42619</v>
      </c>
      <c r="O433">
        <v>1313.5360000000001</v>
      </c>
      <c r="Q433" s="1">
        <v>42693</v>
      </c>
      <c r="R433">
        <v>638.4620000000001</v>
      </c>
      <c r="T433" s="1">
        <v>42957</v>
      </c>
      <c r="U433">
        <v>1823.0700000000004</v>
      </c>
      <c r="Y433" t="s">
        <v>2432</v>
      </c>
      <c r="Z433">
        <v>385.80000000000007</v>
      </c>
      <c r="AB433" t="s">
        <v>2432</v>
      </c>
      <c r="AC433">
        <v>385.80000000000007</v>
      </c>
      <c r="AE433" t="s">
        <v>1400</v>
      </c>
      <c r="AF433">
        <v>30.8</v>
      </c>
      <c r="AJ433" t="s">
        <v>2432</v>
      </c>
      <c r="AK433">
        <v>385.80000000000007</v>
      </c>
      <c r="AN433" t="s">
        <v>2432</v>
      </c>
      <c r="AO433">
        <v>385.80000000000007</v>
      </c>
      <c r="AQ433" t="s">
        <v>2432</v>
      </c>
      <c r="AR433">
        <v>385.80000000000007</v>
      </c>
      <c r="AV433" t="s">
        <v>2432</v>
      </c>
      <c r="AW433">
        <v>385.80000000000007</v>
      </c>
      <c r="BA433" t="s">
        <v>1014</v>
      </c>
      <c r="BB433" t="s">
        <v>10948</v>
      </c>
      <c r="BC433">
        <v>189.2</v>
      </c>
      <c r="BE433" t="s">
        <v>412</v>
      </c>
      <c r="BF433" t="s">
        <v>10948</v>
      </c>
      <c r="BG433">
        <v>263.95999999999998</v>
      </c>
      <c r="BI433" t="s">
        <v>3181</v>
      </c>
      <c r="BJ433" t="s">
        <v>10948</v>
      </c>
      <c r="BK433">
        <v>149.70000000000002</v>
      </c>
      <c r="BM433" t="s">
        <v>39</v>
      </c>
      <c r="BN433" t="s">
        <v>10948</v>
      </c>
      <c r="BO433" t="s">
        <v>55</v>
      </c>
      <c r="BP433">
        <v>81.96</v>
      </c>
    </row>
    <row r="434" spans="1:68" x14ac:dyDescent="0.25">
      <c r="A434" t="s">
        <v>2163</v>
      </c>
      <c r="B434" t="s">
        <v>10948</v>
      </c>
      <c r="C434" t="s">
        <v>79</v>
      </c>
      <c r="D434">
        <v>92.94</v>
      </c>
      <c r="H434" s="1">
        <v>42173</v>
      </c>
      <c r="I434">
        <v>1883.087</v>
      </c>
      <c r="K434" s="1">
        <v>42173</v>
      </c>
      <c r="L434">
        <v>1883.087</v>
      </c>
      <c r="N434" s="1">
        <v>42618</v>
      </c>
      <c r="O434">
        <v>5226.348</v>
      </c>
      <c r="Q434" s="1">
        <v>41742</v>
      </c>
      <c r="R434">
        <v>638.57600000000014</v>
      </c>
      <c r="T434" s="1">
        <v>43050</v>
      </c>
      <c r="U434">
        <v>1815.2180000000001</v>
      </c>
      <c r="Y434" t="s">
        <v>323</v>
      </c>
      <c r="Z434">
        <v>2252.4320000000002</v>
      </c>
      <c r="AB434" t="s">
        <v>323</v>
      </c>
      <c r="AC434">
        <v>2252.4320000000002</v>
      </c>
      <c r="AE434" t="s">
        <v>2795</v>
      </c>
      <c r="AF434">
        <v>209.66399999999999</v>
      </c>
      <c r="AJ434" t="s">
        <v>323</v>
      </c>
      <c r="AK434">
        <v>2252.4320000000002</v>
      </c>
      <c r="AN434" t="s">
        <v>323</v>
      </c>
      <c r="AO434">
        <v>2252.4320000000002</v>
      </c>
      <c r="AQ434" t="s">
        <v>323</v>
      </c>
      <c r="AR434">
        <v>2252.4320000000002</v>
      </c>
      <c r="AV434" t="s">
        <v>323</v>
      </c>
      <c r="AW434">
        <v>2252.4320000000002</v>
      </c>
      <c r="BA434" t="s">
        <v>765</v>
      </c>
      <c r="BB434" t="s">
        <v>10948</v>
      </c>
      <c r="BC434">
        <v>19.624000000000002</v>
      </c>
      <c r="BE434" t="s">
        <v>2394</v>
      </c>
      <c r="BF434" t="s">
        <v>10948</v>
      </c>
      <c r="BG434">
        <v>262.24</v>
      </c>
      <c r="BI434" t="s">
        <v>2385</v>
      </c>
      <c r="BJ434" t="s">
        <v>10948</v>
      </c>
      <c r="BK434">
        <v>51.66</v>
      </c>
      <c r="BM434" t="s">
        <v>2919</v>
      </c>
      <c r="BN434" t="s">
        <v>10948</v>
      </c>
      <c r="BO434" t="s">
        <v>55</v>
      </c>
      <c r="BP434">
        <v>4.355999999999999</v>
      </c>
    </row>
    <row r="435" spans="1:68" x14ac:dyDescent="0.25">
      <c r="C435" t="s">
        <v>12</v>
      </c>
      <c r="D435">
        <v>185.88</v>
      </c>
      <c r="H435" s="1">
        <v>42174</v>
      </c>
      <c r="I435">
        <v>446.346</v>
      </c>
      <c r="K435" s="1">
        <v>42174</v>
      </c>
      <c r="L435">
        <v>446.346</v>
      </c>
      <c r="N435" s="1">
        <v>42617</v>
      </c>
      <c r="O435">
        <v>4532.0420000000004</v>
      </c>
      <c r="Q435" s="1">
        <v>42917</v>
      </c>
      <c r="R435">
        <v>639.83000000000004</v>
      </c>
      <c r="T435" s="1">
        <v>41767</v>
      </c>
      <c r="U435">
        <v>1799.9699999999998</v>
      </c>
      <c r="Y435" t="s">
        <v>1171</v>
      </c>
      <c r="Z435">
        <v>1386.6899999999998</v>
      </c>
      <c r="AB435" t="s">
        <v>1171</v>
      </c>
      <c r="AC435">
        <v>1386.6899999999998</v>
      </c>
      <c r="AE435" t="s">
        <v>2729</v>
      </c>
      <c r="AF435">
        <v>22.4</v>
      </c>
      <c r="AJ435" t="s">
        <v>1171</v>
      </c>
      <c r="AK435">
        <v>1386.6899999999998</v>
      </c>
      <c r="AN435" t="s">
        <v>1171</v>
      </c>
      <c r="AO435">
        <v>1386.6899999999998</v>
      </c>
      <c r="AQ435" t="s">
        <v>1171</v>
      </c>
      <c r="AR435">
        <v>1386.6899999999998</v>
      </c>
      <c r="AV435" t="s">
        <v>1171</v>
      </c>
      <c r="AW435">
        <v>1386.6899999999998</v>
      </c>
      <c r="BA435" t="s">
        <v>947</v>
      </c>
      <c r="BB435" t="s">
        <v>10948</v>
      </c>
      <c r="BC435">
        <v>288.45600000000002</v>
      </c>
      <c r="BE435" t="s">
        <v>2299</v>
      </c>
      <c r="BF435" t="s">
        <v>10948</v>
      </c>
      <c r="BG435">
        <v>262.08599999999996</v>
      </c>
      <c r="BI435" t="s">
        <v>2119</v>
      </c>
      <c r="BJ435" t="s">
        <v>10948</v>
      </c>
      <c r="BK435">
        <v>55.92</v>
      </c>
      <c r="BM435" t="s">
        <v>2350</v>
      </c>
      <c r="BN435" t="s">
        <v>10948</v>
      </c>
      <c r="BO435" t="s">
        <v>55</v>
      </c>
      <c r="BP435">
        <v>544.79999999999995</v>
      </c>
    </row>
    <row r="436" spans="1:68" x14ac:dyDescent="0.25">
      <c r="A436" t="s">
        <v>444</v>
      </c>
      <c r="B436" t="s">
        <v>10948</v>
      </c>
      <c r="C436" t="s">
        <v>12</v>
      </c>
      <c r="D436">
        <v>1438.5925000000002</v>
      </c>
      <c r="H436" s="1">
        <v>42175</v>
      </c>
      <c r="I436">
        <v>829.5440000000001</v>
      </c>
      <c r="K436" s="1">
        <v>42175</v>
      </c>
      <c r="L436">
        <v>829.5440000000001</v>
      </c>
      <c r="N436" s="1">
        <v>42616</v>
      </c>
      <c r="O436">
        <v>2365.5960000000009</v>
      </c>
      <c r="Q436" s="1">
        <v>42243</v>
      </c>
      <c r="R436">
        <v>639.97400000000016</v>
      </c>
      <c r="T436" s="1">
        <v>42512</v>
      </c>
      <c r="U436">
        <v>1799.2</v>
      </c>
      <c r="Y436" t="s">
        <v>580</v>
      </c>
      <c r="Z436">
        <v>882.10200000000009</v>
      </c>
      <c r="AB436" t="s">
        <v>580</v>
      </c>
      <c r="AC436">
        <v>882.10200000000009</v>
      </c>
      <c r="AE436" t="s">
        <v>2870</v>
      </c>
      <c r="AF436">
        <v>209.56800000000001</v>
      </c>
      <c r="AJ436" t="s">
        <v>580</v>
      </c>
      <c r="AK436">
        <v>882.10200000000009</v>
      </c>
      <c r="AN436" t="s">
        <v>580</v>
      </c>
      <c r="AO436">
        <v>882.10200000000009</v>
      </c>
      <c r="AQ436" t="s">
        <v>580</v>
      </c>
      <c r="AR436">
        <v>882.10200000000009</v>
      </c>
      <c r="AV436" t="s">
        <v>580</v>
      </c>
      <c r="AW436">
        <v>882.10200000000009</v>
      </c>
      <c r="BA436" t="s">
        <v>1060</v>
      </c>
      <c r="BB436" t="s">
        <v>10948</v>
      </c>
      <c r="BC436">
        <v>223.88799999999998</v>
      </c>
      <c r="BE436" t="s">
        <v>2258</v>
      </c>
      <c r="BF436" t="s">
        <v>10948</v>
      </c>
      <c r="BG436">
        <v>260.90999999999997</v>
      </c>
      <c r="BI436" t="s">
        <v>1281</v>
      </c>
      <c r="BJ436" t="s">
        <v>10948</v>
      </c>
      <c r="BK436">
        <v>24.224000000000004</v>
      </c>
      <c r="BM436" t="s">
        <v>1305</v>
      </c>
      <c r="BN436" t="s">
        <v>10948</v>
      </c>
      <c r="BO436" t="s">
        <v>55</v>
      </c>
      <c r="BP436">
        <v>2678.94</v>
      </c>
    </row>
    <row r="437" spans="1:68" x14ac:dyDescent="0.25">
      <c r="A437" t="s">
        <v>3215</v>
      </c>
      <c r="B437" t="s">
        <v>10948</v>
      </c>
      <c r="C437" t="s">
        <v>21</v>
      </c>
      <c r="D437">
        <v>39</v>
      </c>
      <c r="H437" s="1">
        <v>42176</v>
      </c>
      <c r="I437">
        <v>107.97600000000001</v>
      </c>
      <c r="K437" s="1">
        <v>42176</v>
      </c>
      <c r="L437">
        <v>107.97600000000001</v>
      </c>
      <c r="N437" s="1">
        <v>42615</v>
      </c>
      <c r="O437">
        <v>6792.1929999999993</v>
      </c>
      <c r="Q437" s="1">
        <v>42460</v>
      </c>
      <c r="R437">
        <v>640.76200000000006</v>
      </c>
      <c r="T437" s="1">
        <v>42338</v>
      </c>
      <c r="U437">
        <v>1798.3970000000004</v>
      </c>
      <c r="Y437" t="s">
        <v>2709</v>
      </c>
      <c r="Z437">
        <v>213.48000000000002</v>
      </c>
      <c r="AB437" t="s">
        <v>2709</v>
      </c>
      <c r="AC437">
        <v>213.48000000000002</v>
      </c>
      <c r="AE437" t="s">
        <v>611</v>
      </c>
      <c r="AF437">
        <v>14.2</v>
      </c>
      <c r="AJ437" t="s">
        <v>2709</v>
      </c>
      <c r="AK437">
        <v>213.48000000000002</v>
      </c>
      <c r="AN437" t="s">
        <v>2709</v>
      </c>
      <c r="AO437">
        <v>213.48000000000002</v>
      </c>
      <c r="AQ437" t="s">
        <v>2709</v>
      </c>
      <c r="AR437">
        <v>213.48000000000002</v>
      </c>
      <c r="AV437" t="s">
        <v>2709</v>
      </c>
      <c r="AW437">
        <v>213.48000000000002</v>
      </c>
      <c r="BA437" t="s">
        <v>622</v>
      </c>
      <c r="BB437" t="s">
        <v>10948</v>
      </c>
      <c r="BC437">
        <v>14.52</v>
      </c>
      <c r="BE437" t="s">
        <v>1104</v>
      </c>
      <c r="BF437" t="s">
        <v>10948</v>
      </c>
      <c r="BG437">
        <v>260.78000000000003</v>
      </c>
      <c r="BI437" t="s">
        <v>1484</v>
      </c>
      <c r="BJ437" t="s">
        <v>10948</v>
      </c>
      <c r="BK437">
        <v>12.419999999999998</v>
      </c>
      <c r="BM437" t="s">
        <v>1932</v>
      </c>
      <c r="BN437" t="s">
        <v>10948</v>
      </c>
      <c r="BO437" t="s">
        <v>55</v>
      </c>
      <c r="BP437">
        <v>8.52</v>
      </c>
    </row>
    <row r="438" spans="1:68" x14ac:dyDescent="0.25">
      <c r="A438" t="s">
        <v>766</v>
      </c>
      <c r="B438" t="s">
        <v>10948</v>
      </c>
      <c r="C438" t="s">
        <v>55</v>
      </c>
      <c r="D438">
        <v>626.09999999999991</v>
      </c>
      <c r="H438" s="1">
        <v>42177</v>
      </c>
      <c r="I438">
        <v>2018.953</v>
      </c>
      <c r="K438" s="1">
        <v>42177</v>
      </c>
      <c r="L438">
        <v>2018.953</v>
      </c>
      <c r="N438" s="1">
        <v>42614</v>
      </c>
      <c r="O438">
        <v>5766.1519999999991</v>
      </c>
      <c r="Q438" s="1">
        <v>41931</v>
      </c>
      <c r="R438">
        <v>641.10400000000004</v>
      </c>
      <c r="T438" s="1">
        <v>42269</v>
      </c>
      <c r="U438">
        <v>1783.5040000000001</v>
      </c>
      <c r="Y438" t="s">
        <v>1050</v>
      </c>
      <c r="Z438">
        <v>2063.1400000000003</v>
      </c>
      <c r="AB438" t="s">
        <v>1050</v>
      </c>
      <c r="AC438">
        <v>2063.1400000000003</v>
      </c>
      <c r="AE438" t="s">
        <v>662</v>
      </c>
      <c r="AF438">
        <v>149.63199999999998</v>
      </c>
      <c r="AJ438" t="s">
        <v>1050</v>
      </c>
      <c r="AK438">
        <v>2063.1400000000003</v>
      </c>
      <c r="AN438" t="s">
        <v>1050</v>
      </c>
      <c r="AO438">
        <v>2063.1400000000003</v>
      </c>
      <c r="AQ438" t="s">
        <v>1050</v>
      </c>
      <c r="AR438">
        <v>2063.1400000000003</v>
      </c>
      <c r="AV438" t="s">
        <v>1050</v>
      </c>
      <c r="AW438">
        <v>2063.1400000000003</v>
      </c>
      <c r="BA438" t="s">
        <v>456</v>
      </c>
      <c r="BB438" t="s">
        <v>10948</v>
      </c>
      <c r="BC438">
        <v>6.96</v>
      </c>
      <c r="BE438" t="s">
        <v>1440</v>
      </c>
      <c r="BF438" t="s">
        <v>10948</v>
      </c>
      <c r="BG438">
        <v>260.23200000000003</v>
      </c>
      <c r="BI438" t="s">
        <v>2645</v>
      </c>
      <c r="BJ438" t="s">
        <v>10948</v>
      </c>
      <c r="BK438">
        <v>20.9</v>
      </c>
      <c r="BM438" t="s">
        <v>1031</v>
      </c>
      <c r="BN438" t="s">
        <v>10948</v>
      </c>
      <c r="BO438" t="s">
        <v>55</v>
      </c>
      <c r="BP438">
        <v>64.623999999999995</v>
      </c>
    </row>
    <row r="439" spans="1:68" x14ac:dyDescent="0.25">
      <c r="C439" t="s">
        <v>21</v>
      </c>
      <c r="D439">
        <v>3339.2</v>
      </c>
      <c r="H439" s="1">
        <v>42178</v>
      </c>
      <c r="I439">
        <v>836.95799999999997</v>
      </c>
      <c r="K439" s="1">
        <v>42178</v>
      </c>
      <c r="L439">
        <v>836.95799999999997</v>
      </c>
      <c r="N439" s="1">
        <v>42613</v>
      </c>
      <c r="O439">
        <v>23.968000000000004</v>
      </c>
      <c r="Q439" s="1">
        <v>41752</v>
      </c>
      <c r="R439">
        <v>643.9799999999999</v>
      </c>
      <c r="T439" s="1">
        <v>41958</v>
      </c>
      <c r="U439">
        <v>1780.8220000000003</v>
      </c>
      <c r="Y439" t="s">
        <v>264</v>
      </c>
      <c r="Z439">
        <v>516.53000000000009</v>
      </c>
      <c r="AB439" t="s">
        <v>264</v>
      </c>
      <c r="AC439">
        <v>516.53000000000009</v>
      </c>
      <c r="AE439" t="s">
        <v>2550</v>
      </c>
      <c r="AF439">
        <v>29.4</v>
      </c>
      <c r="AJ439" t="s">
        <v>264</v>
      </c>
      <c r="AK439">
        <v>516.53000000000009</v>
      </c>
      <c r="AN439" t="s">
        <v>264</v>
      </c>
      <c r="AO439">
        <v>516.53000000000009</v>
      </c>
      <c r="AQ439" t="s">
        <v>264</v>
      </c>
      <c r="AR439">
        <v>516.53000000000009</v>
      </c>
      <c r="AV439" t="s">
        <v>264</v>
      </c>
      <c r="AW439">
        <v>516.53000000000009</v>
      </c>
      <c r="BA439" t="s">
        <v>1763</v>
      </c>
      <c r="BB439" t="s">
        <v>10948</v>
      </c>
      <c r="BC439">
        <v>27.92</v>
      </c>
      <c r="BE439" t="s">
        <v>323</v>
      </c>
      <c r="BF439" t="s">
        <v>10948</v>
      </c>
      <c r="BG439">
        <v>259.89600000000002</v>
      </c>
      <c r="BI439" t="s">
        <v>499</v>
      </c>
      <c r="BJ439" t="s">
        <v>10948</v>
      </c>
      <c r="BK439">
        <v>148.19999999999999</v>
      </c>
      <c r="BM439" t="s">
        <v>37</v>
      </c>
      <c r="BN439" t="s">
        <v>10948</v>
      </c>
      <c r="BO439" t="s">
        <v>55</v>
      </c>
      <c r="BP439">
        <v>6.2859999999999987</v>
      </c>
    </row>
    <row r="440" spans="1:68" x14ac:dyDescent="0.25">
      <c r="A440" t="s">
        <v>443</v>
      </c>
      <c r="B440" t="s">
        <v>10948</v>
      </c>
      <c r="C440" t="s">
        <v>21</v>
      </c>
      <c r="D440">
        <v>1114.2719999999999</v>
      </c>
      <c r="H440" s="1">
        <v>42180</v>
      </c>
      <c r="I440">
        <v>857.08</v>
      </c>
      <c r="K440" s="1">
        <v>42180</v>
      </c>
      <c r="L440">
        <v>857.08</v>
      </c>
      <c r="N440" s="1">
        <v>42612</v>
      </c>
      <c r="O440">
        <v>1656.87</v>
      </c>
      <c r="Q440" s="1">
        <v>42450</v>
      </c>
      <c r="R440">
        <v>645.70600000000002</v>
      </c>
      <c r="T440" s="1">
        <v>41975</v>
      </c>
      <c r="U440">
        <v>1771.8079999999998</v>
      </c>
      <c r="Y440" t="s">
        <v>1345</v>
      </c>
      <c r="Z440">
        <v>4180.5320000000002</v>
      </c>
      <c r="AB440" t="s">
        <v>1345</v>
      </c>
      <c r="AC440">
        <v>4180.5320000000002</v>
      </c>
      <c r="AE440" t="s">
        <v>507</v>
      </c>
      <c r="AF440">
        <v>47.080000000000005</v>
      </c>
      <c r="AJ440" t="s">
        <v>1345</v>
      </c>
      <c r="AK440">
        <v>4180.5320000000002</v>
      </c>
      <c r="AN440" t="s">
        <v>1345</v>
      </c>
      <c r="AO440">
        <v>4180.5320000000002</v>
      </c>
      <c r="AQ440" t="s">
        <v>1345</v>
      </c>
      <c r="AR440">
        <v>4180.5320000000002</v>
      </c>
      <c r="AV440" t="s">
        <v>1345</v>
      </c>
      <c r="AW440">
        <v>4180.5320000000002</v>
      </c>
      <c r="BA440" t="s">
        <v>1575</v>
      </c>
      <c r="BB440" t="s">
        <v>10948</v>
      </c>
      <c r="BC440">
        <v>114.44800000000001</v>
      </c>
      <c r="BE440" t="s">
        <v>276</v>
      </c>
      <c r="BF440" t="s">
        <v>10948</v>
      </c>
      <c r="BG440">
        <v>259.86</v>
      </c>
      <c r="BI440" t="s">
        <v>144</v>
      </c>
      <c r="BJ440" t="s">
        <v>10948</v>
      </c>
      <c r="BK440">
        <v>36.744</v>
      </c>
      <c r="BM440" t="s">
        <v>1536</v>
      </c>
      <c r="BN440" t="s">
        <v>10948</v>
      </c>
      <c r="BO440" t="s">
        <v>55</v>
      </c>
      <c r="BP440">
        <v>29.2</v>
      </c>
    </row>
    <row r="441" spans="1:68" x14ac:dyDescent="0.25">
      <c r="A441" t="s">
        <v>1689</v>
      </c>
      <c r="B441" t="s">
        <v>10948</v>
      </c>
      <c r="C441" t="s">
        <v>55</v>
      </c>
      <c r="D441">
        <v>601.47</v>
      </c>
      <c r="H441" s="1">
        <v>42181</v>
      </c>
      <c r="I441">
        <v>1592.1960000000001</v>
      </c>
      <c r="K441" s="1">
        <v>42181</v>
      </c>
      <c r="L441">
        <v>1592.1960000000001</v>
      </c>
      <c r="N441" s="1">
        <v>42611</v>
      </c>
      <c r="O441">
        <v>632.18799999999999</v>
      </c>
      <c r="Q441" s="1">
        <v>42505</v>
      </c>
      <c r="R441">
        <v>648.91199999999992</v>
      </c>
      <c r="T441" s="1">
        <v>42581</v>
      </c>
      <c r="U441">
        <v>1770.7759999999998</v>
      </c>
      <c r="Y441" t="s">
        <v>107</v>
      </c>
      <c r="Z441">
        <v>910.66200000000003</v>
      </c>
      <c r="AB441" t="s">
        <v>107</v>
      </c>
      <c r="AC441">
        <v>910.66200000000003</v>
      </c>
      <c r="AE441" t="s">
        <v>1577</v>
      </c>
      <c r="AF441">
        <v>45.92</v>
      </c>
      <c r="AJ441" t="s">
        <v>107</v>
      </c>
      <c r="AK441">
        <v>910.66200000000003</v>
      </c>
      <c r="AN441" t="s">
        <v>107</v>
      </c>
      <c r="AO441">
        <v>910.66200000000003</v>
      </c>
      <c r="AQ441" t="s">
        <v>107</v>
      </c>
      <c r="AR441">
        <v>910.66200000000003</v>
      </c>
      <c r="AV441" t="s">
        <v>107</v>
      </c>
      <c r="AW441">
        <v>910.66200000000003</v>
      </c>
      <c r="BA441" t="s">
        <v>317</v>
      </c>
      <c r="BB441" t="s">
        <v>10948</v>
      </c>
      <c r="BC441">
        <v>2.6720000000000002</v>
      </c>
      <c r="BE441" t="s">
        <v>1015</v>
      </c>
      <c r="BF441" t="s">
        <v>10948</v>
      </c>
      <c r="BG441">
        <v>259.83999999999997</v>
      </c>
      <c r="BI441" t="s">
        <v>1014</v>
      </c>
      <c r="BJ441" t="s">
        <v>10948</v>
      </c>
      <c r="BK441">
        <v>189.2</v>
      </c>
      <c r="BM441" t="s">
        <v>1626</v>
      </c>
      <c r="BN441" t="s">
        <v>10948</v>
      </c>
      <c r="BO441" t="s">
        <v>55</v>
      </c>
      <c r="BP441">
        <v>2.9799999999999995</v>
      </c>
    </row>
    <row r="442" spans="1:68" x14ac:dyDescent="0.25">
      <c r="C442" t="s">
        <v>21</v>
      </c>
      <c r="D442">
        <v>2887.0560000000005</v>
      </c>
      <c r="H442" s="1">
        <v>42183</v>
      </c>
      <c r="I442">
        <v>1386.4659999999999</v>
      </c>
      <c r="K442" s="1">
        <v>42183</v>
      </c>
      <c r="L442">
        <v>1386.4659999999999</v>
      </c>
      <c r="N442" s="1">
        <v>42610</v>
      </c>
      <c r="O442">
        <v>322.02480000000003</v>
      </c>
      <c r="Q442" s="1">
        <v>41972</v>
      </c>
      <c r="R442">
        <v>649.04399999999987</v>
      </c>
      <c r="T442" s="1">
        <v>42007</v>
      </c>
      <c r="U442">
        <v>1768.2215999999999</v>
      </c>
      <c r="Y442" t="s">
        <v>3242</v>
      </c>
      <c r="Z442">
        <v>1379.92</v>
      </c>
      <c r="AB442" t="s">
        <v>3242</v>
      </c>
      <c r="AC442">
        <v>1379.92</v>
      </c>
      <c r="AE442" t="s">
        <v>1205</v>
      </c>
      <c r="AF442">
        <v>73.151999999999987</v>
      </c>
      <c r="AJ442" t="s">
        <v>3242</v>
      </c>
      <c r="AK442">
        <v>1379.92</v>
      </c>
      <c r="AN442" t="s">
        <v>3242</v>
      </c>
      <c r="AO442">
        <v>1379.92</v>
      </c>
      <c r="AQ442" t="s">
        <v>3242</v>
      </c>
      <c r="AR442">
        <v>1379.92</v>
      </c>
      <c r="AV442" t="s">
        <v>3242</v>
      </c>
      <c r="AW442">
        <v>1379.92</v>
      </c>
      <c r="BA442" t="s">
        <v>1249</v>
      </c>
      <c r="BB442" t="s">
        <v>10948</v>
      </c>
      <c r="BC442">
        <v>27.42</v>
      </c>
      <c r="BE442" t="s">
        <v>2825</v>
      </c>
      <c r="BF442" t="s">
        <v>10948</v>
      </c>
      <c r="BG442">
        <v>258.78000000000003</v>
      </c>
      <c r="BI442" t="s">
        <v>765</v>
      </c>
      <c r="BJ442" t="s">
        <v>10948</v>
      </c>
      <c r="BK442">
        <v>19.624000000000002</v>
      </c>
      <c r="BM442" t="s">
        <v>2462</v>
      </c>
      <c r="BN442" t="s">
        <v>10948</v>
      </c>
      <c r="BO442" t="s">
        <v>55</v>
      </c>
      <c r="BP442">
        <v>6.38</v>
      </c>
    </row>
    <row r="443" spans="1:68" x14ac:dyDescent="0.25">
      <c r="A443" t="s">
        <v>3048</v>
      </c>
      <c r="B443" t="s">
        <v>10948</v>
      </c>
      <c r="C443" t="s">
        <v>21</v>
      </c>
      <c r="D443">
        <v>3498.0089999999996</v>
      </c>
      <c r="H443" s="1">
        <v>42184</v>
      </c>
      <c r="I443">
        <v>432.92600000000004</v>
      </c>
      <c r="K443" s="1">
        <v>42184</v>
      </c>
      <c r="L443">
        <v>432.92600000000004</v>
      </c>
      <c r="N443" s="1">
        <v>42609</v>
      </c>
      <c r="O443">
        <v>767.91099999999994</v>
      </c>
      <c r="Q443" s="1">
        <v>42839</v>
      </c>
      <c r="R443">
        <v>652.93000000000006</v>
      </c>
      <c r="T443" s="1">
        <v>42482</v>
      </c>
      <c r="U443">
        <v>1765.4649999999997</v>
      </c>
      <c r="Y443" t="s">
        <v>2660</v>
      </c>
      <c r="Z443">
        <v>426.93000000000006</v>
      </c>
      <c r="AB443" t="s">
        <v>2660</v>
      </c>
      <c r="AC443">
        <v>426.93000000000006</v>
      </c>
      <c r="AE443" t="s">
        <v>687</v>
      </c>
      <c r="AF443">
        <v>565.38599999999997</v>
      </c>
      <c r="AJ443" t="s">
        <v>2660</v>
      </c>
      <c r="AK443">
        <v>426.93000000000006</v>
      </c>
      <c r="AN443" t="s">
        <v>2660</v>
      </c>
      <c r="AO443">
        <v>426.93000000000006</v>
      </c>
      <c r="AQ443" t="s">
        <v>2660</v>
      </c>
      <c r="AR443">
        <v>426.93000000000006</v>
      </c>
      <c r="AV443" t="s">
        <v>2660</v>
      </c>
      <c r="AW443">
        <v>426.93000000000006</v>
      </c>
      <c r="BA443" t="s">
        <v>2667</v>
      </c>
      <c r="BB443" t="s">
        <v>10948</v>
      </c>
      <c r="BC443">
        <v>30.628</v>
      </c>
      <c r="BE443" t="s">
        <v>2691</v>
      </c>
      <c r="BF443" t="s">
        <v>10948</v>
      </c>
      <c r="BG443">
        <v>254.05800000000002</v>
      </c>
      <c r="BI443" t="s">
        <v>947</v>
      </c>
      <c r="BJ443" t="s">
        <v>10948</v>
      </c>
      <c r="BK443">
        <v>288.45600000000002</v>
      </c>
      <c r="BM443" t="s">
        <v>178</v>
      </c>
      <c r="BN443" t="s">
        <v>10948</v>
      </c>
      <c r="BO443" t="s">
        <v>55</v>
      </c>
      <c r="BP443">
        <v>41.86</v>
      </c>
    </row>
    <row r="444" spans="1:68" x14ac:dyDescent="0.25">
      <c r="A444" t="s">
        <v>2787</v>
      </c>
      <c r="B444" t="s">
        <v>10948</v>
      </c>
      <c r="C444" t="s">
        <v>21</v>
      </c>
      <c r="D444">
        <v>3.96</v>
      </c>
      <c r="H444" s="1">
        <v>42187</v>
      </c>
      <c r="I444">
        <v>1631.902</v>
      </c>
      <c r="K444" s="1">
        <v>42187</v>
      </c>
      <c r="L444">
        <v>1631.902</v>
      </c>
      <c r="N444" s="1">
        <v>42608</v>
      </c>
      <c r="O444">
        <v>4874.2979999999998</v>
      </c>
      <c r="Q444" s="1">
        <v>42574</v>
      </c>
      <c r="R444">
        <v>654.58699999999999</v>
      </c>
      <c r="T444" s="1">
        <v>42149</v>
      </c>
      <c r="U444">
        <v>1739.4179999999997</v>
      </c>
      <c r="Y444" t="s">
        <v>719</v>
      </c>
      <c r="Z444">
        <v>22638.48</v>
      </c>
      <c r="AB444" t="s">
        <v>719</v>
      </c>
      <c r="AC444">
        <v>22638.48</v>
      </c>
      <c r="AE444" t="s">
        <v>878</v>
      </c>
      <c r="AF444">
        <v>927.76800000000003</v>
      </c>
      <c r="AJ444" t="s">
        <v>719</v>
      </c>
      <c r="AK444">
        <v>22638.48</v>
      </c>
      <c r="AN444" t="s">
        <v>719</v>
      </c>
      <c r="AO444">
        <v>22638.48</v>
      </c>
      <c r="AQ444" t="s">
        <v>719</v>
      </c>
      <c r="AR444">
        <v>22638.48</v>
      </c>
      <c r="AV444" t="s">
        <v>719</v>
      </c>
      <c r="AW444">
        <v>22638.48</v>
      </c>
      <c r="BA444" t="s">
        <v>2585</v>
      </c>
      <c r="BB444" t="s">
        <v>10948</v>
      </c>
      <c r="BC444">
        <v>142.04000000000002</v>
      </c>
      <c r="BE444" t="s">
        <v>1691</v>
      </c>
      <c r="BF444" t="s">
        <v>10948</v>
      </c>
      <c r="BG444">
        <v>252.89</v>
      </c>
      <c r="BI444" t="s">
        <v>1060</v>
      </c>
      <c r="BJ444" t="s">
        <v>10948</v>
      </c>
      <c r="BK444">
        <v>223.88799999999998</v>
      </c>
      <c r="BM444" t="s">
        <v>386</v>
      </c>
      <c r="BN444" t="s">
        <v>10948</v>
      </c>
      <c r="BO444" t="s">
        <v>55</v>
      </c>
      <c r="BP444">
        <v>5.3440000000000003</v>
      </c>
    </row>
    <row r="445" spans="1:68" x14ac:dyDescent="0.25">
      <c r="A445" t="s">
        <v>1350</v>
      </c>
      <c r="B445" t="s">
        <v>10948</v>
      </c>
      <c r="C445" t="s">
        <v>79</v>
      </c>
      <c r="D445">
        <v>479.98400000000004</v>
      </c>
      <c r="H445" s="1">
        <v>42188</v>
      </c>
      <c r="I445">
        <v>823.98200000000008</v>
      </c>
      <c r="K445" s="1">
        <v>42188</v>
      </c>
      <c r="L445">
        <v>823.98200000000008</v>
      </c>
      <c r="N445" s="1">
        <v>42605</v>
      </c>
      <c r="O445">
        <v>4187.348</v>
      </c>
      <c r="Q445" s="1">
        <v>42824</v>
      </c>
      <c r="R445">
        <v>656.40700000000004</v>
      </c>
      <c r="T445" s="1">
        <v>42392</v>
      </c>
      <c r="U445">
        <v>1732.3</v>
      </c>
      <c r="Y445" t="s">
        <v>362</v>
      </c>
      <c r="Z445">
        <v>6751.6020000000008</v>
      </c>
      <c r="AB445" t="s">
        <v>362</v>
      </c>
      <c r="AC445">
        <v>6751.6020000000008</v>
      </c>
      <c r="AE445" t="s">
        <v>1104</v>
      </c>
      <c r="AF445">
        <v>884.00000000000011</v>
      </c>
      <c r="AJ445" t="s">
        <v>362</v>
      </c>
      <c r="AK445">
        <v>6751.6020000000008</v>
      </c>
      <c r="AN445" t="s">
        <v>362</v>
      </c>
      <c r="AO445">
        <v>6751.6020000000008</v>
      </c>
      <c r="AQ445" t="s">
        <v>362</v>
      </c>
      <c r="AR445">
        <v>6751.6020000000008</v>
      </c>
      <c r="AV445" t="s">
        <v>362</v>
      </c>
      <c r="AW445">
        <v>6751.6020000000008</v>
      </c>
      <c r="BA445" t="s">
        <v>1137</v>
      </c>
      <c r="BB445" t="s">
        <v>10948</v>
      </c>
      <c r="BC445">
        <v>2386.5</v>
      </c>
      <c r="BE445" t="s">
        <v>2132</v>
      </c>
      <c r="BF445" t="s">
        <v>10948</v>
      </c>
      <c r="BG445">
        <v>251.24</v>
      </c>
      <c r="BI445" t="s">
        <v>622</v>
      </c>
      <c r="BJ445" t="s">
        <v>10948</v>
      </c>
      <c r="BK445">
        <v>14.52</v>
      </c>
      <c r="BM445" t="s">
        <v>1140</v>
      </c>
      <c r="BN445" t="s">
        <v>10948</v>
      </c>
      <c r="BO445" t="s">
        <v>55</v>
      </c>
      <c r="BP445">
        <v>0.83599999999999974</v>
      </c>
    </row>
    <row r="446" spans="1:68" x14ac:dyDescent="0.25">
      <c r="A446" t="s">
        <v>3253</v>
      </c>
      <c r="B446" t="s">
        <v>10948</v>
      </c>
      <c r="C446" t="s">
        <v>79</v>
      </c>
      <c r="D446">
        <v>341.99100000000004</v>
      </c>
      <c r="H446" s="1">
        <v>42189</v>
      </c>
      <c r="I446">
        <v>1138.288</v>
      </c>
      <c r="K446" s="1">
        <v>42189</v>
      </c>
      <c r="L446">
        <v>1138.288</v>
      </c>
      <c r="N446" s="1">
        <v>42604</v>
      </c>
      <c r="O446">
        <v>405.35</v>
      </c>
      <c r="Q446" s="1">
        <v>42526</v>
      </c>
      <c r="R446">
        <v>659.82</v>
      </c>
      <c r="T446" s="1">
        <v>42927</v>
      </c>
      <c r="U446">
        <v>1728.8919999999998</v>
      </c>
      <c r="Y446" t="s">
        <v>100</v>
      </c>
      <c r="Z446">
        <v>752.28600000000006</v>
      </c>
      <c r="AB446" t="s">
        <v>100</v>
      </c>
      <c r="AC446">
        <v>752.28600000000006</v>
      </c>
      <c r="AE446" t="s">
        <v>3073</v>
      </c>
      <c r="AF446">
        <v>329.94600000000008</v>
      </c>
      <c r="AJ446" t="s">
        <v>100</v>
      </c>
      <c r="AK446">
        <v>752.28600000000006</v>
      </c>
      <c r="AN446" t="s">
        <v>100</v>
      </c>
      <c r="AO446">
        <v>752.28600000000006</v>
      </c>
      <c r="AQ446" t="s">
        <v>100</v>
      </c>
      <c r="AR446">
        <v>752.28600000000006</v>
      </c>
      <c r="AV446" t="s">
        <v>100</v>
      </c>
      <c r="AW446">
        <v>752.28600000000006</v>
      </c>
      <c r="BA446" t="s">
        <v>1969</v>
      </c>
      <c r="BB446" t="s">
        <v>10948</v>
      </c>
      <c r="BC446">
        <v>315.77600000000007</v>
      </c>
      <c r="BE446" t="s">
        <v>96</v>
      </c>
      <c r="BF446" t="s">
        <v>10948</v>
      </c>
      <c r="BG446">
        <v>251.24</v>
      </c>
      <c r="BI446" t="s">
        <v>456</v>
      </c>
      <c r="BJ446" t="s">
        <v>10948</v>
      </c>
      <c r="BK446">
        <v>6.96</v>
      </c>
      <c r="BM446" t="s">
        <v>1279</v>
      </c>
      <c r="BN446" t="s">
        <v>10948</v>
      </c>
      <c r="BO446" t="s">
        <v>55</v>
      </c>
      <c r="BP446">
        <v>3.1679999999999993</v>
      </c>
    </row>
    <row r="447" spans="1:68" x14ac:dyDescent="0.25">
      <c r="A447" t="s">
        <v>3145</v>
      </c>
      <c r="B447" t="s">
        <v>10948</v>
      </c>
      <c r="C447" t="s">
        <v>79</v>
      </c>
      <c r="D447">
        <v>40.752000000000002</v>
      </c>
      <c r="H447" s="1">
        <v>42190</v>
      </c>
      <c r="I447">
        <v>121.646</v>
      </c>
      <c r="K447" s="1">
        <v>42190</v>
      </c>
      <c r="L447">
        <v>121.646</v>
      </c>
      <c r="N447" s="1">
        <v>42603</v>
      </c>
      <c r="O447">
        <v>4798.2920000000004</v>
      </c>
      <c r="Q447" s="1">
        <v>42591</v>
      </c>
      <c r="R447">
        <v>661.35399999999993</v>
      </c>
      <c r="T447" s="1">
        <v>42552</v>
      </c>
      <c r="U447">
        <v>1724.376</v>
      </c>
      <c r="Y447" t="s">
        <v>2187</v>
      </c>
      <c r="Z447">
        <v>341.666</v>
      </c>
      <c r="AB447" t="s">
        <v>2187</v>
      </c>
      <c r="AC447">
        <v>341.666</v>
      </c>
      <c r="AE447" t="s">
        <v>327</v>
      </c>
      <c r="AF447">
        <v>27.168000000000003</v>
      </c>
      <c r="AJ447" t="s">
        <v>2187</v>
      </c>
      <c r="AK447">
        <v>341.666</v>
      </c>
      <c r="AN447" t="s">
        <v>2187</v>
      </c>
      <c r="AO447">
        <v>341.666</v>
      </c>
      <c r="AQ447" t="s">
        <v>2187</v>
      </c>
      <c r="AR447">
        <v>341.666</v>
      </c>
      <c r="AV447" t="s">
        <v>2187</v>
      </c>
      <c r="AW447">
        <v>341.666</v>
      </c>
      <c r="BA447" t="s">
        <v>2983</v>
      </c>
      <c r="BB447" t="s">
        <v>10948</v>
      </c>
      <c r="BC447">
        <v>1437.8200000000002</v>
      </c>
      <c r="BE447" t="s">
        <v>331</v>
      </c>
      <c r="BF447" t="s">
        <v>10948</v>
      </c>
      <c r="BG447">
        <v>248.92000000000002</v>
      </c>
      <c r="BI447" t="s">
        <v>1763</v>
      </c>
      <c r="BJ447" t="s">
        <v>10948</v>
      </c>
      <c r="BK447">
        <v>27.92</v>
      </c>
      <c r="BM447" t="s">
        <v>2275</v>
      </c>
      <c r="BN447" t="s">
        <v>10948</v>
      </c>
      <c r="BO447" t="s">
        <v>55</v>
      </c>
      <c r="BP447">
        <v>27.240000000000002</v>
      </c>
    </row>
    <row r="448" spans="1:68" x14ac:dyDescent="0.25">
      <c r="A448" t="s">
        <v>1549</v>
      </c>
      <c r="B448" t="s">
        <v>10948</v>
      </c>
      <c r="C448" t="s">
        <v>12</v>
      </c>
      <c r="D448">
        <v>35.97</v>
      </c>
      <c r="H448" s="1">
        <v>42191</v>
      </c>
      <c r="I448">
        <v>1379.8119999999999</v>
      </c>
      <c r="K448" s="1">
        <v>42191</v>
      </c>
      <c r="L448">
        <v>1379.8119999999999</v>
      </c>
      <c r="N448" s="1">
        <v>42602</v>
      </c>
      <c r="O448">
        <v>14.78</v>
      </c>
      <c r="Q448" s="1">
        <v>42443</v>
      </c>
      <c r="R448">
        <v>669.36800000000005</v>
      </c>
      <c r="T448" s="1">
        <v>41969</v>
      </c>
      <c r="U448">
        <v>1705.99</v>
      </c>
      <c r="Y448" t="s">
        <v>628</v>
      </c>
      <c r="Z448">
        <v>377.53800000000007</v>
      </c>
      <c r="AB448" t="s">
        <v>628</v>
      </c>
      <c r="AC448">
        <v>377.53800000000007</v>
      </c>
      <c r="AE448" t="s">
        <v>476</v>
      </c>
      <c r="AF448">
        <v>1184.0320000000002</v>
      </c>
      <c r="AJ448" t="s">
        <v>628</v>
      </c>
      <c r="AK448">
        <v>377.53800000000007</v>
      </c>
      <c r="AN448" t="s">
        <v>628</v>
      </c>
      <c r="AO448">
        <v>377.53800000000007</v>
      </c>
      <c r="AQ448" t="s">
        <v>628</v>
      </c>
      <c r="AR448">
        <v>377.53800000000007</v>
      </c>
      <c r="AV448" t="s">
        <v>628</v>
      </c>
      <c r="AW448">
        <v>377.53800000000007</v>
      </c>
      <c r="BA448" t="s">
        <v>2708</v>
      </c>
      <c r="BB448" t="s">
        <v>10948</v>
      </c>
      <c r="BC448">
        <v>114.91999999999999</v>
      </c>
      <c r="BE448" t="s">
        <v>2447</v>
      </c>
      <c r="BF448" t="s">
        <v>10948</v>
      </c>
      <c r="BG448">
        <v>247.18799999999999</v>
      </c>
      <c r="BI448" t="s">
        <v>1575</v>
      </c>
      <c r="BJ448" t="s">
        <v>10948</v>
      </c>
      <c r="BK448">
        <v>114.44800000000001</v>
      </c>
      <c r="BM448" t="s">
        <v>1269</v>
      </c>
      <c r="BN448" t="s">
        <v>10948</v>
      </c>
      <c r="BO448" t="s">
        <v>55</v>
      </c>
      <c r="BP448">
        <v>1.7279999999999995</v>
      </c>
    </row>
    <row r="449" spans="1:68" x14ac:dyDescent="0.25">
      <c r="A449" t="s">
        <v>2674</v>
      </c>
      <c r="B449" t="s">
        <v>10948</v>
      </c>
      <c r="C449" t="s">
        <v>21</v>
      </c>
      <c r="D449">
        <v>1272.6299999999999</v>
      </c>
      <c r="H449" s="1">
        <v>42193</v>
      </c>
      <c r="I449">
        <v>21.12</v>
      </c>
      <c r="K449" s="1">
        <v>42193</v>
      </c>
      <c r="L449">
        <v>21.12</v>
      </c>
      <c r="N449" s="1">
        <v>42601</v>
      </c>
      <c r="O449">
        <v>448.79200000000003</v>
      </c>
      <c r="Q449" s="1">
        <v>42203</v>
      </c>
      <c r="R449">
        <v>672.41800000000001</v>
      </c>
      <c r="T449" s="1">
        <v>42441</v>
      </c>
      <c r="U449">
        <v>1694.6419999999998</v>
      </c>
      <c r="Y449" t="s">
        <v>1332</v>
      </c>
      <c r="Z449">
        <v>6695.8920000000007</v>
      </c>
      <c r="AB449" t="s">
        <v>1332</v>
      </c>
      <c r="AC449">
        <v>6695.8920000000007</v>
      </c>
      <c r="AE449" t="s">
        <v>364</v>
      </c>
      <c r="AF449">
        <v>25.96</v>
      </c>
      <c r="AJ449" t="s">
        <v>1332</v>
      </c>
      <c r="AK449">
        <v>6695.8920000000007</v>
      </c>
      <c r="AN449" t="s">
        <v>1332</v>
      </c>
      <c r="AO449">
        <v>6695.8920000000007</v>
      </c>
      <c r="AQ449" t="s">
        <v>1332</v>
      </c>
      <c r="AR449">
        <v>6695.8920000000007</v>
      </c>
      <c r="AV449" t="s">
        <v>1332</v>
      </c>
      <c r="AW449">
        <v>6695.8920000000007</v>
      </c>
      <c r="BA449" t="s">
        <v>650</v>
      </c>
      <c r="BB449" t="s">
        <v>10948</v>
      </c>
      <c r="BC449">
        <v>284.38200000000001</v>
      </c>
      <c r="BE449" t="s">
        <v>3166</v>
      </c>
      <c r="BF449" t="s">
        <v>10948</v>
      </c>
      <c r="BG449">
        <v>244.53</v>
      </c>
      <c r="BI449" t="s">
        <v>317</v>
      </c>
      <c r="BJ449" t="s">
        <v>10948</v>
      </c>
      <c r="BK449">
        <v>2.6720000000000002</v>
      </c>
      <c r="BM449" t="s">
        <v>1259</v>
      </c>
      <c r="BN449" t="s">
        <v>10948</v>
      </c>
      <c r="BO449" t="s">
        <v>55</v>
      </c>
      <c r="BP449">
        <v>38.081999999999994</v>
      </c>
    </row>
    <row r="450" spans="1:68" x14ac:dyDescent="0.25">
      <c r="A450" t="s">
        <v>1681</v>
      </c>
      <c r="B450" t="s">
        <v>10948</v>
      </c>
      <c r="C450" t="s">
        <v>79</v>
      </c>
      <c r="D450">
        <v>299.97499999999997</v>
      </c>
      <c r="H450" s="1">
        <v>42194</v>
      </c>
      <c r="I450">
        <v>1587.1140000000003</v>
      </c>
      <c r="K450" s="1">
        <v>42194</v>
      </c>
      <c r="L450">
        <v>1587.1140000000003</v>
      </c>
      <c r="N450" s="1">
        <v>42600</v>
      </c>
      <c r="O450">
        <v>496.11399999999998</v>
      </c>
      <c r="Q450" s="1">
        <v>42850</v>
      </c>
      <c r="R450">
        <v>678.11299999999983</v>
      </c>
      <c r="T450" s="1">
        <v>41948</v>
      </c>
      <c r="U450">
        <v>1694.5640000000001</v>
      </c>
      <c r="Y450" t="s">
        <v>2048</v>
      </c>
      <c r="Z450">
        <v>1685.2940000000001</v>
      </c>
      <c r="AB450" t="s">
        <v>2048</v>
      </c>
      <c r="AC450">
        <v>1685.2940000000001</v>
      </c>
      <c r="AE450" t="s">
        <v>1884</v>
      </c>
      <c r="AF450">
        <v>361.38</v>
      </c>
      <c r="AJ450" t="s">
        <v>2048</v>
      </c>
      <c r="AK450">
        <v>1685.2940000000001</v>
      </c>
      <c r="AN450" t="s">
        <v>2048</v>
      </c>
      <c r="AO450">
        <v>1685.2940000000001</v>
      </c>
      <c r="AQ450" t="s">
        <v>2048</v>
      </c>
      <c r="AR450">
        <v>1685.2940000000001</v>
      </c>
      <c r="AV450" t="s">
        <v>2048</v>
      </c>
      <c r="AW450">
        <v>1685.2940000000001</v>
      </c>
      <c r="BA450" t="s">
        <v>731</v>
      </c>
      <c r="BB450" t="s">
        <v>10948</v>
      </c>
      <c r="BC450">
        <v>547.05000000000007</v>
      </c>
      <c r="BE450" t="s">
        <v>3132</v>
      </c>
      <c r="BF450" t="s">
        <v>10948</v>
      </c>
      <c r="BG450">
        <v>243.88000000000002</v>
      </c>
      <c r="BI450" t="s">
        <v>1249</v>
      </c>
      <c r="BJ450" t="s">
        <v>10948</v>
      </c>
      <c r="BK450">
        <v>27.42</v>
      </c>
      <c r="BM450" t="s">
        <v>2354</v>
      </c>
      <c r="BN450" t="s">
        <v>10948</v>
      </c>
      <c r="BO450" t="s">
        <v>55</v>
      </c>
      <c r="BP450">
        <v>22.05</v>
      </c>
    </row>
    <row r="451" spans="1:68" x14ac:dyDescent="0.25">
      <c r="C451" t="s">
        <v>12</v>
      </c>
      <c r="D451">
        <v>239.98</v>
      </c>
      <c r="H451" s="1">
        <v>42195</v>
      </c>
      <c r="I451">
        <v>43.286000000000001</v>
      </c>
      <c r="K451" s="1">
        <v>42195</v>
      </c>
      <c r="L451">
        <v>43.286000000000001</v>
      </c>
      <c r="N451" s="1">
        <v>42599</v>
      </c>
      <c r="O451">
        <v>15.712000000000002</v>
      </c>
      <c r="Q451" s="1">
        <v>42154</v>
      </c>
      <c r="R451">
        <v>681.1</v>
      </c>
      <c r="T451" s="1">
        <v>42530</v>
      </c>
      <c r="U451">
        <v>1688.472</v>
      </c>
      <c r="Y451" t="s">
        <v>1849</v>
      </c>
      <c r="Z451">
        <v>488.32599999999996</v>
      </c>
      <c r="AB451" t="s">
        <v>1849</v>
      </c>
      <c r="AC451">
        <v>488.32599999999996</v>
      </c>
      <c r="AE451" t="s">
        <v>2902</v>
      </c>
      <c r="AF451">
        <v>107.91200000000001</v>
      </c>
      <c r="AJ451" t="s">
        <v>1849</v>
      </c>
      <c r="AK451">
        <v>488.32599999999996</v>
      </c>
      <c r="AN451" t="s">
        <v>1849</v>
      </c>
      <c r="AO451">
        <v>488.32599999999996</v>
      </c>
      <c r="AQ451" t="s">
        <v>1849</v>
      </c>
      <c r="AR451">
        <v>488.32599999999996</v>
      </c>
      <c r="AV451" t="s">
        <v>1849</v>
      </c>
      <c r="AW451">
        <v>488.32599999999996</v>
      </c>
      <c r="BA451" t="s">
        <v>1869</v>
      </c>
      <c r="BB451" t="s">
        <v>10948</v>
      </c>
      <c r="BC451">
        <v>54.432000000000002</v>
      </c>
      <c r="BE451" t="s">
        <v>390</v>
      </c>
      <c r="BF451" t="s">
        <v>10948</v>
      </c>
      <c r="BG451">
        <v>243.38400000000001</v>
      </c>
      <c r="BI451" t="s">
        <v>2667</v>
      </c>
      <c r="BJ451" t="s">
        <v>10948</v>
      </c>
      <c r="BK451">
        <v>30.628</v>
      </c>
      <c r="BM451" t="s">
        <v>1588</v>
      </c>
      <c r="BN451" t="s">
        <v>10948</v>
      </c>
      <c r="BO451" t="s">
        <v>55</v>
      </c>
      <c r="BP451">
        <v>14.62</v>
      </c>
    </row>
    <row r="452" spans="1:68" x14ac:dyDescent="0.25">
      <c r="A452" t="s">
        <v>1087</v>
      </c>
      <c r="B452" t="s">
        <v>10948</v>
      </c>
      <c r="C452" t="s">
        <v>79</v>
      </c>
      <c r="D452">
        <v>444.54799999999994</v>
      </c>
      <c r="H452" s="1">
        <v>42196</v>
      </c>
      <c r="I452">
        <v>1941.952</v>
      </c>
      <c r="K452" s="1">
        <v>42196</v>
      </c>
      <c r="L452">
        <v>1941.952</v>
      </c>
      <c r="N452" s="1">
        <v>42598</v>
      </c>
      <c r="O452">
        <v>204.54</v>
      </c>
      <c r="Q452" s="1">
        <v>42455</v>
      </c>
      <c r="R452">
        <v>682.24599999999998</v>
      </c>
      <c r="T452" s="1">
        <v>42646</v>
      </c>
      <c r="U452">
        <v>1680.6960000000001</v>
      </c>
      <c r="Y452" t="s">
        <v>36</v>
      </c>
      <c r="Z452">
        <v>1119.8399999999999</v>
      </c>
      <c r="AB452" t="s">
        <v>36</v>
      </c>
      <c r="AC452">
        <v>1119.8399999999999</v>
      </c>
      <c r="AE452" t="s">
        <v>2744</v>
      </c>
      <c r="AF452">
        <v>1385.79</v>
      </c>
      <c r="AJ452" t="s">
        <v>36</v>
      </c>
      <c r="AK452">
        <v>1119.8399999999999</v>
      </c>
      <c r="AN452" t="s">
        <v>36</v>
      </c>
      <c r="AO452">
        <v>1119.8399999999999</v>
      </c>
      <c r="AQ452" t="s">
        <v>36</v>
      </c>
      <c r="AR452">
        <v>1119.8399999999999</v>
      </c>
      <c r="AV452" t="s">
        <v>36</v>
      </c>
      <c r="AW452">
        <v>1119.8399999999999</v>
      </c>
      <c r="BA452" t="s">
        <v>2885</v>
      </c>
      <c r="BB452" t="s">
        <v>10948</v>
      </c>
      <c r="BC452">
        <v>662.84</v>
      </c>
      <c r="BE452" t="s">
        <v>924</v>
      </c>
      <c r="BF452" t="s">
        <v>10948</v>
      </c>
      <c r="BG452">
        <v>242.89999999999998</v>
      </c>
      <c r="BI452" t="s">
        <v>2585</v>
      </c>
      <c r="BJ452" t="s">
        <v>10948</v>
      </c>
      <c r="BK452">
        <v>142.04000000000002</v>
      </c>
      <c r="BM452" t="s">
        <v>24</v>
      </c>
      <c r="BN452" t="s">
        <v>10948</v>
      </c>
      <c r="BO452" t="s">
        <v>55</v>
      </c>
      <c r="BP452">
        <v>37.589999999999996</v>
      </c>
    </row>
    <row r="453" spans="1:68" x14ac:dyDescent="0.25">
      <c r="A453" t="s">
        <v>1026</v>
      </c>
      <c r="B453" t="s">
        <v>10948</v>
      </c>
      <c r="C453" t="s">
        <v>55</v>
      </c>
      <c r="D453">
        <v>692.93999999999994</v>
      </c>
      <c r="H453" s="1">
        <v>42197</v>
      </c>
      <c r="I453">
        <v>2052.567</v>
      </c>
      <c r="K453" s="1">
        <v>42197</v>
      </c>
      <c r="L453">
        <v>2052.567</v>
      </c>
      <c r="N453" s="1">
        <v>42597</v>
      </c>
      <c r="O453">
        <v>1680.2660000000001</v>
      </c>
      <c r="Q453" s="1">
        <v>42971</v>
      </c>
      <c r="R453">
        <v>685.05600000000015</v>
      </c>
      <c r="T453" s="1">
        <v>42597</v>
      </c>
      <c r="U453">
        <v>1680.2660000000001</v>
      </c>
      <c r="Y453" t="s">
        <v>716</v>
      </c>
      <c r="Z453">
        <v>514.55600000000004</v>
      </c>
      <c r="AB453" t="s">
        <v>716</v>
      </c>
      <c r="AC453">
        <v>514.55600000000004</v>
      </c>
      <c r="AE453" t="s">
        <v>2780</v>
      </c>
      <c r="AF453">
        <v>104.5</v>
      </c>
      <c r="AJ453" t="s">
        <v>716</v>
      </c>
      <c r="AK453">
        <v>514.55600000000004</v>
      </c>
      <c r="AN453" t="s">
        <v>716</v>
      </c>
      <c r="AO453">
        <v>514.55600000000004</v>
      </c>
      <c r="AQ453" t="s">
        <v>716</v>
      </c>
      <c r="AR453">
        <v>514.55600000000004</v>
      </c>
      <c r="AV453" t="s">
        <v>716</v>
      </c>
      <c r="AW453">
        <v>514.55600000000004</v>
      </c>
      <c r="BA453" t="s">
        <v>2189</v>
      </c>
      <c r="BB453" t="s">
        <v>10948</v>
      </c>
      <c r="BC453">
        <v>17.48</v>
      </c>
      <c r="BE453" t="s">
        <v>1199</v>
      </c>
      <c r="BF453" t="s">
        <v>10948</v>
      </c>
      <c r="BG453">
        <v>241.56799999999998</v>
      </c>
      <c r="BI453" t="s">
        <v>1137</v>
      </c>
      <c r="BJ453" t="s">
        <v>10948</v>
      </c>
      <c r="BK453">
        <v>2386.5</v>
      </c>
      <c r="BM453" t="s">
        <v>994</v>
      </c>
      <c r="BN453" t="s">
        <v>10948</v>
      </c>
      <c r="BO453" t="s">
        <v>55</v>
      </c>
      <c r="BP453">
        <v>18.899999999999999</v>
      </c>
    </row>
    <row r="454" spans="1:68" x14ac:dyDescent="0.25">
      <c r="C454" t="s">
        <v>21</v>
      </c>
      <c r="D454">
        <v>1293.4879999999998</v>
      </c>
      <c r="H454" s="1">
        <v>42198</v>
      </c>
      <c r="I454">
        <v>2033.2560000000001</v>
      </c>
      <c r="K454" s="1">
        <v>42198</v>
      </c>
      <c r="L454">
        <v>2033.2560000000001</v>
      </c>
      <c r="N454" s="1">
        <v>42596</v>
      </c>
      <c r="O454">
        <v>923.68799999999987</v>
      </c>
      <c r="Q454" s="1">
        <v>42884</v>
      </c>
      <c r="R454">
        <v>691.10800000000006</v>
      </c>
      <c r="T454" s="1">
        <v>42898</v>
      </c>
      <c r="U454">
        <v>1679.9680000000001</v>
      </c>
      <c r="Y454" t="s">
        <v>1757</v>
      </c>
      <c r="Z454">
        <v>137.16999999999999</v>
      </c>
      <c r="AB454" t="s">
        <v>1757</v>
      </c>
      <c r="AC454">
        <v>137.16999999999999</v>
      </c>
      <c r="AE454" t="s">
        <v>1886</v>
      </c>
      <c r="AF454">
        <v>491.68</v>
      </c>
      <c r="AJ454" t="s">
        <v>1757</v>
      </c>
      <c r="AK454">
        <v>137.16999999999999</v>
      </c>
      <c r="AN454" t="s">
        <v>1757</v>
      </c>
      <c r="AO454">
        <v>137.16999999999999</v>
      </c>
      <c r="AQ454" t="s">
        <v>1757</v>
      </c>
      <c r="AR454">
        <v>137.16999999999999</v>
      </c>
      <c r="AV454" t="s">
        <v>1757</v>
      </c>
      <c r="AW454">
        <v>137.16999999999999</v>
      </c>
      <c r="BA454" t="s">
        <v>3012</v>
      </c>
      <c r="BB454" t="s">
        <v>10948</v>
      </c>
      <c r="BC454">
        <v>203.92</v>
      </c>
      <c r="BE454" t="s">
        <v>2396</v>
      </c>
      <c r="BF454" t="s">
        <v>10948</v>
      </c>
      <c r="BG454">
        <v>239.976</v>
      </c>
      <c r="BI454" t="s">
        <v>1969</v>
      </c>
      <c r="BJ454" t="s">
        <v>10948</v>
      </c>
      <c r="BK454">
        <v>315.77600000000007</v>
      </c>
      <c r="BM454" t="s">
        <v>1321</v>
      </c>
      <c r="BN454" t="s">
        <v>10948</v>
      </c>
      <c r="BO454" t="s">
        <v>55</v>
      </c>
      <c r="BP454">
        <v>29.46</v>
      </c>
    </row>
    <row r="455" spans="1:68" x14ac:dyDescent="0.25">
      <c r="A455" t="s">
        <v>2755</v>
      </c>
      <c r="B455" t="s">
        <v>10948</v>
      </c>
      <c r="C455" t="s">
        <v>21</v>
      </c>
      <c r="D455">
        <v>838.8309999999999</v>
      </c>
      <c r="H455" s="1">
        <v>42199</v>
      </c>
      <c r="I455">
        <v>860.91600000000005</v>
      </c>
      <c r="K455" s="1">
        <v>42199</v>
      </c>
      <c r="L455">
        <v>860.91600000000005</v>
      </c>
      <c r="N455" s="1">
        <v>42595</v>
      </c>
      <c r="O455">
        <v>731.524</v>
      </c>
      <c r="Q455" s="1">
        <v>42967</v>
      </c>
      <c r="R455">
        <v>692.95</v>
      </c>
      <c r="T455" s="1">
        <v>42925</v>
      </c>
      <c r="U455">
        <v>1671.2139999999999</v>
      </c>
      <c r="Y455" t="s">
        <v>2908</v>
      </c>
      <c r="Z455">
        <v>136.34400000000002</v>
      </c>
      <c r="AB455" t="s">
        <v>2908</v>
      </c>
      <c r="AC455">
        <v>136.34400000000002</v>
      </c>
      <c r="AE455" t="s">
        <v>2578</v>
      </c>
      <c r="AF455">
        <v>6109.8700000000008</v>
      </c>
      <c r="AJ455" t="s">
        <v>2908</v>
      </c>
      <c r="AK455">
        <v>136.34400000000002</v>
      </c>
      <c r="AN455" t="s">
        <v>2908</v>
      </c>
      <c r="AO455">
        <v>136.34400000000002</v>
      </c>
      <c r="AQ455" t="s">
        <v>2908</v>
      </c>
      <c r="AR455">
        <v>136.34400000000002</v>
      </c>
      <c r="AV455" t="s">
        <v>2908</v>
      </c>
      <c r="AW455">
        <v>136.34400000000002</v>
      </c>
      <c r="BA455" t="s">
        <v>2628</v>
      </c>
      <c r="BB455" t="s">
        <v>10948</v>
      </c>
      <c r="BC455">
        <v>160.32</v>
      </c>
      <c r="BE455" t="s">
        <v>3016</v>
      </c>
      <c r="BF455" t="s">
        <v>10948</v>
      </c>
      <c r="BG455">
        <v>239.92</v>
      </c>
      <c r="BI455" t="s">
        <v>2983</v>
      </c>
      <c r="BJ455" t="s">
        <v>10948</v>
      </c>
      <c r="BK455">
        <v>1437.8200000000002</v>
      </c>
      <c r="BM455" t="s">
        <v>199</v>
      </c>
      <c r="BN455" t="s">
        <v>10948</v>
      </c>
      <c r="BO455" t="s">
        <v>55</v>
      </c>
      <c r="BP455">
        <v>51.75</v>
      </c>
    </row>
    <row r="456" spans="1:68" x14ac:dyDescent="0.25">
      <c r="A456" t="s">
        <v>15</v>
      </c>
      <c r="B456" t="s">
        <v>10948</v>
      </c>
      <c r="C456" t="s">
        <v>12</v>
      </c>
      <c r="D456">
        <v>261.95999999999998</v>
      </c>
      <c r="H456" s="1">
        <v>42201</v>
      </c>
      <c r="I456">
        <v>3029.3860000000004</v>
      </c>
      <c r="K456" s="1">
        <v>42201</v>
      </c>
      <c r="L456">
        <v>3029.3860000000004</v>
      </c>
      <c r="N456" s="1">
        <v>42594</v>
      </c>
      <c r="O456">
        <v>3951.9605000000001</v>
      </c>
      <c r="Q456" s="1">
        <v>42384</v>
      </c>
      <c r="R456">
        <v>701.923</v>
      </c>
      <c r="T456" s="1">
        <v>43097</v>
      </c>
      <c r="U456">
        <v>1657.3508000000006</v>
      </c>
      <c r="Y456" t="s">
        <v>3089</v>
      </c>
      <c r="Z456">
        <v>85.995000000000005</v>
      </c>
      <c r="AB456" t="s">
        <v>3089</v>
      </c>
      <c r="AC456">
        <v>85.995000000000005</v>
      </c>
      <c r="AE456" t="s">
        <v>2824</v>
      </c>
      <c r="AF456">
        <v>3999.92</v>
      </c>
      <c r="AJ456" t="s">
        <v>3089</v>
      </c>
      <c r="AK456">
        <v>85.995000000000005</v>
      </c>
      <c r="AN456" t="s">
        <v>3089</v>
      </c>
      <c r="AO456">
        <v>85.995000000000005</v>
      </c>
      <c r="AQ456" t="s">
        <v>3089</v>
      </c>
      <c r="AR456">
        <v>85.995000000000005</v>
      </c>
      <c r="AV456" t="s">
        <v>3089</v>
      </c>
      <c r="AW456">
        <v>85.995000000000005</v>
      </c>
      <c r="BA456" t="s">
        <v>1802</v>
      </c>
      <c r="BB456" t="s">
        <v>10948</v>
      </c>
      <c r="BC456">
        <v>774.41000000000008</v>
      </c>
      <c r="BE456" t="s">
        <v>1189</v>
      </c>
      <c r="BF456" t="s">
        <v>10948</v>
      </c>
      <c r="BG456">
        <v>239.17200000000005</v>
      </c>
      <c r="BI456" t="s">
        <v>2708</v>
      </c>
      <c r="BJ456" t="s">
        <v>10948</v>
      </c>
      <c r="BK456">
        <v>114.91999999999999</v>
      </c>
      <c r="BM456" t="s">
        <v>1100</v>
      </c>
      <c r="BN456" t="s">
        <v>10948</v>
      </c>
      <c r="BO456" t="s">
        <v>55</v>
      </c>
      <c r="BP456">
        <v>5.04</v>
      </c>
    </row>
    <row r="457" spans="1:68" x14ac:dyDescent="0.25">
      <c r="C457" t="s">
        <v>21</v>
      </c>
      <c r="D457">
        <v>556.66499999999996</v>
      </c>
      <c r="H457" s="1">
        <v>42202</v>
      </c>
      <c r="I457">
        <v>448.08200000000005</v>
      </c>
      <c r="K457" s="1">
        <v>42202</v>
      </c>
      <c r="L457">
        <v>448.08200000000005</v>
      </c>
      <c r="N457" s="1">
        <v>42593</v>
      </c>
      <c r="O457">
        <v>151.82</v>
      </c>
      <c r="Q457" s="1">
        <v>42323</v>
      </c>
      <c r="R457">
        <v>702.17000000000007</v>
      </c>
      <c r="T457" s="1">
        <v>42612</v>
      </c>
      <c r="U457">
        <v>1656.87</v>
      </c>
      <c r="Y457" t="s">
        <v>2692</v>
      </c>
      <c r="Z457">
        <v>37.696000000000005</v>
      </c>
      <c r="AB457" t="s">
        <v>2692</v>
      </c>
      <c r="AC457">
        <v>37.696000000000005</v>
      </c>
      <c r="AE457" t="s">
        <v>567</v>
      </c>
      <c r="AF457">
        <v>6134.7019999999993</v>
      </c>
      <c r="AJ457" t="s">
        <v>2692</v>
      </c>
      <c r="AK457">
        <v>37.696000000000005</v>
      </c>
      <c r="AN457" t="s">
        <v>2692</v>
      </c>
      <c r="AO457">
        <v>37.696000000000005</v>
      </c>
      <c r="AQ457" t="s">
        <v>2692</v>
      </c>
      <c r="AR457">
        <v>37.696000000000005</v>
      </c>
      <c r="AV457" t="s">
        <v>2692</v>
      </c>
      <c r="AW457">
        <v>37.696000000000005</v>
      </c>
      <c r="BA457" t="s">
        <v>1034</v>
      </c>
      <c r="BB457" t="s">
        <v>10948</v>
      </c>
      <c r="BC457">
        <v>48.783999999999985</v>
      </c>
      <c r="BE457" t="s">
        <v>2725</v>
      </c>
      <c r="BF457" t="s">
        <v>10948</v>
      </c>
      <c r="BG457">
        <v>238.36799999999999</v>
      </c>
      <c r="BI457" t="s">
        <v>650</v>
      </c>
      <c r="BJ457" t="s">
        <v>10948</v>
      </c>
      <c r="BK457">
        <v>284.38200000000001</v>
      </c>
      <c r="BM457" t="s">
        <v>2405</v>
      </c>
      <c r="BN457" t="s">
        <v>10948</v>
      </c>
      <c r="BO457" t="s">
        <v>55</v>
      </c>
      <c r="BP457">
        <v>60.144000000000005</v>
      </c>
    </row>
    <row r="458" spans="1:68" x14ac:dyDescent="0.25">
      <c r="A458" t="s">
        <v>2365</v>
      </c>
      <c r="B458" t="s">
        <v>10948</v>
      </c>
      <c r="C458" t="s">
        <v>55</v>
      </c>
      <c r="D458">
        <v>405.85999999999996</v>
      </c>
      <c r="H458" s="1">
        <v>42203</v>
      </c>
      <c r="I458">
        <v>672.41800000000001</v>
      </c>
      <c r="K458" s="1">
        <v>42203</v>
      </c>
      <c r="L458">
        <v>672.41800000000001</v>
      </c>
      <c r="N458" s="1">
        <v>42591</v>
      </c>
      <c r="O458">
        <v>661.35399999999993</v>
      </c>
      <c r="Q458" s="1">
        <v>41703</v>
      </c>
      <c r="R458">
        <v>705.5619999999999</v>
      </c>
      <c r="T458" s="1">
        <v>42555</v>
      </c>
      <c r="U458">
        <v>1651.3009999999999</v>
      </c>
      <c r="Y458" t="s">
        <v>2606</v>
      </c>
      <c r="Z458">
        <v>14.73</v>
      </c>
      <c r="AB458" t="s">
        <v>2606</v>
      </c>
      <c r="AC458">
        <v>14.73</v>
      </c>
      <c r="AE458" t="s">
        <v>337</v>
      </c>
      <c r="AF458">
        <v>7139.7960000000003</v>
      </c>
      <c r="AJ458" t="s">
        <v>2606</v>
      </c>
      <c r="AK458">
        <v>14.73</v>
      </c>
      <c r="AN458" t="s">
        <v>2606</v>
      </c>
      <c r="AO458">
        <v>14.73</v>
      </c>
      <c r="AQ458" t="s">
        <v>2606</v>
      </c>
      <c r="AR458">
        <v>14.73</v>
      </c>
      <c r="AV458" t="s">
        <v>2606</v>
      </c>
      <c r="AW458">
        <v>14.73</v>
      </c>
      <c r="BA458" t="s">
        <v>1915</v>
      </c>
      <c r="BB458" t="s">
        <v>10948</v>
      </c>
      <c r="BC458">
        <v>446.11199999999997</v>
      </c>
      <c r="BE458" t="s">
        <v>2138</v>
      </c>
      <c r="BF458" t="s">
        <v>10948</v>
      </c>
      <c r="BG458">
        <v>235.05</v>
      </c>
      <c r="BI458" t="s">
        <v>731</v>
      </c>
      <c r="BJ458" t="s">
        <v>10948</v>
      </c>
      <c r="BK458">
        <v>547.05000000000007</v>
      </c>
      <c r="BM458" t="s">
        <v>1610</v>
      </c>
      <c r="BN458" t="s">
        <v>10948</v>
      </c>
      <c r="BO458" t="s">
        <v>55</v>
      </c>
      <c r="BP458">
        <v>15.936000000000002</v>
      </c>
    </row>
    <row r="459" spans="1:68" x14ac:dyDescent="0.25">
      <c r="C459" t="s">
        <v>79</v>
      </c>
      <c r="D459">
        <v>173.94</v>
      </c>
      <c r="H459" s="1">
        <v>42204</v>
      </c>
      <c r="I459">
        <v>2.0250000000000004</v>
      </c>
      <c r="K459" s="1">
        <v>42204</v>
      </c>
      <c r="L459">
        <v>2.0250000000000004</v>
      </c>
      <c r="N459" s="1">
        <v>42590</v>
      </c>
      <c r="O459">
        <v>1115.204</v>
      </c>
      <c r="Q459" s="1">
        <v>42259</v>
      </c>
      <c r="R459">
        <v>707.82400000000007</v>
      </c>
      <c r="T459" s="1">
        <v>42701</v>
      </c>
      <c r="U459">
        <v>1651.2390000000003</v>
      </c>
      <c r="Y459" t="s">
        <v>2345</v>
      </c>
      <c r="Z459">
        <v>50.922000000000004</v>
      </c>
      <c r="AB459" t="s">
        <v>2345</v>
      </c>
      <c r="AC459">
        <v>50.922000000000004</v>
      </c>
      <c r="AE459" t="s">
        <v>2536</v>
      </c>
      <c r="AF459">
        <v>2155.902</v>
      </c>
      <c r="AJ459" t="s">
        <v>2345</v>
      </c>
      <c r="AK459">
        <v>50.922000000000004</v>
      </c>
      <c r="AN459" t="s">
        <v>2345</v>
      </c>
      <c r="AO459">
        <v>50.922000000000004</v>
      </c>
      <c r="AQ459" t="s">
        <v>2345</v>
      </c>
      <c r="AR459">
        <v>50.922000000000004</v>
      </c>
      <c r="AV459" t="s">
        <v>2345</v>
      </c>
      <c r="AW459">
        <v>50.922000000000004</v>
      </c>
      <c r="BA459" t="s">
        <v>2519</v>
      </c>
      <c r="BB459" t="s">
        <v>10948</v>
      </c>
      <c r="BC459">
        <v>152.88</v>
      </c>
      <c r="BE459" t="s">
        <v>1276</v>
      </c>
      <c r="BF459" t="s">
        <v>10948</v>
      </c>
      <c r="BG459">
        <v>234.35999999999999</v>
      </c>
      <c r="BI459" t="s">
        <v>1869</v>
      </c>
      <c r="BJ459" t="s">
        <v>10948</v>
      </c>
      <c r="BK459">
        <v>54.432000000000002</v>
      </c>
      <c r="BM459" t="s">
        <v>1044</v>
      </c>
      <c r="BN459" t="s">
        <v>10948</v>
      </c>
      <c r="BO459" t="s">
        <v>55</v>
      </c>
      <c r="BP459">
        <v>9.2480000000000011</v>
      </c>
    </row>
    <row r="460" spans="1:68" x14ac:dyDescent="0.25">
      <c r="A460" t="s">
        <v>2245</v>
      </c>
      <c r="B460" t="s">
        <v>10948</v>
      </c>
      <c r="C460" t="s">
        <v>21</v>
      </c>
      <c r="D460">
        <v>90.882000000000005</v>
      </c>
      <c r="H460" s="1">
        <v>42205</v>
      </c>
      <c r="I460">
        <v>2693.1680000000006</v>
      </c>
      <c r="K460" s="1">
        <v>42205</v>
      </c>
      <c r="L460">
        <v>2693.1680000000006</v>
      </c>
      <c r="N460" s="1">
        <v>42589</v>
      </c>
      <c r="O460">
        <v>179.97</v>
      </c>
      <c r="Q460" s="1">
        <v>42077</v>
      </c>
      <c r="R460">
        <v>707.9</v>
      </c>
      <c r="T460" s="1">
        <v>41735</v>
      </c>
      <c r="U460">
        <v>1650.6899999999998</v>
      </c>
      <c r="Y460" t="s">
        <v>2290</v>
      </c>
      <c r="Z460">
        <v>24.977999999999998</v>
      </c>
      <c r="AB460" t="s">
        <v>2290</v>
      </c>
      <c r="AC460">
        <v>24.977999999999998</v>
      </c>
      <c r="AE460" t="s">
        <v>1772</v>
      </c>
      <c r="AF460">
        <v>4507.902</v>
      </c>
      <c r="AJ460" t="s">
        <v>2290</v>
      </c>
      <c r="AK460">
        <v>24.977999999999998</v>
      </c>
      <c r="AN460" t="s">
        <v>2290</v>
      </c>
      <c r="AO460">
        <v>24.977999999999998</v>
      </c>
      <c r="AQ460" t="s">
        <v>2290</v>
      </c>
      <c r="AR460">
        <v>24.977999999999998</v>
      </c>
      <c r="AV460" t="s">
        <v>2290</v>
      </c>
      <c r="AW460">
        <v>24.977999999999998</v>
      </c>
      <c r="BA460" t="s">
        <v>2737</v>
      </c>
      <c r="BB460" t="s">
        <v>10948</v>
      </c>
      <c r="BC460">
        <v>35.340000000000003</v>
      </c>
      <c r="BE460" t="s">
        <v>1769</v>
      </c>
      <c r="BF460" t="s">
        <v>10948</v>
      </c>
      <c r="BG460">
        <v>234.11200000000002</v>
      </c>
      <c r="BI460" t="s">
        <v>2885</v>
      </c>
      <c r="BJ460" t="s">
        <v>10948</v>
      </c>
      <c r="BK460">
        <v>662.84</v>
      </c>
      <c r="BM460" t="s">
        <v>1106</v>
      </c>
      <c r="BN460" t="s">
        <v>10948</v>
      </c>
      <c r="BO460" t="s">
        <v>55</v>
      </c>
      <c r="BP460">
        <v>2.0880000000000001</v>
      </c>
    </row>
    <row r="461" spans="1:68" x14ac:dyDescent="0.25">
      <c r="A461" t="s">
        <v>525</v>
      </c>
      <c r="B461" t="s">
        <v>10948</v>
      </c>
      <c r="C461" t="s">
        <v>55</v>
      </c>
      <c r="D461">
        <v>141.37199999999999</v>
      </c>
      <c r="H461" s="1">
        <v>42208</v>
      </c>
      <c r="I461">
        <v>208.27199999999999</v>
      </c>
      <c r="K461" s="1">
        <v>42208</v>
      </c>
      <c r="L461">
        <v>208.27199999999999</v>
      </c>
      <c r="N461" s="1">
        <v>42588</v>
      </c>
      <c r="O461">
        <v>320.38799999999998</v>
      </c>
      <c r="Q461" s="1">
        <v>42958</v>
      </c>
      <c r="R461">
        <v>708.726</v>
      </c>
      <c r="T461" s="1">
        <v>42656</v>
      </c>
      <c r="U461">
        <v>1650.6180000000006</v>
      </c>
      <c r="Y461" t="s">
        <v>1325</v>
      </c>
      <c r="Z461">
        <v>298.2</v>
      </c>
      <c r="AB461" t="s">
        <v>1325</v>
      </c>
      <c r="AC461">
        <v>298.2</v>
      </c>
      <c r="AE461" t="s">
        <v>2274</v>
      </c>
      <c r="AF461">
        <v>13943.668000000001</v>
      </c>
      <c r="AJ461" t="s">
        <v>1325</v>
      </c>
      <c r="AK461">
        <v>298.2</v>
      </c>
      <c r="AN461" t="s">
        <v>1325</v>
      </c>
      <c r="AO461">
        <v>298.2</v>
      </c>
      <c r="AQ461" t="s">
        <v>1325</v>
      </c>
      <c r="AR461">
        <v>298.2</v>
      </c>
      <c r="AV461" t="s">
        <v>1325</v>
      </c>
      <c r="AW461">
        <v>298.2</v>
      </c>
      <c r="BA461" t="s">
        <v>1170</v>
      </c>
      <c r="BB461" t="s">
        <v>10948</v>
      </c>
      <c r="BC461">
        <v>157.68600000000001</v>
      </c>
      <c r="BE461" t="s">
        <v>820</v>
      </c>
      <c r="BF461" t="s">
        <v>10948</v>
      </c>
      <c r="BG461">
        <v>234.09400000000002</v>
      </c>
      <c r="BI461" t="s">
        <v>2189</v>
      </c>
      <c r="BJ461" t="s">
        <v>10948</v>
      </c>
      <c r="BK461">
        <v>17.48</v>
      </c>
      <c r="BM461" t="s">
        <v>1745</v>
      </c>
      <c r="BN461" t="s">
        <v>10948</v>
      </c>
      <c r="BO461" t="s">
        <v>55</v>
      </c>
      <c r="BP461">
        <v>31.424000000000003</v>
      </c>
    </row>
    <row r="462" spans="1:68" x14ac:dyDescent="0.25">
      <c r="C462" t="s">
        <v>21</v>
      </c>
      <c r="D462">
        <v>257.49900000000002</v>
      </c>
      <c r="H462" s="1">
        <v>42209</v>
      </c>
      <c r="I462">
        <v>525.95000000000005</v>
      </c>
      <c r="K462" s="1">
        <v>42209</v>
      </c>
      <c r="L462">
        <v>525.95000000000005</v>
      </c>
      <c r="N462" s="1">
        <v>42587</v>
      </c>
      <c r="O462">
        <v>197.04999999999998</v>
      </c>
      <c r="Q462" s="1">
        <v>42803</v>
      </c>
      <c r="R462">
        <v>710.80400000000009</v>
      </c>
      <c r="T462" s="1">
        <v>42997</v>
      </c>
      <c r="U462">
        <v>1648.1880000000003</v>
      </c>
      <c r="Y462" t="s">
        <v>2400</v>
      </c>
      <c r="Z462">
        <v>51.600000000000009</v>
      </c>
      <c r="AB462" t="s">
        <v>2400</v>
      </c>
      <c r="AC462">
        <v>51.600000000000009</v>
      </c>
      <c r="AE462" t="s">
        <v>2004</v>
      </c>
      <c r="AF462">
        <v>688.13799999999992</v>
      </c>
      <c r="AJ462" t="s">
        <v>2400</v>
      </c>
      <c r="AK462">
        <v>51.600000000000009</v>
      </c>
      <c r="AN462" t="s">
        <v>2400</v>
      </c>
      <c r="AO462">
        <v>51.600000000000009</v>
      </c>
      <c r="AQ462" t="s">
        <v>2400</v>
      </c>
      <c r="AR462">
        <v>51.600000000000009</v>
      </c>
      <c r="AV462" t="s">
        <v>2400</v>
      </c>
      <c r="AW462">
        <v>51.600000000000009</v>
      </c>
      <c r="BA462" t="s">
        <v>3166</v>
      </c>
      <c r="BB462" t="s">
        <v>10948</v>
      </c>
      <c r="BC462">
        <v>244.53</v>
      </c>
      <c r="BE462" t="s">
        <v>2443</v>
      </c>
      <c r="BF462" t="s">
        <v>10948</v>
      </c>
      <c r="BG462">
        <v>231.98</v>
      </c>
      <c r="BI462" t="s">
        <v>3012</v>
      </c>
      <c r="BJ462" t="s">
        <v>10948</v>
      </c>
      <c r="BK462">
        <v>203.92</v>
      </c>
      <c r="BM462" t="s">
        <v>2850</v>
      </c>
      <c r="BN462" t="s">
        <v>10948</v>
      </c>
      <c r="BO462" t="s">
        <v>55</v>
      </c>
      <c r="BP462">
        <v>11.840000000000002</v>
      </c>
    </row>
    <row r="463" spans="1:68" x14ac:dyDescent="0.25">
      <c r="A463" t="s">
        <v>2258</v>
      </c>
      <c r="B463" t="s">
        <v>10948</v>
      </c>
      <c r="C463" t="s">
        <v>79</v>
      </c>
      <c r="D463">
        <v>260.90999999999997</v>
      </c>
      <c r="H463" s="1">
        <v>42210</v>
      </c>
      <c r="I463">
        <v>2395.0240000000003</v>
      </c>
      <c r="K463" s="1">
        <v>42210</v>
      </c>
      <c r="L463">
        <v>2395.0240000000003</v>
      </c>
      <c r="N463" s="1">
        <v>42586</v>
      </c>
      <c r="O463">
        <v>497.90999999999997</v>
      </c>
      <c r="Q463" s="1">
        <v>43099</v>
      </c>
      <c r="R463">
        <v>713.79</v>
      </c>
      <c r="T463" s="1">
        <v>41818</v>
      </c>
      <c r="U463">
        <v>1645.7909999999999</v>
      </c>
      <c r="Y463" t="s">
        <v>403</v>
      </c>
      <c r="Z463">
        <v>50.570000000000007</v>
      </c>
      <c r="AB463" t="s">
        <v>403</v>
      </c>
      <c r="AC463">
        <v>50.570000000000007</v>
      </c>
      <c r="AE463" t="s">
        <v>497</v>
      </c>
      <c r="AF463">
        <v>406.78399999999999</v>
      </c>
      <c r="AJ463" t="s">
        <v>403</v>
      </c>
      <c r="AK463">
        <v>50.570000000000007</v>
      </c>
      <c r="AN463" t="s">
        <v>403</v>
      </c>
      <c r="AO463">
        <v>50.570000000000007</v>
      </c>
      <c r="AQ463" t="s">
        <v>403</v>
      </c>
      <c r="AR463">
        <v>50.570000000000007</v>
      </c>
      <c r="AV463" t="s">
        <v>403</v>
      </c>
      <c r="AW463">
        <v>50.570000000000007</v>
      </c>
      <c r="BA463" t="s">
        <v>429</v>
      </c>
      <c r="BB463" t="s">
        <v>10948</v>
      </c>
      <c r="BC463">
        <v>80.028000000000006</v>
      </c>
      <c r="BE463" t="s">
        <v>534</v>
      </c>
      <c r="BF463" t="s">
        <v>10948</v>
      </c>
      <c r="BG463">
        <v>230.376</v>
      </c>
      <c r="BI463" t="s">
        <v>2628</v>
      </c>
      <c r="BJ463" t="s">
        <v>10948</v>
      </c>
      <c r="BK463">
        <v>160.32</v>
      </c>
      <c r="BM463" t="s">
        <v>2077</v>
      </c>
      <c r="BN463" t="s">
        <v>10948</v>
      </c>
      <c r="BO463" t="s">
        <v>55</v>
      </c>
      <c r="BP463">
        <v>34.56</v>
      </c>
    </row>
    <row r="464" spans="1:68" x14ac:dyDescent="0.25">
      <c r="A464" t="s">
        <v>331</v>
      </c>
      <c r="B464" t="s">
        <v>10948</v>
      </c>
      <c r="C464" t="s">
        <v>55</v>
      </c>
      <c r="D464">
        <v>248.92000000000002</v>
      </c>
      <c r="H464" s="1">
        <v>42211</v>
      </c>
      <c r="I464">
        <v>969.22500000000025</v>
      </c>
      <c r="K464" s="1">
        <v>42211</v>
      </c>
      <c r="L464">
        <v>969.22500000000025</v>
      </c>
      <c r="N464" s="1">
        <v>42585</v>
      </c>
      <c r="O464">
        <v>248.82</v>
      </c>
      <c r="Q464" s="1">
        <v>42297</v>
      </c>
      <c r="R464">
        <v>720.08600000000001</v>
      </c>
      <c r="T464" s="1">
        <v>42913</v>
      </c>
      <c r="U464">
        <v>1644.9059999999999</v>
      </c>
      <c r="Y464" t="s">
        <v>2475</v>
      </c>
      <c r="Z464">
        <v>2982.75</v>
      </c>
      <c r="AB464" t="s">
        <v>2475</v>
      </c>
      <c r="AC464">
        <v>2982.75</v>
      </c>
      <c r="AE464" t="s">
        <v>2822</v>
      </c>
      <c r="AF464">
        <v>802.07400000000007</v>
      </c>
      <c r="AJ464" t="s">
        <v>2475</v>
      </c>
      <c r="AK464">
        <v>2982.75</v>
      </c>
      <c r="AN464" t="s">
        <v>2475</v>
      </c>
      <c r="AO464">
        <v>2982.75</v>
      </c>
      <c r="AQ464" t="s">
        <v>2475</v>
      </c>
      <c r="AR464">
        <v>2982.75</v>
      </c>
      <c r="AV464" t="s">
        <v>2475</v>
      </c>
      <c r="AW464">
        <v>2982.75</v>
      </c>
      <c r="BA464" t="s">
        <v>3159</v>
      </c>
      <c r="BB464" t="s">
        <v>10948</v>
      </c>
      <c r="BC464">
        <v>44.460000000000008</v>
      </c>
      <c r="BE464" t="s">
        <v>2230</v>
      </c>
      <c r="BF464" t="s">
        <v>10948</v>
      </c>
      <c r="BG464">
        <v>230.30999999999997</v>
      </c>
      <c r="BI464" t="s">
        <v>1802</v>
      </c>
      <c r="BJ464" t="s">
        <v>10948</v>
      </c>
      <c r="BK464">
        <v>774.41000000000008</v>
      </c>
      <c r="BM464" t="s">
        <v>1965</v>
      </c>
      <c r="BN464" t="s">
        <v>10948</v>
      </c>
      <c r="BO464" t="s">
        <v>55</v>
      </c>
      <c r="BP464">
        <v>11.952000000000002</v>
      </c>
    </row>
    <row r="465" spans="1:68" x14ac:dyDescent="0.25">
      <c r="A465" t="s">
        <v>3028</v>
      </c>
      <c r="B465" t="s">
        <v>10948</v>
      </c>
      <c r="C465" t="s">
        <v>55</v>
      </c>
      <c r="D465">
        <v>1007.979</v>
      </c>
      <c r="H465" s="1">
        <v>42212</v>
      </c>
      <c r="I465">
        <v>29.97</v>
      </c>
      <c r="K465" s="1">
        <v>42212</v>
      </c>
      <c r="L465">
        <v>29.97</v>
      </c>
      <c r="N465" s="1">
        <v>42584</v>
      </c>
      <c r="O465">
        <v>482.58400000000006</v>
      </c>
      <c r="Q465" s="1">
        <v>42483</v>
      </c>
      <c r="R465">
        <v>720.36799999999994</v>
      </c>
      <c r="T465" s="1">
        <v>41770</v>
      </c>
      <c r="U465">
        <v>1642.8019999999997</v>
      </c>
      <c r="Y465" t="s">
        <v>201</v>
      </c>
      <c r="Z465">
        <v>611.71199999999999</v>
      </c>
      <c r="AB465" t="s">
        <v>201</v>
      </c>
      <c r="AC465">
        <v>611.71199999999999</v>
      </c>
      <c r="AE465" t="s">
        <v>1150</v>
      </c>
      <c r="AF465">
        <v>858.85800000000006</v>
      </c>
      <c r="AJ465" t="s">
        <v>201</v>
      </c>
      <c r="AK465">
        <v>611.71199999999999</v>
      </c>
      <c r="AN465" t="s">
        <v>201</v>
      </c>
      <c r="AO465">
        <v>611.71199999999999</v>
      </c>
      <c r="AQ465" t="s">
        <v>201</v>
      </c>
      <c r="AR465">
        <v>611.71199999999999</v>
      </c>
      <c r="AV465" t="s">
        <v>201</v>
      </c>
      <c r="AW465">
        <v>611.71199999999999</v>
      </c>
      <c r="BA465" t="s">
        <v>2775</v>
      </c>
      <c r="BB465" t="s">
        <v>10948</v>
      </c>
      <c r="BC465">
        <v>32.064</v>
      </c>
      <c r="BE465" t="s">
        <v>1980</v>
      </c>
      <c r="BF465" t="s">
        <v>10948</v>
      </c>
      <c r="BG465">
        <v>227.77600000000004</v>
      </c>
      <c r="BI465" t="s">
        <v>1034</v>
      </c>
      <c r="BJ465" t="s">
        <v>10948</v>
      </c>
      <c r="BK465">
        <v>48.783999999999985</v>
      </c>
      <c r="BM465" t="s">
        <v>1166</v>
      </c>
      <c r="BN465" t="s">
        <v>10948</v>
      </c>
      <c r="BO465" t="s">
        <v>55</v>
      </c>
      <c r="BP465">
        <v>48.848000000000006</v>
      </c>
    </row>
    <row r="466" spans="1:68" x14ac:dyDescent="0.25">
      <c r="A466" t="s">
        <v>1710</v>
      </c>
      <c r="B466" t="s">
        <v>10948</v>
      </c>
      <c r="C466" t="s">
        <v>55</v>
      </c>
      <c r="D466">
        <v>17499.949999999997</v>
      </c>
      <c r="H466" s="1">
        <v>42215</v>
      </c>
      <c r="I466">
        <v>443.80199999999996</v>
      </c>
      <c r="K466" s="1">
        <v>42215</v>
      </c>
      <c r="L466">
        <v>443.80199999999996</v>
      </c>
      <c r="N466" s="1">
        <v>42583</v>
      </c>
      <c r="O466">
        <v>1124.6479999999999</v>
      </c>
      <c r="Q466" s="1">
        <v>41916</v>
      </c>
      <c r="R466">
        <v>728.74800000000005</v>
      </c>
      <c r="T466" s="1">
        <v>42064</v>
      </c>
      <c r="U466">
        <v>1642.1743999999999</v>
      </c>
      <c r="Y466" t="s">
        <v>730</v>
      </c>
      <c r="Z466">
        <v>11.087999999999999</v>
      </c>
      <c r="AB466" t="s">
        <v>730</v>
      </c>
      <c r="AC466">
        <v>11.087999999999999</v>
      </c>
      <c r="AE466" t="s">
        <v>2644</v>
      </c>
      <c r="AF466">
        <v>683.55200000000002</v>
      </c>
      <c r="AJ466" t="s">
        <v>730</v>
      </c>
      <c r="AK466">
        <v>11.087999999999999</v>
      </c>
      <c r="AN466" t="s">
        <v>730</v>
      </c>
      <c r="AO466">
        <v>11.087999999999999</v>
      </c>
      <c r="AQ466" t="s">
        <v>730</v>
      </c>
      <c r="AR466">
        <v>11.087999999999999</v>
      </c>
      <c r="AV466" t="s">
        <v>730</v>
      </c>
      <c r="AW466">
        <v>11.087999999999999</v>
      </c>
      <c r="BA466" t="s">
        <v>2390</v>
      </c>
      <c r="BB466" t="s">
        <v>10948</v>
      </c>
      <c r="BC466">
        <v>66.56</v>
      </c>
      <c r="BE466" t="s">
        <v>104</v>
      </c>
      <c r="BF466" t="s">
        <v>10948</v>
      </c>
      <c r="BG466">
        <v>227.61200000000002</v>
      </c>
      <c r="BI466" t="s">
        <v>1915</v>
      </c>
      <c r="BJ466" t="s">
        <v>10948</v>
      </c>
      <c r="BK466">
        <v>446.11199999999997</v>
      </c>
      <c r="BM466" t="s">
        <v>1834</v>
      </c>
      <c r="BN466" t="s">
        <v>10948</v>
      </c>
      <c r="BO466" t="s">
        <v>55</v>
      </c>
      <c r="BP466">
        <v>944.93000000000006</v>
      </c>
    </row>
    <row r="467" spans="1:68" x14ac:dyDescent="0.25">
      <c r="C467" t="s">
        <v>79</v>
      </c>
      <c r="D467">
        <v>8399.9759999999987</v>
      </c>
      <c r="H467" s="1">
        <v>42216</v>
      </c>
      <c r="I467">
        <v>3712.1619999999998</v>
      </c>
      <c r="K467" s="1">
        <v>42216</v>
      </c>
      <c r="L467">
        <v>3712.1619999999998</v>
      </c>
      <c r="N467" s="1">
        <v>42582</v>
      </c>
      <c r="O467">
        <v>2174.1580000000004</v>
      </c>
      <c r="Q467" s="1">
        <v>42595</v>
      </c>
      <c r="R467">
        <v>731.524</v>
      </c>
      <c r="T467" s="1">
        <v>42187</v>
      </c>
      <c r="U467">
        <v>1631.902</v>
      </c>
      <c r="Y467" t="s">
        <v>2152</v>
      </c>
      <c r="Z467">
        <v>191.6</v>
      </c>
      <c r="AB467" t="s">
        <v>2152</v>
      </c>
      <c r="AC467">
        <v>191.6</v>
      </c>
      <c r="AE467" t="s">
        <v>2728</v>
      </c>
      <c r="AF467">
        <v>3739.1150000000002</v>
      </c>
      <c r="AJ467" t="s">
        <v>2152</v>
      </c>
      <c r="AK467">
        <v>191.6</v>
      </c>
      <c r="AN467" t="s">
        <v>2152</v>
      </c>
      <c r="AO467">
        <v>191.6</v>
      </c>
      <c r="AQ467" t="s">
        <v>2152</v>
      </c>
      <c r="AR467">
        <v>191.6</v>
      </c>
      <c r="AV467" t="s">
        <v>2152</v>
      </c>
      <c r="AW467">
        <v>191.6</v>
      </c>
      <c r="BA467" t="s">
        <v>935</v>
      </c>
      <c r="BB467" t="s">
        <v>10948</v>
      </c>
      <c r="BC467">
        <v>3.9119999999999999</v>
      </c>
      <c r="BE467" t="s">
        <v>1380</v>
      </c>
      <c r="BF467" t="s">
        <v>10948</v>
      </c>
      <c r="BG467">
        <v>227.54</v>
      </c>
      <c r="BI467" t="s">
        <v>2519</v>
      </c>
      <c r="BJ467" t="s">
        <v>10948</v>
      </c>
      <c r="BK467">
        <v>152.88</v>
      </c>
      <c r="BM467" t="s">
        <v>105</v>
      </c>
      <c r="BN467" t="s">
        <v>10948</v>
      </c>
      <c r="BO467" t="s">
        <v>55</v>
      </c>
      <c r="BP467">
        <v>1565.88</v>
      </c>
    </row>
    <row r="468" spans="1:68" x14ac:dyDescent="0.25">
      <c r="A468" t="s">
        <v>1069</v>
      </c>
      <c r="B468" t="s">
        <v>10948</v>
      </c>
      <c r="C468" t="s">
        <v>79</v>
      </c>
      <c r="D468">
        <v>839.98799999999994</v>
      </c>
      <c r="H468" s="1">
        <v>42217</v>
      </c>
      <c r="I468">
        <v>1011.6960000000001</v>
      </c>
      <c r="K468" s="1">
        <v>42217</v>
      </c>
      <c r="L468">
        <v>1011.6960000000001</v>
      </c>
      <c r="N468" s="1">
        <v>42581</v>
      </c>
      <c r="O468">
        <v>1770.7759999999998</v>
      </c>
      <c r="Q468" s="1">
        <v>42735</v>
      </c>
      <c r="R468">
        <v>731.76800000000003</v>
      </c>
      <c r="T468" s="1">
        <v>42834</v>
      </c>
      <c r="U468">
        <v>1626.71</v>
      </c>
      <c r="Y468" t="s">
        <v>1086</v>
      </c>
      <c r="Z468">
        <v>405.95800000000003</v>
      </c>
      <c r="AB468" t="s">
        <v>1086</v>
      </c>
      <c r="AC468">
        <v>405.95800000000003</v>
      </c>
      <c r="AE468" t="s">
        <v>2241</v>
      </c>
      <c r="AF468">
        <v>2979.0040000000008</v>
      </c>
      <c r="AJ468" t="s">
        <v>1086</v>
      </c>
      <c r="AK468">
        <v>405.95800000000003</v>
      </c>
      <c r="AN468" t="s">
        <v>1086</v>
      </c>
      <c r="AO468">
        <v>405.95800000000003</v>
      </c>
      <c r="AQ468" t="s">
        <v>1086</v>
      </c>
      <c r="AR468">
        <v>405.95800000000003</v>
      </c>
      <c r="AV468" t="s">
        <v>1086</v>
      </c>
      <c r="AW468">
        <v>405.95800000000003</v>
      </c>
      <c r="BA468" t="s">
        <v>219</v>
      </c>
      <c r="BB468" t="s">
        <v>10948</v>
      </c>
      <c r="BC468">
        <v>83.42</v>
      </c>
      <c r="BE468" t="s">
        <v>201</v>
      </c>
      <c r="BF468" t="s">
        <v>10948</v>
      </c>
      <c r="BG468">
        <v>226.56</v>
      </c>
      <c r="BI468" t="s">
        <v>2737</v>
      </c>
      <c r="BJ468" t="s">
        <v>10948</v>
      </c>
      <c r="BK468">
        <v>35.340000000000003</v>
      </c>
      <c r="BM468" t="s">
        <v>1508</v>
      </c>
      <c r="BN468" t="s">
        <v>10948</v>
      </c>
      <c r="BO468" t="s">
        <v>55</v>
      </c>
      <c r="BP468">
        <v>329.58400000000006</v>
      </c>
    </row>
    <row r="469" spans="1:68" x14ac:dyDescent="0.25">
      <c r="A469" t="s">
        <v>2719</v>
      </c>
      <c r="B469" t="s">
        <v>10948</v>
      </c>
      <c r="C469" t="s">
        <v>21</v>
      </c>
      <c r="D469">
        <v>5599.920000000001</v>
      </c>
      <c r="H469" s="1">
        <v>42218</v>
      </c>
      <c r="I469">
        <v>1290.4780000000001</v>
      </c>
      <c r="K469" s="1">
        <v>42218</v>
      </c>
      <c r="L469">
        <v>1290.4780000000001</v>
      </c>
      <c r="N469" s="1">
        <v>42580</v>
      </c>
      <c r="O469">
        <v>819.154</v>
      </c>
      <c r="Q469" s="1">
        <v>42170</v>
      </c>
      <c r="R469">
        <v>734.14400000000001</v>
      </c>
      <c r="T469" s="1">
        <v>42532</v>
      </c>
      <c r="U469">
        <v>1623.4159999999999</v>
      </c>
      <c r="Y469" t="s">
        <v>2003</v>
      </c>
      <c r="Z469">
        <v>636.60799999999995</v>
      </c>
      <c r="AB469" t="s">
        <v>2003</v>
      </c>
      <c r="AC469">
        <v>636.60799999999995</v>
      </c>
      <c r="AE469" t="s">
        <v>872</v>
      </c>
      <c r="AF469">
        <v>245.08799999999999</v>
      </c>
      <c r="AJ469" t="s">
        <v>2003</v>
      </c>
      <c r="AK469">
        <v>636.60799999999995</v>
      </c>
      <c r="AN469" t="s">
        <v>2003</v>
      </c>
      <c r="AO469">
        <v>636.60799999999995</v>
      </c>
      <c r="AQ469" t="s">
        <v>2003</v>
      </c>
      <c r="AR469">
        <v>636.60799999999995</v>
      </c>
      <c r="AV469" t="s">
        <v>2003</v>
      </c>
      <c r="AW469">
        <v>636.60799999999995</v>
      </c>
      <c r="BA469" t="s">
        <v>769</v>
      </c>
      <c r="BB469" t="s">
        <v>10948</v>
      </c>
      <c r="BC469">
        <v>68.873999999999995</v>
      </c>
      <c r="BE469" t="s">
        <v>733</v>
      </c>
      <c r="BF469" t="s">
        <v>10948</v>
      </c>
      <c r="BG469">
        <v>224.93700000000004</v>
      </c>
      <c r="BI469" t="s">
        <v>1170</v>
      </c>
      <c r="BJ469" t="s">
        <v>10948</v>
      </c>
      <c r="BK469">
        <v>157.68600000000001</v>
      </c>
      <c r="BM469" t="s">
        <v>800</v>
      </c>
      <c r="BN469" t="s">
        <v>10948</v>
      </c>
      <c r="BO469" t="s">
        <v>55</v>
      </c>
      <c r="BP469">
        <v>180.96</v>
      </c>
    </row>
    <row r="470" spans="1:68" x14ac:dyDescent="0.25">
      <c r="A470" t="s">
        <v>3249</v>
      </c>
      <c r="B470" t="s">
        <v>10948</v>
      </c>
      <c r="C470" t="s">
        <v>55</v>
      </c>
      <c r="D470">
        <v>287.90999999999997</v>
      </c>
      <c r="H470" s="1">
        <v>42221</v>
      </c>
      <c r="I470">
        <v>72.650000000000006</v>
      </c>
      <c r="K470" s="1">
        <v>42221</v>
      </c>
      <c r="L470">
        <v>72.650000000000006</v>
      </c>
      <c r="N470" s="1">
        <v>42579</v>
      </c>
      <c r="O470">
        <v>2033.3740000000003</v>
      </c>
      <c r="Q470" s="1">
        <v>41771</v>
      </c>
      <c r="R470">
        <v>734.846</v>
      </c>
      <c r="T470" s="1">
        <v>42923</v>
      </c>
      <c r="U470">
        <v>1620.25</v>
      </c>
      <c r="Y470" t="s">
        <v>2239</v>
      </c>
      <c r="Z470">
        <v>546.81600000000003</v>
      </c>
      <c r="AB470" t="s">
        <v>2239</v>
      </c>
      <c r="AC470">
        <v>546.81600000000003</v>
      </c>
      <c r="AE470" t="s">
        <v>2747</v>
      </c>
      <c r="AF470">
        <v>1240.04</v>
      </c>
      <c r="AJ470" t="s">
        <v>2239</v>
      </c>
      <c r="AK470">
        <v>546.81600000000003</v>
      </c>
      <c r="AN470" t="s">
        <v>2239</v>
      </c>
      <c r="AO470">
        <v>546.81600000000003</v>
      </c>
      <c r="AQ470" t="s">
        <v>2239</v>
      </c>
      <c r="AR470">
        <v>546.81600000000003</v>
      </c>
      <c r="AV470" t="s">
        <v>2239</v>
      </c>
      <c r="AW470">
        <v>546.81600000000003</v>
      </c>
      <c r="BA470" t="s">
        <v>1353</v>
      </c>
      <c r="BB470" t="s">
        <v>10948</v>
      </c>
      <c r="BC470">
        <v>453.43200000000002</v>
      </c>
      <c r="BE470" t="s">
        <v>1919</v>
      </c>
      <c r="BF470" t="s">
        <v>10948</v>
      </c>
      <c r="BG470">
        <v>223.93600000000004</v>
      </c>
      <c r="BI470" t="s">
        <v>3166</v>
      </c>
      <c r="BJ470" t="s">
        <v>10948</v>
      </c>
      <c r="BK470">
        <v>244.53</v>
      </c>
      <c r="BM470" t="s">
        <v>1129</v>
      </c>
      <c r="BN470" t="s">
        <v>10948</v>
      </c>
      <c r="BO470" t="s">
        <v>55</v>
      </c>
      <c r="BP470">
        <v>657.55200000000013</v>
      </c>
    </row>
    <row r="471" spans="1:68" x14ac:dyDescent="0.25">
      <c r="A471" t="s">
        <v>498</v>
      </c>
      <c r="B471" t="s">
        <v>10948</v>
      </c>
      <c r="C471" t="s">
        <v>12</v>
      </c>
      <c r="D471">
        <v>1599.92</v>
      </c>
      <c r="H471" s="1">
        <v>42222</v>
      </c>
      <c r="I471">
        <v>494.86919999999998</v>
      </c>
      <c r="K471" s="1">
        <v>42222</v>
      </c>
      <c r="L471">
        <v>494.86919999999998</v>
      </c>
      <c r="N471" s="1">
        <v>42576</v>
      </c>
      <c r="O471">
        <v>5920.4879999999994</v>
      </c>
      <c r="Q471" s="1">
        <v>42885</v>
      </c>
      <c r="R471">
        <v>736.8904</v>
      </c>
      <c r="T471" s="1">
        <v>42658</v>
      </c>
      <c r="U471">
        <v>1620.1499999999999</v>
      </c>
      <c r="Y471" t="s">
        <v>2032</v>
      </c>
      <c r="Z471">
        <v>36.161999999999999</v>
      </c>
      <c r="AB471" t="s">
        <v>2032</v>
      </c>
      <c r="AC471">
        <v>36.161999999999999</v>
      </c>
      <c r="AE471" t="s">
        <v>2925</v>
      </c>
      <c r="AF471">
        <v>2511.0480000000002</v>
      </c>
      <c r="AJ471" t="s">
        <v>2032</v>
      </c>
      <c r="AK471">
        <v>36.161999999999999</v>
      </c>
      <c r="AN471" t="s">
        <v>2032</v>
      </c>
      <c r="AO471">
        <v>36.161999999999999</v>
      </c>
      <c r="AQ471" t="s">
        <v>2032</v>
      </c>
      <c r="AR471">
        <v>36.161999999999999</v>
      </c>
      <c r="AV471" t="s">
        <v>2032</v>
      </c>
      <c r="AW471">
        <v>36.161999999999999</v>
      </c>
      <c r="BA471" t="s">
        <v>2054</v>
      </c>
      <c r="BB471" t="s">
        <v>10948</v>
      </c>
      <c r="BC471">
        <v>1156.644</v>
      </c>
      <c r="BE471" t="s">
        <v>1060</v>
      </c>
      <c r="BF471" t="s">
        <v>10948</v>
      </c>
      <c r="BG471">
        <v>223.88799999999998</v>
      </c>
      <c r="BI471" t="s">
        <v>429</v>
      </c>
      <c r="BJ471" t="s">
        <v>10948</v>
      </c>
      <c r="BK471">
        <v>80.028000000000006</v>
      </c>
      <c r="BM471" t="s">
        <v>1699</v>
      </c>
      <c r="BN471" t="s">
        <v>10948</v>
      </c>
      <c r="BO471" t="s">
        <v>55</v>
      </c>
      <c r="BP471">
        <v>8.2880000000000003</v>
      </c>
    </row>
    <row r="472" spans="1:68" x14ac:dyDescent="0.25">
      <c r="C472" t="s">
        <v>21</v>
      </c>
      <c r="D472">
        <v>479.97600000000006</v>
      </c>
      <c r="H472" s="1">
        <v>42223</v>
      </c>
      <c r="I472">
        <v>968.2059999999999</v>
      </c>
      <c r="K472" s="1">
        <v>42223</v>
      </c>
      <c r="L472">
        <v>968.2059999999999</v>
      </c>
      <c r="N472" s="1">
        <v>42575</v>
      </c>
      <c r="O472">
        <v>326.964</v>
      </c>
      <c r="Q472" s="1">
        <v>41792</v>
      </c>
      <c r="R472">
        <v>738.59799999999996</v>
      </c>
      <c r="T472" s="1">
        <v>43066</v>
      </c>
      <c r="U472">
        <v>1618.2539999999999</v>
      </c>
      <c r="Y472" t="s">
        <v>1251</v>
      </c>
      <c r="Z472">
        <v>193.92000000000002</v>
      </c>
      <c r="AB472" t="s">
        <v>1251</v>
      </c>
      <c r="AC472">
        <v>193.92000000000002</v>
      </c>
      <c r="AE472" t="s">
        <v>534</v>
      </c>
      <c r="AF472">
        <v>1363.058</v>
      </c>
      <c r="AJ472" t="s">
        <v>1251</v>
      </c>
      <c r="AK472">
        <v>193.92000000000002</v>
      </c>
      <c r="AN472" t="s">
        <v>1251</v>
      </c>
      <c r="AO472">
        <v>193.92000000000002</v>
      </c>
      <c r="AQ472" t="s">
        <v>1251</v>
      </c>
      <c r="AR472">
        <v>193.92000000000002</v>
      </c>
      <c r="AV472" t="s">
        <v>1251</v>
      </c>
      <c r="AW472">
        <v>193.92000000000002</v>
      </c>
      <c r="BA472" t="s">
        <v>726</v>
      </c>
      <c r="BB472" t="s">
        <v>10948</v>
      </c>
      <c r="BC472">
        <v>294.21600000000001</v>
      </c>
      <c r="BE472" t="s">
        <v>436</v>
      </c>
      <c r="BF472" t="s">
        <v>10948</v>
      </c>
      <c r="BG472">
        <v>223.34400000000002</v>
      </c>
      <c r="BI472" t="s">
        <v>3159</v>
      </c>
      <c r="BJ472" t="s">
        <v>10948</v>
      </c>
      <c r="BK472">
        <v>44.460000000000008</v>
      </c>
      <c r="BM472" t="s">
        <v>305</v>
      </c>
      <c r="BN472" t="s">
        <v>10948</v>
      </c>
      <c r="BO472" t="s">
        <v>55</v>
      </c>
      <c r="BP472">
        <v>67.176000000000002</v>
      </c>
    </row>
    <row r="473" spans="1:68" x14ac:dyDescent="0.25">
      <c r="A473" t="s">
        <v>2481</v>
      </c>
      <c r="B473" t="s">
        <v>10948</v>
      </c>
      <c r="C473" t="s">
        <v>79</v>
      </c>
      <c r="D473">
        <v>20.368000000000002</v>
      </c>
      <c r="H473" s="1">
        <v>42224</v>
      </c>
      <c r="I473">
        <v>840.10199999999998</v>
      </c>
      <c r="K473" s="1">
        <v>42224</v>
      </c>
      <c r="L473">
        <v>840.10199999999998</v>
      </c>
      <c r="N473" s="1">
        <v>42574</v>
      </c>
      <c r="O473">
        <v>654.58699999999999</v>
      </c>
      <c r="Q473" s="1">
        <v>41820</v>
      </c>
      <c r="R473">
        <v>739.62400000000002</v>
      </c>
      <c r="T473" s="1">
        <v>42484</v>
      </c>
      <c r="U473">
        <v>1607.1</v>
      </c>
      <c r="Y473" t="s">
        <v>1674</v>
      </c>
      <c r="Z473">
        <v>598.30799999999999</v>
      </c>
      <c r="AB473" t="s">
        <v>1674</v>
      </c>
      <c r="AC473">
        <v>598.30799999999999</v>
      </c>
      <c r="AE473" t="s">
        <v>2351</v>
      </c>
      <c r="AF473">
        <v>827.11999999999989</v>
      </c>
      <c r="AJ473" t="s">
        <v>1674</v>
      </c>
      <c r="AK473">
        <v>598.30799999999999</v>
      </c>
      <c r="AN473" t="s">
        <v>1674</v>
      </c>
      <c r="AO473">
        <v>598.30799999999999</v>
      </c>
      <c r="AQ473" t="s">
        <v>1674</v>
      </c>
      <c r="AR473">
        <v>598.30799999999999</v>
      </c>
      <c r="AV473" t="s">
        <v>1674</v>
      </c>
      <c r="AW473">
        <v>598.30799999999999</v>
      </c>
      <c r="BA473" t="s">
        <v>3103</v>
      </c>
      <c r="BB473" t="s">
        <v>10948</v>
      </c>
      <c r="BC473">
        <v>99.87</v>
      </c>
      <c r="BE473" t="s">
        <v>1016</v>
      </c>
      <c r="BF473" t="s">
        <v>10948</v>
      </c>
      <c r="BG473">
        <v>222.15000000000003</v>
      </c>
      <c r="BI473" t="s">
        <v>2775</v>
      </c>
      <c r="BJ473" t="s">
        <v>10948</v>
      </c>
      <c r="BK473">
        <v>32.064</v>
      </c>
      <c r="BM473" t="s">
        <v>309</v>
      </c>
      <c r="BN473" t="s">
        <v>10948</v>
      </c>
      <c r="BO473" t="s">
        <v>55</v>
      </c>
      <c r="BP473">
        <v>64.383999999999986</v>
      </c>
    </row>
    <row r="474" spans="1:68" x14ac:dyDescent="0.25">
      <c r="C474" t="s">
        <v>12</v>
      </c>
      <c r="D474">
        <v>38.190000000000012</v>
      </c>
      <c r="H474" s="1">
        <v>42225</v>
      </c>
      <c r="I474">
        <v>4878.3920000000007</v>
      </c>
      <c r="K474" s="1">
        <v>42225</v>
      </c>
      <c r="L474">
        <v>4878.3920000000007</v>
      </c>
      <c r="N474" s="1">
        <v>42573</v>
      </c>
      <c r="O474">
        <v>1368.0480000000002</v>
      </c>
      <c r="Q474" s="1">
        <v>41793</v>
      </c>
      <c r="R474">
        <v>741.33600000000001</v>
      </c>
      <c r="T474" s="1">
        <v>42050</v>
      </c>
      <c r="U474">
        <v>1602.38</v>
      </c>
      <c r="Y474" t="s">
        <v>2638</v>
      </c>
      <c r="Z474">
        <v>334.096</v>
      </c>
      <c r="AB474" t="s">
        <v>2638</v>
      </c>
      <c r="AC474">
        <v>334.096</v>
      </c>
      <c r="AE474" t="s">
        <v>2731</v>
      </c>
      <c r="AF474">
        <v>705.32</v>
      </c>
      <c r="AJ474" t="s">
        <v>2638</v>
      </c>
      <c r="AK474">
        <v>334.096</v>
      </c>
      <c r="AN474" t="s">
        <v>2638</v>
      </c>
      <c r="AO474">
        <v>334.096</v>
      </c>
      <c r="AQ474" t="s">
        <v>2638</v>
      </c>
      <c r="AR474">
        <v>334.096</v>
      </c>
      <c r="AV474" t="s">
        <v>2638</v>
      </c>
      <c r="AW474">
        <v>334.096</v>
      </c>
      <c r="BA474" t="s">
        <v>1200</v>
      </c>
      <c r="BB474" t="s">
        <v>10948</v>
      </c>
      <c r="BC474">
        <v>77.88</v>
      </c>
      <c r="BE474" t="s">
        <v>2004</v>
      </c>
      <c r="BF474" t="s">
        <v>10948</v>
      </c>
      <c r="BG474">
        <v>221.98</v>
      </c>
      <c r="BI474" t="s">
        <v>2390</v>
      </c>
      <c r="BJ474" t="s">
        <v>10948</v>
      </c>
      <c r="BK474">
        <v>66.56</v>
      </c>
      <c r="BM474" t="s">
        <v>876</v>
      </c>
      <c r="BN474" t="s">
        <v>10948</v>
      </c>
      <c r="BO474" t="s">
        <v>55</v>
      </c>
      <c r="BP474">
        <v>149.97</v>
      </c>
    </row>
    <row r="475" spans="1:68" x14ac:dyDescent="0.25">
      <c r="A475" t="s">
        <v>1153</v>
      </c>
      <c r="B475" t="s">
        <v>10948</v>
      </c>
      <c r="C475" t="s">
        <v>79</v>
      </c>
      <c r="D475">
        <v>14.624000000000002</v>
      </c>
      <c r="H475" s="1">
        <v>42226</v>
      </c>
      <c r="I475">
        <v>851.47399999999993</v>
      </c>
      <c r="K475" s="1">
        <v>42226</v>
      </c>
      <c r="L475">
        <v>851.47399999999993</v>
      </c>
      <c r="N475" s="1">
        <v>42572</v>
      </c>
      <c r="O475">
        <v>991.09500000000014</v>
      </c>
      <c r="Q475" s="1">
        <v>41708</v>
      </c>
      <c r="R475">
        <v>741.95600000000013</v>
      </c>
      <c r="T475" s="1">
        <v>42400</v>
      </c>
      <c r="U475">
        <v>1601.5539999999999</v>
      </c>
      <c r="Y475" t="s">
        <v>855</v>
      </c>
      <c r="Z475">
        <v>58.644000000000005</v>
      </c>
      <c r="AB475" t="s">
        <v>855</v>
      </c>
      <c r="AC475">
        <v>58.644000000000005</v>
      </c>
      <c r="AE475" t="s">
        <v>808</v>
      </c>
      <c r="AF475">
        <v>638.82000000000005</v>
      </c>
      <c r="AJ475" t="s">
        <v>855</v>
      </c>
      <c r="AK475">
        <v>58.644000000000005</v>
      </c>
      <c r="AN475" t="s">
        <v>855</v>
      </c>
      <c r="AO475">
        <v>58.644000000000005</v>
      </c>
      <c r="AQ475" t="s">
        <v>855</v>
      </c>
      <c r="AR475">
        <v>58.644000000000005</v>
      </c>
      <c r="AV475" t="s">
        <v>855</v>
      </c>
      <c r="AW475">
        <v>58.644000000000005</v>
      </c>
      <c r="BA475" t="s">
        <v>1239</v>
      </c>
      <c r="BB475" t="s">
        <v>10948</v>
      </c>
      <c r="BC475">
        <v>37.44</v>
      </c>
      <c r="BE475" t="s">
        <v>2261</v>
      </c>
      <c r="BF475" t="s">
        <v>10948</v>
      </c>
      <c r="BG475">
        <v>217.44</v>
      </c>
      <c r="BI475" t="s">
        <v>935</v>
      </c>
      <c r="BJ475" t="s">
        <v>10948</v>
      </c>
      <c r="BK475">
        <v>3.9119999999999999</v>
      </c>
      <c r="BM475" t="s">
        <v>1607</v>
      </c>
      <c r="BN475" t="s">
        <v>10948</v>
      </c>
      <c r="BO475" t="s">
        <v>55</v>
      </c>
      <c r="BP475">
        <v>79.959999999999994</v>
      </c>
    </row>
    <row r="476" spans="1:68" x14ac:dyDescent="0.25">
      <c r="C476" t="s">
        <v>21</v>
      </c>
      <c r="D476">
        <v>51.184000000000012</v>
      </c>
      <c r="H476" s="1">
        <v>42227</v>
      </c>
      <c r="I476">
        <v>196.11199999999999</v>
      </c>
      <c r="K476" s="1">
        <v>42227</v>
      </c>
      <c r="L476">
        <v>196.11199999999999</v>
      </c>
      <c r="N476" s="1">
        <v>42571</v>
      </c>
      <c r="O476">
        <v>89.949999999999989</v>
      </c>
      <c r="Q476" s="1">
        <v>42378</v>
      </c>
      <c r="R476">
        <v>743.04600000000005</v>
      </c>
      <c r="T476" s="1">
        <v>42981</v>
      </c>
      <c r="U476">
        <v>1595.8489999999999</v>
      </c>
      <c r="Y476" t="s">
        <v>1997</v>
      </c>
      <c r="Z476">
        <v>176.58</v>
      </c>
      <c r="AB476" t="s">
        <v>1997</v>
      </c>
      <c r="AC476">
        <v>176.58</v>
      </c>
      <c r="AE476" t="s">
        <v>857</v>
      </c>
      <c r="AF476">
        <v>5697.7599999999993</v>
      </c>
      <c r="AJ476" t="s">
        <v>1997</v>
      </c>
      <c r="AK476">
        <v>176.58</v>
      </c>
      <c r="AN476" t="s">
        <v>1997</v>
      </c>
      <c r="AO476">
        <v>176.58</v>
      </c>
      <c r="AQ476" t="s">
        <v>1997</v>
      </c>
      <c r="AR476">
        <v>176.58</v>
      </c>
      <c r="AV476" t="s">
        <v>1997</v>
      </c>
      <c r="AW476">
        <v>176.58</v>
      </c>
      <c r="BA476" t="s">
        <v>545</v>
      </c>
      <c r="BB476" t="s">
        <v>10948</v>
      </c>
      <c r="BC476">
        <v>24.983000000000001</v>
      </c>
      <c r="BE476" t="s">
        <v>2291</v>
      </c>
      <c r="BF476" t="s">
        <v>10948</v>
      </c>
      <c r="BG476">
        <v>215.13</v>
      </c>
      <c r="BI476" t="s">
        <v>219</v>
      </c>
      <c r="BJ476" t="s">
        <v>10948</v>
      </c>
      <c r="BK476">
        <v>83.42</v>
      </c>
      <c r="BM476" t="s">
        <v>1652</v>
      </c>
      <c r="BN476" t="s">
        <v>10948</v>
      </c>
      <c r="BO476" t="s">
        <v>55</v>
      </c>
      <c r="BP476">
        <v>13.139999999999997</v>
      </c>
    </row>
    <row r="477" spans="1:68" x14ac:dyDescent="0.25">
      <c r="A477" t="s">
        <v>869</v>
      </c>
      <c r="B477" t="s">
        <v>10948</v>
      </c>
      <c r="C477" t="s">
        <v>21</v>
      </c>
      <c r="D477">
        <v>15.936000000000002</v>
      </c>
      <c r="H477" s="1">
        <v>42229</v>
      </c>
      <c r="I477">
        <v>586.89599999999996</v>
      </c>
      <c r="K477" s="1">
        <v>42229</v>
      </c>
      <c r="L477">
        <v>586.89599999999996</v>
      </c>
      <c r="N477" s="1">
        <v>42570</v>
      </c>
      <c r="O477">
        <v>1536.454</v>
      </c>
      <c r="Q477" s="1">
        <v>42453</v>
      </c>
      <c r="R477">
        <v>745.77399999999989</v>
      </c>
      <c r="T477" s="1">
        <v>42181</v>
      </c>
      <c r="U477">
        <v>1592.1960000000001</v>
      </c>
      <c r="Y477" t="s">
        <v>1180</v>
      </c>
      <c r="Z477">
        <v>59.696000000000005</v>
      </c>
      <c r="AB477" t="s">
        <v>1180</v>
      </c>
      <c r="AC477">
        <v>59.696000000000005</v>
      </c>
      <c r="AE477" t="s">
        <v>980</v>
      </c>
      <c r="AF477">
        <v>4199.4560000000001</v>
      </c>
      <c r="AJ477" t="s">
        <v>1180</v>
      </c>
      <c r="AK477">
        <v>59.696000000000005</v>
      </c>
      <c r="AN477" t="s">
        <v>1180</v>
      </c>
      <c r="AO477">
        <v>59.696000000000005</v>
      </c>
      <c r="AQ477" t="s">
        <v>1180</v>
      </c>
      <c r="AR477">
        <v>59.696000000000005</v>
      </c>
      <c r="AV477" t="s">
        <v>1180</v>
      </c>
      <c r="AW477">
        <v>59.696000000000005</v>
      </c>
      <c r="BA477" t="s">
        <v>938</v>
      </c>
      <c r="BB477" t="s">
        <v>10948</v>
      </c>
      <c r="BC477">
        <v>67.84</v>
      </c>
      <c r="BE477" t="s">
        <v>2182</v>
      </c>
      <c r="BF477" t="s">
        <v>10948</v>
      </c>
      <c r="BG477">
        <v>214.7</v>
      </c>
      <c r="BI477" t="s">
        <v>769</v>
      </c>
      <c r="BJ477" t="s">
        <v>10948</v>
      </c>
      <c r="BK477">
        <v>68.873999999999995</v>
      </c>
      <c r="BM477" t="s">
        <v>2653</v>
      </c>
      <c r="BN477" t="s">
        <v>10948</v>
      </c>
      <c r="BO477" t="s">
        <v>55</v>
      </c>
      <c r="BP477">
        <v>9.08</v>
      </c>
    </row>
    <row r="478" spans="1:68" x14ac:dyDescent="0.25">
      <c r="A478" t="s">
        <v>1511</v>
      </c>
      <c r="B478" t="s">
        <v>10948</v>
      </c>
      <c r="C478" t="s">
        <v>55</v>
      </c>
      <c r="D478">
        <v>4.7879999999999985</v>
      </c>
      <c r="H478" s="1">
        <v>42231</v>
      </c>
      <c r="I478">
        <v>497.59000000000003</v>
      </c>
      <c r="K478" s="1">
        <v>42231</v>
      </c>
      <c r="L478">
        <v>497.59000000000003</v>
      </c>
      <c r="N478" s="1">
        <v>42569</v>
      </c>
      <c r="O478">
        <v>2891.8580000000006</v>
      </c>
      <c r="Q478" s="1">
        <v>42835</v>
      </c>
      <c r="R478">
        <v>755.529</v>
      </c>
      <c r="T478" s="1">
        <v>42349</v>
      </c>
      <c r="U478">
        <v>1590.8940000000002</v>
      </c>
      <c r="Y478" t="s">
        <v>2162</v>
      </c>
      <c r="Z478">
        <v>120.70400000000001</v>
      </c>
      <c r="AB478" t="s">
        <v>2162</v>
      </c>
      <c r="AC478">
        <v>120.70400000000001</v>
      </c>
      <c r="AE478" t="s">
        <v>2006</v>
      </c>
      <c r="AF478">
        <v>1445.2640000000001</v>
      </c>
      <c r="AJ478" t="s">
        <v>2162</v>
      </c>
      <c r="AK478">
        <v>120.70400000000001</v>
      </c>
      <c r="AN478" t="s">
        <v>2162</v>
      </c>
      <c r="AO478">
        <v>120.70400000000001</v>
      </c>
      <c r="AQ478" t="s">
        <v>2162</v>
      </c>
      <c r="AR478">
        <v>120.70400000000001</v>
      </c>
      <c r="AV478" t="s">
        <v>2162</v>
      </c>
      <c r="AW478">
        <v>120.70400000000001</v>
      </c>
      <c r="BA478" t="s">
        <v>727</v>
      </c>
      <c r="BB478" t="s">
        <v>10948</v>
      </c>
      <c r="BC478">
        <v>26.86</v>
      </c>
      <c r="BE478" t="s">
        <v>3042</v>
      </c>
      <c r="BF478" t="s">
        <v>10948</v>
      </c>
      <c r="BG478">
        <v>213.39999999999998</v>
      </c>
      <c r="BI478" t="s">
        <v>1353</v>
      </c>
      <c r="BJ478" t="s">
        <v>10948</v>
      </c>
      <c r="BK478">
        <v>453.43200000000002</v>
      </c>
      <c r="BM478" t="s">
        <v>1301</v>
      </c>
      <c r="BN478" t="s">
        <v>10948</v>
      </c>
      <c r="BO478" t="s">
        <v>55</v>
      </c>
      <c r="BP478">
        <v>3.5280000000000005</v>
      </c>
    </row>
    <row r="479" spans="1:68" x14ac:dyDescent="0.25">
      <c r="C479" t="s">
        <v>21</v>
      </c>
      <c r="D479">
        <v>6.3840000000000003</v>
      </c>
      <c r="H479" s="1">
        <v>42232</v>
      </c>
      <c r="I479">
        <v>3378.9319999999998</v>
      </c>
      <c r="K479" s="1">
        <v>42232</v>
      </c>
      <c r="L479">
        <v>3378.9319999999998</v>
      </c>
      <c r="N479" s="1">
        <v>42568</v>
      </c>
      <c r="O479">
        <v>2184.88</v>
      </c>
      <c r="Q479" s="1">
        <v>42103</v>
      </c>
      <c r="R479">
        <v>757.99199999999996</v>
      </c>
      <c r="T479" s="1">
        <v>42194</v>
      </c>
      <c r="U479">
        <v>1587.1140000000003</v>
      </c>
      <c r="Y479" t="s">
        <v>2561</v>
      </c>
      <c r="Z479">
        <v>11099.963</v>
      </c>
      <c r="AB479" t="s">
        <v>2561</v>
      </c>
      <c r="AC479">
        <v>11099.963</v>
      </c>
      <c r="AE479" t="s">
        <v>2607</v>
      </c>
      <c r="AF479">
        <v>483.70399999999995</v>
      </c>
      <c r="AJ479" t="s">
        <v>2561</v>
      </c>
      <c r="AK479">
        <v>11099.963</v>
      </c>
      <c r="AN479" t="s">
        <v>2561</v>
      </c>
      <c r="AO479">
        <v>11099.963</v>
      </c>
      <c r="AQ479" t="s">
        <v>2561</v>
      </c>
      <c r="AR479">
        <v>11099.963</v>
      </c>
      <c r="AV479" t="s">
        <v>2561</v>
      </c>
      <c r="AW479">
        <v>11099.963</v>
      </c>
      <c r="BA479" t="s">
        <v>2062</v>
      </c>
      <c r="BB479" t="s">
        <v>10948</v>
      </c>
      <c r="BC479">
        <v>581.58000000000004</v>
      </c>
      <c r="BE479" t="s">
        <v>1487</v>
      </c>
      <c r="BF479" t="s">
        <v>10948</v>
      </c>
      <c r="BG479">
        <v>212.88</v>
      </c>
      <c r="BI479" t="s">
        <v>2054</v>
      </c>
      <c r="BJ479" t="s">
        <v>10948</v>
      </c>
      <c r="BK479">
        <v>1156.644</v>
      </c>
      <c r="BM479" t="s">
        <v>552</v>
      </c>
      <c r="BN479" t="s">
        <v>10948</v>
      </c>
      <c r="BO479" t="s">
        <v>55</v>
      </c>
      <c r="BP479">
        <v>12.22</v>
      </c>
    </row>
    <row r="480" spans="1:68" x14ac:dyDescent="0.25">
      <c r="A480" t="s">
        <v>814</v>
      </c>
      <c r="B480" t="s">
        <v>10948</v>
      </c>
      <c r="C480" t="s">
        <v>12</v>
      </c>
      <c r="D480">
        <v>36.4</v>
      </c>
      <c r="H480" s="1">
        <v>42233</v>
      </c>
      <c r="I480">
        <v>381.64</v>
      </c>
      <c r="K480" s="1">
        <v>42233</v>
      </c>
      <c r="L480">
        <v>381.64</v>
      </c>
      <c r="N480" s="1">
        <v>42567</v>
      </c>
      <c r="O480">
        <v>910.17000000000019</v>
      </c>
      <c r="Q480" s="1">
        <v>42407</v>
      </c>
      <c r="R480">
        <v>762.14200000000005</v>
      </c>
      <c r="T480" s="1">
        <v>42509</v>
      </c>
      <c r="U480">
        <v>1582.008</v>
      </c>
      <c r="Y480" t="s">
        <v>3143</v>
      </c>
      <c r="Z480">
        <v>7999.98</v>
      </c>
      <c r="AB480" t="s">
        <v>3143</v>
      </c>
      <c r="AC480">
        <v>7999.98</v>
      </c>
      <c r="AE480" t="s">
        <v>1823</v>
      </c>
      <c r="AF480">
        <v>881.19200000000001</v>
      </c>
      <c r="AJ480" t="s">
        <v>3143</v>
      </c>
      <c r="AK480">
        <v>7999.98</v>
      </c>
      <c r="AN480" t="s">
        <v>3143</v>
      </c>
      <c r="AO480">
        <v>7999.98</v>
      </c>
      <c r="AQ480" t="s">
        <v>3143</v>
      </c>
      <c r="AR480">
        <v>7999.98</v>
      </c>
      <c r="AV480" t="s">
        <v>3143</v>
      </c>
      <c r="AW480">
        <v>7999.98</v>
      </c>
      <c r="BA480" t="s">
        <v>2282</v>
      </c>
      <c r="BB480" t="s">
        <v>10948</v>
      </c>
      <c r="BC480">
        <v>1057.1399999999999</v>
      </c>
      <c r="BE480" t="s">
        <v>2785</v>
      </c>
      <c r="BF480" t="s">
        <v>10948</v>
      </c>
      <c r="BG480">
        <v>212.67</v>
      </c>
      <c r="BI480" t="s">
        <v>726</v>
      </c>
      <c r="BJ480" t="s">
        <v>10948</v>
      </c>
      <c r="BK480">
        <v>294.21600000000001</v>
      </c>
      <c r="BM480" t="s">
        <v>1852</v>
      </c>
      <c r="BN480" t="s">
        <v>10948</v>
      </c>
      <c r="BO480" t="s">
        <v>55</v>
      </c>
      <c r="BP480">
        <v>18.936</v>
      </c>
    </row>
    <row r="481" spans="1:68" x14ac:dyDescent="0.25">
      <c r="C481" t="s">
        <v>21</v>
      </c>
      <c r="D481">
        <v>29.120000000000005</v>
      </c>
      <c r="H481" s="1">
        <v>42237</v>
      </c>
      <c r="I481">
        <v>2827.5200000000004</v>
      </c>
      <c r="K481" s="1">
        <v>42237</v>
      </c>
      <c r="L481">
        <v>2827.5200000000004</v>
      </c>
      <c r="N481" s="1">
        <v>42566</v>
      </c>
      <c r="O481">
        <v>380.20000000000005</v>
      </c>
      <c r="Q481" s="1">
        <v>42500</v>
      </c>
      <c r="R481">
        <v>763.02</v>
      </c>
      <c r="T481" s="1">
        <v>42897</v>
      </c>
      <c r="U481">
        <v>1580.894</v>
      </c>
      <c r="Y481" t="s">
        <v>474</v>
      </c>
      <c r="Z481">
        <v>65.34</v>
      </c>
      <c r="AB481" t="s">
        <v>474</v>
      </c>
      <c r="AC481">
        <v>65.34</v>
      </c>
      <c r="AE481" t="s">
        <v>61</v>
      </c>
      <c r="AF481">
        <v>4704.6960000000008</v>
      </c>
      <c r="AJ481" t="s">
        <v>474</v>
      </c>
      <c r="AK481">
        <v>65.34</v>
      </c>
      <c r="AN481" t="s">
        <v>474</v>
      </c>
      <c r="AO481">
        <v>65.34</v>
      </c>
      <c r="AQ481" t="s">
        <v>474</v>
      </c>
      <c r="AR481">
        <v>65.34</v>
      </c>
      <c r="AV481" t="s">
        <v>474</v>
      </c>
      <c r="AW481">
        <v>65.34</v>
      </c>
      <c r="BA481" t="s">
        <v>1030</v>
      </c>
      <c r="BB481" t="s">
        <v>10948</v>
      </c>
      <c r="BC481">
        <v>125.67400000000001</v>
      </c>
      <c r="BE481" t="s">
        <v>107</v>
      </c>
      <c r="BF481" t="s">
        <v>10948</v>
      </c>
      <c r="BG481">
        <v>211.16800000000001</v>
      </c>
      <c r="BI481" t="s">
        <v>3103</v>
      </c>
      <c r="BJ481" t="s">
        <v>10948</v>
      </c>
      <c r="BK481">
        <v>99.87</v>
      </c>
      <c r="BM481" t="s">
        <v>594</v>
      </c>
      <c r="BN481" t="s">
        <v>10948</v>
      </c>
      <c r="BO481" t="s">
        <v>55</v>
      </c>
      <c r="BP481">
        <v>29.049999999999997</v>
      </c>
    </row>
    <row r="482" spans="1:68" x14ac:dyDescent="0.25">
      <c r="A482" t="s">
        <v>774</v>
      </c>
      <c r="B482" t="s">
        <v>10948</v>
      </c>
      <c r="C482" t="s">
        <v>55</v>
      </c>
      <c r="D482">
        <v>3.7979999999999992</v>
      </c>
      <c r="H482" s="1">
        <v>42238</v>
      </c>
      <c r="I482">
        <v>66.632000000000005</v>
      </c>
      <c r="K482" s="1">
        <v>42238</v>
      </c>
      <c r="L482">
        <v>66.632000000000005</v>
      </c>
      <c r="N482" s="1">
        <v>42565</v>
      </c>
      <c r="O482">
        <v>2149.9600000000005</v>
      </c>
      <c r="Q482" s="1">
        <v>41828</v>
      </c>
      <c r="R482">
        <v>763.07400000000007</v>
      </c>
      <c r="T482" s="1">
        <v>41952</v>
      </c>
      <c r="U482">
        <v>1574.0940000000001</v>
      </c>
      <c r="Y482" t="s">
        <v>377</v>
      </c>
      <c r="Z482">
        <v>119.508</v>
      </c>
      <c r="AB482" t="s">
        <v>377</v>
      </c>
      <c r="AC482">
        <v>119.508</v>
      </c>
      <c r="AE482" t="s">
        <v>339</v>
      </c>
      <c r="AF482">
        <v>11572.78</v>
      </c>
      <c r="AJ482" t="s">
        <v>377</v>
      </c>
      <c r="AK482">
        <v>119.508</v>
      </c>
      <c r="AN482" t="s">
        <v>377</v>
      </c>
      <c r="AO482">
        <v>119.508</v>
      </c>
      <c r="AQ482" t="s">
        <v>377</v>
      </c>
      <c r="AR482">
        <v>119.508</v>
      </c>
      <c r="AV482" t="s">
        <v>377</v>
      </c>
      <c r="AW482">
        <v>119.508</v>
      </c>
      <c r="BA482" t="s">
        <v>2941</v>
      </c>
      <c r="BB482" t="s">
        <v>10948</v>
      </c>
      <c r="BC482">
        <v>659.10799999999995</v>
      </c>
      <c r="BE482" t="s">
        <v>2438</v>
      </c>
      <c r="BF482" t="s">
        <v>10948</v>
      </c>
      <c r="BG482">
        <v>211.16800000000001</v>
      </c>
      <c r="BI482" t="s">
        <v>1200</v>
      </c>
      <c r="BJ482" t="s">
        <v>10948</v>
      </c>
      <c r="BK482">
        <v>77.88</v>
      </c>
      <c r="BM482" t="s">
        <v>2659</v>
      </c>
      <c r="BN482" t="s">
        <v>10948</v>
      </c>
      <c r="BO482" t="s">
        <v>55</v>
      </c>
      <c r="BP482">
        <v>6.9760000000000009</v>
      </c>
    </row>
    <row r="483" spans="1:68" x14ac:dyDescent="0.25">
      <c r="C483" t="s">
        <v>79</v>
      </c>
      <c r="D483">
        <v>25.32</v>
      </c>
      <c r="H483" s="1">
        <v>42239</v>
      </c>
      <c r="I483">
        <v>1202.2779999999998</v>
      </c>
      <c r="K483" s="1">
        <v>42239</v>
      </c>
      <c r="L483">
        <v>1202.2779999999998</v>
      </c>
      <c r="N483" s="1">
        <v>42563</v>
      </c>
      <c r="O483">
        <v>95.76</v>
      </c>
      <c r="Q483" s="1">
        <v>41806</v>
      </c>
      <c r="R483">
        <v>763.79200000000003</v>
      </c>
      <c r="T483" s="1">
        <v>42124</v>
      </c>
      <c r="U483">
        <v>1571.6950000000002</v>
      </c>
      <c r="Y483" t="s">
        <v>2141</v>
      </c>
      <c r="Z483">
        <v>581.17200000000003</v>
      </c>
      <c r="AB483" t="s">
        <v>2141</v>
      </c>
      <c r="AC483">
        <v>581.17200000000003</v>
      </c>
      <c r="AE483" t="s">
        <v>1565</v>
      </c>
      <c r="AF483">
        <v>96.418000000000006</v>
      </c>
      <c r="AJ483" t="s">
        <v>2141</v>
      </c>
      <c r="AK483">
        <v>581.17200000000003</v>
      </c>
      <c r="AN483" t="s">
        <v>2141</v>
      </c>
      <c r="AO483">
        <v>581.17200000000003</v>
      </c>
      <c r="AQ483" t="s">
        <v>2141</v>
      </c>
      <c r="AR483">
        <v>581.17200000000003</v>
      </c>
      <c r="AV483" t="s">
        <v>2141</v>
      </c>
      <c r="AW483">
        <v>581.17200000000003</v>
      </c>
      <c r="BA483" t="s">
        <v>1015</v>
      </c>
      <c r="BB483" t="s">
        <v>10948</v>
      </c>
      <c r="BC483">
        <v>259.83999999999997</v>
      </c>
      <c r="BE483" t="s">
        <v>2229</v>
      </c>
      <c r="BF483" t="s">
        <v>10948</v>
      </c>
      <c r="BG483">
        <v>211.00799999999998</v>
      </c>
      <c r="BI483" t="s">
        <v>1239</v>
      </c>
      <c r="BJ483" t="s">
        <v>10948</v>
      </c>
      <c r="BK483">
        <v>37.44</v>
      </c>
      <c r="BM483" t="s">
        <v>396</v>
      </c>
      <c r="BN483" t="s">
        <v>10948</v>
      </c>
      <c r="BO483" t="s">
        <v>55</v>
      </c>
      <c r="BP483">
        <v>125.76</v>
      </c>
    </row>
    <row r="484" spans="1:68" x14ac:dyDescent="0.25">
      <c r="A484" t="s">
        <v>1496</v>
      </c>
      <c r="B484" t="s">
        <v>10948</v>
      </c>
      <c r="C484" t="s">
        <v>21</v>
      </c>
      <c r="D484">
        <v>53.878</v>
      </c>
      <c r="H484" s="1">
        <v>42240</v>
      </c>
      <c r="I484">
        <v>7194.7750000000005</v>
      </c>
      <c r="K484" s="1">
        <v>42240</v>
      </c>
      <c r="L484">
        <v>7194.7750000000005</v>
      </c>
      <c r="N484" s="1">
        <v>42561</v>
      </c>
      <c r="O484">
        <v>895.89499999999998</v>
      </c>
      <c r="Q484" s="1">
        <v>42755</v>
      </c>
      <c r="R484">
        <v>767.83800000000008</v>
      </c>
      <c r="T484" s="1">
        <v>41705</v>
      </c>
      <c r="U484">
        <v>1561.0620000000001</v>
      </c>
      <c r="Y484" t="s">
        <v>3013</v>
      </c>
      <c r="Z484">
        <v>1114.384</v>
      </c>
      <c r="AB484" t="s">
        <v>3013</v>
      </c>
      <c r="AC484">
        <v>1114.384</v>
      </c>
      <c r="AE484" t="s">
        <v>2571</v>
      </c>
      <c r="AF484">
        <v>489.37919999999997</v>
      </c>
      <c r="AJ484" t="s">
        <v>3013</v>
      </c>
      <c r="AK484">
        <v>1114.384</v>
      </c>
      <c r="AN484" t="s">
        <v>3013</v>
      </c>
      <c r="AO484">
        <v>1114.384</v>
      </c>
      <c r="AQ484" t="s">
        <v>3013</v>
      </c>
      <c r="AR484">
        <v>1114.384</v>
      </c>
      <c r="AV484" t="s">
        <v>3013</v>
      </c>
      <c r="AW484">
        <v>1114.384</v>
      </c>
      <c r="BA484" t="s">
        <v>338</v>
      </c>
      <c r="BB484" t="s">
        <v>10948</v>
      </c>
      <c r="BC484">
        <v>449.15</v>
      </c>
      <c r="BE484" t="s">
        <v>36</v>
      </c>
      <c r="BF484" t="s">
        <v>10948</v>
      </c>
      <c r="BG484">
        <v>209.96999999999997</v>
      </c>
      <c r="BI484" t="s">
        <v>545</v>
      </c>
      <c r="BJ484" t="s">
        <v>10948</v>
      </c>
      <c r="BK484">
        <v>24.983000000000001</v>
      </c>
      <c r="BM484" t="s">
        <v>284</v>
      </c>
      <c r="BN484" t="s">
        <v>10948</v>
      </c>
      <c r="BO484" t="s">
        <v>55</v>
      </c>
      <c r="BP484">
        <v>28.44</v>
      </c>
    </row>
    <row r="485" spans="1:68" x14ac:dyDescent="0.25">
      <c r="A485" t="s">
        <v>1209</v>
      </c>
      <c r="B485" t="s">
        <v>10948</v>
      </c>
      <c r="C485" t="s">
        <v>55</v>
      </c>
      <c r="D485">
        <v>17.38</v>
      </c>
      <c r="H485" s="1">
        <v>42241</v>
      </c>
      <c r="I485">
        <v>178.52600000000001</v>
      </c>
      <c r="K485" s="1">
        <v>42241</v>
      </c>
      <c r="L485">
        <v>178.52600000000001</v>
      </c>
      <c r="N485" s="1">
        <v>42560</v>
      </c>
      <c r="O485">
        <v>573.28599999999994</v>
      </c>
      <c r="Q485" s="1">
        <v>42609</v>
      </c>
      <c r="R485">
        <v>767.91099999999994</v>
      </c>
      <c r="T485" s="1">
        <v>42092</v>
      </c>
      <c r="U485">
        <v>1559.0800000000002</v>
      </c>
      <c r="Y485" t="s">
        <v>101</v>
      </c>
      <c r="Z485">
        <v>108.93599999999998</v>
      </c>
      <c r="AB485" t="s">
        <v>101</v>
      </c>
      <c r="AC485">
        <v>108.93599999999998</v>
      </c>
      <c r="AE485" t="s">
        <v>2636</v>
      </c>
      <c r="AF485">
        <v>2487.759</v>
      </c>
      <c r="AJ485" t="s">
        <v>101</v>
      </c>
      <c r="AK485">
        <v>108.93599999999998</v>
      </c>
      <c r="AN485" t="s">
        <v>101</v>
      </c>
      <c r="AO485">
        <v>108.93599999999998</v>
      </c>
      <c r="AQ485" t="s">
        <v>101</v>
      </c>
      <c r="AR485">
        <v>108.93599999999998</v>
      </c>
      <c r="AV485" t="s">
        <v>101</v>
      </c>
      <c r="AW485">
        <v>108.93599999999998</v>
      </c>
      <c r="BA485" t="s">
        <v>258</v>
      </c>
      <c r="BB485" t="s">
        <v>10948</v>
      </c>
      <c r="BC485">
        <v>1359.92</v>
      </c>
      <c r="BE485" t="s">
        <v>422</v>
      </c>
      <c r="BF485" t="s">
        <v>10948</v>
      </c>
      <c r="BG485">
        <v>209.93</v>
      </c>
      <c r="BI485" t="s">
        <v>938</v>
      </c>
      <c r="BJ485" t="s">
        <v>10948</v>
      </c>
      <c r="BK485">
        <v>67.84</v>
      </c>
      <c r="BM485" t="s">
        <v>1397</v>
      </c>
      <c r="BN485" t="s">
        <v>10948</v>
      </c>
      <c r="BO485" t="s">
        <v>55</v>
      </c>
      <c r="BP485">
        <v>9.6640000000000015</v>
      </c>
    </row>
    <row r="486" spans="1:68" x14ac:dyDescent="0.25">
      <c r="A486" t="s">
        <v>1637</v>
      </c>
      <c r="B486" t="s">
        <v>10948</v>
      </c>
      <c r="C486" t="s">
        <v>55</v>
      </c>
      <c r="D486">
        <v>242.94</v>
      </c>
      <c r="H486" s="1">
        <v>42243</v>
      </c>
      <c r="I486">
        <v>639.97400000000016</v>
      </c>
      <c r="K486" s="1">
        <v>42243</v>
      </c>
      <c r="L486">
        <v>639.97400000000016</v>
      </c>
      <c r="N486" s="1">
        <v>42559</v>
      </c>
      <c r="O486">
        <v>2616.5120000000002</v>
      </c>
      <c r="Q486" s="1">
        <v>41758</v>
      </c>
      <c r="R486">
        <v>768.84400000000005</v>
      </c>
      <c r="T486" s="1">
        <v>42947</v>
      </c>
      <c r="U486">
        <v>1558.028</v>
      </c>
      <c r="Y486" t="s">
        <v>1896</v>
      </c>
      <c r="Z486">
        <v>508.72799999999995</v>
      </c>
      <c r="AB486" t="s">
        <v>1896</v>
      </c>
      <c r="AC486">
        <v>508.72799999999995</v>
      </c>
      <c r="AE486" t="s">
        <v>2262</v>
      </c>
      <c r="AF486">
        <v>2064.2280000000001</v>
      </c>
      <c r="AJ486" t="s">
        <v>1896</v>
      </c>
      <c r="AK486">
        <v>508.72799999999995</v>
      </c>
      <c r="AN486" t="s">
        <v>1896</v>
      </c>
      <c r="AO486">
        <v>508.72799999999995</v>
      </c>
      <c r="AQ486" t="s">
        <v>1896</v>
      </c>
      <c r="AR486">
        <v>508.72799999999995</v>
      </c>
      <c r="AV486" t="s">
        <v>1896</v>
      </c>
      <c r="AW486">
        <v>508.72799999999995</v>
      </c>
      <c r="BA486" t="s">
        <v>1551</v>
      </c>
      <c r="BB486" t="s">
        <v>10948</v>
      </c>
      <c r="BC486">
        <v>2287.7820000000002</v>
      </c>
      <c r="BE486" t="s">
        <v>2690</v>
      </c>
      <c r="BF486" t="s">
        <v>10948</v>
      </c>
      <c r="BG486">
        <v>209.93</v>
      </c>
      <c r="BI486" t="s">
        <v>727</v>
      </c>
      <c r="BJ486" t="s">
        <v>10948</v>
      </c>
      <c r="BK486">
        <v>26.86</v>
      </c>
      <c r="BM486" t="s">
        <v>2971</v>
      </c>
      <c r="BN486" t="s">
        <v>10948</v>
      </c>
      <c r="BO486" t="s">
        <v>55</v>
      </c>
      <c r="BP486">
        <v>17.64</v>
      </c>
    </row>
    <row r="487" spans="1:68" x14ac:dyDescent="0.25">
      <c r="C487" t="s">
        <v>12</v>
      </c>
      <c r="D487">
        <v>80.98</v>
      </c>
      <c r="H487" s="1">
        <v>42244</v>
      </c>
      <c r="I487">
        <v>6491.2929999999997</v>
      </c>
      <c r="K487" s="1">
        <v>42244</v>
      </c>
      <c r="L487">
        <v>6491.2929999999997</v>
      </c>
      <c r="N487" s="1">
        <v>42558</v>
      </c>
      <c r="O487">
        <v>3882.2310000000011</v>
      </c>
      <c r="Q487" s="1">
        <v>42553</v>
      </c>
      <c r="R487">
        <v>772.78599999999994</v>
      </c>
      <c r="T487" s="1">
        <v>42069</v>
      </c>
      <c r="U487">
        <v>1555.2440000000001</v>
      </c>
      <c r="Y487" t="s">
        <v>2551</v>
      </c>
      <c r="Z487">
        <v>455.45600000000013</v>
      </c>
      <c r="AB487" t="s">
        <v>2551</v>
      </c>
      <c r="AC487">
        <v>455.45600000000013</v>
      </c>
      <c r="AE487" t="s">
        <v>2717</v>
      </c>
      <c r="AF487">
        <v>58.344000000000001</v>
      </c>
      <c r="AJ487" t="s">
        <v>2551</v>
      </c>
      <c r="AK487">
        <v>455.45600000000013</v>
      </c>
      <c r="AN487" t="s">
        <v>2551</v>
      </c>
      <c r="AO487">
        <v>455.45600000000013</v>
      </c>
      <c r="AQ487" t="s">
        <v>2551</v>
      </c>
      <c r="AR487">
        <v>455.45600000000013</v>
      </c>
      <c r="AV487" t="s">
        <v>2551</v>
      </c>
      <c r="AW487">
        <v>455.45600000000013</v>
      </c>
      <c r="BA487" t="s">
        <v>972</v>
      </c>
      <c r="BB487" t="s">
        <v>10948</v>
      </c>
      <c r="BC487">
        <v>123.556</v>
      </c>
      <c r="BE487" t="s">
        <v>2368</v>
      </c>
      <c r="BF487" t="s">
        <v>10948</v>
      </c>
      <c r="BG487">
        <v>208.29599999999999</v>
      </c>
      <c r="BI487" t="s">
        <v>2062</v>
      </c>
      <c r="BJ487" t="s">
        <v>10948</v>
      </c>
      <c r="BK487">
        <v>581.58000000000004</v>
      </c>
      <c r="BM487" t="s">
        <v>1624</v>
      </c>
      <c r="BN487" t="s">
        <v>10948</v>
      </c>
      <c r="BO487" t="s">
        <v>55</v>
      </c>
      <c r="BP487">
        <v>13.76</v>
      </c>
    </row>
    <row r="488" spans="1:68" x14ac:dyDescent="0.25">
      <c r="A488" t="s">
        <v>477</v>
      </c>
      <c r="B488" t="s">
        <v>10948</v>
      </c>
      <c r="C488" t="s">
        <v>79</v>
      </c>
      <c r="D488">
        <v>307.72399999999999</v>
      </c>
      <c r="H488" s="1">
        <v>42245</v>
      </c>
      <c r="I488">
        <v>246.5</v>
      </c>
      <c r="K488" s="1">
        <v>42245</v>
      </c>
      <c r="L488">
        <v>246.5</v>
      </c>
      <c r="N488" s="1">
        <v>42555</v>
      </c>
      <c r="O488">
        <v>1651.3009999999999</v>
      </c>
      <c r="Q488" s="1">
        <v>42680</v>
      </c>
      <c r="R488">
        <v>773.25600000000009</v>
      </c>
      <c r="T488" s="1">
        <v>42083</v>
      </c>
      <c r="U488">
        <v>1548.1940000000002</v>
      </c>
      <c r="Y488" t="s">
        <v>2914</v>
      </c>
      <c r="Z488">
        <v>168.744</v>
      </c>
      <c r="AB488" t="s">
        <v>2914</v>
      </c>
      <c r="AC488">
        <v>168.744</v>
      </c>
      <c r="AE488" t="s">
        <v>1613</v>
      </c>
      <c r="AF488">
        <v>89.408000000000015</v>
      </c>
      <c r="AJ488" t="s">
        <v>2914</v>
      </c>
      <c r="AK488">
        <v>168.744</v>
      </c>
      <c r="AN488" t="s">
        <v>2914</v>
      </c>
      <c r="AO488">
        <v>168.744</v>
      </c>
      <c r="AQ488" t="s">
        <v>2914</v>
      </c>
      <c r="AR488">
        <v>168.744</v>
      </c>
      <c r="AV488" t="s">
        <v>2914</v>
      </c>
      <c r="AW488">
        <v>168.744</v>
      </c>
      <c r="BA488" t="s">
        <v>3248</v>
      </c>
      <c r="BB488" t="s">
        <v>10948</v>
      </c>
      <c r="BC488">
        <v>371.97600000000006</v>
      </c>
      <c r="BE488" t="s">
        <v>1574</v>
      </c>
      <c r="BF488" t="s">
        <v>10948</v>
      </c>
      <c r="BG488">
        <v>207.92000000000002</v>
      </c>
      <c r="BI488" t="s">
        <v>2282</v>
      </c>
      <c r="BJ488" t="s">
        <v>10948</v>
      </c>
      <c r="BK488">
        <v>1057.1399999999999</v>
      </c>
      <c r="BM488" t="s">
        <v>629</v>
      </c>
      <c r="BN488" t="s">
        <v>10948</v>
      </c>
      <c r="BO488" t="s">
        <v>55</v>
      </c>
      <c r="BP488">
        <v>20.568000000000001</v>
      </c>
    </row>
    <row r="489" spans="1:68" x14ac:dyDescent="0.25">
      <c r="A489" t="s">
        <v>193</v>
      </c>
      <c r="B489" t="s">
        <v>10948</v>
      </c>
      <c r="C489" t="s">
        <v>79</v>
      </c>
      <c r="D489">
        <v>182.94</v>
      </c>
      <c r="H489" s="1">
        <v>42247</v>
      </c>
      <c r="I489">
        <v>2601.797</v>
      </c>
      <c r="K489" s="1">
        <v>42247</v>
      </c>
      <c r="L489">
        <v>2601.797</v>
      </c>
      <c r="N489" s="1">
        <v>42554</v>
      </c>
      <c r="O489">
        <v>847.7</v>
      </c>
      <c r="Q489" s="1">
        <v>41909</v>
      </c>
      <c r="R489">
        <v>773.43999999999994</v>
      </c>
      <c r="T489" s="1">
        <v>42472</v>
      </c>
      <c r="U489">
        <v>1542.5300000000002</v>
      </c>
      <c r="Y489" t="s">
        <v>2913</v>
      </c>
      <c r="Z489">
        <v>96.03</v>
      </c>
      <c r="AB489" t="s">
        <v>2913</v>
      </c>
      <c r="AC489">
        <v>96.03</v>
      </c>
      <c r="AE489" t="s">
        <v>2036</v>
      </c>
      <c r="AF489">
        <v>421.00799999999998</v>
      </c>
      <c r="AJ489" t="s">
        <v>2913</v>
      </c>
      <c r="AK489">
        <v>96.03</v>
      </c>
      <c r="AN489" t="s">
        <v>2913</v>
      </c>
      <c r="AO489">
        <v>96.03</v>
      </c>
      <c r="AQ489" t="s">
        <v>2913</v>
      </c>
      <c r="AR489">
        <v>96.03</v>
      </c>
      <c r="AV489" t="s">
        <v>2913</v>
      </c>
      <c r="AW489">
        <v>96.03</v>
      </c>
      <c r="BA489" t="s">
        <v>1514</v>
      </c>
      <c r="BB489" t="s">
        <v>10948</v>
      </c>
      <c r="BC489">
        <v>78.272000000000006</v>
      </c>
      <c r="BE489" t="s">
        <v>1793</v>
      </c>
      <c r="BF489" t="s">
        <v>10948</v>
      </c>
      <c r="BG489">
        <v>207.59200000000001</v>
      </c>
      <c r="BI489" t="s">
        <v>1030</v>
      </c>
      <c r="BJ489" t="s">
        <v>10948</v>
      </c>
      <c r="BK489">
        <v>125.67400000000001</v>
      </c>
      <c r="BM489" t="s">
        <v>3167</v>
      </c>
      <c r="BN489" t="s">
        <v>10948</v>
      </c>
      <c r="BO489" t="s">
        <v>55</v>
      </c>
      <c r="BP489">
        <v>13.344000000000001</v>
      </c>
    </row>
    <row r="490" spans="1:68" x14ac:dyDescent="0.25">
      <c r="A490" t="s">
        <v>176</v>
      </c>
      <c r="B490" t="s">
        <v>10948</v>
      </c>
      <c r="C490" t="s">
        <v>55</v>
      </c>
      <c r="D490">
        <v>332.94</v>
      </c>
      <c r="H490" s="1">
        <v>42248</v>
      </c>
      <c r="I490">
        <v>2367.5639999999999</v>
      </c>
      <c r="K490" s="1">
        <v>42248</v>
      </c>
      <c r="L490">
        <v>2367.5639999999999</v>
      </c>
      <c r="N490" s="1">
        <v>42553</v>
      </c>
      <c r="O490">
        <v>772.78599999999994</v>
      </c>
      <c r="Q490" s="1">
        <v>41790</v>
      </c>
      <c r="R490">
        <v>773.7</v>
      </c>
      <c r="T490" s="1">
        <v>42570</v>
      </c>
      <c r="U490">
        <v>1536.454</v>
      </c>
      <c r="Y490" t="s">
        <v>1962</v>
      </c>
      <c r="Z490">
        <v>119.55600000000001</v>
      </c>
      <c r="AB490" t="s">
        <v>1962</v>
      </c>
      <c r="AC490">
        <v>119.55600000000001</v>
      </c>
      <c r="AE490" t="s">
        <v>333</v>
      </c>
      <c r="AF490">
        <v>29.952000000000002</v>
      </c>
      <c r="AJ490" t="s">
        <v>1962</v>
      </c>
      <c r="AK490">
        <v>119.55600000000001</v>
      </c>
      <c r="AN490" t="s">
        <v>1962</v>
      </c>
      <c r="AO490">
        <v>119.55600000000001</v>
      </c>
      <c r="AQ490" t="s">
        <v>1962</v>
      </c>
      <c r="AR490">
        <v>119.55600000000001</v>
      </c>
      <c r="AV490" t="s">
        <v>1962</v>
      </c>
      <c r="AW490">
        <v>119.55600000000001</v>
      </c>
      <c r="BA490" t="s">
        <v>680</v>
      </c>
      <c r="BB490" t="s">
        <v>10948</v>
      </c>
      <c r="BC490">
        <v>2318.04</v>
      </c>
      <c r="BE490" t="s">
        <v>2266</v>
      </c>
      <c r="BF490" t="s">
        <v>10948</v>
      </c>
      <c r="BG490">
        <v>207.48</v>
      </c>
      <c r="BI490" t="s">
        <v>2941</v>
      </c>
      <c r="BJ490" t="s">
        <v>10948</v>
      </c>
      <c r="BK490">
        <v>659.10799999999995</v>
      </c>
      <c r="BM490" t="s">
        <v>1011</v>
      </c>
      <c r="BN490" t="s">
        <v>10948</v>
      </c>
      <c r="BO490" t="s">
        <v>55</v>
      </c>
      <c r="BP490">
        <v>4.4879999999999995</v>
      </c>
    </row>
    <row r="491" spans="1:68" x14ac:dyDescent="0.25">
      <c r="A491" t="s">
        <v>2376</v>
      </c>
      <c r="B491" t="s">
        <v>10948</v>
      </c>
      <c r="C491" t="s">
        <v>12</v>
      </c>
      <c r="D491">
        <v>369.92600000000004</v>
      </c>
      <c r="H491" s="1">
        <v>42250</v>
      </c>
      <c r="I491">
        <v>1874.8980000000001</v>
      </c>
      <c r="K491" s="1">
        <v>42250</v>
      </c>
      <c r="L491">
        <v>1874.8980000000001</v>
      </c>
      <c r="N491" s="1">
        <v>42552</v>
      </c>
      <c r="O491">
        <v>1724.376</v>
      </c>
      <c r="Q491" s="1">
        <v>42775</v>
      </c>
      <c r="R491">
        <v>773.76400000000001</v>
      </c>
      <c r="T491" s="1">
        <v>42160</v>
      </c>
      <c r="U491">
        <v>1533.1979999999999</v>
      </c>
      <c r="Y491" t="s">
        <v>2771</v>
      </c>
      <c r="Z491">
        <v>291.45599999999996</v>
      </c>
      <c r="AB491" t="s">
        <v>2771</v>
      </c>
      <c r="AC491">
        <v>291.45599999999996</v>
      </c>
      <c r="AE491" t="s">
        <v>890</v>
      </c>
      <c r="AF491">
        <v>105.14400000000001</v>
      </c>
      <c r="AJ491" t="s">
        <v>2771</v>
      </c>
      <c r="AK491">
        <v>291.45599999999996</v>
      </c>
      <c r="AN491" t="s">
        <v>2771</v>
      </c>
      <c r="AO491">
        <v>291.45599999999996</v>
      </c>
      <c r="AQ491" t="s">
        <v>2771</v>
      </c>
      <c r="AR491">
        <v>291.45599999999996</v>
      </c>
      <c r="AV491" t="s">
        <v>2771</v>
      </c>
      <c r="AW491">
        <v>291.45599999999996</v>
      </c>
      <c r="BA491" t="s">
        <v>1225</v>
      </c>
      <c r="BB491" t="s">
        <v>10948</v>
      </c>
      <c r="BC491">
        <v>3211.3799999999997</v>
      </c>
      <c r="BE491" t="s">
        <v>1601</v>
      </c>
      <c r="BF491" t="s">
        <v>10948</v>
      </c>
      <c r="BG491">
        <v>207.10700000000003</v>
      </c>
      <c r="BI491" t="s">
        <v>1015</v>
      </c>
      <c r="BJ491" t="s">
        <v>10948</v>
      </c>
      <c r="BK491">
        <v>259.83999999999997</v>
      </c>
      <c r="BM491" t="s">
        <v>2101</v>
      </c>
      <c r="BN491" t="s">
        <v>10948</v>
      </c>
      <c r="BO491" t="s">
        <v>55</v>
      </c>
      <c r="BP491">
        <v>8.26</v>
      </c>
    </row>
    <row r="492" spans="1:68" x14ac:dyDescent="0.25">
      <c r="A492" t="s">
        <v>2542</v>
      </c>
      <c r="B492" t="s">
        <v>10948</v>
      </c>
      <c r="C492" t="s">
        <v>79</v>
      </c>
      <c r="D492">
        <v>121.10400000000003</v>
      </c>
      <c r="H492" s="1">
        <v>42251</v>
      </c>
      <c r="I492">
        <v>1071.2839999999999</v>
      </c>
      <c r="K492" s="1">
        <v>42251</v>
      </c>
      <c r="L492">
        <v>1071.2839999999999</v>
      </c>
      <c r="N492" s="1">
        <v>42551</v>
      </c>
      <c r="O492">
        <v>1352.9499999999998</v>
      </c>
      <c r="Q492" s="1">
        <v>42734</v>
      </c>
      <c r="R492">
        <v>773.774</v>
      </c>
      <c r="T492" s="1">
        <v>42421</v>
      </c>
      <c r="U492">
        <v>1524.126</v>
      </c>
      <c r="Y492" t="s">
        <v>2512</v>
      </c>
      <c r="Z492">
        <v>171.08799999999999</v>
      </c>
      <c r="AB492" t="s">
        <v>2512</v>
      </c>
      <c r="AC492">
        <v>171.08799999999999</v>
      </c>
      <c r="AE492" t="s">
        <v>1276</v>
      </c>
      <c r="AF492">
        <v>518.93999999999994</v>
      </c>
      <c r="AJ492" t="s">
        <v>2512</v>
      </c>
      <c r="AK492">
        <v>171.08799999999999</v>
      </c>
      <c r="AN492" t="s">
        <v>2512</v>
      </c>
      <c r="AO492">
        <v>171.08799999999999</v>
      </c>
      <c r="AQ492" t="s">
        <v>2512</v>
      </c>
      <c r="AR492">
        <v>171.08799999999999</v>
      </c>
      <c r="AV492" t="s">
        <v>2512</v>
      </c>
      <c r="AW492">
        <v>171.08799999999999</v>
      </c>
      <c r="BA492" t="s">
        <v>1819</v>
      </c>
      <c r="BB492" t="s">
        <v>10948</v>
      </c>
      <c r="BC492">
        <v>38.591999999999999</v>
      </c>
      <c r="BE492" t="s">
        <v>2453</v>
      </c>
      <c r="BF492" t="s">
        <v>10948</v>
      </c>
      <c r="BG492">
        <v>206.8</v>
      </c>
      <c r="BI492" t="s">
        <v>338</v>
      </c>
      <c r="BJ492" t="s">
        <v>10948</v>
      </c>
      <c r="BK492">
        <v>449.15</v>
      </c>
      <c r="BM492" t="s">
        <v>2487</v>
      </c>
      <c r="BN492" t="s">
        <v>10948</v>
      </c>
      <c r="BO492" t="s">
        <v>55</v>
      </c>
      <c r="BP492">
        <v>26.405999999999992</v>
      </c>
    </row>
    <row r="493" spans="1:68" x14ac:dyDescent="0.25">
      <c r="A493" t="s">
        <v>2092</v>
      </c>
      <c r="B493" t="s">
        <v>10948</v>
      </c>
      <c r="C493" t="s">
        <v>21</v>
      </c>
      <c r="D493">
        <v>479.72</v>
      </c>
      <c r="H493" s="1">
        <v>42252</v>
      </c>
      <c r="I493">
        <v>934.10300000000007</v>
      </c>
      <c r="K493" s="1">
        <v>42252</v>
      </c>
      <c r="L493">
        <v>934.10300000000007</v>
      </c>
      <c r="N493" s="1">
        <v>42550</v>
      </c>
      <c r="O493">
        <v>191.88</v>
      </c>
      <c r="Q493" s="1">
        <v>42800</v>
      </c>
      <c r="R493">
        <v>778.2360000000001</v>
      </c>
      <c r="T493" s="1">
        <v>41982</v>
      </c>
      <c r="U493">
        <v>1522.6519999999998</v>
      </c>
      <c r="Y493" t="s">
        <v>963</v>
      </c>
      <c r="Z493">
        <v>125.786</v>
      </c>
      <c r="AB493" t="s">
        <v>963</v>
      </c>
      <c r="AC493">
        <v>125.786</v>
      </c>
      <c r="AE493" t="s">
        <v>1535</v>
      </c>
      <c r="AF493">
        <v>317.77200000000005</v>
      </c>
      <c r="AJ493" t="s">
        <v>963</v>
      </c>
      <c r="AK493">
        <v>125.786</v>
      </c>
      <c r="AN493" t="s">
        <v>963</v>
      </c>
      <c r="AO493">
        <v>125.786</v>
      </c>
      <c r="AQ493" t="s">
        <v>963</v>
      </c>
      <c r="AR493">
        <v>125.786</v>
      </c>
      <c r="AV493" t="s">
        <v>963</v>
      </c>
      <c r="AW493">
        <v>125.786</v>
      </c>
      <c r="BA493" t="s">
        <v>2127</v>
      </c>
      <c r="BB493" t="s">
        <v>10948</v>
      </c>
      <c r="BC493">
        <v>155.82000000000002</v>
      </c>
      <c r="BE493" t="s">
        <v>2753</v>
      </c>
      <c r="BF493" t="s">
        <v>10948</v>
      </c>
      <c r="BG493">
        <v>206.75600000000003</v>
      </c>
      <c r="BI493" t="s">
        <v>258</v>
      </c>
      <c r="BJ493" t="s">
        <v>10948</v>
      </c>
      <c r="BK493">
        <v>1359.92</v>
      </c>
      <c r="BM493" t="s">
        <v>1608</v>
      </c>
      <c r="BN493" t="s">
        <v>10948</v>
      </c>
      <c r="BO493" t="s">
        <v>55</v>
      </c>
      <c r="BP493">
        <v>60.339999999999996</v>
      </c>
    </row>
    <row r="494" spans="1:68" x14ac:dyDescent="0.25">
      <c r="A494" t="s">
        <v>40</v>
      </c>
      <c r="B494" t="s">
        <v>10948</v>
      </c>
      <c r="C494" t="s">
        <v>21</v>
      </c>
      <c r="D494">
        <v>513.024</v>
      </c>
      <c r="H494" s="1">
        <v>42253</v>
      </c>
      <c r="I494">
        <v>1005.654</v>
      </c>
      <c r="K494" s="1">
        <v>42253</v>
      </c>
      <c r="L494">
        <v>1005.654</v>
      </c>
      <c r="N494" s="1">
        <v>42549</v>
      </c>
      <c r="O494">
        <v>877.15600000000018</v>
      </c>
      <c r="Q494" s="1">
        <v>42548</v>
      </c>
      <c r="R494">
        <v>778.70600000000013</v>
      </c>
      <c r="T494" s="1">
        <v>42996</v>
      </c>
      <c r="U494">
        <v>1511.9299999999998</v>
      </c>
      <c r="Y494" t="s">
        <v>1892</v>
      </c>
      <c r="Z494">
        <v>145.69</v>
      </c>
      <c r="AB494" t="s">
        <v>1892</v>
      </c>
      <c r="AC494">
        <v>145.69</v>
      </c>
      <c r="AE494" t="s">
        <v>3171</v>
      </c>
      <c r="AF494">
        <v>75.623999999999995</v>
      </c>
      <c r="AJ494" t="s">
        <v>1892</v>
      </c>
      <c r="AK494">
        <v>145.69</v>
      </c>
      <c r="AN494" t="s">
        <v>1892</v>
      </c>
      <c r="AO494">
        <v>145.69</v>
      </c>
      <c r="AQ494" t="s">
        <v>1892</v>
      </c>
      <c r="AR494">
        <v>145.69</v>
      </c>
      <c r="AV494" t="s">
        <v>1892</v>
      </c>
      <c r="AW494">
        <v>145.69</v>
      </c>
      <c r="BA494" t="s">
        <v>1994</v>
      </c>
      <c r="BB494" t="s">
        <v>10948</v>
      </c>
      <c r="BC494">
        <v>359.23399999999998</v>
      </c>
      <c r="BE494" t="s">
        <v>3012</v>
      </c>
      <c r="BF494" t="s">
        <v>10948</v>
      </c>
      <c r="BG494">
        <v>203.92</v>
      </c>
      <c r="BI494" t="s">
        <v>1551</v>
      </c>
      <c r="BJ494" t="s">
        <v>10948</v>
      </c>
      <c r="BK494">
        <v>2287.7820000000002</v>
      </c>
      <c r="BM494" t="s">
        <v>2065</v>
      </c>
      <c r="BN494" t="s">
        <v>10948</v>
      </c>
      <c r="BO494" t="s">
        <v>55</v>
      </c>
      <c r="BP494">
        <v>2.8899999999999992</v>
      </c>
    </row>
    <row r="495" spans="1:68" x14ac:dyDescent="0.25">
      <c r="A495" t="s">
        <v>753</v>
      </c>
      <c r="B495" t="s">
        <v>10948</v>
      </c>
      <c r="C495" t="s">
        <v>79</v>
      </c>
      <c r="D495">
        <v>991.76400000000012</v>
      </c>
      <c r="H495" s="1">
        <v>42254</v>
      </c>
      <c r="I495">
        <v>2922.6669999999999</v>
      </c>
      <c r="K495" s="1">
        <v>42254</v>
      </c>
      <c r="L495">
        <v>2922.6669999999999</v>
      </c>
      <c r="N495" s="1">
        <v>42548</v>
      </c>
      <c r="O495">
        <v>778.70600000000013</v>
      </c>
      <c r="Q495" s="1">
        <v>42644</v>
      </c>
      <c r="R495">
        <v>781.41400000000021</v>
      </c>
      <c r="T495" s="1">
        <v>41940</v>
      </c>
      <c r="U495">
        <v>1510.5820000000001</v>
      </c>
      <c r="Y495" t="s">
        <v>2300</v>
      </c>
      <c r="Z495">
        <v>196.24800000000002</v>
      </c>
      <c r="AB495" t="s">
        <v>2300</v>
      </c>
      <c r="AC495">
        <v>196.24800000000002</v>
      </c>
      <c r="AE495" t="s">
        <v>2229</v>
      </c>
      <c r="AF495">
        <v>443.99600000000004</v>
      </c>
      <c r="AJ495" t="s">
        <v>2300</v>
      </c>
      <c r="AK495">
        <v>196.24800000000002</v>
      </c>
      <c r="AN495" t="s">
        <v>2300</v>
      </c>
      <c r="AO495">
        <v>196.24800000000002</v>
      </c>
      <c r="AQ495" t="s">
        <v>2300</v>
      </c>
      <c r="AR495">
        <v>196.24800000000002</v>
      </c>
      <c r="AV495" t="s">
        <v>2300</v>
      </c>
      <c r="AW495">
        <v>196.24800000000002</v>
      </c>
      <c r="BA495" t="s">
        <v>657</v>
      </c>
      <c r="BB495" t="s">
        <v>10948</v>
      </c>
      <c r="BC495">
        <v>632</v>
      </c>
      <c r="BE495" t="s">
        <v>1728</v>
      </c>
      <c r="BF495" t="s">
        <v>10948</v>
      </c>
      <c r="BG495">
        <v>203.136</v>
      </c>
      <c r="BI495" t="s">
        <v>972</v>
      </c>
      <c r="BJ495" t="s">
        <v>10948</v>
      </c>
      <c r="BK495">
        <v>123.556</v>
      </c>
      <c r="BM495" t="s">
        <v>392</v>
      </c>
      <c r="BN495" t="s">
        <v>10948</v>
      </c>
      <c r="BO495" t="s">
        <v>55</v>
      </c>
      <c r="BP495">
        <v>8.6079999999999988</v>
      </c>
    </row>
    <row r="496" spans="1:68" x14ac:dyDescent="0.25">
      <c r="C496" t="s">
        <v>12</v>
      </c>
      <c r="D496">
        <v>1652.94</v>
      </c>
      <c r="H496" s="1">
        <v>42255</v>
      </c>
      <c r="I496">
        <v>89.64</v>
      </c>
      <c r="K496" s="1">
        <v>42255</v>
      </c>
      <c r="L496">
        <v>89.64</v>
      </c>
      <c r="N496" s="1">
        <v>42547</v>
      </c>
      <c r="O496">
        <v>1919.6000000000001</v>
      </c>
      <c r="Q496" s="1">
        <v>42668</v>
      </c>
      <c r="R496">
        <v>783.96000000000015</v>
      </c>
      <c r="T496" s="1">
        <v>42911</v>
      </c>
      <c r="U496">
        <v>1508.3520000000001</v>
      </c>
      <c r="Y496" t="s">
        <v>2285</v>
      </c>
      <c r="Z496">
        <v>161.92000000000002</v>
      </c>
      <c r="AB496" t="s">
        <v>2285</v>
      </c>
      <c r="AC496">
        <v>161.92000000000002</v>
      </c>
      <c r="AE496" t="s">
        <v>87</v>
      </c>
      <c r="AF496">
        <v>15610.9656</v>
      </c>
      <c r="AJ496" t="s">
        <v>2285</v>
      </c>
      <c r="AK496">
        <v>161.92000000000002</v>
      </c>
      <c r="AN496" t="s">
        <v>2285</v>
      </c>
      <c r="AO496">
        <v>161.92000000000002</v>
      </c>
      <c r="AQ496" t="s">
        <v>2285</v>
      </c>
      <c r="AR496">
        <v>161.92000000000002</v>
      </c>
      <c r="AV496" t="s">
        <v>2285</v>
      </c>
      <c r="AW496">
        <v>161.92000000000002</v>
      </c>
      <c r="BA496" t="s">
        <v>3115</v>
      </c>
      <c r="BB496" t="s">
        <v>10948</v>
      </c>
      <c r="BC496">
        <v>428.40000000000003</v>
      </c>
      <c r="BE496" t="s">
        <v>1247</v>
      </c>
      <c r="BF496" t="s">
        <v>10948</v>
      </c>
      <c r="BG496">
        <v>201.69600000000003</v>
      </c>
      <c r="BI496" t="s">
        <v>3248</v>
      </c>
      <c r="BJ496" t="s">
        <v>10948</v>
      </c>
      <c r="BK496">
        <v>371.97600000000006</v>
      </c>
      <c r="BM496" t="s">
        <v>2071</v>
      </c>
      <c r="BN496" t="s">
        <v>10948</v>
      </c>
      <c r="BO496" t="s">
        <v>55</v>
      </c>
      <c r="BP496">
        <v>34.370000000000005</v>
      </c>
    </row>
    <row r="497" spans="1:68" x14ac:dyDescent="0.25">
      <c r="A497" t="s">
        <v>1120</v>
      </c>
      <c r="B497" t="s">
        <v>10948</v>
      </c>
      <c r="C497" t="s">
        <v>55</v>
      </c>
      <c r="D497">
        <v>1652.94</v>
      </c>
      <c r="H497" s="1">
        <v>42257</v>
      </c>
      <c r="I497">
        <v>1415.7259999999999</v>
      </c>
      <c r="K497" s="1">
        <v>42257</v>
      </c>
      <c r="L497">
        <v>1415.7259999999999</v>
      </c>
      <c r="N497" s="1">
        <v>42546</v>
      </c>
      <c r="O497">
        <v>893.26599999999996</v>
      </c>
      <c r="Q497" s="1">
        <v>42044</v>
      </c>
      <c r="R497">
        <v>785.55200000000002</v>
      </c>
      <c r="T497" s="1">
        <v>42822</v>
      </c>
      <c r="U497">
        <v>1504.702</v>
      </c>
      <c r="Y497" t="s">
        <v>2526</v>
      </c>
      <c r="Z497">
        <v>513.71199999999999</v>
      </c>
      <c r="AB497" t="s">
        <v>2526</v>
      </c>
      <c r="AC497">
        <v>513.71199999999999</v>
      </c>
      <c r="AE497" t="s">
        <v>1627</v>
      </c>
      <c r="AF497">
        <v>917.92000000000007</v>
      </c>
      <c r="AJ497" t="s">
        <v>2526</v>
      </c>
      <c r="AK497">
        <v>513.71199999999999</v>
      </c>
      <c r="AN497" t="s">
        <v>2526</v>
      </c>
      <c r="AO497">
        <v>513.71199999999999</v>
      </c>
      <c r="AQ497" t="s">
        <v>2526</v>
      </c>
      <c r="AR497">
        <v>513.71199999999999</v>
      </c>
      <c r="AV497" t="s">
        <v>2526</v>
      </c>
      <c r="AW497">
        <v>513.71199999999999</v>
      </c>
      <c r="BA497" t="s">
        <v>854</v>
      </c>
      <c r="BB497" t="s">
        <v>10948</v>
      </c>
      <c r="BC497">
        <v>141.36799999999999</v>
      </c>
      <c r="BE497" t="s">
        <v>3131</v>
      </c>
      <c r="BF497" t="s">
        <v>10948</v>
      </c>
      <c r="BG497">
        <v>201.55199999999999</v>
      </c>
      <c r="BI497" t="s">
        <v>1514</v>
      </c>
      <c r="BJ497" t="s">
        <v>10948</v>
      </c>
      <c r="BK497">
        <v>78.272000000000006</v>
      </c>
      <c r="BM497" t="s">
        <v>1687</v>
      </c>
      <c r="BN497" t="s">
        <v>10948</v>
      </c>
      <c r="BO497" t="s">
        <v>55</v>
      </c>
      <c r="BP497">
        <v>1.5239999999999996</v>
      </c>
    </row>
    <row r="498" spans="1:68" x14ac:dyDescent="0.25">
      <c r="A498" t="s">
        <v>1686</v>
      </c>
      <c r="B498" t="s">
        <v>10948</v>
      </c>
      <c r="C498" t="s">
        <v>79</v>
      </c>
      <c r="D498">
        <v>142.18199999999999</v>
      </c>
      <c r="H498" s="1">
        <v>42258</v>
      </c>
      <c r="I498">
        <v>1962.13</v>
      </c>
      <c r="K498" s="1">
        <v>42258</v>
      </c>
      <c r="L498">
        <v>1962.13</v>
      </c>
      <c r="N498" s="1">
        <v>42545</v>
      </c>
      <c r="O498">
        <v>5310.9520000000002</v>
      </c>
      <c r="Q498" s="1">
        <v>41815</v>
      </c>
      <c r="R498">
        <v>792.76</v>
      </c>
      <c r="T498" s="1">
        <v>41932</v>
      </c>
      <c r="U498">
        <v>1501.104</v>
      </c>
      <c r="Y498" t="s">
        <v>964</v>
      </c>
      <c r="Z498">
        <v>113.33199999999999</v>
      </c>
      <c r="AB498" t="s">
        <v>964</v>
      </c>
      <c r="AC498">
        <v>113.33199999999999</v>
      </c>
      <c r="AE498" t="s">
        <v>2533</v>
      </c>
      <c r="AF498">
        <v>4446.1750000000011</v>
      </c>
      <c r="AJ498" t="s">
        <v>964</v>
      </c>
      <c r="AK498">
        <v>113.33199999999999</v>
      </c>
      <c r="AN498" t="s">
        <v>964</v>
      </c>
      <c r="AO498">
        <v>113.33199999999999</v>
      </c>
      <c r="AQ498" t="s">
        <v>964</v>
      </c>
      <c r="AR498">
        <v>113.33199999999999</v>
      </c>
      <c r="AV498" t="s">
        <v>964</v>
      </c>
      <c r="AW498">
        <v>113.33199999999999</v>
      </c>
      <c r="BA498" t="s">
        <v>920</v>
      </c>
      <c r="BB498" t="s">
        <v>10948</v>
      </c>
      <c r="BC498">
        <v>97.68</v>
      </c>
      <c r="BE498" t="s">
        <v>2744</v>
      </c>
      <c r="BF498" t="s">
        <v>10948</v>
      </c>
      <c r="BG498">
        <v>197.96999999999997</v>
      </c>
      <c r="BI498" t="s">
        <v>680</v>
      </c>
      <c r="BJ498" t="s">
        <v>10948</v>
      </c>
      <c r="BK498">
        <v>2318.04</v>
      </c>
      <c r="BM498" t="s">
        <v>65</v>
      </c>
      <c r="BN498" t="s">
        <v>10948</v>
      </c>
      <c r="BO498" t="s">
        <v>55</v>
      </c>
      <c r="BP498">
        <v>45.471999999999994</v>
      </c>
    </row>
    <row r="499" spans="1:68" x14ac:dyDescent="0.25">
      <c r="C499" t="s">
        <v>21</v>
      </c>
      <c r="D499">
        <v>568.72800000000007</v>
      </c>
      <c r="H499" s="1">
        <v>42259</v>
      </c>
      <c r="I499">
        <v>707.82400000000007</v>
      </c>
      <c r="K499" s="1">
        <v>42259</v>
      </c>
      <c r="L499">
        <v>707.82400000000007</v>
      </c>
      <c r="N499" s="1">
        <v>42544</v>
      </c>
      <c r="O499">
        <v>2475.0940000000005</v>
      </c>
      <c r="Q499" s="1">
        <v>42152</v>
      </c>
      <c r="R499">
        <v>794.14599999999996</v>
      </c>
      <c r="T499" s="1">
        <v>43014</v>
      </c>
      <c r="U499">
        <v>1499.652</v>
      </c>
      <c r="Y499" t="s">
        <v>1082</v>
      </c>
      <c r="Z499">
        <v>216.14400000000003</v>
      </c>
      <c r="AB499" t="s">
        <v>1082</v>
      </c>
      <c r="AC499">
        <v>216.14400000000003</v>
      </c>
      <c r="AE499" t="s">
        <v>3179</v>
      </c>
      <c r="AF499">
        <v>136.816</v>
      </c>
      <c r="AJ499" t="s">
        <v>1082</v>
      </c>
      <c r="AK499">
        <v>216.14400000000003</v>
      </c>
      <c r="AN499" t="s">
        <v>1082</v>
      </c>
      <c r="AO499">
        <v>216.14400000000003</v>
      </c>
      <c r="AQ499" t="s">
        <v>1082</v>
      </c>
      <c r="AR499">
        <v>216.14400000000003</v>
      </c>
      <c r="AV499" t="s">
        <v>1082</v>
      </c>
      <c r="AW499">
        <v>216.14400000000003</v>
      </c>
      <c r="BA499" t="s">
        <v>520</v>
      </c>
      <c r="BB499" t="s">
        <v>10948</v>
      </c>
      <c r="BC499">
        <v>197.64000000000001</v>
      </c>
      <c r="BE499" t="s">
        <v>520</v>
      </c>
      <c r="BF499" t="s">
        <v>10948</v>
      </c>
      <c r="BG499">
        <v>197.64000000000001</v>
      </c>
      <c r="BI499" t="s">
        <v>1225</v>
      </c>
      <c r="BJ499" t="s">
        <v>10948</v>
      </c>
      <c r="BK499">
        <v>3211.3799999999997</v>
      </c>
      <c r="BM499" t="s">
        <v>1942</v>
      </c>
      <c r="BN499" t="s">
        <v>10948</v>
      </c>
      <c r="BO499" t="s">
        <v>55</v>
      </c>
      <c r="BP499">
        <v>10.528</v>
      </c>
    </row>
    <row r="500" spans="1:68" x14ac:dyDescent="0.25">
      <c r="A500" t="s">
        <v>2106</v>
      </c>
      <c r="B500" t="s">
        <v>10948</v>
      </c>
      <c r="C500" t="s">
        <v>55</v>
      </c>
      <c r="D500">
        <v>2265.77</v>
      </c>
      <c r="H500" s="1">
        <v>42260</v>
      </c>
      <c r="I500">
        <v>3445.7720000000004</v>
      </c>
      <c r="K500" s="1">
        <v>42260</v>
      </c>
      <c r="L500">
        <v>3445.7720000000004</v>
      </c>
      <c r="N500" s="1">
        <v>42542</v>
      </c>
      <c r="O500">
        <v>577.10799999999995</v>
      </c>
      <c r="Q500" s="1">
        <v>42853</v>
      </c>
      <c r="R500">
        <v>795.29600000000005</v>
      </c>
      <c r="T500" s="1">
        <v>43017</v>
      </c>
      <c r="U500">
        <v>1496.5890000000002</v>
      </c>
      <c r="Y500" t="s">
        <v>2527</v>
      </c>
      <c r="Z500">
        <v>234.78399999999999</v>
      </c>
      <c r="AB500" t="s">
        <v>2527</v>
      </c>
      <c r="AC500">
        <v>234.78399999999999</v>
      </c>
      <c r="AE500" t="s">
        <v>2409</v>
      </c>
      <c r="AF500">
        <v>465.64500000000004</v>
      </c>
      <c r="AJ500" t="s">
        <v>2527</v>
      </c>
      <c r="AK500">
        <v>234.78399999999999</v>
      </c>
      <c r="AN500" t="s">
        <v>2527</v>
      </c>
      <c r="AO500">
        <v>234.78399999999999</v>
      </c>
      <c r="AQ500" t="s">
        <v>2527</v>
      </c>
      <c r="AR500">
        <v>234.78399999999999</v>
      </c>
      <c r="AV500" t="s">
        <v>2527</v>
      </c>
      <c r="AW500">
        <v>234.78399999999999</v>
      </c>
      <c r="BA500" t="s">
        <v>768</v>
      </c>
      <c r="BB500" t="s">
        <v>10948</v>
      </c>
      <c r="BC500">
        <v>27.96</v>
      </c>
      <c r="BE500" t="s">
        <v>3175</v>
      </c>
      <c r="BF500" t="s">
        <v>10948</v>
      </c>
      <c r="BG500">
        <v>195.16</v>
      </c>
      <c r="BI500" t="s">
        <v>1819</v>
      </c>
      <c r="BJ500" t="s">
        <v>10948</v>
      </c>
      <c r="BK500">
        <v>38.591999999999999</v>
      </c>
      <c r="BM500" t="s">
        <v>705</v>
      </c>
      <c r="BN500" t="s">
        <v>10948</v>
      </c>
      <c r="BO500" t="s">
        <v>55</v>
      </c>
      <c r="BP500">
        <v>24.849999999999998</v>
      </c>
    </row>
    <row r="501" spans="1:68" x14ac:dyDescent="0.25">
      <c r="C501" t="s">
        <v>79</v>
      </c>
      <c r="D501">
        <v>1969.4769999999999</v>
      </c>
      <c r="H501" s="1">
        <v>42261</v>
      </c>
      <c r="I501">
        <v>3262.42</v>
      </c>
      <c r="K501" s="1">
        <v>42261</v>
      </c>
      <c r="L501">
        <v>3262.42</v>
      </c>
      <c r="N501" s="1">
        <v>42541</v>
      </c>
      <c r="O501">
        <v>1229.5480000000002</v>
      </c>
      <c r="Q501" s="1">
        <v>42164</v>
      </c>
      <c r="R501">
        <v>797.1160000000001</v>
      </c>
      <c r="T501" s="1">
        <v>43004</v>
      </c>
      <c r="U501">
        <v>1486.576</v>
      </c>
      <c r="Y501" t="s">
        <v>2839</v>
      </c>
      <c r="Z501">
        <v>175.93799999999999</v>
      </c>
      <c r="AB501" t="s">
        <v>2839</v>
      </c>
      <c r="AC501">
        <v>175.93799999999999</v>
      </c>
      <c r="AE501" t="s">
        <v>2959</v>
      </c>
      <c r="AF501">
        <v>48.006</v>
      </c>
      <c r="AJ501" t="s">
        <v>2839</v>
      </c>
      <c r="AK501">
        <v>175.93799999999999</v>
      </c>
      <c r="AN501" t="s">
        <v>2839</v>
      </c>
      <c r="AO501">
        <v>175.93799999999999</v>
      </c>
      <c r="AQ501" t="s">
        <v>2839</v>
      </c>
      <c r="AR501">
        <v>175.93799999999999</v>
      </c>
      <c r="AV501" t="s">
        <v>2839</v>
      </c>
      <c r="AW501">
        <v>175.93799999999999</v>
      </c>
      <c r="BA501" t="s">
        <v>1349</v>
      </c>
      <c r="BB501" t="s">
        <v>10948</v>
      </c>
      <c r="BC501">
        <v>128.11199999999999</v>
      </c>
      <c r="BE501" t="s">
        <v>2272</v>
      </c>
      <c r="BF501" t="s">
        <v>10948</v>
      </c>
      <c r="BG501">
        <v>194.88</v>
      </c>
      <c r="BI501" t="s">
        <v>2127</v>
      </c>
      <c r="BJ501" t="s">
        <v>10948</v>
      </c>
      <c r="BK501">
        <v>155.82000000000002</v>
      </c>
      <c r="BM501" t="s">
        <v>1829</v>
      </c>
      <c r="BN501" t="s">
        <v>10948</v>
      </c>
      <c r="BO501" t="s">
        <v>55</v>
      </c>
      <c r="BP501">
        <v>2.3039999999999998</v>
      </c>
    </row>
    <row r="502" spans="1:68" x14ac:dyDescent="0.25">
      <c r="C502" t="s">
        <v>12</v>
      </c>
      <c r="D502">
        <v>383.43799999999999</v>
      </c>
      <c r="H502" s="1">
        <v>42262</v>
      </c>
      <c r="I502">
        <v>2535.8500000000004</v>
      </c>
      <c r="K502" s="1">
        <v>42262</v>
      </c>
      <c r="L502">
        <v>2535.8500000000004</v>
      </c>
      <c r="N502" s="1">
        <v>42540</v>
      </c>
      <c r="O502">
        <v>17.12</v>
      </c>
      <c r="Q502" s="1">
        <v>42941</v>
      </c>
      <c r="R502">
        <v>798.74200000000008</v>
      </c>
      <c r="T502" s="1">
        <v>42098</v>
      </c>
      <c r="U502">
        <v>1484.598</v>
      </c>
      <c r="Y502" t="s">
        <v>2161</v>
      </c>
      <c r="Z502">
        <v>477.80399999999997</v>
      </c>
      <c r="AB502" t="s">
        <v>2161</v>
      </c>
      <c r="AC502">
        <v>477.80399999999997</v>
      </c>
      <c r="AE502" t="s">
        <v>2535</v>
      </c>
      <c r="AF502">
        <v>35.904000000000003</v>
      </c>
      <c r="AJ502" t="s">
        <v>2161</v>
      </c>
      <c r="AK502">
        <v>477.80399999999997</v>
      </c>
      <c r="AN502" t="s">
        <v>2161</v>
      </c>
      <c r="AO502">
        <v>477.80399999999997</v>
      </c>
      <c r="AQ502" t="s">
        <v>2161</v>
      </c>
      <c r="AR502">
        <v>477.80399999999997</v>
      </c>
      <c r="AV502" t="s">
        <v>2161</v>
      </c>
      <c r="AW502">
        <v>477.80399999999997</v>
      </c>
      <c r="BA502" t="s">
        <v>863</v>
      </c>
      <c r="BB502" t="s">
        <v>10948</v>
      </c>
      <c r="BC502">
        <v>56.820000000000007</v>
      </c>
      <c r="BE502" t="s">
        <v>352</v>
      </c>
      <c r="BF502" t="s">
        <v>10948</v>
      </c>
      <c r="BG502">
        <v>194.35200000000003</v>
      </c>
      <c r="BI502" t="s">
        <v>1994</v>
      </c>
      <c r="BJ502" t="s">
        <v>10948</v>
      </c>
      <c r="BK502">
        <v>359.23399999999998</v>
      </c>
      <c r="BM502" t="s">
        <v>2270</v>
      </c>
      <c r="BN502" t="s">
        <v>10948</v>
      </c>
      <c r="BO502" t="s">
        <v>55</v>
      </c>
      <c r="BP502">
        <v>364.74</v>
      </c>
    </row>
    <row r="503" spans="1:68" x14ac:dyDescent="0.25">
      <c r="C503" t="s">
        <v>21</v>
      </c>
      <c r="D503">
        <v>557.72799999999995</v>
      </c>
      <c r="H503" s="1">
        <v>42263</v>
      </c>
      <c r="I503">
        <v>31.12</v>
      </c>
      <c r="K503" s="1">
        <v>42263</v>
      </c>
      <c r="L503">
        <v>31.12</v>
      </c>
      <c r="N503" s="1">
        <v>42539</v>
      </c>
      <c r="O503">
        <v>541.93799999999999</v>
      </c>
      <c r="Q503" s="1">
        <v>41995</v>
      </c>
      <c r="R503">
        <v>798.96800000000007</v>
      </c>
      <c r="T503" s="1">
        <v>42334</v>
      </c>
      <c r="U503">
        <v>1484.0819999999999</v>
      </c>
      <c r="Y503" t="s">
        <v>1992</v>
      </c>
      <c r="Z503">
        <v>159.268</v>
      </c>
      <c r="AB503" t="s">
        <v>1992</v>
      </c>
      <c r="AC503">
        <v>159.268</v>
      </c>
      <c r="AE503" t="s">
        <v>1589</v>
      </c>
      <c r="AF503">
        <v>93.22</v>
      </c>
      <c r="AJ503" t="s">
        <v>1992</v>
      </c>
      <c r="AK503">
        <v>159.268</v>
      </c>
      <c r="AN503" t="s">
        <v>1992</v>
      </c>
      <c r="AO503">
        <v>159.268</v>
      </c>
      <c r="AQ503" t="s">
        <v>1992</v>
      </c>
      <c r="AR503">
        <v>159.268</v>
      </c>
      <c r="AV503" t="s">
        <v>1992</v>
      </c>
      <c r="AW503">
        <v>159.268</v>
      </c>
      <c r="BA503" t="s">
        <v>3042</v>
      </c>
      <c r="BB503" t="s">
        <v>10948</v>
      </c>
      <c r="BC503">
        <v>213.39999999999998</v>
      </c>
      <c r="BE503" t="s">
        <v>536</v>
      </c>
      <c r="BF503" t="s">
        <v>10948</v>
      </c>
      <c r="BG503">
        <v>193.95999999999998</v>
      </c>
      <c r="BI503" t="s">
        <v>657</v>
      </c>
      <c r="BJ503" t="s">
        <v>10948</v>
      </c>
      <c r="BK503">
        <v>632</v>
      </c>
      <c r="BM503" t="s">
        <v>3168</v>
      </c>
      <c r="BN503" t="s">
        <v>10948</v>
      </c>
      <c r="BO503" t="s">
        <v>55</v>
      </c>
      <c r="BP503">
        <v>11.647999999999998</v>
      </c>
    </row>
    <row r="504" spans="1:68" x14ac:dyDescent="0.25">
      <c r="A504" t="s">
        <v>733</v>
      </c>
      <c r="B504" t="s">
        <v>10948</v>
      </c>
      <c r="C504" t="s">
        <v>79</v>
      </c>
      <c r="D504">
        <v>224.93700000000004</v>
      </c>
      <c r="H504" s="1">
        <v>42264</v>
      </c>
      <c r="I504">
        <v>11525.005999999999</v>
      </c>
      <c r="K504" s="1">
        <v>42264</v>
      </c>
      <c r="L504">
        <v>11525.005999999999</v>
      </c>
      <c r="N504" s="1">
        <v>42538</v>
      </c>
      <c r="O504">
        <v>3000.92</v>
      </c>
      <c r="Q504" s="1">
        <v>42070</v>
      </c>
      <c r="R504">
        <v>807.54000000000008</v>
      </c>
      <c r="T504" s="1">
        <v>42736</v>
      </c>
      <c r="U504">
        <v>1481.8280000000002</v>
      </c>
      <c r="Y504" t="s">
        <v>508</v>
      </c>
      <c r="Z504">
        <v>46.26</v>
      </c>
      <c r="AB504" t="s">
        <v>508</v>
      </c>
      <c r="AC504">
        <v>46.26</v>
      </c>
      <c r="AE504" t="s">
        <v>2735</v>
      </c>
      <c r="AF504">
        <v>110.01599999999999</v>
      </c>
      <c r="AJ504" t="s">
        <v>508</v>
      </c>
      <c r="AK504">
        <v>46.26</v>
      </c>
      <c r="AN504" t="s">
        <v>508</v>
      </c>
      <c r="AO504">
        <v>46.26</v>
      </c>
      <c r="AQ504" t="s">
        <v>508</v>
      </c>
      <c r="AR504">
        <v>46.26</v>
      </c>
      <c r="AV504" t="s">
        <v>508</v>
      </c>
      <c r="AW504">
        <v>46.26</v>
      </c>
      <c r="BA504" t="s">
        <v>1856</v>
      </c>
      <c r="BB504" t="s">
        <v>10948</v>
      </c>
      <c r="BC504">
        <v>5.5840000000000005</v>
      </c>
      <c r="BE504" t="s">
        <v>2921</v>
      </c>
      <c r="BF504" t="s">
        <v>10948</v>
      </c>
      <c r="BG504">
        <v>193.01600000000002</v>
      </c>
      <c r="BI504" t="s">
        <v>3115</v>
      </c>
      <c r="BJ504" t="s">
        <v>10948</v>
      </c>
      <c r="BK504">
        <v>428.40000000000003</v>
      </c>
      <c r="BM504" t="s">
        <v>2287</v>
      </c>
      <c r="BN504" t="s">
        <v>10948</v>
      </c>
      <c r="BO504" t="s">
        <v>55</v>
      </c>
      <c r="BP504">
        <v>54.96</v>
      </c>
    </row>
    <row r="505" spans="1:68" x14ac:dyDescent="0.25">
      <c r="A505" t="s">
        <v>41</v>
      </c>
      <c r="B505" t="s">
        <v>10948</v>
      </c>
      <c r="C505" t="s">
        <v>79</v>
      </c>
      <c r="D505">
        <v>728.94600000000003</v>
      </c>
      <c r="H505" s="1">
        <v>42265</v>
      </c>
      <c r="I505">
        <v>3924.3200000000006</v>
      </c>
      <c r="K505" s="1">
        <v>42265</v>
      </c>
      <c r="L505">
        <v>3924.3200000000006</v>
      </c>
      <c r="N505" s="1">
        <v>42537</v>
      </c>
      <c r="O505">
        <v>147.27499999999998</v>
      </c>
      <c r="Q505" s="1">
        <v>42829</v>
      </c>
      <c r="R505">
        <v>808.47</v>
      </c>
      <c r="T505" s="1">
        <v>41908</v>
      </c>
      <c r="U505">
        <v>1480.6140000000003</v>
      </c>
      <c r="Y505" t="s">
        <v>2877</v>
      </c>
      <c r="Z505">
        <v>518.11199999999997</v>
      </c>
      <c r="AB505" t="s">
        <v>2877</v>
      </c>
      <c r="AC505">
        <v>518.11199999999997</v>
      </c>
      <c r="AE505" t="s">
        <v>1654</v>
      </c>
      <c r="AF505">
        <v>29.204000000000001</v>
      </c>
      <c r="AJ505" t="s">
        <v>2877</v>
      </c>
      <c r="AK505">
        <v>518.11199999999997</v>
      </c>
      <c r="AN505" t="s">
        <v>2877</v>
      </c>
      <c r="AO505">
        <v>518.11199999999997</v>
      </c>
      <c r="AQ505" t="s">
        <v>2877</v>
      </c>
      <c r="AR505">
        <v>518.11199999999997</v>
      </c>
      <c r="AV505" t="s">
        <v>2877</v>
      </c>
      <c r="AW505">
        <v>518.11199999999997</v>
      </c>
      <c r="BA505" t="s">
        <v>1447</v>
      </c>
      <c r="BB505" t="s">
        <v>10948</v>
      </c>
      <c r="BC505">
        <v>13.28</v>
      </c>
      <c r="BE505" t="s">
        <v>2964</v>
      </c>
      <c r="BF505" t="s">
        <v>10948</v>
      </c>
      <c r="BG505">
        <v>192.16</v>
      </c>
      <c r="BI505" t="s">
        <v>854</v>
      </c>
      <c r="BJ505" t="s">
        <v>10948</v>
      </c>
      <c r="BK505">
        <v>141.36799999999999</v>
      </c>
      <c r="BM505" t="s">
        <v>336</v>
      </c>
      <c r="BN505" t="s">
        <v>10948</v>
      </c>
      <c r="BO505" t="s">
        <v>55</v>
      </c>
      <c r="BP505">
        <v>6.3680000000000003</v>
      </c>
    </row>
    <row r="506" spans="1:68" x14ac:dyDescent="0.25">
      <c r="A506" t="s">
        <v>2995</v>
      </c>
      <c r="B506" t="s">
        <v>10948</v>
      </c>
      <c r="C506" t="s">
        <v>12</v>
      </c>
      <c r="D506">
        <v>695.7</v>
      </c>
      <c r="H506" s="1">
        <v>42266</v>
      </c>
      <c r="I506">
        <v>500.38</v>
      </c>
      <c r="K506" s="1">
        <v>42266</v>
      </c>
      <c r="L506">
        <v>500.38</v>
      </c>
      <c r="N506" s="1">
        <v>42536</v>
      </c>
      <c r="O506">
        <v>173.48800000000003</v>
      </c>
      <c r="Q506" s="1">
        <v>42435</v>
      </c>
      <c r="R506">
        <v>811.303</v>
      </c>
      <c r="T506" s="1">
        <v>42883</v>
      </c>
      <c r="U506">
        <v>1480.1030000000003</v>
      </c>
      <c r="Y506" t="s">
        <v>880</v>
      </c>
      <c r="Z506">
        <v>1685.44</v>
      </c>
      <c r="AB506" t="s">
        <v>880</v>
      </c>
      <c r="AC506">
        <v>1685.44</v>
      </c>
      <c r="AE506" t="s">
        <v>1264</v>
      </c>
      <c r="AF506">
        <v>19.920000000000002</v>
      </c>
      <c r="AJ506" t="s">
        <v>880</v>
      </c>
      <c r="AK506">
        <v>1685.44</v>
      </c>
      <c r="AN506" t="s">
        <v>880</v>
      </c>
      <c r="AO506">
        <v>1685.44</v>
      </c>
      <c r="AQ506" t="s">
        <v>880</v>
      </c>
      <c r="AR506">
        <v>1685.44</v>
      </c>
      <c r="AV506" t="s">
        <v>880</v>
      </c>
      <c r="AW506">
        <v>1685.44</v>
      </c>
      <c r="BA506" t="s">
        <v>441</v>
      </c>
      <c r="BB506" t="s">
        <v>10948</v>
      </c>
      <c r="BC506">
        <v>51.8</v>
      </c>
      <c r="BE506" t="s">
        <v>471</v>
      </c>
      <c r="BF506" t="s">
        <v>10948</v>
      </c>
      <c r="BG506">
        <v>191.7</v>
      </c>
      <c r="BI506" t="s">
        <v>920</v>
      </c>
      <c r="BJ506" t="s">
        <v>10948</v>
      </c>
      <c r="BK506">
        <v>97.68</v>
      </c>
      <c r="BM506" t="s">
        <v>536</v>
      </c>
      <c r="BN506" t="s">
        <v>10948</v>
      </c>
      <c r="BO506" t="s">
        <v>55</v>
      </c>
      <c r="BP506">
        <v>37.299999999999997</v>
      </c>
    </row>
    <row r="507" spans="1:68" x14ac:dyDescent="0.25">
      <c r="A507" t="s">
        <v>323</v>
      </c>
      <c r="B507" t="s">
        <v>10948</v>
      </c>
      <c r="C507" t="s">
        <v>79</v>
      </c>
      <c r="D507">
        <v>259.89600000000002</v>
      </c>
      <c r="H507" s="1">
        <v>42267</v>
      </c>
      <c r="I507">
        <v>1836.0520000000001</v>
      </c>
      <c r="K507" s="1">
        <v>42267</v>
      </c>
      <c r="L507">
        <v>1836.0520000000001</v>
      </c>
      <c r="N507" s="1">
        <v>42535</v>
      </c>
      <c r="O507">
        <v>3457.0990000000002</v>
      </c>
      <c r="Q507" s="1">
        <v>43095</v>
      </c>
      <c r="R507">
        <v>814.59399999999994</v>
      </c>
      <c r="T507" s="1">
        <v>43057</v>
      </c>
      <c r="U507">
        <v>1469.7560000000001</v>
      </c>
      <c r="Y507" t="s">
        <v>2230</v>
      </c>
      <c r="Z507">
        <v>673.86999999999989</v>
      </c>
      <c r="AB507" t="s">
        <v>2230</v>
      </c>
      <c r="AC507">
        <v>673.86999999999989</v>
      </c>
      <c r="AE507" t="s">
        <v>170</v>
      </c>
      <c r="AF507">
        <v>196.98000000000002</v>
      </c>
      <c r="AJ507" t="s">
        <v>2230</v>
      </c>
      <c r="AK507">
        <v>673.86999999999989</v>
      </c>
      <c r="AN507" t="s">
        <v>2230</v>
      </c>
      <c r="AO507">
        <v>673.86999999999989</v>
      </c>
      <c r="AQ507" t="s">
        <v>2230</v>
      </c>
      <c r="AR507">
        <v>673.86999999999989</v>
      </c>
      <c r="AV507" t="s">
        <v>2230</v>
      </c>
      <c r="AW507">
        <v>673.86999999999989</v>
      </c>
      <c r="BA507" t="s">
        <v>1141</v>
      </c>
      <c r="BB507" t="s">
        <v>10948</v>
      </c>
      <c r="BC507">
        <v>18.192000000000004</v>
      </c>
      <c r="BE507" t="s">
        <v>396</v>
      </c>
      <c r="BF507" t="s">
        <v>10948</v>
      </c>
      <c r="BG507">
        <v>191.26</v>
      </c>
      <c r="BI507" t="s">
        <v>520</v>
      </c>
      <c r="BJ507" t="s">
        <v>10948</v>
      </c>
      <c r="BK507">
        <v>197.64000000000001</v>
      </c>
      <c r="BM507" t="s">
        <v>2921</v>
      </c>
      <c r="BN507" t="s">
        <v>10948</v>
      </c>
      <c r="BO507" t="s">
        <v>55</v>
      </c>
      <c r="BP507">
        <v>25.176000000000002</v>
      </c>
    </row>
    <row r="508" spans="1:68" x14ac:dyDescent="0.25">
      <c r="A508" t="s">
        <v>1171</v>
      </c>
      <c r="B508" t="s">
        <v>10948</v>
      </c>
      <c r="C508" t="s">
        <v>12</v>
      </c>
      <c r="D508">
        <v>135.94999999999999</v>
      </c>
      <c r="H508" s="1">
        <v>42268</v>
      </c>
      <c r="I508">
        <v>6982.0580000000009</v>
      </c>
      <c r="K508" s="1">
        <v>42268</v>
      </c>
      <c r="L508">
        <v>6982.0580000000009</v>
      </c>
      <c r="N508" s="1">
        <v>42534</v>
      </c>
      <c r="O508">
        <v>430.43799999999993</v>
      </c>
      <c r="Q508" s="1">
        <v>42723</v>
      </c>
      <c r="R508">
        <v>815.11200000000008</v>
      </c>
      <c r="T508" s="1">
        <v>42474</v>
      </c>
      <c r="U508">
        <v>1466.5719999999999</v>
      </c>
      <c r="Y508" t="s">
        <v>1306</v>
      </c>
      <c r="Z508">
        <v>702.43999999999994</v>
      </c>
      <c r="AB508" t="s">
        <v>1306</v>
      </c>
      <c r="AC508">
        <v>702.43999999999994</v>
      </c>
      <c r="AE508" t="s">
        <v>1725</v>
      </c>
      <c r="AF508">
        <v>281.892</v>
      </c>
      <c r="AJ508" t="s">
        <v>1306</v>
      </c>
      <c r="AK508">
        <v>702.43999999999994</v>
      </c>
      <c r="AN508" t="s">
        <v>1306</v>
      </c>
      <c r="AO508">
        <v>702.43999999999994</v>
      </c>
      <c r="AQ508" t="s">
        <v>1306</v>
      </c>
      <c r="AR508">
        <v>702.43999999999994</v>
      </c>
      <c r="AV508" t="s">
        <v>1306</v>
      </c>
      <c r="AW508">
        <v>702.43999999999994</v>
      </c>
      <c r="BA508" t="s">
        <v>607</v>
      </c>
      <c r="BB508" t="s">
        <v>10948</v>
      </c>
      <c r="BC508">
        <v>673.5680000000001</v>
      </c>
      <c r="BE508" t="s">
        <v>2427</v>
      </c>
      <c r="BF508" t="s">
        <v>10948</v>
      </c>
      <c r="BG508">
        <v>191.07899999999998</v>
      </c>
      <c r="BI508" t="s">
        <v>768</v>
      </c>
      <c r="BJ508" t="s">
        <v>10948</v>
      </c>
      <c r="BK508">
        <v>27.96</v>
      </c>
      <c r="BM508" t="s">
        <v>2982</v>
      </c>
      <c r="BN508" t="s">
        <v>10948</v>
      </c>
      <c r="BO508" t="s">
        <v>55</v>
      </c>
      <c r="BP508">
        <v>58.923999999999985</v>
      </c>
    </row>
    <row r="509" spans="1:68" x14ac:dyDescent="0.25">
      <c r="A509" t="s">
        <v>580</v>
      </c>
      <c r="B509" t="s">
        <v>10948</v>
      </c>
      <c r="C509" t="s">
        <v>55</v>
      </c>
      <c r="D509">
        <v>328.22399999999999</v>
      </c>
      <c r="H509" s="1">
        <v>42269</v>
      </c>
      <c r="I509">
        <v>1783.5040000000001</v>
      </c>
      <c r="K509" s="1">
        <v>42269</v>
      </c>
      <c r="L509">
        <v>1783.5040000000001</v>
      </c>
      <c r="N509" s="1">
        <v>42533</v>
      </c>
      <c r="O509">
        <v>2962.5630000000001</v>
      </c>
      <c r="Q509" s="1">
        <v>42580</v>
      </c>
      <c r="R509">
        <v>819.154</v>
      </c>
      <c r="T509" s="1">
        <v>41731</v>
      </c>
      <c r="U509">
        <v>1458.5580000000002</v>
      </c>
      <c r="Y509" t="s">
        <v>2746</v>
      </c>
      <c r="Z509">
        <v>1115.6400000000001</v>
      </c>
      <c r="AB509" t="s">
        <v>2746</v>
      </c>
      <c r="AC509">
        <v>1115.6400000000001</v>
      </c>
      <c r="AE509" t="s">
        <v>357</v>
      </c>
      <c r="AF509">
        <v>1072.626</v>
      </c>
      <c r="AJ509" t="s">
        <v>2746</v>
      </c>
      <c r="AK509">
        <v>1115.6400000000001</v>
      </c>
      <c r="AN509" t="s">
        <v>2746</v>
      </c>
      <c r="AO509">
        <v>1115.6400000000001</v>
      </c>
      <c r="AQ509" t="s">
        <v>2746</v>
      </c>
      <c r="AR509">
        <v>1115.6400000000001</v>
      </c>
      <c r="AV509" t="s">
        <v>2746</v>
      </c>
      <c r="AW509">
        <v>1115.6400000000001</v>
      </c>
      <c r="BA509" t="s">
        <v>2040</v>
      </c>
      <c r="BB509" t="s">
        <v>10948</v>
      </c>
      <c r="BC509">
        <v>841.5680000000001</v>
      </c>
      <c r="BE509" t="s">
        <v>1535</v>
      </c>
      <c r="BF509" t="s">
        <v>10948</v>
      </c>
      <c r="BG509">
        <v>190.12</v>
      </c>
      <c r="BI509" t="s">
        <v>1349</v>
      </c>
      <c r="BJ509" t="s">
        <v>10948</v>
      </c>
      <c r="BK509">
        <v>128.11199999999999</v>
      </c>
      <c r="BM509" t="s">
        <v>3252</v>
      </c>
      <c r="BN509" t="s">
        <v>10948</v>
      </c>
      <c r="BO509" t="s">
        <v>79</v>
      </c>
      <c r="BP509">
        <v>2279.96</v>
      </c>
    </row>
    <row r="510" spans="1:68" x14ac:dyDescent="0.25">
      <c r="C510" t="s">
        <v>21</v>
      </c>
      <c r="D510">
        <v>246.16800000000001</v>
      </c>
      <c r="H510" s="1">
        <v>42271</v>
      </c>
      <c r="I510">
        <v>4220.5939999999991</v>
      </c>
      <c r="K510" s="1">
        <v>42271</v>
      </c>
      <c r="L510">
        <v>4220.5939999999991</v>
      </c>
      <c r="N510" s="1">
        <v>42532</v>
      </c>
      <c r="O510">
        <v>1623.4159999999999</v>
      </c>
      <c r="Q510" s="1">
        <v>41899</v>
      </c>
      <c r="R510">
        <v>820.5229999999998</v>
      </c>
      <c r="T510" s="1">
        <v>42462</v>
      </c>
      <c r="U510">
        <v>1454.9</v>
      </c>
      <c r="Y510" t="s">
        <v>1378</v>
      </c>
      <c r="Z510">
        <v>1579.3719999999998</v>
      </c>
      <c r="AB510" t="s">
        <v>1378</v>
      </c>
      <c r="AC510">
        <v>1579.3719999999998</v>
      </c>
      <c r="AE510" t="s">
        <v>866</v>
      </c>
      <c r="AF510">
        <v>1053.0319999999999</v>
      </c>
      <c r="AJ510" t="s">
        <v>1378</v>
      </c>
      <c r="AK510">
        <v>1579.3719999999998</v>
      </c>
      <c r="AN510" t="s">
        <v>1378</v>
      </c>
      <c r="AO510">
        <v>1579.3719999999998</v>
      </c>
      <c r="AQ510" t="s">
        <v>1378</v>
      </c>
      <c r="AR510">
        <v>1579.3719999999998</v>
      </c>
      <c r="AV510" t="s">
        <v>1378</v>
      </c>
      <c r="AW510">
        <v>1579.3719999999998</v>
      </c>
      <c r="BA510" t="s">
        <v>1241</v>
      </c>
      <c r="BB510" t="s">
        <v>10948</v>
      </c>
      <c r="BC510">
        <v>398.35199999999998</v>
      </c>
      <c r="BE510" t="s">
        <v>269</v>
      </c>
      <c r="BF510" t="s">
        <v>10948</v>
      </c>
      <c r="BG510">
        <v>189.88200000000001</v>
      </c>
      <c r="BI510" t="s">
        <v>863</v>
      </c>
      <c r="BJ510" t="s">
        <v>10948</v>
      </c>
      <c r="BK510">
        <v>56.820000000000007</v>
      </c>
      <c r="BM510" t="s">
        <v>1222</v>
      </c>
      <c r="BN510" t="s">
        <v>10948</v>
      </c>
      <c r="BO510" t="s">
        <v>79</v>
      </c>
      <c r="BP510">
        <v>12.96</v>
      </c>
    </row>
    <row r="511" spans="1:68" x14ac:dyDescent="0.25">
      <c r="A511" t="s">
        <v>1050</v>
      </c>
      <c r="B511" t="s">
        <v>10948</v>
      </c>
      <c r="C511" t="s">
        <v>55</v>
      </c>
      <c r="D511">
        <v>1151.52</v>
      </c>
      <c r="H511" s="1">
        <v>42272</v>
      </c>
      <c r="I511">
        <v>3033.7569999999996</v>
      </c>
      <c r="K511" s="1">
        <v>42272</v>
      </c>
      <c r="L511">
        <v>3033.7569999999996</v>
      </c>
      <c r="N511" s="1">
        <v>42531</v>
      </c>
      <c r="O511">
        <v>1412.3960000000002</v>
      </c>
      <c r="Q511" s="1">
        <v>42827</v>
      </c>
      <c r="R511">
        <v>822.97000000000014</v>
      </c>
      <c r="T511" s="1">
        <v>43074</v>
      </c>
      <c r="U511">
        <v>1453.136</v>
      </c>
      <c r="Y511" t="s">
        <v>2328</v>
      </c>
      <c r="Z511">
        <v>124.74</v>
      </c>
      <c r="AB511" t="s">
        <v>2328</v>
      </c>
      <c r="AC511">
        <v>124.74</v>
      </c>
      <c r="AE511" t="s">
        <v>216</v>
      </c>
      <c r="AF511">
        <v>69.768000000000001</v>
      </c>
      <c r="AJ511" t="s">
        <v>2328</v>
      </c>
      <c r="AK511">
        <v>124.74</v>
      </c>
      <c r="AN511" t="s">
        <v>2328</v>
      </c>
      <c r="AO511">
        <v>124.74</v>
      </c>
      <c r="AQ511" t="s">
        <v>2328</v>
      </c>
      <c r="AR511">
        <v>124.74</v>
      </c>
      <c r="AV511" t="s">
        <v>2328</v>
      </c>
      <c r="AW511">
        <v>124.74</v>
      </c>
      <c r="BA511" t="s">
        <v>1203</v>
      </c>
      <c r="BB511" t="s">
        <v>10948</v>
      </c>
      <c r="BC511">
        <v>5443.96</v>
      </c>
      <c r="BE511" t="s">
        <v>1014</v>
      </c>
      <c r="BF511" t="s">
        <v>10948</v>
      </c>
      <c r="BG511">
        <v>189.2</v>
      </c>
      <c r="BI511" t="s">
        <v>3042</v>
      </c>
      <c r="BJ511" t="s">
        <v>10948</v>
      </c>
      <c r="BK511">
        <v>213.39999999999998</v>
      </c>
      <c r="BM511" t="s">
        <v>882</v>
      </c>
      <c r="BN511" t="s">
        <v>10948</v>
      </c>
      <c r="BO511" t="s">
        <v>79</v>
      </c>
      <c r="BP511">
        <v>31.104000000000006</v>
      </c>
    </row>
    <row r="512" spans="1:68" x14ac:dyDescent="0.25">
      <c r="A512" t="s">
        <v>264</v>
      </c>
      <c r="B512" t="s">
        <v>10948</v>
      </c>
      <c r="C512" t="s">
        <v>55</v>
      </c>
      <c r="D512">
        <v>131.88000000000002</v>
      </c>
      <c r="H512" s="1">
        <v>42273</v>
      </c>
      <c r="I512">
        <v>3722.2729999999997</v>
      </c>
      <c r="K512" s="1">
        <v>42273</v>
      </c>
      <c r="L512">
        <v>3722.2729999999997</v>
      </c>
      <c r="N512" s="1">
        <v>42530</v>
      </c>
      <c r="O512">
        <v>1688.472</v>
      </c>
      <c r="Q512" s="1">
        <v>42188</v>
      </c>
      <c r="R512">
        <v>823.98200000000008</v>
      </c>
      <c r="T512" s="1">
        <v>41876</v>
      </c>
      <c r="U512">
        <v>1451.6500000000003</v>
      </c>
      <c r="Y512" t="s">
        <v>1401</v>
      </c>
      <c r="Z512">
        <v>1623.2480000000003</v>
      </c>
      <c r="AB512" t="s">
        <v>1401</v>
      </c>
      <c r="AC512">
        <v>1623.2480000000003</v>
      </c>
      <c r="AE512" t="s">
        <v>2025</v>
      </c>
      <c r="AF512">
        <v>110.01600000000001</v>
      </c>
      <c r="AJ512" t="s">
        <v>1401</v>
      </c>
      <c r="AK512">
        <v>1623.2480000000003</v>
      </c>
      <c r="AN512" t="s">
        <v>1401</v>
      </c>
      <c r="AO512">
        <v>1623.2480000000003</v>
      </c>
      <c r="AQ512" t="s">
        <v>1401</v>
      </c>
      <c r="AR512">
        <v>1623.2480000000003</v>
      </c>
      <c r="AV512" t="s">
        <v>1401</v>
      </c>
      <c r="AW512">
        <v>1623.2480000000003</v>
      </c>
      <c r="BA512" t="s">
        <v>2133</v>
      </c>
      <c r="BB512" t="s">
        <v>10948</v>
      </c>
      <c r="BC512">
        <v>722.97399999999993</v>
      </c>
      <c r="BE512" t="s">
        <v>50</v>
      </c>
      <c r="BF512" t="s">
        <v>10948</v>
      </c>
      <c r="BG512">
        <v>188.001</v>
      </c>
      <c r="BI512" t="s">
        <v>1856</v>
      </c>
      <c r="BJ512" t="s">
        <v>10948</v>
      </c>
      <c r="BK512">
        <v>5.5840000000000005</v>
      </c>
      <c r="BM512" t="s">
        <v>736</v>
      </c>
      <c r="BN512" t="s">
        <v>10948</v>
      </c>
      <c r="BO512" t="s">
        <v>79</v>
      </c>
      <c r="BP512">
        <v>32.400000000000006</v>
      </c>
    </row>
    <row r="513" spans="1:68" x14ac:dyDescent="0.25">
      <c r="A513" t="s">
        <v>1345</v>
      </c>
      <c r="B513" t="s">
        <v>10948</v>
      </c>
      <c r="C513" t="s">
        <v>79</v>
      </c>
      <c r="D513">
        <v>280.78200000000004</v>
      </c>
      <c r="H513" s="1">
        <v>42274</v>
      </c>
      <c r="I513">
        <v>2382.9580000000001</v>
      </c>
      <c r="K513" s="1">
        <v>42274</v>
      </c>
      <c r="L513">
        <v>2382.9580000000001</v>
      </c>
      <c r="N513" s="1">
        <v>42528</v>
      </c>
      <c r="O513">
        <v>51.561999999999998</v>
      </c>
      <c r="Q513" s="1">
        <v>42293</v>
      </c>
      <c r="R513">
        <v>824.97</v>
      </c>
      <c r="T513" s="1">
        <v>42796</v>
      </c>
      <c r="U513">
        <v>1450.126</v>
      </c>
      <c r="Y513" t="s">
        <v>2952</v>
      </c>
      <c r="Z513">
        <v>437.70000000000005</v>
      </c>
      <c r="AB513" t="s">
        <v>2952</v>
      </c>
      <c r="AC513">
        <v>437.70000000000005</v>
      </c>
      <c r="AE513" t="s">
        <v>2704</v>
      </c>
      <c r="AF513">
        <v>259.09199999999998</v>
      </c>
      <c r="AJ513" t="s">
        <v>2952</v>
      </c>
      <c r="AK513">
        <v>437.70000000000005</v>
      </c>
      <c r="AN513" t="s">
        <v>2952</v>
      </c>
      <c r="AO513">
        <v>437.70000000000005</v>
      </c>
      <c r="AQ513" t="s">
        <v>2952</v>
      </c>
      <c r="AR513">
        <v>437.70000000000005</v>
      </c>
      <c r="AV513" t="s">
        <v>2952</v>
      </c>
      <c r="AW513">
        <v>437.70000000000005</v>
      </c>
      <c r="BA513" t="s">
        <v>2568</v>
      </c>
      <c r="BB513" t="s">
        <v>10948</v>
      </c>
      <c r="BC513">
        <v>1793.98</v>
      </c>
      <c r="BE513" t="s">
        <v>2036</v>
      </c>
      <c r="BF513" t="s">
        <v>10948</v>
      </c>
      <c r="BG513">
        <v>187.95</v>
      </c>
      <c r="BI513" t="s">
        <v>1447</v>
      </c>
      <c r="BJ513" t="s">
        <v>10948</v>
      </c>
      <c r="BK513">
        <v>13.28</v>
      </c>
      <c r="BM513" t="s">
        <v>2338</v>
      </c>
      <c r="BN513" t="s">
        <v>10948</v>
      </c>
      <c r="BO513" t="s">
        <v>79</v>
      </c>
      <c r="BP513">
        <v>32.400000000000006</v>
      </c>
    </row>
    <row r="514" spans="1:68" x14ac:dyDescent="0.25">
      <c r="C514" t="s">
        <v>12</v>
      </c>
      <c r="D514">
        <v>249.58400000000003</v>
      </c>
      <c r="H514" s="1">
        <v>42275</v>
      </c>
      <c r="I514">
        <v>1058.364</v>
      </c>
      <c r="K514" s="1">
        <v>42275</v>
      </c>
      <c r="L514">
        <v>1058.364</v>
      </c>
      <c r="N514" s="1">
        <v>42527</v>
      </c>
      <c r="O514">
        <v>6026.3120000000017</v>
      </c>
      <c r="Q514" s="1">
        <v>42718</v>
      </c>
      <c r="R514">
        <v>828.654</v>
      </c>
      <c r="T514" s="1">
        <v>41950</v>
      </c>
      <c r="U514">
        <v>1449.1420000000003</v>
      </c>
      <c r="Y514" t="s">
        <v>2280</v>
      </c>
      <c r="Z514">
        <v>125</v>
      </c>
      <c r="AB514" t="s">
        <v>2280</v>
      </c>
      <c r="AC514">
        <v>125</v>
      </c>
      <c r="AE514" t="s">
        <v>1094</v>
      </c>
      <c r="AF514">
        <v>68.28</v>
      </c>
      <c r="AJ514" t="s">
        <v>2280</v>
      </c>
      <c r="AK514">
        <v>125</v>
      </c>
      <c r="AN514" t="s">
        <v>2280</v>
      </c>
      <c r="AO514">
        <v>125</v>
      </c>
      <c r="AQ514" t="s">
        <v>2280</v>
      </c>
      <c r="AR514">
        <v>125</v>
      </c>
      <c r="AV514" t="s">
        <v>2280</v>
      </c>
      <c r="AW514">
        <v>125</v>
      </c>
      <c r="BA514" t="s">
        <v>2418</v>
      </c>
      <c r="BB514" t="s">
        <v>10948</v>
      </c>
      <c r="BC514">
        <v>40.635000000000012</v>
      </c>
      <c r="BE514" t="s">
        <v>1378</v>
      </c>
      <c r="BF514" t="s">
        <v>10948</v>
      </c>
      <c r="BG514">
        <v>186.54</v>
      </c>
      <c r="BI514" t="s">
        <v>441</v>
      </c>
      <c r="BJ514" t="s">
        <v>10948</v>
      </c>
      <c r="BK514">
        <v>51.8</v>
      </c>
      <c r="BM514" t="s">
        <v>932</v>
      </c>
      <c r="BN514" t="s">
        <v>10948</v>
      </c>
      <c r="BO514" t="s">
        <v>79</v>
      </c>
      <c r="BP514">
        <v>10.368000000000002</v>
      </c>
    </row>
    <row r="515" spans="1:68" x14ac:dyDescent="0.25">
      <c r="C515" t="s">
        <v>21</v>
      </c>
      <c r="D515">
        <v>249.58400000000003</v>
      </c>
      <c r="H515" s="1">
        <v>42278</v>
      </c>
      <c r="I515">
        <v>1158.4140000000002</v>
      </c>
      <c r="K515" s="1">
        <v>42278</v>
      </c>
      <c r="L515">
        <v>1158.4140000000002</v>
      </c>
      <c r="N515" s="1">
        <v>42526</v>
      </c>
      <c r="O515">
        <v>659.82</v>
      </c>
      <c r="Q515" s="1">
        <v>42175</v>
      </c>
      <c r="R515">
        <v>829.5440000000001</v>
      </c>
      <c r="T515" s="1">
        <v>42350</v>
      </c>
      <c r="U515">
        <v>1448.854</v>
      </c>
      <c r="Y515" t="s">
        <v>1650</v>
      </c>
      <c r="Z515">
        <v>182.49</v>
      </c>
      <c r="AB515" t="s">
        <v>1650</v>
      </c>
      <c r="AC515">
        <v>182.49</v>
      </c>
      <c r="AE515" t="s">
        <v>1470</v>
      </c>
      <c r="AF515">
        <v>235.77600000000001</v>
      </c>
      <c r="AJ515" t="s">
        <v>1650</v>
      </c>
      <c r="AK515">
        <v>182.49</v>
      </c>
      <c r="AN515" t="s">
        <v>1650</v>
      </c>
      <c r="AO515">
        <v>182.49</v>
      </c>
      <c r="AQ515" t="s">
        <v>1650</v>
      </c>
      <c r="AR515">
        <v>182.49</v>
      </c>
      <c r="AV515" t="s">
        <v>1650</v>
      </c>
      <c r="AW515">
        <v>182.49</v>
      </c>
      <c r="BA515" t="s">
        <v>1700</v>
      </c>
      <c r="BB515" t="s">
        <v>10948</v>
      </c>
      <c r="BC515">
        <v>12860.562</v>
      </c>
      <c r="BE515" t="s">
        <v>1028</v>
      </c>
      <c r="BF515" t="s">
        <v>10948</v>
      </c>
      <c r="BG515">
        <v>186.49599999999998</v>
      </c>
      <c r="BI515" t="s">
        <v>1141</v>
      </c>
      <c r="BJ515" t="s">
        <v>10948</v>
      </c>
      <c r="BK515">
        <v>18.192000000000004</v>
      </c>
      <c r="BM515" t="s">
        <v>145</v>
      </c>
      <c r="BN515" t="s">
        <v>10948</v>
      </c>
      <c r="BO515" t="s">
        <v>79</v>
      </c>
      <c r="BP515">
        <v>6.48</v>
      </c>
    </row>
    <row r="516" spans="1:68" x14ac:dyDescent="0.25">
      <c r="A516" t="s">
        <v>107</v>
      </c>
      <c r="B516" t="s">
        <v>10948</v>
      </c>
      <c r="C516" t="s">
        <v>21</v>
      </c>
      <c r="D516">
        <v>211.16800000000001</v>
      </c>
      <c r="H516" s="1">
        <v>42279</v>
      </c>
      <c r="I516">
        <v>1269.2660000000001</v>
      </c>
      <c r="K516" s="1">
        <v>42279</v>
      </c>
      <c r="L516">
        <v>1269.2660000000001</v>
      </c>
      <c r="N516" s="1">
        <v>42525</v>
      </c>
      <c r="O516">
        <v>2316.5230000000001</v>
      </c>
      <c r="Q516" s="1">
        <v>42649</v>
      </c>
      <c r="R516">
        <v>830.40000000000009</v>
      </c>
      <c r="T516" s="1">
        <v>42790</v>
      </c>
      <c r="U516">
        <v>1448.6759999999999</v>
      </c>
      <c r="Y516" t="s">
        <v>1247</v>
      </c>
      <c r="Z516">
        <v>504.24</v>
      </c>
      <c r="AB516" t="s">
        <v>1247</v>
      </c>
      <c r="AC516">
        <v>504.24</v>
      </c>
      <c r="AE516" t="s">
        <v>671</v>
      </c>
      <c r="AF516">
        <v>308.84399999999999</v>
      </c>
      <c r="AJ516" t="s">
        <v>1247</v>
      </c>
      <c r="AK516">
        <v>504.24</v>
      </c>
      <c r="AN516" t="s">
        <v>1247</v>
      </c>
      <c r="AO516">
        <v>504.24</v>
      </c>
      <c r="AQ516" t="s">
        <v>1247</v>
      </c>
      <c r="AR516">
        <v>504.24</v>
      </c>
      <c r="AV516" t="s">
        <v>1247</v>
      </c>
      <c r="AW516">
        <v>504.24</v>
      </c>
      <c r="BA516" t="s">
        <v>1058</v>
      </c>
      <c r="BB516" t="s">
        <v>10948</v>
      </c>
      <c r="BC516">
        <v>26.352000000000004</v>
      </c>
      <c r="BE516" t="s">
        <v>2120</v>
      </c>
      <c r="BF516" t="s">
        <v>10948</v>
      </c>
      <c r="BG516">
        <v>185.93799999999999</v>
      </c>
      <c r="BI516" t="s">
        <v>607</v>
      </c>
      <c r="BJ516" t="s">
        <v>10948</v>
      </c>
      <c r="BK516">
        <v>673.5680000000001</v>
      </c>
      <c r="BM516" t="s">
        <v>896</v>
      </c>
      <c r="BN516" t="s">
        <v>10948</v>
      </c>
      <c r="BO516" t="s">
        <v>79</v>
      </c>
      <c r="BP516">
        <v>51.84</v>
      </c>
    </row>
    <row r="517" spans="1:68" x14ac:dyDescent="0.25">
      <c r="A517" t="s">
        <v>2660</v>
      </c>
      <c r="B517" t="s">
        <v>10948</v>
      </c>
      <c r="C517" t="s">
        <v>21</v>
      </c>
      <c r="D517">
        <v>95.76</v>
      </c>
      <c r="H517" s="1">
        <v>42280</v>
      </c>
      <c r="I517">
        <v>275.21800000000002</v>
      </c>
      <c r="K517" s="1">
        <v>42280</v>
      </c>
      <c r="L517">
        <v>275.21800000000002</v>
      </c>
      <c r="N517" s="1">
        <v>42524</v>
      </c>
      <c r="O517">
        <v>71.088000000000008</v>
      </c>
      <c r="Q517" s="1">
        <v>42301</v>
      </c>
      <c r="R517">
        <v>831.14499999999998</v>
      </c>
      <c r="T517" s="1">
        <v>41825</v>
      </c>
      <c r="U517">
        <v>1444.1039999999998</v>
      </c>
      <c r="Y517" t="s">
        <v>1442</v>
      </c>
      <c r="Z517">
        <v>5572.7919999999995</v>
      </c>
      <c r="AB517" t="s">
        <v>1442</v>
      </c>
      <c r="AC517">
        <v>5572.7919999999995</v>
      </c>
      <c r="AE517" t="s">
        <v>1533</v>
      </c>
      <c r="AF517">
        <v>268.5</v>
      </c>
      <c r="AJ517" t="s">
        <v>1442</v>
      </c>
      <c r="AK517">
        <v>5572.7919999999995</v>
      </c>
      <c r="AN517" t="s">
        <v>1442</v>
      </c>
      <c r="AO517">
        <v>5572.7919999999995</v>
      </c>
      <c r="AQ517" t="s">
        <v>1442</v>
      </c>
      <c r="AR517">
        <v>5572.7919999999995</v>
      </c>
      <c r="AV517" t="s">
        <v>1442</v>
      </c>
      <c r="AW517">
        <v>5572.7919999999995</v>
      </c>
      <c r="BA517" t="s">
        <v>1369</v>
      </c>
      <c r="BB517" t="s">
        <v>10948</v>
      </c>
      <c r="BC517">
        <v>45.937000000000005</v>
      </c>
      <c r="BE517" t="s">
        <v>738</v>
      </c>
      <c r="BF517" t="s">
        <v>10948</v>
      </c>
      <c r="BG517">
        <v>185.57999999999998</v>
      </c>
      <c r="BI517" t="s">
        <v>2040</v>
      </c>
      <c r="BJ517" t="s">
        <v>10948</v>
      </c>
      <c r="BK517">
        <v>841.5680000000001</v>
      </c>
      <c r="BM517" t="s">
        <v>931</v>
      </c>
      <c r="BN517" t="s">
        <v>10948</v>
      </c>
      <c r="BO517" t="s">
        <v>79</v>
      </c>
      <c r="BP517">
        <v>25.92</v>
      </c>
    </row>
    <row r="518" spans="1:68" x14ac:dyDescent="0.25">
      <c r="A518" t="s">
        <v>362</v>
      </c>
      <c r="B518" t="s">
        <v>10948</v>
      </c>
      <c r="C518" t="s">
        <v>12</v>
      </c>
      <c r="D518">
        <v>2727.92</v>
      </c>
      <c r="H518" s="1">
        <v>42281</v>
      </c>
      <c r="I518">
        <v>505.57999999999993</v>
      </c>
      <c r="K518" s="1">
        <v>42281</v>
      </c>
      <c r="L518">
        <v>505.57999999999993</v>
      </c>
      <c r="N518" s="1">
        <v>42523</v>
      </c>
      <c r="O518">
        <v>157.84399999999999</v>
      </c>
      <c r="Q518" s="1">
        <v>41880</v>
      </c>
      <c r="R518">
        <v>832.3225000000001</v>
      </c>
      <c r="T518" s="1">
        <v>42975</v>
      </c>
      <c r="U518">
        <v>1443.6319999999998</v>
      </c>
      <c r="Y518" t="s">
        <v>749</v>
      </c>
      <c r="Z518">
        <v>13.621999999999998</v>
      </c>
      <c r="AB518" t="s">
        <v>749</v>
      </c>
      <c r="AC518">
        <v>13.621999999999998</v>
      </c>
      <c r="AE518" t="s">
        <v>1226</v>
      </c>
      <c r="AF518">
        <v>1857.2520000000002</v>
      </c>
      <c r="AJ518" t="s">
        <v>749</v>
      </c>
      <c r="AK518">
        <v>13.621999999999998</v>
      </c>
      <c r="AN518" t="s">
        <v>749</v>
      </c>
      <c r="AO518">
        <v>13.621999999999998</v>
      </c>
      <c r="AQ518" t="s">
        <v>749</v>
      </c>
      <c r="AR518">
        <v>13.621999999999998</v>
      </c>
      <c r="AV518" t="s">
        <v>749</v>
      </c>
      <c r="AW518">
        <v>13.621999999999998</v>
      </c>
      <c r="BA518" t="s">
        <v>2463</v>
      </c>
      <c r="BB518" t="s">
        <v>10948</v>
      </c>
      <c r="BC518">
        <v>57.08</v>
      </c>
      <c r="BE518" t="s">
        <v>31</v>
      </c>
      <c r="BF518" t="s">
        <v>10948</v>
      </c>
      <c r="BG518">
        <v>184.70400000000001</v>
      </c>
      <c r="BI518" t="s">
        <v>1241</v>
      </c>
      <c r="BJ518" t="s">
        <v>10948</v>
      </c>
      <c r="BK518">
        <v>398.35199999999998</v>
      </c>
      <c r="BM518" t="s">
        <v>533</v>
      </c>
      <c r="BN518" t="s">
        <v>10948</v>
      </c>
      <c r="BO518" t="s">
        <v>79</v>
      </c>
      <c r="BP518">
        <v>12.96</v>
      </c>
    </row>
    <row r="519" spans="1:68" x14ac:dyDescent="0.25">
      <c r="C519" t="s">
        <v>21</v>
      </c>
      <c r="D519">
        <v>1091.1680000000001</v>
      </c>
      <c r="H519" s="1">
        <v>42282</v>
      </c>
      <c r="I519">
        <v>851.09199999999998</v>
      </c>
      <c r="K519" s="1">
        <v>42282</v>
      </c>
      <c r="L519">
        <v>851.09199999999998</v>
      </c>
      <c r="N519" s="1">
        <v>42521</v>
      </c>
      <c r="O519">
        <v>438.85899999999998</v>
      </c>
      <c r="Q519" s="1">
        <v>42156</v>
      </c>
      <c r="R519">
        <v>834.19799999999998</v>
      </c>
      <c r="T519" s="1">
        <v>41870</v>
      </c>
      <c r="U519">
        <v>1439.1059999999998</v>
      </c>
      <c r="Y519" t="s">
        <v>1476</v>
      </c>
      <c r="Z519">
        <v>259.68</v>
      </c>
      <c r="AB519" t="s">
        <v>1476</v>
      </c>
      <c r="AC519">
        <v>259.68</v>
      </c>
      <c r="AE519" t="s">
        <v>2371</v>
      </c>
      <c r="AF519">
        <v>1085.2379999999998</v>
      </c>
      <c r="AJ519" t="s">
        <v>1476</v>
      </c>
      <c r="AK519">
        <v>259.68</v>
      </c>
      <c r="AN519" t="s">
        <v>1476</v>
      </c>
      <c r="AO519">
        <v>259.68</v>
      </c>
      <c r="AQ519" t="s">
        <v>1476</v>
      </c>
      <c r="AR519">
        <v>259.68</v>
      </c>
      <c r="AV519" t="s">
        <v>1476</v>
      </c>
      <c r="AW519">
        <v>259.68</v>
      </c>
      <c r="BA519" t="s">
        <v>2421</v>
      </c>
      <c r="BB519" t="s">
        <v>10948</v>
      </c>
      <c r="BC519">
        <v>27.882000000000005</v>
      </c>
      <c r="BE519" t="s">
        <v>1943</v>
      </c>
      <c r="BF519" t="s">
        <v>10948</v>
      </c>
      <c r="BG519">
        <v>184.66</v>
      </c>
      <c r="BI519" t="s">
        <v>1203</v>
      </c>
      <c r="BJ519" t="s">
        <v>10948</v>
      </c>
      <c r="BK519">
        <v>5443.96</v>
      </c>
      <c r="BM519" t="s">
        <v>1065</v>
      </c>
      <c r="BN519" t="s">
        <v>10948</v>
      </c>
      <c r="BO519" t="s">
        <v>79</v>
      </c>
      <c r="BP519">
        <v>51.84</v>
      </c>
    </row>
    <row r="520" spans="1:68" x14ac:dyDescent="0.25">
      <c r="A520" t="s">
        <v>100</v>
      </c>
      <c r="B520" t="s">
        <v>10948</v>
      </c>
      <c r="C520" t="s">
        <v>21</v>
      </c>
      <c r="D520">
        <v>105.584</v>
      </c>
      <c r="H520" s="1">
        <v>42285</v>
      </c>
      <c r="I520">
        <v>222.12</v>
      </c>
      <c r="K520" s="1">
        <v>42285</v>
      </c>
      <c r="L520">
        <v>222.12</v>
      </c>
      <c r="N520" s="1">
        <v>42520</v>
      </c>
      <c r="O520">
        <v>8090.5780000000004</v>
      </c>
      <c r="Q520" s="1">
        <v>43053</v>
      </c>
      <c r="R520">
        <v>834.6579999999999</v>
      </c>
      <c r="T520" s="1">
        <v>42302</v>
      </c>
      <c r="U520">
        <v>1425.412</v>
      </c>
      <c r="Y520" t="s">
        <v>310</v>
      </c>
      <c r="Z520">
        <v>467.92000000000007</v>
      </c>
      <c r="AB520" t="s">
        <v>310</v>
      </c>
      <c r="AC520">
        <v>467.92000000000007</v>
      </c>
      <c r="AE520" t="s">
        <v>2586</v>
      </c>
      <c r="AF520">
        <v>727.94400000000019</v>
      </c>
      <c r="AJ520" t="s">
        <v>310</v>
      </c>
      <c r="AK520">
        <v>467.92000000000007</v>
      </c>
      <c r="AN520" t="s">
        <v>310</v>
      </c>
      <c r="AO520">
        <v>467.92000000000007</v>
      </c>
      <c r="AQ520" t="s">
        <v>310</v>
      </c>
      <c r="AR520">
        <v>467.92000000000007</v>
      </c>
      <c r="AV520" t="s">
        <v>310</v>
      </c>
      <c r="AW520">
        <v>467.92000000000007</v>
      </c>
      <c r="BA520" t="s">
        <v>2757</v>
      </c>
      <c r="BB520" t="s">
        <v>10948</v>
      </c>
      <c r="BC520">
        <v>67.088000000000008</v>
      </c>
      <c r="BE520" t="s">
        <v>2831</v>
      </c>
      <c r="BF520" t="s">
        <v>10948</v>
      </c>
      <c r="BG520">
        <v>184.41</v>
      </c>
      <c r="BI520" t="s">
        <v>2133</v>
      </c>
      <c r="BJ520" t="s">
        <v>10948</v>
      </c>
      <c r="BK520">
        <v>722.97399999999993</v>
      </c>
      <c r="BM520" t="s">
        <v>1766</v>
      </c>
      <c r="BN520" t="s">
        <v>10948</v>
      </c>
      <c r="BO520" t="s">
        <v>79</v>
      </c>
      <c r="BP520">
        <v>15.552000000000003</v>
      </c>
    </row>
    <row r="521" spans="1:68" x14ac:dyDescent="0.25">
      <c r="A521" t="s">
        <v>628</v>
      </c>
      <c r="B521" t="s">
        <v>10948</v>
      </c>
      <c r="C521" t="s">
        <v>21</v>
      </c>
      <c r="D521">
        <v>136.43700000000001</v>
      </c>
      <c r="H521" s="1">
        <v>42286</v>
      </c>
      <c r="I521">
        <v>2133.5350000000003</v>
      </c>
      <c r="K521" s="1">
        <v>42286</v>
      </c>
      <c r="L521">
        <v>2133.5350000000003</v>
      </c>
      <c r="N521" s="1">
        <v>42519</v>
      </c>
      <c r="O521">
        <v>1063.1850000000002</v>
      </c>
      <c r="Q521" s="1">
        <v>42313</v>
      </c>
      <c r="R521">
        <v>834.87399999999991</v>
      </c>
      <c r="T521" s="1">
        <v>42953</v>
      </c>
      <c r="U521">
        <v>1424.0259999999998</v>
      </c>
      <c r="Y521" t="s">
        <v>1661</v>
      </c>
      <c r="Z521">
        <v>3044.1640000000002</v>
      </c>
      <c r="AB521" t="s">
        <v>1661</v>
      </c>
      <c r="AC521">
        <v>3044.1640000000002</v>
      </c>
      <c r="AE521" t="s">
        <v>1587</v>
      </c>
      <c r="AF521">
        <v>323.97600000000006</v>
      </c>
      <c r="AJ521" t="s">
        <v>1661</v>
      </c>
      <c r="AK521">
        <v>3044.1640000000002</v>
      </c>
      <c r="AN521" t="s">
        <v>1661</v>
      </c>
      <c r="AO521">
        <v>3044.1640000000002</v>
      </c>
      <c r="AQ521" t="s">
        <v>1661</v>
      </c>
      <c r="AR521">
        <v>3044.1640000000002</v>
      </c>
      <c r="AV521" t="s">
        <v>1661</v>
      </c>
      <c r="AW521">
        <v>3044.1640000000002</v>
      </c>
      <c r="BA521" t="s">
        <v>583</v>
      </c>
      <c r="BB521" t="s">
        <v>10948</v>
      </c>
      <c r="BC521">
        <v>106.27200000000001</v>
      </c>
      <c r="BE521" t="s">
        <v>1973</v>
      </c>
      <c r="BF521" t="s">
        <v>10948</v>
      </c>
      <c r="BG521">
        <v>183.84</v>
      </c>
      <c r="BI521" t="s">
        <v>2568</v>
      </c>
      <c r="BJ521" t="s">
        <v>10948</v>
      </c>
      <c r="BK521">
        <v>1793.98</v>
      </c>
      <c r="BM521" t="s">
        <v>1995</v>
      </c>
      <c r="BN521" t="s">
        <v>10948</v>
      </c>
      <c r="BO521" t="s">
        <v>79</v>
      </c>
      <c r="BP521">
        <v>8.4480000000000004</v>
      </c>
    </row>
    <row r="522" spans="1:68" x14ac:dyDescent="0.25">
      <c r="A522" t="s">
        <v>1332</v>
      </c>
      <c r="B522" t="s">
        <v>10948</v>
      </c>
      <c r="C522" t="s">
        <v>79</v>
      </c>
      <c r="D522">
        <v>743.98799999999994</v>
      </c>
      <c r="H522" s="1">
        <v>42287</v>
      </c>
      <c r="I522">
        <v>2248.1940000000004</v>
      </c>
      <c r="K522" s="1">
        <v>42287</v>
      </c>
      <c r="L522">
        <v>2248.1940000000004</v>
      </c>
      <c r="N522" s="1">
        <v>42518</v>
      </c>
      <c r="O522">
        <v>2137.3240000000001</v>
      </c>
      <c r="Q522" s="1">
        <v>42178</v>
      </c>
      <c r="R522">
        <v>836.95799999999997</v>
      </c>
      <c r="T522" s="1">
        <v>42257</v>
      </c>
      <c r="U522">
        <v>1415.7259999999999</v>
      </c>
      <c r="Y522" t="s">
        <v>871</v>
      </c>
      <c r="Z522">
        <v>43.7</v>
      </c>
      <c r="AB522" t="s">
        <v>871</v>
      </c>
      <c r="AC522">
        <v>43.7</v>
      </c>
      <c r="AE522" t="s">
        <v>483</v>
      </c>
      <c r="AF522">
        <v>159.98400000000001</v>
      </c>
      <c r="AJ522" t="s">
        <v>871</v>
      </c>
      <c r="AK522">
        <v>43.7</v>
      </c>
      <c r="AN522" t="s">
        <v>871</v>
      </c>
      <c r="AO522">
        <v>43.7</v>
      </c>
      <c r="AQ522" t="s">
        <v>871</v>
      </c>
      <c r="AR522">
        <v>43.7</v>
      </c>
      <c r="AV522" t="s">
        <v>871</v>
      </c>
      <c r="AW522">
        <v>43.7</v>
      </c>
      <c r="BA522" t="s">
        <v>898</v>
      </c>
      <c r="BB522" t="s">
        <v>10948</v>
      </c>
      <c r="BC522">
        <v>24.108000000000008</v>
      </c>
      <c r="BE522" t="s">
        <v>193</v>
      </c>
      <c r="BF522" t="s">
        <v>10948</v>
      </c>
      <c r="BG522">
        <v>182.94</v>
      </c>
      <c r="BI522" t="s">
        <v>2418</v>
      </c>
      <c r="BJ522" t="s">
        <v>10948</v>
      </c>
      <c r="BK522">
        <v>40.635000000000012</v>
      </c>
      <c r="BM522" t="s">
        <v>2575</v>
      </c>
      <c r="BN522" t="s">
        <v>10948</v>
      </c>
      <c r="BO522" t="s">
        <v>79</v>
      </c>
      <c r="BP522">
        <v>11.952000000000002</v>
      </c>
    </row>
    <row r="523" spans="1:68" x14ac:dyDescent="0.25">
      <c r="A523" t="s">
        <v>2048</v>
      </c>
      <c r="B523" t="s">
        <v>10948</v>
      </c>
      <c r="C523" t="s">
        <v>55</v>
      </c>
      <c r="D523">
        <v>635.96</v>
      </c>
      <c r="H523" s="1">
        <v>42288</v>
      </c>
      <c r="I523">
        <v>1011.8955000000001</v>
      </c>
      <c r="K523" s="1">
        <v>42288</v>
      </c>
      <c r="L523">
        <v>1011.8955000000001</v>
      </c>
      <c r="N523" s="1">
        <v>42517</v>
      </c>
      <c r="O523">
        <v>5305.0779999999995</v>
      </c>
      <c r="Q523" s="1">
        <v>42414</v>
      </c>
      <c r="R523">
        <v>837.92100000000005</v>
      </c>
      <c r="T523" s="1">
        <v>42479</v>
      </c>
      <c r="U523">
        <v>1414.1320000000003</v>
      </c>
      <c r="Y523" t="s">
        <v>2415</v>
      </c>
      <c r="Z523">
        <v>95.94</v>
      </c>
      <c r="AB523" t="s">
        <v>2415</v>
      </c>
      <c r="AC523">
        <v>95.94</v>
      </c>
      <c r="AE523" t="s">
        <v>2218</v>
      </c>
      <c r="AF523">
        <v>239.96999999999997</v>
      </c>
      <c r="AJ523" t="s">
        <v>2415</v>
      </c>
      <c r="AK523">
        <v>95.94</v>
      </c>
      <c r="AN523" t="s">
        <v>2415</v>
      </c>
      <c r="AO523">
        <v>95.94</v>
      </c>
      <c r="AQ523" t="s">
        <v>2415</v>
      </c>
      <c r="AR523">
        <v>95.94</v>
      </c>
      <c r="AV523" t="s">
        <v>2415</v>
      </c>
      <c r="AW523">
        <v>95.94</v>
      </c>
      <c r="BA523" t="s">
        <v>306</v>
      </c>
      <c r="BB523" t="s">
        <v>10948</v>
      </c>
      <c r="BC523">
        <v>88.721999999999994</v>
      </c>
      <c r="BE523" t="s">
        <v>2626</v>
      </c>
      <c r="BF523" t="s">
        <v>10948</v>
      </c>
      <c r="BG523">
        <v>182.55200000000002</v>
      </c>
      <c r="BI523" t="s">
        <v>1700</v>
      </c>
      <c r="BJ523" t="s">
        <v>10948</v>
      </c>
      <c r="BK523">
        <v>12860.562</v>
      </c>
      <c r="BM523" t="s">
        <v>2073</v>
      </c>
      <c r="BN523" t="s">
        <v>10948</v>
      </c>
      <c r="BO523" t="s">
        <v>79</v>
      </c>
      <c r="BP523">
        <v>5.3440000000000003</v>
      </c>
    </row>
    <row r="524" spans="1:68" x14ac:dyDescent="0.25">
      <c r="A524" t="s">
        <v>1849</v>
      </c>
      <c r="B524" t="s">
        <v>10948</v>
      </c>
      <c r="C524" t="s">
        <v>79</v>
      </c>
      <c r="D524">
        <v>277.15799999999996</v>
      </c>
      <c r="H524" s="1">
        <v>42289</v>
      </c>
      <c r="I524">
        <v>2390.7580000000003</v>
      </c>
      <c r="K524" s="1">
        <v>42289</v>
      </c>
      <c r="L524">
        <v>2390.7580000000003</v>
      </c>
      <c r="N524" s="1">
        <v>42516</v>
      </c>
      <c r="O524">
        <v>1975.3560000000002</v>
      </c>
      <c r="Q524" s="1">
        <v>42224</v>
      </c>
      <c r="R524">
        <v>840.10199999999998</v>
      </c>
      <c r="T524" s="1">
        <v>42531</v>
      </c>
      <c r="U524">
        <v>1412.3960000000002</v>
      </c>
      <c r="Y524" t="s">
        <v>2594</v>
      </c>
      <c r="Z524">
        <v>44.89200000000001</v>
      </c>
      <c r="AB524" t="s">
        <v>2594</v>
      </c>
      <c r="AC524">
        <v>44.89200000000001</v>
      </c>
      <c r="AE524" t="s">
        <v>1860</v>
      </c>
      <c r="AF524">
        <v>5119.7440000000006</v>
      </c>
      <c r="AJ524" t="s">
        <v>2594</v>
      </c>
      <c r="AK524">
        <v>44.89200000000001</v>
      </c>
      <c r="AN524" t="s">
        <v>2594</v>
      </c>
      <c r="AO524">
        <v>44.89200000000001</v>
      </c>
      <c r="AQ524" t="s">
        <v>2594</v>
      </c>
      <c r="AR524">
        <v>44.89200000000001</v>
      </c>
      <c r="AV524" t="s">
        <v>2594</v>
      </c>
      <c r="AW524">
        <v>44.89200000000001</v>
      </c>
      <c r="BA524" t="s">
        <v>1189</v>
      </c>
      <c r="BB524" t="s">
        <v>10948</v>
      </c>
      <c r="BC524">
        <v>239.17200000000005</v>
      </c>
      <c r="BE524" t="s">
        <v>1411</v>
      </c>
      <c r="BF524" t="s">
        <v>10948</v>
      </c>
      <c r="BG524">
        <v>181.91600000000005</v>
      </c>
      <c r="BI524" t="s">
        <v>1058</v>
      </c>
      <c r="BJ524" t="s">
        <v>10948</v>
      </c>
      <c r="BK524">
        <v>26.352000000000004</v>
      </c>
      <c r="BM524" t="s">
        <v>686</v>
      </c>
      <c r="BN524" t="s">
        <v>10948</v>
      </c>
      <c r="BO524" t="s">
        <v>79</v>
      </c>
      <c r="BP524">
        <v>182.72</v>
      </c>
    </row>
    <row r="525" spans="1:68" x14ac:dyDescent="0.25">
      <c r="A525" t="s">
        <v>36</v>
      </c>
      <c r="B525" t="s">
        <v>10948</v>
      </c>
      <c r="C525" t="s">
        <v>55</v>
      </c>
      <c r="D525">
        <v>209.96999999999997</v>
      </c>
      <c r="H525" s="1">
        <v>42290</v>
      </c>
      <c r="I525">
        <v>371.65999999999997</v>
      </c>
      <c r="K525" s="1">
        <v>42290</v>
      </c>
      <c r="L525">
        <v>371.65999999999997</v>
      </c>
      <c r="N525" s="1">
        <v>42515</v>
      </c>
      <c r="O525">
        <v>1311.9699999999998</v>
      </c>
      <c r="Q525" s="1">
        <v>41866</v>
      </c>
      <c r="R525">
        <v>842.78199999999993</v>
      </c>
      <c r="T525" s="1">
        <v>43003</v>
      </c>
      <c r="U525">
        <v>1412.213</v>
      </c>
      <c r="Y525" t="s">
        <v>1709</v>
      </c>
      <c r="Z525">
        <v>110.75999999999999</v>
      </c>
      <c r="AB525" t="s">
        <v>1709</v>
      </c>
      <c r="AC525">
        <v>110.75999999999999</v>
      </c>
      <c r="AE525" t="s">
        <v>2105</v>
      </c>
      <c r="AF525">
        <v>2159.73</v>
      </c>
      <c r="AJ525" t="s">
        <v>1709</v>
      </c>
      <c r="AK525">
        <v>110.75999999999999</v>
      </c>
      <c r="AN525" t="s">
        <v>1709</v>
      </c>
      <c r="AO525">
        <v>110.75999999999999</v>
      </c>
      <c r="AQ525" t="s">
        <v>1709</v>
      </c>
      <c r="AR525">
        <v>110.75999999999999</v>
      </c>
      <c r="AV525" t="s">
        <v>1709</v>
      </c>
      <c r="AW525">
        <v>110.75999999999999</v>
      </c>
      <c r="BA525" t="s">
        <v>1895</v>
      </c>
      <c r="BB525" t="s">
        <v>10948</v>
      </c>
      <c r="BC525">
        <v>166.29600000000002</v>
      </c>
      <c r="BE525" t="s">
        <v>692</v>
      </c>
      <c r="BF525" t="s">
        <v>10948</v>
      </c>
      <c r="BG525">
        <v>181.79699999999997</v>
      </c>
      <c r="BI525" t="s">
        <v>1369</v>
      </c>
      <c r="BJ525" t="s">
        <v>10948</v>
      </c>
      <c r="BK525">
        <v>45.937000000000005</v>
      </c>
      <c r="BM525" t="s">
        <v>2504</v>
      </c>
      <c r="BN525" t="s">
        <v>10948</v>
      </c>
      <c r="BO525" t="s">
        <v>79</v>
      </c>
      <c r="BP525">
        <v>73.47999999999999</v>
      </c>
    </row>
    <row r="526" spans="1:68" x14ac:dyDescent="0.25">
      <c r="A526" t="s">
        <v>716</v>
      </c>
      <c r="B526" t="s">
        <v>10948</v>
      </c>
      <c r="C526" t="s">
        <v>79</v>
      </c>
      <c r="D526">
        <v>109.48</v>
      </c>
      <c r="H526" s="1">
        <v>42292</v>
      </c>
      <c r="I526">
        <v>3219.5540000000001</v>
      </c>
      <c r="K526" s="1">
        <v>42292</v>
      </c>
      <c r="L526">
        <v>3219.5540000000001</v>
      </c>
      <c r="N526" s="1">
        <v>42514</v>
      </c>
      <c r="O526">
        <v>277.75600000000003</v>
      </c>
      <c r="Q526" s="1">
        <v>42802</v>
      </c>
      <c r="R526">
        <v>843.10000000000014</v>
      </c>
      <c r="T526" s="1">
        <v>43072</v>
      </c>
      <c r="U526">
        <v>1403.8419999999999</v>
      </c>
      <c r="Y526" t="s">
        <v>1845</v>
      </c>
      <c r="Z526">
        <v>229.572</v>
      </c>
      <c r="AB526" t="s">
        <v>1845</v>
      </c>
      <c r="AC526">
        <v>229.572</v>
      </c>
      <c r="AE526" t="s">
        <v>2564</v>
      </c>
      <c r="AF526">
        <v>2619.7379999999998</v>
      </c>
      <c r="AJ526" t="s">
        <v>1845</v>
      </c>
      <c r="AK526">
        <v>229.572</v>
      </c>
      <c r="AN526" t="s">
        <v>1845</v>
      </c>
      <c r="AO526">
        <v>229.572</v>
      </c>
      <c r="AQ526" t="s">
        <v>1845</v>
      </c>
      <c r="AR526">
        <v>229.572</v>
      </c>
      <c r="AV526" t="s">
        <v>1845</v>
      </c>
      <c r="AW526">
        <v>229.572</v>
      </c>
      <c r="BA526" t="s">
        <v>1694</v>
      </c>
      <c r="BB526" t="s">
        <v>10948</v>
      </c>
      <c r="BC526">
        <v>75.050000000000011</v>
      </c>
      <c r="BE526" t="s">
        <v>939</v>
      </c>
      <c r="BF526" t="s">
        <v>10948</v>
      </c>
      <c r="BG526">
        <v>179.99100000000004</v>
      </c>
      <c r="BI526" t="s">
        <v>2463</v>
      </c>
      <c r="BJ526" t="s">
        <v>10948</v>
      </c>
      <c r="BK526">
        <v>57.08</v>
      </c>
      <c r="BM526" t="s">
        <v>1928</v>
      </c>
      <c r="BN526" t="s">
        <v>10948</v>
      </c>
      <c r="BO526" t="s">
        <v>79</v>
      </c>
      <c r="BP526">
        <v>7.9680000000000009</v>
      </c>
    </row>
    <row r="527" spans="1:68" x14ac:dyDescent="0.25">
      <c r="A527" t="s">
        <v>1757</v>
      </c>
      <c r="B527" t="s">
        <v>10948</v>
      </c>
      <c r="C527" t="s">
        <v>12</v>
      </c>
      <c r="D527">
        <v>18.920000000000002</v>
      </c>
      <c r="H527" s="1">
        <v>42293</v>
      </c>
      <c r="I527">
        <v>824.97</v>
      </c>
      <c r="K527" s="1">
        <v>42293</v>
      </c>
      <c r="L527">
        <v>824.97</v>
      </c>
      <c r="N527" s="1">
        <v>42513</v>
      </c>
      <c r="O527">
        <v>10560.977999999999</v>
      </c>
      <c r="Q527" s="1">
        <v>41750</v>
      </c>
      <c r="R527">
        <v>845.3599999999999</v>
      </c>
      <c r="T527" s="1">
        <v>42303</v>
      </c>
      <c r="U527">
        <v>1395.3330000000001</v>
      </c>
      <c r="Y527" t="s">
        <v>2931</v>
      </c>
      <c r="Z527">
        <v>431.28999999999996</v>
      </c>
      <c r="AB527" t="s">
        <v>2931</v>
      </c>
      <c r="AC527">
        <v>431.28999999999996</v>
      </c>
      <c r="AE527" t="s">
        <v>596</v>
      </c>
      <c r="AF527">
        <v>79.23</v>
      </c>
      <c r="AJ527" t="s">
        <v>2931</v>
      </c>
      <c r="AK527">
        <v>431.28999999999996</v>
      </c>
      <c r="AN527" t="s">
        <v>2931</v>
      </c>
      <c r="AO527">
        <v>431.28999999999996</v>
      </c>
      <c r="AQ527" t="s">
        <v>2931</v>
      </c>
      <c r="AR527">
        <v>431.28999999999996</v>
      </c>
      <c r="AV527" t="s">
        <v>2931</v>
      </c>
      <c r="AW527">
        <v>431.28999999999996</v>
      </c>
      <c r="BA527" t="s">
        <v>1443</v>
      </c>
      <c r="BB527" t="s">
        <v>10948</v>
      </c>
      <c r="BC527">
        <v>171.55</v>
      </c>
      <c r="BE527" t="s">
        <v>2334</v>
      </c>
      <c r="BF527" t="s">
        <v>10948</v>
      </c>
      <c r="BG527">
        <v>179.97</v>
      </c>
      <c r="BI527" t="s">
        <v>2421</v>
      </c>
      <c r="BJ527" t="s">
        <v>10948</v>
      </c>
      <c r="BK527">
        <v>27.882000000000005</v>
      </c>
      <c r="BM527" t="s">
        <v>3245</v>
      </c>
      <c r="BN527" t="s">
        <v>10948</v>
      </c>
      <c r="BO527" t="s">
        <v>79</v>
      </c>
      <c r="BP527">
        <v>49.568000000000005</v>
      </c>
    </row>
    <row r="528" spans="1:68" x14ac:dyDescent="0.25">
      <c r="C528" t="s">
        <v>21</v>
      </c>
      <c r="D528">
        <v>15.136000000000003</v>
      </c>
      <c r="H528" s="1">
        <v>42294</v>
      </c>
      <c r="I528">
        <v>77.88</v>
      </c>
      <c r="K528" s="1">
        <v>42294</v>
      </c>
      <c r="L528">
        <v>77.88</v>
      </c>
      <c r="N528" s="1">
        <v>42512</v>
      </c>
      <c r="O528">
        <v>1799.2</v>
      </c>
      <c r="Q528" s="1">
        <v>42554</v>
      </c>
      <c r="R528">
        <v>847.7</v>
      </c>
      <c r="T528" s="1">
        <v>42945</v>
      </c>
      <c r="U528">
        <v>1391.2940000000001</v>
      </c>
      <c r="Y528" t="s">
        <v>2022</v>
      </c>
      <c r="Z528">
        <v>94.860000000000014</v>
      </c>
      <c r="AB528" t="s">
        <v>2022</v>
      </c>
      <c r="AC528">
        <v>94.860000000000014</v>
      </c>
      <c r="AE528" t="s">
        <v>460</v>
      </c>
      <c r="AF528">
        <v>80.591999999999999</v>
      </c>
      <c r="AJ528" t="s">
        <v>2022</v>
      </c>
      <c r="AK528">
        <v>94.860000000000014</v>
      </c>
      <c r="AN528" t="s">
        <v>2022</v>
      </c>
      <c r="AO528">
        <v>94.860000000000014</v>
      </c>
      <c r="AQ528" t="s">
        <v>2022</v>
      </c>
      <c r="AR528">
        <v>94.860000000000014</v>
      </c>
      <c r="AV528" t="s">
        <v>2022</v>
      </c>
      <c r="AW528">
        <v>94.860000000000014</v>
      </c>
      <c r="BA528" t="s">
        <v>1156</v>
      </c>
      <c r="BB528" t="s">
        <v>10948</v>
      </c>
      <c r="BC528">
        <v>947.94</v>
      </c>
      <c r="BE528" t="s">
        <v>791</v>
      </c>
      <c r="BF528" t="s">
        <v>10948</v>
      </c>
      <c r="BG528">
        <v>179.97</v>
      </c>
      <c r="BI528" t="s">
        <v>2757</v>
      </c>
      <c r="BJ528" t="s">
        <v>10948</v>
      </c>
      <c r="BK528">
        <v>67.088000000000008</v>
      </c>
      <c r="BM528" t="s">
        <v>2799</v>
      </c>
      <c r="BN528" t="s">
        <v>10948</v>
      </c>
      <c r="BO528" t="s">
        <v>79</v>
      </c>
      <c r="BP528">
        <v>19.136000000000003</v>
      </c>
    </row>
    <row r="529" spans="1:68" x14ac:dyDescent="0.25">
      <c r="A529" t="s">
        <v>2908</v>
      </c>
      <c r="B529" t="s">
        <v>10948</v>
      </c>
      <c r="C529" t="s">
        <v>79</v>
      </c>
      <c r="D529">
        <v>14.82</v>
      </c>
      <c r="H529" s="1">
        <v>42295</v>
      </c>
      <c r="I529">
        <v>378.49400000000003</v>
      </c>
      <c r="K529" s="1">
        <v>42295</v>
      </c>
      <c r="L529">
        <v>378.49400000000003</v>
      </c>
      <c r="N529" s="1">
        <v>42511</v>
      </c>
      <c r="O529">
        <v>2718.2139999999999</v>
      </c>
      <c r="Q529" s="1">
        <v>42747</v>
      </c>
      <c r="R529">
        <v>848.51999999999975</v>
      </c>
      <c r="T529" s="1">
        <v>42855</v>
      </c>
      <c r="U529">
        <v>1390.1259999999997</v>
      </c>
      <c r="Y529" t="s">
        <v>1808</v>
      </c>
      <c r="Z529">
        <v>75.348000000000013</v>
      </c>
      <c r="AB529" t="s">
        <v>1808</v>
      </c>
      <c r="AC529">
        <v>75.348000000000013</v>
      </c>
      <c r="AE529" t="s">
        <v>1027</v>
      </c>
      <c r="AF529">
        <v>15.469999999999999</v>
      </c>
      <c r="AJ529" t="s">
        <v>1808</v>
      </c>
      <c r="AK529">
        <v>75.348000000000013</v>
      </c>
      <c r="AN529" t="s">
        <v>1808</v>
      </c>
      <c r="AO529">
        <v>75.348000000000013</v>
      </c>
      <c r="AQ529" t="s">
        <v>1808</v>
      </c>
      <c r="AR529">
        <v>75.348000000000013</v>
      </c>
      <c r="AV529" t="s">
        <v>1808</v>
      </c>
      <c r="AW529">
        <v>75.348000000000013</v>
      </c>
      <c r="BA529" t="s">
        <v>519</v>
      </c>
      <c r="BB529" t="s">
        <v>10948</v>
      </c>
      <c r="BC529">
        <v>447.85999999999996</v>
      </c>
      <c r="BE529" t="s">
        <v>2149</v>
      </c>
      <c r="BF529" t="s">
        <v>10948</v>
      </c>
      <c r="BG529">
        <v>179.7</v>
      </c>
      <c r="BI529" t="s">
        <v>583</v>
      </c>
      <c r="BJ529" t="s">
        <v>10948</v>
      </c>
      <c r="BK529">
        <v>106.27200000000001</v>
      </c>
      <c r="BM529" t="s">
        <v>134</v>
      </c>
      <c r="BN529" t="s">
        <v>10948</v>
      </c>
      <c r="BO529" t="s">
        <v>79</v>
      </c>
      <c r="BP529">
        <v>204.95000000000002</v>
      </c>
    </row>
    <row r="530" spans="1:68" x14ac:dyDescent="0.25">
      <c r="C530" t="s">
        <v>21</v>
      </c>
      <c r="D530">
        <v>39.520000000000003</v>
      </c>
      <c r="H530" s="1">
        <v>42296</v>
      </c>
      <c r="I530">
        <v>2135.0899999999997</v>
      </c>
      <c r="K530" s="1">
        <v>42296</v>
      </c>
      <c r="L530">
        <v>2135.0899999999997</v>
      </c>
      <c r="N530" s="1">
        <v>42510</v>
      </c>
      <c r="O530">
        <v>2471.913</v>
      </c>
      <c r="Q530" s="1">
        <v>42994</v>
      </c>
      <c r="R530">
        <v>849.65000000000009</v>
      </c>
      <c r="T530" s="1">
        <v>42859</v>
      </c>
      <c r="U530">
        <v>1389.4050000000004</v>
      </c>
      <c r="Y530" t="s">
        <v>2770</v>
      </c>
      <c r="Z530">
        <v>23.332000000000001</v>
      </c>
      <c r="AB530" t="s">
        <v>2770</v>
      </c>
      <c r="AC530">
        <v>23.332000000000001</v>
      </c>
      <c r="AE530" t="s">
        <v>1336</v>
      </c>
      <c r="AF530">
        <v>240.76400000000004</v>
      </c>
      <c r="AJ530" t="s">
        <v>2770</v>
      </c>
      <c r="AK530">
        <v>23.332000000000001</v>
      </c>
      <c r="AN530" t="s">
        <v>2770</v>
      </c>
      <c r="AO530">
        <v>23.332000000000001</v>
      </c>
      <c r="AQ530" t="s">
        <v>2770</v>
      </c>
      <c r="AR530">
        <v>23.332000000000001</v>
      </c>
      <c r="AV530" t="s">
        <v>2770</v>
      </c>
      <c r="AW530">
        <v>23.332000000000001</v>
      </c>
      <c r="BA530" t="s">
        <v>1107</v>
      </c>
      <c r="BB530" t="s">
        <v>10948</v>
      </c>
      <c r="BC530">
        <v>46.360999999999997</v>
      </c>
      <c r="BE530" t="s">
        <v>2033</v>
      </c>
      <c r="BF530" t="s">
        <v>10948</v>
      </c>
      <c r="BG530">
        <v>179.136</v>
      </c>
      <c r="BI530" t="s">
        <v>898</v>
      </c>
      <c r="BJ530" t="s">
        <v>10948</v>
      </c>
      <c r="BK530">
        <v>24.108000000000008</v>
      </c>
      <c r="BM530" t="s">
        <v>1234</v>
      </c>
      <c r="BN530" t="s">
        <v>10948</v>
      </c>
      <c r="BO530" t="s">
        <v>79</v>
      </c>
      <c r="BP530">
        <v>78.304000000000002</v>
      </c>
    </row>
    <row r="531" spans="1:68" x14ac:dyDescent="0.25">
      <c r="A531" t="s">
        <v>3089</v>
      </c>
      <c r="B531" t="s">
        <v>10948</v>
      </c>
      <c r="C531" t="s">
        <v>79</v>
      </c>
      <c r="D531">
        <v>9.5550000000000015</v>
      </c>
      <c r="H531" s="1">
        <v>42297</v>
      </c>
      <c r="I531">
        <v>720.08600000000001</v>
      </c>
      <c r="K531" s="1">
        <v>42297</v>
      </c>
      <c r="L531">
        <v>720.08600000000001</v>
      </c>
      <c r="N531" s="1">
        <v>42509</v>
      </c>
      <c r="O531">
        <v>1582.008</v>
      </c>
      <c r="Q531" s="1">
        <v>42282</v>
      </c>
      <c r="R531">
        <v>851.09199999999998</v>
      </c>
      <c r="T531" s="1">
        <v>42183</v>
      </c>
      <c r="U531">
        <v>1386.4659999999999</v>
      </c>
      <c r="Y531" t="s">
        <v>1646</v>
      </c>
      <c r="Z531">
        <v>37.548000000000002</v>
      </c>
      <c r="AB531" t="s">
        <v>1646</v>
      </c>
      <c r="AC531">
        <v>37.548000000000002</v>
      </c>
      <c r="AE531" t="s">
        <v>1682</v>
      </c>
      <c r="AF531">
        <v>201.56800000000001</v>
      </c>
      <c r="AJ531" t="s">
        <v>1646</v>
      </c>
      <c r="AK531">
        <v>37.548000000000002</v>
      </c>
      <c r="AN531" t="s">
        <v>1646</v>
      </c>
      <c r="AO531">
        <v>37.548000000000002</v>
      </c>
      <c r="AQ531" t="s">
        <v>1646</v>
      </c>
      <c r="AR531">
        <v>37.548000000000002</v>
      </c>
      <c r="AV531" t="s">
        <v>1646</v>
      </c>
      <c r="AW531">
        <v>37.548000000000002</v>
      </c>
      <c r="BA531" t="s">
        <v>819</v>
      </c>
      <c r="BB531" t="s">
        <v>10948</v>
      </c>
      <c r="BC531">
        <v>156.768</v>
      </c>
      <c r="BE531" t="s">
        <v>1818</v>
      </c>
      <c r="BF531" t="s">
        <v>10948</v>
      </c>
      <c r="BG531">
        <v>178.92000000000002</v>
      </c>
      <c r="BI531" t="s">
        <v>306</v>
      </c>
      <c r="BJ531" t="s">
        <v>10948</v>
      </c>
      <c r="BK531">
        <v>88.721999999999994</v>
      </c>
      <c r="BM531" t="s">
        <v>2894</v>
      </c>
      <c r="BN531" t="s">
        <v>10948</v>
      </c>
      <c r="BO531" t="s">
        <v>79</v>
      </c>
      <c r="BP531">
        <v>166.44</v>
      </c>
    </row>
    <row r="532" spans="1:68" x14ac:dyDescent="0.25">
      <c r="A532" t="s">
        <v>2290</v>
      </c>
      <c r="B532" t="s">
        <v>10948</v>
      </c>
      <c r="C532" t="s">
        <v>55</v>
      </c>
      <c r="D532">
        <v>6.1539999999999999</v>
      </c>
      <c r="H532" s="1">
        <v>42299</v>
      </c>
      <c r="I532">
        <v>15.127999999999998</v>
      </c>
      <c r="K532" s="1">
        <v>42299</v>
      </c>
      <c r="L532">
        <v>15.127999999999998</v>
      </c>
      <c r="N532" s="1">
        <v>42508</v>
      </c>
      <c r="O532">
        <v>122.22</v>
      </c>
      <c r="Q532" s="1">
        <v>42226</v>
      </c>
      <c r="R532">
        <v>851.47399999999993</v>
      </c>
      <c r="T532" s="1">
        <v>42858</v>
      </c>
      <c r="U532">
        <v>1386.346</v>
      </c>
      <c r="Y532" t="s">
        <v>1199</v>
      </c>
      <c r="Z532">
        <v>4619.9880000000003</v>
      </c>
      <c r="AB532" t="s">
        <v>1199</v>
      </c>
      <c r="AC532">
        <v>4619.9880000000003</v>
      </c>
      <c r="AE532" t="s">
        <v>922</v>
      </c>
      <c r="AF532">
        <v>3590.0259999999994</v>
      </c>
      <c r="AJ532" t="s">
        <v>1199</v>
      </c>
      <c r="AK532">
        <v>4619.9880000000003</v>
      </c>
      <c r="AN532" t="s">
        <v>1199</v>
      </c>
      <c r="AO532">
        <v>4619.9880000000003</v>
      </c>
      <c r="AQ532" t="s">
        <v>1199</v>
      </c>
      <c r="AR532">
        <v>4619.9880000000003</v>
      </c>
      <c r="AV532" t="s">
        <v>1199</v>
      </c>
      <c r="AW532">
        <v>4619.9880000000003</v>
      </c>
      <c r="BA532" t="s">
        <v>2053</v>
      </c>
      <c r="BB532" t="s">
        <v>10948</v>
      </c>
      <c r="BC532">
        <v>14.16</v>
      </c>
      <c r="BE532" t="s">
        <v>1936</v>
      </c>
      <c r="BF532" t="s">
        <v>10948</v>
      </c>
      <c r="BG532">
        <v>177.6</v>
      </c>
      <c r="BI532" t="s">
        <v>1189</v>
      </c>
      <c r="BJ532" t="s">
        <v>10948</v>
      </c>
      <c r="BK532">
        <v>239.17200000000005</v>
      </c>
      <c r="BM532" t="s">
        <v>2874</v>
      </c>
      <c r="BN532" t="s">
        <v>10948</v>
      </c>
      <c r="BO532" t="s">
        <v>79</v>
      </c>
      <c r="BP532">
        <v>94.85</v>
      </c>
    </row>
    <row r="533" spans="1:68" x14ac:dyDescent="0.25">
      <c r="A533" t="s">
        <v>1325</v>
      </c>
      <c r="B533" t="s">
        <v>10948</v>
      </c>
      <c r="C533" t="s">
        <v>79</v>
      </c>
      <c r="D533">
        <v>113.6</v>
      </c>
      <c r="H533" s="1">
        <v>42300</v>
      </c>
      <c r="I533">
        <v>2262.2960000000003</v>
      </c>
      <c r="K533" s="1">
        <v>42300</v>
      </c>
      <c r="L533">
        <v>2262.2960000000003</v>
      </c>
      <c r="N533" s="1">
        <v>42507</v>
      </c>
      <c r="O533">
        <v>346.92200000000003</v>
      </c>
      <c r="Q533" s="1">
        <v>41867</v>
      </c>
      <c r="R533">
        <v>853.09199999999987</v>
      </c>
      <c r="T533" s="1">
        <v>42076</v>
      </c>
      <c r="U533">
        <v>1384.856</v>
      </c>
      <c r="Y533" t="s">
        <v>2128</v>
      </c>
      <c r="Z533">
        <v>11046.609</v>
      </c>
      <c r="AB533" t="s">
        <v>2128</v>
      </c>
      <c r="AC533">
        <v>11046.609</v>
      </c>
      <c r="AE533" t="s">
        <v>1435</v>
      </c>
      <c r="AF533">
        <v>571.71399999999994</v>
      </c>
      <c r="AJ533" t="s">
        <v>2128</v>
      </c>
      <c r="AK533">
        <v>11046.609</v>
      </c>
      <c r="AN533" t="s">
        <v>2128</v>
      </c>
      <c r="AO533">
        <v>11046.609</v>
      </c>
      <c r="AQ533" t="s">
        <v>2128</v>
      </c>
      <c r="AR533">
        <v>11046.609</v>
      </c>
      <c r="AV533" t="s">
        <v>2128</v>
      </c>
      <c r="AW533">
        <v>11046.609</v>
      </c>
      <c r="BA533" t="s">
        <v>648</v>
      </c>
      <c r="BB533" t="s">
        <v>10948</v>
      </c>
      <c r="BC533">
        <v>9.4200000000000017</v>
      </c>
      <c r="BE533" t="s">
        <v>1362</v>
      </c>
      <c r="BF533" t="s">
        <v>10948</v>
      </c>
      <c r="BG533">
        <v>177</v>
      </c>
      <c r="BI533" t="s">
        <v>1895</v>
      </c>
      <c r="BJ533" t="s">
        <v>10948</v>
      </c>
      <c r="BK533">
        <v>166.29600000000002</v>
      </c>
      <c r="BM533" t="s">
        <v>1929</v>
      </c>
      <c r="BN533" t="s">
        <v>10948</v>
      </c>
      <c r="BO533" t="s">
        <v>79</v>
      </c>
      <c r="BP533">
        <v>168.83199999999999</v>
      </c>
    </row>
    <row r="534" spans="1:68" x14ac:dyDescent="0.25">
      <c r="C534" t="s">
        <v>12</v>
      </c>
      <c r="D534">
        <v>42.599999999999994</v>
      </c>
      <c r="H534" s="1">
        <v>42301</v>
      </c>
      <c r="I534">
        <v>831.14499999999998</v>
      </c>
      <c r="K534" s="1">
        <v>42301</v>
      </c>
      <c r="L534">
        <v>831.14499999999998</v>
      </c>
      <c r="N534" s="1">
        <v>42506</v>
      </c>
      <c r="O534">
        <v>880.46</v>
      </c>
      <c r="Q534" s="1">
        <v>42016</v>
      </c>
      <c r="R534">
        <v>854.61400000000003</v>
      </c>
      <c r="T534" s="1">
        <v>42369</v>
      </c>
      <c r="U534">
        <v>1381.3440000000001</v>
      </c>
      <c r="Y534" t="s">
        <v>2030</v>
      </c>
      <c r="Z534">
        <v>45.036000000000001</v>
      </c>
      <c r="AB534" t="s">
        <v>2030</v>
      </c>
      <c r="AC534">
        <v>45.036000000000001</v>
      </c>
      <c r="AE534" t="s">
        <v>2528</v>
      </c>
      <c r="AF534">
        <v>193.614</v>
      </c>
      <c r="AJ534" t="s">
        <v>2030</v>
      </c>
      <c r="AK534">
        <v>45.036000000000001</v>
      </c>
      <c r="AN534" t="s">
        <v>2030</v>
      </c>
      <c r="AO534">
        <v>45.036000000000001</v>
      </c>
      <c r="AQ534" t="s">
        <v>2030</v>
      </c>
      <c r="AR534">
        <v>45.036000000000001</v>
      </c>
      <c r="AV534" t="s">
        <v>2030</v>
      </c>
      <c r="AW534">
        <v>45.036000000000001</v>
      </c>
      <c r="BA534" t="s">
        <v>1881</v>
      </c>
      <c r="BB534" t="s">
        <v>10948</v>
      </c>
      <c r="BC534">
        <v>67.914000000000001</v>
      </c>
      <c r="BE534" t="s">
        <v>1774</v>
      </c>
      <c r="BF534" t="s">
        <v>10948</v>
      </c>
      <c r="BG534">
        <v>176.81399999999999</v>
      </c>
      <c r="BI534" t="s">
        <v>1694</v>
      </c>
      <c r="BJ534" t="s">
        <v>10948</v>
      </c>
      <c r="BK534">
        <v>75.050000000000011</v>
      </c>
      <c r="BM534" t="s">
        <v>462</v>
      </c>
      <c r="BN534" t="s">
        <v>10948</v>
      </c>
      <c r="BO534" t="s">
        <v>79</v>
      </c>
      <c r="BP534">
        <v>17.940000000000001</v>
      </c>
    </row>
    <row r="535" spans="1:68" x14ac:dyDescent="0.25">
      <c r="A535" t="s">
        <v>2400</v>
      </c>
      <c r="B535" t="s">
        <v>10948</v>
      </c>
      <c r="C535" t="s">
        <v>79</v>
      </c>
      <c r="D535">
        <v>15.48</v>
      </c>
      <c r="H535" s="1">
        <v>42302</v>
      </c>
      <c r="I535">
        <v>1425.412</v>
      </c>
      <c r="K535" s="1">
        <v>42302</v>
      </c>
      <c r="L535">
        <v>1425.412</v>
      </c>
      <c r="N535" s="1">
        <v>42505</v>
      </c>
      <c r="O535">
        <v>648.91199999999992</v>
      </c>
      <c r="Q535" s="1">
        <v>42180</v>
      </c>
      <c r="R535">
        <v>857.08</v>
      </c>
      <c r="T535" s="1">
        <v>41923</v>
      </c>
      <c r="U535">
        <v>1381.1640000000002</v>
      </c>
      <c r="Y535" t="s">
        <v>894</v>
      </c>
      <c r="Z535">
        <v>3322.8780000000006</v>
      </c>
      <c r="AB535" t="s">
        <v>894</v>
      </c>
      <c r="AC535">
        <v>3322.8780000000006</v>
      </c>
      <c r="AE535" t="s">
        <v>1126</v>
      </c>
      <c r="AF535">
        <v>436.47999999999996</v>
      </c>
      <c r="AJ535" t="s">
        <v>894</v>
      </c>
      <c r="AK535">
        <v>3322.8780000000006</v>
      </c>
      <c r="AN535" t="s">
        <v>894</v>
      </c>
      <c r="AO535">
        <v>3322.8780000000006</v>
      </c>
      <c r="AQ535" t="s">
        <v>894</v>
      </c>
      <c r="AR535">
        <v>3322.8780000000006</v>
      </c>
      <c r="AV535" t="s">
        <v>894</v>
      </c>
      <c r="AW535">
        <v>3322.8780000000006</v>
      </c>
      <c r="BA535" t="s">
        <v>1411</v>
      </c>
      <c r="BB535" t="s">
        <v>10948</v>
      </c>
      <c r="BC535">
        <v>181.91600000000005</v>
      </c>
      <c r="BE535" t="s">
        <v>1886</v>
      </c>
      <c r="BF535" t="s">
        <v>10948</v>
      </c>
      <c r="BG535">
        <v>175.59999999999997</v>
      </c>
      <c r="BI535" t="s">
        <v>1443</v>
      </c>
      <c r="BJ535" t="s">
        <v>10948</v>
      </c>
      <c r="BK535">
        <v>171.55</v>
      </c>
      <c r="BM535" t="s">
        <v>1712</v>
      </c>
      <c r="BN535" t="s">
        <v>10948</v>
      </c>
      <c r="BO535" t="s">
        <v>79</v>
      </c>
      <c r="BP535">
        <v>4.6240000000000006</v>
      </c>
    </row>
    <row r="536" spans="1:68" x14ac:dyDescent="0.25">
      <c r="A536" t="s">
        <v>403</v>
      </c>
      <c r="B536" t="s">
        <v>10948</v>
      </c>
      <c r="C536" t="s">
        <v>55</v>
      </c>
      <c r="D536">
        <v>2.3339999999999996</v>
      </c>
      <c r="H536" s="1">
        <v>42303</v>
      </c>
      <c r="I536">
        <v>1395.3330000000001</v>
      </c>
      <c r="K536" s="1">
        <v>42303</v>
      </c>
      <c r="L536">
        <v>1395.3330000000001</v>
      </c>
      <c r="N536" s="1">
        <v>42504</v>
      </c>
      <c r="O536">
        <v>455.93000000000006</v>
      </c>
      <c r="Q536" s="1">
        <v>42352</v>
      </c>
      <c r="R536">
        <v>858.30400000000009</v>
      </c>
      <c r="T536" s="1">
        <v>42191</v>
      </c>
      <c r="U536">
        <v>1379.8119999999999</v>
      </c>
      <c r="Y536" t="s">
        <v>470</v>
      </c>
      <c r="Z536">
        <v>6574.5440000000008</v>
      </c>
      <c r="AB536" t="s">
        <v>470</v>
      </c>
      <c r="AC536">
        <v>6574.5440000000008</v>
      </c>
      <c r="AE536" t="s">
        <v>591</v>
      </c>
      <c r="AF536">
        <v>85.728000000000009</v>
      </c>
      <c r="AJ536" t="s">
        <v>470</v>
      </c>
      <c r="AK536">
        <v>6574.5440000000008</v>
      </c>
      <c r="AN536" t="s">
        <v>470</v>
      </c>
      <c r="AO536">
        <v>6574.5440000000008</v>
      </c>
      <c r="AQ536" t="s">
        <v>470</v>
      </c>
      <c r="AR536">
        <v>6574.5440000000008</v>
      </c>
      <c r="AV536" t="s">
        <v>470</v>
      </c>
      <c r="AW536">
        <v>6574.5440000000008</v>
      </c>
      <c r="BA536" t="s">
        <v>2976</v>
      </c>
      <c r="BB536" t="s">
        <v>10948</v>
      </c>
      <c r="BC536">
        <v>416</v>
      </c>
      <c r="BE536" t="s">
        <v>1326</v>
      </c>
      <c r="BF536" t="s">
        <v>10948</v>
      </c>
      <c r="BG536">
        <v>173.64</v>
      </c>
      <c r="BI536" t="s">
        <v>1156</v>
      </c>
      <c r="BJ536" t="s">
        <v>10948</v>
      </c>
      <c r="BK536">
        <v>947.94</v>
      </c>
      <c r="BM536" t="s">
        <v>1876</v>
      </c>
      <c r="BN536" t="s">
        <v>10948</v>
      </c>
      <c r="BO536" t="s">
        <v>79</v>
      </c>
      <c r="BP536">
        <v>122.97</v>
      </c>
    </row>
    <row r="537" spans="1:68" x14ac:dyDescent="0.25">
      <c r="C537" t="s">
        <v>79</v>
      </c>
      <c r="D537">
        <v>11.67</v>
      </c>
      <c r="H537" s="1">
        <v>42305</v>
      </c>
      <c r="I537">
        <v>104.51</v>
      </c>
      <c r="K537" s="1">
        <v>42305</v>
      </c>
      <c r="L537">
        <v>104.51</v>
      </c>
      <c r="N537" s="1">
        <v>42502</v>
      </c>
      <c r="O537">
        <v>918.87800000000004</v>
      </c>
      <c r="Q537" s="1">
        <v>43085</v>
      </c>
      <c r="R537">
        <v>858.70200000000011</v>
      </c>
      <c r="T537" s="1">
        <v>41796</v>
      </c>
      <c r="U537">
        <v>1374.001</v>
      </c>
      <c r="Y537" t="s">
        <v>2832</v>
      </c>
      <c r="Z537">
        <v>37.24</v>
      </c>
      <c r="AB537" t="s">
        <v>2832</v>
      </c>
      <c r="AC537">
        <v>37.24</v>
      </c>
      <c r="AE537" t="s">
        <v>1711</v>
      </c>
      <c r="AF537">
        <v>92.820000000000007</v>
      </c>
      <c r="AJ537" t="s">
        <v>2832</v>
      </c>
      <c r="AK537">
        <v>37.24</v>
      </c>
      <c r="AN537" t="s">
        <v>2832</v>
      </c>
      <c r="AO537">
        <v>37.24</v>
      </c>
      <c r="AQ537" t="s">
        <v>2832</v>
      </c>
      <c r="AR537">
        <v>37.24</v>
      </c>
      <c r="AV537" t="s">
        <v>2832</v>
      </c>
      <c r="AW537">
        <v>37.24</v>
      </c>
      <c r="BA537" t="s">
        <v>907</v>
      </c>
      <c r="BB537" t="s">
        <v>10948</v>
      </c>
      <c r="BC537">
        <v>85.232000000000014</v>
      </c>
      <c r="BE537" t="s">
        <v>2529</v>
      </c>
      <c r="BF537" t="s">
        <v>10948</v>
      </c>
      <c r="BG537">
        <v>173.48800000000003</v>
      </c>
      <c r="BI537" t="s">
        <v>519</v>
      </c>
      <c r="BJ537" t="s">
        <v>10948</v>
      </c>
      <c r="BK537">
        <v>447.85999999999996</v>
      </c>
      <c r="BM537" t="s">
        <v>1804</v>
      </c>
      <c r="BN537" t="s">
        <v>10948</v>
      </c>
      <c r="BO537" t="s">
        <v>79</v>
      </c>
      <c r="BP537">
        <v>30.352</v>
      </c>
    </row>
    <row r="538" spans="1:68" x14ac:dyDescent="0.25">
      <c r="A538" t="s">
        <v>2475</v>
      </c>
      <c r="B538" t="s">
        <v>10948</v>
      </c>
      <c r="C538" t="s">
        <v>79</v>
      </c>
      <c r="D538">
        <v>835.17000000000007</v>
      </c>
      <c r="H538" s="1">
        <v>42306</v>
      </c>
      <c r="I538">
        <v>244.24</v>
      </c>
      <c r="K538" s="1">
        <v>42306</v>
      </c>
      <c r="L538">
        <v>244.24</v>
      </c>
      <c r="N538" s="1">
        <v>42501</v>
      </c>
      <c r="O538">
        <v>5.98</v>
      </c>
      <c r="Q538" s="1">
        <v>42394</v>
      </c>
      <c r="R538">
        <v>858.71199999999999</v>
      </c>
      <c r="T538" s="1">
        <v>42408</v>
      </c>
      <c r="U538">
        <v>1369.4760000000001</v>
      </c>
      <c r="Y538" t="s">
        <v>57</v>
      </c>
      <c r="Z538">
        <v>215.10900000000001</v>
      </c>
      <c r="AB538" t="s">
        <v>57</v>
      </c>
      <c r="AC538">
        <v>215.10900000000001</v>
      </c>
      <c r="AE538" t="s">
        <v>1726</v>
      </c>
      <c r="AF538">
        <v>112.66800000000001</v>
      </c>
      <c r="AJ538" t="s">
        <v>57</v>
      </c>
      <c r="AK538">
        <v>215.10900000000001</v>
      </c>
      <c r="AN538" t="s">
        <v>57</v>
      </c>
      <c r="AO538">
        <v>215.10900000000001</v>
      </c>
      <c r="AQ538" t="s">
        <v>57</v>
      </c>
      <c r="AR538">
        <v>215.10900000000001</v>
      </c>
      <c r="AV538" t="s">
        <v>57</v>
      </c>
      <c r="AW538">
        <v>215.10900000000001</v>
      </c>
      <c r="BA538" t="s">
        <v>1857</v>
      </c>
      <c r="BB538" t="s">
        <v>10948</v>
      </c>
      <c r="BC538">
        <v>75.655999999999992</v>
      </c>
      <c r="BE538" t="s">
        <v>2495</v>
      </c>
      <c r="BF538" t="s">
        <v>10948</v>
      </c>
      <c r="BG538">
        <v>173.166</v>
      </c>
      <c r="BI538" t="s">
        <v>1107</v>
      </c>
      <c r="BJ538" t="s">
        <v>10948</v>
      </c>
      <c r="BK538">
        <v>46.360999999999997</v>
      </c>
      <c r="BM538" t="s">
        <v>1517</v>
      </c>
      <c r="BN538" t="s">
        <v>10948</v>
      </c>
      <c r="BO538" t="s">
        <v>79</v>
      </c>
      <c r="BP538">
        <v>6.8480000000000008</v>
      </c>
    </row>
    <row r="539" spans="1:68" x14ac:dyDescent="0.25">
      <c r="A539" t="s">
        <v>201</v>
      </c>
      <c r="B539" t="s">
        <v>10948</v>
      </c>
      <c r="C539" t="s">
        <v>79</v>
      </c>
      <c r="D539">
        <v>226.56</v>
      </c>
      <c r="H539" s="1">
        <v>42307</v>
      </c>
      <c r="I539">
        <v>2122.0439999999999</v>
      </c>
      <c r="K539" s="1">
        <v>42307</v>
      </c>
      <c r="L539">
        <v>2122.0439999999999</v>
      </c>
      <c r="N539" s="1">
        <v>42500</v>
      </c>
      <c r="O539">
        <v>763.02</v>
      </c>
      <c r="Q539" s="1">
        <v>42199</v>
      </c>
      <c r="R539">
        <v>860.91600000000005</v>
      </c>
      <c r="T539" s="1">
        <v>42573</v>
      </c>
      <c r="U539">
        <v>1368.0480000000002</v>
      </c>
      <c r="Y539" t="s">
        <v>821</v>
      </c>
      <c r="Z539">
        <v>124.59200000000001</v>
      </c>
      <c r="AB539" t="s">
        <v>821</v>
      </c>
      <c r="AC539">
        <v>124.59200000000001</v>
      </c>
      <c r="AE539" t="s">
        <v>651</v>
      </c>
      <c r="AF539">
        <v>99.324000000000012</v>
      </c>
      <c r="AJ539" t="s">
        <v>821</v>
      </c>
      <c r="AK539">
        <v>124.59200000000001</v>
      </c>
      <c r="AN539" t="s">
        <v>821</v>
      </c>
      <c r="AO539">
        <v>124.59200000000001</v>
      </c>
      <c r="AQ539" t="s">
        <v>821</v>
      </c>
      <c r="AR539">
        <v>124.59200000000001</v>
      </c>
      <c r="AV539" t="s">
        <v>821</v>
      </c>
      <c r="AW539">
        <v>124.59200000000001</v>
      </c>
      <c r="BA539" t="s">
        <v>2656</v>
      </c>
      <c r="BB539" t="s">
        <v>10948</v>
      </c>
      <c r="BC539">
        <v>99.846000000000004</v>
      </c>
      <c r="BE539" t="s">
        <v>2405</v>
      </c>
      <c r="BF539" t="s">
        <v>10948</v>
      </c>
      <c r="BG539">
        <v>172.91399999999999</v>
      </c>
      <c r="BI539" t="s">
        <v>819</v>
      </c>
      <c r="BJ539" t="s">
        <v>10948</v>
      </c>
      <c r="BK539">
        <v>156.768</v>
      </c>
      <c r="BM539" t="s">
        <v>3077</v>
      </c>
      <c r="BN539" t="s">
        <v>10948</v>
      </c>
      <c r="BO539" t="s">
        <v>79</v>
      </c>
      <c r="BP539">
        <v>10.688000000000001</v>
      </c>
    </row>
    <row r="540" spans="1:68" x14ac:dyDescent="0.25">
      <c r="A540" t="s">
        <v>730</v>
      </c>
      <c r="B540" t="s">
        <v>10948</v>
      </c>
      <c r="C540" t="s">
        <v>55</v>
      </c>
      <c r="D540">
        <v>1.3439999999999996</v>
      </c>
      <c r="H540" s="1">
        <v>42308</v>
      </c>
      <c r="I540">
        <v>3211.0090000000005</v>
      </c>
      <c r="K540" s="1">
        <v>42308</v>
      </c>
      <c r="L540">
        <v>3211.0090000000005</v>
      </c>
      <c r="N540" s="1">
        <v>42499</v>
      </c>
      <c r="O540">
        <v>1283.5119999999999</v>
      </c>
      <c r="Q540" s="1">
        <v>41915</v>
      </c>
      <c r="R540">
        <v>862.68300000000011</v>
      </c>
      <c r="T540" s="1">
        <v>41850</v>
      </c>
      <c r="U540">
        <v>1367.84</v>
      </c>
      <c r="Y540" t="s">
        <v>1192</v>
      </c>
      <c r="Z540">
        <v>1343.9160000000002</v>
      </c>
      <c r="AB540" t="s">
        <v>1192</v>
      </c>
      <c r="AC540">
        <v>1343.9160000000002</v>
      </c>
      <c r="AE540" t="s">
        <v>2434</v>
      </c>
      <c r="AF540">
        <v>33.108000000000004</v>
      </c>
      <c r="AJ540" t="s">
        <v>1192</v>
      </c>
      <c r="AK540">
        <v>1343.9160000000002</v>
      </c>
      <c r="AN540" t="s">
        <v>1192</v>
      </c>
      <c r="AO540">
        <v>1343.9160000000002</v>
      </c>
      <c r="AQ540" t="s">
        <v>1192</v>
      </c>
      <c r="AR540">
        <v>1343.9160000000002</v>
      </c>
      <c r="AV540" t="s">
        <v>1192</v>
      </c>
      <c r="AW540">
        <v>1343.9160000000002</v>
      </c>
      <c r="BA540" t="s">
        <v>2691</v>
      </c>
      <c r="BB540" t="s">
        <v>10948</v>
      </c>
      <c r="BC540">
        <v>254.05800000000002</v>
      </c>
      <c r="BE540" t="s">
        <v>1079</v>
      </c>
      <c r="BF540" t="s">
        <v>10948</v>
      </c>
      <c r="BG540">
        <v>171.96</v>
      </c>
      <c r="BI540" t="s">
        <v>2053</v>
      </c>
      <c r="BJ540" t="s">
        <v>10948</v>
      </c>
      <c r="BK540">
        <v>14.16</v>
      </c>
      <c r="BM540" t="s">
        <v>1590</v>
      </c>
      <c r="BN540" t="s">
        <v>10948</v>
      </c>
      <c r="BO540" t="s">
        <v>79</v>
      </c>
      <c r="BP540">
        <v>81.98</v>
      </c>
    </row>
    <row r="541" spans="1:68" x14ac:dyDescent="0.25">
      <c r="C541" t="s">
        <v>21</v>
      </c>
      <c r="D541">
        <v>6.7200000000000006</v>
      </c>
      <c r="H541" s="1">
        <v>42309</v>
      </c>
      <c r="I541">
        <v>3106.1060000000002</v>
      </c>
      <c r="K541" s="1">
        <v>42309</v>
      </c>
      <c r="L541">
        <v>3106.1060000000002</v>
      </c>
      <c r="N541" s="1">
        <v>42498</v>
      </c>
      <c r="O541">
        <v>1340.2440000000001</v>
      </c>
      <c r="Q541" s="1">
        <v>42403</v>
      </c>
      <c r="R541">
        <v>866.4</v>
      </c>
      <c r="T541" s="1">
        <v>42412</v>
      </c>
      <c r="U541">
        <v>1366.0400000000002</v>
      </c>
      <c r="Y541" t="s">
        <v>5924</v>
      </c>
      <c r="Z541">
        <v>2504.1920000000005</v>
      </c>
      <c r="AB541" t="s">
        <v>5924</v>
      </c>
      <c r="AC541">
        <v>2504.1920000000005</v>
      </c>
      <c r="AE541" t="s">
        <v>88</v>
      </c>
      <c r="AF541">
        <v>102.619</v>
      </c>
      <c r="AJ541" t="s">
        <v>5924</v>
      </c>
      <c r="AK541">
        <v>2504.1920000000005</v>
      </c>
      <c r="AN541" t="s">
        <v>5924</v>
      </c>
      <c r="AO541">
        <v>2504.1920000000005</v>
      </c>
      <c r="AQ541" t="s">
        <v>5924</v>
      </c>
      <c r="AR541">
        <v>2504.1920000000005</v>
      </c>
      <c r="AV541" t="s">
        <v>5924</v>
      </c>
      <c r="AW541">
        <v>2504.1920000000005</v>
      </c>
      <c r="BA541" t="s">
        <v>1036</v>
      </c>
      <c r="BB541" t="s">
        <v>10948</v>
      </c>
      <c r="BC541">
        <v>57.584000000000003</v>
      </c>
      <c r="BE541" t="s">
        <v>1443</v>
      </c>
      <c r="BF541" t="s">
        <v>10948</v>
      </c>
      <c r="BG541">
        <v>171.55</v>
      </c>
      <c r="BI541" t="s">
        <v>648</v>
      </c>
      <c r="BJ541" t="s">
        <v>10948</v>
      </c>
      <c r="BK541">
        <v>9.4200000000000017</v>
      </c>
      <c r="BM541" t="s">
        <v>2964</v>
      </c>
      <c r="BN541" t="s">
        <v>10948</v>
      </c>
      <c r="BO541" t="s">
        <v>79</v>
      </c>
      <c r="BP541">
        <v>192.16</v>
      </c>
    </row>
    <row r="542" spans="1:68" x14ac:dyDescent="0.25">
      <c r="A542" t="s">
        <v>1086</v>
      </c>
      <c r="B542" t="s">
        <v>10948</v>
      </c>
      <c r="C542" t="s">
        <v>55</v>
      </c>
      <c r="D542">
        <v>45.527999999999999</v>
      </c>
      <c r="H542" s="1">
        <v>42310</v>
      </c>
      <c r="I542">
        <v>5528.5510000000004</v>
      </c>
      <c r="K542" s="1">
        <v>42310</v>
      </c>
      <c r="L542">
        <v>5528.5510000000004</v>
      </c>
      <c r="N542" s="1">
        <v>42497</v>
      </c>
      <c r="O542">
        <v>4835.9759999999997</v>
      </c>
      <c r="Q542" s="1">
        <v>42549</v>
      </c>
      <c r="R542">
        <v>877.15600000000018</v>
      </c>
      <c r="T542" s="1">
        <v>42667</v>
      </c>
      <c r="U542">
        <v>1365.498</v>
      </c>
      <c r="Y542" t="s">
        <v>1679</v>
      </c>
      <c r="Z542">
        <v>1098.5040000000001</v>
      </c>
      <c r="AB542" t="s">
        <v>1679</v>
      </c>
      <c r="AC542">
        <v>1098.5040000000001</v>
      </c>
      <c r="AE542" t="s">
        <v>1142</v>
      </c>
      <c r="AF542">
        <v>81.652000000000001</v>
      </c>
      <c r="AJ542" t="s">
        <v>1679</v>
      </c>
      <c r="AK542">
        <v>1098.5040000000001</v>
      </c>
      <c r="AN542" t="s">
        <v>1679</v>
      </c>
      <c r="AO542">
        <v>1098.5040000000001</v>
      </c>
      <c r="AQ542" t="s">
        <v>1679</v>
      </c>
      <c r="AR542">
        <v>1098.5040000000001</v>
      </c>
      <c r="AV542" t="s">
        <v>1679</v>
      </c>
      <c r="AW542">
        <v>1098.5040000000001</v>
      </c>
      <c r="BA542" t="s">
        <v>285</v>
      </c>
      <c r="BB542" t="s">
        <v>10948</v>
      </c>
      <c r="BC542">
        <v>18.432000000000002</v>
      </c>
      <c r="BE542" t="s">
        <v>2747</v>
      </c>
      <c r="BF542" t="s">
        <v>10948</v>
      </c>
      <c r="BG542">
        <v>171.04</v>
      </c>
      <c r="BI542" t="s">
        <v>1881</v>
      </c>
      <c r="BJ542" t="s">
        <v>10948</v>
      </c>
      <c r="BK542">
        <v>67.914000000000001</v>
      </c>
      <c r="BM542" t="s">
        <v>2033</v>
      </c>
      <c r="BN542" t="s">
        <v>10948</v>
      </c>
      <c r="BO542" t="s">
        <v>79</v>
      </c>
      <c r="BP542">
        <v>89.567999999999998</v>
      </c>
    </row>
    <row r="543" spans="1:68" x14ac:dyDescent="0.25">
      <c r="C543" t="s">
        <v>79</v>
      </c>
      <c r="D543">
        <v>37.94</v>
      </c>
      <c r="H543" s="1">
        <v>42311</v>
      </c>
      <c r="I543">
        <v>2800.846</v>
      </c>
      <c r="K543" s="1">
        <v>42311</v>
      </c>
      <c r="L543">
        <v>2800.846</v>
      </c>
      <c r="N543" s="1">
        <v>42496</v>
      </c>
      <c r="O543">
        <v>236.95999999999998</v>
      </c>
      <c r="Q543" s="1">
        <v>42506</v>
      </c>
      <c r="R543">
        <v>880.46</v>
      </c>
      <c r="T543" s="1">
        <v>41966</v>
      </c>
      <c r="U543">
        <v>1363.2800000000002</v>
      </c>
      <c r="Y543" t="s">
        <v>2510</v>
      </c>
      <c r="Z543">
        <v>139.87199999999999</v>
      </c>
      <c r="AB543" t="s">
        <v>2510</v>
      </c>
      <c r="AC543">
        <v>139.87199999999999</v>
      </c>
      <c r="AE543" t="s">
        <v>828</v>
      </c>
      <c r="AF543">
        <v>698.04</v>
      </c>
      <c r="AJ543" t="s">
        <v>2510</v>
      </c>
      <c r="AK543">
        <v>139.87199999999999</v>
      </c>
      <c r="AN543" t="s">
        <v>2510</v>
      </c>
      <c r="AO543">
        <v>139.87199999999999</v>
      </c>
      <c r="AQ543" t="s">
        <v>2510</v>
      </c>
      <c r="AR543">
        <v>139.87199999999999</v>
      </c>
      <c r="AV543" t="s">
        <v>2510</v>
      </c>
      <c r="AW543">
        <v>139.87199999999999</v>
      </c>
      <c r="BA543" t="s">
        <v>530</v>
      </c>
      <c r="BB543" t="s">
        <v>10948</v>
      </c>
      <c r="BC543">
        <v>115.84</v>
      </c>
      <c r="BE543" t="s">
        <v>1166</v>
      </c>
      <c r="BF543" t="s">
        <v>10948</v>
      </c>
      <c r="BG543">
        <v>170.96800000000002</v>
      </c>
      <c r="BI543" t="s">
        <v>1411</v>
      </c>
      <c r="BJ543" t="s">
        <v>10948</v>
      </c>
      <c r="BK543">
        <v>181.91600000000005</v>
      </c>
      <c r="BM543" t="s">
        <v>1828</v>
      </c>
      <c r="BN543" t="s">
        <v>10948</v>
      </c>
      <c r="BO543" t="s">
        <v>79</v>
      </c>
      <c r="BP543">
        <v>11.34</v>
      </c>
    </row>
    <row r="544" spans="1:68" x14ac:dyDescent="0.25">
      <c r="C544" t="s">
        <v>21</v>
      </c>
      <c r="D544">
        <v>37.94</v>
      </c>
      <c r="H544" s="1">
        <v>42313</v>
      </c>
      <c r="I544">
        <v>834.87399999999991</v>
      </c>
      <c r="K544" s="1">
        <v>42313</v>
      </c>
      <c r="L544">
        <v>834.87399999999991</v>
      </c>
      <c r="N544" s="1">
        <v>42495</v>
      </c>
      <c r="O544">
        <v>2701.28</v>
      </c>
      <c r="Q544" s="1">
        <v>42880</v>
      </c>
      <c r="R544">
        <v>886.02599999999995</v>
      </c>
      <c r="T544" s="1">
        <v>41933</v>
      </c>
      <c r="U544">
        <v>1356.6020000000001</v>
      </c>
      <c r="Y544" t="s">
        <v>2859</v>
      </c>
      <c r="Z544">
        <v>34.58</v>
      </c>
      <c r="AB544" t="s">
        <v>2859</v>
      </c>
      <c r="AC544">
        <v>34.58</v>
      </c>
      <c r="AE544" t="s">
        <v>1344</v>
      </c>
      <c r="AF544">
        <v>753.18200000000013</v>
      </c>
      <c r="AJ544" t="s">
        <v>2859</v>
      </c>
      <c r="AK544">
        <v>34.58</v>
      </c>
      <c r="AN544" t="s">
        <v>2859</v>
      </c>
      <c r="AO544">
        <v>34.58</v>
      </c>
      <c r="AQ544" t="s">
        <v>2859</v>
      </c>
      <c r="AR544">
        <v>34.58</v>
      </c>
      <c r="AV544" t="s">
        <v>2859</v>
      </c>
      <c r="AW544">
        <v>34.58</v>
      </c>
      <c r="BA544" t="s">
        <v>1210</v>
      </c>
      <c r="BB544" t="s">
        <v>10948</v>
      </c>
      <c r="BC544">
        <v>10.339999999999998</v>
      </c>
      <c r="BE544" t="s">
        <v>2239</v>
      </c>
      <c r="BF544" t="s">
        <v>10948</v>
      </c>
      <c r="BG544">
        <v>170.88</v>
      </c>
      <c r="BI544" t="s">
        <v>2976</v>
      </c>
      <c r="BJ544" t="s">
        <v>10948</v>
      </c>
      <c r="BK544">
        <v>416</v>
      </c>
      <c r="BM544" t="s">
        <v>2316</v>
      </c>
      <c r="BN544" t="s">
        <v>10948</v>
      </c>
      <c r="BO544" t="s">
        <v>79</v>
      </c>
      <c r="BP544">
        <v>40.787999999999997</v>
      </c>
    </row>
    <row r="545" spans="1:68" x14ac:dyDescent="0.25">
      <c r="A545" t="s">
        <v>2003</v>
      </c>
      <c r="B545" t="s">
        <v>10948</v>
      </c>
      <c r="C545" t="s">
        <v>79</v>
      </c>
      <c r="D545">
        <v>129.91999999999999</v>
      </c>
      <c r="H545" s="1">
        <v>42314</v>
      </c>
      <c r="I545">
        <v>11.481000000000002</v>
      </c>
      <c r="K545" s="1">
        <v>42314</v>
      </c>
      <c r="L545">
        <v>11.481000000000002</v>
      </c>
      <c r="N545" s="1">
        <v>42493</v>
      </c>
      <c r="O545">
        <v>1099.0130000000001</v>
      </c>
      <c r="Q545" s="1">
        <v>41853</v>
      </c>
      <c r="R545">
        <v>886.28</v>
      </c>
      <c r="T545" s="1">
        <v>41959</v>
      </c>
      <c r="U545">
        <v>1355.9285</v>
      </c>
      <c r="Y545" t="s">
        <v>868</v>
      </c>
      <c r="Z545">
        <v>29.952000000000002</v>
      </c>
      <c r="AB545" t="s">
        <v>868</v>
      </c>
      <c r="AC545">
        <v>29.952000000000002</v>
      </c>
      <c r="AE545" t="s">
        <v>1134</v>
      </c>
      <c r="AF545">
        <v>526.61199999999997</v>
      </c>
      <c r="AJ545" t="s">
        <v>868</v>
      </c>
      <c r="AK545">
        <v>29.952000000000002</v>
      </c>
      <c r="AN545" t="s">
        <v>868</v>
      </c>
      <c r="AO545">
        <v>29.952000000000002</v>
      </c>
      <c r="AQ545" t="s">
        <v>868</v>
      </c>
      <c r="AR545">
        <v>29.952000000000002</v>
      </c>
      <c r="AV545" t="s">
        <v>868</v>
      </c>
      <c r="AW545">
        <v>29.952000000000002</v>
      </c>
      <c r="BA545" t="s">
        <v>1728</v>
      </c>
      <c r="BB545" t="s">
        <v>10948</v>
      </c>
      <c r="BC545">
        <v>203.136</v>
      </c>
      <c r="BE545" t="s">
        <v>1273</v>
      </c>
      <c r="BF545" t="s">
        <v>10948</v>
      </c>
      <c r="BG545">
        <v>169.56800000000001</v>
      </c>
      <c r="BI545" t="s">
        <v>907</v>
      </c>
      <c r="BJ545" t="s">
        <v>10948</v>
      </c>
      <c r="BK545">
        <v>85.232000000000014</v>
      </c>
      <c r="BM545" t="s">
        <v>147</v>
      </c>
      <c r="BN545" t="s">
        <v>10948</v>
      </c>
      <c r="BO545" t="s">
        <v>79</v>
      </c>
      <c r="BP545">
        <v>45.056000000000004</v>
      </c>
    </row>
    <row r="546" spans="1:68" x14ac:dyDescent="0.25">
      <c r="A546" t="s">
        <v>2239</v>
      </c>
      <c r="B546" t="s">
        <v>10948</v>
      </c>
      <c r="C546" t="s">
        <v>79</v>
      </c>
      <c r="D546">
        <v>170.88</v>
      </c>
      <c r="H546" s="1">
        <v>42315</v>
      </c>
      <c r="I546">
        <v>3073.0729999999999</v>
      </c>
      <c r="K546" s="1">
        <v>42315</v>
      </c>
      <c r="L546">
        <v>3073.0729999999999</v>
      </c>
      <c r="N546" s="1">
        <v>42492</v>
      </c>
      <c r="O546">
        <v>1098.136</v>
      </c>
      <c r="Q546" s="1">
        <v>41727</v>
      </c>
      <c r="R546">
        <v>890.84099999999989</v>
      </c>
      <c r="T546" s="1">
        <v>42551</v>
      </c>
      <c r="U546">
        <v>1352.9499999999998</v>
      </c>
      <c r="Y546" t="s">
        <v>634</v>
      </c>
      <c r="Z546">
        <v>3138.8</v>
      </c>
      <c r="AB546" t="s">
        <v>634</v>
      </c>
      <c r="AC546">
        <v>3138.8</v>
      </c>
      <c r="AE546" t="s">
        <v>140</v>
      </c>
      <c r="AF546">
        <v>2641.6079999999997</v>
      </c>
      <c r="AJ546" t="s">
        <v>634</v>
      </c>
      <c r="AK546">
        <v>3138.8</v>
      </c>
      <c r="AN546" t="s">
        <v>634</v>
      </c>
      <c r="AO546">
        <v>3138.8</v>
      </c>
      <c r="AQ546" t="s">
        <v>634</v>
      </c>
      <c r="AR546">
        <v>3138.8</v>
      </c>
      <c r="AV546" t="s">
        <v>634</v>
      </c>
      <c r="AW546">
        <v>3138.8</v>
      </c>
      <c r="BA546" t="s">
        <v>2492</v>
      </c>
      <c r="BB546" t="s">
        <v>10948</v>
      </c>
      <c r="BC546">
        <v>494.37599999999998</v>
      </c>
      <c r="BE546" t="s">
        <v>1929</v>
      </c>
      <c r="BF546" t="s">
        <v>10948</v>
      </c>
      <c r="BG546">
        <v>168.83199999999999</v>
      </c>
      <c r="BI546" t="s">
        <v>1857</v>
      </c>
      <c r="BJ546" t="s">
        <v>10948</v>
      </c>
      <c r="BK546">
        <v>75.655999999999992</v>
      </c>
      <c r="BM546" t="s">
        <v>3190</v>
      </c>
      <c r="BN546" t="s">
        <v>10948</v>
      </c>
      <c r="BO546" t="s">
        <v>79</v>
      </c>
      <c r="BP546">
        <v>30.96</v>
      </c>
    </row>
    <row r="547" spans="1:68" x14ac:dyDescent="0.25">
      <c r="A547" t="s">
        <v>1251</v>
      </c>
      <c r="B547" t="s">
        <v>10948</v>
      </c>
      <c r="C547" t="s">
        <v>55</v>
      </c>
      <c r="D547">
        <v>51.712000000000003</v>
      </c>
      <c r="H547" s="1">
        <v>42316</v>
      </c>
      <c r="I547">
        <v>12196.996999999999</v>
      </c>
      <c r="K547" s="1">
        <v>42316</v>
      </c>
      <c r="L547">
        <v>12196.996999999999</v>
      </c>
      <c r="N547" s="1">
        <v>42491</v>
      </c>
      <c r="O547">
        <v>517.86599999999999</v>
      </c>
      <c r="Q547" s="1">
        <v>42743</v>
      </c>
      <c r="R547">
        <v>892.98</v>
      </c>
      <c r="T547" s="1">
        <v>41842</v>
      </c>
      <c r="U547">
        <v>1348.3440000000003</v>
      </c>
      <c r="Y547" t="s">
        <v>2263</v>
      </c>
      <c r="Z547">
        <v>52.8</v>
      </c>
      <c r="AB547" t="s">
        <v>2263</v>
      </c>
      <c r="AC547">
        <v>52.8</v>
      </c>
      <c r="AE547" t="s">
        <v>2468</v>
      </c>
      <c r="AF547">
        <v>2836.3660000000004</v>
      </c>
      <c r="AJ547" t="s">
        <v>2263</v>
      </c>
      <c r="AK547">
        <v>52.8</v>
      </c>
      <c r="AN547" t="s">
        <v>2263</v>
      </c>
      <c r="AO547">
        <v>52.8</v>
      </c>
      <c r="AQ547" t="s">
        <v>2263</v>
      </c>
      <c r="AR547">
        <v>52.8</v>
      </c>
      <c r="AV547" t="s">
        <v>2263</v>
      </c>
      <c r="AW547">
        <v>52.8</v>
      </c>
      <c r="BA547" t="s">
        <v>2443</v>
      </c>
      <c r="BB547" t="s">
        <v>10948</v>
      </c>
      <c r="BC547">
        <v>231.98</v>
      </c>
      <c r="BE547" t="s">
        <v>370</v>
      </c>
      <c r="BF547" t="s">
        <v>10948</v>
      </c>
      <c r="BG547">
        <v>167.72000000000003</v>
      </c>
      <c r="BI547" t="s">
        <v>2656</v>
      </c>
      <c r="BJ547" t="s">
        <v>10948</v>
      </c>
      <c r="BK547">
        <v>99.846000000000004</v>
      </c>
      <c r="BM547" t="s">
        <v>2243</v>
      </c>
      <c r="BN547" t="s">
        <v>10948</v>
      </c>
      <c r="BO547" t="s">
        <v>79</v>
      </c>
      <c r="BP547">
        <v>431.94</v>
      </c>
    </row>
    <row r="548" spans="1:68" x14ac:dyDescent="0.25">
      <c r="A548" t="s">
        <v>1674</v>
      </c>
      <c r="B548" t="s">
        <v>10948</v>
      </c>
      <c r="C548" t="s">
        <v>55</v>
      </c>
      <c r="D548">
        <v>131.136</v>
      </c>
      <c r="H548" s="1">
        <v>42317</v>
      </c>
      <c r="I548">
        <v>4620.2919999999995</v>
      </c>
      <c r="K548" s="1">
        <v>42317</v>
      </c>
      <c r="L548">
        <v>4620.2919999999995</v>
      </c>
      <c r="N548" s="1">
        <v>42490</v>
      </c>
      <c r="O548">
        <v>142.208</v>
      </c>
      <c r="Q548" s="1">
        <v>42115</v>
      </c>
      <c r="R548">
        <v>893.09</v>
      </c>
      <c r="T548" s="1">
        <v>42454</v>
      </c>
      <c r="U548">
        <v>1346.97</v>
      </c>
      <c r="Y548" t="s">
        <v>1396</v>
      </c>
      <c r="Z548">
        <v>1002.9360000000001</v>
      </c>
      <c r="AB548" t="s">
        <v>1396</v>
      </c>
      <c r="AC548">
        <v>1002.9360000000001</v>
      </c>
      <c r="AE548" t="s">
        <v>344</v>
      </c>
      <c r="AF548">
        <v>38.976000000000006</v>
      </c>
      <c r="AJ548" t="s">
        <v>1396</v>
      </c>
      <c r="AK548">
        <v>1002.9360000000001</v>
      </c>
      <c r="AN548" t="s">
        <v>1396</v>
      </c>
      <c r="AO548">
        <v>1002.9360000000001</v>
      </c>
      <c r="AQ548" t="s">
        <v>1396</v>
      </c>
      <c r="AR548">
        <v>1002.9360000000001</v>
      </c>
      <c r="AV548" t="s">
        <v>1396</v>
      </c>
      <c r="AW548">
        <v>1002.9360000000001</v>
      </c>
      <c r="BA548" t="s">
        <v>2678</v>
      </c>
      <c r="BB548" t="s">
        <v>10948</v>
      </c>
      <c r="BC548">
        <v>1097.5440000000003</v>
      </c>
      <c r="BE548" t="s">
        <v>2999</v>
      </c>
      <c r="BF548" t="s">
        <v>10948</v>
      </c>
      <c r="BG548">
        <v>167.27600000000001</v>
      </c>
      <c r="BI548" t="s">
        <v>2691</v>
      </c>
      <c r="BJ548" t="s">
        <v>10948</v>
      </c>
      <c r="BK548">
        <v>254.05800000000002</v>
      </c>
      <c r="BM548" t="s">
        <v>977</v>
      </c>
      <c r="BN548" t="s">
        <v>10948</v>
      </c>
      <c r="BO548" t="s">
        <v>79</v>
      </c>
      <c r="BP548">
        <v>25.299999999999997</v>
      </c>
    </row>
    <row r="549" spans="1:68" x14ac:dyDescent="0.25">
      <c r="A549" t="s">
        <v>2638</v>
      </c>
      <c r="B549" t="s">
        <v>10948</v>
      </c>
      <c r="C549" t="s">
        <v>21</v>
      </c>
      <c r="D549">
        <v>109.9</v>
      </c>
      <c r="H549" s="1">
        <v>42318</v>
      </c>
      <c r="I549">
        <v>3536.9040000000005</v>
      </c>
      <c r="K549" s="1">
        <v>42318</v>
      </c>
      <c r="L549">
        <v>3536.9040000000005</v>
      </c>
      <c r="N549" s="1">
        <v>42488</v>
      </c>
      <c r="O549">
        <v>486.67199999999997</v>
      </c>
      <c r="Q549" s="1">
        <v>42546</v>
      </c>
      <c r="R549">
        <v>893.26599999999996</v>
      </c>
      <c r="T549" s="1">
        <v>41701</v>
      </c>
      <c r="U549">
        <v>1345.8920000000001</v>
      </c>
      <c r="Y549" t="s">
        <v>405</v>
      </c>
      <c r="Z549">
        <v>36.396000000000001</v>
      </c>
      <c r="AB549" t="s">
        <v>405</v>
      </c>
      <c r="AC549">
        <v>36.396000000000001</v>
      </c>
      <c r="AE549" t="s">
        <v>612</v>
      </c>
      <c r="AF549">
        <v>100.08000000000001</v>
      </c>
      <c r="AJ549" t="s">
        <v>405</v>
      </c>
      <c r="AK549">
        <v>36.396000000000001</v>
      </c>
      <c r="AN549" t="s">
        <v>405</v>
      </c>
      <c r="AO549">
        <v>36.396000000000001</v>
      </c>
      <c r="AQ549" t="s">
        <v>405</v>
      </c>
      <c r="AR549">
        <v>36.396000000000001</v>
      </c>
      <c r="AV549" t="s">
        <v>405</v>
      </c>
      <c r="AW549">
        <v>36.396000000000001</v>
      </c>
      <c r="BA549" t="s">
        <v>744</v>
      </c>
      <c r="BB549" t="s">
        <v>10948</v>
      </c>
      <c r="BC549">
        <v>14.98</v>
      </c>
      <c r="BE549" t="s">
        <v>2894</v>
      </c>
      <c r="BF549" t="s">
        <v>10948</v>
      </c>
      <c r="BG549">
        <v>166.44</v>
      </c>
      <c r="BI549" t="s">
        <v>1036</v>
      </c>
      <c r="BJ549" t="s">
        <v>10948</v>
      </c>
      <c r="BK549">
        <v>57.584000000000003</v>
      </c>
      <c r="BM549" t="s">
        <v>1733</v>
      </c>
      <c r="BN549" t="s">
        <v>10948</v>
      </c>
      <c r="BO549" t="s">
        <v>79</v>
      </c>
      <c r="BP549">
        <v>8.9040000000000017</v>
      </c>
    </row>
    <row r="550" spans="1:68" x14ac:dyDescent="0.25">
      <c r="A550" t="s">
        <v>855</v>
      </c>
      <c r="B550" t="s">
        <v>10948</v>
      </c>
      <c r="C550" t="s">
        <v>21</v>
      </c>
      <c r="D550">
        <v>10.86</v>
      </c>
      <c r="H550" s="1">
        <v>42319</v>
      </c>
      <c r="I550">
        <v>542.178</v>
      </c>
      <c r="K550" s="1">
        <v>42319</v>
      </c>
      <c r="L550">
        <v>542.178</v>
      </c>
      <c r="N550" s="1">
        <v>42486</v>
      </c>
      <c r="O550">
        <v>434.64600000000002</v>
      </c>
      <c r="Q550" s="1">
        <v>42561</v>
      </c>
      <c r="R550">
        <v>895.89499999999998</v>
      </c>
      <c r="T550" s="1">
        <v>42838</v>
      </c>
      <c r="U550">
        <v>1345.8240000000001</v>
      </c>
      <c r="Y550" t="s">
        <v>2505</v>
      </c>
      <c r="Z550">
        <v>133.136</v>
      </c>
      <c r="AB550" t="s">
        <v>2505</v>
      </c>
      <c r="AC550">
        <v>133.136</v>
      </c>
      <c r="AE550" t="s">
        <v>2435</v>
      </c>
      <c r="AF550">
        <v>90.551999999999992</v>
      </c>
      <c r="AJ550" t="s">
        <v>2505</v>
      </c>
      <c r="AK550">
        <v>133.136</v>
      </c>
      <c r="AN550" t="s">
        <v>2505</v>
      </c>
      <c r="AO550">
        <v>133.136</v>
      </c>
      <c r="AQ550" t="s">
        <v>2505</v>
      </c>
      <c r="AR550">
        <v>133.136</v>
      </c>
      <c r="AV550" t="s">
        <v>2505</v>
      </c>
      <c r="AW550">
        <v>133.136</v>
      </c>
      <c r="BA550" t="s">
        <v>135</v>
      </c>
      <c r="BB550" t="s">
        <v>10948</v>
      </c>
      <c r="BC550">
        <v>1071.684</v>
      </c>
      <c r="BE550" t="s">
        <v>1895</v>
      </c>
      <c r="BF550" t="s">
        <v>10948</v>
      </c>
      <c r="BG550">
        <v>166.29600000000002</v>
      </c>
      <c r="BI550" t="s">
        <v>285</v>
      </c>
      <c r="BJ550" t="s">
        <v>10948</v>
      </c>
      <c r="BK550">
        <v>18.432000000000002</v>
      </c>
      <c r="BM550" t="s">
        <v>1529</v>
      </c>
      <c r="BN550" t="s">
        <v>10948</v>
      </c>
      <c r="BO550" t="s">
        <v>79</v>
      </c>
      <c r="BP550">
        <v>128.39999999999998</v>
      </c>
    </row>
    <row r="551" spans="1:68" x14ac:dyDescent="0.25">
      <c r="A551" t="s">
        <v>1997</v>
      </c>
      <c r="B551" t="s">
        <v>10948</v>
      </c>
      <c r="C551" t="s">
        <v>55</v>
      </c>
      <c r="D551">
        <v>54.5</v>
      </c>
      <c r="H551" s="1">
        <v>42320</v>
      </c>
      <c r="I551">
        <v>1127.992</v>
      </c>
      <c r="K551" s="1">
        <v>42320</v>
      </c>
      <c r="L551">
        <v>1127.992</v>
      </c>
      <c r="N551" s="1">
        <v>42485</v>
      </c>
      <c r="O551">
        <v>108.42</v>
      </c>
      <c r="Q551" s="1">
        <v>42440</v>
      </c>
      <c r="R551">
        <v>896.02199999999993</v>
      </c>
      <c r="T551" s="1">
        <v>42498</v>
      </c>
      <c r="U551">
        <v>1340.2440000000001</v>
      </c>
      <c r="Y551" t="s">
        <v>2741</v>
      </c>
      <c r="Z551">
        <v>75.36</v>
      </c>
      <c r="AB551" t="s">
        <v>2741</v>
      </c>
      <c r="AC551">
        <v>75.36</v>
      </c>
      <c r="AE551" t="s">
        <v>1481</v>
      </c>
      <c r="AF551">
        <v>127.87200000000003</v>
      </c>
      <c r="AJ551" t="s">
        <v>2741</v>
      </c>
      <c r="AK551">
        <v>75.36</v>
      </c>
      <c r="AN551" t="s">
        <v>2741</v>
      </c>
      <c r="AO551">
        <v>75.36</v>
      </c>
      <c r="AQ551" t="s">
        <v>2741</v>
      </c>
      <c r="AR551">
        <v>75.36</v>
      </c>
      <c r="AV551" t="s">
        <v>2741</v>
      </c>
      <c r="AW551">
        <v>75.36</v>
      </c>
      <c r="BA551" t="s">
        <v>1393</v>
      </c>
      <c r="BB551" t="s">
        <v>10948</v>
      </c>
      <c r="BC551">
        <v>39.99</v>
      </c>
      <c r="BE551" t="s">
        <v>976</v>
      </c>
      <c r="BF551" t="s">
        <v>10948</v>
      </c>
      <c r="BG551">
        <v>165.45600000000002</v>
      </c>
      <c r="BI551" t="s">
        <v>530</v>
      </c>
      <c r="BJ551" t="s">
        <v>10948</v>
      </c>
      <c r="BK551">
        <v>115.84</v>
      </c>
      <c r="BM551" t="s">
        <v>70</v>
      </c>
      <c r="BN551" t="s">
        <v>10948</v>
      </c>
      <c r="BO551" t="s">
        <v>79</v>
      </c>
      <c r="BP551">
        <v>26.336000000000002</v>
      </c>
    </row>
    <row r="552" spans="1:68" x14ac:dyDescent="0.25">
      <c r="A552" t="s">
        <v>1180</v>
      </c>
      <c r="B552" t="s">
        <v>10948</v>
      </c>
      <c r="C552" t="s">
        <v>21</v>
      </c>
      <c r="D552">
        <v>6.5520000000000005</v>
      </c>
      <c r="H552" s="1">
        <v>42321</v>
      </c>
      <c r="I552">
        <v>3591.0771999999997</v>
      </c>
      <c r="K552" s="1">
        <v>42321</v>
      </c>
      <c r="L552">
        <v>3591.0771999999997</v>
      </c>
      <c r="N552" s="1">
        <v>42484</v>
      </c>
      <c r="O552">
        <v>1607.1</v>
      </c>
      <c r="Q552" s="1">
        <v>42343</v>
      </c>
      <c r="R552">
        <v>897.322</v>
      </c>
      <c r="T552" s="1">
        <v>42345</v>
      </c>
      <c r="U552">
        <v>1338.2980000000002</v>
      </c>
      <c r="Y552" t="s">
        <v>2520</v>
      </c>
      <c r="Z552">
        <v>135.64800000000002</v>
      </c>
      <c r="AB552" t="s">
        <v>2520</v>
      </c>
      <c r="AC552">
        <v>135.64800000000002</v>
      </c>
      <c r="AE552" t="s">
        <v>2681</v>
      </c>
      <c r="AF552">
        <v>62.608000000000004</v>
      </c>
      <c r="AJ552" t="s">
        <v>2520</v>
      </c>
      <c r="AK552">
        <v>135.64800000000002</v>
      </c>
      <c r="AN552" t="s">
        <v>2520</v>
      </c>
      <c r="AO552">
        <v>135.64800000000002</v>
      </c>
      <c r="AQ552" t="s">
        <v>2520</v>
      </c>
      <c r="AR552">
        <v>135.64800000000002</v>
      </c>
      <c r="AV552" t="s">
        <v>2520</v>
      </c>
      <c r="AW552">
        <v>135.64800000000002</v>
      </c>
      <c r="BA552" t="s">
        <v>660</v>
      </c>
      <c r="BB552" t="s">
        <v>10948</v>
      </c>
      <c r="BC552">
        <v>32.010000000000005</v>
      </c>
      <c r="BE552" t="s">
        <v>1216</v>
      </c>
      <c r="BF552" t="s">
        <v>10948</v>
      </c>
      <c r="BG552">
        <v>164.52</v>
      </c>
      <c r="BI552" t="s">
        <v>1210</v>
      </c>
      <c r="BJ552" t="s">
        <v>10948</v>
      </c>
      <c r="BK552">
        <v>10.339999999999998</v>
      </c>
      <c r="BM552" t="s">
        <v>2194</v>
      </c>
      <c r="BN552" t="s">
        <v>10948</v>
      </c>
      <c r="BO552" t="s">
        <v>79</v>
      </c>
      <c r="BP552">
        <v>4.8960000000000008</v>
      </c>
    </row>
    <row r="553" spans="1:68" x14ac:dyDescent="0.25">
      <c r="A553" t="s">
        <v>2162</v>
      </c>
      <c r="B553" t="s">
        <v>10948</v>
      </c>
      <c r="C553" t="s">
        <v>21</v>
      </c>
      <c r="D553">
        <v>9.84</v>
      </c>
      <c r="H553" s="1">
        <v>42322</v>
      </c>
      <c r="I553">
        <v>2512.71</v>
      </c>
      <c r="K553" s="1">
        <v>42322</v>
      </c>
      <c r="L553">
        <v>2512.71</v>
      </c>
      <c r="N553" s="1">
        <v>42483</v>
      </c>
      <c r="O553">
        <v>720.36799999999994</v>
      </c>
      <c r="Q553" s="1">
        <v>42939</v>
      </c>
      <c r="R553">
        <v>898.1880000000001</v>
      </c>
      <c r="T553" s="1">
        <v>42782</v>
      </c>
      <c r="U553">
        <v>1337.442</v>
      </c>
      <c r="Y553" t="s">
        <v>3085</v>
      </c>
      <c r="Z553">
        <v>138.16</v>
      </c>
      <c r="AB553" t="s">
        <v>3085</v>
      </c>
      <c r="AC553">
        <v>138.16</v>
      </c>
      <c r="AE553" t="s">
        <v>1304</v>
      </c>
      <c r="AF553">
        <v>99.12</v>
      </c>
      <c r="AJ553" t="s">
        <v>3085</v>
      </c>
      <c r="AK553">
        <v>138.16</v>
      </c>
      <c r="AN553" t="s">
        <v>3085</v>
      </c>
      <c r="AO553">
        <v>138.16</v>
      </c>
      <c r="AQ553" t="s">
        <v>3085</v>
      </c>
      <c r="AR553">
        <v>138.16</v>
      </c>
      <c r="AV553" t="s">
        <v>3085</v>
      </c>
      <c r="AW553">
        <v>138.16</v>
      </c>
      <c r="BA553" t="s">
        <v>2026</v>
      </c>
      <c r="BB553" t="s">
        <v>10948</v>
      </c>
      <c r="BC553">
        <v>25.98</v>
      </c>
      <c r="BE553" t="s">
        <v>1299</v>
      </c>
      <c r="BF553" t="s">
        <v>10948</v>
      </c>
      <c r="BG553">
        <v>162.024</v>
      </c>
      <c r="BI553" t="s">
        <v>1728</v>
      </c>
      <c r="BJ553" t="s">
        <v>10948</v>
      </c>
      <c r="BK553">
        <v>203.136</v>
      </c>
      <c r="BM553" t="s">
        <v>989</v>
      </c>
      <c r="BN553" t="s">
        <v>10948</v>
      </c>
      <c r="BO553" t="s">
        <v>79</v>
      </c>
      <c r="BP553">
        <v>38.28</v>
      </c>
    </row>
    <row r="554" spans="1:68" x14ac:dyDescent="0.25">
      <c r="A554" t="s">
        <v>2561</v>
      </c>
      <c r="B554" t="s">
        <v>10948</v>
      </c>
      <c r="C554" t="s">
        <v>79</v>
      </c>
      <c r="D554">
        <v>4499.9850000000006</v>
      </c>
      <c r="H554" s="1">
        <v>42323</v>
      </c>
      <c r="I554">
        <v>702.17000000000007</v>
      </c>
      <c r="K554" s="1">
        <v>42323</v>
      </c>
      <c r="L554">
        <v>702.17000000000007</v>
      </c>
      <c r="N554" s="1">
        <v>42482</v>
      </c>
      <c r="O554">
        <v>1765.4649999999997</v>
      </c>
      <c r="Q554" s="1">
        <v>41772</v>
      </c>
      <c r="R554">
        <v>898.38200000000006</v>
      </c>
      <c r="T554" s="1">
        <v>43028</v>
      </c>
      <c r="U554">
        <v>1333.8580000000002</v>
      </c>
      <c r="Y554" t="s">
        <v>1548</v>
      </c>
      <c r="Z554">
        <v>29.7</v>
      </c>
      <c r="AB554" t="s">
        <v>1548</v>
      </c>
      <c r="AC554">
        <v>29.7</v>
      </c>
      <c r="AE554" t="s">
        <v>2249</v>
      </c>
      <c r="AF554">
        <v>224.66400000000002</v>
      </c>
      <c r="AJ554" t="s">
        <v>1548</v>
      </c>
      <c r="AK554">
        <v>29.7</v>
      </c>
      <c r="AN554" t="s">
        <v>1548</v>
      </c>
      <c r="AO554">
        <v>29.7</v>
      </c>
      <c r="AQ554" t="s">
        <v>1548</v>
      </c>
      <c r="AR554">
        <v>29.7</v>
      </c>
      <c r="AV554" t="s">
        <v>1548</v>
      </c>
      <c r="AW554">
        <v>29.7</v>
      </c>
      <c r="BA554" t="s">
        <v>1641</v>
      </c>
      <c r="BB554" t="s">
        <v>10948</v>
      </c>
      <c r="BC554">
        <v>798.07999999999993</v>
      </c>
      <c r="BE554" t="s">
        <v>2927</v>
      </c>
      <c r="BF554" t="s">
        <v>10948</v>
      </c>
      <c r="BG554">
        <v>161.90999999999997</v>
      </c>
      <c r="BI554" t="s">
        <v>2492</v>
      </c>
      <c r="BJ554" t="s">
        <v>10948</v>
      </c>
      <c r="BK554">
        <v>494.37599999999998</v>
      </c>
      <c r="BM554" t="s">
        <v>2723</v>
      </c>
      <c r="BN554" t="s">
        <v>10948</v>
      </c>
      <c r="BO554" t="s">
        <v>79</v>
      </c>
      <c r="BP554">
        <v>68.540999999999997</v>
      </c>
    </row>
    <row r="555" spans="1:68" x14ac:dyDescent="0.25">
      <c r="A555" t="s">
        <v>377</v>
      </c>
      <c r="B555" t="s">
        <v>10948</v>
      </c>
      <c r="C555" t="s">
        <v>55</v>
      </c>
      <c r="D555">
        <v>12.99</v>
      </c>
      <c r="H555" s="1">
        <v>42324</v>
      </c>
      <c r="I555">
        <v>4072.3339999999994</v>
      </c>
      <c r="K555" s="1">
        <v>42324</v>
      </c>
      <c r="L555">
        <v>4072.3339999999994</v>
      </c>
      <c r="N555" s="1">
        <v>42481</v>
      </c>
      <c r="O555">
        <v>271.61599999999999</v>
      </c>
      <c r="Q555" s="1">
        <v>42814</v>
      </c>
      <c r="R555">
        <v>899.56799999999998</v>
      </c>
      <c r="T555" s="1">
        <v>42105</v>
      </c>
      <c r="U555">
        <v>1328.3460000000002</v>
      </c>
      <c r="Y555" t="s">
        <v>2625</v>
      </c>
      <c r="Z555">
        <v>159.25</v>
      </c>
      <c r="AB555" t="s">
        <v>2625</v>
      </c>
      <c r="AC555">
        <v>159.25</v>
      </c>
      <c r="AE555" t="s">
        <v>1979</v>
      </c>
      <c r="AF555">
        <v>6227.6540000000005</v>
      </c>
      <c r="AJ555" t="s">
        <v>2625</v>
      </c>
      <c r="AK555">
        <v>159.25</v>
      </c>
      <c r="AN555" t="s">
        <v>2625</v>
      </c>
      <c r="AO555">
        <v>159.25</v>
      </c>
      <c r="AQ555" t="s">
        <v>2625</v>
      </c>
      <c r="AR555">
        <v>159.25</v>
      </c>
      <c r="AV555" t="s">
        <v>2625</v>
      </c>
      <c r="AW555">
        <v>159.25</v>
      </c>
      <c r="BA555" t="s">
        <v>656</v>
      </c>
      <c r="BB555" t="s">
        <v>10948</v>
      </c>
      <c r="BC555">
        <v>3540.3480000000004</v>
      </c>
      <c r="BE555" t="s">
        <v>2547</v>
      </c>
      <c r="BF555" t="s">
        <v>10948</v>
      </c>
      <c r="BG555">
        <v>161.56800000000001</v>
      </c>
      <c r="BI555" t="s">
        <v>2443</v>
      </c>
      <c r="BJ555" t="s">
        <v>10948</v>
      </c>
      <c r="BK555">
        <v>231.98</v>
      </c>
      <c r="BM555" t="s">
        <v>1327</v>
      </c>
      <c r="BN555" t="s">
        <v>10948</v>
      </c>
      <c r="BO555" t="s">
        <v>79</v>
      </c>
      <c r="BP555">
        <v>23.2</v>
      </c>
    </row>
    <row r="556" spans="1:68" x14ac:dyDescent="0.25">
      <c r="C556" t="s">
        <v>79</v>
      </c>
      <c r="D556">
        <v>15.587999999999999</v>
      </c>
      <c r="H556" s="1">
        <v>42325</v>
      </c>
      <c r="I556">
        <v>3885.9859999999999</v>
      </c>
      <c r="K556" s="1">
        <v>42325</v>
      </c>
      <c r="L556">
        <v>3885.9859999999999</v>
      </c>
      <c r="N556" s="1">
        <v>42479</v>
      </c>
      <c r="O556">
        <v>1414.1320000000003</v>
      </c>
      <c r="Q556" s="1">
        <v>42065</v>
      </c>
      <c r="R556">
        <v>899.56999999999994</v>
      </c>
      <c r="T556" s="1">
        <v>41785</v>
      </c>
      <c r="U556">
        <v>1325.7180000000001</v>
      </c>
      <c r="Y556" t="s">
        <v>1796</v>
      </c>
      <c r="Z556">
        <v>197.94800000000001</v>
      </c>
      <c r="AB556" t="s">
        <v>1796</v>
      </c>
      <c r="AC556">
        <v>197.94800000000001</v>
      </c>
      <c r="AE556" t="s">
        <v>781</v>
      </c>
      <c r="AF556">
        <v>3657.38</v>
      </c>
      <c r="AJ556" t="s">
        <v>1796</v>
      </c>
      <c r="AK556">
        <v>197.94800000000001</v>
      </c>
      <c r="AN556" t="s">
        <v>1796</v>
      </c>
      <c r="AO556">
        <v>197.94800000000001</v>
      </c>
      <c r="AQ556" t="s">
        <v>1796</v>
      </c>
      <c r="AR556">
        <v>197.94800000000001</v>
      </c>
      <c r="AV556" t="s">
        <v>1796</v>
      </c>
      <c r="AW556">
        <v>197.94800000000001</v>
      </c>
      <c r="BA556" t="s">
        <v>2646</v>
      </c>
      <c r="BB556" t="s">
        <v>10948</v>
      </c>
      <c r="BC556">
        <v>1539.9959999999999</v>
      </c>
      <c r="BE556" t="s">
        <v>1781</v>
      </c>
      <c r="BF556" t="s">
        <v>10948</v>
      </c>
      <c r="BG556">
        <v>161.096</v>
      </c>
      <c r="BI556" t="s">
        <v>2678</v>
      </c>
      <c r="BJ556" t="s">
        <v>10948</v>
      </c>
      <c r="BK556">
        <v>1097.5440000000003</v>
      </c>
      <c r="BM556" t="s">
        <v>911</v>
      </c>
      <c r="BN556" t="s">
        <v>10948</v>
      </c>
      <c r="BO556" t="s">
        <v>79</v>
      </c>
      <c r="BP556">
        <v>875.69999999999993</v>
      </c>
    </row>
    <row r="557" spans="1:68" x14ac:dyDescent="0.25">
      <c r="C557" t="s">
        <v>21</v>
      </c>
      <c r="D557">
        <v>20.784000000000002</v>
      </c>
      <c r="H557" s="1">
        <v>42327</v>
      </c>
      <c r="I557">
        <v>1040.7840000000001</v>
      </c>
      <c r="K557" s="1">
        <v>42327</v>
      </c>
      <c r="L557">
        <v>1040.7840000000001</v>
      </c>
      <c r="N557" s="1">
        <v>42478</v>
      </c>
      <c r="O557">
        <v>2514.5380000000005</v>
      </c>
      <c r="Q557" s="1">
        <v>42772</v>
      </c>
      <c r="R557">
        <v>904.35399999999993</v>
      </c>
      <c r="T557" s="1">
        <v>42636</v>
      </c>
      <c r="U557">
        <v>1322.145</v>
      </c>
      <c r="Y557" t="s">
        <v>276</v>
      </c>
      <c r="Z557">
        <v>563.03</v>
      </c>
      <c r="AB557" t="s">
        <v>276</v>
      </c>
      <c r="AC557">
        <v>563.03</v>
      </c>
      <c r="AE557" t="s">
        <v>2422</v>
      </c>
      <c r="AF557">
        <v>3968.51</v>
      </c>
      <c r="AJ557" t="s">
        <v>276</v>
      </c>
      <c r="AK557">
        <v>563.03</v>
      </c>
      <c r="AN557" t="s">
        <v>276</v>
      </c>
      <c r="AO557">
        <v>563.03</v>
      </c>
      <c r="AQ557" t="s">
        <v>276</v>
      </c>
      <c r="AR557">
        <v>563.03</v>
      </c>
      <c r="AV557" t="s">
        <v>276</v>
      </c>
      <c r="AW557">
        <v>563.03</v>
      </c>
      <c r="BA557" t="s">
        <v>1521</v>
      </c>
      <c r="BB557" t="s">
        <v>10948</v>
      </c>
      <c r="BC557">
        <v>268.31200000000001</v>
      </c>
      <c r="BE557" t="s">
        <v>2628</v>
      </c>
      <c r="BF557" t="s">
        <v>10948</v>
      </c>
      <c r="BG557">
        <v>160.32</v>
      </c>
      <c r="BI557" t="s">
        <v>744</v>
      </c>
      <c r="BJ557" t="s">
        <v>10948</v>
      </c>
      <c r="BK557">
        <v>14.98</v>
      </c>
      <c r="BM557" t="s">
        <v>1109</v>
      </c>
      <c r="BN557" t="s">
        <v>10948</v>
      </c>
      <c r="BO557" t="s">
        <v>79</v>
      </c>
      <c r="BP557">
        <v>19.440000000000001</v>
      </c>
    </row>
    <row r="558" spans="1:68" x14ac:dyDescent="0.25">
      <c r="A558" t="s">
        <v>3013</v>
      </c>
      <c r="B558" t="s">
        <v>10948</v>
      </c>
      <c r="C558" t="s">
        <v>21</v>
      </c>
      <c r="D558">
        <v>98.328000000000003</v>
      </c>
      <c r="H558" s="1">
        <v>42328</v>
      </c>
      <c r="I558">
        <v>2861.1500000000005</v>
      </c>
      <c r="K558" s="1">
        <v>42328</v>
      </c>
      <c r="L558">
        <v>2861.1500000000005</v>
      </c>
      <c r="N558" s="1">
        <v>42477</v>
      </c>
      <c r="O558">
        <v>421.08500000000004</v>
      </c>
      <c r="Q558" s="1">
        <v>42101</v>
      </c>
      <c r="R558">
        <v>907.43599999999981</v>
      </c>
      <c r="T558" s="1">
        <v>42785</v>
      </c>
      <c r="U558">
        <v>1314.59</v>
      </c>
      <c r="Y558" t="s">
        <v>2206</v>
      </c>
      <c r="Z558">
        <v>379.40000000000003</v>
      </c>
      <c r="AB558" t="s">
        <v>2206</v>
      </c>
      <c r="AC558">
        <v>379.40000000000003</v>
      </c>
      <c r="AE558" t="s">
        <v>1697</v>
      </c>
      <c r="AF558">
        <v>1903.84</v>
      </c>
      <c r="AJ558" t="s">
        <v>2206</v>
      </c>
      <c r="AK558">
        <v>379.40000000000003</v>
      </c>
      <c r="AN558" t="s">
        <v>2206</v>
      </c>
      <c r="AO558">
        <v>379.40000000000003</v>
      </c>
      <c r="AQ558" t="s">
        <v>2206</v>
      </c>
      <c r="AR558">
        <v>379.40000000000003</v>
      </c>
      <c r="AV558" t="s">
        <v>2206</v>
      </c>
      <c r="AW558">
        <v>379.40000000000003</v>
      </c>
      <c r="BA558" t="s">
        <v>1366</v>
      </c>
      <c r="BB558" t="s">
        <v>10948</v>
      </c>
      <c r="BC558">
        <v>143.976</v>
      </c>
      <c r="BE558" t="s">
        <v>3077</v>
      </c>
      <c r="BF558" t="s">
        <v>10948</v>
      </c>
      <c r="BG558">
        <v>160.32</v>
      </c>
      <c r="BI558" t="s">
        <v>135</v>
      </c>
      <c r="BJ558" t="s">
        <v>10948</v>
      </c>
      <c r="BK558">
        <v>1071.684</v>
      </c>
      <c r="BM558" t="s">
        <v>1998</v>
      </c>
      <c r="BN558" t="s">
        <v>10948</v>
      </c>
      <c r="BO558" t="s">
        <v>79</v>
      </c>
      <c r="BP558">
        <v>90.480000000000018</v>
      </c>
    </row>
    <row r="559" spans="1:68" x14ac:dyDescent="0.25">
      <c r="A559" t="s">
        <v>101</v>
      </c>
      <c r="B559" t="s">
        <v>10948</v>
      </c>
      <c r="C559" t="s">
        <v>12</v>
      </c>
      <c r="D559">
        <v>17.088000000000001</v>
      </c>
      <c r="H559" s="1">
        <v>42329</v>
      </c>
      <c r="I559">
        <v>3613.5748000000003</v>
      </c>
      <c r="K559" s="1">
        <v>42329</v>
      </c>
      <c r="L559">
        <v>3613.5748000000003</v>
      </c>
      <c r="N559" s="1">
        <v>42476</v>
      </c>
      <c r="O559">
        <v>9335.0859999999975</v>
      </c>
      <c r="Q559" s="1">
        <v>41963</v>
      </c>
      <c r="R559">
        <v>907.56000000000006</v>
      </c>
      <c r="T559" s="1">
        <v>42619</v>
      </c>
      <c r="U559">
        <v>1313.5360000000001</v>
      </c>
      <c r="Y559" t="s">
        <v>529</v>
      </c>
      <c r="Z559">
        <v>1431.944</v>
      </c>
      <c r="AB559" t="s">
        <v>529</v>
      </c>
      <c r="AC559">
        <v>1431.944</v>
      </c>
      <c r="AE559" t="s">
        <v>1095</v>
      </c>
      <c r="AF559">
        <v>3839.62</v>
      </c>
      <c r="AJ559" t="s">
        <v>529</v>
      </c>
      <c r="AK559">
        <v>1431.944</v>
      </c>
      <c r="AN559" t="s">
        <v>529</v>
      </c>
      <c r="AO559">
        <v>1431.944</v>
      </c>
      <c r="AQ559" t="s">
        <v>529</v>
      </c>
      <c r="AR559">
        <v>1431.944</v>
      </c>
      <c r="AV559" t="s">
        <v>529</v>
      </c>
      <c r="AW559">
        <v>1431.944</v>
      </c>
      <c r="BA559" t="s">
        <v>2027</v>
      </c>
      <c r="BB559" t="s">
        <v>10948</v>
      </c>
      <c r="BC559">
        <v>2239.3029999999999</v>
      </c>
      <c r="BE559" t="s">
        <v>639</v>
      </c>
      <c r="BF559" t="s">
        <v>10948</v>
      </c>
      <c r="BG559">
        <v>159.98400000000001</v>
      </c>
      <c r="BI559" t="s">
        <v>1393</v>
      </c>
      <c r="BJ559" t="s">
        <v>10948</v>
      </c>
      <c r="BK559">
        <v>39.99</v>
      </c>
      <c r="BM559" t="s">
        <v>1919</v>
      </c>
      <c r="BN559" t="s">
        <v>10948</v>
      </c>
      <c r="BO559" t="s">
        <v>79</v>
      </c>
      <c r="BP559">
        <v>223.93600000000004</v>
      </c>
    </row>
    <row r="560" spans="1:68" x14ac:dyDescent="0.25">
      <c r="A560" t="s">
        <v>2914</v>
      </c>
      <c r="B560" t="s">
        <v>10948</v>
      </c>
      <c r="C560" t="s">
        <v>55</v>
      </c>
      <c r="D560">
        <v>70.152000000000015</v>
      </c>
      <c r="H560" s="1">
        <v>42330</v>
      </c>
      <c r="I560">
        <v>614.49900000000002</v>
      </c>
      <c r="K560" s="1">
        <v>42330</v>
      </c>
      <c r="L560">
        <v>614.49900000000002</v>
      </c>
      <c r="N560" s="1">
        <v>42475</v>
      </c>
      <c r="O560">
        <v>2201.8559999999998</v>
      </c>
      <c r="Q560" s="1">
        <v>42567</v>
      </c>
      <c r="R560">
        <v>910.17000000000019</v>
      </c>
      <c r="T560" s="1">
        <v>42515</v>
      </c>
      <c r="U560">
        <v>1311.9699999999998</v>
      </c>
      <c r="Y560" t="s">
        <v>1815</v>
      </c>
      <c r="Z560">
        <v>872.25599999999986</v>
      </c>
      <c r="AB560" t="s">
        <v>1815</v>
      </c>
      <c r="AC560">
        <v>872.25599999999986</v>
      </c>
      <c r="AE560" t="s">
        <v>2593</v>
      </c>
      <c r="AF560">
        <v>4619.2299999999996</v>
      </c>
      <c r="AJ560" t="s">
        <v>1815</v>
      </c>
      <c r="AK560">
        <v>872.25599999999986</v>
      </c>
      <c r="AN560" t="s">
        <v>1815</v>
      </c>
      <c r="AO560">
        <v>872.25599999999986</v>
      </c>
      <c r="AQ560" t="s">
        <v>1815</v>
      </c>
      <c r="AR560">
        <v>872.25599999999986</v>
      </c>
      <c r="AV560" t="s">
        <v>1815</v>
      </c>
      <c r="AW560">
        <v>872.25599999999986</v>
      </c>
      <c r="BA560" t="s">
        <v>2041</v>
      </c>
      <c r="BB560" t="s">
        <v>10948</v>
      </c>
      <c r="BC560">
        <v>1424.9</v>
      </c>
      <c r="BE560" t="s">
        <v>483</v>
      </c>
      <c r="BF560" t="s">
        <v>10948</v>
      </c>
      <c r="BG560">
        <v>159.98400000000001</v>
      </c>
      <c r="BI560" t="s">
        <v>660</v>
      </c>
      <c r="BJ560" t="s">
        <v>10948</v>
      </c>
      <c r="BK560">
        <v>32.010000000000005</v>
      </c>
      <c r="BM560" t="s">
        <v>3062</v>
      </c>
      <c r="BN560" t="s">
        <v>10948</v>
      </c>
      <c r="BO560" t="s">
        <v>79</v>
      </c>
      <c r="BP560">
        <v>18.510000000000002</v>
      </c>
    </row>
    <row r="561" spans="1:68" x14ac:dyDescent="0.25">
      <c r="C561" t="s">
        <v>79</v>
      </c>
      <c r="D561">
        <v>30.336000000000002</v>
      </c>
      <c r="H561" s="1">
        <v>42331</v>
      </c>
      <c r="I561">
        <v>3450.1879999999996</v>
      </c>
      <c r="K561" s="1">
        <v>42331</v>
      </c>
      <c r="L561">
        <v>3450.1879999999996</v>
      </c>
      <c r="N561" s="1">
        <v>42474</v>
      </c>
      <c r="O561">
        <v>1466.5719999999999</v>
      </c>
      <c r="Q561" s="1">
        <v>42768</v>
      </c>
      <c r="R561">
        <v>913.35400000000004</v>
      </c>
      <c r="T561" s="1">
        <v>42642</v>
      </c>
      <c r="U561">
        <v>1307.7920000000001</v>
      </c>
      <c r="Y561" t="s">
        <v>2565</v>
      </c>
      <c r="Z561">
        <v>344.09999999999997</v>
      </c>
      <c r="AB561" t="s">
        <v>2565</v>
      </c>
      <c r="AC561">
        <v>344.09999999999997</v>
      </c>
      <c r="AE561" t="s">
        <v>667</v>
      </c>
      <c r="AF561">
        <v>1679.8879999999999</v>
      </c>
      <c r="AJ561" t="s">
        <v>2565</v>
      </c>
      <c r="AK561">
        <v>344.09999999999997</v>
      </c>
      <c r="AN561" t="s">
        <v>2565</v>
      </c>
      <c r="AO561">
        <v>344.09999999999997</v>
      </c>
      <c r="AQ561" t="s">
        <v>2565</v>
      </c>
      <c r="AR561">
        <v>344.09999999999997</v>
      </c>
      <c r="AV561" t="s">
        <v>2565</v>
      </c>
      <c r="AW561">
        <v>344.09999999999997</v>
      </c>
      <c r="BA561" t="s">
        <v>266</v>
      </c>
      <c r="BB561" t="s">
        <v>10948</v>
      </c>
      <c r="BC561">
        <v>539.65800000000002</v>
      </c>
      <c r="BE561" t="s">
        <v>961</v>
      </c>
      <c r="BF561" t="s">
        <v>10948</v>
      </c>
      <c r="BG561">
        <v>159.768</v>
      </c>
      <c r="BI561" t="s">
        <v>2026</v>
      </c>
      <c r="BJ561" t="s">
        <v>10948</v>
      </c>
      <c r="BK561">
        <v>25.98</v>
      </c>
      <c r="BM561" t="s">
        <v>1990</v>
      </c>
      <c r="BN561" t="s">
        <v>10948</v>
      </c>
      <c r="BO561" t="s">
        <v>79</v>
      </c>
      <c r="BP561">
        <v>54.992000000000004</v>
      </c>
    </row>
    <row r="562" spans="1:68" x14ac:dyDescent="0.25">
      <c r="A562" t="s">
        <v>2913</v>
      </c>
      <c r="B562" t="s">
        <v>10948</v>
      </c>
      <c r="C562" t="s">
        <v>55</v>
      </c>
      <c r="D562">
        <v>6.9840000000000009</v>
      </c>
      <c r="H562" s="1">
        <v>42332</v>
      </c>
      <c r="I562">
        <v>1218.7640000000001</v>
      </c>
      <c r="K562" s="1">
        <v>42332</v>
      </c>
      <c r="L562">
        <v>1218.7640000000001</v>
      </c>
      <c r="N562" s="1">
        <v>42473</v>
      </c>
      <c r="O562">
        <v>6.12</v>
      </c>
      <c r="Q562" s="1">
        <v>42391</v>
      </c>
      <c r="R562">
        <v>917.63</v>
      </c>
      <c r="T562" s="1">
        <v>42147</v>
      </c>
      <c r="U562">
        <v>1304.9559999999999</v>
      </c>
      <c r="Y562" t="s">
        <v>1358</v>
      </c>
      <c r="Z562">
        <v>1304.1279999999999</v>
      </c>
      <c r="AB562" t="s">
        <v>1358</v>
      </c>
      <c r="AC562">
        <v>1304.1279999999999</v>
      </c>
      <c r="AE562" t="s">
        <v>191</v>
      </c>
      <c r="AF562">
        <v>68.135999999999996</v>
      </c>
      <c r="AJ562" t="s">
        <v>1358</v>
      </c>
      <c r="AK562">
        <v>1304.1279999999999</v>
      </c>
      <c r="AN562" t="s">
        <v>1358</v>
      </c>
      <c r="AO562">
        <v>1304.1279999999999</v>
      </c>
      <c r="AQ562" t="s">
        <v>1358</v>
      </c>
      <c r="AR562">
        <v>1304.1279999999999</v>
      </c>
      <c r="AV562" t="s">
        <v>1358</v>
      </c>
      <c r="AW562">
        <v>1304.1279999999999</v>
      </c>
      <c r="BA562" t="s">
        <v>2330</v>
      </c>
      <c r="BB562" t="s">
        <v>10948</v>
      </c>
      <c r="BC562">
        <v>915.13600000000008</v>
      </c>
      <c r="BE562" t="s">
        <v>785</v>
      </c>
      <c r="BF562" t="s">
        <v>10948</v>
      </c>
      <c r="BG562">
        <v>159.22</v>
      </c>
      <c r="BI562" t="s">
        <v>1641</v>
      </c>
      <c r="BJ562" t="s">
        <v>10948</v>
      </c>
      <c r="BK562">
        <v>798.07999999999993</v>
      </c>
      <c r="BM562" t="s">
        <v>2368</v>
      </c>
      <c r="BN562" t="s">
        <v>10948</v>
      </c>
      <c r="BO562" t="s">
        <v>79</v>
      </c>
      <c r="BP562">
        <v>31.56</v>
      </c>
    </row>
    <row r="563" spans="1:68" x14ac:dyDescent="0.25">
      <c r="A563" t="s">
        <v>2771</v>
      </c>
      <c r="B563" t="s">
        <v>10948</v>
      </c>
      <c r="C563" t="s">
        <v>79</v>
      </c>
      <c r="D563">
        <v>89.055999999999997</v>
      </c>
      <c r="H563" s="1">
        <v>42333</v>
      </c>
      <c r="I563">
        <v>13.120000000000001</v>
      </c>
      <c r="K563" s="1">
        <v>42333</v>
      </c>
      <c r="L563">
        <v>13.120000000000001</v>
      </c>
      <c r="N563" s="1">
        <v>42472</v>
      </c>
      <c r="O563">
        <v>1542.5300000000002</v>
      </c>
      <c r="Q563" s="1">
        <v>41709</v>
      </c>
      <c r="R563">
        <v>918.31400000000008</v>
      </c>
      <c r="T563" s="1">
        <v>42466</v>
      </c>
      <c r="U563">
        <v>1294.75</v>
      </c>
      <c r="Y563" t="s">
        <v>1546</v>
      </c>
      <c r="Z563">
        <v>1200.9360000000001</v>
      </c>
      <c r="AB563" t="s">
        <v>1546</v>
      </c>
      <c r="AC563">
        <v>1200.9360000000001</v>
      </c>
      <c r="AE563" t="s">
        <v>50</v>
      </c>
      <c r="AF563">
        <v>451.96200000000005</v>
      </c>
      <c r="AJ563" t="s">
        <v>1546</v>
      </c>
      <c r="AK563">
        <v>1200.9360000000001</v>
      </c>
      <c r="AN563" t="s">
        <v>1546</v>
      </c>
      <c r="AO563">
        <v>1200.9360000000001</v>
      </c>
      <c r="AQ563" t="s">
        <v>1546</v>
      </c>
      <c r="AR563">
        <v>1200.9360000000001</v>
      </c>
      <c r="AV563" t="s">
        <v>1546</v>
      </c>
      <c r="AW563">
        <v>1200.9360000000001</v>
      </c>
      <c r="BA563" t="s">
        <v>528</v>
      </c>
      <c r="BB563" t="s">
        <v>10948</v>
      </c>
      <c r="BC563">
        <v>652.75200000000007</v>
      </c>
      <c r="BE563" t="s">
        <v>3010</v>
      </c>
      <c r="BF563" t="s">
        <v>10948</v>
      </c>
      <c r="BG563">
        <v>158.928</v>
      </c>
      <c r="BI563" t="s">
        <v>656</v>
      </c>
      <c r="BJ563" t="s">
        <v>10948</v>
      </c>
      <c r="BK563">
        <v>3540.3480000000004</v>
      </c>
      <c r="BM563" t="s">
        <v>610</v>
      </c>
      <c r="BN563" t="s">
        <v>10948</v>
      </c>
      <c r="BO563" t="s">
        <v>79</v>
      </c>
      <c r="BP563">
        <v>361.92</v>
      </c>
    </row>
    <row r="564" spans="1:68" x14ac:dyDescent="0.25">
      <c r="A564" t="s">
        <v>2512</v>
      </c>
      <c r="B564" t="s">
        <v>10948</v>
      </c>
      <c r="C564" t="s">
        <v>12</v>
      </c>
      <c r="D564">
        <v>30.192</v>
      </c>
      <c r="H564" s="1">
        <v>42334</v>
      </c>
      <c r="I564">
        <v>1484.0819999999999</v>
      </c>
      <c r="K564" s="1">
        <v>42334</v>
      </c>
      <c r="L564">
        <v>1484.0819999999999</v>
      </c>
      <c r="N564" s="1">
        <v>42470</v>
      </c>
      <c r="O564">
        <v>950.59400000000005</v>
      </c>
      <c r="Q564" s="1">
        <v>42502</v>
      </c>
      <c r="R564">
        <v>918.87800000000004</v>
      </c>
      <c r="T564" s="1">
        <v>42218</v>
      </c>
      <c r="U564">
        <v>1290.4780000000001</v>
      </c>
      <c r="Y564" t="s">
        <v>2279</v>
      </c>
      <c r="Z564">
        <v>546.19200000000001</v>
      </c>
      <c r="AB564" t="s">
        <v>2279</v>
      </c>
      <c r="AC564">
        <v>546.19200000000001</v>
      </c>
      <c r="AE564" t="s">
        <v>751</v>
      </c>
      <c r="AF564">
        <v>9.5879999999999992</v>
      </c>
      <c r="AJ564" t="s">
        <v>2279</v>
      </c>
      <c r="AK564">
        <v>546.19200000000001</v>
      </c>
      <c r="AN564" t="s">
        <v>2279</v>
      </c>
      <c r="AO564">
        <v>546.19200000000001</v>
      </c>
      <c r="AQ564" t="s">
        <v>2279</v>
      </c>
      <c r="AR564">
        <v>546.19200000000001</v>
      </c>
      <c r="AV564" t="s">
        <v>2279</v>
      </c>
      <c r="AW564">
        <v>546.19200000000001</v>
      </c>
      <c r="BA564" t="s">
        <v>737</v>
      </c>
      <c r="BB564" t="s">
        <v>10948</v>
      </c>
      <c r="BC564">
        <v>122.352</v>
      </c>
      <c r="BE564" t="s">
        <v>1998</v>
      </c>
      <c r="BF564" t="s">
        <v>10948</v>
      </c>
      <c r="BG564">
        <v>158.34000000000003</v>
      </c>
      <c r="BI564" t="s">
        <v>2646</v>
      </c>
      <c r="BJ564" t="s">
        <v>10948</v>
      </c>
      <c r="BK564">
        <v>1539.9959999999999</v>
      </c>
      <c r="BM564" t="s">
        <v>1719</v>
      </c>
      <c r="BN564" t="s">
        <v>10948</v>
      </c>
      <c r="BO564" t="s">
        <v>79</v>
      </c>
      <c r="BP564">
        <v>7.7120000000000006</v>
      </c>
    </row>
    <row r="565" spans="1:68" x14ac:dyDescent="0.25">
      <c r="A565" t="s">
        <v>963</v>
      </c>
      <c r="B565" t="s">
        <v>10948</v>
      </c>
      <c r="C565" t="s">
        <v>55</v>
      </c>
      <c r="D565">
        <v>33.465999999999994</v>
      </c>
      <c r="H565" s="1">
        <v>42335</v>
      </c>
      <c r="I565">
        <v>3109.7834999999995</v>
      </c>
      <c r="K565" s="1">
        <v>42335</v>
      </c>
      <c r="L565">
        <v>3109.7834999999995</v>
      </c>
      <c r="N565" s="1">
        <v>42469</v>
      </c>
      <c r="O565">
        <v>1115.1969999999999</v>
      </c>
      <c r="Q565" s="1">
        <v>42119</v>
      </c>
      <c r="R565">
        <v>920.94600000000003</v>
      </c>
      <c r="T565" s="1">
        <v>42910</v>
      </c>
      <c r="U565">
        <v>1287.6140000000003</v>
      </c>
      <c r="Y565" t="s">
        <v>1841</v>
      </c>
      <c r="Z565">
        <v>331.76</v>
      </c>
      <c r="AB565" t="s">
        <v>1841</v>
      </c>
      <c r="AC565">
        <v>331.76</v>
      </c>
      <c r="AE565" t="s">
        <v>1475</v>
      </c>
      <c r="AF565">
        <v>77.244</v>
      </c>
      <c r="AJ565" t="s">
        <v>1841</v>
      </c>
      <c r="AK565">
        <v>331.76</v>
      </c>
      <c r="AN565" t="s">
        <v>1841</v>
      </c>
      <c r="AO565">
        <v>331.76</v>
      </c>
      <c r="AQ565" t="s">
        <v>1841</v>
      </c>
      <c r="AR565">
        <v>331.76</v>
      </c>
      <c r="AV565" t="s">
        <v>1841</v>
      </c>
      <c r="AW565">
        <v>331.76</v>
      </c>
      <c r="BA565" t="s">
        <v>2806</v>
      </c>
      <c r="BB565" t="s">
        <v>10948</v>
      </c>
      <c r="BC565">
        <v>492.67200000000003</v>
      </c>
      <c r="BE565" t="s">
        <v>1151</v>
      </c>
      <c r="BF565" t="s">
        <v>10948</v>
      </c>
      <c r="BG565">
        <v>158.13</v>
      </c>
      <c r="BI565" t="s">
        <v>1521</v>
      </c>
      <c r="BJ565" t="s">
        <v>10948</v>
      </c>
      <c r="BK565">
        <v>268.31200000000001</v>
      </c>
      <c r="BM565" t="s">
        <v>2777</v>
      </c>
      <c r="BN565" t="s">
        <v>10948</v>
      </c>
      <c r="BO565" t="s">
        <v>79</v>
      </c>
      <c r="BP565">
        <v>113.55200000000001</v>
      </c>
    </row>
    <row r="566" spans="1:68" x14ac:dyDescent="0.25">
      <c r="A566" t="s">
        <v>1892</v>
      </c>
      <c r="B566" t="s">
        <v>10948</v>
      </c>
      <c r="C566" t="s">
        <v>21</v>
      </c>
      <c r="D566">
        <v>59.99</v>
      </c>
      <c r="H566" s="1">
        <v>42336</v>
      </c>
      <c r="I566">
        <v>1864.4820000000002</v>
      </c>
      <c r="K566" s="1">
        <v>42336</v>
      </c>
      <c r="L566">
        <v>1864.4820000000002</v>
      </c>
      <c r="N566" s="1">
        <v>42468</v>
      </c>
      <c r="O566">
        <v>2906.4039999999995</v>
      </c>
      <c r="Q566" s="1">
        <v>42769</v>
      </c>
      <c r="R566">
        <v>922.327</v>
      </c>
      <c r="T566" s="1">
        <v>42499</v>
      </c>
      <c r="U566">
        <v>1283.5119999999999</v>
      </c>
      <c r="Y566" t="s">
        <v>181</v>
      </c>
      <c r="Z566">
        <v>98.13600000000001</v>
      </c>
      <c r="AB566" t="s">
        <v>181</v>
      </c>
      <c r="AC566">
        <v>98.13600000000001</v>
      </c>
      <c r="AE566" t="s">
        <v>188</v>
      </c>
      <c r="AF566">
        <v>35.712000000000003</v>
      </c>
      <c r="AJ566" t="s">
        <v>181</v>
      </c>
      <c r="AK566">
        <v>98.13600000000001</v>
      </c>
      <c r="AN566" t="s">
        <v>181</v>
      </c>
      <c r="AO566">
        <v>98.13600000000001</v>
      </c>
      <c r="AQ566" t="s">
        <v>181</v>
      </c>
      <c r="AR566">
        <v>98.13600000000001</v>
      </c>
      <c r="AV566" t="s">
        <v>181</v>
      </c>
      <c r="AW566">
        <v>98.13600000000001</v>
      </c>
      <c r="BA566" t="s">
        <v>3200</v>
      </c>
      <c r="BB566" t="s">
        <v>10948</v>
      </c>
      <c r="BC566">
        <v>1029.7240000000002</v>
      </c>
      <c r="BE566" t="s">
        <v>616</v>
      </c>
      <c r="BF566" t="s">
        <v>10948</v>
      </c>
      <c r="BG566">
        <v>157.91999999999999</v>
      </c>
      <c r="BI566" t="s">
        <v>1366</v>
      </c>
      <c r="BJ566" t="s">
        <v>10948</v>
      </c>
      <c r="BK566">
        <v>143.976</v>
      </c>
      <c r="BM566" t="s">
        <v>3132</v>
      </c>
      <c r="BN566" t="s">
        <v>10948</v>
      </c>
      <c r="BO566" t="s">
        <v>79</v>
      </c>
      <c r="BP566">
        <v>243.88000000000002</v>
      </c>
    </row>
    <row r="567" spans="1:68" x14ac:dyDescent="0.25">
      <c r="A567" t="s">
        <v>2300</v>
      </c>
      <c r="B567" t="s">
        <v>10948</v>
      </c>
      <c r="C567" t="s">
        <v>79</v>
      </c>
      <c r="D567">
        <v>108.18800000000002</v>
      </c>
      <c r="H567" s="1">
        <v>42337</v>
      </c>
      <c r="I567">
        <v>2760.1680000000006</v>
      </c>
      <c r="K567" s="1">
        <v>42337</v>
      </c>
      <c r="L567">
        <v>2760.1680000000006</v>
      </c>
      <c r="N567" s="1">
        <v>42467</v>
      </c>
      <c r="O567">
        <v>1970.5740000000003</v>
      </c>
      <c r="Q567" s="1">
        <v>42596</v>
      </c>
      <c r="R567">
        <v>923.68799999999987</v>
      </c>
      <c r="T567" s="1">
        <v>42733</v>
      </c>
      <c r="U567">
        <v>1277.6799999999998</v>
      </c>
      <c r="Y567" t="s">
        <v>558</v>
      </c>
      <c r="Z567">
        <v>361.87199999999996</v>
      </c>
      <c r="AB567" t="s">
        <v>558</v>
      </c>
      <c r="AC567">
        <v>361.87199999999996</v>
      </c>
      <c r="AE567" t="s">
        <v>2291</v>
      </c>
      <c r="AF567">
        <v>269.67</v>
      </c>
      <c r="AJ567" t="s">
        <v>558</v>
      </c>
      <c r="AK567">
        <v>361.87199999999996</v>
      </c>
      <c r="AN567" t="s">
        <v>558</v>
      </c>
      <c r="AO567">
        <v>361.87199999999996</v>
      </c>
      <c r="AQ567" t="s">
        <v>558</v>
      </c>
      <c r="AR567">
        <v>361.87199999999996</v>
      </c>
      <c r="AV567" t="s">
        <v>558</v>
      </c>
      <c r="AW567">
        <v>361.87199999999996</v>
      </c>
      <c r="BA567" t="s">
        <v>1739</v>
      </c>
      <c r="BB567" t="s">
        <v>10948</v>
      </c>
      <c r="BC567">
        <v>1646.9179999999999</v>
      </c>
      <c r="BE567" t="s">
        <v>5927</v>
      </c>
      <c r="BF567" t="s">
        <v>10948</v>
      </c>
      <c r="BG567">
        <v>157.77000000000001</v>
      </c>
      <c r="BI567" t="s">
        <v>2027</v>
      </c>
      <c r="BJ567" t="s">
        <v>10948</v>
      </c>
      <c r="BK567">
        <v>2239.3029999999999</v>
      </c>
      <c r="BM567" t="s">
        <v>818</v>
      </c>
      <c r="BN567" t="s">
        <v>10948</v>
      </c>
      <c r="BO567" t="s">
        <v>79</v>
      </c>
      <c r="BP567">
        <v>222.35199999999998</v>
      </c>
    </row>
    <row r="568" spans="1:68" x14ac:dyDescent="0.25">
      <c r="A568" t="s">
        <v>2526</v>
      </c>
      <c r="B568" t="s">
        <v>10948</v>
      </c>
      <c r="C568" t="s">
        <v>79</v>
      </c>
      <c r="D568">
        <v>148.28800000000001</v>
      </c>
      <c r="H568" s="1">
        <v>42338</v>
      </c>
      <c r="I568">
        <v>1798.3970000000004</v>
      </c>
      <c r="K568" s="1">
        <v>42338</v>
      </c>
      <c r="L568">
        <v>1798.3970000000004</v>
      </c>
      <c r="N568" s="1">
        <v>42466</v>
      </c>
      <c r="O568">
        <v>1294.75</v>
      </c>
      <c r="Q568" s="1">
        <v>42449</v>
      </c>
      <c r="R568">
        <v>928.31100000000004</v>
      </c>
      <c r="T568" s="1">
        <v>41895</v>
      </c>
      <c r="U568">
        <v>1275.4080000000001</v>
      </c>
      <c r="Y568" t="s">
        <v>2183</v>
      </c>
      <c r="Z568">
        <v>108.08</v>
      </c>
      <c r="AB568" t="s">
        <v>2183</v>
      </c>
      <c r="AC568">
        <v>108.08</v>
      </c>
      <c r="AE568" t="s">
        <v>2447</v>
      </c>
      <c r="AF568">
        <v>1359.5340000000001</v>
      </c>
      <c r="AJ568" t="s">
        <v>2183</v>
      </c>
      <c r="AK568">
        <v>108.08</v>
      </c>
      <c r="AN568" t="s">
        <v>2183</v>
      </c>
      <c r="AO568">
        <v>108.08</v>
      </c>
      <c r="AQ568" t="s">
        <v>2183</v>
      </c>
      <c r="AR568">
        <v>108.08</v>
      </c>
      <c r="AV568" t="s">
        <v>2183</v>
      </c>
      <c r="AW568">
        <v>108.08</v>
      </c>
      <c r="BA568" t="s">
        <v>106</v>
      </c>
      <c r="BB568" t="s">
        <v>10948</v>
      </c>
      <c r="BC568">
        <v>2444.232</v>
      </c>
      <c r="BE568" t="s">
        <v>1170</v>
      </c>
      <c r="BF568" t="s">
        <v>10948</v>
      </c>
      <c r="BG568">
        <v>157.68600000000001</v>
      </c>
      <c r="BI568" t="s">
        <v>2041</v>
      </c>
      <c r="BJ568" t="s">
        <v>10948</v>
      </c>
      <c r="BK568">
        <v>1424.9</v>
      </c>
      <c r="BM568" t="s">
        <v>2301</v>
      </c>
      <c r="BN568" t="s">
        <v>10948</v>
      </c>
      <c r="BO568" t="s">
        <v>79</v>
      </c>
      <c r="BP568">
        <v>16.632000000000001</v>
      </c>
    </row>
    <row r="569" spans="1:68" x14ac:dyDescent="0.25">
      <c r="A569" t="s">
        <v>964</v>
      </c>
      <c r="B569" t="s">
        <v>10948</v>
      </c>
      <c r="C569" t="s">
        <v>79</v>
      </c>
      <c r="D569">
        <v>54.711999999999996</v>
      </c>
      <c r="H569" s="1">
        <v>42339</v>
      </c>
      <c r="I569">
        <v>7130.5940000000001</v>
      </c>
      <c r="K569" s="1">
        <v>42339</v>
      </c>
      <c r="L569">
        <v>7130.5940000000001</v>
      </c>
      <c r="N569" s="1">
        <v>42465</v>
      </c>
      <c r="O569">
        <v>1046.3340000000001</v>
      </c>
      <c r="Q569" s="1">
        <v>42849</v>
      </c>
      <c r="R569">
        <v>928.55799999999999</v>
      </c>
      <c r="T569" s="1">
        <v>42084</v>
      </c>
      <c r="U569">
        <v>1270.3789999999999</v>
      </c>
      <c r="Y569" t="s">
        <v>2151</v>
      </c>
      <c r="Z569">
        <v>262.75199999999995</v>
      </c>
      <c r="AB569" t="s">
        <v>2151</v>
      </c>
      <c r="AC569">
        <v>262.75199999999995</v>
      </c>
      <c r="AE569" t="s">
        <v>1452</v>
      </c>
      <c r="AF569">
        <v>1221.8119999999999</v>
      </c>
      <c r="AJ569" t="s">
        <v>2151</v>
      </c>
      <c r="AK569">
        <v>262.75199999999995</v>
      </c>
      <c r="AN569" t="s">
        <v>2151</v>
      </c>
      <c r="AO569">
        <v>262.75199999999995</v>
      </c>
      <c r="AQ569" t="s">
        <v>2151</v>
      </c>
      <c r="AR569">
        <v>262.75199999999995</v>
      </c>
      <c r="AV569" t="s">
        <v>2151</v>
      </c>
      <c r="AW569">
        <v>262.75199999999995</v>
      </c>
      <c r="BA569" t="s">
        <v>758</v>
      </c>
      <c r="BB569" t="s">
        <v>10948</v>
      </c>
      <c r="BC569">
        <v>605.88</v>
      </c>
      <c r="BE569" t="s">
        <v>1373</v>
      </c>
      <c r="BF569" t="s">
        <v>10948</v>
      </c>
      <c r="BG569">
        <v>156.79200000000003</v>
      </c>
      <c r="BI569" t="s">
        <v>266</v>
      </c>
      <c r="BJ569" t="s">
        <v>10948</v>
      </c>
      <c r="BK569">
        <v>539.65800000000002</v>
      </c>
      <c r="BM569" t="s">
        <v>2694</v>
      </c>
      <c r="BN569" t="s">
        <v>10948</v>
      </c>
      <c r="BO569" t="s">
        <v>79</v>
      </c>
      <c r="BP569">
        <v>146.72999999999999</v>
      </c>
    </row>
    <row r="570" spans="1:68" x14ac:dyDescent="0.25">
      <c r="C570" t="s">
        <v>21</v>
      </c>
      <c r="D570">
        <v>19.54</v>
      </c>
      <c r="H570" s="1">
        <v>42341</v>
      </c>
      <c r="I570">
        <v>1972.6450000000002</v>
      </c>
      <c r="K570" s="1">
        <v>42341</v>
      </c>
      <c r="L570">
        <v>1972.6450000000002</v>
      </c>
      <c r="N570" s="1">
        <v>42464</v>
      </c>
      <c r="O570">
        <v>970.19399999999996</v>
      </c>
      <c r="Q570" s="1">
        <v>42252</v>
      </c>
      <c r="R570">
        <v>934.10300000000007</v>
      </c>
      <c r="T570" s="1">
        <v>42279</v>
      </c>
      <c r="U570">
        <v>1269.2660000000001</v>
      </c>
      <c r="Y570" t="s">
        <v>948</v>
      </c>
      <c r="Z570">
        <v>93.6</v>
      </c>
      <c r="AB570" t="s">
        <v>948</v>
      </c>
      <c r="AC570">
        <v>93.6</v>
      </c>
      <c r="AE570" t="s">
        <v>3212</v>
      </c>
      <c r="AF570">
        <v>29.925000000000001</v>
      </c>
      <c r="AJ570" t="s">
        <v>948</v>
      </c>
      <c r="AK570">
        <v>93.6</v>
      </c>
      <c r="AN570" t="s">
        <v>948</v>
      </c>
      <c r="AO570">
        <v>93.6</v>
      </c>
      <c r="AQ570" t="s">
        <v>948</v>
      </c>
      <c r="AR570">
        <v>93.6</v>
      </c>
      <c r="AV570" t="s">
        <v>948</v>
      </c>
      <c r="AW570">
        <v>93.6</v>
      </c>
      <c r="BA570" t="s">
        <v>1428</v>
      </c>
      <c r="BB570" t="s">
        <v>10948</v>
      </c>
      <c r="BC570">
        <v>340.11600000000004</v>
      </c>
      <c r="BE570" t="s">
        <v>819</v>
      </c>
      <c r="BF570" t="s">
        <v>10948</v>
      </c>
      <c r="BG570">
        <v>156.768</v>
      </c>
      <c r="BI570" t="s">
        <v>2330</v>
      </c>
      <c r="BJ570" t="s">
        <v>10948</v>
      </c>
      <c r="BK570">
        <v>915.13600000000008</v>
      </c>
      <c r="BM570" t="s">
        <v>2796</v>
      </c>
      <c r="BN570" t="s">
        <v>10948</v>
      </c>
      <c r="BO570" t="s">
        <v>79</v>
      </c>
      <c r="BP570">
        <v>30.345000000000006</v>
      </c>
    </row>
    <row r="571" spans="1:68" x14ac:dyDescent="0.25">
      <c r="A571" t="s">
        <v>1082</v>
      </c>
      <c r="B571" t="s">
        <v>10948</v>
      </c>
      <c r="C571" t="s">
        <v>55</v>
      </c>
      <c r="D571">
        <v>30.336000000000002</v>
      </c>
      <c r="H571" s="1">
        <v>42342</v>
      </c>
      <c r="I571">
        <v>5185.8139999999985</v>
      </c>
      <c r="K571" s="1">
        <v>42342</v>
      </c>
      <c r="L571">
        <v>5185.8139999999985</v>
      </c>
      <c r="N571" s="1">
        <v>42463</v>
      </c>
      <c r="O571">
        <v>441.19799999999998</v>
      </c>
      <c r="Q571" s="1">
        <v>42356</v>
      </c>
      <c r="R571">
        <v>935.28800000000012</v>
      </c>
      <c r="T571" s="1">
        <v>41988</v>
      </c>
      <c r="U571">
        <v>1264.4659999999999</v>
      </c>
      <c r="Y571" t="s">
        <v>554</v>
      </c>
      <c r="Z571">
        <v>155.70800000000003</v>
      </c>
      <c r="AB571" t="s">
        <v>554</v>
      </c>
      <c r="AC571">
        <v>155.70800000000003</v>
      </c>
      <c r="AE571" t="s">
        <v>1666</v>
      </c>
      <c r="AF571">
        <v>9367.2899999999991</v>
      </c>
      <c r="AJ571" t="s">
        <v>554</v>
      </c>
      <c r="AK571">
        <v>155.70800000000003</v>
      </c>
      <c r="AN571" t="s">
        <v>554</v>
      </c>
      <c r="AO571">
        <v>155.70800000000003</v>
      </c>
      <c r="AQ571" t="s">
        <v>554</v>
      </c>
      <c r="AR571">
        <v>155.70800000000003</v>
      </c>
      <c r="AV571" t="s">
        <v>554</v>
      </c>
      <c r="AW571">
        <v>155.70800000000003</v>
      </c>
      <c r="BA571" t="s">
        <v>2427</v>
      </c>
      <c r="BB571" t="s">
        <v>10948</v>
      </c>
      <c r="BC571">
        <v>191.07899999999998</v>
      </c>
      <c r="BE571" t="s">
        <v>1325</v>
      </c>
      <c r="BF571" t="s">
        <v>10948</v>
      </c>
      <c r="BG571">
        <v>156.19999999999999</v>
      </c>
      <c r="BI571" t="s">
        <v>528</v>
      </c>
      <c r="BJ571" t="s">
        <v>10948</v>
      </c>
      <c r="BK571">
        <v>652.75200000000007</v>
      </c>
      <c r="BM571" t="s">
        <v>754</v>
      </c>
      <c r="BN571" t="s">
        <v>10948</v>
      </c>
      <c r="BO571" t="s">
        <v>79</v>
      </c>
      <c r="BP571">
        <v>1082.48</v>
      </c>
    </row>
    <row r="572" spans="1:68" x14ac:dyDescent="0.25">
      <c r="C572" t="s">
        <v>79</v>
      </c>
      <c r="D572">
        <v>15.168000000000001</v>
      </c>
      <c r="H572" s="1">
        <v>42343</v>
      </c>
      <c r="I572">
        <v>897.322</v>
      </c>
      <c r="K572" s="1">
        <v>42343</v>
      </c>
      <c r="L572">
        <v>897.322</v>
      </c>
      <c r="N572" s="1">
        <v>42462</v>
      </c>
      <c r="O572">
        <v>1454.9</v>
      </c>
      <c r="Q572" s="1">
        <v>42895</v>
      </c>
      <c r="R572">
        <v>939.13300000000015</v>
      </c>
      <c r="T572" s="1">
        <v>42979</v>
      </c>
      <c r="U572">
        <v>1261.8100000000002</v>
      </c>
      <c r="Y572" t="s">
        <v>33</v>
      </c>
      <c r="Z572">
        <v>121.29600000000001</v>
      </c>
      <c r="AB572" t="s">
        <v>33</v>
      </c>
      <c r="AC572">
        <v>121.29600000000001</v>
      </c>
      <c r="AE572" t="s">
        <v>806</v>
      </c>
      <c r="AF572">
        <v>2242.0320000000002</v>
      </c>
      <c r="AJ572" t="s">
        <v>33</v>
      </c>
      <c r="AK572">
        <v>121.29600000000001</v>
      </c>
      <c r="AN572" t="s">
        <v>33</v>
      </c>
      <c r="AO572">
        <v>121.29600000000001</v>
      </c>
      <c r="AQ572" t="s">
        <v>33</v>
      </c>
      <c r="AR572">
        <v>121.29600000000001</v>
      </c>
      <c r="AV572" t="s">
        <v>33</v>
      </c>
      <c r="AW572">
        <v>121.29600000000001</v>
      </c>
      <c r="BA572" t="s">
        <v>2518</v>
      </c>
      <c r="BB572" t="s">
        <v>10948</v>
      </c>
      <c r="BC572">
        <v>1525.076</v>
      </c>
      <c r="BE572" t="s">
        <v>2127</v>
      </c>
      <c r="BF572" t="s">
        <v>10948</v>
      </c>
      <c r="BG572">
        <v>155.82000000000002</v>
      </c>
      <c r="BI572" t="s">
        <v>737</v>
      </c>
      <c r="BJ572" t="s">
        <v>10948</v>
      </c>
      <c r="BK572">
        <v>122.352</v>
      </c>
      <c r="BM572" t="s">
        <v>262</v>
      </c>
      <c r="BN572" t="s">
        <v>10948</v>
      </c>
      <c r="BO572" t="s">
        <v>79</v>
      </c>
      <c r="BP572">
        <v>352.15199999999999</v>
      </c>
    </row>
    <row r="573" spans="1:68" x14ac:dyDescent="0.25">
      <c r="A573" t="s">
        <v>2527</v>
      </c>
      <c r="B573" t="s">
        <v>10948</v>
      </c>
      <c r="C573" t="s">
        <v>55</v>
      </c>
      <c r="D573">
        <v>16.192</v>
      </c>
      <c r="H573" s="1">
        <v>42344</v>
      </c>
      <c r="I573">
        <v>6061.5019999999986</v>
      </c>
      <c r="K573" s="1">
        <v>42344</v>
      </c>
      <c r="L573">
        <v>6061.5019999999986</v>
      </c>
      <c r="N573" s="1">
        <v>42461</v>
      </c>
      <c r="O573">
        <v>2161.48</v>
      </c>
      <c r="Q573" s="1">
        <v>41996</v>
      </c>
      <c r="R573">
        <v>942.10800000000017</v>
      </c>
      <c r="T573" s="1">
        <v>42818</v>
      </c>
      <c r="U573">
        <v>1257.2980000000002</v>
      </c>
      <c r="Y573" t="s">
        <v>2470</v>
      </c>
      <c r="Z573">
        <v>160.54</v>
      </c>
      <c r="AB573" t="s">
        <v>2470</v>
      </c>
      <c r="AC573">
        <v>160.54</v>
      </c>
      <c r="AE573" t="s">
        <v>1567</v>
      </c>
      <c r="AF573">
        <v>618.48000000000013</v>
      </c>
      <c r="AJ573" t="s">
        <v>2470</v>
      </c>
      <c r="AK573">
        <v>160.54</v>
      </c>
      <c r="AN573" t="s">
        <v>2470</v>
      </c>
      <c r="AO573">
        <v>160.54</v>
      </c>
      <c r="AQ573" t="s">
        <v>2470</v>
      </c>
      <c r="AR573">
        <v>160.54</v>
      </c>
      <c r="AV573" t="s">
        <v>2470</v>
      </c>
      <c r="AW573">
        <v>160.54</v>
      </c>
      <c r="BA573" t="s">
        <v>2588</v>
      </c>
      <c r="BB573" t="s">
        <v>10948</v>
      </c>
      <c r="BC573">
        <v>754.44999999999993</v>
      </c>
      <c r="BE573" t="s">
        <v>2997</v>
      </c>
      <c r="BF573" t="s">
        <v>10948</v>
      </c>
      <c r="BG573">
        <v>155.1</v>
      </c>
      <c r="BI573" t="s">
        <v>2806</v>
      </c>
      <c r="BJ573" t="s">
        <v>10948</v>
      </c>
      <c r="BK573">
        <v>492.67200000000003</v>
      </c>
      <c r="BM573" t="s">
        <v>113</v>
      </c>
      <c r="BN573" t="s">
        <v>10948</v>
      </c>
      <c r="BO573" t="s">
        <v>79</v>
      </c>
      <c r="BP573">
        <v>900.08</v>
      </c>
    </row>
    <row r="574" spans="1:68" x14ac:dyDescent="0.25">
      <c r="C574" t="s">
        <v>79</v>
      </c>
      <c r="D574">
        <v>60.72</v>
      </c>
      <c r="H574" s="1">
        <v>42345</v>
      </c>
      <c r="I574">
        <v>1338.2980000000002</v>
      </c>
      <c r="K574" s="1">
        <v>42345</v>
      </c>
      <c r="L574">
        <v>1338.2980000000002</v>
      </c>
      <c r="N574" s="1">
        <v>42460</v>
      </c>
      <c r="O574">
        <v>640.76200000000006</v>
      </c>
      <c r="Q574" s="1">
        <v>41805</v>
      </c>
      <c r="R574">
        <v>942.97399999999993</v>
      </c>
      <c r="T574" s="1">
        <v>42846</v>
      </c>
      <c r="U574">
        <v>1254.5640000000001</v>
      </c>
      <c r="Y574" t="s">
        <v>3181</v>
      </c>
      <c r="Z574">
        <v>149.70000000000002</v>
      </c>
      <c r="AB574" t="s">
        <v>3181</v>
      </c>
      <c r="AC574">
        <v>149.70000000000002</v>
      </c>
      <c r="AE574" t="s">
        <v>2756</v>
      </c>
      <c r="AF574">
        <v>2227.0079999999998</v>
      </c>
      <c r="AJ574" t="s">
        <v>3181</v>
      </c>
      <c r="AK574">
        <v>149.70000000000002</v>
      </c>
      <c r="AN574" t="s">
        <v>3181</v>
      </c>
      <c r="AO574">
        <v>149.70000000000002</v>
      </c>
      <c r="AQ574" t="s">
        <v>3181</v>
      </c>
      <c r="AR574">
        <v>149.70000000000002</v>
      </c>
      <c r="AV574" t="s">
        <v>3181</v>
      </c>
      <c r="AW574">
        <v>149.70000000000002</v>
      </c>
      <c r="BA574" t="s">
        <v>2248</v>
      </c>
      <c r="BB574" t="s">
        <v>10948</v>
      </c>
      <c r="BC574">
        <v>1474.8020000000001</v>
      </c>
      <c r="BE574" t="s">
        <v>2226</v>
      </c>
      <c r="BF574" t="s">
        <v>10948</v>
      </c>
      <c r="BG574">
        <v>154.9</v>
      </c>
      <c r="BI574" t="s">
        <v>3200</v>
      </c>
      <c r="BJ574" t="s">
        <v>10948</v>
      </c>
      <c r="BK574">
        <v>1029.7240000000002</v>
      </c>
      <c r="BM574" t="s">
        <v>647</v>
      </c>
      <c r="BN574" t="s">
        <v>10948</v>
      </c>
      <c r="BO574" t="s">
        <v>79</v>
      </c>
      <c r="BP574">
        <v>32.544000000000004</v>
      </c>
    </row>
    <row r="575" spans="1:68" x14ac:dyDescent="0.25">
      <c r="C575" t="s">
        <v>12</v>
      </c>
      <c r="D575">
        <v>20.239999999999998</v>
      </c>
      <c r="H575" s="1">
        <v>42346</v>
      </c>
      <c r="I575">
        <v>2672.7280000000001</v>
      </c>
      <c r="K575" s="1">
        <v>42346</v>
      </c>
      <c r="L575">
        <v>2672.7280000000001</v>
      </c>
      <c r="N575" s="1">
        <v>42459</v>
      </c>
      <c r="O575">
        <v>11.34</v>
      </c>
      <c r="Q575" s="1">
        <v>42708</v>
      </c>
      <c r="R575">
        <v>944.28600000000006</v>
      </c>
      <c r="T575" s="1">
        <v>42804</v>
      </c>
      <c r="U575">
        <v>1252.952</v>
      </c>
      <c r="Y575" t="s">
        <v>2385</v>
      </c>
      <c r="Z575">
        <v>183.024</v>
      </c>
      <c r="AB575" t="s">
        <v>2385</v>
      </c>
      <c r="AC575">
        <v>183.024</v>
      </c>
      <c r="AE575" t="s">
        <v>1530</v>
      </c>
      <c r="AF575">
        <v>746.17000000000007</v>
      </c>
      <c r="AJ575" t="s">
        <v>2385</v>
      </c>
      <c r="AK575">
        <v>183.024</v>
      </c>
      <c r="AN575" t="s">
        <v>2385</v>
      </c>
      <c r="AO575">
        <v>183.024</v>
      </c>
      <c r="AQ575" t="s">
        <v>2385</v>
      </c>
      <c r="AR575">
        <v>183.024</v>
      </c>
      <c r="AV575" t="s">
        <v>2385</v>
      </c>
      <c r="AW575">
        <v>183.024</v>
      </c>
      <c r="BA575" t="s">
        <v>464</v>
      </c>
      <c r="BB575" t="s">
        <v>10948</v>
      </c>
      <c r="BC575">
        <v>2316.5340000000001</v>
      </c>
      <c r="BE575" t="s">
        <v>275</v>
      </c>
      <c r="BF575" t="s">
        <v>10948</v>
      </c>
      <c r="BG575">
        <v>153.56800000000001</v>
      </c>
      <c r="BI575" t="s">
        <v>1739</v>
      </c>
      <c r="BJ575" t="s">
        <v>10948</v>
      </c>
      <c r="BK575">
        <v>1646.9179999999999</v>
      </c>
      <c r="BM575" t="s">
        <v>2997</v>
      </c>
      <c r="BN575" t="s">
        <v>10948</v>
      </c>
      <c r="BO575" t="s">
        <v>79</v>
      </c>
      <c r="BP575">
        <v>108.57</v>
      </c>
    </row>
    <row r="576" spans="1:68" x14ac:dyDescent="0.25">
      <c r="A576" t="s">
        <v>2839</v>
      </c>
      <c r="B576" t="s">
        <v>10948</v>
      </c>
      <c r="C576" t="s">
        <v>79</v>
      </c>
      <c r="D576">
        <v>39.76</v>
      </c>
      <c r="H576" s="1">
        <v>42347</v>
      </c>
      <c r="I576">
        <v>34.019999999999996</v>
      </c>
      <c r="K576" s="1">
        <v>42347</v>
      </c>
      <c r="L576">
        <v>34.019999999999996</v>
      </c>
      <c r="N576" s="1">
        <v>42458</v>
      </c>
      <c r="O576">
        <v>2659.3389999999999</v>
      </c>
      <c r="Q576" s="1">
        <v>42841</v>
      </c>
      <c r="R576">
        <v>944.42899999999997</v>
      </c>
      <c r="T576" s="1">
        <v>41749</v>
      </c>
      <c r="U576">
        <v>1250.45</v>
      </c>
      <c r="Y576" t="s">
        <v>581</v>
      </c>
      <c r="Z576">
        <v>79.400000000000006</v>
      </c>
      <c r="AB576" t="s">
        <v>581</v>
      </c>
      <c r="AC576">
        <v>79.400000000000006</v>
      </c>
      <c r="AE576" t="s">
        <v>1850</v>
      </c>
      <c r="AF576">
        <v>10822.359999999999</v>
      </c>
      <c r="AJ576" t="s">
        <v>581</v>
      </c>
      <c r="AK576">
        <v>79.400000000000006</v>
      </c>
      <c r="AN576" t="s">
        <v>581</v>
      </c>
      <c r="AO576">
        <v>79.400000000000006</v>
      </c>
      <c r="AQ576" t="s">
        <v>581</v>
      </c>
      <c r="AR576">
        <v>79.400000000000006</v>
      </c>
      <c r="AV576" t="s">
        <v>581</v>
      </c>
      <c r="AW576">
        <v>79.400000000000006</v>
      </c>
      <c r="BA576" t="s">
        <v>136</v>
      </c>
      <c r="BB576" t="s">
        <v>10948</v>
      </c>
      <c r="BC576">
        <v>2130.3879999999999</v>
      </c>
      <c r="BE576" t="s">
        <v>2519</v>
      </c>
      <c r="BF576" t="s">
        <v>10948</v>
      </c>
      <c r="BG576">
        <v>152.88</v>
      </c>
      <c r="BI576" t="s">
        <v>106</v>
      </c>
      <c r="BJ576" t="s">
        <v>10948</v>
      </c>
      <c r="BK576">
        <v>2444.232</v>
      </c>
      <c r="BM576" t="s">
        <v>175</v>
      </c>
      <c r="BN576" t="s">
        <v>10948</v>
      </c>
      <c r="BO576" t="s">
        <v>79</v>
      </c>
      <c r="BP576">
        <v>322.59000000000003</v>
      </c>
    </row>
    <row r="577" spans="1:68" x14ac:dyDescent="0.25">
      <c r="C577" t="s">
        <v>21</v>
      </c>
      <c r="D577">
        <v>34.79</v>
      </c>
      <c r="H577" s="1">
        <v>42348</v>
      </c>
      <c r="I577">
        <v>3080.380000000001</v>
      </c>
      <c r="K577" s="1">
        <v>42348</v>
      </c>
      <c r="L577">
        <v>3080.380000000001</v>
      </c>
      <c r="N577" s="1">
        <v>42457</v>
      </c>
      <c r="O577">
        <v>125.3</v>
      </c>
      <c r="Q577" s="1">
        <v>41721</v>
      </c>
      <c r="R577">
        <v>945.06399999999996</v>
      </c>
      <c r="T577" s="1">
        <v>41964</v>
      </c>
      <c r="U577">
        <v>1249.6219999999998</v>
      </c>
      <c r="Y577" t="s">
        <v>2119</v>
      </c>
      <c r="Z577">
        <v>301.96800000000002</v>
      </c>
      <c r="AB577" t="s">
        <v>2119</v>
      </c>
      <c r="AC577">
        <v>301.96800000000002</v>
      </c>
      <c r="AE577" t="s">
        <v>1977</v>
      </c>
      <c r="AF577">
        <v>1468.6920000000002</v>
      </c>
      <c r="AJ577" t="s">
        <v>2119</v>
      </c>
      <c r="AK577">
        <v>301.96800000000002</v>
      </c>
      <c r="AN577" t="s">
        <v>2119</v>
      </c>
      <c r="AO577">
        <v>301.96800000000002</v>
      </c>
      <c r="AQ577" t="s">
        <v>2119</v>
      </c>
      <c r="AR577">
        <v>301.96800000000002</v>
      </c>
      <c r="AV577" t="s">
        <v>2119</v>
      </c>
      <c r="AW577">
        <v>301.96800000000002</v>
      </c>
      <c r="BA577" t="s">
        <v>1528</v>
      </c>
      <c r="BB577" t="s">
        <v>10948</v>
      </c>
      <c r="BC577">
        <v>503.94400000000002</v>
      </c>
      <c r="BE577" t="s">
        <v>955</v>
      </c>
      <c r="BF577" t="s">
        <v>10948</v>
      </c>
      <c r="BG577">
        <v>152.65</v>
      </c>
      <c r="BI577" t="s">
        <v>758</v>
      </c>
      <c r="BJ577" t="s">
        <v>10948</v>
      </c>
      <c r="BK577">
        <v>605.88</v>
      </c>
      <c r="BM577" t="s">
        <v>859</v>
      </c>
      <c r="BN577" t="s">
        <v>10948</v>
      </c>
      <c r="BO577" t="s">
        <v>79</v>
      </c>
      <c r="BP577">
        <v>45.98</v>
      </c>
    </row>
    <row r="578" spans="1:68" x14ac:dyDescent="0.25">
      <c r="A578" t="s">
        <v>880</v>
      </c>
      <c r="B578" t="s">
        <v>10948</v>
      </c>
      <c r="C578" t="s">
        <v>55</v>
      </c>
      <c r="D578">
        <v>84.272000000000006</v>
      </c>
      <c r="H578" s="1">
        <v>42349</v>
      </c>
      <c r="I578">
        <v>1590.8940000000002</v>
      </c>
      <c r="K578" s="1">
        <v>42349</v>
      </c>
      <c r="L578">
        <v>1590.8940000000002</v>
      </c>
      <c r="N578" s="1">
        <v>42456</v>
      </c>
      <c r="O578">
        <v>92.699999999999989</v>
      </c>
      <c r="Q578" s="1">
        <v>42663</v>
      </c>
      <c r="R578">
        <v>946.17399999999998</v>
      </c>
      <c r="T578" s="1">
        <v>42777</v>
      </c>
      <c r="U578">
        <v>1241.5160000000001</v>
      </c>
      <c r="Y578" t="s">
        <v>1281</v>
      </c>
      <c r="Z578">
        <v>348.21999999999997</v>
      </c>
      <c r="AB578" t="s">
        <v>1281</v>
      </c>
      <c r="AC578">
        <v>348.21999999999997</v>
      </c>
      <c r="AE578" t="s">
        <v>1949</v>
      </c>
      <c r="AF578">
        <v>908.7</v>
      </c>
      <c r="AJ578" t="s">
        <v>1281</v>
      </c>
      <c r="AK578">
        <v>348.21999999999997</v>
      </c>
      <c r="AN578" t="s">
        <v>1281</v>
      </c>
      <c r="AO578">
        <v>348.21999999999997</v>
      </c>
      <c r="AQ578" t="s">
        <v>1281</v>
      </c>
      <c r="AR578">
        <v>348.21999999999997</v>
      </c>
      <c r="AV578" t="s">
        <v>1281</v>
      </c>
      <c r="AW578">
        <v>348.21999999999997</v>
      </c>
      <c r="BA578" t="s">
        <v>438</v>
      </c>
      <c r="BB578" t="s">
        <v>10948</v>
      </c>
      <c r="BC578">
        <v>484.70400000000006</v>
      </c>
      <c r="BE578" t="s">
        <v>1796</v>
      </c>
      <c r="BF578" t="s">
        <v>10948</v>
      </c>
      <c r="BG578">
        <v>152.08199999999999</v>
      </c>
      <c r="BI578" t="s">
        <v>1428</v>
      </c>
      <c r="BJ578" t="s">
        <v>10948</v>
      </c>
      <c r="BK578">
        <v>340.11600000000004</v>
      </c>
      <c r="BM578" t="s">
        <v>3026</v>
      </c>
      <c r="BN578" t="s">
        <v>10948</v>
      </c>
      <c r="BO578" t="s">
        <v>79</v>
      </c>
      <c r="BP578">
        <v>211.96</v>
      </c>
    </row>
    <row r="579" spans="1:68" x14ac:dyDescent="0.25">
      <c r="C579" t="s">
        <v>21</v>
      </c>
      <c r="D579">
        <v>842.72</v>
      </c>
      <c r="H579" s="1">
        <v>42350</v>
      </c>
      <c r="I579">
        <v>1448.854</v>
      </c>
      <c r="K579" s="1">
        <v>42350</v>
      </c>
      <c r="L579">
        <v>1448.854</v>
      </c>
      <c r="N579" s="1">
        <v>42455</v>
      </c>
      <c r="O579">
        <v>682.24599999999998</v>
      </c>
      <c r="Q579" s="1">
        <v>42847</v>
      </c>
      <c r="R579">
        <v>947.69200000000012</v>
      </c>
      <c r="T579" s="1">
        <v>41904</v>
      </c>
      <c r="U579">
        <v>1240.2660000000001</v>
      </c>
      <c r="Y579" t="s">
        <v>1484</v>
      </c>
      <c r="Z579">
        <v>48.85199999999999</v>
      </c>
      <c r="AB579" t="s">
        <v>1484</v>
      </c>
      <c r="AC579">
        <v>48.85199999999999</v>
      </c>
      <c r="AE579" t="s">
        <v>1373</v>
      </c>
      <c r="AF579">
        <v>2508.6720000000005</v>
      </c>
      <c r="AJ579" t="s">
        <v>1484</v>
      </c>
      <c r="AK579">
        <v>48.85199999999999</v>
      </c>
      <c r="AN579" t="s">
        <v>1484</v>
      </c>
      <c r="AO579">
        <v>48.85199999999999</v>
      </c>
      <c r="AQ579" t="s">
        <v>1484</v>
      </c>
      <c r="AR579">
        <v>48.85199999999999</v>
      </c>
      <c r="AV579" t="s">
        <v>1484</v>
      </c>
      <c r="AW579">
        <v>48.85199999999999</v>
      </c>
      <c r="BA579" t="s">
        <v>439</v>
      </c>
      <c r="BB579" t="s">
        <v>10948</v>
      </c>
      <c r="BC579">
        <v>1449.4079999999999</v>
      </c>
      <c r="BE579" t="s">
        <v>1584</v>
      </c>
      <c r="BF579" t="s">
        <v>10948</v>
      </c>
      <c r="BG579">
        <v>151.92399999999998</v>
      </c>
      <c r="BI579" t="s">
        <v>2427</v>
      </c>
      <c r="BJ579" t="s">
        <v>10948</v>
      </c>
      <c r="BK579">
        <v>191.07899999999998</v>
      </c>
      <c r="BM579" t="s">
        <v>3136</v>
      </c>
      <c r="BN579" t="s">
        <v>10948</v>
      </c>
      <c r="BO579" t="s">
        <v>79</v>
      </c>
      <c r="BP579">
        <v>39.979999999999997</v>
      </c>
    </row>
    <row r="580" spans="1:68" x14ac:dyDescent="0.25">
      <c r="A580" t="s">
        <v>2230</v>
      </c>
      <c r="B580" t="s">
        <v>10948</v>
      </c>
      <c r="C580" t="s">
        <v>55</v>
      </c>
      <c r="D580">
        <v>127.94999999999999</v>
      </c>
      <c r="H580" s="1">
        <v>42351</v>
      </c>
      <c r="I580">
        <v>1023.3860000000002</v>
      </c>
      <c r="K580" s="1">
        <v>42351</v>
      </c>
      <c r="L580">
        <v>1023.3860000000002</v>
      </c>
      <c r="N580" s="1">
        <v>42454</v>
      </c>
      <c r="O580">
        <v>1346.97</v>
      </c>
      <c r="Q580" s="1">
        <v>41777</v>
      </c>
      <c r="R580">
        <v>948.94800000000009</v>
      </c>
      <c r="T580" s="1">
        <v>42799</v>
      </c>
      <c r="U580">
        <v>1240.02</v>
      </c>
      <c r="Y580" t="s">
        <v>2645</v>
      </c>
      <c r="Z580">
        <v>111.18799999999999</v>
      </c>
      <c r="AB580" t="s">
        <v>2645</v>
      </c>
      <c r="AC580">
        <v>111.18799999999999</v>
      </c>
      <c r="AE580" t="s">
        <v>2886</v>
      </c>
      <c r="AF580">
        <v>1913.13</v>
      </c>
      <c r="AJ580" t="s">
        <v>2645</v>
      </c>
      <c r="AK580">
        <v>111.18799999999999</v>
      </c>
      <c r="AN580" t="s">
        <v>2645</v>
      </c>
      <c r="AO580">
        <v>111.18799999999999</v>
      </c>
      <c r="AQ580" t="s">
        <v>2645</v>
      </c>
      <c r="AR580">
        <v>111.18799999999999</v>
      </c>
      <c r="AV580" t="s">
        <v>2645</v>
      </c>
      <c r="AW580">
        <v>111.18799999999999</v>
      </c>
      <c r="BA580" t="s">
        <v>1971</v>
      </c>
      <c r="BB580" t="s">
        <v>10948</v>
      </c>
      <c r="BC580">
        <v>353.16199999999998</v>
      </c>
      <c r="BE580" t="s">
        <v>2644</v>
      </c>
      <c r="BF580" t="s">
        <v>10948</v>
      </c>
      <c r="BG580">
        <v>150.048</v>
      </c>
      <c r="BI580" t="s">
        <v>2518</v>
      </c>
      <c r="BJ580" t="s">
        <v>10948</v>
      </c>
      <c r="BK580">
        <v>1525.076</v>
      </c>
      <c r="BM580" t="s">
        <v>2339</v>
      </c>
      <c r="BN580" t="s">
        <v>10948</v>
      </c>
      <c r="BO580" t="s">
        <v>79</v>
      </c>
      <c r="BP580">
        <v>43.18</v>
      </c>
    </row>
    <row r="581" spans="1:68" x14ac:dyDescent="0.25">
      <c r="C581" t="s">
        <v>12</v>
      </c>
      <c r="D581">
        <v>102.35999999999999</v>
      </c>
      <c r="H581" s="1">
        <v>42352</v>
      </c>
      <c r="I581">
        <v>858.30400000000009</v>
      </c>
      <c r="K581" s="1">
        <v>42352</v>
      </c>
      <c r="L581">
        <v>858.30400000000009</v>
      </c>
      <c r="N581" s="1">
        <v>42453</v>
      </c>
      <c r="O581">
        <v>745.77399999999989</v>
      </c>
      <c r="Q581" s="1">
        <v>42470</v>
      </c>
      <c r="R581">
        <v>950.59400000000005</v>
      </c>
      <c r="T581" s="1">
        <v>42633</v>
      </c>
      <c r="U581">
        <v>1232.0039999999999</v>
      </c>
      <c r="Y581" t="s">
        <v>1184</v>
      </c>
      <c r="Z581">
        <v>53.460000000000008</v>
      </c>
      <c r="AB581" t="s">
        <v>1184</v>
      </c>
      <c r="AC581">
        <v>53.460000000000008</v>
      </c>
      <c r="AE581" t="s">
        <v>1394</v>
      </c>
      <c r="AF581">
        <v>1619.6760000000002</v>
      </c>
      <c r="AJ581" t="s">
        <v>1184</v>
      </c>
      <c r="AK581">
        <v>53.460000000000008</v>
      </c>
      <c r="AN581" t="s">
        <v>1184</v>
      </c>
      <c r="AO581">
        <v>53.460000000000008</v>
      </c>
      <c r="AQ581" t="s">
        <v>1184</v>
      </c>
      <c r="AR581">
        <v>53.460000000000008</v>
      </c>
      <c r="AV581" t="s">
        <v>1184</v>
      </c>
      <c r="AW581">
        <v>53.460000000000008</v>
      </c>
      <c r="BA581" t="s">
        <v>1392</v>
      </c>
      <c r="BB581" t="s">
        <v>10948</v>
      </c>
      <c r="BC581">
        <v>308.79399999999998</v>
      </c>
      <c r="BE581" t="s">
        <v>3181</v>
      </c>
      <c r="BF581" t="s">
        <v>10948</v>
      </c>
      <c r="BG581">
        <v>149.70000000000002</v>
      </c>
      <c r="BI581" t="s">
        <v>2588</v>
      </c>
      <c r="BJ581" t="s">
        <v>10948</v>
      </c>
      <c r="BK581">
        <v>754.44999999999993</v>
      </c>
      <c r="BM581" t="s">
        <v>428</v>
      </c>
      <c r="BN581" t="s">
        <v>10948</v>
      </c>
      <c r="BO581" t="s">
        <v>79</v>
      </c>
      <c r="BP581">
        <v>18</v>
      </c>
    </row>
    <row r="582" spans="1:68" x14ac:dyDescent="0.25">
      <c r="A582" t="s">
        <v>1306</v>
      </c>
      <c r="B582" t="s">
        <v>10948</v>
      </c>
      <c r="C582" t="s">
        <v>79</v>
      </c>
      <c r="D582">
        <v>82.64</v>
      </c>
      <c r="H582" s="1">
        <v>42353</v>
      </c>
      <c r="I582">
        <v>5494.7959999999994</v>
      </c>
      <c r="K582" s="1">
        <v>42353</v>
      </c>
      <c r="L582">
        <v>5494.7959999999994</v>
      </c>
      <c r="N582" s="1">
        <v>42451</v>
      </c>
      <c r="O582">
        <v>226.46800000000002</v>
      </c>
      <c r="Q582" s="1">
        <v>42731</v>
      </c>
      <c r="R582">
        <v>959.4899999999999</v>
      </c>
      <c r="T582" s="1">
        <v>42541</v>
      </c>
      <c r="U582">
        <v>1229.5480000000002</v>
      </c>
      <c r="Y582" t="s">
        <v>499</v>
      </c>
      <c r="Z582">
        <v>180.31</v>
      </c>
      <c r="AB582" t="s">
        <v>499</v>
      </c>
      <c r="AC582">
        <v>180.31</v>
      </c>
      <c r="AE582" t="s">
        <v>904</v>
      </c>
      <c r="AF582">
        <v>844.67200000000003</v>
      </c>
      <c r="AJ582" t="s">
        <v>499</v>
      </c>
      <c r="AK582">
        <v>180.31</v>
      </c>
      <c r="AN582" t="s">
        <v>499</v>
      </c>
      <c r="AO582">
        <v>180.31</v>
      </c>
      <c r="AQ582" t="s">
        <v>499</v>
      </c>
      <c r="AR582">
        <v>180.31</v>
      </c>
      <c r="AV582" t="s">
        <v>499</v>
      </c>
      <c r="AW582">
        <v>180.31</v>
      </c>
      <c r="BA582" t="s">
        <v>1717</v>
      </c>
      <c r="BB582" t="s">
        <v>10948</v>
      </c>
      <c r="BC582">
        <v>311.76000000000005</v>
      </c>
      <c r="BE582" t="s">
        <v>844</v>
      </c>
      <c r="BF582" t="s">
        <v>10948</v>
      </c>
      <c r="BG582">
        <v>148.57</v>
      </c>
      <c r="BI582" t="s">
        <v>2248</v>
      </c>
      <c r="BJ582" t="s">
        <v>10948</v>
      </c>
      <c r="BK582">
        <v>1474.8020000000001</v>
      </c>
      <c r="BM582" t="s">
        <v>2725</v>
      </c>
      <c r="BN582" t="s">
        <v>10948</v>
      </c>
      <c r="BO582" t="s">
        <v>79</v>
      </c>
      <c r="BP582">
        <v>146.68799999999999</v>
      </c>
    </row>
    <row r="583" spans="1:68" x14ac:dyDescent="0.25">
      <c r="A583" t="s">
        <v>2746</v>
      </c>
      <c r="B583" t="s">
        <v>10948</v>
      </c>
      <c r="C583" t="s">
        <v>55</v>
      </c>
      <c r="D583">
        <v>66.112000000000009</v>
      </c>
      <c r="H583" s="1">
        <v>42354</v>
      </c>
      <c r="I583">
        <v>4.9800000000000004</v>
      </c>
      <c r="K583" s="1">
        <v>42354</v>
      </c>
      <c r="L583">
        <v>4.9800000000000004</v>
      </c>
      <c r="N583" s="1">
        <v>42450</v>
      </c>
      <c r="O583">
        <v>645.70600000000002</v>
      </c>
      <c r="Q583" s="1">
        <v>42223</v>
      </c>
      <c r="R583">
        <v>968.2059999999999</v>
      </c>
      <c r="T583" s="1">
        <v>42332</v>
      </c>
      <c r="U583">
        <v>1218.7640000000001</v>
      </c>
      <c r="Y583" t="s">
        <v>144</v>
      </c>
      <c r="Z583">
        <v>36.744</v>
      </c>
      <c r="AB583" t="s">
        <v>144</v>
      </c>
      <c r="AC583">
        <v>36.744</v>
      </c>
      <c r="AE583" t="s">
        <v>180</v>
      </c>
      <c r="AF583">
        <v>353.29200000000003</v>
      </c>
      <c r="AJ583" t="s">
        <v>144</v>
      </c>
      <c r="AK583">
        <v>36.744</v>
      </c>
      <c r="AN583" t="s">
        <v>144</v>
      </c>
      <c r="AO583">
        <v>36.744</v>
      </c>
      <c r="AQ583" t="s">
        <v>144</v>
      </c>
      <c r="AR583">
        <v>36.744</v>
      </c>
      <c r="AV583" t="s">
        <v>144</v>
      </c>
      <c r="AW583">
        <v>36.744</v>
      </c>
      <c r="BA583" t="s">
        <v>275</v>
      </c>
      <c r="BB583" t="s">
        <v>10948</v>
      </c>
      <c r="BC583">
        <v>153.56800000000001</v>
      </c>
      <c r="BE583" t="s">
        <v>2151</v>
      </c>
      <c r="BF583" t="s">
        <v>10948</v>
      </c>
      <c r="BG583">
        <v>148.512</v>
      </c>
      <c r="BI583" t="s">
        <v>464</v>
      </c>
      <c r="BJ583" t="s">
        <v>10948</v>
      </c>
      <c r="BK583">
        <v>2316.5340000000001</v>
      </c>
      <c r="BM583" t="s">
        <v>2055</v>
      </c>
      <c r="BN583" t="s">
        <v>10948</v>
      </c>
      <c r="BO583" t="s">
        <v>79</v>
      </c>
      <c r="BP583">
        <v>25.44</v>
      </c>
    </row>
    <row r="584" spans="1:68" x14ac:dyDescent="0.25">
      <c r="C584" t="s">
        <v>79</v>
      </c>
      <c r="D584">
        <v>247.92000000000002</v>
      </c>
      <c r="H584" s="1">
        <v>42355</v>
      </c>
      <c r="I584">
        <v>1918.492</v>
      </c>
      <c r="K584" s="1">
        <v>42355</v>
      </c>
      <c r="L584">
        <v>1918.492</v>
      </c>
      <c r="N584" s="1">
        <v>42449</v>
      </c>
      <c r="O584">
        <v>928.31100000000004</v>
      </c>
      <c r="Q584" s="1">
        <v>42211</v>
      </c>
      <c r="R584">
        <v>969.22500000000025</v>
      </c>
      <c r="T584" s="1">
        <v>42153</v>
      </c>
      <c r="U584">
        <v>1204.8419999999999</v>
      </c>
      <c r="Y584" t="s">
        <v>1014</v>
      </c>
      <c r="Z584">
        <v>709.5</v>
      </c>
      <c r="AB584" t="s">
        <v>1014</v>
      </c>
      <c r="AC584">
        <v>709.5</v>
      </c>
      <c r="AE584" t="s">
        <v>1835</v>
      </c>
      <c r="AF584">
        <v>231.85599999999999</v>
      </c>
      <c r="AJ584" t="s">
        <v>1014</v>
      </c>
      <c r="AK584">
        <v>709.5</v>
      </c>
      <c r="AN584" t="s">
        <v>1014</v>
      </c>
      <c r="AO584">
        <v>709.5</v>
      </c>
      <c r="AQ584" t="s">
        <v>1014</v>
      </c>
      <c r="AR584">
        <v>709.5</v>
      </c>
      <c r="AV584" t="s">
        <v>1014</v>
      </c>
      <c r="AW584">
        <v>709.5</v>
      </c>
      <c r="BA584" t="s">
        <v>820</v>
      </c>
      <c r="BB584" t="s">
        <v>10948</v>
      </c>
      <c r="BC584">
        <v>234.09400000000002</v>
      </c>
      <c r="BE584" t="s">
        <v>2526</v>
      </c>
      <c r="BF584" t="s">
        <v>10948</v>
      </c>
      <c r="BG584">
        <v>148.28800000000001</v>
      </c>
      <c r="BI584" t="s">
        <v>136</v>
      </c>
      <c r="BJ584" t="s">
        <v>10948</v>
      </c>
      <c r="BK584">
        <v>2130.3879999999999</v>
      </c>
      <c r="BM584" t="s">
        <v>3211</v>
      </c>
      <c r="BN584" t="s">
        <v>10948</v>
      </c>
      <c r="BO584" t="s">
        <v>79</v>
      </c>
      <c r="BP584">
        <v>8.0960000000000001</v>
      </c>
    </row>
    <row r="585" spans="1:68" x14ac:dyDescent="0.25">
      <c r="C585" t="s">
        <v>12</v>
      </c>
      <c r="D585">
        <v>132.22400000000002</v>
      </c>
      <c r="H585" s="1">
        <v>42356</v>
      </c>
      <c r="I585">
        <v>935.28800000000012</v>
      </c>
      <c r="K585" s="1">
        <v>42356</v>
      </c>
      <c r="L585">
        <v>935.28800000000012</v>
      </c>
      <c r="N585" s="1">
        <v>42448</v>
      </c>
      <c r="O585">
        <v>138.68000000000004</v>
      </c>
      <c r="Q585" s="1">
        <v>42704</v>
      </c>
      <c r="R585">
        <v>970.14200000000005</v>
      </c>
      <c r="T585" s="1">
        <v>42239</v>
      </c>
      <c r="U585">
        <v>1202.2779999999998</v>
      </c>
      <c r="Y585" t="s">
        <v>765</v>
      </c>
      <c r="Z585">
        <v>37.464000000000006</v>
      </c>
      <c r="AB585" t="s">
        <v>765</v>
      </c>
      <c r="AC585">
        <v>37.464000000000006</v>
      </c>
      <c r="AE585" t="s">
        <v>459</v>
      </c>
      <c r="AF585">
        <v>145.73000000000002</v>
      </c>
      <c r="AJ585" t="s">
        <v>765</v>
      </c>
      <c r="AK585">
        <v>37.464000000000006</v>
      </c>
      <c r="AN585" t="s">
        <v>765</v>
      </c>
      <c r="AO585">
        <v>37.464000000000006</v>
      </c>
      <c r="AQ585" t="s">
        <v>765</v>
      </c>
      <c r="AR585">
        <v>37.464000000000006</v>
      </c>
      <c r="AV585" t="s">
        <v>765</v>
      </c>
      <c r="AW585">
        <v>37.464000000000006</v>
      </c>
      <c r="BA585" t="s">
        <v>157</v>
      </c>
      <c r="BB585" t="s">
        <v>10948</v>
      </c>
      <c r="BC585">
        <v>5510.7800000000007</v>
      </c>
      <c r="BE585" t="s">
        <v>499</v>
      </c>
      <c r="BF585" t="s">
        <v>10948</v>
      </c>
      <c r="BG585">
        <v>148.19999999999999</v>
      </c>
      <c r="BI585" t="s">
        <v>1528</v>
      </c>
      <c r="BJ585" t="s">
        <v>10948</v>
      </c>
      <c r="BK585">
        <v>503.94400000000002</v>
      </c>
      <c r="BM585" t="s">
        <v>124</v>
      </c>
      <c r="BN585" t="s">
        <v>10948</v>
      </c>
      <c r="BO585" t="s">
        <v>79</v>
      </c>
      <c r="BP585">
        <v>284.08000000000004</v>
      </c>
    </row>
    <row r="586" spans="1:68" x14ac:dyDescent="0.25">
      <c r="A586" t="s">
        <v>1378</v>
      </c>
      <c r="B586" t="s">
        <v>10948</v>
      </c>
      <c r="C586" t="s">
        <v>12</v>
      </c>
      <c r="D586">
        <v>186.54</v>
      </c>
      <c r="H586" s="1">
        <v>42357</v>
      </c>
      <c r="I586">
        <v>6120.6560000000009</v>
      </c>
      <c r="K586" s="1">
        <v>42357</v>
      </c>
      <c r="L586">
        <v>6120.6560000000009</v>
      </c>
      <c r="N586" s="1">
        <v>42447</v>
      </c>
      <c r="O586">
        <v>1061.682</v>
      </c>
      <c r="Q586" s="1">
        <v>42464</v>
      </c>
      <c r="R586">
        <v>970.19399999999996</v>
      </c>
      <c r="T586" s="1">
        <v>42848</v>
      </c>
      <c r="U586">
        <v>1199.222</v>
      </c>
      <c r="Y586" t="s">
        <v>947</v>
      </c>
      <c r="Z586">
        <v>899.30400000000009</v>
      </c>
      <c r="AB586" t="s">
        <v>947</v>
      </c>
      <c r="AC586">
        <v>899.30400000000009</v>
      </c>
      <c r="AE586" t="s">
        <v>1774</v>
      </c>
      <c r="AF586">
        <v>459.096</v>
      </c>
      <c r="AJ586" t="s">
        <v>947</v>
      </c>
      <c r="AK586">
        <v>899.30400000000009</v>
      </c>
      <c r="AN586" t="s">
        <v>947</v>
      </c>
      <c r="AO586">
        <v>899.30400000000009</v>
      </c>
      <c r="AQ586" t="s">
        <v>947</v>
      </c>
      <c r="AR586">
        <v>899.30400000000009</v>
      </c>
      <c r="AV586" t="s">
        <v>947</v>
      </c>
      <c r="AW586">
        <v>899.30400000000009</v>
      </c>
      <c r="BA586" t="s">
        <v>346</v>
      </c>
      <c r="BB586" t="s">
        <v>10948</v>
      </c>
      <c r="BC586">
        <v>401.87400000000002</v>
      </c>
      <c r="BE586" t="s">
        <v>2619</v>
      </c>
      <c r="BF586" t="s">
        <v>10948</v>
      </c>
      <c r="BG586">
        <v>146.952</v>
      </c>
      <c r="BI586" t="s">
        <v>438</v>
      </c>
      <c r="BJ586" t="s">
        <v>10948</v>
      </c>
      <c r="BK586">
        <v>484.70400000000006</v>
      </c>
      <c r="BM586" t="s">
        <v>5930</v>
      </c>
      <c r="BN586" t="s">
        <v>10948</v>
      </c>
      <c r="BO586" t="s">
        <v>79</v>
      </c>
      <c r="BP586">
        <v>8.67</v>
      </c>
    </row>
    <row r="587" spans="1:68" x14ac:dyDescent="0.25">
      <c r="A587" t="s">
        <v>2328</v>
      </c>
      <c r="B587" t="s">
        <v>10948</v>
      </c>
      <c r="C587" t="s">
        <v>21</v>
      </c>
      <c r="D587">
        <v>100.1</v>
      </c>
      <c r="H587" s="1">
        <v>42358</v>
      </c>
      <c r="I587">
        <v>1107.4639999999999</v>
      </c>
      <c r="K587" s="1">
        <v>42358</v>
      </c>
      <c r="L587">
        <v>1107.4639999999999</v>
      </c>
      <c r="N587" s="1">
        <v>42446</v>
      </c>
      <c r="O587">
        <v>2360.3340000000003</v>
      </c>
      <c r="Q587" s="1">
        <v>42867</v>
      </c>
      <c r="R587">
        <v>970.38400000000001</v>
      </c>
      <c r="T587" s="1">
        <v>42114</v>
      </c>
      <c r="U587">
        <v>1194.7259999999999</v>
      </c>
      <c r="Y587" t="s">
        <v>1499</v>
      </c>
      <c r="Z587">
        <v>614.05799999999999</v>
      </c>
      <c r="AB587" t="s">
        <v>1499</v>
      </c>
      <c r="AC587">
        <v>614.05799999999999</v>
      </c>
      <c r="AE587" t="s">
        <v>1941</v>
      </c>
      <c r="AF587">
        <v>177.61199999999999</v>
      </c>
      <c r="AJ587" t="s">
        <v>1499</v>
      </c>
      <c r="AK587">
        <v>614.05799999999999</v>
      </c>
      <c r="AN587" t="s">
        <v>1499</v>
      </c>
      <c r="AO587">
        <v>614.05799999999999</v>
      </c>
      <c r="AQ587" t="s">
        <v>1499</v>
      </c>
      <c r="AR587">
        <v>614.05799999999999</v>
      </c>
      <c r="AV587" t="s">
        <v>1499</v>
      </c>
      <c r="AW587">
        <v>614.05799999999999</v>
      </c>
      <c r="BA587" t="s">
        <v>2067</v>
      </c>
      <c r="BB587" t="s">
        <v>10948</v>
      </c>
      <c r="BC587">
        <v>710.65800000000013</v>
      </c>
      <c r="BE587" t="s">
        <v>605</v>
      </c>
      <c r="BF587" t="s">
        <v>10948</v>
      </c>
      <c r="BG587">
        <v>146.82</v>
      </c>
      <c r="BI587" t="s">
        <v>439</v>
      </c>
      <c r="BJ587" t="s">
        <v>10948</v>
      </c>
      <c r="BK587">
        <v>1449.4079999999999</v>
      </c>
      <c r="BM587" t="s">
        <v>5926</v>
      </c>
      <c r="BN587" t="s">
        <v>10948</v>
      </c>
      <c r="BO587" t="s">
        <v>79</v>
      </c>
      <c r="BP587">
        <v>85.92</v>
      </c>
    </row>
    <row r="588" spans="1:68" x14ac:dyDescent="0.25">
      <c r="A588" t="s">
        <v>1401</v>
      </c>
      <c r="B588" t="s">
        <v>10948</v>
      </c>
      <c r="C588" t="s">
        <v>55</v>
      </c>
      <c r="D588">
        <v>73.784000000000006</v>
      </c>
      <c r="H588" s="1">
        <v>42359</v>
      </c>
      <c r="I588">
        <v>3257.7599999999998</v>
      </c>
      <c r="K588" s="1">
        <v>42359</v>
      </c>
      <c r="L588">
        <v>3257.7599999999998</v>
      </c>
      <c r="N588" s="1">
        <v>42444</v>
      </c>
      <c r="O588">
        <v>2356.808</v>
      </c>
      <c r="Q588" s="1">
        <v>42650</v>
      </c>
      <c r="R588">
        <v>973.71199999999988</v>
      </c>
      <c r="T588" s="1">
        <v>42717</v>
      </c>
      <c r="U588">
        <v>1194.088</v>
      </c>
      <c r="Y588" t="s">
        <v>1060</v>
      </c>
      <c r="Z588">
        <v>775.61199999999985</v>
      </c>
      <c r="AB588" t="s">
        <v>1060</v>
      </c>
      <c r="AC588">
        <v>775.61199999999985</v>
      </c>
      <c r="AE588" t="s">
        <v>1705</v>
      </c>
      <c r="AF588">
        <v>321.44</v>
      </c>
      <c r="AJ588" t="s">
        <v>1060</v>
      </c>
      <c r="AK588">
        <v>775.61199999999985</v>
      </c>
      <c r="AN588" t="s">
        <v>1060</v>
      </c>
      <c r="AO588">
        <v>775.61199999999985</v>
      </c>
      <c r="AQ588" t="s">
        <v>1060</v>
      </c>
      <c r="AR588">
        <v>775.61199999999985</v>
      </c>
      <c r="AV588" t="s">
        <v>1060</v>
      </c>
      <c r="AW588">
        <v>775.61199999999985</v>
      </c>
      <c r="BA588" t="s">
        <v>1516</v>
      </c>
      <c r="BB588" t="s">
        <v>10948</v>
      </c>
      <c r="BC588">
        <v>927.99600000000009</v>
      </c>
      <c r="BE588" t="s">
        <v>2694</v>
      </c>
      <c r="BF588" t="s">
        <v>10948</v>
      </c>
      <c r="BG588">
        <v>146.72999999999999</v>
      </c>
      <c r="BI588" t="s">
        <v>1971</v>
      </c>
      <c r="BJ588" t="s">
        <v>10948</v>
      </c>
      <c r="BK588">
        <v>353.16199999999998</v>
      </c>
      <c r="BM588" t="s">
        <v>230</v>
      </c>
      <c r="BN588" t="s">
        <v>10948</v>
      </c>
      <c r="BO588" t="s">
        <v>79</v>
      </c>
      <c r="BP588">
        <v>29.880000000000003</v>
      </c>
    </row>
    <row r="589" spans="1:68" x14ac:dyDescent="0.25">
      <c r="A589" t="s">
        <v>1650</v>
      </c>
      <c r="B589" t="s">
        <v>10948</v>
      </c>
      <c r="C589" t="s">
        <v>12</v>
      </c>
      <c r="D589">
        <v>18.48</v>
      </c>
      <c r="H589" s="1">
        <v>42360</v>
      </c>
      <c r="I589">
        <v>473.31299999999993</v>
      </c>
      <c r="K589" s="1">
        <v>42360</v>
      </c>
      <c r="L589">
        <v>473.31299999999993</v>
      </c>
      <c r="N589" s="1">
        <v>42443</v>
      </c>
      <c r="O589">
        <v>669.36800000000005</v>
      </c>
      <c r="Q589" s="1">
        <v>42670</v>
      </c>
      <c r="R589">
        <v>978.79</v>
      </c>
      <c r="T589" s="1">
        <v>42159</v>
      </c>
      <c r="U589">
        <v>1192.31</v>
      </c>
      <c r="Y589" t="s">
        <v>622</v>
      </c>
      <c r="Z589">
        <v>39.688000000000002</v>
      </c>
      <c r="AB589" t="s">
        <v>622</v>
      </c>
      <c r="AC589">
        <v>39.688000000000002</v>
      </c>
      <c r="AE589" t="s">
        <v>90</v>
      </c>
      <c r="AF589">
        <v>153.72</v>
      </c>
      <c r="AJ589" t="s">
        <v>622</v>
      </c>
      <c r="AK589">
        <v>39.688000000000002</v>
      </c>
      <c r="AN589" t="s">
        <v>622</v>
      </c>
      <c r="AO589">
        <v>39.688000000000002</v>
      </c>
      <c r="AQ589" t="s">
        <v>622</v>
      </c>
      <c r="AR589">
        <v>39.688000000000002</v>
      </c>
      <c r="AV589" t="s">
        <v>622</v>
      </c>
      <c r="AW589">
        <v>39.688000000000002</v>
      </c>
      <c r="BA589" t="s">
        <v>471</v>
      </c>
      <c r="BB589" t="s">
        <v>10948</v>
      </c>
      <c r="BC589">
        <v>191.7</v>
      </c>
      <c r="BE589" t="s">
        <v>1684</v>
      </c>
      <c r="BF589" t="s">
        <v>10948</v>
      </c>
      <c r="BG589">
        <v>146.4</v>
      </c>
      <c r="BI589" t="s">
        <v>1392</v>
      </c>
      <c r="BJ589" t="s">
        <v>10948</v>
      </c>
      <c r="BK589">
        <v>308.79399999999998</v>
      </c>
      <c r="BM589" t="s">
        <v>2534</v>
      </c>
      <c r="BN589" t="s">
        <v>10948</v>
      </c>
      <c r="BO589" t="s">
        <v>79</v>
      </c>
      <c r="BP589">
        <v>49.536000000000001</v>
      </c>
    </row>
    <row r="590" spans="1:68" x14ac:dyDescent="0.25">
      <c r="A590" t="s">
        <v>1247</v>
      </c>
      <c r="B590" t="s">
        <v>10948</v>
      </c>
      <c r="C590" t="s">
        <v>79</v>
      </c>
      <c r="D590">
        <v>201.69600000000003</v>
      </c>
      <c r="H590" s="1">
        <v>42361</v>
      </c>
      <c r="I590">
        <v>194.32</v>
      </c>
      <c r="K590" s="1">
        <v>42361</v>
      </c>
      <c r="L590">
        <v>194.32</v>
      </c>
      <c r="N590" s="1">
        <v>42442</v>
      </c>
      <c r="O590">
        <v>8866.8819999999996</v>
      </c>
      <c r="Q590" s="1">
        <v>42150</v>
      </c>
      <c r="R590">
        <v>982.56400000000008</v>
      </c>
      <c r="T590" s="1">
        <v>42695</v>
      </c>
      <c r="U590">
        <v>1176.8910000000001</v>
      </c>
      <c r="Y590" t="s">
        <v>456</v>
      </c>
      <c r="Z590">
        <v>33.756</v>
      </c>
      <c r="AB590" t="s">
        <v>456</v>
      </c>
      <c r="AC590">
        <v>33.756</v>
      </c>
      <c r="AE590" t="s">
        <v>382</v>
      </c>
      <c r="AF590">
        <v>44.37</v>
      </c>
      <c r="AJ590" t="s">
        <v>456</v>
      </c>
      <c r="AK590">
        <v>33.756</v>
      </c>
      <c r="AN590" t="s">
        <v>456</v>
      </c>
      <c r="AO590">
        <v>33.756</v>
      </c>
      <c r="AQ590" t="s">
        <v>456</v>
      </c>
      <c r="AR590">
        <v>33.756</v>
      </c>
      <c r="AV590" t="s">
        <v>456</v>
      </c>
      <c r="AW590">
        <v>33.756</v>
      </c>
      <c r="BA590" t="s">
        <v>1981</v>
      </c>
      <c r="BB590" t="s">
        <v>10948</v>
      </c>
      <c r="BC590">
        <v>431.97600000000006</v>
      </c>
      <c r="BE590" t="s">
        <v>2654</v>
      </c>
      <c r="BF590" t="s">
        <v>10948</v>
      </c>
      <c r="BG590">
        <v>145.97999999999999</v>
      </c>
      <c r="BI590" t="s">
        <v>1717</v>
      </c>
      <c r="BJ590" t="s">
        <v>10948</v>
      </c>
      <c r="BK590">
        <v>311.76000000000005</v>
      </c>
      <c r="BM590" t="s">
        <v>2337</v>
      </c>
      <c r="BN590" t="s">
        <v>10948</v>
      </c>
      <c r="BO590" t="s">
        <v>79</v>
      </c>
      <c r="BP590">
        <v>41.957999999999998</v>
      </c>
    </row>
    <row r="591" spans="1:68" x14ac:dyDescent="0.25">
      <c r="A591" t="s">
        <v>1442</v>
      </c>
      <c r="B591" t="s">
        <v>10948</v>
      </c>
      <c r="C591" t="s">
        <v>79</v>
      </c>
      <c r="D591">
        <v>2079.4</v>
      </c>
      <c r="H591" s="1">
        <v>42362</v>
      </c>
      <c r="I591">
        <v>7484.5660000000007</v>
      </c>
      <c r="K591" s="1">
        <v>42362</v>
      </c>
      <c r="L591">
        <v>7484.5660000000007</v>
      </c>
      <c r="N591" s="1">
        <v>42441</v>
      </c>
      <c r="O591">
        <v>1694.6419999999998</v>
      </c>
      <c r="Q591" s="1">
        <v>42422</v>
      </c>
      <c r="R591">
        <v>983.17</v>
      </c>
      <c r="T591" s="1">
        <v>42944</v>
      </c>
      <c r="U591">
        <v>1170.5640000000001</v>
      </c>
      <c r="Y591" t="s">
        <v>1763</v>
      </c>
      <c r="Z591">
        <v>300.14000000000004</v>
      </c>
      <c r="AB591" t="s">
        <v>1763</v>
      </c>
      <c r="AC591">
        <v>300.14000000000004</v>
      </c>
      <c r="AE591" t="s">
        <v>2698</v>
      </c>
      <c r="AF591">
        <v>180.596</v>
      </c>
      <c r="AJ591" t="s">
        <v>1763</v>
      </c>
      <c r="AK591">
        <v>300.14000000000004</v>
      </c>
      <c r="AN591" t="s">
        <v>1763</v>
      </c>
      <c r="AO591">
        <v>300.14000000000004</v>
      </c>
      <c r="AQ591" t="s">
        <v>1763</v>
      </c>
      <c r="AR591">
        <v>300.14000000000004</v>
      </c>
      <c r="AV591" t="s">
        <v>1763</v>
      </c>
      <c r="AW591">
        <v>300.14000000000004</v>
      </c>
      <c r="BA591" t="s">
        <v>739</v>
      </c>
      <c r="BB591" t="s">
        <v>10948</v>
      </c>
      <c r="BC591">
        <v>459.95</v>
      </c>
      <c r="BE591" t="s">
        <v>843</v>
      </c>
      <c r="BF591" t="s">
        <v>10948</v>
      </c>
      <c r="BG591">
        <v>145</v>
      </c>
      <c r="BI591" t="s">
        <v>275</v>
      </c>
      <c r="BJ591" t="s">
        <v>10948</v>
      </c>
      <c r="BK591">
        <v>153.56800000000001</v>
      </c>
      <c r="BM591" t="s">
        <v>2916</v>
      </c>
      <c r="BN591" t="s">
        <v>10948</v>
      </c>
      <c r="BO591" t="s">
        <v>79</v>
      </c>
      <c r="BP591">
        <v>36.56</v>
      </c>
    </row>
    <row r="592" spans="1:68" x14ac:dyDescent="0.25">
      <c r="A592" t="s">
        <v>1661</v>
      </c>
      <c r="B592" t="s">
        <v>10948</v>
      </c>
      <c r="C592" t="s">
        <v>55</v>
      </c>
      <c r="D592">
        <v>257.98</v>
      </c>
      <c r="H592" s="1">
        <v>42363</v>
      </c>
      <c r="I592">
        <v>4204.9680000000008</v>
      </c>
      <c r="K592" s="1">
        <v>42363</v>
      </c>
      <c r="L592">
        <v>4204.9680000000008</v>
      </c>
      <c r="N592" s="1">
        <v>42440</v>
      </c>
      <c r="O592">
        <v>896.02199999999993</v>
      </c>
      <c r="Q592" s="1">
        <v>41912</v>
      </c>
      <c r="R592">
        <v>987.53200000000015</v>
      </c>
      <c r="T592" s="1">
        <v>41728</v>
      </c>
      <c r="U592">
        <v>1170.3219999999999</v>
      </c>
      <c r="Y592" t="s">
        <v>1575</v>
      </c>
      <c r="Z592">
        <v>345.83199999999999</v>
      </c>
      <c r="AB592" t="s">
        <v>1575</v>
      </c>
      <c r="AC592">
        <v>345.83199999999999</v>
      </c>
      <c r="AE592" t="s">
        <v>411</v>
      </c>
      <c r="AF592">
        <v>419.88</v>
      </c>
      <c r="AJ592" t="s">
        <v>1575</v>
      </c>
      <c r="AK592">
        <v>345.83199999999999</v>
      </c>
      <c r="AN592" t="s">
        <v>1575</v>
      </c>
      <c r="AO592">
        <v>345.83199999999999</v>
      </c>
      <c r="AQ592" t="s">
        <v>1575</v>
      </c>
      <c r="AR592">
        <v>345.83199999999999</v>
      </c>
      <c r="AV592" t="s">
        <v>1575</v>
      </c>
      <c r="AW592">
        <v>345.83199999999999</v>
      </c>
      <c r="BA592" t="s">
        <v>748</v>
      </c>
      <c r="BB592" t="s">
        <v>10948</v>
      </c>
      <c r="BC592">
        <v>339.13600000000002</v>
      </c>
      <c r="BE592" t="s">
        <v>1387</v>
      </c>
      <c r="BF592" t="s">
        <v>10948</v>
      </c>
      <c r="BG592">
        <v>144.96</v>
      </c>
      <c r="BI592" t="s">
        <v>820</v>
      </c>
      <c r="BJ592" t="s">
        <v>10948</v>
      </c>
      <c r="BK592">
        <v>234.09400000000002</v>
      </c>
      <c r="BM592" t="s">
        <v>1039</v>
      </c>
      <c r="BN592" t="s">
        <v>10948</v>
      </c>
      <c r="BO592" t="s">
        <v>79</v>
      </c>
      <c r="BP592">
        <v>126.08</v>
      </c>
    </row>
    <row r="593" spans="1:68" x14ac:dyDescent="0.25">
      <c r="C593" t="s">
        <v>79</v>
      </c>
      <c r="D593">
        <v>257.98</v>
      </c>
      <c r="H593" s="1">
        <v>42364</v>
      </c>
      <c r="I593">
        <v>561.48599999999999</v>
      </c>
      <c r="K593" s="1">
        <v>42364</v>
      </c>
      <c r="L593">
        <v>561.48599999999999</v>
      </c>
      <c r="N593" s="1">
        <v>42439</v>
      </c>
      <c r="O593">
        <v>7879.7340000000013</v>
      </c>
      <c r="Q593" s="1">
        <v>42572</v>
      </c>
      <c r="R593">
        <v>991.09500000000014</v>
      </c>
      <c r="T593" s="1">
        <v>42390</v>
      </c>
      <c r="U593">
        <v>1167.056</v>
      </c>
      <c r="Y593" t="s">
        <v>317</v>
      </c>
      <c r="Z593">
        <v>50.768000000000001</v>
      </c>
      <c r="AB593" t="s">
        <v>317</v>
      </c>
      <c r="AC593">
        <v>50.768000000000001</v>
      </c>
      <c r="AE593" t="s">
        <v>510</v>
      </c>
      <c r="AF593">
        <v>611.05399999999997</v>
      </c>
      <c r="AJ593" t="s">
        <v>317</v>
      </c>
      <c r="AK593">
        <v>50.768000000000001</v>
      </c>
      <c r="AN593" t="s">
        <v>317</v>
      </c>
      <c r="AO593">
        <v>50.768000000000001</v>
      </c>
      <c r="AQ593" t="s">
        <v>317</v>
      </c>
      <c r="AR593">
        <v>50.768000000000001</v>
      </c>
      <c r="AV593" t="s">
        <v>317</v>
      </c>
      <c r="AW593">
        <v>50.768000000000001</v>
      </c>
      <c r="BA593" t="s">
        <v>966</v>
      </c>
      <c r="BB593" t="s">
        <v>10948</v>
      </c>
      <c r="BC593">
        <v>68.238</v>
      </c>
      <c r="BE593" t="s">
        <v>1679</v>
      </c>
      <c r="BF593" t="s">
        <v>10948</v>
      </c>
      <c r="BG593">
        <v>144.24799999999999</v>
      </c>
      <c r="BI593" t="s">
        <v>157</v>
      </c>
      <c r="BJ593" t="s">
        <v>10948</v>
      </c>
      <c r="BK593">
        <v>5510.7800000000007</v>
      </c>
      <c r="BM593" t="s">
        <v>116</v>
      </c>
      <c r="BN593" t="s">
        <v>10948</v>
      </c>
      <c r="BO593" t="s">
        <v>79</v>
      </c>
      <c r="BP593">
        <v>459.88</v>
      </c>
    </row>
    <row r="594" spans="1:68" x14ac:dyDescent="0.25">
      <c r="A594" t="s">
        <v>871</v>
      </c>
      <c r="B594" t="s">
        <v>10948</v>
      </c>
      <c r="C594" t="s">
        <v>79</v>
      </c>
      <c r="D594">
        <v>17.48</v>
      </c>
      <c r="H594" s="1">
        <v>42365</v>
      </c>
      <c r="I594">
        <v>5148.4472000000005</v>
      </c>
      <c r="K594" s="1">
        <v>42365</v>
      </c>
      <c r="L594">
        <v>5148.4472000000005</v>
      </c>
      <c r="N594" s="1">
        <v>42438</v>
      </c>
      <c r="O594">
        <v>635.6</v>
      </c>
      <c r="Q594" s="1">
        <v>42682</v>
      </c>
      <c r="R594">
        <v>993.89999999999986</v>
      </c>
      <c r="T594" s="1">
        <v>42062</v>
      </c>
      <c r="U594">
        <v>1159.271</v>
      </c>
      <c r="Y594" t="s">
        <v>1249</v>
      </c>
      <c r="Z594">
        <v>155.38</v>
      </c>
      <c r="AB594" t="s">
        <v>1249</v>
      </c>
      <c r="AC594">
        <v>155.38</v>
      </c>
      <c r="AE594" t="s">
        <v>1738</v>
      </c>
      <c r="AF594">
        <v>91.474999999999994</v>
      </c>
      <c r="AJ594" t="s">
        <v>1249</v>
      </c>
      <c r="AK594">
        <v>155.38</v>
      </c>
      <c r="AN594" t="s">
        <v>1249</v>
      </c>
      <c r="AO594">
        <v>155.38</v>
      </c>
      <c r="AQ594" t="s">
        <v>1249</v>
      </c>
      <c r="AR594">
        <v>155.38</v>
      </c>
      <c r="AV594" t="s">
        <v>1249</v>
      </c>
      <c r="AW594">
        <v>155.38</v>
      </c>
      <c r="BA594" t="s">
        <v>1113</v>
      </c>
      <c r="BB594" t="s">
        <v>10948</v>
      </c>
      <c r="BC594">
        <v>305.95999999999998</v>
      </c>
      <c r="BE594" t="s">
        <v>2279</v>
      </c>
      <c r="BF594" t="s">
        <v>10948</v>
      </c>
      <c r="BG594">
        <v>144.13399999999999</v>
      </c>
      <c r="BI594" t="s">
        <v>346</v>
      </c>
      <c r="BJ594" t="s">
        <v>10948</v>
      </c>
      <c r="BK594">
        <v>401.87400000000002</v>
      </c>
      <c r="BM594" t="s">
        <v>1427</v>
      </c>
      <c r="BN594" t="s">
        <v>10948</v>
      </c>
      <c r="BO594" t="s">
        <v>79</v>
      </c>
      <c r="BP594">
        <v>13.08</v>
      </c>
    </row>
    <row r="595" spans="1:68" x14ac:dyDescent="0.25">
      <c r="A595" t="s">
        <v>2415</v>
      </c>
      <c r="B595" t="s">
        <v>10948</v>
      </c>
      <c r="C595" t="s">
        <v>55</v>
      </c>
      <c r="D595">
        <v>14.04</v>
      </c>
      <c r="H595" s="1">
        <v>42366</v>
      </c>
      <c r="I595">
        <v>79.200000000000017</v>
      </c>
      <c r="K595" s="1">
        <v>42366</v>
      </c>
      <c r="L595">
        <v>79.200000000000017</v>
      </c>
      <c r="N595" s="1">
        <v>42437</v>
      </c>
      <c r="O595">
        <v>2190.81</v>
      </c>
      <c r="Q595" s="1">
        <v>43034</v>
      </c>
      <c r="R595">
        <v>999.86799999999994</v>
      </c>
      <c r="T595" s="1">
        <v>42278</v>
      </c>
      <c r="U595">
        <v>1158.4140000000002</v>
      </c>
      <c r="Y595" t="s">
        <v>2667</v>
      </c>
      <c r="Z595">
        <v>266.72999999999996</v>
      </c>
      <c r="AB595" t="s">
        <v>2667</v>
      </c>
      <c r="AC595">
        <v>266.72999999999996</v>
      </c>
      <c r="AE595" t="s">
        <v>2687</v>
      </c>
      <c r="AF595">
        <v>29.346</v>
      </c>
      <c r="AJ595" t="s">
        <v>2667</v>
      </c>
      <c r="AK595">
        <v>266.72999999999996</v>
      </c>
      <c r="AN595" t="s">
        <v>2667</v>
      </c>
      <c r="AO595">
        <v>266.72999999999996</v>
      </c>
      <c r="AQ595" t="s">
        <v>2667</v>
      </c>
      <c r="AR595">
        <v>266.72999999999996</v>
      </c>
      <c r="AV595" t="s">
        <v>2667</v>
      </c>
      <c r="AW595">
        <v>266.72999999999996</v>
      </c>
      <c r="BA595" t="s">
        <v>1371</v>
      </c>
      <c r="BB595" t="s">
        <v>10948</v>
      </c>
      <c r="BC595">
        <v>101.66000000000001</v>
      </c>
      <c r="BE595" t="s">
        <v>1867</v>
      </c>
      <c r="BF595" t="s">
        <v>10948</v>
      </c>
      <c r="BG595">
        <v>143.98199999999997</v>
      </c>
      <c r="BI595" t="s">
        <v>2067</v>
      </c>
      <c r="BJ595" t="s">
        <v>10948</v>
      </c>
      <c r="BK595">
        <v>710.65800000000013</v>
      </c>
      <c r="BM595" t="s">
        <v>2393</v>
      </c>
      <c r="BN595" t="s">
        <v>10948</v>
      </c>
      <c r="BO595" t="s">
        <v>79</v>
      </c>
      <c r="BP595">
        <v>81.540000000000006</v>
      </c>
    </row>
    <row r="596" spans="1:68" x14ac:dyDescent="0.25">
      <c r="A596" t="s">
        <v>2594</v>
      </c>
      <c r="B596" t="s">
        <v>10948</v>
      </c>
      <c r="C596" t="s">
        <v>21</v>
      </c>
      <c r="D596">
        <v>5.16</v>
      </c>
      <c r="H596" s="1">
        <v>42367</v>
      </c>
      <c r="I596">
        <v>6.36</v>
      </c>
      <c r="K596" s="1">
        <v>42367</v>
      </c>
      <c r="L596">
        <v>6.36</v>
      </c>
      <c r="N596" s="1">
        <v>42436</v>
      </c>
      <c r="O596">
        <v>21.071999999999999</v>
      </c>
      <c r="Q596" s="1">
        <v>42253</v>
      </c>
      <c r="R596">
        <v>1005.654</v>
      </c>
      <c r="T596" s="1">
        <v>42899</v>
      </c>
      <c r="U596">
        <v>1156.018</v>
      </c>
      <c r="Y596" t="s">
        <v>2585</v>
      </c>
      <c r="Z596">
        <v>168.84</v>
      </c>
      <c r="AB596" t="s">
        <v>2585</v>
      </c>
      <c r="AC596">
        <v>168.84</v>
      </c>
      <c r="AE596" t="s">
        <v>1908</v>
      </c>
      <c r="AF596">
        <v>287.96999999999997</v>
      </c>
      <c r="AJ596" t="s">
        <v>2585</v>
      </c>
      <c r="AK596">
        <v>168.84</v>
      </c>
      <c r="AN596" t="s">
        <v>2585</v>
      </c>
      <c r="AO596">
        <v>168.84</v>
      </c>
      <c r="AQ596" t="s">
        <v>2585</v>
      </c>
      <c r="AR596">
        <v>168.84</v>
      </c>
      <c r="AV596" t="s">
        <v>2585</v>
      </c>
      <c r="AW596">
        <v>168.84</v>
      </c>
      <c r="BA596" t="s">
        <v>822</v>
      </c>
      <c r="BB596" t="s">
        <v>10948</v>
      </c>
      <c r="BC596">
        <v>54.96</v>
      </c>
      <c r="BE596" t="s">
        <v>1366</v>
      </c>
      <c r="BF596" t="s">
        <v>10948</v>
      </c>
      <c r="BG596">
        <v>143.976</v>
      </c>
      <c r="BI596" t="s">
        <v>1516</v>
      </c>
      <c r="BJ596" t="s">
        <v>10948</v>
      </c>
      <c r="BK596">
        <v>927.99600000000009</v>
      </c>
      <c r="BM596" t="s">
        <v>2814</v>
      </c>
      <c r="BN596" t="s">
        <v>10948</v>
      </c>
      <c r="BO596" t="s">
        <v>79</v>
      </c>
      <c r="BP596">
        <v>15.696000000000002</v>
      </c>
    </row>
    <row r="597" spans="1:68" x14ac:dyDescent="0.25">
      <c r="A597" t="s">
        <v>1709</v>
      </c>
      <c r="B597" t="s">
        <v>10948</v>
      </c>
      <c r="C597" t="s">
        <v>79</v>
      </c>
      <c r="D597">
        <v>76.679999999999993</v>
      </c>
      <c r="H597" s="1">
        <v>42368</v>
      </c>
      <c r="I597">
        <v>3251.3400000000006</v>
      </c>
      <c r="K597" s="1">
        <v>42368</v>
      </c>
      <c r="L597">
        <v>3251.3400000000006</v>
      </c>
      <c r="N597" s="1">
        <v>42435</v>
      </c>
      <c r="O597">
        <v>811.303</v>
      </c>
      <c r="Q597" s="1">
        <v>42763</v>
      </c>
      <c r="R597">
        <v>1007.52</v>
      </c>
      <c r="T597" s="1">
        <v>43062</v>
      </c>
      <c r="U597">
        <v>1153.1090000000002</v>
      </c>
      <c r="Y597" t="s">
        <v>1137</v>
      </c>
      <c r="Z597">
        <v>2863.8</v>
      </c>
      <c r="AB597" t="s">
        <v>1137</v>
      </c>
      <c r="AC597">
        <v>2863.8</v>
      </c>
      <c r="AE597" t="s">
        <v>1059</v>
      </c>
      <c r="AF597">
        <v>38.016000000000005</v>
      </c>
      <c r="AJ597" t="s">
        <v>1137</v>
      </c>
      <c r="AK597">
        <v>2863.8</v>
      </c>
      <c r="AN597" t="s">
        <v>1137</v>
      </c>
      <c r="AO597">
        <v>2863.8</v>
      </c>
      <c r="AQ597" t="s">
        <v>1137</v>
      </c>
      <c r="AR597">
        <v>2863.8</v>
      </c>
      <c r="AV597" t="s">
        <v>1137</v>
      </c>
      <c r="AW597">
        <v>2863.8</v>
      </c>
      <c r="BA597" t="s">
        <v>500</v>
      </c>
      <c r="BB597" t="s">
        <v>10948</v>
      </c>
      <c r="BC597">
        <v>128.39999999999998</v>
      </c>
      <c r="BE597" t="s">
        <v>180</v>
      </c>
      <c r="BF597" t="s">
        <v>10948</v>
      </c>
      <c r="BG597">
        <v>143.71200000000002</v>
      </c>
      <c r="BI597" t="s">
        <v>471</v>
      </c>
      <c r="BJ597" t="s">
        <v>10948</v>
      </c>
      <c r="BK597">
        <v>191.7</v>
      </c>
      <c r="BM597" t="s">
        <v>273</v>
      </c>
      <c r="BN597" t="s">
        <v>10948</v>
      </c>
      <c r="BO597" t="s">
        <v>79</v>
      </c>
      <c r="BP597">
        <v>128.34</v>
      </c>
    </row>
    <row r="598" spans="1:68" x14ac:dyDescent="0.25">
      <c r="A598" t="s">
        <v>2022</v>
      </c>
      <c r="B598" t="s">
        <v>10948</v>
      </c>
      <c r="C598" t="s">
        <v>55</v>
      </c>
      <c r="D598">
        <v>17.856000000000002</v>
      </c>
      <c r="H598" s="1">
        <v>42369</v>
      </c>
      <c r="I598">
        <v>1381.3440000000001</v>
      </c>
      <c r="K598" s="1">
        <v>42369</v>
      </c>
      <c r="L598">
        <v>1381.3440000000001</v>
      </c>
      <c r="N598" s="1">
        <v>42434</v>
      </c>
      <c r="O598">
        <v>162.34399999999999</v>
      </c>
      <c r="Q598" s="1">
        <v>42217</v>
      </c>
      <c r="R598">
        <v>1011.6960000000001</v>
      </c>
      <c r="T598" s="1">
        <v>42786</v>
      </c>
      <c r="U598">
        <v>1150.29</v>
      </c>
      <c r="Y598" t="s">
        <v>1969</v>
      </c>
      <c r="Z598">
        <v>463.79600000000005</v>
      </c>
      <c r="AB598" t="s">
        <v>1969</v>
      </c>
      <c r="AC598">
        <v>463.79600000000005</v>
      </c>
      <c r="AE598" t="s">
        <v>1554</v>
      </c>
      <c r="AF598">
        <v>264.024</v>
      </c>
      <c r="AJ598" t="s">
        <v>1969</v>
      </c>
      <c r="AK598">
        <v>463.79600000000005</v>
      </c>
      <c r="AN598" t="s">
        <v>1969</v>
      </c>
      <c r="AO598">
        <v>463.79600000000005</v>
      </c>
      <c r="AQ598" t="s">
        <v>1969</v>
      </c>
      <c r="AR598">
        <v>463.79600000000005</v>
      </c>
      <c r="AV598" t="s">
        <v>1969</v>
      </c>
      <c r="AW598">
        <v>463.79600000000005</v>
      </c>
      <c r="BA598" t="s">
        <v>2612</v>
      </c>
      <c r="BB598" t="s">
        <v>10948</v>
      </c>
      <c r="BC598">
        <v>115.136</v>
      </c>
      <c r="BE598" t="s">
        <v>1038</v>
      </c>
      <c r="BF598" t="s">
        <v>10948</v>
      </c>
      <c r="BG598">
        <v>142.66400000000002</v>
      </c>
      <c r="BI598" t="s">
        <v>1981</v>
      </c>
      <c r="BJ598" t="s">
        <v>10948</v>
      </c>
      <c r="BK598">
        <v>431.97600000000006</v>
      </c>
      <c r="BM598" t="s">
        <v>2715</v>
      </c>
      <c r="BN598" t="s">
        <v>10948</v>
      </c>
      <c r="BO598" t="s">
        <v>79</v>
      </c>
      <c r="BP598">
        <v>379.4</v>
      </c>
    </row>
    <row r="599" spans="1:68" x14ac:dyDescent="0.25">
      <c r="C599" t="s">
        <v>12</v>
      </c>
      <c r="D599">
        <v>11.16</v>
      </c>
      <c r="H599" s="1">
        <v>42371</v>
      </c>
      <c r="I599">
        <v>405.91999999999996</v>
      </c>
      <c r="K599" s="1">
        <v>42371</v>
      </c>
      <c r="L599">
        <v>405.91999999999996</v>
      </c>
      <c r="N599" s="1">
        <v>42433</v>
      </c>
      <c r="O599">
        <v>315.44999999999993</v>
      </c>
      <c r="Q599" s="1">
        <v>42288</v>
      </c>
      <c r="R599">
        <v>1011.8955000000001</v>
      </c>
      <c r="T599" s="1">
        <v>42943</v>
      </c>
      <c r="U599">
        <v>1142.68</v>
      </c>
      <c r="Y599" t="s">
        <v>2983</v>
      </c>
      <c r="Z599">
        <v>2759.0600000000004</v>
      </c>
      <c r="AB599" t="s">
        <v>2983</v>
      </c>
      <c r="AC599">
        <v>2759.0600000000004</v>
      </c>
      <c r="AE599" t="s">
        <v>804</v>
      </c>
      <c r="AF599">
        <v>62.856000000000002</v>
      </c>
      <c r="AJ599" t="s">
        <v>2983</v>
      </c>
      <c r="AK599">
        <v>2759.0600000000004</v>
      </c>
      <c r="AN599" t="s">
        <v>2983</v>
      </c>
      <c r="AO599">
        <v>2759.0600000000004</v>
      </c>
      <c r="AQ599" t="s">
        <v>2983</v>
      </c>
      <c r="AR599">
        <v>2759.0600000000004</v>
      </c>
      <c r="AV599" t="s">
        <v>2983</v>
      </c>
      <c r="AW599">
        <v>2759.0600000000004</v>
      </c>
      <c r="BA599" t="s">
        <v>1844</v>
      </c>
      <c r="BB599" t="s">
        <v>10948</v>
      </c>
      <c r="BC599">
        <v>35.984000000000002</v>
      </c>
      <c r="BE599" t="s">
        <v>2585</v>
      </c>
      <c r="BF599" t="s">
        <v>10948</v>
      </c>
      <c r="BG599">
        <v>142.04000000000002</v>
      </c>
      <c r="BI599" t="s">
        <v>739</v>
      </c>
      <c r="BJ599" t="s">
        <v>10948</v>
      </c>
      <c r="BK599">
        <v>459.95</v>
      </c>
      <c r="BM599" t="s">
        <v>1800</v>
      </c>
      <c r="BN599" t="s">
        <v>10948</v>
      </c>
      <c r="BO599" t="s">
        <v>79</v>
      </c>
      <c r="BP599">
        <v>1006.056</v>
      </c>
    </row>
    <row r="600" spans="1:68" x14ac:dyDescent="0.25">
      <c r="A600" t="s">
        <v>1808</v>
      </c>
      <c r="B600" t="s">
        <v>10948</v>
      </c>
      <c r="C600" t="s">
        <v>55</v>
      </c>
      <c r="D600">
        <v>33.488000000000007</v>
      </c>
      <c r="H600" s="1">
        <v>42372</v>
      </c>
      <c r="I600">
        <v>2095.8300000000004</v>
      </c>
      <c r="K600" s="1">
        <v>42372</v>
      </c>
      <c r="L600">
        <v>2095.8300000000004</v>
      </c>
      <c r="N600" s="1">
        <v>42432</v>
      </c>
      <c r="O600">
        <v>7264.4220000000005</v>
      </c>
      <c r="Q600" s="1">
        <v>43023</v>
      </c>
      <c r="R600">
        <v>1017.9399999999999</v>
      </c>
      <c r="T600" s="1">
        <v>42189</v>
      </c>
      <c r="U600">
        <v>1138.288</v>
      </c>
      <c r="Y600" t="s">
        <v>154</v>
      </c>
      <c r="Z600">
        <v>117.28</v>
      </c>
      <c r="AB600" t="s">
        <v>154</v>
      </c>
      <c r="AC600">
        <v>117.28</v>
      </c>
      <c r="AE600" t="s">
        <v>511</v>
      </c>
      <c r="AF600">
        <v>199.80000000000004</v>
      </c>
      <c r="AJ600" t="s">
        <v>154</v>
      </c>
      <c r="AK600">
        <v>117.28</v>
      </c>
      <c r="AN600" t="s">
        <v>154</v>
      </c>
      <c r="AO600">
        <v>117.28</v>
      </c>
      <c r="AQ600" t="s">
        <v>154</v>
      </c>
      <c r="AR600">
        <v>117.28</v>
      </c>
      <c r="AV600" t="s">
        <v>154</v>
      </c>
      <c r="AW600">
        <v>117.28</v>
      </c>
      <c r="BA600" t="s">
        <v>2318</v>
      </c>
      <c r="BB600" t="s">
        <v>10948</v>
      </c>
      <c r="BC600">
        <v>7.0720000000000001</v>
      </c>
      <c r="BE600" t="s">
        <v>552</v>
      </c>
      <c r="BF600" t="s">
        <v>10948</v>
      </c>
      <c r="BG600">
        <v>141.75200000000001</v>
      </c>
      <c r="BI600" t="s">
        <v>748</v>
      </c>
      <c r="BJ600" t="s">
        <v>10948</v>
      </c>
      <c r="BK600">
        <v>339.13600000000002</v>
      </c>
      <c r="BM600" t="s">
        <v>2155</v>
      </c>
      <c r="BN600" t="s">
        <v>10948</v>
      </c>
      <c r="BO600" t="s">
        <v>79</v>
      </c>
      <c r="BP600">
        <v>13.98</v>
      </c>
    </row>
    <row r="601" spans="1:68" x14ac:dyDescent="0.25">
      <c r="A601" t="s">
        <v>2770</v>
      </c>
      <c r="B601" t="s">
        <v>10948</v>
      </c>
      <c r="C601" t="s">
        <v>79</v>
      </c>
      <c r="D601">
        <v>14.122</v>
      </c>
      <c r="H601" s="1">
        <v>42373</v>
      </c>
      <c r="I601">
        <v>1069.22</v>
      </c>
      <c r="K601" s="1">
        <v>42373</v>
      </c>
      <c r="L601">
        <v>1069.22</v>
      </c>
      <c r="N601" s="1">
        <v>42430</v>
      </c>
      <c r="O601">
        <v>6285.8060000000005</v>
      </c>
      <c r="Q601" s="1">
        <v>42014</v>
      </c>
      <c r="R601">
        <v>1018.1039999999999</v>
      </c>
      <c r="T601" s="1">
        <v>42627</v>
      </c>
      <c r="U601">
        <v>1137.3380000000002</v>
      </c>
      <c r="Y601" t="s">
        <v>2708</v>
      </c>
      <c r="Z601">
        <v>179.14</v>
      </c>
      <c r="AB601" t="s">
        <v>2708</v>
      </c>
      <c r="AC601">
        <v>179.14</v>
      </c>
      <c r="AE601" t="s">
        <v>1075</v>
      </c>
      <c r="AF601">
        <v>65.52</v>
      </c>
      <c r="AJ601" t="s">
        <v>2708</v>
      </c>
      <c r="AK601">
        <v>179.14</v>
      </c>
      <c r="AN601" t="s">
        <v>2708</v>
      </c>
      <c r="AO601">
        <v>179.14</v>
      </c>
      <c r="AQ601" t="s">
        <v>2708</v>
      </c>
      <c r="AR601">
        <v>179.14</v>
      </c>
      <c r="AV601" t="s">
        <v>2708</v>
      </c>
      <c r="AW601">
        <v>179.14</v>
      </c>
      <c r="BA601" t="s">
        <v>2897</v>
      </c>
      <c r="BB601" t="s">
        <v>10948</v>
      </c>
      <c r="BC601">
        <v>29.97</v>
      </c>
      <c r="BE601" t="s">
        <v>1232</v>
      </c>
      <c r="BF601" t="s">
        <v>10948</v>
      </c>
      <c r="BG601">
        <v>141.69999999999999</v>
      </c>
      <c r="BI601" t="s">
        <v>966</v>
      </c>
      <c r="BJ601" t="s">
        <v>10948</v>
      </c>
      <c r="BK601">
        <v>68.238</v>
      </c>
      <c r="BM601" t="s">
        <v>2630</v>
      </c>
      <c r="BN601" t="s">
        <v>10948</v>
      </c>
      <c r="BO601" t="s">
        <v>79</v>
      </c>
      <c r="BP601">
        <v>1199.9759999999999</v>
      </c>
    </row>
    <row r="602" spans="1:68" x14ac:dyDescent="0.25">
      <c r="A602" t="s">
        <v>1646</v>
      </c>
      <c r="B602" t="s">
        <v>10948</v>
      </c>
      <c r="C602" t="s">
        <v>12</v>
      </c>
      <c r="D602">
        <v>4.7679999999999998</v>
      </c>
      <c r="H602" s="1">
        <v>42374</v>
      </c>
      <c r="I602">
        <v>255.904</v>
      </c>
      <c r="K602" s="1">
        <v>42374</v>
      </c>
      <c r="L602">
        <v>255.904</v>
      </c>
      <c r="N602" s="1">
        <v>42429</v>
      </c>
      <c r="O602">
        <v>111.104</v>
      </c>
      <c r="Q602" s="1">
        <v>41747</v>
      </c>
      <c r="R602">
        <v>1020.5319999999999</v>
      </c>
      <c r="T602" s="1">
        <v>42416</v>
      </c>
      <c r="U602">
        <v>1135.6379999999999</v>
      </c>
      <c r="Y602" t="s">
        <v>650</v>
      </c>
      <c r="Z602">
        <v>284.38200000000001</v>
      </c>
      <c r="AB602" t="s">
        <v>650</v>
      </c>
      <c r="AC602">
        <v>284.38200000000001</v>
      </c>
      <c r="AE602" t="s">
        <v>1996</v>
      </c>
      <c r="AF602">
        <v>62.28</v>
      </c>
      <c r="AJ602" t="s">
        <v>650</v>
      </c>
      <c r="AK602">
        <v>284.38200000000001</v>
      </c>
      <c r="AN602" t="s">
        <v>650</v>
      </c>
      <c r="AO602">
        <v>284.38200000000001</v>
      </c>
      <c r="AQ602" t="s">
        <v>650</v>
      </c>
      <c r="AR602">
        <v>284.38200000000001</v>
      </c>
      <c r="AV602" t="s">
        <v>650</v>
      </c>
      <c r="AW602">
        <v>284.38200000000001</v>
      </c>
      <c r="BA602" t="s">
        <v>1788</v>
      </c>
      <c r="BB602" t="s">
        <v>10948</v>
      </c>
      <c r="BC602">
        <v>56.519999999999996</v>
      </c>
      <c r="BE602" t="s">
        <v>854</v>
      </c>
      <c r="BF602" t="s">
        <v>10948</v>
      </c>
      <c r="BG602">
        <v>141.36799999999999</v>
      </c>
      <c r="BI602" t="s">
        <v>1113</v>
      </c>
      <c r="BJ602" t="s">
        <v>10948</v>
      </c>
      <c r="BK602">
        <v>305.95999999999998</v>
      </c>
      <c r="BM602" t="s">
        <v>780</v>
      </c>
      <c r="BN602" t="s">
        <v>10948</v>
      </c>
      <c r="BO602" t="s">
        <v>79</v>
      </c>
      <c r="BP602">
        <v>136.78399999999999</v>
      </c>
    </row>
    <row r="603" spans="1:68" x14ac:dyDescent="0.25">
      <c r="A603" t="s">
        <v>1199</v>
      </c>
      <c r="B603" t="s">
        <v>10948</v>
      </c>
      <c r="C603" t="s">
        <v>21</v>
      </c>
      <c r="D603">
        <v>241.56799999999998</v>
      </c>
      <c r="H603" s="1">
        <v>42376</v>
      </c>
      <c r="I603">
        <v>83.576000000000008</v>
      </c>
      <c r="K603" s="1">
        <v>42376</v>
      </c>
      <c r="L603">
        <v>83.576000000000008</v>
      </c>
      <c r="N603" s="1">
        <v>42428</v>
      </c>
      <c r="O603">
        <v>36.480000000000004</v>
      </c>
      <c r="Q603" s="1">
        <v>41736</v>
      </c>
      <c r="R603">
        <v>1021.1700000000001</v>
      </c>
      <c r="T603" s="1">
        <v>42168</v>
      </c>
      <c r="U603">
        <v>1128.8979999999999</v>
      </c>
      <c r="Y603" t="s">
        <v>2774</v>
      </c>
      <c r="Z603">
        <v>2450.16</v>
      </c>
      <c r="AB603" t="s">
        <v>2774</v>
      </c>
      <c r="AC603">
        <v>2450.16</v>
      </c>
      <c r="AE603" t="s">
        <v>923</v>
      </c>
      <c r="AF603">
        <v>846.21600000000001</v>
      </c>
      <c r="AJ603" t="s">
        <v>2774</v>
      </c>
      <c r="AK603">
        <v>2450.16</v>
      </c>
      <c r="AN603" t="s">
        <v>2774</v>
      </c>
      <c r="AO603">
        <v>2450.16</v>
      </c>
      <c r="AQ603" t="s">
        <v>2774</v>
      </c>
      <c r="AR603">
        <v>2450.16</v>
      </c>
      <c r="AV603" t="s">
        <v>2774</v>
      </c>
      <c r="AW603">
        <v>2450.16</v>
      </c>
      <c r="BA603" t="s">
        <v>1980</v>
      </c>
      <c r="BB603" t="s">
        <v>10948</v>
      </c>
      <c r="BC603">
        <v>227.77600000000004</v>
      </c>
      <c r="BE603" t="s">
        <v>245</v>
      </c>
      <c r="BF603" t="s">
        <v>10948</v>
      </c>
      <c r="BG603">
        <v>140.75</v>
      </c>
      <c r="BI603" t="s">
        <v>1371</v>
      </c>
      <c r="BJ603" t="s">
        <v>10948</v>
      </c>
      <c r="BK603">
        <v>101.66000000000001</v>
      </c>
      <c r="BM603" t="s">
        <v>609</v>
      </c>
      <c r="BN603" t="s">
        <v>10948</v>
      </c>
      <c r="BO603" t="s">
        <v>79</v>
      </c>
      <c r="BP603">
        <v>388.70400000000006</v>
      </c>
    </row>
    <row r="604" spans="1:68" x14ac:dyDescent="0.25">
      <c r="A604" t="s">
        <v>2128</v>
      </c>
      <c r="B604" t="s">
        <v>10948</v>
      </c>
      <c r="C604" t="s">
        <v>21</v>
      </c>
      <c r="D604">
        <v>3406.6640000000002</v>
      </c>
      <c r="H604" s="1">
        <v>42377</v>
      </c>
      <c r="I604">
        <v>1859.1579999999999</v>
      </c>
      <c r="K604" s="1">
        <v>42377</v>
      </c>
      <c r="L604">
        <v>1859.1579999999999</v>
      </c>
      <c r="N604" s="1">
        <v>42427</v>
      </c>
      <c r="O604">
        <v>243.892</v>
      </c>
      <c r="Q604" s="1">
        <v>42351</v>
      </c>
      <c r="R604">
        <v>1023.3860000000002</v>
      </c>
      <c r="T604" s="1">
        <v>42320</v>
      </c>
      <c r="U604">
        <v>1127.992</v>
      </c>
      <c r="Y604" t="s">
        <v>731</v>
      </c>
      <c r="Z604">
        <v>1641.15</v>
      </c>
      <c r="AB604" t="s">
        <v>731</v>
      </c>
      <c r="AC604">
        <v>1641.15</v>
      </c>
      <c r="AE604" t="s">
        <v>2601</v>
      </c>
      <c r="AF604">
        <v>3059.7960000000003</v>
      </c>
      <c r="AJ604" t="s">
        <v>731</v>
      </c>
      <c r="AK604">
        <v>1641.15</v>
      </c>
      <c r="AN604" t="s">
        <v>731</v>
      </c>
      <c r="AO604">
        <v>1641.15</v>
      </c>
      <c r="AQ604" t="s">
        <v>731</v>
      </c>
      <c r="AR604">
        <v>1641.15</v>
      </c>
      <c r="AV604" t="s">
        <v>731</v>
      </c>
      <c r="AW604">
        <v>1641.15</v>
      </c>
      <c r="BA604" t="s">
        <v>1506</v>
      </c>
      <c r="BB604" t="s">
        <v>10948</v>
      </c>
      <c r="BC604">
        <v>414</v>
      </c>
      <c r="BE604" t="s">
        <v>411</v>
      </c>
      <c r="BF604" t="s">
        <v>10948</v>
      </c>
      <c r="BG604">
        <v>139.96</v>
      </c>
      <c r="BI604" t="s">
        <v>822</v>
      </c>
      <c r="BJ604" t="s">
        <v>10948</v>
      </c>
      <c r="BK604">
        <v>54.96</v>
      </c>
      <c r="BM604" t="s">
        <v>1326</v>
      </c>
      <c r="BN604" t="s">
        <v>10948</v>
      </c>
      <c r="BO604" t="s">
        <v>79</v>
      </c>
      <c r="BP604">
        <v>69.456000000000003</v>
      </c>
    </row>
    <row r="605" spans="1:68" x14ac:dyDescent="0.25">
      <c r="A605" t="s">
        <v>894</v>
      </c>
      <c r="B605" t="s">
        <v>10948</v>
      </c>
      <c r="C605" t="s">
        <v>21</v>
      </c>
      <c r="D605">
        <v>629.18400000000008</v>
      </c>
      <c r="H605" s="1">
        <v>42378</v>
      </c>
      <c r="I605">
        <v>743.04600000000005</v>
      </c>
      <c r="K605" s="1">
        <v>42378</v>
      </c>
      <c r="L605">
        <v>743.04600000000005</v>
      </c>
      <c r="N605" s="1">
        <v>42425</v>
      </c>
      <c r="O605">
        <v>46.72</v>
      </c>
      <c r="Q605" s="1">
        <v>42812</v>
      </c>
      <c r="R605">
        <v>1027.7579999999998</v>
      </c>
      <c r="T605" s="1">
        <v>42583</v>
      </c>
      <c r="U605">
        <v>1124.6479999999999</v>
      </c>
      <c r="Y605" t="s">
        <v>1822</v>
      </c>
      <c r="Z605">
        <v>469.40199999999999</v>
      </c>
      <c r="AB605" t="s">
        <v>1822</v>
      </c>
      <c r="AC605">
        <v>469.40199999999999</v>
      </c>
      <c r="AE605" t="s">
        <v>1957</v>
      </c>
      <c r="AF605">
        <v>4978.1460000000006</v>
      </c>
      <c r="AJ605" t="s">
        <v>1822</v>
      </c>
      <c r="AK605">
        <v>469.40199999999999</v>
      </c>
      <c r="AN605" t="s">
        <v>1822</v>
      </c>
      <c r="AO605">
        <v>469.40199999999999</v>
      </c>
      <c r="AQ605" t="s">
        <v>1822</v>
      </c>
      <c r="AR605">
        <v>469.40199999999999</v>
      </c>
      <c r="AV605" t="s">
        <v>1822</v>
      </c>
      <c r="AW605">
        <v>469.40199999999999</v>
      </c>
      <c r="BA605" t="s">
        <v>2383</v>
      </c>
      <c r="BB605" t="s">
        <v>10948</v>
      </c>
      <c r="BC605">
        <v>831.6</v>
      </c>
      <c r="BE605" t="s">
        <v>2624</v>
      </c>
      <c r="BF605" t="s">
        <v>10948</v>
      </c>
      <c r="BG605">
        <v>137.94</v>
      </c>
      <c r="BI605" t="s">
        <v>500</v>
      </c>
      <c r="BJ605" t="s">
        <v>10948</v>
      </c>
      <c r="BK605">
        <v>128.39999999999998</v>
      </c>
      <c r="BM605" t="s">
        <v>1078</v>
      </c>
      <c r="BN605" t="s">
        <v>10948</v>
      </c>
      <c r="BO605" t="s">
        <v>79</v>
      </c>
      <c r="BP605">
        <v>447.69600000000003</v>
      </c>
    </row>
    <row r="606" spans="1:68" x14ac:dyDescent="0.25">
      <c r="A606" t="s">
        <v>470</v>
      </c>
      <c r="B606" t="s">
        <v>10948</v>
      </c>
      <c r="C606" t="s">
        <v>79</v>
      </c>
      <c r="D606">
        <v>465.18</v>
      </c>
      <c r="H606" s="1">
        <v>42379</v>
      </c>
      <c r="I606">
        <v>174.75</v>
      </c>
      <c r="K606" s="1">
        <v>42379</v>
      </c>
      <c r="L606">
        <v>174.75</v>
      </c>
      <c r="N606" s="1">
        <v>42423</v>
      </c>
      <c r="O606">
        <v>57.576000000000001</v>
      </c>
      <c r="Q606" s="1">
        <v>42906</v>
      </c>
      <c r="R606">
        <v>1028.2279999999998</v>
      </c>
      <c r="T606" s="1">
        <v>42128</v>
      </c>
      <c r="U606">
        <v>1121.3620000000001</v>
      </c>
      <c r="Y606" t="s">
        <v>3050</v>
      </c>
      <c r="Z606">
        <v>206.99100000000004</v>
      </c>
      <c r="AB606" t="s">
        <v>3050</v>
      </c>
      <c r="AC606">
        <v>206.99100000000004</v>
      </c>
      <c r="AE606" t="s">
        <v>2438</v>
      </c>
      <c r="AF606">
        <v>1135.028</v>
      </c>
      <c r="AJ606" t="s">
        <v>3050</v>
      </c>
      <c r="AK606">
        <v>206.99100000000004</v>
      </c>
      <c r="AN606" t="s">
        <v>3050</v>
      </c>
      <c r="AO606">
        <v>206.99100000000004</v>
      </c>
      <c r="AQ606" t="s">
        <v>3050</v>
      </c>
      <c r="AR606">
        <v>206.99100000000004</v>
      </c>
      <c r="AV606" t="s">
        <v>3050</v>
      </c>
      <c r="AW606">
        <v>206.99100000000004</v>
      </c>
      <c r="BA606" t="s">
        <v>1920</v>
      </c>
      <c r="BB606" t="s">
        <v>10948</v>
      </c>
      <c r="BC606">
        <v>53.819999999999993</v>
      </c>
      <c r="BE606" t="s">
        <v>1501</v>
      </c>
      <c r="BF606" t="s">
        <v>10948</v>
      </c>
      <c r="BG606">
        <v>137.81399999999999</v>
      </c>
      <c r="BI606" t="s">
        <v>2612</v>
      </c>
      <c r="BJ606" t="s">
        <v>10948</v>
      </c>
      <c r="BK606">
        <v>115.136</v>
      </c>
      <c r="BM606" t="s">
        <v>2729</v>
      </c>
      <c r="BN606" t="s">
        <v>10948</v>
      </c>
      <c r="BO606" t="s">
        <v>79</v>
      </c>
      <c r="BP606">
        <v>19.200000000000003</v>
      </c>
    </row>
    <row r="607" spans="1:68" x14ac:dyDescent="0.25">
      <c r="C607" t="s">
        <v>21</v>
      </c>
      <c r="D607">
        <v>1085.42</v>
      </c>
      <c r="H607" s="1">
        <v>42380</v>
      </c>
      <c r="I607">
        <v>149.44400000000002</v>
      </c>
      <c r="K607" s="1">
        <v>42380</v>
      </c>
      <c r="L607">
        <v>149.44400000000002</v>
      </c>
      <c r="N607" s="1">
        <v>42422</v>
      </c>
      <c r="O607">
        <v>983.17</v>
      </c>
      <c r="Q607" s="1">
        <v>42904</v>
      </c>
      <c r="R607">
        <v>1031.1554999999998</v>
      </c>
      <c r="T607" s="1">
        <v>42590</v>
      </c>
      <c r="U607">
        <v>1115.204</v>
      </c>
      <c r="Y607" t="s">
        <v>1542</v>
      </c>
      <c r="Z607">
        <v>1212.7050000000002</v>
      </c>
      <c r="AB607" t="s">
        <v>1542</v>
      </c>
      <c r="AC607">
        <v>1212.7050000000002</v>
      </c>
      <c r="AE607" t="s">
        <v>2078</v>
      </c>
      <c r="AF607">
        <v>1665.8040000000001</v>
      </c>
      <c r="AJ607" t="s">
        <v>1542</v>
      </c>
      <c r="AK607">
        <v>1212.7050000000002</v>
      </c>
      <c r="AN607" t="s">
        <v>1542</v>
      </c>
      <c r="AO607">
        <v>1212.7050000000002</v>
      </c>
      <c r="AQ607" t="s">
        <v>1542</v>
      </c>
      <c r="AR607">
        <v>1212.7050000000002</v>
      </c>
      <c r="AV607" t="s">
        <v>1542</v>
      </c>
      <c r="AW607">
        <v>1212.7050000000002</v>
      </c>
      <c r="BA607" t="s">
        <v>1545</v>
      </c>
      <c r="BB607" t="s">
        <v>10948</v>
      </c>
      <c r="BC607">
        <v>129.82900000000001</v>
      </c>
      <c r="BE607" t="s">
        <v>3135</v>
      </c>
      <c r="BF607" t="s">
        <v>10948</v>
      </c>
      <c r="BG607">
        <v>137.19999999999999</v>
      </c>
      <c r="BI607" t="s">
        <v>1844</v>
      </c>
      <c r="BJ607" t="s">
        <v>10948</v>
      </c>
      <c r="BK607">
        <v>35.984000000000002</v>
      </c>
      <c r="BM607" t="s">
        <v>476</v>
      </c>
      <c r="BN607" t="s">
        <v>10948</v>
      </c>
      <c r="BO607" t="s">
        <v>79</v>
      </c>
      <c r="BP607">
        <v>58.112000000000002</v>
      </c>
    </row>
    <row r="608" spans="1:68" x14ac:dyDescent="0.25">
      <c r="A608" t="s">
        <v>57</v>
      </c>
      <c r="B608" t="s">
        <v>10948</v>
      </c>
      <c r="C608" t="s">
        <v>79</v>
      </c>
      <c r="D608">
        <v>35.466000000000001</v>
      </c>
      <c r="H608" s="1">
        <v>42383</v>
      </c>
      <c r="I608">
        <v>405.34400000000005</v>
      </c>
      <c r="K608" s="1">
        <v>42383</v>
      </c>
      <c r="L608">
        <v>405.34400000000005</v>
      </c>
      <c r="N608" s="1">
        <v>42421</v>
      </c>
      <c r="O608">
        <v>1524.126</v>
      </c>
      <c r="Q608" s="1">
        <v>41957</v>
      </c>
      <c r="R608">
        <v>1034.73</v>
      </c>
      <c r="T608" s="1">
        <v>42469</v>
      </c>
      <c r="U608">
        <v>1115.1969999999999</v>
      </c>
      <c r="Y608" t="s">
        <v>2569</v>
      </c>
      <c r="Z608">
        <v>279.95999999999998</v>
      </c>
      <c r="AB608" t="s">
        <v>2569</v>
      </c>
      <c r="AC608">
        <v>279.95999999999998</v>
      </c>
      <c r="AE608" t="s">
        <v>1946</v>
      </c>
      <c r="AF608">
        <v>590.32799999999997</v>
      </c>
      <c r="AJ608" t="s">
        <v>2569</v>
      </c>
      <c r="AK608">
        <v>279.95999999999998</v>
      </c>
      <c r="AN608" t="s">
        <v>2569</v>
      </c>
      <c r="AO608">
        <v>279.95999999999998</v>
      </c>
      <c r="AQ608" t="s">
        <v>2569</v>
      </c>
      <c r="AR608">
        <v>279.95999999999998</v>
      </c>
      <c r="AV608" t="s">
        <v>2569</v>
      </c>
      <c r="AW608">
        <v>279.95999999999998</v>
      </c>
      <c r="BA608" t="s">
        <v>793</v>
      </c>
      <c r="BB608" t="s">
        <v>10948</v>
      </c>
      <c r="BC608">
        <v>2459.9180000000001</v>
      </c>
      <c r="BE608" t="s">
        <v>780</v>
      </c>
      <c r="BF608" t="s">
        <v>10948</v>
      </c>
      <c r="BG608">
        <v>136.78399999999999</v>
      </c>
      <c r="BI608" t="s">
        <v>2318</v>
      </c>
      <c r="BJ608" t="s">
        <v>10948</v>
      </c>
      <c r="BK608">
        <v>7.0720000000000001</v>
      </c>
      <c r="BM608" t="s">
        <v>1884</v>
      </c>
      <c r="BN608" t="s">
        <v>10948</v>
      </c>
      <c r="BO608" t="s">
        <v>79</v>
      </c>
      <c r="BP608">
        <v>95.1</v>
      </c>
    </row>
    <row r="609" spans="1:68" x14ac:dyDescent="0.25">
      <c r="C609" t="s">
        <v>12</v>
      </c>
      <c r="D609">
        <v>15.42</v>
      </c>
      <c r="H609" s="1">
        <v>42384</v>
      </c>
      <c r="I609">
        <v>701.923</v>
      </c>
      <c r="K609" s="1">
        <v>42384</v>
      </c>
      <c r="L609">
        <v>701.923</v>
      </c>
      <c r="N609" s="1">
        <v>42420</v>
      </c>
      <c r="O609">
        <v>16.496000000000002</v>
      </c>
      <c r="Q609" s="1">
        <v>41826</v>
      </c>
      <c r="R609">
        <v>1038.4720000000002</v>
      </c>
      <c r="T609" s="1">
        <v>42358</v>
      </c>
      <c r="U609">
        <v>1107.4639999999999</v>
      </c>
      <c r="Y609" t="s">
        <v>2276</v>
      </c>
      <c r="Z609">
        <v>1.6239999999999994</v>
      </c>
      <c r="AB609" t="s">
        <v>2276</v>
      </c>
      <c r="AC609">
        <v>1.6239999999999994</v>
      </c>
      <c r="AE609" t="s">
        <v>1257</v>
      </c>
      <c r="AF609">
        <v>1283.538</v>
      </c>
      <c r="AJ609" t="s">
        <v>2276</v>
      </c>
      <c r="AK609">
        <v>1.6239999999999994</v>
      </c>
      <c r="AN609" t="s">
        <v>2276</v>
      </c>
      <c r="AO609">
        <v>1.6239999999999994</v>
      </c>
      <c r="AQ609" t="s">
        <v>2276</v>
      </c>
      <c r="AR609">
        <v>1.6239999999999994</v>
      </c>
      <c r="AV609" t="s">
        <v>2276</v>
      </c>
      <c r="AW609">
        <v>1.6239999999999994</v>
      </c>
      <c r="BA609" t="s">
        <v>1912</v>
      </c>
      <c r="BB609" t="s">
        <v>10948</v>
      </c>
      <c r="BC609">
        <v>4199.9160000000002</v>
      </c>
      <c r="BE609" t="s">
        <v>2011</v>
      </c>
      <c r="BF609" t="s">
        <v>10948</v>
      </c>
      <c r="BG609">
        <v>136.46400000000003</v>
      </c>
      <c r="BI609" t="s">
        <v>2897</v>
      </c>
      <c r="BJ609" t="s">
        <v>10948</v>
      </c>
      <c r="BK609">
        <v>29.97</v>
      </c>
      <c r="BM609" t="s">
        <v>2744</v>
      </c>
      <c r="BN609" t="s">
        <v>10948</v>
      </c>
      <c r="BO609" t="s">
        <v>79</v>
      </c>
      <c r="BP609">
        <v>197.96999999999997</v>
      </c>
    </row>
    <row r="610" spans="1:68" x14ac:dyDescent="0.25">
      <c r="A610" t="s">
        <v>5924</v>
      </c>
      <c r="B610" t="s">
        <v>10948</v>
      </c>
      <c r="C610" t="s">
        <v>55</v>
      </c>
      <c r="D610">
        <v>48</v>
      </c>
      <c r="H610" s="1">
        <v>42385</v>
      </c>
      <c r="I610">
        <v>102.218</v>
      </c>
      <c r="K610" s="1">
        <v>42385</v>
      </c>
      <c r="L610">
        <v>102.218</v>
      </c>
      <c r="N610" s="1">
        <v>42419</v>
      </c>
      <c r="O610">
        <v>392.65999999999997</v>
      </c>
      <c r="Q610" s="1">
        <v>42386</v>
      </c>
      <c r="R610">
        <v>1040.55</v>
      </c>
      <c r="T610" s="1">
        <v>41965</v>
      </c>
      <c r="U610">
        <v>1103.298</v>
      </c>
      <c r="Y610" t="s">
        <v>1001</v>
      </c>
      <c r="Z610">
        <v>197.72</v>
      </c>
      <c r="AB610" t="s">
        <v>1001</v>
      </c>
      <c r="AC610">
        <v>197.72</v>
      </c>
      <c r="AE610" t="s">
        <v>424</v>
      </c>
      <c r="AF610">
        <v>1259.58</v>
      </c>
      <c r="AJ610" t="s">
        <v>1001</v>
      </c>
      <c r="AK610">
        <v>197.72</v>
      </c>
      <c r="AN610" t="s">
        <v>1001</v>
      </c>
      <c r="AO610">
        <v>197.72</v>
      </c>
      <c r="AQ610" t="s">
        <v>1001</v>
      </c>
      <c r="AR610">
        <v>197.72</v>
      </c>
      <c r="AV610" t="s">
        <v>1001</v>
      </c>
      <c r="AW610">
        <v>197.72</v>
      </c>
      <c r="BA610" t="s">
        <v>2662</v>
      </c>
      <c r="BB610" t="s">
        <v>10948</v>
      </c>
      <c r="BC610">
        <v>6839.8859999999995</v>
      </c>
      <c r="BE610" t="s">
        <v>628</v>
      </c>
      <c r="BF610" t="s">
        <v>10948</v>
      </c>
      <c r="BG610">
        <v>136.43700000000001</v>
      </c>
      <c r="BI610" t="s">
        <v>1788</v>
      </c>
      <c r="BJ610" t="s">
        <v>10948</v>
      </c>
      <c r="BK610">
        <v>56.519999999999996</v>
      </c>
      <c r="BM610" t="s">
        <v>2644</v>
      </c>
      <c r="BN610" t="s">
        <v>10948</v>
      </c>
      <c r="BO610" t="s">
        <v>79</v>
      </c>
      <c r="BP610">
        <v>150.048</v>
      </c>
    </row>
    <row r="611" spans="1:68" x14ac:dyDescent="0.25">
      <c r="C611" t="s">
        <v>79</v>
      </c>
      <c r="D611">
        <v>269.7</v>
      </c>
      <c r="H611" s="1">
        <v>42386</v>
      </c>
      <c r="I611">
        <v>1040.55</v>
      </c>
      <c r="K611" s="1">
        <v>42386</v>
      </c>
      <c r="L611">
        <v>1040.55</v>
      </c>
      <c r="N611" s="1">
        <v>42416</v>
      </c>
      <c r="O611">
        <v>1135.6379999999999</v>
      </c>
      <c r="Q611" s="1">
        <v>42327</v>
      </c>
      <c r="R611">
        <v>1040.7840000000001</v>
      </c>
      <c r="T611" s="1">
        <v>42493</v>
      </c>
      <c r="U611">
        <v>1099.0130000000001</v>
      </c>
      <c r="Y611" t="s">
        <v>1869</v>
      </c>
      <c r="Z611">
        <v>110.16000000000003</v>
      </c>
      <c r="AB611" t="s">
        <v>1869</v>
      </c>
      <c r="AC611">
        <v>110.16000000000003</v>
      </c>
      <c r="AE611" t="s">
        <v>2046</v>
      </c>
      <c r="AF611">
        <v>659.93399999999997</v>
      </c>
      <c r="AJ611" t="s">
        <v>1869</v>
      </c>
      <c r="AK611">
        <v>110.16000000000003</v>
      </c>
      <c r="AN611" t="s">
        <v>1869</v>
      </c>
      <c r="AO611">
        <v>110.16000000000003</v>
      </c>
      <c r="AQ611" t="s">
        <v>1869</v>
      </c>
      <c r="AR611">
        <v>110.16000000000003</v>
      </c>
      <c r="AV611" t="s">
        <v>1869</v>
      </c>
      <c r="AW611">
        <v>110.16000000000003</v>
      </c>
      <c r="BA611" t="s">
        <v>3125</v>
      </c>
      <c r="BB611" t="s">
        <v>10948</v>
      </c>
      <c r="BC611">
        <v>3040</v>
      </c>
      <c r="BE611" t="s">
        <v>1171</v>
      </c>
      <c r="BF611" t="s">
        <v>10948</v>
      </c>
      <c r="BG611">
        <v>135.94999999999999</v>
      </c>
      <c r="BI611" t="s">
        <v>1980</v>
      </c>
      <c r="BJ611" t="s">
        <v>10948</v>
      </c>
      <c r="BK611">
        <v>227.77600000000004</v>
      </c>
      <c r="BM611" t="s">
        <v>2728</v>
      </c>
      <c r="BN611" t="s">
        <v>10948</v>
      </c>
      <c r="BO611" t="s">
        <v>79</v>
      </c>
      <c r="BP611">
        <v>244.61499999999998</v>
      </c>
    </row>
    <row r="612" spans="1:68" x14ac:dyDescent="0.25">
      <c r="C612" t="s">
        <v>12</v>
      </c>
      <c r="D612">
        <v>81.25200000000001</v>
      </c>
      <c r="H612" s="1">
        <v>42390</v>
      </c>
      <c r="I612">
        <v>1167.056</v>
      </c>
      <c r="K612" s="1">
        <v>42390</v>
      </c>
      <c r="L612">
        <v>1167.056</v>
      </c>
      <c r="N612" s="1">
        <v>42415</v>
      </c>
      <c r="O612">
        <v>407.072</v>
      </c>
      <c r="Q612" s="1">
        <v>42726</v>
      </c>
      <c r="R612">
        <v>1043.1279999999999</v>
      </c>
      <c r="T612" s="1">
        <v>42492</v>
      </c>
      <c r="U612">
        <v>1098.136</v>
      </c>
      <c r="Y612" t="s">
        <v>2885</v>
      </c>
      <c r="Z612">
        <v>1524.5320000000002</v>
      </c>
      <c r="AB612" t="s">
        <v>2885</v>
      </c>
      <c r="AC612">
        <v>1524.5320000000002</v>
      </c>
      <c r="AE612" t="s">
        <v>3246</v>
      </c>
      <c r="AF612">
        <v>1619.82</v>
      </c>
      <c r="AJ612" t="s">
        <v>2885</v>
      </c>
      <c r="AK612">
        <v>1524.5320000000002</v>
      </c>
      <c r="AN612" t="s">
        <v>2885</v>
      </c>
      <c r="AO612">
        <v>1524.5320000000002</v>
      </c>
      <c r="AQ612" t="s">
        <v>2885</v>
      </c>
      <c r="AR612">
        <v>1524.5320000000002</v>
      </c>
      <c r="AV612" t="s">
        <v>2885</v>
      </c>
      <c r="AW612">
        <v>1524.5320000000002</v>
      </c>
      <c r="BA612" t="s">
        <v>1680</v>
      </c>
      <c r="BB612" t="s">
        <v>10948</v>
      </c>
      <c r="BC612">
        <v>8842.6620000000003</v>
      </c>
      <c r="BE612" t="s">
        <v>1725</v>
      </c>
      <c r="BF612" t="s">
        <v>10948</v>
      </c>
      <c r="BG612">
        <v>135.108</v>
      </c>
      <c r="BI612" t="s">
        <v>1506</v>
      </c>
      <c r="BJ612" t="s">
        <v>10948</v>
      </c>
      <c r="BK612">
        <v>414</v>
      </c>
      <c r="BM612" t="s">
        <v>2925</v>
      </c>
      <c r="BN612" t="s">
        <v>10948</v>
      </c>
      <c r="BO612" t="s">
        <v>79</v>
      </c>
      <c r="BP612">
        <v>454.90000000000003</v>
      </c>
    </row>
    <row r="613" spans="1:68" x14ac:dyDescent="0.25">
      <c r="C613" t="s">
        <v>21</v>
      </c>
      <c r="D613">
        <v>56.7</v>
      </c>
      <c r="H613" s="1">
        <v>42391</v>
      </c>
      <c r="I613">
        <v>917.63</v>
      </c>
      <c r="K613" s="1">
        <v>42391</v>
      </c>
      <c r="L613">
        <v>917.63</v>
      </c>
      <c r="N613" s="1">
        <v>42414</v>
      </c>
      <c r="O613">
        <v>837.92100000000005</v>
      </c>
      <c r="Q613" s="1">
        <v>42465</v>
      </c>
      <c r="R613">
        <v>1046.3340000000001</v>
      </c>
      <c r="T613" s="1">
        <v>41665</v>
      </c>
      <c r="U613">
        <v>1097.25</v>
      </c>
      <c r="Y613" t="s">
        <v>2189</v>
      </c>
      <c r="Z613">
        <v>83.904000000000011</v>
      </c>
      <c r="AB613" t="s">
        <v>2189</v>
      </c>
      <c r="AC613">
        <v>83.904000000000011</v>
      </c>
      <c r="AE613" t="s">
        <v>3127</v>
      </c>
      <c r="AF613">
        <v>2396.4</v>
      </c>
      <c r="AJ613" t="s">
        <v>2189</v>
      </c>
      <c r="AK613">
        <v>83.904000000000011</v>
      </c>
      <c r="AN613" t="s">
        <v>2189</v>
      </c>
      <c r="AO613">
        <v>83.904000000000011</v>
      </c>
      <c r="AQ613" t="s">
        <v>2189</v>
      </c>
      <c r="AR613">
        <v>83.904000000000011</v>
      </c>
      <c r="AV613" t="s">
        <v>2189</v>
      </c>
      <c r="AW613">
        <v>83.904000000000011</v>
      </c>
      <c r="BA613" t="s">
        <v>174</v>
      </c>
      <c r="BB613" t="s">
        <v>10948</v>
      </c>
      <c r="BC613">
        <v>1052.9190000000001</v>
      </c>
      <c r="BE613" t="s">
        <v>5925</v>
      </c>
      <c r="BF613" t="s">
        <v>10948</v>
      </c>
      <c r="BG613">
        <v>133.19600000000003</v>
      </c>
      <c r="BI613" t="s">
        <v>2383</v>
      </c>
      <c r="BJ613" t="s">
        <v>10948</v>
      </c>
      <c r="BK613">
        <v>831.6</v>
      </c>
      <c r="BM613" t="s">
        <v>2351</v>
      </c>
      <c r="BN613" t="s">
        <v>10948</v>
      </c>
      <c r="BO613" t="s">
        <v>79</v>
      </c>
      <c r="BP613">
        <v>295.39999999999998</v>
      </c>
    </row>
    <row r="614" spans="1:68" x14ac:dyDescent="0.25">
      <c r="A614" t="s">
        <v>1679</v>
      </c>
      <c r="B614" t="s">
        <v>10948</v>
      </c>
      <c r="C614" t="s">
        <v>79</v>
      </c>
      <c r="D614">
        <v>55.48</v>
      </c>
      <c r="H614" s="1">
        <v>42392</v>
      </c>
      <c r="I614">
        <v>1732.3</v>
      </c>
      <c r="K614" s="1">
        <v>42392</v>
      </c>
      <c r="L614">
        <v>1732.3</v>
      </c>
      <c r="N614" s="1">
        <v>42413</v>
      </c>
      <c r="O614">
        <v>146.82</v>
      </c>
      <c r="Q614" s="1">
        <v>41759</v>
      </c>
      <c r="R614">
        <v>1048.74</v>
      </c>
      <c r="T614" s="1">
        <v>41981</v>
      </c>
      <c r="U614">
        <v>1095.1199999999999</v>
      </c>
      <c r="Y614" t="s">
        <v>3012</v>
      </c>
      <c r="Z614">
        <v>948.22799999999995</v>
      </c>
      <c r="AB614" t="s">
        <v>3012</v>
      </c>
      <c r="AC614">
        <v>948.22799999999995</v>
      </c>
      <c r="AE614" t="s">
        <v>944</v>
      </c>
      <c r="AF614">
        <v>453.41999999999996</v>
      </c>
      <c r="AJ614" t="s">
        <v>3012</v>
      </c>
      <c r="AK614">
        <v>948.22799999999995</v>
      </c>
      <c r="AN614" t="s">
        <v>3012</v>
      </c>
      <c r="AO614">
        <v>948.22799999999995</v>
      </c>
      <c r="AQ614" t="s">
        <v>3012</v>
      </c>
      <c r="AR614">
        <v>948.22799999999995</v>
      </c>
      <c r="AV614" t="s">
        <v>3012</v>
      </c>
      <c r="AW614">
        <v>948.22799999999995</v>
      </c>
      <c r="BA614" t="s">
        <v>646</v>
      </c>
      <c r="BB614" t="s">
        <v>10948</v>
      </c>
      <c r="BC614">
        <v>298.90800000000002</v>
      </c>
      <c r="BE614" t="s">
        <v>1298</v>
      </c>
      <c r="BF614" t="s">
        <v>10948</v>
      </c>
      <c r="BG614">
        <v>132.19200000000001</v>
      </c>
      <c r="BI614" t="s">
        <v>1920</v>
      </c>
      <c r="BJ614" t="s">
        <v>10948</v>
      </c>
      <c r="BK614">
        <v>53.819999999999993</v>
      </c>
      <c r="BM614" t="s">
        <v>980</v>
      </c>
      <c r="BN614" t="s">
        <v>10948</v>
      </c>
      <c r="BO614" t="s">
        <v>79</v>
      </c>
      <c r="BP614">
        <v>1436.6559999999999</v>
      </c>
    </row>
    <row r="615" spans="1:68" x14ac:dyDescent="0.25">
      <c r="C615" t="s">
        <v>12</v>
      </c>
      <c r="D615">
        <v>88.768000000000001</v>
      </c>
      <c r="H615" s="1">
        <v>42393</v>
      </c>
      <c r="I615">
        <v>31.36</v>
      </c>
      <c r="K615" s="1">
        <v>42393</v>
      </c>
      <c r="L615">
        <v>31.36</v>
      </c>
      <c r="N615" s="1">
        <v>42412</v>
      </c>
      <c r="O615">
        <v>1366.0400000000002</v>
      </c>
      <c r="Q615" s="1">
        <v>42854</v>
      </c>
      <c r="R615">
        <v>1053.26</v>
      </c>
      <c r="T615" s="1">
        <v>41766</v>
      </c>
      <c r="U615">
        <v>1091.3499999999999</v>
      </c>
      <c r="Y615" t="s">
        <v>2628</v>
      </c>
      <c r="Z615">
        <v>1042.08</v>
      </c>
      <c r="AB615" t="s">
        <v>2628</v>
      </c>
      <c r="AC615">
        <v>1042.08</v>
      </c>
      <c r="AE615" t="s">
        <v>1684</v>
      </c>
      <c r="AF615">
        <v>234.24</v>
      </c>
      <c r="AJ615" t="s">
        <v>2628</v>
      </c>
      <c r="AK615">
        <v>1042.08</v>
      </c>
      <c r="AN615" t="s">
        <v>2628</v>
      </c>
      <c r="AO615">
        <v>1042.08</v>
      </c>
      <c r="AQ615" t="s">
        <v>2628</v>
      </c>
      <c r="AR615">
        <v>1042.08</v>
      </c>
      <c r="AV615" t="s">
        <v>2628</v>
      </c>
      <c r="AW615">
        <v>1042.08</v>
      </c>
      <c r="BA615" t="s">
        <v>1202</v>
      </c>
      <c r="BB615" t="s">
        <v>10948</v>
      </c>
      <c r="BC615">
        <v>59.699999999999996</v>
      </c>
      <c r="BE615" t="s">
        <v>2534</v>
      </c>
      <c r="BF615" t="s">
        <v>10948</v>
      </c>
      <c r="BG615">
        <v>132.096</v>
      </c>
      <c r="BI615" t="s">
        <v>1545</v>
      </c>
      <c r="BJ615" t="s">
        <v>10948</v>
      </c>
      <c r="BK615">
        <v>129.82900000000001</v>
      </c>
      <c r="BM615" t="s">
        <v>339</v>
      </c>
      <c r="BN615" t="s">
        <v>10948</v>
      </c>
      <c r="BO615" t="s">
        <v>79</v>
      </c>
      <c r="BP615">
        <v>386.67999999999995</v>
      </c>
    </row>
    <row r="616" spans="1:68" x14ac:dyDescent="0.25">
      <c r="A616" t="s">
        <v>2510</v>
      </c>
      <c r="B616" t="s">
        <v>10948</v>
      </c>
      <c r="C616" t="s">
        <v>12</v>
      </c>
      <c r="D616">
        <v>22.32</v>
      </c>
      <c r="H616" s="1">
        <v>42394</v>
      </c>
      <c r="I616">
        <v>858.71199999999999</v>
      </c>
      <c r="K616" s="1">
        <v>42394</v>
      </c>
      <c r="L616">
        <v>858.71199999999999</v>
      </c>
      <c r="N616" s="1">
        <v>42411</v>
      </c>
      <c r="O616">
        <v>69.930000000000007</v>
      </c>
      <c r="Q616" s="1">
        <v>41955</v>
      </c>
      <c r="R616">
        <v>1054.7612000000001</v>
      </c>
      <c r="T616" s="1">
        <v>43035</v>
      </c>
      <c r="U616">
        <v>1086.3200000000002</v>
      </c>
      <c r="Y616" t="s">
        <v>1802</v>
      </c>
      <c r="Z616">
        <v>1674.4</v>
      </c>
      <c r="AB616" t="s">
        <v>1802</v>
      </c>
      <c r="AC616">
        <v>1674.4</v>
      </c>
      <c r="AE616" t="s">
        <v>2440</v>
      </c>
      <c r="AF616">
        <v>705.20799999999997</v>
      </c>
      <c r="AJ616" t="s">
        <v>1802</v>
      </c>
      <c r="AK616">
        <v>1674.4</v>
      </c>
      <c r="AN616" t="s">
        <v>1802</v>
      </c>
      <c r="AO616">
        <v>1674.4</v>
      </c>
      <c r="AQ616" t="s">
        <v>1802</v>
      </c>
      <c r="AR616">
        <v>1674.4</v>
      </c>
      <c r="AV616" t="s">
        <v>1802</v>
      </c>
      <c r="AW616">
        <v>1674.4</v>
      </c>
      <c r="BA616" t="s">
        <v>56</v>
      </c>
      <c r="BB616" t="s">
        <v>10948</v>
      </c>
      <c r="BC616">
        <v>108.90000000000002</v>
      </c>
      <c r="BE616" t="s">
        <v>3080</v>
      </c>
      <c r="BF616" t="s">
        <v>10948</v>
      </c>
      <c r="BG616">
        <v>132.08000000000001</v>
      </c>
      <c r="BI616" t="s">
        <v>793</v>
      </c>
      <c r="BJ616" t="s">
        <v>10948</v>
      </c>
      <c r="BK616">
        <v>2459.9180000000001</v>
      </c>
      <c r="BM616" t="s">
        <v>1565</v>
      </c>
      <c r="BN616" t="s">
        <v>10948</v>
      </c>
      <c r="BO616" t="s">
        <v>79</v>
      </c>
      <c r="BP616">
        <v>6.79</v>
      </c>
    </row>
    <row r="617" spans="1:68" x14ac:dyDescent="0.25">
      <c r="C617" t="s">
        <v>21</v>
      </c>
      <c r="D617">
        <v>14.88</v>
      </c>
      <c r="H617" s="1">
        <v>42397</v>
      </c>
      <c r="I617">
        <v>39.68</v>
      </c>
      <c r="K617" s="1">
        <v>42397</v>
      </c>
      <c r="L617">
        <v>39.68</v>
      </c>
      <c r="N617" s="1">
        <v>42409</v>
      </c>
      <c r="O617">
        <v>121.83</v>
      </c>
      <c r="Q617" s="1">
        <v>42749</v>
      </c>
      <c r="R617">
        <v>1056.038</v>
      </c>
      <c r="T617" s="1">
        <v>42163</v>
      </c>
      <c r="U617">
        <v>1083.1119999999999</v>
      </c>
      <c r="Y617" t="s">
        <v>1034</v>
      </c>
      <c r="Z617">
        <v>170.74399999999997</v>
      </c>
      <c r="AB617" t="s">
        <v>1034</v>
      </c>
      <c r="AC617">
        <v>170.74399999999997</v>
      </c>
      <c r="AE617" t="s">
        <v>2603</v>
      </c>
      <c r="AF617">
        <v>124.488</v>
      </c>
      <c r="AJ617" t="s">
        <v>1034</v>
      </c>
      <c r="AK617">
        <v>170.74399999999997</v>
      </c>
      <c r="AN617" t="s">
        <v>1034</v>
      </c>
      <c r="AO617">
        <v>170.74399999999997</v>
      </c>
      <c r="AQ617" t="s">
        <v>1034</v>
      </c>
      <c r="AR617">
        <v>170.74399999999997</v>
      </c>
      <c r="AV617" t="s">
        <v>1034</v>
      </c>
      <c r="AW617">
        <v>170.74399999999997</v>
      </c>
      <c r="BA617" t="s">
        <v>2792</v>
      </c>
      <c r="BB617" t="s">
        <v>10948</v>
      </c>
      <c r="BC617">
        <v>43.26</v>
      </c>
      <c r="BE617" t="s">
        <v>624</v>
      </c>
      <c r="BF617" t="s">
        <v>10948</v>
      </c>
      <c r="BG617">
        <v>132.048</v>
      </c>
      <c r="BI617" t="s">
        <v>1912</v>
      </c>
      <c r="BJ617" t="s">
        <v>10948</v>
      </c>
      <c r="BK617">
        <v>4199.9160000000002</v>
      </c>
      <c r="BM617" t="s">
        <v>2262</v>
      </c>
      <c r="BN617" t="s">
        <v>10948</v>
      </c>
      <c r="BO617" t="s">
        <v>79</v>
      </c>
      <c r="BP617">
        <v>532.70400000000006</v>
      </c>
    </row>
    <row r="618" spans="1:68" x14ac:dyDescent="0.25">
      <c r="A618" t="s">
        <v>2859</v>
      </c>
      <c r="B618" t="s">
        <v>10948</v>
      </c>
      <c r="C618" t="s">
        <v>79</v>
      </c>
      <c r="D618">
        <v>7.98</v>
      </c>
      <c r="H618" s="1">
        <v>42399</v>
      </c>
      <c r="I618">
        <v>3107.3160000000003</v>
      </c>
      <c r="K618" s="1">
        <v>42399</v>
      </c>
      <c r="L618">
        <v>3107.3160000000003</v>
      </c>
      <c r="N618" s="1">
        <v>42408</v>
      </c>
      <c r="O618">
        <v>1369.4760000000001</v>
      </c>
      <c r="Q618" s="1">
        <v>42275</v>
      </c>
      <c r="R618">
        <v>1058.364</v>
      </c>
      <c r="T618" s="1">
        <v>42049</v>
      </c>
      <c r="U618">
        <v>1079.962</v>
      </c>
      <c r="Y618" t="s">
        <v>1915</v>
      </c>
      <c r="Z618">
        <v>693.952</v>
      </c>
      <c r="AB618" t="s">
        <v>1915</v>
      </c>
      <c r="AC618">
        <v>693.952</v>
      </c>
      <c r="AE618" t="s">
        <v>3141</v>
      </c>
      <c r="AF618">
        <v>197.82</v>
      </c>
      <c r="AJ618" t="s">
        <v>1915</v>
      </c>
      <c r="AK618">
        <v>693.952</v>
      </c>
      <c r="AN618" t="s">
        <v>1915</v>
      </c>
      <c r="AO618">
        <v>693.952</v>
      </c>
      <c r="AQ618" t="s">
        <v>1915</v>
      </c>
      <c r="AR618">
        <v>693.952</v>
      </c>
      <c r="AV618" t="s">
        <v>1915</v>
      </c>
      <c r="AW618">
        <v>693.952</v>
      </c>
      <c r="BA618" t="s">
        <v>2313</v>
      </c>
      <c r="BB618" t="s">
        <v>10948</v>
      </c>
      <c r="BC618">
        <v>23.696000000000002</v>
      </c>
      <c r="BE618" t="s">
        <v>3030</v>
      </c>
      <c r="BF618" t="s">
        <v>10948</v>
      </c>
      <c r="BG618">
        <v>131.95599999999999</v>
      </c>
      <c r="BI618" t="s">
        <v>2662</v>
      </c>
      <c r="BJ618" t="s">
        <v>10948</v>
      </c>
      <c r="BK618">
        <v>6839.8859999999995</v>
      </c>
      <c r="BM618" t="s">
        <v>2717</v>
      </c>
      <c r="BN618" t="s">
        <v>10948</v>
      </c>
      <c r="BO618" t="s">
        <v>79</v>
      </c>
      <c r="BP618">
        <v>20.944000000000003</v>
      </c>
    </row>
    <row r="619" spans="1:68" x14ac:dyDescent="0.25">
      <c r="C619" t="s">
        <v>12</v>
      </c>
      <c r="D619">
        <v>7.98</v>
      </c>
      <c r="H619" s="1">
        <v>42400</v>
      </c>
      <c r="I619">
        <v>1601.5539999999999</v>
      </c>
      <c r="K619" s="1">
        <v>42400</v>
      </c>
      <c r="L619">
        <v>1601.5539999999999</v>
      </c>
      <c r="N619" s="1">
        <v>42407</v>
      </c>
      <c r="O619">
        <v>762.14200000000005</v>
      </c>
      <c r="Q619" s="1">
        <v>42779</v>
      </c>
      <c r="R619">
        <v>1058.43</v>
      </c>
      <c r="T619" s="1">
        <v>42864</v>
      </c>
      <c r="U619">
        <v>1078.222</v>
      </c>
      <c r="Y619" t="s">
        <v>2519</v>
      </c>
      <c r="Z619">
        <v>258.72000000000003</v>
      </c>
      <c r="AB619" t="s">
        <v>2519</v>
      </c>
      <c r="AC619">
        <v>258.72000000000003</v>
      </c>
      <c r="AE619" t="s">
        <v>379</v>
      </c>
      <c r="AF619">
        <v>573.64800000000002</v>
      </c>
      <c r="AJ619" t="s">
        <v>2519</v>
      </c>
      <c r="AK619">
        <v>258.72000000000003</v>
      </c>
      <c r="AN619" t="s">
        <v>2519</v>
      </c>
      <c r="AO619">
        <v>258.72000000000003</v>
      </c>
      <c r="AQ619" t="s">
        <v>2519</v>
      </c>
      <c r="AR619">
        <v>258.72000000000003</v>
      </c>
      <c r="AV619" t="s">
        <v>2519</v>
      </c>
      <c r="AW619">
        <v>258.72000000000003</v>
      </c>
      <c r="BA619" t="s">
        <v>1970</v>
      </c>
      <c r="BB619" t="s">
        <v>10948</v>
      </c>
      <c r="BC619">
        <v>447.26499999999999</v>
      </c>
      <c r="BE619" t="s">
        <v>264</v>
      </c>
      <c r="BF619" t="s">
        <v>10948</v>
      </c>
      <c r="BG619">
        <v>131.88000000000002</v>
      </c>
      <c r="BI619" t="s">
        <v>3125</v>
      </c>
      <c r="BJ619" t="s">
        <v>10948</v>
      </c>
      <c r="BK619">
        <v>3040</v>
      </c>
      <c r="BM619" t="s">
        <v>2036</v>
      </c>
      <c r="BN619" t="s">
        <v>10948</v>
      </c>
      <c r="BO619" t="s">
        <v>79</v>
      </c>
      <c r="BP619">
        <v>100.24000000000001</v>
      </c>
    </row>
    <row r="620" spans="1:68" x14ac:dyDescent="0.25">
      <c r="A620" t="s">
        <v>1396</v>
      </c>
      <c r="B620" t="s">
        <v>10948</v>
      </c>
      <c r="C620" t="s">
        <v>79</v>
      </c>
      <c r="D620">
        <v>303.92</v>
      </c>
      <c r="H620" s="1">
        <v>42401</v>
      </c>
      <c r="I620">
        <v>161.97</v>
      </c>
      <c r="K620" s="1">
        <v>42401</v>
      </c>
      <c r="L620">
        <v>161.97</v>
      </c>
      <c r="N620" s="1">
        <v>42406</v>
      </c>
      <c r="O620">
        <v>132.22400000000002</v>
      </c>
      <c r="Q620" s="1">
        <v>42136</v>
      </c>
      <c r="R620">
        <v>1060.3500000000001</v>
      </c>
      <c r="T620" s="1">
        <v>42251</v>
      </c>
      <c r="U620">
        <v>1071.2839999999999</v>
      </c>
      <c r="Y620" t="s">
        <v>2737</v>
      </c>
      <c r="Z620">
        <v>176.70000000000005</v>
      </c>
      <c r="AB620" t="s">
        <v>2737</v>
      </c>
      <c r="AC620">
        <v>176.70000000000005</v>
      </c>
      <c r="AE620" t="s">
        <v>1880</v>
      </c>
      <c r="AF620">
        <v>546.06000000000006</v>
      </c>
      <c r="AJ620" t="s">
        <v>2737</v>
      </c>
      <c r="AK620">
        <v>176.70000000000005</v>
      </c>
      <c r="AN620" t="s">
        <v>2737</v>
      </c>
      <c r="AO620">
        <v>176.70000000000005</v>
      </c>
      <c r="AQ620" t="s">
        <v>2737</v>
      </c>
      <c r="AR620">
        <v>176.70000000000005</v>
      </c>
      <c r="AV620" t="s">
        <v>2737</v>
      </c>
      <c r="AW620">
        <v>176.70000000000005</v>
      </c>
      <c r="BA620" t="s">
        <v>827</v>
      </c>
      <c r="BB620" t="s">
        <v>10948</v>
      </c>
      <c r="BC620">
        <v>451.88</v>
      </c>
      <c r="BE620" t="s">
        <v>1674</v>
      </c>
      <c r="BF620" t="s">
        <v>10948</v>
      </c>
      <c r="BG620">
        <v>131.136</v>
      </c>
      <c r="BI620" t="s">
        <v>1680</v>
      </c>
      <c r="BJ620" t="s">
        <v>10948</v>
      </c>
      <c r="BK620">
        <v>8842.6620000000003</v>
      </c>
      <c r="BM620" t="s">
        <v>333</v>
      </c>
      <c r="BN620" t="s">
        <v>10948</v>
      </c>
      <c r="BO620" t="s">
        <v>79</v>
      </c>
      <c r="BP620">
        <v>4.9920000000000009</v>
      </c>
    </row>
    <row r="621" spans="1:68" x14ac:dyDescent="0.25">
      <c r="A621" t="s">
        <v>405</v>
      </c>
      <c r="B621" t="s">
        <v>10948</v>
      </c>
      <c r="C621" t="s">
        <v>55</v>
      </c>
      <c r="D621">
        <v>4.0440000000000005</v>
      </c>
      <c r="H621" s="1">
        <v>42402</v>
      </c>
      <c r="I621">
        <v>8996.7839999999997</v>
      </c>
      <c r="K621" s="1">
        <v>42402</v>
      </c>
      <c r="L621">
        <v>8996.7839999999997</v>
      </c>
      <c r="N621" s="1">
        <v>42405</v>
      </c>
      <c r="O621">
        <v>2994.4760000000001</v>
      </c>
      <c r="Q621" s="1">
        <v>42447</v>
      </c>
      <c r="R621">
        <v>1061.682</v>
      </c>
      <c r="T621" s="1">
        <v>42373</v>
      </c>
      <c r="U621">
        <v>1069.22</v>
      </c>
      <c r="Y621" t="s">
        <v>2388</v>
      </c>
      <c r="Z621">
        <v>253.8</v>
      </c>
      <c r="AB621" t="s">
        <v>2388</v>
      </c>
      <c r="AC621">
        <v>253.8</v>
      </c>
      <c r="AE621" t="s">
        <v>352</v>
      </c>
      <c r="AF621">
        <v>1830.1480000000004</v>
      </c>
      <c r="AJ621" t="s">
        <v>2388</v>
      </c>
      <c r="AK621">
        <v>253.8</v>
      </c>
      <c r="AN621" t="s">
        <v>2388</v>
      </c>
      <c r="AO621">
        <v>253.8</v>
      </c>
      <c r="AQ621" t="s">
        <v>2388</v>
      </c>
      <c r="AR621">
        <v>253.8</v>
      </c>
      <c r="AV621" t="s">
        <v>2388</v>
      </c>
      <c r="AW621">
        <v>253.8</v>
      </c>
      <c r="BA621" t="s">
        <v>553</v>
      </c>
      <c r="BB621" t="s">
        <v>10948</v>
      </c>
      <c r="BC621">
        <v>786.74400000000003</v>
      </c>
      <c r="BE621" t="s">
        <v>2003</v>
      </c>
      <c r="BF621" t="s">
        <v>10948</v>
      </c>
      <c r="BG621">
        <v>129.91999999999999</v>
      </c>
      <c r="BI621" t="s">
        <v>174</v>
      </c>
      <c r="BJ621" t="s">
        <v>10948</v>
      </c>
      <c r="BK621">
        <v>1052.9190000000001</v>
      </c>
      <c r="BM621" t="s">
        <v>1276</v>
      </c>
      <c r="BN621" t="s">
        <v>10948</v>
      </c>
      <c r="BO621" t="s">
        <v>79</v>
      </c>
      <c r="BP621">
        <v>33.479999999999997</v>
      </c>
    </row>
    <row r="622" spans="1:68" x14ac:dyDescent="0.25">
      <c r="A622" t="s">
        <v>2505</v>
      </c>
      <c r="B622" t="s">
        <v>10948</v>
      </c>
      <c r="C622" t="s">
        <v>55</v>
      </c>
      <c r="D622">
        <v>50.24</v>
      </c>
      <c r="H622" s="1">
        <v>42403</v>
      </c>
      <c r="I622">
        <v>866.4</v>
      </c>
      <c r="K622" s="1">
        <v>42403</v>
      </c>
      <c r="L622">
        <v>866.4</v>
      </c>
      <c r="N622" s="1">
        <v>42404</v>
      </c>
      <c r="O622">
        <v>197.86799999999999</v>
      </c>
      <c r="Q622" s="1">
        <v>42519</v>
      </c>
      <c r="R622">
        <v>1063.1850000000002</v>
      </c>
      <c r="T622" s="1">
        <v>42519</v>
      </c>
      <c r="U622">
        <v>1063.1850000000002</v>
      </c>
      <c r="Y622" t="s">
        <v>1170</v>
      </c>
      <c r="Z622">
        <v>315.37200000000001</v>
      </c>
      <c r="AB622" t="s">
        <v>1170</v>
      </c>
      <c r="AC622">
        <v>315.37200000000001</v>
      </c>
      <c r="AE622" t="s">
        <v>3030</v>
      </c>
      <c r="AF622">
        <v>689.77</v>
      </c>
      <c r="AJ622" t="s">
        <v>1170</v>
      </c>
      <c r="AK622">
        <v>315.37200000000001</v>
      </c>
      <c r="AN622" t="s">
        <v>1170</v>
      </c>
      <c r="AO622">
        <v>315.37200000000001</v>
      </c>
      <c r="AQ622" t="s">
        <v>1170</v>
      </c>
      <c r="AR622">
        <v>315.37200000000001</v>
      </c>
      <c r="AV622" t="s">
        <v>1170</v>
      </c>
      <c r="AW622">
        <v>315.37200000000001</v>
      </c>
      <c r="BA622" t="s">
        <v>592</v>
      </c>
      <c r="BB622" t="s">
        <v>10948</v>
      </c>
      <c r="BC622">
        <v>376.86599999999999</v>
      </c>
      <c r="BE622" t="s">
        <v>1545</v>
      </c>
      <c r="BF622" t="s">
        <v>10948</v>
      </c>
      <c r="BG622">
        <v>129.82900000000001</v>
      </c>
      <c r="BI622" t="s">
        <v>646</v>
      </c>
      <c r="BJ622" t="s">
        <v>10948</v>
      </c>
      <c r="BK622">
        <v>298.90800000000002</v>
      </c>
      <c r="BM622" t="s">
        <v>2959</v>
      </c>
      <c r="BN622" t="s">
        <v>10948</v>
      </c>
      <c r="BO622" t="s">
        <v>79</v>
      </c>
      <c r="BP622">
        <v>10.584</v>
      </c>
    </row>
    <row r="623" spans="1:68" x14ac:dyDescent="0.25">
      <c r="C623" t="s">
        <v>79</v>
      </c>
      <c r="D623">
        <v>12.56</v>
      </c>
      <c r="H623" s="1">
        <v>42404</v>
      </c>
      <c r="I623">
        <v>197.86799999999999</v>
      </c>
      <c r="K623" s="1">
        <v>42404</v>
      </c>
      <c r="L623">
        <v>197.86799999999999</v>
      </c>
      <c r="N623" s="1">
        <v>42403</v>
      </c>
      <c r="O623">
        <v>866.4</v>
      </c>
      <c r="Q623" s="1">
        <v>42373</v>
      </c>
      <c r="R623">
        <v>1069.22</v>
      </c>
      <c r="T623" s="1">
        <v>42447</v>
      </c>
      <c r="U623">
        <v>1061.682</v>
      </c>
      <c r="Y623" t="s">
        <v>2417</v>
      </c>
      <c r="Z623">
        <v>56.099999999999994</v>
      </c>
      <c r="AB623" t="s">
        <v>2417</v>
      </c>
      <c r="AC623">
        <v>56.099999999999994</v>
      </c>
      <c r="AE623" t="s">
        <v>235</v>
      </c>
      <c r="AF623">
        <v>133.12799999999999</v>
      </c>
      <c r="AJ623" t="s">
        <v>2417</v>
      </c>
      <c r="AK623">
        <v>56.099999999999994</v>
      </c>
      <c r="AN623" t="s">
        <v>2417</v>
      </c>
      <c r="AO623">
        <v>56.099999999999994</v>
      </c>
      <c r="AQ623" t="s">
        <v>2417</v>
      </c>
      <c r="AR623">
        <v>56.099999999999994</v>
      </c>
      <c r="AV623" t="s">
        <v>2417</v>
      </c>
      <c r="AW623">
        <v>56.099999999999994</v>
      </c>
      <c r="BA623" t="s">
        <v>2478</v>
      </c>
      <c r="BB623" t="s">
        <v>10948</v>
      </c>
      <c r="BC623">
        <v>716.54399999999998</v>
      </c>
      <c r="BE623" t="s">
        <v>875</v>
      </c>
      <c r="BF623" t="s">
        <v>10948</v>
      </c>
      <c r="BG623">
        <v>129.56400000000002</v>
      </c>
      <c r="BI623" t="s">
        <v>1202</v>
      </c>
      <c r="BJ623" t="s">
        <v>10948</v>
      </c>
      <c r="BK623">
        <v>59.699999999999996</v>
      </c>
      <c r="BM623" t="s">
        <v>2535</v>
      </c>
      <c r="BN623" t="s">
        <v>10948</v>
      </c>
      <c r="BO623" t="s">
        <v>79</v>
      </c>
      <c r="BP623">
        <v>10.56</v>
      </c>
    </row>
    <row r="624" spans="1:68" x14ac:dyDescent="0.25">
      <c r="A624" t="s">
        <v>2741</v>
      </c>
      <c r="B624" t="s">
        <v>10948</v>
      </c>
      <c r="C624" t="s">
        <v>12</v>
      </c>
      <c r="D624">
        <v>18.84</v>
      </c>
      <c r="H624" s="1">
        <v>42405</v>
      </c>
      <c r="I624">
        <v>2994.4760000000001</v>
      </c>
      <c r="K624" s="1">
        <v>42405</v>
      </c>
      <c r="L624">
        <v>2994.4760000000001</v>
      </c>
      <c r="N624" s="1">
        <v>42402</v>
      </c>
      <c r="O624">
        <v>8996.7839999999997</v>
      </c>
      <c r="Q624" s="1">
        <v>42251</v>
      </c>
      <c r="R624">
        <v>1071.2839999999999</v>
      </c>
      <c r="T624" s="1">
        <v>42136</v>
      </c>
      <c r="U624">
        <v>1060.3500000000001</v>
      </c>
      <c r="Y624" t="s">
        <v>3166</v>
      </c>
      <c r="Z624">
        <v>377.90999999999997</v>
      </c>
      <c r="AB624" t="s">
        <v>3166</v>
      </c>
      <c r="AC624">
        <v>377.90999999999997</v>
      </c>
      <c r="AE624" t="s">
        <v>930</v>
      </c>
      <c r="AF624">
        <v>384.84600000000006</v>
      </c>
      <c r="AJ624" t="s">
        <v>3166</v>
      </c>
      <c r="AK624">
        <v>377.90999999999997</v>
      </c>
      <c r="AN624" t="s">
        <v>3166</v>
      </c>
      <c r="AO624">
        <v>377.90999999999997</v>
      </c>
      <c r="AQ624" t="s">
        <v>3166</v>
      </c>
      <c r="AR624">
        <v>377.90999999999997</v>
      </c>
      <c r="AV624" t="s">
        <v>3166</v>
      </c>
      <c r="AW624">
        <v>377.90999999999997</v>
      </c>
      <c r="BA624" t="s">
        <v>1339</v>
      </c>
      <c r="BB624" t="s">
        <v>10948</v>
      </c>
      <c r="BC624">
        <v>1400.3040000000001</v>
      </c>
      <c r="BE624" t="s">
        <v>2704</v>
      </c>
      <c r="BF624" t="s">
        <v>10948</v>
      </c>
      <c r="BG624">
        <v>129.54599999999999</v>
      </c>
      <c r="BI624" t="s">
        <v>56</v>
      </c>
      <c r="BJ624" t="s">
        <v>10948</v>
      </c>
      <c r="BK624">
        <v>108.90000000000002</v>
      </c>
      <c r="BM624" t="s">
        <v>216</v>
      </c>
      <c r="BN624" t="s">
        <v>10948</v>
      </c>
      <c r="BO624" t="s">
        <v>79</v>
      </c>
      <c r="BP624">
        <v>2.907</v>
      </c>
    </row>
    <row r="625" spans="1:68" x14ac:dyDescent="0.25">
      <c r="A625" t="s">
        <v>3085</v>
      </c>
      <c r="B625" t="s">
        <v>10948</v>
      </c>
      <c r="C625" t="s">
        <v>21</v>
      </c>
      <c r="D625">
        <v>43.96</v>
      </c>
      <c r="H625" s="1">
        <v>42406</v>
      </c>
      <c r="I625">
        <v>132.22400000000002</v>
      </c>
      <c r="K625" s="1">
        <v>42406</v>
      </c>
      <c r="L625">
        <v>132.22400000000002</v>
      </c>
      <c r="N625" s="1">
        <v>42401</v>
      </c>
      <c r="O625">
        <v>161.97</v>
      </c>
      <c r="Q625" s="1">
        <v>42864</v>
      </c>
      <c r="R625">
        <v>1078.222</v>
      </c>
      <c r="T625" s="1">
        <v>42779</v>
      </c>
      <c r="U625">
        <v>1058.43</v>
      </c>
      <c r="Y625" t="s">
        <v>429</v>
      </c>
      <c r="Z625">
        <v>346.78800000000001</v>
      </c>
      <c r="AB625" t="s">
        <v>429</v>
      </c>
      <c r="AC625">
        <v>346.78800000000001</v>
      </c>
      <c r="AE625" t="s">
        <v>2139</v>
      </c>
      <c r="AF625">
        <v>285.87</v>
      </c>
      <c r="AJ625" t="s">
        <v>429</v>
      </c>
      <c r="AK625">
        <v>346.78800000000001</v>
      </c>
      <c r="AN625" t="s">
        <v>429</v>
      </c>
      <c r="AO625">
        <v>346.78800000000001</v>
      </c>
      <c r="AQ625" t="s">
        <v>429</v>
      </c>
      <c r="AR625">
        <v>346.78800000000001</v>
      </c>
      <c r="AV625" t="s">
        <v>429</v>
      </c>
      <c r="AW625">
        <v>346.78800000000001</v>
      </c>
      <c r="BA625" t="s">
        <v>1138</v>
      </c>
      <c r="BB625" t="s">
        <v>10948</v>
      </c>
      <c r="BC625">
        <v>2728.33</v>
      </c>
      <c r="BE625" t="s">
        <v>500</v>
      </c>
      <c r="BF625" t="s">
        <v>10948</v>
      </c>
      <c r="BG625">
        <v>128.39999999999998</v>
      </c>
      <c r="BI625" t="s">
        <v>2792</v>
      </c>
      <c r="BJ625" t="s">
        <v>10948</v>
      </c>
      <c r="BK625">
        <v>43.26</v>
      </c>
      <c r="BM625" t="s">
        <v>2704</v>
      </c>
      <c r="BN625" t="s">
        <v>10948</v>
      </c>
      <c r="BO625" t="s">
        <v>79</v>
      </c>
      <c r="BP625">
        <v>57.576000000000001</v>
      </c>
    </row>
    <row r="626" spans="1:68" x14ac:dyDescent="0.25">
      <c r="A626" t="s">
        <v>1548</v>
      </c>
      <c r="B626" t="s">
        <v>10948</v>
      </c>
      <c r="C626" t="s">
        <v>21</v>
      </c>
      <c r="D626">
        <v>24.75</v>
      </c>
      <c r="H626" s="1">
        <v>42407</v>
      </c>
      <c r="I626">
        <v>762.14200000000005</v>
      </c>
      <c r="K626" s="1">
        <v>42407</v>
      </c>
      <c r="L626">
        <v>762.14200000000005</v>
      </c>
      <c r="N626" s="1">
        <v>42400</v>
      </c>
      <c r="O626">
        <v>1601.5539999999999</v>
      </c>
      <c r="Q626" s="1">
        <v>42049</v>
      </c>
      <c r="R626">
        <v>1079.962</v>
      </c>
      <c r="T626" s="1">
        <v>42275</v>
      </c>
      <c r="U626">
        <v>1058.364</v>
      </c>
      <c r="Y626" t="s">
        <v>3159</v>
      </c>
      <c r="Z626">
        <v>97.812000000000012</v>
      </c>
      <c r="AB626" t="s">
        <v>3159</v>
      </c>
      <c r="AC626">
        <v>97.812000000000012</v>
      </c>
      <c r="AE626" t="s">
        <v>2297</v>
      </c>
      <c r="AF626">
        <v>2946.3667999999998</v>
      </c>
      <c r="AJ626" t="s">
        <v>3159</v>
      </c>
      <c r="AK626">
        <v>97.812000000000012</v>
      </c>
      <c r="AN626" t="s">
        <v>3159</v>
      </c>
      <c r="AO626">
        <v>97.812000000000012</v>
      </c>
      <c r="AQ626" t="s">
        <v>3159</v>
      </c>
      <c r="AR626">
        <v>97.812000000000012</v>
      </c>
      <c r="AV626" t="s">
        <v>3159</v>
      </c>
      <c r="AW626">
        <v>97.812000000000012</v>
      </c>
      <c r="BA626" t="s">
        <v>759</v>
      </c>
      <c r="BB626" t="s">
        <v>10948</v>
      </c>
      <c r="BC626">
        <v>4164.9660000000003</v>
      </c>
      <c r="BE626" t="s">
        <v>273</v>
      </c>
      <c r="BF626" t="s">
        <v>10948</v>
      </c>
      <c r="BG626">
        <v>128.34</v>
      </c>
      <c r="BI626" t="s">
        <v>2313</v>
      </c>
      <c r="BJ626" t="s">
        <v>10948</v>
      </c>
      <c r="BK626">
        <v>23.696000000000002</v>
      </c>
      <c r="BM626" t="s">
        <v>671</v>
      </c>
      <c r="BN626" t="s">
        <v>10948</v>
      </c>
      <c r="BO626" t="s">
        <v>79</v>
      </c>
      <c r="BP626">
        <v>56.695999999999998</v>
      </c>
    </row>
    <row r="627" spans="1:68" x14ac:dyDescent="0.25">
      <c r="A627" t="s">
        <v>2625</v>
      </c>
      <c r="B627" t="s">
        <v>10948</v>
      </c>
      <c r="C627" t="s">
        <v>55</v>
      </c>
      <c r="D627">
        <v>14</v>
      </c>
      <c r="H627" s="1">
        <v>42408</v>
      </c>
      <c r="I627">
        <v>1369.4760000000001</v>
      </c>
      <c r="K627" s="1">
        <v>42408</v>
      </c>
      <c r="L627">
        <v>1369.4760000000001</v>
      </c>
      <c r="N627" s="1">
        <v>42399</v>
      </c>
      <c r="O627">
        <v>3107.3160000000003</v>
      </c>
      <c r="Q627" s="1">
        <v>42163</v>
      </c>
      <c r="R627">
        <v>1083.1119999999999</v>
      </c>
      <c r="T627" s="1">
        <v>42749</v>
      </c>
      <c r="U627">
        <v>1056.038</v>
      </c>
      <c r="Y627" t="s">
        <v>831</v>
      </c>
      <c r="Z627">
        <v>308.99199999999996</v>
      </c>
      <c r="AB627" t="s">
        <v>831</v>
      </c>
      <c r="AC627">
        <v>308.99199999999996</v>
      </c>
      <c r="AE627" t="s">
        <v>1910</v>
      </c>
      <c r="AF627">
        <v>1646.9180000000001</v>
      </c>
      <c r="AJ627" t="s">
        <v>831</v>
      </c>
      <c r="AK627">
        <v>308.99199999999996</v>
      </c>
      <c r="AN627" t="s">
        <v>831</v>
      </c>
      <c r="AO627">
        <v>308.99199999999996</v>
      </c>
      <c r="AQ627" t="s">
        <v>831</v>
      </c>
      <c r="AR627">
        <v>308.99199999999996</v>
      </c>
      <c r="AV627" t="s">
        <v>831</v>
      </c>
      <c r="AW627">
        <v>308.99199999999996</v>
      </c>
      <c r="BA627" t="s">
        <v>2857</v>
      </c>
      <c r="BB627" t="s">
        <v>10948</v>
      </c>
      <c r="BC627">
        <v>504.90000000000003</v>
      </c>
      <c r="BE627" t="s">
        <v>1349</v>
      </c>
      <c r="BF627" t="s">
        <v>10948</v>
      </c>
      <c r="BG627">
        <v>128.11199999999999</v>
      </c>
      <c r="BI627" t="s">
        <v>1970</v>
      </c>
      <c r="BJ627" t="s">
        <v>10948</v>
      </c>
      <c r="BK627">
        <v>447.26499999999999</v>
      </c>
      <c r="BM627" t="s">
        <v>1533</v>
      </c>
      <c r="BN627" t="s">
        <v>10948</v>
      </c>
      <c r="BO627" t="s">
        <v>79</v>
      </c>
      <c r="BP627">
        <v>44.75</v>
      </c>
    </row>
    <row r="628" spans="1:68" x14ac:dyDescent="0.25">
      <c r="C628" t="s">
        <v>79</v>
      </c>
      <c r="D628">
        <v>28</v>
      </c>
      <c r="H628" s="1">
        <v>42409</v>
      </c>
      <c r="I628">
        <v>121.83</v>
      </c>
      <c r="K628" s="1">
        <v>42409</v>
      </c>
      <c r="L628">
        <v>121.83</v>
      </c>
      <c r="N628" s="1">
        <v>42397</v>
      </c>
      <c r="O628">
        <v>39.68</v>
      </c>
      <c r="Q628" s="1">
        <v>43035</v>
      </c>
      <c r="R628">
        <v>1086.3200000000002</v>
      </c>
      <c r="T628" s="1">
        <v>41955</v>
      </c>
      <c r="U628">
        <v>1054.7612000000001</v>
      </c>
      <c r="Y628" t="s">
        <v>2775</v>
      </c>
      <c r="Z628">
        <v>58.783999999999999</v>
      </c>
      <c r="AB628" t="s">
        <v>2775</v>
      </c>
      <c r="AC628">
        <v>58.783999999999999</v>
      </c>
      <c r="AE628" t="s">
        <v>1070</v>
      </c>
      <c r="AF628">
        <v>3420.7704000000003</v>
      </c>
      <c r="AJ628" t="s">
        <v>2775</v>
      </c>
      <c r="AK628">
        <v>58.783999999999999</v>
      </c>
      <c r="AN628" t="s">
        <v>2775</v>
      </c>
      <c r="AO628">
        <v>58.783999999999999</v>
      </c>
      <c r="AQ628" t="s">
        <v>2775</v>
      </c>
      <c r="AR628">
        <v>58.783999999999999</v>
      </c>
      <c r="AV628" t="s">
        <v>2775</v>
      </c>
      <c r="AW628">
        <v>58.783999999999999</v>
      </c>
      <c r="BA628" t="s">
        <v>644</v>
      </c>
      <c r="BB628" t="s">
        <v>10948</v>
      </c>
      <c r="BC628">
        <v>1309.4100000000001</v>
      </c>
      <c r="BE628" t="s">
        <v>2441</v>
      </c>
      <c r="BF628" t="s">
        <v>10948</v>
      </c>
      <c r="BG628">
        <v>127.87200000000001</v>
      </c>
      <c r="BI628" t="s">
        <v>827</v>
      </c>
      <c r="BJ628" t="s">
        <v>10948</v>
      </c>
      <c r="BK628">
        <v>451.88</v>
      </c>
      <c r="BM628" t="s">
        <v>591</v>
      </c>
      <c r="BN628" t="s">
        <v>10948</v>
      </c>
      <c r="BO628" t="s">
        <v>79</v>
      </c>
      <c r="BP628">
        <v>9.7280000000000015</v>
      </c>
    </row>
    <row r="629" spans="1:68" x14ac:dyDescent="0.25">
      <c r="A629" t="s">
        <v>1796</v>
      </c>
      <c r="B629" t="s">
        <v>10948</v>
      </c>
      <c r="C629" t="s">
        <v>79</v>
      </c>
      <c r="D629">
        <v>152.08199999999999</v>
      </c>
      <c r="H629" s="1">
        <v>42411</v>
      </c>
      <c r="I629">
        <v>69.930000000000007</v>
      </c>
      <c r="K629" s="1">
        <v>42411</v>
      </c>
      <c r="L629">
        <v>69.930000000000007</v>
      </c>
      <c r="N629" s="1">
        <v>42394</v>
      </c>
      <c r="O629">
        <v>858.71199999999999</v>
      </c>
      <c r="Q629" s="1">
        <v>41766</v>
      </c>
      <c r="R629">
        <v>1091.3499999999999</v>
      </c>
      <c r="T629" s="1">
        <v>42854</v>
      </c>
      <c r="U629">
        <v>1053.26</v>
      </c>
      <c r="Y629" t="s">
        <v>2390</v>
      </c>
      <c r="Z629">
        <v>66.56</v>
      </c>
      <c r="AB629" t="s">
        <v>2390</v>
      </c>
      <c r="AC629">
        <v>66.56</v>
      </c>
      <c r="AE629" t="s">
        <v>2012</v>
      </c>
      <c r="AF629">
        <v>2904.1609999999996</v>
      </c>
      <c r="AJ629" t="s">
        <v>2390</v>
      </c>
      <c r="AK629">
        <v>66.56</v>
      </c>
      <c r="AN629" t="s">
        <v>2390</v>
      </c>
      <c r="AO629">
        <v>66.56</v>
      </c>
      <c r="AQ629" t="s">
        <v>2390</v>
      </c>
      <c r="AR629">
        <v>66.56</v>
      </c>
      <c r="AV629" t="s">
        <v>2390</v>
      </c>
      <c r="AW629">
        <v>66.56</v>
      </c>
      <c r="BA629" t="s">
        <v>885</v>
      </c>
      <c r="BB629" t="s">
        <v>10948</v>
      </c>
      <c r="BC629">
        <v>4626.4679999999998</v>
      </c>
      <c r="BE629" t="s">
        <v>2758</v>
      </c>
      <c r="BF629" t="s">
        <v>10948</v>
      </c>
      <c r="BG629">
        <v>127.87200000000001</v>
      </c>
      <c r="BI629" t="s">
        <v>553</v>
      </c>
      <c r="BJ629" t="s">
        <v>10948</v>
      </c>
      <c r="BK629">
        <v>786.74400000000003</v>
      </c>
      <c r="BM629" t="s">
        <v>1711</v>
      </c>
      <c r="BN629" t="s">
        <v>10948</v>
      </c>
      <c r="BO629" t="s">
        <v>79</v>
      </c>
      <c r="BP629">
        <v>3.64</v>
      </c>
    </row>
    <row r="630" spans="1:68" x14ac:dyDescent="0.25">
      <c r="A630" t="s">
        <v>276</v>
      </c>
      <c r="B630" t="s">
        <v>10948</v>
      </c>
      <c r="C630" t="s">
        <v>55</v>
      </c>
      <c r="D630">
        <v>86.62</v>
      </c>
      <c r="H630" s="1">
        <v>42412</v>
      </c>
      <c r="I630">
        <v>1366.0400000000002</v>
      </c>
      <c r="K630" s="1">
        <v>42412</v>
      </c>
      <c r="L630">
        <v>1366.0400000000002</v>
      </c>
      <c r="N630" s="1">
        <v>42393</v>
      </c>
      <c r="O630">
        <v>31.36</v>
      </c>
      <c r="Q630" s="1">
        <v>41981</v>
      </c>
      <c r="R630">
        <v>1095.1199999999999</v>
      </c>
      <c r="T630" s="1">
        <v>41759</v>
      </c>
      <c r="U630">
        <v>1048.74</v>
      </c>
      <c r="Y630" t="s">
        <v>886</v>
      </c>
      <c r="Z630">
        <v>867.26000000000022</v>
      </c>
      <c r="AB630" t="s">
        <v>886</v>
      </c>
      <c r="AC630">
        <v>867.26000000000022</v>
      </c>
      <c r="AE630" t="s">
        <v>795</v>
      </c>
      <c r="AF630">
        <v>2970.0590000000002</v>
      </c>
      <c r="AJ630" t="s">
        <v>886</v>
      </c>
      <c r="AK630">
        <v>867.26000000000022</v>
      </c>
      <c r="AN630" t="s">
        <v>886</v>
      </c>
      <c r="AO630">
        <v>867.26000000000022</v>
      </c>
      <c r="AQ630" t="s">
        <v>886</v>
      </c>
      <c r="AR630">
        <v>867.26000000000022</v>
      </c>
      <c r="AV630" t="s">
        <v>886</v>
      </c>
      <c r="AW630">
        <v>867.26000000000022</v>
      </c>
      <c r="BA630" t="s">
        <v>1016</v>
      </c>
      <c r="BB630" t="s">
        <v>10948</v>
      </c>
      <c r="BC630">
        <v>222.15000000000003</v>
      </c>
      <c r="BE630" t="s">
        <v>400</v>
      </c>
      <c r="BF630" t="s">
        <v>10948</v>
      </c>
      <c r="BG630">
        <v>127.24799999999999</v>
      </c>
      <c r="BI630" t="s">
        <v>592</v>
      </c>
      <c r="BJ630" t="s">
        <v>10948</v>
      </c>
      <c r="BK630">
        <v>376.86599999999999</v>
      </c>
      <c r="BM630" t="s">
        <v>651</v>
      </c>
      <c r="BN630" t="s">
        <v>10948</v>
      </c>
      <c r="BO630" t="s">
        <v>79</v>
      </c>
      <c r="BP630">
        <v>8.5440000000000005</v>
      </c>
    </row>
    <row r="631" spans="1:68" x14ac:dyDescent="0.25">
      <c r="C631" t="s">
        <v>79</v>
      </c>
      <c r="D631">
        <v>173.24</v>
      </c>
      <c r="H631" s="1">
        <v>42413</v>
      </c>
      <c r="I631">
        <v>146.82</v>
      </c>
      <c r="K631" s="1">
        <v>42413</v>
      </c>
      <c r="L631">
        <v>146.82</v>
      </c>
      <c r="N631" s="1">
        <v>42392</v>
      </c>
      <c r="O631">
        <v>1732.3</v>
      </c>
      <c r="Q631" s="1">
        <v>41665</v>
      </c>
      <c r="R631">
        <v>1097.25</v>
      </c>
      <c r="T631" s="1">
        <v>42465</v>
      </c>
      <c r="U631">
        <v>1046.3340000000001</v>
      </c>
      <c r="Y631" t="s">
        <v>935</v>
      </c>
      <c r="Z631">
        <v>37.164000000000001</v>
      </c>
      <c r="AB631" t="s">
        <v>935</v>
      </c>
      <c r="AC631">
        <v>37.164000000000001</v>
      </c>
      <c r="AE631" t="s">
        <v>2083</v>
      </c>
      <c r="AF631">
        <v>1912.308</v>
      </c>
      <c r="AJ631" t="s">
        <v>935</v>
      </c>
      <c r="AK631">
        <v>37.164000000000001</v>
      </c>
      <c r="AN631" t="s">
        <v>935</v>
      </c>
      <c r="AO631">
        <v>37.164000000000001</v>
      </c>
      <c r="AQ631" t="s">
        <v>935</v>
      </c>
      <c r="AR631">
        <v>37.164000000000001</v>
      </c>
      <c r="AV631" t="s">
        <v>935</v>
      </c>
      <c r="AW631">
        <v>37.164000000000001</v>
      </c>
      <c r="BA631" t="s">
        <v>255</v>
      </c>
      <c r="BB631" t="s">
        <v>10948</v>
      </c>
      <c r="BC631">
        <v>1421.6640000000002</v>
      </c>
      <c r="BE631" t="s">
        <v>1234</v>
      </c>
      <c r="BF631" t="s">
        <v>10948</v>
      </c>
      <c r="BG631">
        <v>127.244</v>
      </c>
      <c r="BI631" t="s">
        <v>2478</v>
      </c>
      <c r="BJ631" t="s">
        <v>10948</v>
      </c>
      <c r="BK631">
        <v>716.54399999999998</v>
      </c>
      <c r="BM631" t="s">
        <v>1142</v>
      </c>
      <c r="BN631" t="s">
        <v>10948</v>
      </c>
      <c r="BO631" t="s">
        <v>79</v>
      </c>
      <c r="BP631">
        <v>7.1519999999999992</v>
      </c>
    </row>
    <row r="632" spans="1:68" x14ac:dyDescent="0.25">
      <c r="A632" t="s">
        <v>1815</v>
      </c>
      <c r="B632" t="s">
        <v>10948</v>
      </c>
      <c r="C632" t="s">
        <v>55</v>
      </c>
      <c r="D632">
        <v>93.456000000000003</v>
      </c>
      <c r="H632" s="1">
        <v>42414</v>
      </c>
      <c r="I632">
        <v>837.92100000000005</v>
      </c>
      <c r="K632" s="1">
        <v>42414</v>
      </c>
      <c r="L632">
        <v>837.92100000000005</v>
      </c>
      <c r="N632" s="1">
        <v>42391</v>
      </c>
      <c r="O632">
        <v>917.63</v>
      </c>
      <c r="Q632" s="1">
        <v>42492</v>
      </c>
      <c r="R632">
        <v>1098.136</v>
      </c>
      <c r="T632" s="1">
        <v>42726</v>
      </c>
      <c r="U632">
        <v>1043.1279999999999</v>
      </c>
      <c r="Y632" t="s">
        <v>1334</v>
      </c>
      <c r="Z632">
        <v>77.903999999999996</v>
      </c>
      <c r="AB632" t="s">
        <v>1334</v>
      </c>
      <c r="AC632">
        <v>77.903999999999996</v>
      </c>
      <c r="AE632" t="s">
        <v>1102</v>
      </c>
      <c r="AF632">
        <v>424.90000000000009</v>
      </c>
      <c r="AJ632" t="s">
        <v>1334</v>
      </c>
      <c r="AK632">
        <v>77.903999999999996</v>
      </c>
      <c r="AN632" t="s">
        <v>1334</v>
      </c>
      <c r="AO632">
        <v>77.903999999999996</v>
      </c>
      <c r="AQ632" t="s">
        <v>1334</v>
      </c>
      <c r="AR632">
        <v>77.903999999999996</v>
      </c>
      <c r="AV632" t="s">
        <v>1334</v>
      </c>
      <c r="AW632">
        <v>77.903999999999996</v>
      </c>
      <c r="BA632" t="s">
        <v>3003</v>
      </c>
      <c r="BB632" t="s">
        <v>10948</v>
      </c>
      <c r="BC632">
        <v>866.24800000000016</v>
      </c>
      <c r="BE632" t="s">
        <v>1039</v>
      </c>
      <c r="BF632" t="s">
        <v>10948</v>
      </c>
      <c r="BG632">
        <v>126.08</v>
      </c>
      <c r="BI632" t="s">
        <v>1339</v>
      </c>
      <c r="BJ632" t="s">
        <v>10948</v>
      </c>
      <c r="BK632">
        <v>1400.3040000000001</v>
      </c>
      <c r="BM632" t="s">
        <v>2468</v>
      </c>
      <c r="BN632" t="s">
        <v>10948</v>
      </c>
      <c r="BO632" t="s">
        <v>79</v>
      </c>
      <c r="BP632">
        <v>769.18400000000008</v>
      </c>
    </row>
    <row r="633" spans="1:68" x14ac:dyDescent="0.25">
      <c r="C633" t="s">
        <v>79</v>
      </c>
      <c r="D633">
        <v>241.428</v>
      </c>
      <c r="H633" s="1">
        <v>42415</v>
      </c>
      <c r="I633">
        <v>407.072</v>
      </c>
      <c r="K633" s="1">
        <v>42415</v>
      </c>
      <c r="L633">
        <v>407.072</v>
      </c>
      <c r="N633" s="1">
        <v>42390</v>
      </c>
      <c r="O633">
        <v>1167.056</v>
      </c>
      <c r="Q633" s="1">
        <v>42493</v>
      </c>
      <c r="R633">
        <v>1099.0130000000001</v>
      </c>
      <c r="T633" s="1">
        <v>42327</v>
      </c>
      <c r="U633">
        <v>1040.7840000000001</v>
      </c>
      <c r="Y633" t="s">
        <v>219</v>
      </c>
      <c r="Z633">
        <v>759.12199999999996</v>
      </c>
      <c r="AB633" t="s">
        <v>219</v>
      </c>
      <c r="AC633">
        <v>759.12199999999996</v>
      </c>
      <c r="AE633" t="s">
        <v>2945</v>
      </c>
      <c r="AF633">
        <v>1072.3440000000001</v>
      </c>
      <c r="AJ633" t="s">
        <v>219</v>
      </c>
      <c r="AK633">
        <v>759.12199999999996</v>
      </c>
      <c r="AN633" t="s">
        <v>219</v>
      </c>
      <c r="AO633">
        <v>759.12199999999996</v>
      </c>
      <c r="AQ633" t="s">
        <v>219</v>
      </c>
      <c r="AR633">
        <v>759.12199999999996</v>
      </c>
      <c r="AV633" t="s">
        <v>219</v>
      </c>
      <c r="AW633">
        <v>759.12199999999996</v>
      </c>
      <c r="BA633" t="s">
        <v>16</v>
      </c>
      <c r="BB633" t="s">
        <v>10948</v>
      </c>
      <c r="BC633">
        <v>1219.8999999999999</v>
      </c>
      <c r="BE633" t="s">
        <v>1030</v>
      </c>
      <c r="BF633" t="s">
        <v>10948</v>
      </c>
      <c r="BG633">
        <v>125.67400000000001</v>
      </c>
      <c r="BI633" t="s">
        <v>1138</v>
      </c>
      <c r="BJ633" t="s">
        <v>10948</v>
      </c>
      <c r="BK633">
        <v>2728.33</v>
      </c>
      <c r="BM633" t="s">
        <v>2435</v>
      </c>
      <c r="BN633" t="s">
        <v>10948</v>
      </c>
      <c r="BO633" t="s">
        <v>79</v>
      </c>
      <c r="BP633">
        <v>14.7</v>
      </c>
    </row>
    <row r="634" spans="1:68" x14ac:dyDescent="0.25">
      <c r="C634" t="s">
        <v>21</v>
      </c>
      <c r="D634">
        <v>77.88</v>
      </c>
      <c r="H634" s="1">
        <v>42416</v>
      </c>
      <c r="I634">
        <v>1135.6379999999999</v>
      </c>
      <c r="K634" s="1">
        <v>42416</v>
      </c>
      <c r="L634">
        <v>1135.6379999999999</v>
      </c>
      <c r="N634" s="1">
        <v>42386</v>
      </c>
      <c r="O634">
        <v>1040.55</v>
      </c>
      <c r="Q634" s="1">
        <v>41965</v>
      </c>
      <c r="R634">
        <v>1103.298</v>
      </c>
      <c r="T634" s="1">
        <v>42386</v>
      </c>
      <c r="U634">
        <v>1040.55</v>
      </c>
      <c r="Y634" t="s">
        <v>2634</v>
      </c>
      <c r="Z634">
        <v>665.67600000000004</v>
      </c>
      <c r="AB634" t="s">
        <v>2634</v>
      </c>
      <c r="AC634">
        <v>665.67600000000004</v>
      </c>
      <c r="AE634" t="s">
        <v>2809</v>
      </c>
      <c r="AF634">
        <v>540.80399999999997</v>
      </c>
      <c r="AJ634" t="s">
        <v>2634</v>
      </c>
      <c r="AK634">
        <v>665.67600000000004</v>
      </c>
      <c r="AN634" t="s">
        <v>2634</v>
      </c>
      <c r="AO634">
        <v>665.67600000000004</v>
      </c>
      <c r="AQ634" t="s">
        <v>2634</v>
      </c>
      <c r="AR634">
        <v>665.67600000000004</v>
      </c>
      <c r="AV634" t="s">
        <v>2634</v>
      </c>
      <c r="AW634">
        <v>665.67600000000004</v>
      </c>
      <c r="BA634" t="s">
        <v>2779</v>
      </c>
      <c r="BB634" t="s">
        <v>10948</v>
      </c>
      <c r="BC634">
        <v>6367.8779999999997</v>
      </c>
      <c r="BE634" t="s">
        <v>1858</v>
      </c>
      <c r="BF634" t="s">
        <v>10948</v>
      </c>
      <c r="BG634">
        <v>124.336</v>
      </c>
      <c r="BI634" t="s">
        <v>759</v>
      </c>
      <c r="BJ634" t="s">
        <v>10948</v>
      </c>
      <c r="BK634">
        <v>4164.9660000000003</v>
      </c>
      <c r="BM634" t="s">
        <v>2249</v>
      </c>
      <c r="BN634" t="s">
        <v>10948</v>
      </c>
      <c r="BO634" t="s">
        <v>79</v>
      </c>
      <c r="BP634">
        <v>36.630000000000003</v>
      </c>
    </row>
    <row r="635" spans="1:68" x14ac:dyDescent="0.25">
      <c r="A635" t="s">
        <v>1358</v>
      </c>
      <c r="B635" t="s">
        <v>10948</v>
      </c>
      <c r="C635" t="s">
        <v>55</v>
      </c>
      <c r="D635">
        <v>159.04</v>
      </c>
      <c r="H635" s="1">
        <v>42419</v>
      </c>
      <c r="I635">
        <v>392.65999999999997</v>
      </c>
      <c r="K635" s="1">
        <v>42419</v>
      </c>
      <c r="L635">
        <v>392.65999999999997</v>
      </c>
      <c r="N635" s="1">
        <v>42385</v>
      </c>
      <c r="O635">
        <v>102.218</v>
      </c>
      <c r="Q635" s="1">
        <v>42358</v>
      </c>
      <c r="R635">
        <v>1107.4639999999999</v>
      </c>
      <c r="T635" s="1">
        <v>41826</v>
      </c>
      <c r="U635">
        <v>1038.4720000000002</v>
      </c>
      <c r="Y635" t="s">
        <v>2177</v>
      </c>
      <c r="Z635">
        <v>244.28800000000001</v>
      </c>
      <c r="AB635" t="s">
        <v>2177</v>
      </c>
      <c r="AC635">
        <v>244.28800000000001</v>
      </c>
      <c r="AE635" t="s">
        <v>2136</v>
      </c>
      <c r="AF635">
        <v>2740.1970000000001</v>
      </c>
      <c r="AJ635" t="s">
        <v>2177</v>
      </c>
      <c r="AK635">
        <v>244.28800000000001</v>
      </c>
      <c r="AN635" t="s">
        <v>2177</v>
      </c>
      <c r="AO635">
        <v>244.28800000000001</v>
      </c>
      <c r="AQ635" t="s">
        <v>2177</v>
      </c>
      <c r="AR635">
        <v>244.28800000000001</v>
      </c>
      <c r="AV635" t="s">
        <v>2177</v>
      </c>
      <c r="AW635">
        <v>244.28800000000001</v>
      </c>
      <c r="BA635" t="s">
        <v>909</v>
      </c>
      <c r="BB635" t="s">
        <v>10948</v>
      </c>
      <c r="BC635">
        <v>713.78200000000004</v>
      </c>
      <c r="BE635" t="s">
        <v>1230</v>
      </c>
      <c r="BF635" t="s">
        <v>10948</v>
      </c>
      <c r="BG635">
        <v>124.25</v>
      </c>
      <c r="BI635" t="s">
        <v>2857</v>
      </c>
      <c r="BJ635" t="s">
        <v>10948</v>
      </c>
      <c r="BK635">
        <v>504.90000000000003</v>
      </c>
      <c r="BM635" t="s">
        <v>2593</v>
      </c>
      <c r="BN635" t="s">
        <v>10948</v>
      </c>
      <c r="BO635" t="s">
        <v>79</v>
      </c>
      <c r="BP635">
        <v>539.91</v>
      </c>
    </row>
    <row r="636" spans="1:68" x14ac:dyDescent="0.25">
      <c r="C636" t="s">
        <v>12</v>
      </c>
      <c r="D636">
        <v>318.08</v>
      </c>
      <c r="H636" s="1">
        <v>42420</v>
      </c>
      <c r="I636">
        <v>16.496000000000002</v>
      </c>
      <c r="K636" s="1">
        <v>42420</v>
      </c>
      <c r="L636">
        <v>16.496000000000002</v>
      </c>
      <c r="N636" s="1">
        <v>42384</v>
      </c>
      <c r="O636">
        <v>701.923</v>
      </c>
      <c r="Q636" s="1">
        <v>42469</v>
      </c>
      <c r="R636">
        <v>1115.1969999999999</v>
      </c>
      <c r="T636" s="1">
        <v>41957</v>
      </c>
      <c r="U636">
        <v>1034.73</v>
      </c>
      <c r="Y636" t="s">
        <v>769</v>
      </c>
      <c r="Z636">
        <v>386.75400000000002</v>
      </c>
      <c r="AB636" t="s">
        <v>769</v>
      </c>
      <c r="AC636">
        <v>386.75400000000002</v>
      </c>
      <c r="AE636" t="s">
        <v>696</v>
      </c>
      <c r="AF636">
        <v>1119.1949999999999</v>
      </c>
      <c r="AJ636" t="s">
        <v>769</v>
      </c>
      <c r="AK636">
        <v>386.75400000000002</v>
      </c>
      <c r="AN636" t="s">
        <v>769</v>
      </c>
      <c r="AO636">
        <v>386.75400000000002</v>
      </c>
      <c r="AQ636" t="s">
        <v>769</v>
      </c>
      <c r="AR636">
        <v>386.75400000000002</v>
      </c>
      <c r="AV636" t="s">
        <v>769</v>
      </c>
      <c r="AW636">
        <v>386.75400000000002</v>
      </c>
      <c r="BA636" t="s">
        <v>1146</v>
      </c>
      <c r="BB636" t="s">
        <v>10948</v>
      </c>
      <c r="BC636">
        <v>1767.0119999999997</v>
      </c>
      <c r="BE636" t="s">
        <v>1982</v>
      </c>
      <c r="BF636" t="s">
        <v>10948</v>
      </c>
      <c r="BG636">
        <v>123.92</v>
      </c>
      <c r="BI636" t="s">
        <v>644</v>
      </c>
      <c r="BJ636" t="s">
        <v>10948</v>
      </c>
      <c r="BK636">
        <v>1309.4100000000001</v>
      </c>
      <c r="BM636" t="s">
        <v>50</v>
      </c>
      <c r="BN636" t="s">
        <v>10948</v>
      </c>
      <c r="BO636" t="s">
        <v>79</v>
      </c>
      <c r="BP636">
        <v>45.576000000000001</v>
      </c>
    </row>
    <row r="637" spans="1:68" x14ac:dyDescent="0.25">
      <c r="C637" t="s">
        <v>21</v>
      </c>
      <c r="D637">
        <v>238.56</v>
      </c>
      <c r="H637" s="1">
        <v>42421</v>
      </c>
      <c r="I637">
        <v>1524.126</v>
      </c>
      <c r="K637" s="1">
        <v>42421</v>
      </c>
      <c r="L637">
        <v>1524.126</v>
      </c>
      <c r="N637" s="1">
        <v>42383</v>
      </c>
      <c r="O637">
        <v>405.34400000000005</v>
      </c>
      <c r="Q637" s="1">
        <v>42590</v>
      </c>
      <c r="R637">
        <v>1115.204</v>
      </c>
      <c r="T637" s="1">
        <v>42904</v>
      </c>
      <c r="U637">
        <v>1031.1554999999998</v>
      </c>
      <c r="Y637" t="s">
        <v>1353</v>
      </c>
      <c r="Z637">
        <v>1187.56</v>
      </c>
      <c r="AB637" t="s">
        <v>1353</v>
      </c>
      <c r="AC637">
        <v>1187.56</v>
      </c>
      <c r="AE637" t="s">
        <v>2049</v>
      </c>
      <c r="AF637">
        <v>723.84199999999998</v>
      </c>
      <c r="AJ637" t="s">
        <v>1353</v>
      </c>
      <c r="AK637">
        <v>1187.56</v>
      </c>
      <c r="AN637" t="s">
        <v>1353</v>
      </c>
      <c r="AO637">
        <v>1187.56</v>
      </c>
      <c r="AQ637" t="s">
        <v>1353</v>
      </c>
      <c r="AR637">
        <v>1187.56</v>
      </c>
      <c r="AV637" t="s">
        <v>1353</v>
      </c>
      <c r="AW637">
        <v>1187.56</v>
      </c>
      <c r="BA637" t="s">
        <v>1522</v>
      </c>
      <c r="BB637" t="s">
        <v>10948</v>
      </c>
      <c r="BC637">
        <v>2040.03</v>
      </c>
      <c r="BE637" t="s">
        <v>846</v>
      </c>
      <c r="BF637" t="s">
        <v>10948</v>
      </c>
      <c r="BG637">
        <v>123.876</v>
      </c>
      <c r="BI637" t="s">
        <v>885</v>
      </c>
      <c r="BJ637" t="s">
        <v>10948</v>
      </c>
      <c r="BK637">
        <v>4626.4679999999998</v>
      </c>
      <c r="BM637" t="s">
        <v>2447</v>
      </c>
      <c r="BN637" t="s">
        <v>10948</v>
      </c>
      <c r="BO637" t="s">
        <v>79</v>
      </c>
      <c r="BP637">
        <v>247.18799999999999</v>
      </c>
    </row>
    <row r="638" spans="1:68" x14ac:dyDescent="0.25">
      <c r="A638" t="s">
        <v>1546</v>
      </c>
      <c r="B638" t="s">
        <v>10948</v>
      </c>
      <c r="C638" t="s">
        <v>55</v>
      </c>
      <c r="D638">
        <v>272.94</v>
      </c>
      <c r="H638" s="1">
        <v>42422</v>
      </c>
      <c r="I638">
        <v>983.17</v>
      </c>
      <c r="K638" s="1">
        <v>42422</v>
      </c>
      <c r="L638">
        <v>983.17</v>
      </c>
      <c r="N638" s="1">
        <v>42380</v>
      </c>
      <c r="O638">
        <v>149.44400000000002</v>
      </c>
      <c r="Q638" s="1">
        <v>42128</v>
      </c>
      <c r="R638">
        <v>1121.3620000000001</v>
      </c>
      <c r="T638" s="1">
        <v>42906</v>
      </c>
      <c r="U638">
        <v>1028.2279999999998</v>
      </c>
      <c r="Y638" t="s">
        <v>2054</v>
      </c>
      <c r="Z638">
        <v>2612.1959999999999</v>
      </c>
      <c r="AB638" t="s">
        <v>2054</v>
      </c>
      <c r="AC638">
        <v>2612.1959999999999</v>
      </c>
      <c r="AE638" t="s">
        <v>420</v>
      </c>
      <c r="AF638">
        <v>4886.46</v>
      </c>
      <c r="AJ638" t="s">
        <v>2054</v>
      </c>
      <c r="AK638">
        <v>2612.1959999999999</v>
      </c>
      <c r="AN638" t="s">
        <v>2054</v>
      </c>
      <c r="AO638">
        <v>2612.1959999999999</v>
      </c>
      <c r="AQ638" t="s">
        <v>2054</v>
      </c>
      <c r="AR638">
        <v>2612.1959999999999</v>
      </c>
      <c r="AV638" t="s">
        <v>2054</v>
      </c>
      <c r="AW638">
        <v>2612.1959999999999</v>
      </c>
      <c r="BA638" t="s">
        <v>2677</v>
      </c>
      <c r="BB638" t="s">
        <v>10948</v>
      </c>
      <c r="BC638">
        <v>354.90000000000003</v>
      </c>
      <c r="BE638" t="s">
        <v>972</v>
      </c>
      <c r="BF638" t="s">
        <v>10948</v>
      </c>
      <c r="BG638">
        <v>123.556</v>
      </c>
      <c r="BI638" t="s">
        <v>1016</v>
      </c>
      <c r="BJ638" t="s">
        <v>10948</v>
      </c>
      <c r="BK638">
        <v>222.15000000000003</v>
      </c>
      <c r="BM638" t="s">
        <v>1394</v>
      </c>
      <c r="BN638" t="s">
        <v>10948</v>
      </c>
      <c r="BO638" t="s">
        <v>79</v>
      </c>
      <c r="BP638">
        <v>409.91800000000001</v>
      </c>
    </row>
    <row r="639" spans="1:68" x14ac:dyDescent="0.25">
      <c r="A639" t="s">
        <v>2279</v>
      </c>
      <c r="B639" t="s">
        <v>10948</v>
      </c>
      <c r="C639" t="s">
        <v>55</v>
      </c>
      <c r="D639">
        <v>30.344000000000001</v>
      </c>
      <c r="H639" s="1">
        <v>42423</v>
      </c>
      <c r="I639">
        <v>57.576000000000001</v>
      </c>
      <c r="K639" s="1">
        <v>42423</v>
      </c>
      <c r="L639">
        <v>57.576000000000001</v>
      </c>
      <c r="N639" s="1">
        <v>42379</v>
      </c>
      <c r="O639">
        <v>174.75</v>
      </c>
      <c r="Q639" s="1">
        <v>42583</v>
      </c>
      <c r="R639">
        <v>1124.6479999999999</v>
      </c>
      <c r="T639" s="1">
        <v>42812</v>
      </c>
      <c r="U639">
        <v>1027.7579999999998</v>
      </c>
      <c r="Y639" t="s">
        <v>726</v>
      </c>
      <c r="Z639">
        <v>1426.3080000000004</v>
      </c>
      <c r="AB639" t="s">
        <v>726</v>
      </c>
      <c r="AC639">
        <v>1426.3080000000004</v>
      </c>
      <c r="AE639" t="s">
        <v>561</v>
      </c>
      <c r="AF639">
        <v>2015.8400000000001</v>
      </c>
      <c r="AJ639" t="s">
        <v>726</v>
      </c>
      <c r="AK639">
        <v>1426.3080000000004</v>
      </c>
      <c r="AN639" t="s">
        <v>726</v>
      </c>
      <c r="AO639">
        <v>1426.3080000000004</v>
      </c>
      <c r="AQ639" t="s">
        <v>726</v>
      </c>
      <c r="AR639">
        <v>1426.3080000000004</v>
      </c>
      <c r="AV639" t="s">
        <v>726</v>
      </c>
      <c r="AW639">
        <v>1426.3080000000004</v>
      </c>
      <c r="BA639" t="s">
        <v>2641</v>
      </c>
      <c r="BB639" t="s">
        <v>10948</v>
      </c>
      <c r="BC639">
        <v>113.56800000000001</v>
      </c>
      <c r="BE639" t="s">
        <v>2281</v>
      </c>
      <c r="BF639" t="s">
        <v>10948</v>
      </c>
      <c r="BG639">
        <v>123.08799999999999</v>
      </c>
      <c r="BI639" t="s">
        <v>255</v>
      </c>
      <c r="BJ639" t="s">
        <v>10948</v>
      </c>
      <c r="BK639">
        <v>1421.6640000000002</v>
      </c>
      <c r="BM639" t="s">
        <v>459</v>
      </c>
      <c r="BN639" t="s">
        <v>10948</v>
      </c>
      <c r="BO639" t="s">
        <v>79</v>
      </c>
      <c r="BP639">
        <v>56.050000000000004</v>
      </c>
    </row>
    <row r="640" spans="1:68" x14ac:dyDescent="0.25">
      <c r="C640" t="s">
        <v>79</v>
      </c>
      <c r="D640">
        <v>113.78999999999999</v>
      </c>
      <c r="H640" s="1">
        <v>42425</v>
      </c>
      <c r="I640">
        <v>46.72</v>
      </c>
      <c r="K640" s="1">
        <v>42425</v>
      </c>
      <c r="L640">
        <v>46.72</v>
      </c>
      <c r="N640" s="1">
        <v>42378</v>
      </c>
      <c r="O640">
        <v>743.04600000000005</v>
      </c>
      <c r="Q640" s="1">
        <v>42320</v>
      </c>
      <c r="R640">
        <v>1127.992</v>
      </c>
      <c r="T640" s="1">
        <v>42351</v>
      </c>
      <c r="U640">
        <v>1023.3860000000002</v>
      </c>
      <c r="Y640" t="s">
        <v>3103</v>
      </c>
      <c r="Z640">
        <v>858.88199999999995</v>
      </c>
      <c r="AB640" t="s">
        <v>3103</v>
      </c>
      <c r="AC640">
        <v>858.88199999999995</v>
      </c>
      <c r="AE640" t="s">
        <v>3015</v>
      </c>
      <c r="AF640">
        <v>7834.4000000000005</v>
      </c>
      <c r="AJ640" t="s">
        <v>3103</v>
      </c>
      <c r="AK640">
        <v>858.88199999999995</v>
      </c>
      <c r="AN640" t="s">
        <v>3103</v>
      </c>
      <c r="AO640">
        <v>858.88199999999995</v>
      </c>
      <c r="AQ640" t="s">
        <v>3103</v>
      </c>
      <c r="AR640">
        <v>858.88199999999995</v>
      </c>
      <c r="AV640" t="s">
        <v>3103</v>
      </c>
      <c r="AW640">
        <v>858.88199999999995</v>
      </c>
      <c r="BA640" t="s">
        <v>714</v>
      </c>
      <c r="BB640" t="s">
        <v>10948</v>
      </c>
      <c r="BC640">
        <v>1180.704</v>
      </c>
      <c r="BE640" t="s">
        <v>1876</v>
      </c>
      <c r="BF640" t="s">
        <v>10948</v>
      </c>
      <c r="BG640">
        <v>122.97</v>
      </c>
      <c r="BI640" t="s">
        <v>3003</v>
      </c>
      <c r="BJ640" t="s">
        <v>10948</v>
      </c>
      <c r="BK640">
        <v>866.24800000000016</v>
      </c>
      <c r="BM640" t="s">
        <v>411</v>
      </c>
      <c r="BN640" t="s">
        <v>10948</v>
      </c>
      <c r="BO640" t="s">
        <v>79</v>
      </c>
      <c r="BP640">
        <v>139.96</v>
      </c>
    </row>
    <row r="641" spans="1:68" x14ac:dyDescent="0.25">
      <c r="A641" t="s">
        <v>181</v>
      </c>
      <c r="B641" t="s">
        <v>10948</v>
      </c>
      <c r="C641" t="s">
        <v>55</v>
      </c>
      <c r="D641">
        <v>32.712000000000003</v>
      </c>
      <c r="H641" s="1">
        <v>42427</v>
      </c>
      <c r="I641">
        <v>243.892</v>
      </c>
      <c r="K641" s="1">
        <v>42427</v>
      </c>
      <c r="L641">
        <v>243.892</v>
      </c>
      <c r="N641" s="1">
        <v>42377</v>
      </c>
      <c r="O641">
        <v>1859.1579999999999</v>
      </c>
      <c r="Q641" s="1">
        <v>42168</v>
      </c>
      <c r="R641">
        <v>1128.8979999999999</v>
      </c>
      <c r="T641" s="1">
        <v>41736</v>
      </c>
      <c r="U641">
        <v>1021.1700000000001</v>
      </c>
      <c r="Y641" t="s">
        <v>1200</v>
      </c>
      <c r="Z641">
        <v>436.12800000000004</v>
      </c>
      <c r="AB641" t="s">
        <v>1200</v>
      </c>
      <c r="AC641">
        <v>436.12800000000004</v>
      </c>
      <c r="AE641" t="s">
        <v>2705</v>
      </c>
      <c r="AF641">
        <v>2844.3</v>
      </c>
      <c r="AJ641" t="s">
        <v>1200</v>
      </c>
      <c r="AK641">
        <v>436.12800000000004</v>
      </c>
      <c r="AN641" t="s">
        <v>1200</v>
      </c>
      <c r="AO641">
        <v>436.12800000000004</v>
      </c>
      <c r="AQ641" t="s">
        <v>1200</v>
      </c>
      <c r="AR641">
        <v>436.12800000000004</v>
      </c>
      <c r="AV641" t="s">
        <v>1200</v>
      </c>
      <c r="AW641">
        <v>436.12800000000004</v>
      </c>
      <c r="BA641" t="s">
        <v>3197</v>
      </c>
      <c r="BB641" t="s">
        <v>10948</v>
      </c>
      <c r="BC641">
        <v>866.4</v>
      </c>
      <c r="BE641" t="s">
        <v>2367</v>
      </c>
      <c r="BF641" t="s">
        <v>10948</v>
      </c>
      <c r="BG641">
        <v>122.79999999999998</v>
      </c>
      <c r="BI641" t="s">
        <v>16</v>
      </c>
      <c r="BJ641" t="s">
        <v>10948</v>
      </c>
      <c r="BK641">
        <v>1219.8999999999999</v>
      </c>
      <c r="BM641" t="s">
        <v>923</v>
      </c>
      <c r="BN641" t="s">
        <v>10948</v>
      </c>
      <c r="BO641" t="s">
        <v>79</v>
      </c>
      <c r="BP641">
        <v>110.376</v>
      </c>
    </row>
    <row r="642" spans="1:68" x14ac:dyDescent="0.25">
      <c r="A642" t="s">
        <v>2151</v>
      </c>
      <c r="B642" t="s">
        <v>10948</v>
      </c>
      <c r="C642" t="s">
        <v>55</v>
      </c>
      <c r="D642">
        <v>133.27999999999997</v>
      </c>
      <c r="H642" s="1">
        <v>42428</v>
      </c>
      <c r="I642">
        <v>36.480000000000004</v>
      </c>
      <c r="K642" s="1">
        <v>42428</v>
      </c>
      <c r="L642">
        <v>36.480000000000004</v>
      </c>
      <c r="N642" s="1">
        <v>42376</v>
      </c>
      <c r="O642">
        <v>83.576000000000008</v>
      </c>
      <c r="Q642" s="1">
        <v>42416</v>
      </c>
      <c r="R642">
        <v>1135.6379999999999</v>
      </c>
      <c r="T642" s="1">
        <v>41747</v>
      </c>
      <c r="U642">
        <v>1020.5319999999999</v>
      </c>
      <c r="Y642" t="s">
        <v>1239</v>
      </c>
      <c r="Z642">
        <v>271.43999999999994</v>
      </c>
      <c r="AB642" t="s">
        <v>1239</v>
      </c>
      <c r="AC642">
        <v>271.43999999999994</v>
      </c>
      <c r="AE642" t="s">
        <v>2713</v>
      </c>
      <c r="AF642">
        <v>2011.8999999999999</v>
      </c>
      <c r="AJ642" t="s">
        <v>1239</v>
      </c>
      <c r="AK642">
        <v>271.43999999999994</v>
      </c>
      <c r="AN642" t="s">
        <v>1239</v>
      </c>
      <c r="AO642">
        <v>271.43999999999994</v>
      </c>
      <c r="AQ642" t="s">
        <v>1239</v>
      </c>
      <c r="AR642">
        <v>271.43999999999994</v>
      </c>
      <c r="AV642" t="s">
        <v>1239</v>
      </c>
      <c r="AW642">
        <v>271.43999999999994</v>
      </c>
      <c r="BA642" t="s">
        <v>1918</v>
      </c>
      <c r="BB642" t="s">
        <v>10948</v>
      </c>
      <c r="BC642">
        <v>2564.8910000000001</v>
      </c>
      <c r="BE642" t="s">
        <v>737</v>
      </c>
      <c r="BF642" t="s">
        <v>10948</v>
      </c>
      <c r="BG642">
        <v>122.352</v>
      </c>
      <c r="BI642" t="s">
        <v>2779</v>
      </c>
      <c r="BJ642" t="s">
        <v>10948</v>
      </c>
      <c r="BK642">
        <v>6367.8779999999997</v>
      </c>
      <c r="BM642" t="s">
        <v>2046</v>
      </c>
      <c r="BN642" t="s">
        <v>10948</v>
      </c>
      <c r="BO642" t="s">
        <v>79</v>
      </c>
      <c r="BP642">
        <v>59.993999999999993</v>
      </c>
    </row>
    <row r="643" spans="1:68" x14ac:dyDescent="0.25">
      <c r="C643" t="s">
        <v>21</v>
      </c>
      <c r="D643">
        <v>15.231999999999999</v>
      </c>
      <c r="H643" s="1">
        <v>42429</v>
      </c>
      <c r="I643">
        <v>111.104</v>
      </c>
      <c r="K643" s="1">
        <v>42429</v>
      </c>
      <c r="L643">
        <v>111.104</v>
      </c>
      <c r="N643" s="1">
        <v>42374</v>
      </c>
      <c r="O643">
        <v>255.904</v>
      </c>
      <c r="Q643" s="1">
        <v>42627</v>
      </c>
      <c r="R643">
        <v>1137.3380000000002</v>
      </c>
      <c r="T643" s="1">
        <v>42014</v>
      </c>
      <c r="U643">
        <v>1018.1039999999999</v>
      </c>
      <c r="Y643" t="s">
        <v>545</v>
      </c>
      <c r="Z643">
        <v>102.256</v>
      </c>
      <c r="AB643" t="s">
        <v>545</v>
      </c>
      <c r="AC643">
        <v>102.256</v>
      </c>
      <c r="AE643" t="s">
        <v>2836</v>
      </c>
      <c r="AF643">
        <v>3210.7999999999997</v>
      </c>
      <c r="AJ643" t="s">
        <v>545</v>
      </c>
      <c r="AK643">
        <v>102.256</v>
      </c>
      <c r="AN643" t="s">
        <v>545</v>
      </c>
      <c r="AO643">
        <v>102.256</v>
      </c>
      <c r="AQ643" t="s">
        <v>545</v>
      </c>
      <c r="AR643">
        <v>102.256</v>
      </c>
      <c r="AV643" t="s">
        <v>545</v>
      </c>
      <c r="AW643">
        <v>102.256</v>
      </c>
      <c r="BA643" t="s">
        <v>1989</v>
      </c>
      <c r="BB643" t="s">
        <v>10948</v>
      </c>
      <c r="BC643">
        <v>1059.1199999999999</v>
      </c>
      <c r="BE643" t="s">
        <v>1914</v>
      </c>
      <c r="BF643" t="s">
        <v>10948</v>
      </c>
      <c r="BG643">
        <v>122.328</v>
      </c>
      <c r="BI643" t="s">
        <v>909</v>
      </c>
      <c r="BJ643" t="s">
        <v>10948</v>
      </c>
      <c r="BK643">
        <v>713.78200000000004</v>
      </c>
      <c r="BM643" t="s">
        <v>3246</v>
      </c>
      <c r="BN643" t="s">
        <v>10948</v>
      </c>
      <c r="BO643" t="s">
        <v>79</v>
      </c>
      <c r="BP643">
        <v>1349.85</v>
      </c>
    </row>
    <row r="644" spans="1:68" x14ac:dyDescent="0.25">
      <c r="A644" t="s">
        <v>948</v>
      </c>
      <c r="B644" t="s">
        <v>10948</v>
      </c>
      <c r="C644" t="s">
        <v>55</v>
      </c>
      <c r="D644">
        <v>68.64</v>
      </c>
      <c r="H644" s="1">
        <v>42430</v>
      </c>
      <c r="I644">
        <v>6285.8060000000005</v>
      </c>
      <c r="K644" s="1">
        <v>42430</v>
      </c>
      <c r="L644">
        <v>6285.8060000000005</v>
      </c>
      <c r="N644" s="1">
        <v>42373</v>
      </c>
      <c r="O644">
        <v>1069.22</v>
      </c>
      <c r="Q644" s="1">
        <v>42189</v>
      </c>
      <c r="R644">
        <v>1138.288</v>
      </c>
      <c r="T644" s="1">
        <v>43023</v>
      </c>
      <c r="U644">
        <v>1017.9399999999999</v>
      </c>
      <c r="Y644" t="s">
        <v>938</v>
      </c>
      <c r="Z644">
        <v>664.83200000000011</v>
      </c>
      <c r="AB644" t="s">
        <v>938</v>
      </c>
      <c r="AC644">
        <v>664.83200000000011</v>
      </c>
      <c r="AE644" t="s">
        <v>939</v>
      </c>
      <c r="AF644">
        <v>179.99100000000004</v>
      </c>
      <c r="AJ644" t="s">
        <v>938</v>
      </c>
      <c r="AK644">
        <v>664.83200000000011</v>
      </c>
      <c r="AN644" t="s">
        <v>938</v>
      </c>
      <c r="AO644">
        <v>664.83200000000011</v>
      </c>
      <c r="AQ644" t="s">
        <v>938</v>
      </c>
      <c r="AR644">
        <v>664.83200000000011</v>
      </c>
      <c r="AV644" t="s">
        <v>938</v>
      </c>
      <c r="AW644">
        <v>664.83200000000011</v>
      </c>
      <c r="BA644" t="s">
        <v>2319</v>
      </c>
      <c r="BB644" t="s">
        <v>10948</v>
      </c>
      <c r="BC644">
        <v>1422.181</v>
      </c>
      <c r="BE644" t="s">
        <v>1086</v>
      </c>
      <c r="BF644" t="s">
        <v>10948</v>
      </c>
      <c r="BG644">
        <v>121.40799999999999</v>
      </c>
      <c r="BI644" t="s">
        <v>1146</v>
      </c>
      <c r="BJ644" t="s">
        <v>10948</v>
      </c>
      <c r="BK644">
        <v>1767.0119999999997</v>
      </c>
      <c r="BM644" t="s">
        <v>379</v>
      </c>
      <c r="BN644" t="s">
        <v>10948</v>
      </c>
      <c r="BO644" t="s">
        <v>79</v>
      </c>
      <c r="BP644">
        <v>75.48</v>
      </c>
    </row>
    <row r="645" spans="1:68" x14ac:dyDescent="0.25">
      <c r="C645" t="s">
        <v>12</v>
      </c>
      <c r="D645">
        <v>24.96</v>
      </c>
      <c r="H645" s="1">
        <v>42432</v>
      </c>
      <c r="I645">
        <v>7264.4220000000005</v>
      </c>
      <c r="K645" s="1">
        <v>42432</v>
      </c>
      <c r="L645">
        <v>7264.4220000000005</v>
      </c>
      <c r="N645" s="1">
        <v>42372</v>
      </c>
      <c r="O645">
        <v>2095.8300000000004</v>
      </c>
      <c r="Q645" s="1">
        <v>42943</v>
      </c>
      <c r="R645">
        <v>1142.68</v>
      </c>
      <c r="T645" s="1">
        <v>42288</v>
      </c>
      <c r="U645">
        <v>1011.8955000000001</v>
      </c>
      <c r="Y645" t="s">
        <v>727</v>
      </c>
      <c r="Z645">
        <v>201.45000000000002</v>
      </c>
      <c r="AB645" t="s">
        <v>727</v>
      </c>
      <c r="AC645">
        <v>201.45000000000002</v>
      </c>
      <c r="AE645" t="s">
        <v>2866</v>
      </c>
      <c r="AF645">
        <v>1029.6000000000001</v>
      </c>
      <c r="AJ645" t="s">
        <v>727</v>
      </c>
      <c r="AK645">
        <v>201.45000000000002</v>
      </c>
      <c r="AN645" t="s">
        <v>727</v>
      </c>
      <c r="AO645">
        <v>201.45000000000002</v>
      </c>
      <c r="AQ645" t="s">
        <v>727</v>
      </c>
      <c r="AR645">
        <v>201.45000000000002</v>
      </c>
      <c r="AV645" t="s">
        <v>727</v>
      </c>
      <c r="AW645">
        <v>201.45000000000002</v>
      </c>
      <c r="BA645" t="s">
        <v>1904</v>
      </c>
      <c r="BB645" t="s">
        <v>10948</v>
      </c>
      <c r="BC645">
        <v>1592.8500000000001</v>
      </c>
      <c r="BE645" t="s">
        <v>2542</v>
      </c>
      <c r="BF645" t="s">
        <v>10948</v>
      </c>
      <c r="BG645">
        <v>121.10400000000003</v>
      </c>
      <c r="BI645" t="s">
        <v>1522</v>
      </c>
      <c r="BJ645" t="s">
        <v>10948</v>
      </c>
      <c r="BK645">
        <v>2040.03</v>
      </c>
      <c r="BM645" t="s">
        <v>1070</v>
      </c>
      <c r="BN645" t="s">
        <v>10948</v>
      </c>
      <c r="BO645" t="s">
        <v>79</v>
      </c>
      <c r="BP645">
        <v>530.35199999999998</v>
      </c>
    </row>
    <row r="646" spans="1:68" x14ac:dyDescent="0.25">
      <c r="A646" t="s">
        <v>554</v>
      </c>
      <c r="B646" t="s">
        <v>10948</v>
      </c>
      <c r="C646" t="s">
        <v>55</v>
      </c>
      <c r="D646">
        <v>15.008000000000003</v>
      </c>
      <c r="H646" s="1">
        <v>42433</v>
      </c>
      <c r="I646">
        <v>315.44999999999993</v>
      </c>
      <c r="K646" s="1">
        <v>42433</v>
      </c>
      <c r="L646">
        <v>315.44999999999993</v>
      </c>
      <c r="N646" s="1">
        <v>42371</v>
      </c>
      <c r="O646">
        <v>405.91999999999996</v>
      </c>
      <c r="Q646" s="1">
        <v>42786</v>
      </c>
      <c r="R646">
        <v>1150.29</v>
      </c>
      <c r="T646" s="1">
        <v>42217</v>
      </c>
      <c r="U646">
        <v>1011.6960000000001</v>
      </c>
      <c r="Y646" t="s">
        <v>2062</v>
      </c>
      <c r="Z646">
        <v>581.58000000000004</v>
      </c>
      <c r="AB646" t="s">
        <v>2062</v>
      </c>
      <c r="AC646">
        <v>581.58000000000004</v>
      </c>
      <c r="AE646" t="s">
        <v>849</v>
      </c>
      <c r="AF646">
        <v>12.995999999999999</v>
      </c>
      <c r="AJ646" t="s">
        <v>2062</v>
      </c>
      <c r="AK646">
        <v>581.58000000000004</v>
      </c>
      <c r="AN646" t="s">
        <v>2062</v>
      </c>
      <c r="AO646">
        <v>581.58000000000004</v>
      </c>
      <c r="AQ646" t="s">
        <v>2062</v>
      </c>
      <c r="AR646">
        <v>581.58000000000004</v>
      </c>
      <c r="AV646" t="s">
        <v>2062</v>
      </c>
      <c r="AW646">
        <v>581.58000000000004</v>
      </c>
      <c r="BA646" t="s">
        <v>455</v>
      </c>
      <c r="BB646" t="s">
        <v>10948</v>
      </c>
      <c r="BC646">
        <v>1102.5419999999999</v>
      </c>
      <c r="BE646" t="s">
        <v>1348</v>
      </c>
      <c r="BF646" t="s">
        <v>10948</v>
      </c>
      <c r="BG646">
        <v>119.10000000000001</v>
      </c>
      <c r="BI646" t="s">
        <v>2677</v>
      </c>
      <c r="BJ646" t="s">
        <v>10948</v>
      </c>
      <c r="BK646">
        <v>354.90000000000003</v>
      </c>
      <c r="BM646" t="s">
        <v>2012</v>
      </c>
      <c r="BN646" t="s">
        <v>10948</v>
      </c>
      <c r="BO646" t="s">
        <v>79</v>
      </c>
      <c r="BP646">
        <v>301.46999999999997</v>
      </c>
    </row>
    <row r="647" spans="1:68" x14ac:dyDescent="0.25">
      <c r="A647" t="s">
        <v>3181</v>
      </c>
      <c r="B647" t="s">
        <v>10948</v>
      </c>
      <c r="C647" t="s">
        <v>12</v>
      </c>
      <c r="D647">
        <v>79.84</v>
      </c>
      <c r="H647" s="1">
        <v>42434</v>
      </c>
      <c r="I647">
        <v>162.34399999999999</v>
      </c>
      <c r="K647" s="1">
        <v>42434</v>
      </c>
      <c r="L647">
        <v>162.34399999999999</v>
      </c>
      <c r="N647" s="1">
        <v>42369</v>
      </c>
      <c r="O647">
        <v>1381.3440000000001</v>
      </c>
      <c r="Q647" s="1">
        <v>43062</v>
      </c>
      <c r="R647">
        <v>1153.1090000000002</v>
      </c>
      <c r="T647" s="1">
        <v>42763</v>
      </c>
      <c r="U647">
        <v>1007.52</v>
      </c>
      <c r="Y647" t="s">
        <v>2282</v>
      </c>
      <c r="Z647">
        <v>3946.6559999999999</v>
      </c>
      <c r="AB647" t="s">
        <v>2282</v>
      </c>
      <c r="AC647">
        <v>3946.6559999999999</v>
      </c>
      <c r="AE647" t="s">
        <v>1863</v>
      </c>
      <c r="AF647">
        <v>82.831999999999994</v>
      </c>
      <c r="AJ647" t="s">
        <v>2282</v>
      </c>
      <c r="AK647">
        <v>3946.6559999999999</v>
      </c>
      <c r="AN647" t="s">
        <v>2282</v>
      </c>
      <c r="AO647">
        <v>3946.6559999999999</v>
      </c>
      <c r="AQ647" t="s">
        <v>2282</v>
      </c>
      <c r="AR647">
        <v>3946.6559999999999</v>
      </c>
      <c r="AV647" t="s">
        <v>2282</v>
      </c>
      <c r="AW647">
        <v>3946.6559999999999</v>
      </c>
      <c r="BA647" t="s">
        <v>1110</v>
      </c>
      <c r="BB647" t="s">
        <v>10948</v>
      </c>
      <c r="BC647">
        <v>2275.5</v>
      </c>
      <c r="BE647" t="s">
        <v>1697</v>
      </c>
      <c r="BF647" t="s">
        <v>10948</v>
      </c>
      <c r="BG647">
        <v>118.99</v>
      </c>
      <c r="BI647" t="s">
        <v>2641</v>
      </c>
      <c r="BJ647" t="s">
        <v>10948</v>
      </c>
      <c r="BK647">
        <v>113.56800000000001</v>
      </c>
      <c r="BM647" t="s">
        <v>2083</v>
      </c>
      <c r="BN647" t="s">
        <v>10948</v>
      </c>
      <c r="BO647" t="s">
        <v>79</v>
      </c>
      <c r="BP647">
        <v>523.91999999999996</v>
      </c>
    </row>
    <row r="648" spans="1:68" x14ac:dyDescent="0.25">
      <c r="C648" t="s">
        <v>21</v>
      </c>
      <c r="D648">
        <v>69.860000000000014</v>
      </c>
      <c r="H648" s="1">
        <v>42435</v>
      </c>
      <c r="I648">
        <v>811.303</v>
      </c>
      <c r="K648" s="1">
        <v>42435</v>
      </c>
      <c r="L648">
        <v>811.303</v>
      </c>
      <c r="N648" s="1">
        <v>42368</v>
      </c>
      <c r="O648">
        <v>3251.3400000000006</v>
      </c>
      <c r="Q648" s="1">
        <v>42899</v>
      </c>
      <c r="R648">
        <v>1156.018</v>
      </c>
      <c r="T648" s="1">
        <v>42253</v>
      </c>
      <c r="U648">
        <v>1005.654</v>
      </c>
      <c r="Y648" t="s">
        <v>1030</v>
      </c>
      <c r="Z648">
        <v>344.59000000000003</v>
      </c>
      <c r="AB648" t="s">
        <v>1030</v>
      </c>
      <c r="AC648">
        <v>344.59000000000003</v>
      </c>
      <c r="AE648" t="s">
        <v>1145</v>
      </c>
      <c r="AF648">
        <v>139.62</v>
      </c>
      <c r="AJ648" t="s">
        <v>1030</v>
      </c>
      <c r="AK648">
        <v>344.59000000000003</v>
      </c>
      <c r="AN648" t="s">
        <v>1030</v>
      </c>
      <c r="AO648">
        <v>344.59000000000003</v>
      </c>
      <c r="AQ648" t="s">
        <v>1030</v>
      </c>
      <c r="AR648">
        <v>344.59000000000003</v>
      </c>
      <c r="AV648" t="s">
        <v>1030</v>
      </c>
      <c r="AW648">
        <v>344.59000000000003</v>
      </c>
      <c r="BA648" t="s">
        <v>2547</v>
      </c>
      <c r="BB648" t="s">
        <v>10948</v>
      </c>
      <c r="BC648">
        <v>161.56800000000001</v>
      </c>
      <c r="BE648" t="s">
        <v>779</v>
      </c>
      <c r="BF648" t="s">
        <v>10948</v>
      </c>
      <c r="BG648">
        <v>117.96</v>
      </c>
      <c r="BI648" t="s">
        <v>714</v>
      </c>
      <c r="BJ648" t="s">
        <v>10948</v>
      </c>
      <c r="BK648">
        <v>1180.704</v>
      </c>
      <c r="BM648" t="s">
        <v>2809</v>
      </c>
      <c r="BN648" t="s">
        <v>10948</v>
      </c>
      <c r="BO648" t="s">
        <v>79</v>
      </c>
      <c r="BP648">
        <v>245.82</v>
      </c>
    </row>
    <row r="649" spans="1:68" x14ac:dyDescent="0.25">
      <c r="A649" t="s">
        <v>2385</v>
      </c>
      <c r="B649" t="s">
        <v>10948</v>
      </c>
      <c r="C649" t="s">
        <v>79</v>
      </c>
      <c r="D649">
        <v>14.76</v>
      </c>
      <c r="H649" s="1">
        <v>42436</v>
      </c>
      <c r="I649">
        <v>21.071999999999999</v>
      </c>
      <c r="K649" s="1">
        <v>42436</v>
      </c>
      <c r="L649">
        <v>21.071999999999999</v>
      </c>
      <c r="N649" s="1">
        <v>42367</v>
      </c>
      <c r="O649">
        <v>6.36</v>
      </c>
      <c r="Q649" s="1">
        <v>42278</v>
      </c>
      <c r="R649">
        <v>1158.4140000000002</v>
      </c>
      <c r="T649" s="1">
        <v>43034</v>
      </c>
      <c r="U649">
        <v>999.86799999999994</v>
      </c>
      <c r="Y649" t="s">
        <v>2941</v>
      </c>
      <c r="Z649">
        <v>2300.66</v>
      </c>
      <c r="AB649" t="s">
        <v>2941</v>
      </c>
      <c r="AC649">
        <v>2300.66</v>
      </c>
      <c r="AE649" t="s">
        <v>1539</v>
      </c>
      <c r="AF649">
        <v>92.135999999999996</v>
      </c>
      <c r="AJ649" t="s">
        <v>2941</v>
      </c>
      <c r="AK649">
        <v>2300.66</v>
      </c>
      <c r="AN649" t="s">
        <v>2941</v>
      </c>
      <c r="AO649">
        <v>2300.66</v>
      </c>
      <c r="AQ649" t="s">
        <v>2941</v>
      </c>
      <c r="AR649">
        <v>2300.66</v>
      </c>
      <c r="AV649" t="s">
        <v>2941</v>
      </c>
      <c r="AW649">
        <v>2300.66</v>
      </c>
      <c r="BA649" t="s">
        <v>2961</v>
      </c>
      <c r="BB649" t="s">
        <v>10948</v>
      </c>
      <c r="BC649">
        <v>299.20799999999997</v>
      </c>
      <c r="BE649" t="s">
        <v>2393</v>
      </c>
      <c r="BF649" t="s">
        <v>10948</v>
      </c>
      <c r="BG649">
        <v>117.78000000000002</v>
      </c>
      <c r="BI649" t="s">
        <v>3197</v>
      </c>
      <c r="BJ649" t="s">
        <v>10948</v>
      </c>
      <c r="BK649">
        <v>866.4</v>
      </c>
      <c r="BM649" t="s">
        <v>420</v>
      </c>
      <c r="BN649" t="s">
        <v>10948</v>
      </c>
      <c r="BO649" t="s">
        <v>79</v>
      </c>
      <c r="BP649">
        <v>579.13599999999997</v>
      </c>
    </row>
    <row r="650" spans="1:68" x14ac:dyDescent="0.25">
      <c r="C650" t="s">
        <v>21</v>
      </c>
      <c r="D650">
        <v>36.9</v>
      </c>
      <c r="H650" s="1">
        <v>42437</v>
      </c>
      <c r="I650">
        <v>2190.81</v>
      </c>
      <c r="K650" s="1">
        <v>42437</v>
      </c>
      <c r="L650">
        <v>2190.81</v>
      </c>
      <c r="N650" s="1">
        <v>42366</v>
      </c>
      <c r="O650">
        <v>79.200000000000017</v>
      </c>
      <c r="Q650" s="1">
        <v>42062</v>
      </c>
      <c r="R650">
        <v>1159.271</v>
      </c>
      <c r="T650" s="1">
        <v>42682</v>
      </c>
      <c r="U650">
        <v>993.89999999999986</v>
      </c>
      <c r="Y650" t="s">
        <v>1015</v>
      </c>
      <c r="Z650">
        <v>480.70399999999995</v>
      </c>
      <c r="AB650" t="s">
        <v>1015</v>
      </c>
      <c r="AC650">
        <v>480.70399999999995</v>
      </c>
      <c r="AE650" t="s">
        <v>1018</v>
      </c>
      <c r="AF650">
        <v>15.623999999999999</v>
      </c>
      <c r="AJ650" t="s">
        <v>1015</v>
      </c>
      <c r="AK650">
        <v>480.70399999999995</v>
      </c>
      <c r="AN650" t="s">
        <v>1015</v>
      </c>
      <c r="AO650">
        <v>480.70399999999995</v>
      </c>
      <c r="AQ650" t="s">
        <v>1015</v>
      </c>
      <c r="AR650">
        <v>480.70399999999995</v>
      </c>
      <c r="AV650" t="s">
        <v>1015</v>
      </c>
      <c r="AW650">
        <v>480.70399999999995</v>
      </c>
      <c r="BA650" t="s">
        <v>1986</v>
      </c>
      <c r="BB650" t="s">
        <v>10948</v>
      </c>
      <c r="BC650">
        <v>3029.07</v>
      </c>
      <c r="BE650" t="s">
        <v>2923</v>
      </c>
      <c r="BF650" t="s">
        <v>10948</v>
      </c>
      <c r="BG650">
        <v>116.7</v>
      </c>
      <c r="BI650" t="s">
        <v>1918</v>
      </c>
      <c r="BJ650" t="s">
        <v>10948</v>
      </c>
      <c r="BK650">
        <v>2564.8910000000001</v>
      </c>
      <c r="BM650" t="s">
        <v>2705</v>
      </c>
      <c r="BN650" t="s">
        <v>10948</v>
      </c>
      <c r="BO650" t="s">
        <v>79</v>
      </c>
      <c r="BP650">
        <v>449.1</v>
      </c>
    </row>
    <row r="651" spans="1:68" x14ac:dyDescent="0.25">
      <c r="A651" t="s">
        <v>2119</v>
      </c>
      <c r="B651" t="s">
        <v>10948</v>
      </c>
      <c r="C651" t="s">
        <v>79</v>
      </c>
      <c r="D651">
        <v>55.92</v>
      </c>
      <c r="H651" s="1">
        <v>42438</v>
      </c>
      <c r="I651">
        <v>635.6</v>
      </c>
      <c r="K651" s="1">
        <v>42438</v>
      </c>
      <c r="L651">
        <v>635.6</v>
      </c>
      <c r="N651" s="1">
        <v>42365</v>
      </c>
      <c r="O651">
        <v>5148.4472000000005</v>
      </c>
      <c r="Q651" s="1">
        <v>42390</v>
      </c>
      <c r="R651">
        <v>1167.056</v>
      </c>
      <c r="T651" s="1">
        <v>42572</v>
      </c>
      <c r="U651">
        <v>991.09500000000014</v>
      </c>
      <c r="Y651" t="s">
        <v>338</v>
      </c>
      <c r="Z651">
        <v>4509.4660000000003</v>
      </c>
      <c r="AB651" t="s">
        <v>338</v>
      </c>
      <c r="AC651">
        <v>4509.4660000000003</v>
      </c>
      <c r="AE651" t="s">
        <v>721</v>
      </c>
      <c r="AF651">
        <v>128.16399999999999</v>
      </c>
      <c r="AJ651" t="s">
        <v>338</v>
      </c>
      <c r="AK651">
        <v>4509.4660000000003</v>
      </c>
      <c r="AN651" t="s">
        <v>338</v>
      </c>
      <c r="AO651">
        <v>4509.4660000000003</v>
      </c>
      <c r="AQ651" t="s">
        <v>338</v>
      </c>
      <c r="AR651">
        <v>4509.4660000000003</v>
      </c>
      <c r="AV651" t="s">
        <v>338</v>
      </c>
      <c r="AW651">
        <v>4509.4660000000003</v>
      </c>
      <c r="BA651" t="s">
        <v>2637</v>
      </c>
      <c r="BB651" t="s">
        <v>10948</v>
      </c>
      <c r="BC651">
        <v>3908.45</v>
      </c>
      <c r="BE651" t="s">
        <v>1533</v>
      </c>
      <c r="BF651" t="s">
        <v>10948</v>
      </c>
      <c r="BG651">
        <v>116.35</v>
      </c>
      <c r="BI651" t="s">
        <v>1989</v>
      </c>
      <c r="BJ651" t="s">
        <v>10948</v>
      </c>
      <c r="BK651">
        <v>1059.1199999999999</v>
      </c>
      <c r="BM651" t="s">
        <v>1145</v>
      </c>
      <c r="BN651" t="s">
        <v>10948</v>
      </c>
      <c r="BO651" t="s">
        <v>79</v>
      </c>
      <c r="BP651">
        <v>38.664000000000001</v>
      </c>
    </row>
    <row r="652" spans="1:68" x14ac:dyDescent="0.25">
      <c r="A652" t="s">
        <v>1281</v>
      </c>
      <c r="B652" t="s">
        <v>10948</v>
      </c>
      <c r="C652" t="s">
        <v>79</v>
      </c>
      <c r="D652">
        <v>24.224000000000004</v>
      </c>
      <c r="H652" s="1">
        <v>42439</v>
      </c>
      <c r="I652">
        <v>7879.7340000000013</v>
      </c>
      <c r="K652" s="1">
        <v>42439</v>
      </c>
      <c r="L652">
        <v>7879.7340000000013</v>
      </c>
      <c r="N652" s="1">
        <v>42364</v>
      </c>
      <c r="O652">
        <v>561.48599999999999</v>
      </c>
      <c r="Q652" s="1">
        <v>41728</v>
      </c>
      <c r="R652">
        <v>1170.3219999999999</v>
      </c>
      <c r="T652" s="1">
        <v>41912</v>
      </c>
      <c r="U652">
        <v>987.53200000000015</v>
      </c>
      <c r="Y652" t="s">
        <v>258</v>
      </c>
      <c r="Z652">
        <v>4181.7540000000008</v>
      </c>
      <c r="AB652" t="s">
        <v>258</v>
      </c>
      <c r="AC652">
        <v>4181.7540000000008</v>
      </c>
      <c r="AE652" t="s">
        <v>3007</v>
      </c>
      <c r="AF652">
        <v>30.831999999999997</v>
      </c>
      <c r="AJ652" t="s">
        <v>258</v>
      </c>
      <c r="AK652">
        <v>4181.7540000000008</v>
      </c>
      <c r="AN652" t="s">
        <v>258</v>
      </c>
      <c r="AO652">
        <v>4181.7540000000008</v>
      </c>
      <c r="AQ652" t="s">
        <v>258</v>
      </c>
      <c r="AR652">
        <v>4181.7540000000008</v>
      </c>
      <c r="AV652" t="s">
        <v>258</v>
      </c>
      <c r="AW652">
        <v>4181.7540000000008</v>
      </c>
      <c r="BA652" t="s">
        <v>2008</v>
      </c>
      <c r="BB652" t="s">
        <v>10948</v>
      </c>
      <c r="BC652">
        <v>394.81600000000003</v>
      </c>
      <c r="BE652" t="s">
        <v>345</v>
      </c>
      <c r="BF652" t="s">
        <v>10948</v>
      </c>
      <c r="BG652">
        <v>116.28</v>
      </c>
      <c r="BI652" t="s">
        <v>2319</v>
      </c>
      <c r="BJ652" t="s">
        <v>10948</v>
      </c>
      <c r="BK652">
        <v>1422.181</v>
      </c>
      <c r="BM652" t="s">
        <v>3007</v>
      </c>
      <c r="BN652" t="s">
        <v>10948</v>
      </c>
      <c r="BO652" t="s">
        <v>79</v>
      </c>
      <c r="BP652">
        <v>1.504</v>
      </c>
    </row>
    <row r="653" spans="1:68" x14ac:dyDescent="0.25">
      <c r="A653" t="s">
        <v>1484</v>
      </c>
      <c r="B653" t="s">
        <v>10948</v>
      </c>
      <c r="C653" t="s">
        <v>21</v>
      </c>
      <c r="D653">
        <v>12.419999999999998</v>
      </c>
      <c r="H653" s="1">
        <v>42440</v>
      </c>
      <c r="I653">
        <v>896.02199999999993</v>
      </c>
      <c r="K653" s="1">
        <v>42440</v>
      </c>
      <c r="L653">
        <v>896.02199999999993</v>
      </c>
      <c r="N653" s="1">
        <v>42363</v>
      </c>
      <c r="O653">
        <v>4204.9680000000008</v>
      </c>
      <c r="Q653" s="1">
        <v>42944</v>
      </c>
      <c r="R653">
        <v>1170.5640000000001</v>
      </c>
      <c r="T653" s="1">
        <v>42422</v>
      </c>
      <c r="U653">
        <v>983.17</v>
      </c>
      <c r="Y653" t="s">
        <v>2178</v>
      </c>
      <c r="Z653">
        <v>8070.1920000000009</v>
      </c>
      <c r="AB653" t="s">
        <v>2178</v>
      </c>
      <c r="AC653">
        <v>8070.1920000000009</v>
      </c>
      <c r="AE653" t="s">
        <v>1579</v>
      </c>
      <c r="AF653">
        <v>1775.6800000000003</v>
      </c>
      <c r="AJ653" t="s">
        <v>2178</v>
      </c>
      <c r="AK653">
        <v>8070.1920000000009</v>
      </c>
      <c r="AN653" t="s">
        <v>2178</v>
      </c>
      <c r="AO653">
        <v>8070.1920000000009</v>
      </c>
      <c r="AQ653" t="s">
        <v>2178</v>
      </c>
      <c r="AR653">
        <v>8070.1920000000009</v>
      </c>
      <c r="AV653" t="s">
        <v>2178</v>
      </c>
      <c r="AW653">
        <v>8070.1920000000009</v>
      </c>
      <c r="BA653" t="s">
        <v>1557</v>
      </c>
      <c r="BB653" t="s">
        <v>10948</v>
      </c>
      <c r="BC653">
        <v>676.3900000000001</v>
      </c>
      <c r="BE653" t="s">
        <v>530</v>
      </c>
      <c r="BF653" t="s">
        <v>10948</v>
      </c>
      <c r="BG653">
        <v>115.84</v>
      </c>
      <c r="BI653" t="s">
        <v>1904</v>
      </c>
      <c r="BJ653" t="s">
        <v>10948</v>
      </c>
      <c r="BK653">
        <v>1592.8500000000001</v>
      </c>
      <c r="BM653" t="s">
        <v>1158</v>
      </c>
      <c r="BN653" t="s">
        <v>10948</v>
      </c>
      <c r="BO653" t="s">
        <v>79</v>
      </c>
      <c r="BP653">
        <v>754.66399999999999</v>
      </c>
    </row>
    <row r="654" spans="1:68" x14ac:dyDescent="0.25">
      <c r="A654" t="s">
        <v>2645</v>
      </c>
      <c r="B654" t="s">
        <v>10948</v>
      </c>
      <c r="C654" t="s">
        <v>12</v>
      </c>
      <c r="D654">
        <v>16.72</v>
      </c>
      <c r="H654" s="1">
        <v>42441</v>
      </c>
      <c r="I654">
        <v>1694.6419999999998</v>
      </c>
      <c r="K654" s="1">
        <v>42441</v>
      </c>
      <c r="L654">
        <v>1694.6419999999998</v>
      </c>
      <c r="N654" s="1">
        <v>42362</v>
      </c>
      <c r="O654">
        <v>7484.5660000000007</v>
      </c>
      <c r="Q654" s="1">
        <v>42695</v>
      </c>
      <c r="R654">
        <v>1176.8910000000001</v>
      </c>
      <c r="T654" s="1">
        <v>42150</v>
      </c>
      <c r="U654">
        <v>982.56400000000008</v>
      </c>
      <c r="Y654" t="s">
        <v>1551</v>
      </c>
      <c r="Z654">
        <v>27453.383999999998</v>
      </c>
      <c r="AB654" t="s">
        <v>1551</v>
      </c>
      <c r="AC654">
        <v>27453.383999999998</v>
      </c>
      <c r="AE654" t="s">
        <v>2158</v>
      </c>
      <c r="AF654">
        <v>1947.1769999999999</v>
      </c>
      <c r="AJ654" t="s">
        <v>1551</v>
      </c>
      <c r="AK654">
        <v>27453.383999999998</v>
      </c>
      <c r="AN654" t="s">
        <v>1551</v>
      </c>
      <c r="AO654">
        <v>27453.383999999998</v>
      </c>
      <c r="AQ654" t="s">
        <v>1551</v>
      </c>
      <c r="AR654">
        <v>27453.383999999998</v>
      </c>
      <c r="AV654" t="s">
        <v>1551</v>
      </c>
      <c r="AW654">
        <v>27453.383999999998</v>
      </c>
      <c r="BA654" t="s">
        <v>2882</v>
      </c>
      <c r="BB654" t="s">
        <v>10948</v>
      </c>
      <c r="BC654">
        <v>93.031999999999982</v>
      </c>
      <c r="BE654" t="s">
        <v>2612</v>
      </c>
      <c r="BF654" t="s">
        <v>10948</v>
      </c>
      <c r="BG654">
        <v>115.136</v>
      </c>
      <c r="BI654" t="s">
        <v>455</v>
      </c>
      <c r="BJ654" t="s">
        <v>10948</v>
      </c>
      <c r="BK654">
        <v>1102.5419999999999</v>
      </c>
      <c r="BM654" t="s">
        <v>1330</v>
      </c>
      <c r="BN654" t="s">
        <v>10948</v>
      </c>
      <c r="BO654" t="s">
        <v>79</v>
      </c>
      <c r="BP654">
        <v>253.76399999999998</v>
      </c>
    </row>
    <row r="655" spans="1:68" x14ac:dyDescent="0.25">
      <c r="C655" t="s">
        <v>21</v>
      </c>
      <c r="D655">
        <v>4.18</v>
      </c>
      <c r="H655" s="1">
        <v>42442</v>
      </c>
      <c r="I655">
        <v>8866.8819999999996</v>
      </c>
      <c r="K655" s="1">
        <v>42442</v>
      </c>
      <c r="L655">
        <v>8866.8819999999996</v>
      </c>
      <c r="N655" s="1">
        <v>42361</v>
      </c>
      <c r="O655">
        <v>194.32</v>
      </c>
      <c r="Q655" s="1">
        <v>42159</v>
      </c>
      <c r="R655">
        <v>1192.31</v>
      </c>
      <c r="T655" s="1">
        <v>42670</v>
      </c>
      <c r="U655">
        <v>978.79</v>
      </c>
      <c r="Y655" t="s">
        <v>972</v>
      </c>
      <c r="Z655">
        <v>284.71600000000001</v>
      </c>
      <c r="AB655" t="s">
        <v>972</v>
      </c>
      <c r="AC655">
        <v>284.71600000000001</v>
      </c>
      <c r="AE655" t="s">
        <v>2944</v>
      </c>
      <c r="AF655">
        <v>600.46800000000007</v>
      </c>
      <c r="AJ655" t="s">
        <v>972</v>
      </c>
      <c r="AK655">
        <v>284.71600000000001</v>
      </c>
      <c r="AN655" t="s">
        <v>972</v>
      </c>
      <c r="AO655">
        <v>284.71600000000001</v>
      </c>
      <c r="AQ655" t="s">
        <v>972</v>
      </c>
      <c r="AR655">
        <v>284.71600000000001</v>
      </c>
      <c r="AV655" t="s">
        <v>972</v>
      </c>
      <c r="AW655">
        <v>284.71600000000001</v>
      </c>
      <c r="BA655" t="s">
        <v>900</v>
      </c>
      <c r="BB655" t="s">
        <v>10948</v>
      </c>
      <c r="BC655">
        <v>17.380000000000003</v>
      </c>
      <c r="BE655" t="s">
        <v>2316</v>
      </c>
      <c r="BF655" t="s">
        <v>10948</v>
      </c>
      <c r="BG655">
        <v>114.94800000000001</v>
      </c>
      <c r="BI655" t="s">
        <v>1110</v>
      </c>
      <c r="BJ655" t="s">
        <v>10948</v>
      </c>
      <c r="BK655">
        <v>2275.5</v>
      </c>
      <c r="BM655" t="s">
        <v>1840</v>
      </c>
      <c r="BN655" t="s">
        <v>10948</v>
      </c>
      <c r="BO655" t="s">
        <v>79</v>
      </c>
      <c r="BP655">
        <v>25.632000000000001</v>
      </c>
    </row>
    <row r="656" spans="1:68" x14ac:dyDescent="0.25">
      <c r="A656" t="s">
        <v>499</v>
      </c>
      <c r="B656" t="s">
        <v>10948</v>
      </c>
      <c r="C656" t="s">
        <v>55</v>
      </c>
      <c r="D656">
        <v>24.700000000000003</v>
      </c>
      <c r="H656" s="1">
        <v>42443</v>
      </c>
      <c r="I656">
        <v>669.36800000000005</v>
      </c>
      <c r="K656" s="1">
        <v>42443</v>
      </c>
      <c r="L656">
        <v>669.36800000000005</v>
      </c>
      <c r="N656" s="1">
        <v>42360</v>
      </c>
      <c r="O656">
        <v>473.31299999999993</v>
      </c>
      <c r="Q656" s="1">
        <v>42717</v>
      </c>
      <c r="R656">
        <v>1194.088</v>
      </c>
      <c r="T656" s="1">
        <v>42650</v>
      </c>
      <c r="U656">
        <v>973.71199999999988</v>
      </c>
      <c r="Y656" t="s">
        <v>3248</v>
      </c>
      <c r="Z656">
        <v>2541.8360000000002</v>
      </c>
      <c r="AB656" t="s">
        <v>3248</v>
      </c>
      <c r="AC656">
        <v>2541.8360000000002</v>
      </c>
      <c r="AE656" t="s">
        <v>3075</v>
      </c>
      <c r="AF656">
        <v>8774.5000000000018</v>
      </c>
      <c r="AJ656" t="s">
        <v>3248</v>
      </c>
      <c r="AK656">
        <v>2541.8360000000002</v>
      </c>
      <c r="AN656" t="s">
        <v>3248</v>
      </c>
      <c r="AO656">
        <v>2541.8360000000002</v>
      </c>
      <c r="AQ656" t="s">
        <v>3248</v>
      </c>
      <c r="AR656">
        <v>2541.8360000000002</v>
      </c>
      <c r="AV656" t="s">
        <v>3248</v>
      </c>
      <c r="AW656">
        <v>2541.8360000000002</v>
      </c>
      <c r="BA656" t="s">
        <v>2144</v>
      </c>
      <c r="BB656" t="s">
        <v>10948</v>
      </c>
      <c r="BC656">
        <v>1001.896</v>
      </c>
      <c r="BE656" t="s">
        <v>2708</v>
      </c>
      <c r="BF656" t="s">
        <v>10948</v>
      </c>
      <c r="BG656">
        <v>114.91999999999999</v>
      </c>
      <c r="BI656" t="s">
        <v>2547</v>
      </c>
      <c r="BJ656" t="s">
        <v>10948</v>
      </c>
      <c r="BK656">
        <v>161.56800000000001</v>
      </c>
      <c r="BM656" t="s">
        <v>1559</v>
      </c>
      <c r="BN656" t="s">
        <v>10948</v>
      </c>
      <c r="BO656" t="s">
        <v>79</v>
      </c>
      <c r="BP656">
        <v>532.35</v>
      </c>
    </row>
    <row r="657" spans="1:68" x14ac:dyDescent="0.25">
      <c r="C657" t="s">
        <v>12</v>
      </c>
      <c r="D657">
        <v>86.45</v>
      </c>
      <c r="H657" s="1">
        <v>42444</v>
      </c>
      <c r="I657">
        <v>2356.808</v>
      </c>
      <c r="K657" s="1">
        <v>42444</v>
      </c>
      <c r="L657">
        <v>2356.808</v>
      </c>
      <c r="N657" s="1">
        <v>42359</v>
      </c>
      <c r="O657">
        <v>3257.7599999999998</v>
      </c>
      <c r="Q657" s="1">
        <v>42114</v>
      </c>
      <c r="R657">
        <v>1194.7259999999999</v>
      </c>
      <c r="T657" s="1">
        <v>42867</v>
      </c>
      <c r="U657">
        <v>970.38400000000001</v>
      </c>
      <c r="Y657" t="s">
        <v>1514</v>
      </c>
      <c r="Z657">
        <v>929.48</v>
      </c>
      <c r="AB657" t="s">
        <v>1514</v>
      </c>
      <c r="AC657">
        <v>929.48</v>
      </c>
      <c r="AE657" t="s">
        <v>1951</v>
      </c>
      <c r="AF657">
        <v>4185.4799999999996</v>
      </c>
      <c r="AJ657" t="s">
        <v>1514</v>
      </c>
      <c r="AK657">
        <v>929.48</v>
      </c>
      <c r="AN657" t="s">
        <v>1514</v>
      </c>
      <c r="AO657">
        <v>929.48</v>
      </c>
      <c r="AQ657" t="s">
        <v>1514</v>
      </c>
      <c r="AR657">
        <v>929.48</v>
      </c>
      <c r="AV657" t="s">
        <v>1514</v>
      </c>
      <c r="AW657">
        <v>929.48</v>
      </c>
      <c r="BA657" t="s">
        <v>2797</v>
      </c>
      <c r="BB657" t="s">
        <v>10948</v>
      </c>
      <c r="BC657">
        <v>868.58999999999992</v>
      </c>
      <c r="BE657" t="s">
        <v>866</v>
      </c>
      <c r="BF657" t="s">
        <v>10948</v>
      </c>
      <c r="BG657">
        <v>114.46</v>
      </c>
      <c r="BI657" t="s">
        <v>2961</v>
      </c>
      <c r="BJ657" t="s">
        <v>10948</v>
      </c>
      <c r="BK657">
        <v>299.20799999999997</v>
      </c>
      <c r="BM657" t="s">
        <v>74</v>
      </c>
      <c r="BN657" t="s">
        <v>10948</v>
      </c>
      <c r="BO657" t="s">
        <v>79</v>
      </c>
      <c r="BP657">
        <v>9.84</v>
      </c>
    </row>
    <row r="658" spans="1:68" x14ac:dyDescent="0.25">
      <c r="C658" t="s">
        <v>21</v>
      </c>
      <c r="D658">
        <v>37.049999999999997</v>
      </c>
      <c r="H658" s="1">
        <v>42446</v>
      </c>
      <c r="I658">
        <v>2360.3340000000003</v>
      </c>
      <c r="K658" s="1">
        <v>42446</v>
      </c>
      <c r="L658">
        <v>2360.3340000000003</v>
      </c>
      <c r="N658" s="1">
        <v>42358</v>
      </c>
      <c r="O658">
        <v>1107.4639999999999</v>
      </c>
      <c r="Q658" s="1">
        <v>42848</v>
      </c>
      <c r="R658">
        <v>1199.222</v>
      </c>
      <c r="T658" s="1">
        <v>42464</v>
      </c>
      <c r="U658">
        <v>970.19399999999996</v>
      </c>
      <c r="Y658" t="s">
        <v>1116</v>
      </c>
      <c r="Z658">
        <v>133.86000000000001</v>
      </c>
      <c r="AB658" t="s">
        <v>1116</v>
      </c>
      <c r="AC658">
        <v>133.86000000000001</v>
      </c>
      <c r="AE658" t="s">
        <v>985</v>
      </c>
      <c r="AF658">
        <v>2200.4639999999999</v>
      </c>
      <c r="AJ658" t="s">
        <v>1116</v>
      </c>
      <c r="AK658">
        <v>133.86000000000001</v>
      </c>
      <c r="AN658" t="s">
        <v>1116</v>
      </c>
      <c r="AO658">
        <v>133.86000000000001</v>
      </c>
      <c r="AQ658" t="s">
        <v>1116</v>
      </c>
      <c r="AR658">
        <v>133.86000000000001</v>
      </c>
      <c r="AV658" t="s">
        <v>1116</v>
      </c>
      <c r="AW658">
        <v>133.86000000000001</v>
      </c>
      <c r="BA658" t="s">
        <v>1622</v>
      </c>
      <c r="BB658" t="s">
        <v>10948</v>
      </c>
      <c r="BC658">
        <v>871.80000000000007</v>
      </c>
      <c r="BE658" t="s">
        <v>1575</v>
      </c>
      <c r="BF658" t="s">
        <v>10948</v>
      </c>
      <c r="BG658">
        <v>114.44800000000001</v>
      </c>
      <c r="BI658" t="s">
        <v>1986</v>
      </c>
      <c r="BJ658" t="s">
        <v>10948</v>
      </c>
      <c r="BK658">
        <v>3029.07</v>
      </c>
      <c r="BM658" t="s">
        <v>1851</v>
      </c>
      <c r="BN658" t="s">
        <v>10948</v>
      </c>
      <c r="BO658" t="s">
        <v>79</v>
      </c>
      <c r="BP658">
        <v>9.84</v>
      </c>
    </row>
    <row r="659" spans="1:68" x14ac:dyDescent="0.25">
      <c r="A659" t="s">
        <v>144</v>
      </c>
      <c r="B659" t="s">
        <v>10948</v>
      </c>
      <c r="C659" t="s">
        <v>79</v>
      </c>
      <c r="D659">
        <v>36.744</v>
      </c>
      <c r="H659" s="1">
        <v>42447</v>
      </c>
      <c r="I659">
        <v>1061.682</v>
      </c>
      <c r="K659" s="1">
        <v>42447</v>
      </c>
      <c r="L659">
        <v>1061.682</v>
      </c>
      <c r="N659" s="1">
        <v>42357</v>
      </c>
      <c r="O659">
        <v>6120.6560000000009</v>
      </c>
      <c r="Q659" s="1">
        <v>42239</v>
      </c>
      <c r="R659">
        <v>1202.2779999999998</v>
      </c>
      <c r="T659" s="1">
        <v>42704</v>
      </c>
      <c r="U659">
        <v>970.14200000000005</v>
      </c>
      <c r="Y659" t="s">
        <v>3040</v>
      </c>
      <c r="Z659">
        <v>1287.9480000000003</v>
      </c>
      <c r="AB659" t="s">
        <v>3040</v>
      </c>
      <c r="AC659">
        <v>1287.9480000000003</v>
      </c>
      <c r="AE659" t="s">
        <v>741</v>
      </c>
      <c r="AF659">
        <v>1311.8760000000002</v>
      </c>
      <c r="AJ659" t="s">
        <v>3040</v>
      </c>
      <c r="AK659">
        <v>1287.9480000000003</v>
      </c>
      <c r="AN659" t="s">
        <v>3040</v>
      </c>
      <c r="AO659">
        <v>1287.9480000000003</v>
      </c>
      <c r="AQ659" t="s">
        <v>3040</v>
      </c>
      <c r="AR659">
        <v>1287.9480000000003</v>
      </c>
      <c r="AV659" t="s">
        <v>3040</v>
      </c>
      <c r="AW659">
        <v>1287.9480000000003</v>
      </c>
      <c r="BA659" t="s">
        <v>373</v>
      </c>
      <c r="BB659" t="s">
        <v>10948</v>
      </c>
      <c r="BC659">
        <v>2998.2959999999998</v>
      </c>
      <c r="BE659" t="s">
        <v>2179</v>
      </c>
      <c r="BF659" t="s">
        <v>10948</v>
      </c>
      <c r="BG659">
        <v>113.76</v>
      </c>
      <c r="BI659" t="s">
        <v>2637</v>
      </c>
      <c r="BJ659" t="s">
        <v>10948</v>
      </c>
      <c r="BK659">
        <v>3908.45</v>
      </c>
      <c r="BM659" t="s">
        <v>236</v>
      </c>
      <c r="BN659" t="s">
        <v>10948</v>
      </c>
      <c r="BO659" t="s">
        <v>79</v>
      </c>
      <c r="BP659">
        <v>17.28</v>
      </c>
    </row>
    <row r="660" spans="1:68" x14ac:dyDescent="0.25">
      <c r="A660" t="s">
        <v>1014</v>
      </c>
      <c r="B660" t="s">
        <v>10948</v>
      </c>
      <c r="C660" t="s">
        <v>55</v>
      </c>
      <c r="D660">
        <v>70.949999999999989</v>
      </c>
      <c r="H660" s="1">
        <v>42448</v>
      </c>
      <c r="I660">
        <v>138.68000000000004</v>
      </c>
      <c r="K660" s="1">
        <v>42448</v>
      </c>
      <c r="L660">
        <v>138.68000000000004</v>
      </c>
      <c r="N660" s="1">
        <v>42356</v>
      </c>
      <c r="O660">
        <v>935.28800000000012</v>
      </c>
      <c r="Q660" s="1">
        <v>42153</v>
      </c>
      <c r="R660">
        <v>1204.8419999999999</v>
      </c>
      <c r="T660" s="1">
        <v>42211</v>
      </c>
      <c r="U660">
        <v>969.22500000000025</v>
      </c>
      <c r="Y660" t="s">
        <v>2214</v>
      </c>
      <c r="Z660">
        <v>180.66</v>
      </c>
      <c r="AB660" t="s">
        <v>2214</v>
      </c>
      <c r="AC660">
        <v>180.66</v>
      </c>
      <c r="AE660" t="s">
        <v>2122</v>
      </c>
      <c r="AF660">
        <v>2207.9560000000001</v>
      </c>
      <c r="AJ660" t="s">
        <v>2214</v>
      </c>
      <c r="AK660">
        <v>180.66</v>
      </c>
      <c r="AN660" t="s">
        <v>2214</v>
      </c>
      <c r="AO660">
        <v>180.66</v>
      </c>
      <c r="AQ660" t="s">
        <v>2214</v>
      </c>
      <c r="AR660">
        <v>180.66</v>
      </c>
      <c r="AV660" t="s">
        <v>2214</v>
      </c>
      <c r="AW660">
        <v>180.66</v>
      </c>
      <c r="BA660" t="s">
        <v>2825</v>
      </c>
      <c r="BB660" t="s">
        <v>10948</v>
      </c>
      <c r="BC660">
        <v>258.78000000000003</v>
      </c>
      <c r="BE660" t="s">
        <v>2641</v>
      </c>
      <c r="BF660" t="s">
        <v>10948</v>
      </c>
      <c r="BG660">
        <v>113.56800000000001</v>
      </c>
      <c r="BI660" t="s">
        <v>2008</v>
      </c>
      <c r="BJ660" t="s">
        <v>10948</v>
      </c>
      <c r="BK660">
        <v>394.81600000000003</v>
      </c>
      <c r="BM660" t="s">
        <v>952</v>
      </c>
      <c r="BN660" t="s">
        <v>10948</v>
      </c>
      <c r="BO660" t="s">
        <v>79</v>
      </c>
      <c r="BP660">
        <v>111.104</v>
      </c>
    </row>
    <row r="661" spans="1:68" x14ac:dyDescent="0.25">
      <c r="C661" t="s">
        <v>12</v>
      </c>
      <c r="D661">
        <v>118.25</v>
      </c>
      <c r="H661" s="1">
        <v>42449</v>
      </c>
      <c r="I661">
        <v>928.31100000000004</v>
      </c>
      <c r="K661" s="1">
        <v>42449</v>
      </c>
      <c r="L661">
        <v>928.31100000000004</v>
      </c>
      <c r="N661" s="1">
        <v>42355</v>
      </c>
      <c r="O661">
        <v>1918.492</v>
      </c>
      <c r="Q661" s="1">
        <v>42332</v>
      </c>
      <c r="R661">
        <v>1218.7640000000001</v>
      </c>
      <c r="T661" s="1">
        <v>42223</v>
      </c>
      <c r="U661">
        <v>968.2059999999999</v>
      </c>
      <c r="Y661" t="s">
        <v>680</v>
      </c>
      <c r="Z661">
        <v>4829.2500000000009</v>
      </c>
      <c r="AB661" t="s">
        <v>680</v>
      </c>
      <c r="AC661">
        <v>4829.2500000000009</v>
      </c>
      <c r="AE661" t="s">
        <v>2888</v>
      </c>
      <c r="AF661">
        <v>3680.538</v>
      </c>
      <c r="AJ661" t="s">
        <v>680</v>
      </c>
      <c r="AK661">
        <v>4829.2500000000009</v>
      </c>
      <c r="AN661" t="s">
        <v>680</v>
      </c>
      <c r="AO661">
        <v>4829.2500000000009</v>
      </c>
      <c r="AQ661" t="s">
        <v>680</v>
      </c>
      <c r="AR661">
        <v>4829.2500000000009</v>
      </c>
      <c r="AV661" t="s">
        <v>680</v>
      </c>
      <c r="AW661">
        <v>4829.2500000000009</v>
      </c>
      <c r="BA661" t="s">
        <v>1398</v>
      </c>
      <c r="BB661" t="s">
        <v>10948</v>
      </c>
      <c r="BC661">
        <v>675.22</v>
      </c>
      <c r="BE661" t="s">
        <v>2777</v>
      </c>
      <c r="BF661" t="s">
        <v>10948</v>
      </c>
      <c r="BG661">
        <v>113.55200000000001</v>
      </c>
      <c r="BI661" t="s">
        <v>1557</v>
      </c>
      <c r="BJ661" t="s">
        <v>10948</v>
      </c>
      <c r="BK661">
        <v>676.3900000000001</v>
      </c>
      <c r="BM661" t="s">
        <v>290</v>
      </c>
      <c r="BN661" t="s">
        <v>10948</v>
      </c>
      <c r="BO661" t="s">
        <v>79</v>
      </c>
      <c r="BP661">
        <v>29.339999999999996</v>
      </c>
    </row>
    <row r="662" spans="1:68" x14ac:dyDescent="0.25">
      <c r="A662" t="s">
        <v>765</v>
      </c>
      <c r="B662" t="s">
        <v>10948</v>
      </c>
      <c r="C662" t="s">
        <v>79</v>
      </c>
      <c r="D662">
        <v>5.3520000000000003</v>
      </c>
      <c r="H662" s="1">
        <v>42450</v>
      </c>
      <c r="I662">
        <v>645.70600000000002</v>
      </c>
      <c r="K662" s="1">
        <v>42450</v>
      </c>
      <c r="L662">
        <v>645.70600000000002</v>
      </c>
      <c r="N662" s="1">
        <v>42354</v>
      </c>
      <c r="O662">
        <v>4.9800000000000004</v>
      </c>
      <c r="Q662" s="1">
        <v>42541</v>
      </c>
      <c r="R662">
        <v>1229.5480000000002</v>
      </c>
      <c r="T662" s="1">
        <v>42731</v>
      </c>
      <c r="U662">
        <v>959.4899999999999</v>
      </c>
      <c r="Y662" t="s">
        <v>1935</v>
      </c>
      <c r="Z662">
        <v>3397.308</v>
      </c>
      <c r="AB662" t="s">
        <v>1935</v>
      </c>
      <c r="AC662">
        <v>3397.308</v>
      </c>
      <c r="AE662" t="s">
        <v>2732</v>
      </c>
      <c r="AF662">
        <v>694.19399999999996</v>
      </c>
      <c r="AJ662" t="s">
        <v>1935</v>
      </c>
      <c r="AK662">
        <v>3397.308</v>
      </c>
      <c r="AN662" t="s">
        <v>1935</v>
      </c>
      <c r="AO662">
        <v>3397.308</v>
      </c>
      <c r="AQ662" t="s">
        <v>1935</v>
      </c>
      <c r="AR662">
        <v>3397.308</v>
      </c>
      <c r="AV662" t="s">
        <v>1935</v>
      </c>
      <c r="AW662">
        <v>3397.308</v>
      </c>
      <c r="BA662" t="s">
        <v>2182</v>
      </c>
      <c r="BB662" t="s">
        <v>10948</v>
      </c>
      <c r="BC662">
        <v>214.7</v>
      </c>
      <c r="BE662" t="s">
        <v>305</v>
      </c>
      <c r="BF662" t="s">
        <v>10948</v>
      </c>
      <c r="BG662">
        <v>111.96000000000001</v>
      </c>
      <c r="BI662" t="s">
        <v>2882</v>
      </c>
      <c r="BJ662" t="s">
        <v>10948</v>
      </c>
      <c r="BK662">
        <v>93.031999999999982</v>
      </c>
      <c r="BM662" t="s">
        <v>68</v>
      </c>
      <c r="BN662" t="s">
        <v>10948</v>
      </c>
      <c r="BO662" t="s">
        <v>79</v>
      </c>
      <c r="BP662">
        <v>7.8719999999999999</v>
      </c>
    </row>
    <row r="663" spans="1:68" x14ac:dyDescent="0.25">
      <c r="C663" t="s">
        <v>12</v>
      </c>
      <c r="D663">
        <v>14.272</v>
      </c>
      <c r="H663" s="1">
        <v>42451</v>
      </c>
      <c r="I663">
        <v>226.46800000000002</v>
      </c>
      <c r="K663" s="1">
        <v>42451</v>
      </c>
      <c r="L663">
        <v>226.46800000000002</v>
      </c>
      <c r="N663" s="1">
        <v>42353</v>
      </c>
      <c r="O663">
        <v>5494.7959999999994</v>
      </c>
      <c r="Q663" s="1">
        <v>42633</v>
      </c>
      <c r="R663">
        <v>1232.0039999999999</v>
      </c>
      <c r="T663" s="1">
        <v>42470</v>
      </c>
      <c r="U663">
        <v>950.59400000000005</v>
      </c>
      <c r="Y663" t="s">
        <v>1225</v>
      </c>
      <c r="Z663">
        <v>4479.03</v>
      </c>
      <c r="AB663" t="s">
        <v>1225</v>
      </c>
      <c r="AC663">
        <v>4479.03</v>
      </c>
      <c r="AE663" t="s">
        <v>1158</v>
      </c>
      <c r="AF663">
        <v>1842.268</v>
      </c>
      <c r="AJ663" t="s">
        <v>1225</v>
      </c>
      <c r="AK663">
        <v>4479.03</v>
      </c>
      <c r="AN663" t="s">
        <v>1225</v>
      </c>
      <c r="AO663">
        <v>4479.03</v>
      </c>
      <c r="AQ663" t="s">
        <v>1225</v>
      </c>
      <c r="AR663">
        <v>4479.03</v>
      </c>
      <c r="AV663" t="s">
        <v>1225</v>
      </c>
      <c r="AW663">
        <v>4479.03</v>
      </c>
      <c r="BA663" t="s">
        <v>288</v>
      </c>
      <c r="BB663" t="s">
        <v>10948</v>
      </c>
      <c r="BC663">
        <v>508.89799999999997</v>
      </c>
      <c r="BE663" t="s">
        <v>153</v>
      </c>
      <c r="BF663" t="s">
        <v>10948</v>
      </c>
      <c r="BG663">
        <v>111.96</v>
      </c>
      <c r="BI663" t="s">
        <v>900</v>
      </c>
      <c r="BJ663" t="s">
        <v>10948</v>
      </c>
      <c r="BK663">
        <v>17.380000000000003</v>
      </c>
      <c r="BM663" t="s">
        <v>2802</v>
      </c>
      <c r="BN663" t="s">
        <v>10948</v>
      </c>
      <c r="BO663" t="s">
        <v>79</v>
      </c>
      <c r="BP663">
        <v>14.784000000000001</v>
      </c>
    </row>
    <row r="664" spans="1:68" x14ac:dyDescent="0.25">
      <c r="A664" t="s">
        <v>947</v>
      </c>
      <c r="B664" t="s">
        <v>10948</v>
      </c>
      <c r="C664" t="s">
        <v>55</v>
      </c>
      <c r="D664">
        <v>158.36800000000002</v>
      </c>
      <c r="H664" s="1">
        <v>42453</v>
      </c>
      <c r="I664">
        <v>745.77399999999989</v>
      </c>
      <c r="K664" s="1">
        <v>42453</v>
      </c>
      <c r="L664">
        <v>745.77399999999989</v>
      </c>
      <c r="N664" s="1">
        <v>42352</v>
      </c>
      <c r="O664">
        <v>858.30400000000009</v>
      </c>
      <c r="Q664" s="1">
        <v>42799</v>
      </c>
      <c r="R664">
        <v>1240.02</v>
      </c>
      <c r="T664" s="1">
        <v>41777</v>
      </c>
      <c r="U664">
        <v>948.94800000000009</v>
      </c>
      <c r="Y664" t="s">
        <v>1839</v>
      </c>
      <c r="Z664">
        <v>477.3</v>
      </c>
      <c r="AB664" t="s">
        <v>1839</v>
      </c>
      <c r="AC664">
        <v>477.3</v>
      </c>
      <c r="AE664" t="s">
        <v>1330</v>
      </c>
      <c r="AF664">
        <v>3989.7340000000004</v>
      </c>
      <c r="AJ664" t="s">
        <v>1839</v>
      </c>
      <c r="AK664">
        <v>477.3</v>
      </c>
      <c r="AN664" t="s">
        <v>1839</v>
      </c>
      <c r="AO664">
        <v>477.3</v>
      </c>
      <c r="AQ664" t="s">
        <v>1839</v>
      </c>
      <c r="AR664">
        <v>477.3</v>
      </c>
      <c r="AV664" t="s">
        <v>1839</v>
      </c>
      <c r="AW664">
        <v>477.3</v>
      </c>
      <c r="BA664" t="s">
        <v>1083</v>
      </c>
      <c r="BB664" t="s">
        <v>10948</v>
      </c>
      <c r="BC664">
        <v>548.54999999999995</v>
      </c>
      <c r="BE664" t="s">
        <v>3006</v>
      </c>
      <c r="BF664" t="s">
        <v>10948</v>
      </c>
      <c r="BG664">
        <v>111.88800000000001</v>
      </c>
      <c r="BI664" t="s">
        <v>2144</v>
      </c>
      <c r="BJ664" t="s">
        <v>10948</v>
      </c>
      <c r="BK664">
        <v>1001.896</v>
      </c>
      <c r="BM664" t="s">
        <v>1382</v>
      </c>
      <c r="BN664" t="s">
        <v>10948</v>
      </c>
      <c r="BO664" t="s">
        <v>79</v>
      </c>
      <c r="BP664">
        <v>34.650000000000006</v>
      </c>
    </row>
    <row r="665" spans="1:68" x14ac:dyDescent="0.25">
      <c r="C665" t="s">
        <v>12</v>
      </c>
      <c r="D665">
        <v>45.248000000000005</v>
      </c>
      <c r="H665" s="1">
        <v>42454</v>
      </c>
      <c r="I665">
        <v>1346.97</v>
      </c>
      <c r="K665" s="1">
        <v>42454</v>
      </c>
      <c r="L665">
        <v>1346.97</v>
      </c>
      <c r="N665" s="1">
        <v>42351</v>
      </c>
      <c r="O665">
        <v>1023.3860000000002</v>
      </c>
      <c r="Q665" s="1">
        <v>41904</v>
      </c>
      <c r="R665">
        <v>1240.2660000000001</v>
      </c>
      <c r="T665" s="1">
        <v>42847</v>
      </c>
      <c r="U665">
        <v>947.69200000000012</v>
      </c>
      <c r="Y665" t="s">
        <v>1196</v>
      </c>
      <c r="Z665">
        <v>4006.44</v>
      </c>
      <c r="AB665" t="s">
        <v>1196</v>
      </c>
      <c r="AC665">
        <v>4006.44</v>
      </c>
      <c r="AE665" t="s">
        <v>3138</v>
      </c>
      <c r="AF665">
        <v>3178.1300000000006</v>
      </c>
      <c r="AJ665" t="s">
        <v>1196</v>
      </c>
      <c r="AK665">
        <v>4006.44</v>
      </c>
      <c r="AN665" t="s">
        <v>1196</v>
      </c>
      <c r="AO665">
        <v>4006.44</v>
      </c>
      <c r="AQ665" t="s">
        <v>1196</v>
      </c>
      <c r="AR665">
        <v>4006.44</v>
      </c>
      <c r="AV665" t="s">
        <v>1196</v>
      </c>
      <c r="AW665">
        <v>4006.44</v>
      </c>
      <c r="BA665" t="s">
        <v>1564</v>
      </c>
      <c r="BB665" t="s">
        <v>10948</v>
      </c>
      <c r="BC665">
        <v>1150.9199999999998</v>
      </c>
      <c r="BE665" t="s">
        <v>952</v>
      </c>
      <c r="BF665" t="s">
        <v>10948</v>
      </c>
      <c r="BG665">
        <v>111.104</v>
      </c>
      <c r="BI665" t="s">
        <v>2797</v>
      </c>
      <c r="BJ665" t="s">
        <v>10948</v>
      </c>
      <c r="BK665">
        <v>868.58999999999992</v>
      </c>
      <c r="BM665" t="s">
        <v>2168</v>
      </c>
      <c r="BN665" t="s">
        <v>10948</v>
      </c>
      <c r="BO665" t="s">
        <v>79</v>
      </c>
      <c r="BP665">
        <v>3.64</v>
      </c>
    </row>
    <row r="666" spans="1:68" x14ac:dyDescent="0.25">
      <c r="C666" t="s">
        <v>21</v>
      </c>
      <c r="D666">
        <v>84.84</v>
      </c>
      <c r="H666" s="1">
        <v>42455</v>
      </c>
      <c r="I666">
        <v>682.24599999999998</v>
      </c>
      <c r="K666" s="1">
        <v>42455</v>
      </c>
      <c r="L666">
        <v>682.24599999999998</v>
      </c>
      <c r="N666" s="1">
        <v>42350</v>
      </c>
      <c r="O666">
        <v>1448.854</v>
      </c>
      <c r="Q666" s="1">
        <v>42777</v>
      </c>
      <c r="R666">
        <v>1241.5160000000001</v>
      </c>
      <c r="T666" s="1">
        <v>42663</v>
      </c>
      <c r="U666">
        <v>946.17399999999998</v>
      </c>
      <c r="Y666" t="s">
        <v>341</v>
      </c>
      <c r="Z666">
        <v>867.76800000000026</v>
      </c>
      <c r="AB666" t="s">
        <v>341</v>
      </c>
      <c r="AC666">
        <v>867.76800000000026</v>
      </c>
      <c r="AE666" t="s">
        <v>2649</v>
      </c>
      <c r="AF666">
        <v>5801.8159999999989</v>
      </c>
      <c r="AJ666" t="s">
        <v>341</v>
      </c>
      <c r="AK666">
        <v>867.76800000000026</v>
      </c>
      <c r="AN666" t="s">
        <v>341</v>
      </c>
      <c r="AO666">
        <v>867.76800000000026</v>
      </c>
      <c r="AQ666" t="s">
        <v>341</v>
      </c>
      <c r="AR666">
        <v>867.76800000000026</v>
      </c>
      <c r="AV666" t="s">
        <v>341</v>
      </c>
      <c r="AW666">
        <v>867.76800000000026</v>
      </c>
      <c r="BA666" t="s">
        <v>2397</v>
      </c>
      <c r="BB666" t="s">
        <v>10948</v>
      </c>
      <c r="BC666">
        <v>383.64</v>
      </c>
      <c r="BE666" t="s">
        <v>1704</v>
      </c>
      <c r="BF666" t="s">
        <v>10948</v>
      </c>
      <c r="BG666">
        <v>110.72</v>
      </c>
      <c r="BI666" t="s">
        <v>1622</v>
      </c>
      <c r="BJ666" t="s">
        <v>10948</v>
      </c>
      <c r="BK666">
        <v>871.80000000000007</v>
      </c>
      <c r="BM666" t="s">
        <v>2268</v>
      </c>
      <c r="BN666" t="s">
        <v>10948</v>
      </c>
      <c r="BO666" t="s">
        <v>79</v>
      </c>
      <c r="BP666">
        <v>2.88</v>
      </c>
    </row>
    <row r="667" spans="1:68" x14ac:dyDescent="0.25">
      <c r="A667" t="s">
        <v>1060</v>
      </c>
      <c r="B667" t="s">
        <v>10948</v>
      </c>
      <c r="C667" t="s">
        <v>12</v>
      </c>
      <c r="D667">
        <v>223.88799999999998</v>
      </c>
      <c r="H667" s="1">
        <v>42456</v>
      </c>
      <c r="I667">
        <v>92.699999999999989</v>
      </c>
      <c r="K667" s="1">
        <v>42456</v>
      </c>
      <c r="L667">
        <v>92.699999999999989</v>
      </c>
      <c r="N667" s="1">
        <v>42349</v>
      </c>
      <c r="O667">
        <v>1590.8940000000002</v>
      </c>
      <c r="Q667" s="1">
        <v>41964</v>
      </c>
      <c r="R667">
        <v>1249.6219999999998</v>
      </c>
      <c r="T667" s="1">
        <v>41721</v>
      </c>
      <c r="U667">
        <v>945.06399999999996</v>
      </c>
      <c r="Y667" t="s">
        <v>1819</v>
      </c>
      <c r="Z667">
        <v>182.50799999999998</v>
      </c>
      <c r="AB667" t="s">
        <v>1819</v>
      </c>
      <c r="AC667">
        <v>182.50799999999998</v>
      </c>
      <c r="AE667" t="s">
        <v>1840</v>
      </c>
      <c r="AF667">
        <v>151.65600000000001</v>
      </c>
      <c r="AJ667" t="s">
        <v>1819</v>
      </c>
      <c r="AK667">
        <v>182.50799999999998</v>
      </c>
      <c r="AN667" t="s">
        <v>1819</v>
      </c>
      <c r="AO667">
        <v>182.50799999999998</v>
      </c>
      <c r="AQ667" t="s">
        <v>1819</v>
      </c>
      <c r="AR667">
        <v>182.50799999999998</v>
      </c>
      <c r="AV667" t="s">
        <v>1819</v>
      </c>
      <c r="AW667">
        <v>182.50799999999998</v>
      </c>
      <c r="BA667" t="s">
        <v>1216</v>
      </c>
      <c r="BB667" t="s">
        <v>10948</v>
      </c>
      <c r="BC667">
        <v>164.52</v>
      </c>
      <c r="BE667" t="s">
        <v>671</v>
      </c>
      <c r="BF667" t="s">
        <v>10948</v>
      </c>
      <c r="BG667">
        <v>110.40799999999999</v>
      </c>
      <c r="BI667" t="s">
        <v>373</v>
      </c>
      <c r="BJ667" t="s">
        <v>10948</v>
      </c>
      <c r="BK667">
        <v>2998.2959999999998</v>
      </c>
      <c r="BM667" t="s">
        <v>1028</v>
      </c>
      <c r="BN667" t="s">
        <v>10948</v>
      </c>
      <c r="BO667" t="s">
        <v>79</v>
      </c>
      <c r="BP667">
        <v>138.88</v>
      </c>
    </row>
    <row r="668" spans="1:68" x14ac:dyDescent="0.25">
      <c r="A668" t="s">
        <v>622</v>
      </c>
      <c r="B668" t="s">
        <v>10948</v>
      </c>
      <c r="C668" t="s">
        <v>21</v>
      </c>
      <c r="D668">
        <v>14.52</v>
      </c>
      <c r="H668" s="1">
        <v>42457</v>
      </c>
      <c r="I668">
        <v>125.3</v>
      </c>
      <c r="K668" s="1">
        <v>42457</v>
      </c>
      <c r="L668">
        <v>125.3</v>
      </c>
      <c r="N668" s="1">
        <v>42348</v>
      </c>
      <c r="O668">
        <v>3080.380000000001</v>
      </c>
      <c r="Q668" s="1">
        <v>41749</v>
      </c>
      <c r="R668">
        <v>1250.45</v>
      </c>
      <c r="T668" s="1">
        <v>42841</v>
      </c>
      <c r="U668">
        <v>944.42899999999997</v>
      </c>
      <c r="Y668" t="s">
        <v>2127</v>
      </c>
      <c r="Z668">
        <v>262.66800000000001</v>
      </c>
      <c r="AB668" t="s">
        <v>2127</v>
      </c>
      <c r="AC668">
        <v>262.66800000000001</v>
      </c>
      <c r="AE668" t="s">
        <v>578</v>
      </c>
      <c r="AF668">
        <v>246.64800000000002</v>
      </c>
      <c r="AJ668" t="s">
        <v>2127</v>
      </c>
      <c r="AK668">
        <v>262.66800000000001</v>
      </c>
      <c r="AN668" t="s">
        <v>2127</v>
      </c>
      <c r="AO668">
        <v>262.66800000000001</v>
      </c>
      <c r="AQ668" t="s">
        <v>2127</v>
      </c>
      <c r="AR668">
        <v>262.66800000000001</v>
      </c>
      <c r="AV668" t="s">
        <v>2127</v>
      </c>
      <c r="AW668">
        <v>262.66800000000001</v>
      </c>
      <c r="BA668" t="s">
        <v>2166</v>
      </c>
      <c r="BB668" t="s">
        <v>10948</v>
      </c>
      <c r="BC668">
        <v>8749.9500000000007</v>
      </c>
      <c r="BE668" t="s">
        <v>1544</v>
      </c>
      <c r="BF668" t="s">
        <v>10948</v>
      </c>
      <c r="BG668">
        <v>110.32</v>
      </c>
      <c r="BI668" t="s">
        <v>2825</v>
      </c>
      <c r="BJ668" t="s">
        <v>10948</v>
      </c>
      <c r="BK668">
        <v>258.78000000000003</v>
      </c>
      <c r="BM668" t="s">
        <v>1446</v>
      </c>
      <c r="BN668" t="s">
        <v>10948</v>
      </c>
      <c r="BO668" t="s">
        <v>79</v>
      </c>
      <c r="BP668">
        <v>11.16</v>
      </c>
    </row>
    <row r="669" spans="1:68" x14ac:dyDescent="0.25">
      <c r="A669" t="s">
        <v>456</v>
      </c>
      <c r="B669" t="s">
        <v>10948</v>
      </c>
      <c r="C669" t="s">
        <v>21</v>
      </c>
      <c r="D669">
        <v>6.96</v>
      </c>
      <c r="H669" s="1">
        <v>42458</v>
      </c>
      <c r="I669">
        <v>2659.3389999999999</v>
      </c>
      <c r="K669" s="1">
        <v>42458</v>
      </c>
      <c r="L669">
        <v>2659.3389999999999</v>
      </c>
      <c r="N669" s="1">
        <v>42347</v>
      </c>
      <c r="O669">
        <v>34.019999999999996</v>
      </c>
      <c r="Q669" s="1">
        <v>42804</v>
      </c>
      <c r="R669">
        <v>1252.952</v>
      </c>
      <c r="T669" s="1">
        <v>42708</v>
      </c>
      <c r="U669">
        <v>944.28600000000006</v>
      </c>
      <c r="Y669" t="s">
        <v>1994</v>
      </c>
      <c r="Z669">
        <v>1125.1479999999999</v>
      </c>
      <c r="AB669" t="s">
        <v>1994</v>
      </c>
      <c r="AC669">
        <v>1125.1479999999999</v>
      </c>
      <c r="AE669" t="s">
        <v>2069</v>
      </c>
      <c r="AF669">
        <v>170.62</v>
      </c>
      <c r="AJ669" t="s">
        <v>1994</v>
      </c>
      <c r="AK669">
        <v>1125.1479999999999</v>
      </c>
      <c r="AN669" t="s">
        <v>1994</v>
      </c>
      <c r="AO669">
        <v>1125.1479999999999</v>
      </c>
      <c r="AQ669" t="s">
        <v>1994</v>
      </c>
      <c r="AR669">
        <v>1125.1479999999999</v>
      </c>
      <c r="AV669" t="s">
        <v>1994</v>
      </c>
      <c r="AW669">
        <v>1125.1479999999999</v>
      </c>
      <c r="BA669" t="s">
        <v>562</v>
      </c>
      <c r="BB669" t="s">
        <v>10948</v>
      </c>
      <c r="BC669">
        <v>60.12</v>
      </c>
      <c r="BE669" t="s">
        <v>2886</v>
      </c>
      <c r="BF669" t="s">
        <v>10948</v>
      </c>
      <c r="BG669">
        <v>109.95</v>
      </c>
      <c r="BI669" t="s">
        <v>1398</v>
      </c>
      <c r="BJ669" t="s">
        <v>10948</v>
      </c>
      <c r="BK669">
        <v>675.22</v>
      </c>
      <c r="BM669" t="s">
        <v>1194</v>
      </c>
      <c r="BN669" t="s">
        <v>10948</v>
      </c>
      <c r="BO669" t="s">
        <v>79</v>
      </c>
      <c r="BP669">
        <v>59.975999999999999</v>
      </c>
    </row>
    <row r="670" spans="1:68" x14ac:dyDescent="0.25">
      <c r="A670" t="s">
        <v>1763</v>
      </c>
      <c r="B670" t="s">
        <v>10948</v>
      </c>
      <c r="C670" t="s">
        <v>21</v>
      </c>
      <c r="D670">
        <v>27.92</v>
      </c>
      <c r="H670" s="1">
        <v>42459</v>
      </c>
      <c r="I670">
        <v>11.34</v>
      </c>
      <c r="K670" s="1">
        <v>42459</v>
      </c>
      <c r="L670">
        <v>11.34</v>
      </c>
      <c r="N670" s="1">
        <v>42346</v>
      </c>
      <c r="O670">
        <v>2672.7280000000001</v>
      </c>
      <c r="Q670" s="1">
        <v>42846</v>
      </c>
      <c r="R670">
        <v>1254.5640000000001</v>
      </c>
      <c r="T670" s="1">
        <v>41805</v>
      </c>
      <c r="U670">
        <v>942.97399999999993</v>
      </c>
      <c r="Y670" t="s">
        <v>657</v>
      </c>
      <c r="Z670">
        <v>1722.2</v>
      </c>
      <c r="AB670" t="s">
        <v>657</v>
      </c>
      <c r="AC670">
        <v>1722.2</v>
      </c>
      <c r="AE670" t="s">
        <v>1117</v>
      </c>
      <c r="AF670">
        <v>19.700000000000003</v>
      </c>
      <c r="AJ670" t="s">
        <v>657</v>
      </c>
      <c r="AK670">
        <v>1722.2</v>
      </c>
      <c r="AN670" t="s">
        <v>657</v>
      </c>
      <c r="AO670">
        <v>1722.2</v>
      </c>
      <c r="AQ670" t="s">
        <v>657</v>
      </c>
      <c r="AR670">
        <v>1722.2</v>
      </c>
      <c r="AV670" t="s">
        <v>657</v>
      </c>
      <c r="AW670">
        <v>1722.2</v>
      </c>
      <c r="BA670" t="s">
        <v>2215</v>
      </c>
      <c r="BB670" t="s">
        <v>10948</v>
      </c>
      <c r="BC670">
        <v>40.46</v>
      </c>
      <c r="BE670" t="s">
        <v>292</v>
      </c>
      <c r="BF670" t="s">
        <v>10948</v>
      </c>
      <c r="BG670">
        <v>109.92</v>
      </c>
      <c r="BI670" t="s">
        <v>2182</v>
      </c>
      <c r="BJ670" t="s">
        <v>10948</v>
      </c>
      <c r="BK670">
        <v>214.7</v>
      </c>
      <c r="BM670" t="s">
        <v>2695</v>
      </c>
      <c r="BN670" t="s">
        <v>10948</v>
      </c>
      <c r="BO670" t="s">
        <v>79</v>
      </c>
      <c r="BP670">
        <v>72</v>
      </c>
    </row>
    <row r="671" spans="1:68" x14ac:dyDescent="0.25">
      <c r="A671" t="s">
        <v>1575</v>
      </c>
      <c r="B671" t="s">
        <v>10948</v>
      </c>
      <c r="C671" t="s">
        <v>55</v>
      </c>
      <c r="D671">
        <v>49.76</v>
      </c>
      <c r="H671" s="1">
        <v>42460</v>
      </c>
      <c r="I671">
        <v>640.76200000000006</v>
      </c>
      <c r="K671" s="1">
        <v>42460</v>
      </c>
      <c r="L671">
        <v>640.76200000000006</v>
      </c>
      <c r="N671" s="1">
        <v>42345</v>
      </c>
      <c r="O671">
        <v>1338.2980000000002</v>
      </c>
      <c r="Q671" s="1">
        <v>42818</v>
      </c>
      <c r="R671">
        <v>1257.2980000000002</v>
      </c>
      <c r="T671" s="1">
        <v>41996</v>
      </c>
      <c r="U671">
        <v>942.10800000000017</v>
      </c>
      <c r="Y671" t="s">
        <v>3115</v>
      </c>
      <c r="Z671">
        <v>571.20000000000005</v>
      </c>
      <c r="AB671" t="s">
        <v>3115</v>
      </c>
      <c r="AC671">
        <v>571.20000000000005</v>
      </c>
      <c r="AE671" t="s">
        <v>1911</v>
      </c>
      <c r="AF671">
        <v>409.53600000000006</v>
      </c>
      <c r="AJ671" t="s">
        <v>3115</v>
      </c>
      <c r="AK671">
        <v>571.20000000000005</v>
      </c>
      <c r="AN671" t="s">
        <v>3115</v>
      </c>
      <c r="AO671">
        <v>571.20000000000005</v>
      </c>
      <c r="AQ671" t="s">
        <v>3115</v>
      </c>
      <c r="AR671">
        <v>571.20000000000005</v>
      </c>
      <c r="AV671" t="s">
        <v>3115</v>
      </c>
      <c r="AW671">
        <v>571.20000000000005</v>
      </c>
      <c r="BA671" t="s">
        <v>843</v>
      </c>
      <c r="BB671" t="s">
        <v>10948</v>
      </c>
      <c r="BC671">
        <v>145</v>
      </c>
      <c r="BE671" t="s">
        <v>2638</v>
      </c>
      <c r="BF671" t="s">
        <v>10948</v>
      </c>
      <c r="BG671">
        <v>109.9</v>
      </c>
      <c r="BI671" t="s">
        <v>288</v>
      </c>
      <c r="BJ671" t="s">
        <v>10948</v>
      </c>
      <c r="BK671">
        <v>508.89799999999997</v>
      </c>
      <c r="BM671" t="s">
        <v>141</v>
      </c>
      <c r="BN671" t="s">
        <v>10948</v>
      </c>
      <c r="BO671" t="s">
        <v>79</v>
      </c>
      <c r="BP671">
        <v>1091.93</v>
      </c>
    </row>
    <row r="672" spans="1:68" x14ac:dyDescent="0.25">
      <c r="C672" t="s">
        <v>79</v>
      </c>
      <c r="D672">
        <v>24.88</v>
      </c>
      <c r="H672" s="1">
        <v>42461</v>
      </c>
      <c r="I672">
        <v>2161.48</v>
      </c>
      <c r="K672" s="1">
        <v>42461</v>
      </c>
      <c r="L672">
        <v>2161.48</v>
      </c>
      <c r="N672" s="1">
        <v>42344</v>
      </c>
      <c r="O672">
        <v>6061.5019999999986</v>
      </c>
      <c r="Q672" s="1">
        <v>42979</v>
      </c>
      <c r="R672">
        <v>1261.8100000000002</v>
      </c>
      <c r="T672" s="1">
        <v>42895</v>
      </c>
      <c r="U672">
        <v>939.13300000000015</v>
      </c>
      <c r="Y672" t="s">
        <v>854</v>
      </c>
      <c r="Z672">
        <v>217.22399999999996</v>
      </c>
      <c r="AB672" t="s">
        <v>854</v>
      </c>
      <c r="AC672">
        <v>217.22399999999996</v>
      </c>
      <c r="AE672" t="s">
        <v>1559</v>
      </c>
      <c r="AF672">
        <v>1341.5219999999999</v>
      </c>
      <c r="AJ672" t="s">
        <v>854</v>
      </c>
      <c r="AK672">
        <v>217.22399999999996</v>
      </c>
      <c r="AN672" t="s">
        <v>854</v>
      </c>
      <c r="AO672">
        <v>217.22399999999996</v>
      </c>
      <c r="AQ672" t="s">
        <v>854</v>
      </c>
      <c r="AR672">
        <v>217.22399999999996</v>
      </c>
      <c r="AV672" t="s">
        <v>854</v>
      </c>
      <c r="AW672">
        <v>217.22399999999996</v>
      </c>
      <c r="BA672" t="s">
        <v>111</v>
      </c>
      <c r="BB672" t="s">
        <v>10948</v>
      </c>
      <c r="BC672">
        <v>705.54399999999998</v>
      </c>
      <c r="BE672" t="s">
        <v>263</v>
      </c>
      <c r="BF672" t="s">
        <v>10948</v>
      </c>
      <c r="BG672">
        <v>109.9</v>
      </c>
      <c r="BI672" t="s">
        <v>1083</v>
      </c>
      <c r="BJ672" t="s">
        <v>10948</v>
      </c>
      <c r="BK672">
        <v>548.54999999999995</v>
      </c>
      <c r="BM672" t="s">
        <v>1867</v>
      </c>
      <c r="BN672" t="s">
        <v>10948</v>
      </c>
      <c r="BO672" t="s">
        <v>79</v>
      </c>
      <c r="BP672">
        <v>143.98199999999997</v>
      </c>
    </row>
    <row r="673" spans="1:68" x14ac:dyDescent="0.25">
      <c r="C673" t="s">
        <v>21</v>
      </c>
      <c r="D673">
        <v>39.808</v>
      </c>
      <c r="H673" s="1">
        <v>42462</v>
      </c>
      <c r="I673">
        <v>1454.9</v>
      </c>
      <c r="K673" s="1">
        <v>42462</v>
      </c>
      <c r="L673">
        <v>1454.9</v>
      </c>
      <c r="N673" s="1">
        <v>42343</v>
      </c>
      <c r="O673">
        <v>897.322</v>
      </c>
      <c r="Q673" s="1">
        <v>41988</v>
      </c>
      <c r="R673">
        <v>1264.4659999999999</v>
      </c>
      <c r="T673" s="1">
        <v>42356</v>
      </c>
      <c r="U673">
        <v>935.28800000000012</v>
      </c>
      <c r="Y673" t="s">
        <v>920</v>
      </c>
      <c r="Z673">
        <v>97.68</v>
      </c>
      <c r="AB673" t="s">
        <v>920</v>
      </c>
      <c r="AC673">
        <v>97.68</v>
      </c>
      <c r="AE673" t="s">
        <v>146</v>
      </c>
      <c r="AF673">
        <v>2913.9139999999998</v>
      </c>
      <c r="AJ673" t="s">
        <v>920</v>
      </c>
      <c r="AK673">
        <v>97.68</v>
      </c>
      <c r="AN673" t="s">
        <v>920</v>
      </c>
      <c r="AO673">
        <v>97.68</v>
      </c>
      <c r="AQ673" t="s">
        <v>920</v>
      </c>
      <c r="AR673">
        <v>97.68</v>
      </c>
      <c r="AV673" t="s">
        <v>920</v>
      </c>
      <c r="AW673">
        <v>97.68</v>
      </c>
      <c r="BA673" t="s">
        <v>2685</v>
      </c>
      <c r="BB673" t="s">
        <v>10948</v>
      </c>
      <c r="BC673">
        <v>27.984000000000002</v>
      </c>
      <c r="BE673" t="s">
        <v>1497</v>
      </c>
      <c r="BF673" t="s">
        <v>10948</v>
      </c>
      <c r="BG673">
        <v>109.8</v>
      </c>
      <c r="BI673" t="s">
        <v>1564</v>
      </c>
      <c r="BJ673" t="s">
        <v>10948</v>
      </c>
      <c r="BK673">
        <v>1150.9199999999998</v>
      </c>
      <c r="BM673" t="s">
        <v>801</v>
      </c>
      <c r="BN673" t="s">
        <v>10948</v>
      </c>
      <c r="BO673" t="s">
        <v>79</v>
      </c>
      <c r="BP673">
        <v>199.75</v>
      </c>
    </row>
    <row r="674" spans="1:68" x14ac:dyDescent="0.25">
      <c r="A674" t="s">
        <v>317</v>
      </c>
      <c r="B674" t="s">
        <v>10948</v>
      </c>
      <c r="C674" t="s">
        <v>79</v>
      </c>
      <c r="D674">
        <v>2.6720000000000002</v>
      </c>
      <c r="H674" s="1">
        <v>42463</v>
      </c>
      <c r="I674">
        <v>441.19799999999998</v>
      </c>
      <c r="K674" s="1">
        <v>42463</v>
      </c>
      <c r="L674">
        <v>441.19799999999998</v>
      </c>
      <c r="N674" s="1">
        <v>42342</v>
      </c>
      <c r="O674">
        <v>5185.8139999999985</v>
      </c>
      <c r="Q674" s="1">
        <v>42279</v>
      </c>
      <c r="R674">
        <v>1269.2660000000001</v>
      </c>
      <c r="T674" s="1">
        <v>42252</v>
      </c>
      <c r="U674">
        <v>934.10300000000007</v>
      </c>
      <c r="Y674" t="s">
        <v>520</v>
      </c>
      <c r="Z674">
        <v>307.44</v>
      </c>
      <c r="AB674" t="s">
        <v>520</v>
      </c>
      <c r="AC674">
        <v>307.44</v>
      </c>
      <c r="AE674" t="s">
        <v>1821</v>
      </c>
      <c r="AF674">
        <v>922.74</v>
      </c>
      <c r="AJ674" t="s">
        <v>520</v>
      </c>
      <c r="AK674">
        <v>307.44</v>
      </c>
      <c r="AN674" t="s">
        <v>520</v>
      </c>
      <c r="AO674">
        <v>307.44</v>
      </c>
      <c r="AQ674" t="s">
        <v>520</v>
      </c>
      <c r="AR674">
        <v>307.44</v>
      </c>
      <c r="AV674" t="s">
        <v>520</v>
      </c>
      <c r="AW674">
        <v>307.44</v>
      </c>
      <c r="BA674" t="s">
        <v>1383</v>
      </c>
      <c r="BB674" t="s">
        <v>10948</v>
      </c>
      <c r="BC674">
        <v>75.959999999999994</v>
      </c>
      <c r="BE674" t="s">
        <v>716</v>
      </c>
      <c r="BF674" t="s">
        <v>10948</v>
      </c>
      <c r="BG674">
        <v>109.48</v>
      </c>
      <c r="BI674" t="s">
        <v>2397</v>
      </c>
      <c r="BJ674" t="s">
        <v>10948</v>
      </c>
      <c r="BK674">
        <v>383.64</v>
      </c>
      <c r="BM674" t="s">
        <v>1584</v>
      </c>
      <c r="BN674" t="s">
        <v>10948</v>
      </c>
      <c r="BO674" t="s">
        <v>79</v>
      </c>
      <c r="BP674">
        <v>119.94</v>
      </c>
    </row>
    <row r="675" spans="1:68" x14ac:dyDescent="0.25">
      <c r="A675" t="s">
        <v>1249</v>
      </c>
      <c r="B675" t="s">
        <v>10948</v>
      </c>
      <c r="C675" t="s">
        <v>79</v>
      </c>
      <c r="D675">
        <v>27.42</v>
      </c>
      <c r="H675" s="1">
        <v>42464</v>
      </c>
      <c r="I675">
        <v>970.19399999999996</v>
      </c>
      <c r="K675" s="1">
        <v>42464</v>
      </c>
      <c r="L675">
        <v>970.19399999999996</v>
      </c>
      <c r="N675" s="1">
        <v>42341</v>
      </c>
      <c r="O675">
        <v>1972.6450000000002</v>
      </c>
      <c r="Q675" s="1">
        <v>42084</v>
      </c>
      <c r="R675">
        <v>1270.3789999999999</v>
      </c>
      <c r="T675" s="1">
        <v>42849</v>
      </c>
      <c r="U675">
        <v>928.55799999999999</v>
      </c>
      <c r="Y675" t="s">
        <v>768</v>
      </c>
      <c r="Z675">
        <v>75.492000000000004</v>
      </c>
      <c r="AB675" t="s">
        <v>768</v>
      </c>
      <c r="AC675">
        <v>75.492000000000004</v>
      </c>
      <c r="AE675" t="s">
        <v>697</v>
      </c>
      <c r="AF675">
        <v>1890.3799999999999</v>
      </c>
      <c r="AJ675" t="s">
        <v>768</v>
      </c>
      <c r="AK675">
        <v>75.492000000000004</v>
      </c>
      <c r="AN675" t="s">
        <v>768</v>
      </c>
      <c r="AO675">
        <v>75.492000000000004</v>
      </c>
      <c r="AQ675" t="s">
        <v>768</v>
      </c>
      <c r="AR675">
        <v>75.492000000000004</v>
      </c>
      <c r="AV675" t="s">
        <v>768</v>
      </c>
      <c r="AW675">
        <v>75.492000000000004</v>
      </c>
      <c r="BA675" t="s">
        <v>841</v>
      </c>
      <c r="BB675" t="s">
        <v>10948</v>
      </c>
      <c r="BC675">
        <v>100.80000000000001</v>
      </c>
      <c r="BE675" t="s">
        <v>56</v>
      </c>
      <c r="BF675" t="s">
        <v>10948</v>
      </c>
      <c r="BG675">
        <v>108.90000000000002</v>
      </c>
      <c r="BI675" t="s">
        <v>1216</v>
      </c>
      <c r="BJ675" t="s">
        <v>10948</v>
      </c>
      <c r="BK675">
        <v>164.52</v>
      </c>
      <c r="BM675" t="s">
        <v>1585</v>
      </c>
      <c r="BN675" t="s">
        <v>10948</v>
      </c>
      <c r="BO675" t="s">
        <v>79</v>
      </c>
      <c r="BP675">
        <v>40</v>
      </c>
    </row>
    <row r="676" spans="1:68" x14ac:dyDescent="0.25">
      <c r="A676" t="s">
        <v>2667</v>
      </c>
      <c r="B676" t="s">
        <v>10948</v>
      </c>
      <c r="C676" t="s">
        <v>55</v>
      </c>
      <c r="D676">
        <v>7.0679999999999996</v>
      </c>
      <c r="H676" s="1">
        <v>42465</v>
      </c>
      <c r="I676">
        <v>1046.3340000000001</v>
      </c>
      <c r="K676" s="1">
        <v>42465</v>
      </c>
      <c r="L676">
        <v>1046.3340000000001</v>
      </c>
      <c r="N676" s="1">
        <v>42339</v>
      </c>
      <c r="O676">
        <v>7130.5940000000001</v>
      </c>
      <c r="Q676" s="1">
        <v>41895</v>
      </c>
      <c r="R676">
        <v>1275.4080000000001</v>
      </c>
      <c r="T676" s="1">
        <v>42449</v>
      </c>
      <c r="U676">
        <v>928.31100000000004</v>
      </c>
      <c r="Y676" t="s">
        <v>1349</v>
      </c>
      <c r="Z676">
        <v>678.24</v>
      </c>
      <c r="AB676" t="s">
        <v>1349</v>
      </c>
      <c r="AC676">
        <v>678.24</v>
      </c>
      <c r="AE676" t="s">
        <v>2038</v>
      </c>
      <c r="AF676">
        <v>1876.5239999999999</v>
      </c>
      <c r="AJ676" t="s">
        <v>1349</v>
      </c>
      <c r="AK676">
        <v>678.24</v>
      </c>
      <c r="AN676" t="s">
        <v>1349</v>
      </c>
      <c r="AO676">
        <v>678.24</v>
      </c>
      <c r="AQ676" t="s">
        <v>1349</v>
      </c>
      <c r="AR676">
        <v>678.24</v>
      </c>
      <c r="AV676" t="s">
        <v>1349</v>
      </c>
      <c r="AW676">
        <v>678.24</v>
      </c>
      <c r="BA676" t="s">
        <v>958</v>
      </c>
      <c r="BB676" t="s">
        <v>10948</v>
      </c>
      <c r="BC676">
        <v>86.112000000000023</v>
      </c>
      <c r="BE676" t="s">
        <v>179</v>
      </c>
      <c r="BF676" t="s">
        <v>10948</v>
      </c>
      <c r="BG676">
        <v>108.80999999999999</v>
      </c>
      <c r="BI676" t="s">
        <v>2166</v>
      </c>
      <c r="BJ676" t="s">
        <v>10948</v>
      </c>
      <c r="BK676">
        <v>8749.9500000000007</v>
      </c>
      <c r="BM676" t="s">
        <v>2099</v>
      </c>
      <c r="BN676" t="s">
        <v>10948</v>
      </c>
      <c r="BO676" t="s">
        <v>79</v>
      </c>
      <c r="BP676">
        <v>427.64400000000001</v>
      </c>
    </row>
    <row r="677" spans="1:68" x14ac:dyDescent="0.25">
      <c r="C677" t="s">
        <v>21</v>
      </c>
      <c r="D677">
        <v>23.56</v>
      </c>
      <c r="H677" s="1">
        <v>42466</v>
      </c>
      <c r="I677">
        <v>1294.75</v>
      </c>
      <c r="K677" s="1">
        <v>42466</v>
      </c>
      <c r="L677">
        <v>1294.75</v>
      </c>
      <c r="N677" s="1">
        <v>42338</v>
      </c>
      <c r="O677">
        <v>1798.3970000000004</v>
      </c>
      <c r="Q677" s="1">
        <v>42733</v>
      </c>
      <c r="R677">
        <v>1277.6799999999998</v>
      </c>
      <c r="T677" s="1">
        <v>42596</v>
      </c>
      <c r="U677">
        <v>923.68799999999987</v>
      </c>
      <c r="Y677" t="s">
        <v>863</v>
      </c>
      <c r="Z677">
        <v>142.05000000000001</v>
      </c>
      <c r="AB677" t="s">
        <v>863</v>
      </c>
      <c r="AC677">
        <v>142.05000000000001</v>
      </c>
      <c r="AE677" t="s">
        <v>2342</v>
      </c>
      <c r="AF677">
        <v>2744.87</v>
      </c>
      <c r="AJ677" t="s">
        <v>863</v>
      </c>
      <c r="AK677">
        <v>142.05000000000001</v>
      </c>
      <c r="AN677" t="s">
        <v>863</v>
      </c>
      <c r="AO677">
        <v>142.05000000000001</v>
      </c>
      <c r="AQ677" t="s">
        <v>863</v>
      </c>
      <c r="AR677">
        <v>142.05000000000001</v>
      </c>
      <c r="AV677" t="s">
        <v>863</v>
      </c>
      <c r="AW677">
        <v>142.05000000000001</v>
      </c>
      <c r="BA677" t="s">
        <v>1273</v>
      </c>
      <c r="BB677" t="s">
        <v>10948</v>
      </c>
      <c r="BC677">
        <v>169.56800000000001</v>
      </c>
      <c r="BE677" t="s">
        <v>2038</v>
      </c>
      <c r="BF677" t="s">
        <v>10948</v>
      </c>
      <c r="BG677">
        <v>108.78399999999999</v>
      </c>
      <c r="BI677" t="s">
        <v>562</v>
      </c>
      <c r="BJ677" t="s">
        <v>10948</v>
      </c>
      <c r="BK677">
        <v>60.12</v>
      </c>
      <c r="BM677" t="s">
        <v>1387</v>
      </c>
      <c r="BN677" t="s">
        <v>10948</v>
      </c>
      <c r="BO677" t="s">
        <v>79</v>
      </c>
      <c r="BP677">
        <v>72.48</v>
      </c>
    </row>
    <row r="678" spans="1:68" x14ac:dyDescent="0.25">
      <c r="A678" t="s">
        <v>2585</v>
      </c>
      <c r="B678" t="s">
        <v>10948</v>
      </c>
      <c r="C678" t="s">
        <v>55</v>
      </c>
      <c r="D678">
        <v>67</v>
      </c>
      <c r="H678" s="1">
        <v>42467</v>
      </c>
      <c r="I678">
        <v>1970.5740000000003</v>
      </c>
      <c r="K678" s="1">
        <v>42467</v>
      </c>
      <c r="L678">
        <v>1970.5740000000003</v>
      </c>
      <c r="N678" s="1">
        <v>42337</v>
      </c>
      <c r="O678">
        <v>2760.1680000000006</v>
      </c>
      <c r="Q678" s="1">
        <v>42499</v>
      </c>
      <c r="R678">
        <v>1283.5119999999999</v>
      </c>
      <c r="T678" s="1">
        <v>42769</v>
      </c>
      <c r="U678">
        <v>922.327</v>
      </c>
      <c r="Y678" t="s">
        <v>3042</v>
      </c>
      <c r="Z678">
        <v>434.55999999999995</v>
      </c>
      <c r="AB678" t="s">
        <v>3042</v>
      </c>
      <c r="AC678">
        <v>434.55999999999995</v>
      </c>
      <c r="AE678" t="s">
        <v>1270</v>
      </c>
      <c r="AF678">
        <v>4434.9120000000003</v>
      </c>
      <c r="AJ678" t="s">
        <v>3042</v>
      </c>
      <c r="AK678">
        <v>434.55999999999995</v>
      </c>
      <c r="AN678" t="s">
        <v>3042</v>
      </c>
      <c r="AO678">
        <v>434.55999999999995</v>
      </c>
      <c r="AQ678" t="s">
        <v>3042</v>
      </c>
      <c r="AR678">
        <v>434.55999999999995</v>
      </c>
      <c r="AV678" t="s">
        <v>3042</v>
      </c>
      <c r="AW678">
        <v>434.55999999999995</v>
      </c>
      <c r="BA678" t="s">
        <v>2256</v>
      </c>
      <c r="BB678" t="s">
        <v>10948</v>
      </c>
      <c r="BC678">
        <v>46</v>
      </c>
      <c r="BE678" t="s">
        <v>2300</v>
      </c>
      <c r="BF678" t="s">
        <v>10948</v>
      </c>
      <c r="BG678">
        <v>108.18800000000002</v>
      </c>
      <c r="BI678" t="s">
        <v>2215</v>
      </c>
      <c r="BJ678" t="s">
        <v>10948</v>
      </c>
      <c r="BK678">
        <v>40.46</v>
      </c>
      <c r="BM678" t="s">
        <v>1818</v>
      </c>
      <c r="BN678" t="s">
        <v>10948</v>
      </c>
      <c r="BO678" t="s">
        <v>79</v>
      </c>
      <c r="BP678">
        <v>178.92000000000002</v>
      </c>
    </row>
    <row r="679" spans="1:68" x14ac:dyDescent="0.25">
      <c r="C679" t="s">
        <v>79</v>
      </c>
      <c r="D679">
        <v>53.6</v>
      </c>
      <c r="H679" s="1">
        <v>42468</v>
      </c>
      <c r="I679">
        <v>2906.4039999999995</v>
      </c>
      <c r="K679" s="1">
        <v>42468</v>
      </c>
      <c r="L679">
        <v>2906.4039999999995</v>
      </c>
      <c r="N679" s="1">
        <v>42336</v>
      </c>
      <c r="O679">
        <v>1864.4820000000002</v>
      </c>
      <c r="Q679" s="1">
        <v>42910</v>
      </c>
      <c r="R679">
        <v>1287.6140000000003</v>
      </c>
      <c r="T679" s="1">
        <v>42119</v>
      </c>
      <c r="U679">
        <v>920.94600000000003</v>
      </c>
      <c r="Y679" t="s">
        <v>2381</v>
      </c>
      <c r="Z679">
        <v>90.744</v>
      </c>
      <c r="AB679" t="s">
        <v>2381</v>
      </c>
      <c r="AC679">
        <v>90.744</v>
      </c>
      <c r="AE679" t="s">
        <v>408</v>
      </c>
      <c r="AF679">
        <v>1000.7280000000001</v>
      </c>
      <c r="AJ679" t="s">
        <v>2381</v>
      </c>
      <c r="AK679">
        <v>90.744</v>
      </c>
      <c r="AN679" t="s">
        <v>2381</v>
      </c>
      <c r="AO679">
        <v>90.744</v>
      </c>
      <c r="AQ679" t="s">
        <v>2381</v>
      </c>
      <c r="AR679">
        <v>90.744</v>
      </c>
      <c r="AV679" t="s">
        <v>2381</v>
      </c>
      <c r="AW679">
        <v>90.744</v>
      </c>
      <c r="BA679" t="s">
        <v>1419</v>
      </c>
      <c r="BB679" t="s">
        <v>10948</v>
      </c>
      <c r="BC679">
        <v>2266.1690000000003</v>
      </c>
      <c r="BE679" t="s">
        <v>683</v>
      </c>
      <c r="BF679" t="s">
        <v>10948</v>
      </c>
      <c r="BG679">
        <v>108</v>
      </c>
      <c r="BI679" t="s">
        <v>843</v>
      </c>
      <c r="BJ679" t="s">
        <v>10948</v>
      </c>
      <c r="BK679">
        <v>145</v>
      </c>
      <c r="BM679" t="s">
        <v>2577</v>
      </c>
      <c r="BN679" t="s">
        <v>10948</v>
      </c>
      <c r="BO679" t="s">
        <v>79</v>
      </c>
      <c r="BP679">
        <v>13.48</v>
      </c>
    </row>
    <row r="680" spans="1:68" x14ac:dyDescent="0.25">
      <c r="C680" t="s">
        <v>21</v>
      </c>
      <c r="D680">
        <v>21.44</v>
      </c>
      <c r="H680" s="1">
        <v>42469</v>
      </c>
      <c r="I680">
        <v>1115.1969999999999</v>
      </c>
      <c r="K680" s="1">
        <v>42469</v>
      </c>
      <c r="L680">
        <v>1115.1969999999999</v>
      </c>
      <c r="N680" s="1">
        <v>42335</v>
      </c>
      <c r="O680">
        <v>3109.7834999999995</v>
      </c>
      <c r="Q680" s="1">
        <v>42218</v>
      </c>
      <c r="R680">
        <v>1290.4780000000001</v>
      </c>
      <c r="T680" s="1">
        <v>42502</v>
      </c>
      <c r="U680">
        <v>918.87800000000004</v>
      </c>
      <c r="Y680" t="s">
        <v>1856</v>
      </c>
      <c r="Z680">
        <v>62.820000000000014</v>
      </c>
      <c r="AB680" t="s">
        <v>1856</v>
      </c>
      <c r="AC680">
        <v>62.820000000000014</v>
      </c>
      <c r="AE680" t="s">
        <v>203</v>
      </c>
      <c r="AF680">
        <v>42.944000000000003</v>
      </c>
      <c r="AJ680" t="s">
        <v>1856</v>
      </c>
      <c r="AK680">
        <v>62.820000000000014</v>
      </c>
      <c r="AN680" t="s">
        <v>1856</v>
      </c>
      <c r="AO680">
        <v>62.820000000000014</v>
      </c>
      <c r="AQ680" t="s">
        <v>1856</v>
      </c>
      <c r="AR680">
        <v>62.820000000000014</v>
      </c>
      <c r="AV680" t="s">
        <v>1856</v>
      </c>
      <c r="AW680">
        <v>62.820000000000014</v>
      </c>
      <c r="BA680" t="s">
        <v>1376</v>
      </c>
      <c r="BB680" t="s">
        <v>10948</v>
      </c>
      <c r="BC680">
        <v>4535.9760000000006</v>
      </c>
      <c r="BE680" t="s">
        <v>1799</v>
      </c>
      <c r="BF680" t="s">
        <v>10948</v>
      </c>
      <c r="BG680">
        <v>106.32</v>
      </c>
      <c r="BI680" t="s">
        <v>111</v>
      </c>
      <c r="BJ680" t="s">
        <v>10948</v>
      </c>
      <c r="BK680">
        <v>705.54399999999998</v>
      </c>
      <c r="BM680" t="s">
        <v>2374</v>
      </c>
      <c r="BN680" t="s">
        <v>10948</v>
      </c>
      <c r="BO680" t="s">
        <v>79</v>
      </c>
      <c r="BP680">
        <v>31.86</v>
      </c>
    </row>
    <row r="681" spans="1:68" x14ac:dyDescent="0.25">
      <c r="A681" t="s">
        <v>1137</v>
      </c>
      <c r="B681" t="s">
        <v>10948</v>
      </c>
      <c r="C681" t="s">
        <v>55</v>
      </c>
      <c r="D681">
        <v>1527.36</v>
      </c>
      <c r="H681" s="1">
        <v>42470</v>
      </c>
      <c r="I681">
        <v>950.59400000000005</v>
      </c>
      <c r="K681" s="1">
        <v>42470</v>
      </c>
      <c r="L681">
        <v>950.59400000000005</v>
      </c>
      <c r="N681" s="1">
        <v>42334</v>
      </c>
      <c r="O681">
        <v>1484.0819999999999</v>
      </c>
      <c r="Q681" s="1">
        <v>42466</v>
      </c>
      <c r="R681">
        <v>1294.75</v>
      </c>
      <c r="T681" s="1">
        <v>41709</v>
      </c>
      <c r="U681">
        <v>918.31400000000008</v>
      </c>
      <c r="Y681" t="s">
        <v>1447</v>
      </c>
      <c r="Z681">
        <v>81.007999999999996</v>
      </c>
      <c r="AB681" t="s">
        <v>1447</v>
      </c>
      <c r="AC681">
        <v>81.007999999999996</v>
      </c>
      <c r="AE681" t="s">
        <v>862</v>
      </c>
      <c r="AF681">
        <v>1310.2959999999998</v>
      </c>
      <c r="AJ681" t="s">
        <v>1447</v>
      </c>
      <c r="AK681">
        <v>81.007999999999996</v>
      </c>
      <c r="AN681" t="s">
        <v>1447</v>
      </c>
      <c r="AO681">
        <v>81.007999999999996</v>
      </c>
      <c r="AQ681" t="s">
        <v>1447</v>
      </c>
      <c r="AR681">
        <v>81.007999999999996</v>
      </c>
      <c r="AV681" t="s">
        <v>1447</v>
      </c>
      <c r="AW681">
        <v>81.007999999999996</v>
      </c>
      <c r="BA681" t="s">
        <v>478</v>
      </c>
      <c r="BB681" t="s">
        <v>10948</v>
      </c>
      <c r="BC681">
        <v>1219.96</v>
      </c>
      <c r="BE681" t="s">
        <v>583</v>
      </c>
      <c r="BF681" t="s">
        <v>10948</v>
      </c>
      <c r="BG681">
        <v>106.27200000000001</v>
      </c>
      <c r="BI681" t="s">
        <v>2685</v>
      </c>
      <c r="BJ681" t="s">
        <v>10948</v>
      </c>
      <c r="BK681">
        <v>27.984000000000002</v>
      </c>
      <c r="BM681" t="s">
        <v>3074</v>
      </c>
      <c r="BN681" t="s">
        <v>10948</v>
      </c>
      <c r="BO681" t="s">
        <v>79</v>
      </c>
      <c r="BP681">
        <v>11.648000000000001</v>
      </c>
    </row>
    <row r="682" spans="1:68" x14ac:dyDescent="0.25">
      <c r="C682" t="s">
        <v>12</v>
      </c>
      <c r="D682">
        <v>859.14</v>
      </c>
      <c r="H682" s="1">
        <v>42472</v>
      </c>
      <c r="I682">
        <v>1542.5300000000002</v>
      </c>
      <c r="K682" s="1">
        <v>42472</v>
      </c>
      <c r="L682">
        <v>1542.5300000000002</v>
      </c>
      <c r="N682" s="1">
        <v>42333</v>
      </c>
      <c r="O682">
        <v>13.120000000000001</v>
      </c>
      <c r="Q682" s="1">
        <v>42147</v>
      </c>
      <c r="R682">
        <v>1304.9559999999999</v>
      </c>
      <c r="T682" s="1">
        <v>42391</v>
      </c>
      <c r="U682">
        <v>917.63</v>
      </c>
      <c r="Y682" t="s">
        <v>441</v>
      </c>
      <c r="Z682">
        <v>137.26999999999998</v>
      </c>
      <c r="AB682" t="s">
        <v>441</v>
      </c>
      <c r="AC682">
        <v>137.26999999999998</v>
      </c>
      <c r="AE682" t="s">
        <v>2307</v>
      </c>
      <c r="AF682">
        <v>515.82799999999997</v>
      </c>
      <c r="AJ682" t="s">
        <v>441</v>
      </c>
      <c r="AK682">
        <v>137.26999999999998</v>
      </c>
      <c r="AN682" t="s">
        <v>441</v>
      </c>
      <c r="AO682">
        <v>137.26999999999998</v>
      </c>
      <c r="AQ682" t="s">
        <v>441</v>
      </c>
      <c r="AR682">
        <v>137.26999999999998</v>
      </c>
      <c r="AV682" t="s">
        <v>441</v>
      </c>
      <c r="AW682">
        <v>137.26999999999998</v>
      </c>
      <c r="BA682" t="s">
        <v>1847</v>
      </c>
      <c r="BB682" t="s">
        <v>10948</v>
      </c>
      <c r="BC682">
        <v>1324.7640000000001</v>
      </c>
      <c r="BE682" t="s">
        <v>100</v>
      </c>
      <c r="BF682" t="s">
        <v>10948</v>
      </c>
      <c r="BG682">
        <v>105.584</v>
      </c>
      <c r="BI682" t="s">
        <v>1383</v>
      </c>
      <c r="BJ682" t="s">
        <v>10948</v>
      </c>
      <c r="BK682">
        <v>75.959999999999994</v>
      </c>
      <c r="BM682" t="s">
        <v>1784</v>
      </c>
      <c r="BN682" t="s">
        <v>10948</v>
      </c>
      <c r="BO682" t="s">
        <v>79</v>
      </c>
      <c r="BP682">
        <v>20.32</v>
      </c>
    </row>
    <row r="683" spans="1:68" x14ac:dyDescent="0.25">
      <c r="A683" t="s">
        <v>1969</v>
      </c>
      <c r="B683" t="s">
        <v>10948</v>
      </c>
      <c r="C683" t="s">
        <v>12</v>
      </c>
      <c r="D683">
        <v>315.77600000000007</v>
      </c>
      <c r="H683" s="1">
        <v>42473</v>
      </c>
      <c r="I683">
        <v>6.12</v>
      </c>
      <c r="K683" s="1">
        <v>42473</v>
      </c>
      <c r="L683">
        <v>6.12</v>
      </c>
      <c r="N683" s="1">
        <v>42332</v>
      </c>
      <c r="O683">
        <v>1218.7640000000001</v>
      </c>
      <c r="Q683" s="1">
        <v>42642</v>
      </c>
      <c r="R683">
        <v>1307.7920000000001</v>
      </c>
      <c r="T683" s="1">
        <v>42768</v>
      </c>
      <c r="U683">
        <v>913.35400000000004</v>
      </c>
      <c r="Y683" t="s">
        <v>1141</v>
      </c>
      <c r="Z683">
        <v>136.44</v>
      </c>
      <c r="AB683" t="s">
        <v>1141</v>
      </c>
      <c r="AC683">
        <v>136.44</v>
      </c>
      <c r="AE683" t="s">
        <v>1643</v>
      </c>
      <c r="AF683">
        <v>1439.9680000000001</v>
      </c>
      <c r="AJ683" t="s">
        <v>1141</v>
      </c>
      <c r="AK683">
        <v>136.44</v>
      </c>
      <c r="AN683" t="s">
        <v>1141</v>
      </c>
      <c r="AO683">
        <v>136.44</v>
      </c>
      <c r="AQ683" t="s">
        <v>1141</v>
      </c>
      <c r="AR683">
        <v>136.44</v>
      </c>
      <c r="AV683" t="s">
        <v>1141</v>
      </c>
      <c r="AW683">
        <v>136.44</v>
      </c>
      <c r="BA683" t="s">
        <v>2889</v>
      </c>
      <c r="BB683" t="s">
        <v>10948</v>
      </c>
      <c r="BC683">
        <v>461.12</v>
      </c>
      <c r="BE683" t="s">
        <v>2289</v>
      </c>
      <c r="BF683" t="s">
        <v>10948</v>
      </c>
      <c r="BG683">
        <v>105.55199999999999</v>
      </c>
      <c r="BI683" t="s">
        <v>841</v>
      </c>
      <c r="BJ683" t="s">
        <v>10948</v>
      </c>
      <c r="BK683">
        <v>100.80000000000001</v>
      </c>
      <c r="BM683" t="s">
        <v>2631</v>
      </c>
      <c r="BN683" t="s">
        <v>10948</v>
      </c>
      <c r="BO683" t="s">
        <v>79</v>
      </c>
      <c r="BP683">
        <v>21.12</v>
      </c>
    </row>
    <row r="684" spans="1:68" x14ac:dyDescent="0.25">
      <c r="A684" t="s">
        <v>2983</v>
      </c>
      <c r="B684" t="s">
        <v>10948</v>
      </c>
      <c r="C684" t="s">
        <v>79</v>
      </c>
      <c r="D684">
        <v>1437.8200000000002</v>
      </c>
      <c r="H684" s="1">
        <v>42474</v>
      </c>
      <c r="I684">
        <v>1466.5719999999999</v>
      </c>
      <c r="K684" s="1">
        <v>42474</v>
      </c>
      <c r="L684">
        <v>1466.5719999999999</v>
      </c>
      <c r="N684" s="1">
        <v>42331</v>
      </c>
      <c r="O684">
        <v>3450.1879999999996</v>
      </c>
      <c r="Q684" s="1">
        <v>42515</v>
      </c>
      <c r="R684">
        <v>1311.9699999999998</v>
      </c>
      <c r="T684" s="1">
        <v>42567</v>
      </c>
      <c r="U684">
        <v>910.17000000000019</v>
      </c>
      <c r="Y684" t="s">
        <v>607</v>
      </c>
      <c r="Z684">
        <v>4209.8</v>
      </c>
      <c r="AB684" t="s">
        <v>607</v>
      </c>
      <c r="AC684">
        <v>4209.8</v>
      </c>
      <c r="AE684" t="s">
        <v>1292</v>
      </c>
      <c r="AF684">
        <v>83.426000000000002</v>
      </c>
      <c r="AJ684" t="s">
        <v>607</v>
      </c>
      <c r="AK684">
        <v>4209.8</v>
      </c>
      <c r="AN684" t="s">
        <v>607</v>
      </c>
      <c r="AO684">
        <v>4209.8</v>
      </c>
      <c r="AQ684" t="s">
        <v>607</v>
      </c>
      <c r="AR684">
        <v>4209.8</v>
      </c>
      <c r="AV684" t="s">
        <v>607</v>
      </c>
      <c r="AW684">
        <v>4209.8</v>
      </c>
      <c r="BA684" t="s">
        <v>586</v>
      </c>
      <c r="BB684" t="s">
        <v>10948</v>
      </c>
      <c r="BC684">
        <v>87.671999999999997</v>
      </c>
      <c r="BE684" t="s">
        <v>2629</v>
      </c>
      <c r="BF684" t="s">
        <v>10948</v>
      </c>
      <c r="BG684">
        <v>105.52</v>
      </c>
      <c r="BI684" t="s">
        <v>958</v>
      </c>
      <c r="BJ684" t="s">
        <v>10948</v>
      </c>
      <c r="BK684">
        <v>86.112000000000023</v>
      </c>
      <c r="BM684" t="s">
        <v>1640</v>
      </c>
      <c r="BN684" t="s">
        <v>10948</v>
      </c>
      <c r="BO684" t="s">
        <v>79</v>
      </c>
      <c r="BP684">
        <v>332.83200000000005</v>
      </c>
    </row>
    <row r="685" spans="1:68" x14ac:dyDescent="0.25">
      <c r="A685" t="s">
        <v>2708</v>
      </c>
      <c r="B685" t="s">
        <v>10948</v>
      </c>
      <c r="C685" t="s">
        <v>55</v>
      </c>
      <c r="D685">
        <v>16.899999999999999</v>
      </c>
      <c r="H685" s="1">
        <v>42475</v>
      </c>
      <c r="I685">
        <v>2201.8559999999998</v>
      </c>
      <c r="K685" s="1">
        <v>42475</v>
      </c>
      <c r="L685">
        <v>2201.8559999999998</v>
      </c>
      <c r="N685" s="1">
        <v>42330</v>
      </c>
      <c r="O685">
        <v>614.49900000000002</v>
      </c>
      <c r="Q685" s="1">
        <v>42619</v>
      </c>
      <c r="R685">
        <v>1313.5360000000001</v>
      </c>
      <c r="T685" s="1">
        <v>41963</v>
      </c>
      <c r="U685">
        <v>907.56000000000006</v>
      </c>
      <c r="Y685" t="s">
        <v>2040</v>
      </c>
      <c r="Z685">
        <v>6785.1420000000016</v>
      </c>
      <c r="AB685" t="s">
        <v>2040</v>
      </c>
      <c r="AC685">
        <v>6785.1420000000016</v>
      </c>
      <c r="AE685" t="s">
        <v>1730</v>
      </c>
      <c r="AF685">
        <v>51.184000000000005</v>
      </c>
      <c r="AJ685" t="s">
        <v>2040</v>
      </c>
      <c r="AK685">
        <v>6785.1420000000016</v>
      </c>
      <c r="AN685" t="s">
        <v>2040</v>
      </c>
      <c r="AO685">
        <v>6785.1420000000016</v>
      </c>
      <c r="AQ685" t="s">
        <v>2040</v>
      </c>
      <c r="AR685">
        <v>6785.1420000000016</v>
      </c>
      <c r="AV685" t="s">
        <v>2040</v>
      </c>
      <c r="AW685">
        <v>6785.1420000000016</v>
      </c>
      <c r="BA685" t="s">
        <v>209</v>
      </c>
      <c r="BB685" t="s">
        <v>10948</v>
      </c>
      <c r="BC685">
        <v>352.64</v>
      </c>
      <c r="BE685" t="s">
        <v>414</v>
      </c>
      <c r="BF685" t="s">
        <v>10948</v>
      </c>
      <c r="BG685">
        <v>104.86</v>
      </c>
      <c r="BI685" t="s">
        <v>1273</v>
      </c>
      <c r="BJ685" t="s">
        <v>10948</v>
      </c>
      <c r="BK685">
        <v>169.56800000000001</v>
      </c>
      <c r="BM685" t="s">
        <v>452</v>
      </c>
      <c r="BN685" t="s">
        <v>10948</v>
      </c>
      <c r="BO685" t="s">
        <v>79</v>
      </c>
      <c r="BP685">
        <v>39.880000000000003</v>
      </c>
    </row>
    <row r="686" spans="1:68" x14ac:dyDescent="0.25">
      <c r="C686" t="s">
        <v>79</v>
      </c>
      <c r="D686">
        <v>13.52</v>
      </c>
      <c r="H686" s="1">
        <v>42476</v>
      </c>
      <c r="I686">
        <v>9335.0859999999975</v>
      </c>
      <c r="K686" s="1">
        <v>42476</v>
      </c>
      <c r="L686">
        <v>9335.0859999999975</v>
      </c>
      <c r="N686" s="1">
        <v>42329</v>
      </c>
      <c r="O686">
        <v>3613.5748000000003</v>
      </c>
      <c r="Q686" s="1">
        <v>42785</v>
      </c>
      <c r="R686">
        <v>1314.59</v>
      </c>
      <c r="T686" s="1">
        <v>42101</v>
      </c>
      <c r="U686">
        <v>907.43599999999981</v>
      </c>
      <c r="Y686" t="s">
        <v>1241</v>
      </c>
      <c r="Z686">
        <v>2954.4440000000004</v>
      </c>
      <c r="AB686" t="s">
        <v>1241</v>
      </c>
      <c r="AC686">
        <v>2954.4440000000004</v>
      </c>
      <c r="AE686" t="s">
        <v>355</v>
      </c>
      <c r="AF686">
        <v>82.656000000000006</v>
      </c>
      <c r="AJ686" t="s">
        <v>1241</v>
      </c>
      <c r="AK686">
        <v>2954.4440000000004</v>
      </c>
      <c r="AN686" t="s">
        <v>1241</v>
      </c>
      <c r="AO686">
        <v>2954.4440000000004</v>
      </c>
      <c r="AQ686" t="s">
        <v>1241</v>
      </c>
      <c r="AR686">
        <v>2954.4440000000004</v>
      </c>
      <c r="AV686" t="s">
        <v>1241</v>
      </c>
      <c r="AW686">
        <v>2954.4440000000004</v>
      </c>
      <c r="BA686" t="s">
        <v>148</v>
      </c>
      <c r="BB686" t="s">
        <v>10948</v>
      </c>
      <c r="BC686">
        <v>19.899999999999999</v>
      </c>
      <c r="BE686" t="s">
        <v>3168</v>
      </c>
      <c r="BF686" t="s">
        <v>10948</v>
      </c>
      <c r="BG686">
        <v>104.83199999999999</v>
      </c>
      <c r="BI686" t="s">
        <v>2256</v>
      </c>
      <c r="BJ686" t="s">
        <v>10948</v>
      </c>
      <c r="BK686">
        <v>46</v>
      </c>
      <c r="BM686" t="s">
        <v>1316</v>
      </c>
      <c r="BN686" t="s">
        <v>10948</v>
      </c>
      <c r="BO686" t="s">
        <v>79</v>
      </c>
      <c r="BP686">
        <v>799.56000000000006</v>
      </c>
    </row>
    <row r="687" spans="1:68" x14ac:dyDescent="0.25">
      <c r="C687" t="s">
        <v>21</v>
      </c>
      <c r="D687">
        <v>84.499999999999986</v>
      </c>
      <c r="H687" s="1">
        <v>42477</v>
      </c>
      <c r="I687">
        <v>421.08500000000004</v>
      </c>
      <c r="K687" s="1">
        <v>42477</v>
      </c>
      <c r="L687">
        <v>421.08500000000004</v>
      </c>
      <c r="N687" s="1">
        <v>42328</v>
      </c>
      <c r="O687">
        <v>2861.1500000000005</v>
      </c>
      <c r="Q687" s="1">
        <v>42636</v>
      </c>
      <c r="R687">
        <v>1322.145</v>
      </c>
      <c r="T687" s="1">
        <v>42772</v>
      </c>
      <c r="U687">
        <v>904.35399999999993</v>
      </c>
      <c r="Y687" t="s">
        <v>1203</v>
      </c>
      <c r="Z687">
        <v>17965.067999999999</v>
      </c>
      <c r="AB687" t="s">
        <v>1203</v>
      </c>
      <c r="AC687">
        <v>17965.067999999999</v>
      </c>
      <c r="AE687" t="s">
        <v>2145</v>
      </c>
      <c r="AF687">
        <v>62.319999999999993</v>
      </c>
      <c r="AJ687" t="s">
        <v>1203</v>
      </c>
      <c r="AK687">
        <v>17965.067999999999</v>
      </c>
      <c r="AN687" t="s">
        <v>1203</v>
      </c>
      <c r="AO687">
        <v>17965.067999999999</v>
      </c>
      <c r="AQ687" t="s">
        <v>1203</v>
      </c>
      <c r="AR687">
        <v>17965.067999999999</v>
      </c>
      <c r="AV687" t="s">
        <v>1203</v>
      </c>
      <c r="AW687">
        <v>17965.067999999999</v>
      </c>
      <c r="BA687" t="s">
        <v>767</v>
      </c>
      <c r="BB687" t="s">
        <v>10948</v>
      </c>
      <c r="BC687">
        <v>51.810000000000009</v>
      </c>
      <c r="BE687" t="s">
        <v>1607</v>
      </c>
      <c r="BF687" t="s">
        <v>10948</v>
      </c>
      <c r="BG687">
        <v>103.94799999999999</v>
      </c>
      <c r="BI687" t="s">
        <v>1419</v>
      </c>
      <c r="BJ687" t="s">
        <v>10948</v>
      </c>
      <c r="BK687">
        <v>2266.1690000000003</v>
      </c>
      <c r="BM687" t="s">
        <v>1053</v>
      </c>
      <c r="BN687" t="s">
        <v>10948</v>
      </c>
      <c r="BO687" t="s">
        <v>79</v>
      </c>
      <c r="BP687">
        <v>431.97600000000006</v>
      </c>
    </row>
    <row r="688" spans="1:68" x14ac:dyDescent="0.25">
      <c r="A688" t="s">
        <v>650</v>
      </c>
      <c r="B688" t="s">
        <v>10948</v>
      </c>
      <c r="C688" t="s">
        <v>79</v>
      </c>
      <c r="D688">
        <v>108.33600000000001</v>
      </c>
      <c r="H688" s="1">
        <v>42478</v>
      </c>
      <c r="I688">
        <v>2514.5380000000005</v>
      </c>
      <c r="K688" s="1">
        <v>42478</v>
      </c>
      <c r="L688">
        <v>2514.5380000000005</v>
      </c>
      <c r="N688" s="1">
        <v>42327</v>
      </c>
      <c r="O688">
        <v>1040.7840000000001</v>
      </c>
      <c r="Q688" s="1">
        <v>41785</v>
      </c>
      <c r="R688">
        <v>1325.7180000000001</v>
      </c>
      <c r="T688" s="1">
        <v>42065</v>
      </c>
      <c r="U688">
        <v>899.56999999999994</v>
      </c>
      <c r="Y688" t="s">
        <v>2133</v>
      </c>
      <c r="Z688">
        <v>2264.8919999999998</v>
      </c>
      <c r="AB688" t="s">
        <v>2133</v>
      </c>
      <c r="AC688">
        <v>2264.8919999999998</v>
      </c>
      <c r="AE688" t="s">
        <v>74</v>
      </c>
      <c r="AF688">
        <v>93.152000000000001</v>
      </c>
      <c r="AJ688" t="s">
        <v>2133</v>
      </c>
      <c r="AK688">
        <v>2264.8919999999998</v>
      </c>
      <c r="AN688" t="s">
        <v>2133</v>
      </c>
      <c r="AO688">
        <v>2264.8919999999998</v>
      </c>
      <c r="AQ688" t="s">
        <v>2133</v>
      </c>
      <c r="AR688">
        <v>2264.8919999999998</v>
      </c>
      <c r="AV688" t="s">
        <v>2133</v>
      </c>
      <c r="AW688">
        <v>2264.8919999999998</v>
      </c>
      <c r="BA688" t="s">
        <v>2090</v>
      </c>
      <c r="BB688" t="s">
        <v>10948</v>
      </c>
      <c r="BC688">
        <v>453.09600000000012</v>
      </c>
      <c r="BE688" t="s">
        <v>509</v>
      </c>
      <c r="BF688" t="s">
        <v>10948</v>
      </c>
      <c r="BG688">
        <v>103.5</v>
      </c>
      <c r="BI688" t="s">
        <v>1376</v>
      </c>
      <c r="BJ688" t="s">
        <v>10948</v>
      </c>
      <c r="BK688">
        <v>4535.9760000000006</v>
      </c>
      <c r="BM688" t="s">
        <v>358</v>
      </c>
      <c r="BN688" t="s">
        <v>10948</v>
      </c>
      <c r="BO688" t="s">
        <v>79</v>
      </c>
      <c r="BP688">
        <v>254.96999999999997</v>
      </c>
    </row>
    <row r="689" spans="1:68" x14ac:dyDescent="0.25">
      <c r="C689" t="s">
        <v>12</v>
      </c>
      <c r="D689">
        <v>108.33600000000001</v>
      </c>
      <c r="H689" s="1">
        <v>42479</v>
      </c>
      <c r="I689">
        <v>1414.1320000000003</v>
      </c>
      <c r="K689" s="1">
        <v>42479</v>
      </c>
      <c r="L689">
        <v>1414.1320000000003</v>
      </c>
      <c r="N689" s="1">
        <v>42325</v>
      </c>
      <c r="O689">
        <v>3885.9859999999999</v>
      </c>
      <c r="Q689" s="1">
        <v>42105</v>
      </c>
      <c r="R689">
        <v>1328.3460000000002</v>
      </c>
      <c r="T689" s="1">
        <v>42814</v>
      </c>
      <c r="U689">
        <v>899.56799999999998</v>
      </c>
      <c r="Y689" t="s">
        <v>724</v>
      </c>
      <c r="Z689">
        <v>4322.8140000000003</v>
      </c>
      <c r="AB689" t="s">
        <v>724</v>
      </c>
      <c r="AC689">
        <v>4322.8140000000003</v>
      </c>
      <c r="AE689" t="s">
        <v>283</v>
      </c>
      <c r="AF689">
        <v>42.64</v>
      </c>
      <c r="AJ689" t="s">
        <v>724</v>
      </c>
      <c r="AK689">
        <v>4322.8140000000003</v>
      </c>
      <c r="AN689" t="s">
        <v>724</v>
      </c>
      <c r="AO689">
        <v>4322.8140000000003</v>
      </c>
      <c r="AQ689" t="s">
        <v>724</v>
      </c>
      <c r="AR689">
        <v>4322.8140000000003</v>
      </c>
      <c r="AV689" t="s">
        <v>724</v>
      </c>
      <c r="AW689">
        <v>4322.8140000000003</v>
      </c>
      <c r="BA689" t="s">
        <v>987</v>
      </c>
      <c r="BB689" t="s">
        <v>10948</v>
      </c>
      <c r="BC689">
        <v>72.512</v>
      </c>
      <c r="BE689" t="s">
        <v>1608</v>
      </c>
      <c r="BF689" t="s">
        <v>10948</v>
      </c>
      <c r="BG689">
        <v>103.44</v>
      </c>
      <c r="BI689" t="s">
        <v>478</v>
      </c>
      <c r="BJ689" t="s">
        <v>10948</v>
      </c>
      <c r="BK689">
        <v>1219.96</v>
      </c>
      <c r="BM689" t="s">
        <v>3060</v>
      </c>
      <c r="BN689" t="s">
        <v>10948</v>
      </c>
      <c r="BO689" t="s">
        <v>79</v>
      </c>
      <c r="BP689">
        <v>99.98</v>
      </c>
    </row>
    <row r="690" spans="1:68" x14ac:dyDescent="0.25">
      <c r="C690" t="s">
        <v>21</v>
      </c>
      <c r="D690">
        <v>67.710000000000008</v>
      </c>
      <c r="H690" s="1">
        <v>42481</v>
      </c>
      <c r="I690">
        <v>271.61599999999999</v>
      </c>
      <c r="K690" s="1">
        <v>42481</v>
      </c>
      <c r="L690">
        <v>271.61599999999999</v>
      </c>
      <c r="N690" s="1">
        <v>42324</v>
      </c>
      <c r="O690">
        <v>4072.3339999999994</v>
      </c>
      <c r="Q690" s="1">
        <v>43028</v>
      </c>
      <c r="R690">
        <v>1333.8580000000002</v>
      </c>
      <c r="T690" s="1">
        <v>41772</v>
      </c>
      <c r="U690">
        <v>898.38200000000006</v>
      </c>
      <c r="Y690" t="s">
        <v>2568</v>
      </c>
      <c r="Z690">
        <v>19823.479000000003</v>
      </c>
      <c r="AB690" t="s">
        <v>2568</v>
      </c>
      <c r="AC690">
        <v>19823.479000000003</v>
      </c>
      <c r="AE690" t="s">
        <v>489</v>
      </c>
      <c r="AF690">
        <v>65.599999999999994</v>
      </c>
      <c r="AJ690" t="s">
        <v>2568</v>
      </c>
      <c r="AK690">
        <v>19823.479000000003</v>
      </c>
      <c r="AN690" t="s">
        <v>2568</v>
      </c>
      <c r="AO690">
        <v>19823.479000000003</v>
      </c>
      <c r="AQ690" t="s">
        <v>2568</v>
      </c>
      <c r="AR690">
        <v>19823.479000000003</v>
      </c>
      <c r="AV690" t="s">
        <v>2568</v>
      </c>
      <c r="AW690">
        <v>19823.479000000003</v>
      </c>
      <c r="BA690" t="s">
        <v>2326</v>
      </c>
      <c r="BB690" t="s">
        <v>10948</v>
      </c>
      <c r="BC690">
        <v>334.584</v>
      </c>
      <c r="BE690" t="s">
        <v>2731</v>
      </c>
      <c r="BF690" t="s">
        <v>10948</v>
      </c>
      <c r="BG690">
        <v>102.59200000000001</v>
      </c>
      <c r="BI690" t="s">
        <v>1847</v>
      </c>
      <c r="BJ690" t="s">
        <v>10948</v>
      </c>
      <c r="BK690">
        <v>1324.7640000000001</v>
      </c>
      <c r="BM690" t="s">
        <v>3111</v>
      </c>
      <c r="BN690" t="s">
        <v>10948</v>
      </c>
      <c r="BO690" t="s">
        <v>79</v>
      </c>
      <c r="BP690">
        <v>255.98400000000004</v>
      </c>
    </row>
    <row r="691" spans="1:68" x14ac:dyDescent="0.25">
      <c r="A691" t="s">
        <v>731</v>
      </c>
      <c r="B691" t="s">
        <v>10948</v>
      </c>
      <c r="C691" t="s">
        <v>79</v>
      </c>
      <c r="D691">
        <v>547.05000000000007</v>
      </c>
      <c r="H691" s="1">
        <v>42482</v>
      </c>
      <c r="I691">
        <v>1765.4649999999997</v>
      </c>
      <c r="K691" s="1">
        <v>42482</v>
      </c>
      <c r="L691">
        <v>1765.4649999999997</v>
      </c>
      <c r="N691" s="1">
        <v>42323</v>
      </c>
      <c r="O691">
        <v>702.17000000000007</v>
      </c>
      <c r="Q691" s="1">
        <v>42782</v>
      </c>
      <c r="R691">
        <v>1337.442</v>
      </c>
      <c r="T691" s="1">
        <v>42939</v>
      </c>
      <c r="U691">
        <v>898.1880000000001</v>
      </c>
      <c r="Y691" t="s">
        <v>2418</v>
      </c>
      <c r="Z691">
        <v>369.58500000000004</v>
      </c>
      <c r="AB691" t="s">
        <v>2418</v>
      </c>
      <c r="AC691">
        <v>369.58500000000004</v>
      </c>
      <c r="AE691" t="s">
        <v>1389</v>
      </c>
      <c r="AF691">
        <v>127.54400000000001</v>
      </c>
      <c r="AJ691" t="s">
        <v>2418</v>
      </c>
      <c r="AK691">
        <v>369.58500000000004</v>
      </c>
      <c r="AN691" t="s">
        <v>2418</v>
      </c>
      <c r="AO691">
        <v>369.58500000000004</v>
      </c>
      <c r="AQ691" t="s">
        <v>2418</v>
      </c>
      <c r="AR691">
        <v>369.58500000000004</v>
      </c>
      <c r="AV691" t="s">
        <v>2418</v>
      </c>
      <c r="AW691">
        <v>369.58500000000004</v>
      </c>
      <c r="BA691" t="s">
        <v>11054</v>
      </c>
      <c r="BB691" t="s">
        <v>10948</v>
      </c>
      <c r="BC691">
        <v>2526.9299999999998</v>
      </c>
      <c r="BE691" t="s">
        <v>225</v>
      </c>
      <c r="BF691" t="s">
        <v>10948</v>
      </c>
      <c r="BG691">
        <v>102.34</v>
      </c>
      <c r="BI691" t="s">
        <v>2889</v>
      </c>
      <c r="BJ691" t="s">
        <v>10948</v>
      </c>
      <c r="BK691">
        <v>461.12</v>
      </c>
      <c r="BM691" t="s">
        <v>762</v>
      </c>
      <c r="BN691" t="s">
        <v>10948</v>
      </c>
      <c r="BO691" t="s">
        <v>79</v>
      </c>
      <c r="BP691">
        <v>543.93200000000002</v>
      </c>
    </row>
    <row r="692" spans="1:68" x14ac:dyDescent="0.25">
      <c r="A692" t="s">
        <v>1869</v>
      </c>
      <c r="B692" t="s">
        <v>10948</v>
      </c>
      <c r="C692" t="s">
        <v>55</v>
      </c>
      <c r="D692">
        <v>15.552000000000003</v>
      </c>
      <c r="H692" s="1">
        <v>42483</v>
      </c>
      <c r="I692">
        <v>720.36799999999994</v>
      </c>
      <c r="K692" s="1">
        <v>42483</v>
      </c>
      <c r="L692">
        <v>720.36799999999994</v>
      </c>
      <c r="N692" s="1">
        <v>42322</v>
      </c>
      <c r="O692">
        <v>2512.71</v>
      </c>
      <c r="Q692" s="1">
        <v>42345</v>
      </c>
      <c r="R692">
        <v>1338.2980000000002</v>
      </c>
      <c r="T692" s="1">
        <v>42343</v>
      </c>
      <c r="U692">
        <v>897.322</v>
      </c>
      <c r="Y692" t="s">
        <v>1700</v>
      </c>
      <c r="Z692">
        <v>19024.5</v>
      </c>
      <c r="AB692" t="s">
        <v>1700</v>
      </c>
      <c r="AC692">
        <v>19024.5</v>
      </c>
      <c r="AE692" t="s">
        <v>149</v>
      </c>
      <c r="AF692">
        <v>31.103999999999999</v>
      </c>
      <c r="AJ692" t="s">
        <v>1700</v>
      </c>
      <c r="AK692">
        <v>19024.5</v>
      </c>
      <c r="AN692" t="s">
        <v>1700</v>
      </c>
      <c r="AO692">
        <v>19024.5</v>
      </c>
      <c r="AQ692" t="s">
        <v>1700</v>
      </c>
      <c r="AR692">
        <v>19024.5</v>
      </c>
      <c r="AV692" t="s">
        <v>1700</v>
      </c>
      <c r="AW692">
        <v>19024.5</v>
      </c>
      <c r="BA692" t="s">
        <v>1770</v>
      </c>
      <c r="BB692" t="s">
        <v>10948</v>
      </c>
      <c r="BC692">
        <v>2249.6019999999999</v>
      </c>
      <c r="BE692" t="s">
        <v>1614</v>
      </c>
      <c r="BF692" t="s">
        <v>10948</v>
      </c>
      <c r="BG692">
        <v>101.94</v>
      </c>
      <c r="BI692" t="s">
        <v>586</v>
      </c>
      <c r="BJ692" t="s">
        <v>10948</v>
      </c>
      <c r="BK692">
        <v>87.671999999999997</v>
      </c>
      <c r="BM692" t="s">
        <v>2224</v>
      </c>
      <c r="BN692" t="s">
        <v>10948</v>
      </c>
      <c r="BO692" t="s">
        <v>79</v>
      </c>
      <c r="BP692">
        <v>279.95999999999998</v>
      </c>
    </row>
    <row r="693" spans="1:68" x14ac:dyDescent="0.25">
      <c r="C693" t="s">
        <v>21</v>
      </c>
      <c r="D693">
        <v>38.880000000000003</v>
      </c>
      <c r="H693" s="1">
        <v>42484</v>
      </c>
      <c r="I693">
        <v>1607.1</v>
      </c>
      <c r="K693" s="1">
        <v>42484</v>
      </c>
      <c r="L693">
        <v>1607.1</v>
      </c>
      <c r="N693" s="1">
        <v>42321</v>
      </c>
      <c r="O693">
        <v>3591.0771999999997</v>
      </c>
      <c r="Q693" s="1">
        <v>42498</v>
      </c>
      <c r="R693">
        <v>1340.2440000000001</v>
      </c>
      <c r="T693" s="1">
        <v>42440</v>
      </c>
      <c r="U693">
        <v>896.02199999999993</v>
      </c>
      <c r="Y693" t="s">
        <v>1058</v>
      </c>
      <c r="Z693">
        <v>241.56000000000003</v>
      </c>
      <c r="AB693" t="s">
        <v>1058</v>
      </c>
      <c r="AC693">
        <v>241.56000000000003</v>
      </c>
      <c r="AE693" t="s">
        <v>1769</v>
      </c>
      <c r="AF693">
        <v>476.15999999999997</v>
      </c>
      <c r="AJ693" t="s">
        <v>1058</v>
      </c>
      <c r="AK693">
        <v>241.56000000000003</v>
      </c>
      <c r="AN693" t="s">
        <v>1058</v>
      </c>
      <c r="AO693">
        <v>241.56000000000003</v>
      </c>
      <c r="AQ693" t="s">
        <v>1058</v>
      </c>
      <c r="AR693">
        <v>241.56000000000003</v>
      </c>
      <c r="AV693" t="s">
        <v>1058</v>
      </c>
      <c r="AW693">
        <v>241.56000000000003</v>
      </c>
      <c r="BA693" t="s">
        <v>250</v>
      </c>
      <c r="BB693" t="s">
        <v>10948</v>
      </c>
      <c r="BC693">
        <v>35.777999999999992</v>
      </c>
      <c r="BE693" t="s">
        <v>982</v>
      </c>
      <c r="BF693" t="s">
        <v>10948</v>
      </c>
      <c r="BG693">
        <v>101.69999999999999</v>
      </c>
      <c r="BI693" t="s">
        <v>209</v>
      </c>
      <c r="BJ693" t="s">
        <v>10948</v>
      </c>
      <c r="BK693">
        <v>352.64</v>
      </c>
      <c r="BM693" t="s">
        <v>422</v>
      </c>
      <c r="BN693" t="s">
        <v>10948</v>
      </c>
      <c r="BO693" t="s">
        <v>79</v>
      </c>
      <c r="BP693">
        <v>119.96</v>
      </c>
    </row>
    <row r="694" spans="1:68" x14ac:dyDescent="0.25">
      <c r="A694" t="s">
        <v>2885</v>
      </c>
      <c r="B694" t="s">
        <v>10948</v>
      </c>
      <c r="C694" t="s">
        <v>79</v>
      </c>
      <c r="D694">
        <v>662.84</v>
      </c>
      <c r="H694" s="1">
        <v>42485</v>
      </c>
      <c r="I694">
        <v>108.42</v>
      </c>
      <c r="K694" s="1">
        <v>42485</v>
      </c>
      <c r="L694">
        <v>108.42</v>
      </c>
      <c r="N694" s="1">
        <v>42320</v>
      </c>
      <c r="O694">
        <v>1127.992</v>
      </c>
      <c r="Q694" s="1">
        <v>42838</v>
      </c>
      <c r="R694">
        <v>1345.8240000000001</v>
      </c>
      <c r="T694" s="1">
        <v>42561</v>
      </c>
      <c r="U694">
        <v>895.89499999999998</v>
      </c>
      <c r="Y694" t="s">
        <v>2095</v>
      </c>
      <c r="Z694">
        <v>71.928000000000011</v>
      </c>
      <c r="AB694" t="s">
        <v>2095</v>
      </c>
      <c r="AC694">
        <v>71.928000000000011</v>
      </c>
      <c r="AE694" t="s">
        <v>1842</v>
      </c>
      <c r="AF694">
        <v>45.591999999999992</v>
      </c>
      <c r="AJ694" t="s">
        <v>2095</v>
      </c>
      <c r="AK694">
        <v>71.928000000000011</v>
      </c>
      <c r="AN694" t="s">
        <v>2095</v>
      </c>
      <c r="AO694">
        <v>71.928000000000011</v>
      </c>
      <c r="AQ694" t="s">
        <v>2095</v>
      </c>
      <c r="AR694">
        <v>71.928000000000011</v>
      </c>
      <c r="AV694" t="s">
        <v>2095</v>
      </c>
      <c r="AW694">
        <v>71.928000000000011</v>
      </c>
      <c r="BA694" t="s">
        <v>1493</v>
      </c>
      <c r="BB694" t="s">
        <v>10948</v>
      </c>
      <c r="BC694">
        <v>55.991999999999997</v>
      </c>
      <c r="BE694" t="s">
        <v>1371</v>
      </c>
      <c r="BF694" t="s">
        <v>10948</v>
      </c>
      <c r="BG694">
        <v>101.66000000000001</v>
      </c>
      <c r="BI694" t="s">
        <v>148</v>
      </c>
      <c r="BJ694" t="s">
        <v>10948</v>
      </c>
      <c r="BK694">
        <v>19.899999999999999</v>
      </c>
      <c r="BM694" t="s">
        <v>2580</v>
      </c>
      <c r="BN694" t="s">
        <v>10948</v>
      </c>
      <c r="BO694" t="s">
        <v>79</v>
      </c>
      <c r="BP694">
        <v>61.12</v>
      </c>
    </row>
    <row r="695" spans="1:68" x14ac:dyDescent="0.25">
      <c r="A695" t="s">
        <v>2189</v>
      </c>
      <c r="B695" t="s">
        <v>10948</v>
      </c>
      <c r="C695" t="s">
        <v>21</v>
      </c>
      <c r="D695">
        <v>17.48</v>
      </c>
      <c r="H695" s="1">
        <v>42486</v>
      </c>
      <c r="I695">
        <v>434.64600000000002</v>
      </c>
      <c r="K695" s="1">
        <v>42486</v>
      </c>
      <c r="L695">
        <v>434.64600000000002</v>
      </c>
      <c r="N695" s="1">
        <v>42319</v>
      </c>
      <c r="O695">
        <v>542.178</v>
      </c>
      <c r="Q695" s="1">
        <v>41701</v>
      </c>
      <c r="R695">
        <v>1345.8920000000001</v>
      </c>
      <c r="T695" s="1">
        <v>42546</v>
      </c>
      <c r="U695">
        <v>893.26599999999996</v>
      </c>
      <c r="Y695" t="s">
        <v>1369</v>
      </c>
      <c r="Z695">
        <v>164.98499999999999</v>
      </c>
      <c r="AB695" t="s">
        <v>1369</v>
      </c>
      <c r="AC695">
        <v>164.98499999999999</v>
      </c>
      <c r="AE695" t="s">
        <v>788</v>
      </c>
      <c r="AF695">
        <v>65.268000000000001</v>
      </c>
      <c r="AJ695" t="s">
        <v>1369</v>
      </c>
      <c r="AK695">
        <v>164.98499999999999</v>
      </c>
      <c r="AN695" t="s">
        <v>1369</v>
      </c>
      <c r="AO695">
        <v>164.98499999999999</v>
      </c>
      <c r="AQ695" t="s">
        <v>1369</v>
      </c>
      <c r="AR695">
        <v>164.98499999999999</v>
      </c>
      <c r="AV695" t="s">
        <v>1369</v>
      </c>
      <c r="AW695">
        <v>164.98499999999999</v>
      </c>
      <c r="BA695" t="s">
        <v>785</v>
      </c>
      <c r="BB695" t="s">
        <v>10948</v>
      </c>
      <c r="BC695">
        <v>159.22</v>
      </c>
      <c r="BE695" t="s">
        <v>2366</v>
      </c>
      <c r="BF695" t="s">
        <v>10948</v>
      </c>
      <c r="BG695">
        <v>101.15600000000001</v>
      </c>
      <c r="BI695" t="s">
        <v>767</v>
      </c>
      <c r="BJ695" t="s">
        <v>10948</v>
      </c>
      <c r="BK695">
        <v>51.810000000000009</v>
      </c>
      <c r="BM695" t="s">
        <v>1155</v>
      </c>
      <c r="BN695" t="s">
        <v>10948</v>
      </c>
      <c r="BO695" t="s">
        <v>79</v>
      </c>
      <c r="BP695">
        <v>872.32</v>
      </c>
    </row>
    <row r="696" spans="1:68" x14ac:dyDescent="0.25">
      <c r="A696" t="s">
        <v>3012</v>
      </c>
      <c r="B696" t="s">
        <v>10948</v>
      </c>
      <c r="C696" t="s">
        <v>12</v>
      </c>
      <c r="D696">
        <v>203.92</v>
      </c>
      <c r="H696" s="1">
        <v>42488</v>
      </c>
      <c r="I696">
        <v>486.67199999999997</v>
      </c>
      <c r="K696" s="1">
        <v>42488</v>
      </c>
      <c r="L696">
        <v>486.67199999999997</v>
      </c>
      <c r="N696" s="1">
        <v>42318</v>
      </c>
      <c r="O696">
        <v>3536.9040000000005</v>
      </c>
      <c r="Q696" s="1">
        <v>42454</v>
      </c>
      <c r="R696">
        <v>1346.97</v>
      </c>
      <c r="T696" s="1">
        <v>42115</v>
      </c>
      <c r="U696">
        <v>893.09</v>
      </c>
      <c r="Y696" t="s">
        <v>2463</v>
      </c>
      <c r="Z696">
        <v>146.98099999999999</v>
      </c>
      <c r="AB696" t="s">
        <v>2463</v>
      </c>
      <c r="AC696">
        <v>146.98099999999999</v>
      </c>
      <c r="AE696" t="s">
        <v>1851</v>
      </c>
      <c r="AF696">
        <v>9.84</v>
      </c>
      <c r="AJ696" t="s">
        <v>2463</v>
      </c>
      <c r="AK696">
        <v>146.98099999999999</v>
      </c>
      <c r="AN696" t="s">
        <v>2463</v>
      </c>
      <c r="AO696">
        <v>146.98099999999999</v>
      </c>
      <c r="AQ696" t="s">
        <v>2463</v>
      </c>
      <c r="AR696">
        <v>146.98099999999999</v>
      </c>
      <c r="AV696" t="s">
        <v>2463</v>
      </c>
      <c r="AW696">
        <v>146.98099999999999</v>
      </c>
      <c r="BA696" t="s">
        <v>653</v>
      </c>
      <c r="BB696" t="s">
        <v>10948</v>
      </c>
      <c r="BC696">
        <v>563.21</v>
      </c>
      <c r="BE696" t="s">
        <v>841</v>
      </c>
      <c r="BF696" t="s">
        <v>10948</v>
      </c>
      <c r="BG696">
        <v>100.80000000000001</v>
      </c>
      <c r="BI696" t="s">
        <v>2090</v>
      </c>
      <c r="BJ696" t="s">
        <v>10948</v>
      </c>
      <c r="BK696">
        <v>453.09600000000012</v>
      </c>
      <c r="BM696" t="s">
        <v>1431</v>
      </c>
      <c r="BN696" t="s">
        <v>10948</v>
      </c>
      <c r="BO696" t="s">
        <v>79</v>
      </c>
      <c r="BP696">
        <v>1499.9699999999998</v>
      </c>
    </row>
    <row r="697" spans="1:68" x14ac:dyDescent="0.25">
      <c r="A697" t="s">
        <v>2628</v>
      </c>
      <c r="B697" t="s">
        <v>10948</v>
      </c>
      <c r="C697" t="s">
        <v>12</v>
      </c>
      <c r="D697">
        <v>160.32</v>
      </c>
      <c r="H697" s="1">
        <v>42490</v>
      </c>
      <c r="I697">
        <v>142.208</v>
      </c>
      <c r="K697" s="1">
        <v>42490</v>
      </c>
      <c r="L697">
        <v>142.208</v>
      </c>
      <c r="N697" s="1">
        <v>42317</v>
      </c>
      <c r="O697">
        <v>4620.2919999999995</v>
      </c>
      <c r="Q697" s="1">
        <v>41842</v>
      </c>
      <c r="R697">
        <v>1348.3440000000003</v>
      </c>
      <c r="T697" s="1">
        <v>42743</v>
      </c>
      <c r="U697">
        <v>892.98</v>
      </c>
      <c r="Y697" t="s">
        <v>2421</v>
      </c>
      <c r="Z697">
        <v>207.56600000000003</v>
      </c>
      <c r="AB697" t="s">
        <v>2421</v>
      </c>
      <c r="AC697">
        <v>207.56600000000003</v>
      </c>
      <c r="AE697" t="s">
        <v>2192</v>
      </c>
      <c r="AF697">
        <v>96.728000000000009</v>
      </c>
      <c r="AJ697" t="s">
        <v>2421</v>
      </c>
      <c r="AK697">
        <v>207.56600000000003</v>
      </c>
      <c r="AN697" t="s">
        <v>2421</v>
      </c>
      <c r="AO697">
        <v>207.56600000000003</v>
      </c>
      <c r="AQ697" t="s">
        <v>2421</v>
      </c>
      <c r="AR697">
        <v>207.56600000000003</v>
      </c>
      <c r="AV697" t="s">
        <v>2421</v>
      </c>
      <c r="AW697">
        <v>207.56600000000003</v>
      </c>
      <c r="BA697" t="s">
        <v>3114</v>
      </c>
      <c r="BB697" t="s">
        <v>10948</v>
      </c>
      <c r="BC697">
        <v>44.160000000000004</v>
      </c>
      <c r="BE697" t="s">
        <v>2914</v>
      </c>
      <c r="BF697" t="s">
        <v>10948</v>
      </c>
      <c r="BG697">
        <v>100.48800000000001</v>
      </c>
      <c r="BI697" t="s">
        <v>987</v>
      </c>
      <c r="BJ697" t="s">
        <v>10948</v>
      </c>
      <c r="BK697">
        <v>72.512</v>
      </c>
      <c r="BM697" t="s">
        <v>2288</v>
      </c>
      <c r="BN697" t="s">
        <v>10948</v>
      </c>
      <c r="BO697" t="s">
        <v>79</v>
      </c>
      <c r="BP697">
        <v>280.78200000000004</v>
      </c>
    </row>
    <row r="698" spans="1:68" x14ac:dyDescent="0.25">
      <c r="A698" t="s">
        <v>1802</v>
      </c>
      <c r="B698" t="s">
        <v>10948</v>
      </c>
      <c r="C698" t="s">
        <v>55</v>
      </c>
      <c r="D698">
        <v>439.53</v>
      </c>
      <c r="H698" s="1">
        <v>42491</v>
      </c>
      <c r="I698">
        <v>517.86599999999999</v>
      </c>
      <c r="K698" s="1">
        <v>42491</v>
      </c>
      <c r="L698">
        <v>517.86599999999999</v>
      </c>
      <c r="N698" s="1">
        <v>42316</v>
      </c>
      <c r="O698">
        <v>12196.996999999999</v>
      </c>
      <c r="Q698" s="1">
        <v>42551</v>
      </c>
      <c r="R698">
        <v>1352.9499999999998</v>
      </c>
      <c r="T698" s="1">
        <v>41727</v>
      </c>
      <c r="U698">
        <v>890.84099999999989</v>
      </c>
      <c r="Y698" t="s">
        <v>2757</v>
      </c>
      <c r="Z698">
        <v>156.93800000000002</v>
      </c>
      <c r="AB698" t="s">
        <v>2757</v>
      </c>
      <c r="AC698">
        <v>156.93800000000002</v>
      </c>
      <c r="AE698" t="s">
        <v>236</v>
      </c>
      <c r="AF698">
        <v>25.92</v>
      </c>
      <c r="AJ698" t="s">
        <v>2757</v>
      </c>
      <c r="AK698">
        <v>156.93800000000002</v>
      </c>
      <c r="AN698" t="s">
        <v>2757</v>
      </c>
      <c r="AO698">
        <v>156.93800000000002</v>
      </c>
      <c r="AQ698" t="s">
        <v>2757</v>
      </c>
      <c r="AR698">
        <v>156.93800000000002</v>
      </c>
      <c r="AV698" t="s">
        <v>2757</v>
      </c>
      <c r="AW698">
        <v>156.93800000000002</v>
      </c>
      <c r="BA698" t="s">
        <v>370</v>
      </c>
      <c r="BB698" t="s">
        <v>10948</v>
      </c>
      <c r="BC698">
        <v>167.72000000000003</v>
      </c>
      <c r="BE698" t="s">
        <v>2328</v>
      </c>
      <c r="BF698" t="s">
        <v>10948</v>
      </c>
      <c r="BG698">
        <v>100.1</v>
      </c>
      <c r="BI698" t="s">
        <v>2326</v>
      </c>
      <c r="BJ698" t="s">
        <v>10948</v>
      </c>
      <c r="BK698">
        <v>334.584</v>
      </c>
      <c r="BM698" t="s">
        <v>1348</v>
      </c>
      <c r="BN698" t="s">
        <v>10948</v>
      </c>
      <c r="BO698" t="s">
        <v>79</v>
      </c>
      <c r="BP698">
        <v>119.10000000000001</v>
      </c>
    </row>
    <row r="699" spans="1:68" x14ac:dyDescent="0.25">
      <c r="C699" t="s">
        <v>79</v>
      </c>
      <c r="D699">
        <v>334.88000000000005</v>
      </c>
      <c r="H699" s="1">
        <v>42492</v>
      </c>
      <c r="I699">
        <v>1098.136</v>
      </c>
      <c r="K699" s="1">
        <v>42492</v>
      </c>
      <c r="L699">
        <v>1098.136</v>
      </c>
      <c r="N699" s="1">
        <v>42315</v>
      </c>
      <c r="O699">
        <v>3073.0729999999999</v>
      </c>
      <c r="Q699" s="1">
        <v>41959</v>
      </c>
      <c r="R699">
        <v>1355.9285</v>
      </c>
      <c r="T699" s="1">
        <v>41853</v>
      </c>
      <c r="U699">
        <v>886.28</v>
      </c>
      <c r="Y699" t="s">
        <v>583</v>
      </c>
      <c r="Z699">
        <v>172.69200000000001</v>
      </c>
      <c r="AB699" t="s">
        <v>583</v>
      </c>
      <c r="AC699">
        <v>172.69200000000001</v>
      </c>
      <c r="AE699" t="s">
        <v>952</v>
      </c>
      <c r="AF699">
        <v>460.2879999999999</v>
      </c>
      <c r="AJ699" t="s">
        <v>583</v>
      </c>
      <c r="AK699">
        <v>172.69200000000001</v>
      </c>
      <c r="AN699" t="s">
        <v>583</v>
      </c>
      <c r="AO699">
        <v>172.69200000000001</v>
      </c>
      <c r="AQ699" t="s">
        <v>583</v>
      </c>
      <c r="AR699">
        <v>172.69200000000001</v>
      </c>
      <c r="AV699" t="s">
        <v>583</v>
      </c>
      <c r="AW699">
        <v>172.69200000000001</v>
      </c>
      <c r="BA699" t="s">
        <v>222</v>
      </c>
      <c r="BB699" t="s">
        <v>10948</v>
      </c>
      <c r="BC699">
        <v>75</v>
      </c>
      <c r="BE699" t="s">
        <v>1212</v>
      </c>
      <c r="BF699" t="s">
        <v>10948</v>
      </c>
      <c r="BG699">
        <v>99.9</v>
      </c>
      <c r="BI699" t="s">
        <v>11054</v>
      </c>
      <c r="BJ699" t="s">
        <v>10948</v>
      </c>
      <c r="BK699">
        <v>2526.9299999999998</v>
      </c>
      <c r="BM699" t="s">
        <v>2812</v>
      </c>
      <c r="BN699" t="s">
        <v>10948</v>
      </c>
      <c r="BO699" t="s">
        <v>79</v>
      </c>
      <c r="BP699">
        <v>714.30000000000007</v>
      </c>
    </row>
    <row r="700" spans="1:68" x14ac:dyDescent="0.25">
      <c r="A700" t="s">
        <v>1034</v>
      </c>
      <c r="B700" t="s">
        <v>10948</v>
      </c>
      <c r="C700" t="s">
        <v>55</v>
      </c>
      <c r="D700">
        <v>48.783999999999985</v>
      </c>
      <c r="H700" s="1">
        <v>42493</v>
      </c>
      <c r="I700">
        <v>1099.0130000000001</v>
      </c>
      <c r="K700" s="1">
        <v>42493</v>
      </c>
      <c r="L700">
        <v>1099.0130000000001</v>
      </c>
      <c r="N700" s="1">
        <v>42314</v>
      </c>
      <c r="O700">
        <v>11.481000000000002</v>
      </c>
      <c r="Q700" s="1">
        <v>41933</v>
      </c>
      <c r="R700">
        <v>1356.6020000000001</v>
      </c>
      <c r="T700" s="1">
        <v>42880</v>
      </c>
      <c r="U700">
        <v>886.02599999999995</v>
      </c>
      <c r="Y700" t="s">
        <v>898</v>
      </c>
      <c r="Z700">
        <v>68.88000000000001</v>
      </c>
      <c r="AB700" t="s">
        <v>898</v>
      </c>
      <c r="AC700">
        <v>68.88000000000001</v>
      </c>
      <c r="AE700" t="s">
        <v>1463</v>
      </c>
      <c r="AF700">
        <v>26.687999999999999</v>
      </c>
      <c r="AJ700" t="s">
        <v>898</v>
      </c>
      <c r="AK700">
        <v>68.88000000000001</v>
      </c>
      <c r="AN700" t="s">
        <v>898</v>
      </c>
      <c r="AO700">
        <v>68.88000000000001</v>
      </c>
      <c r="AQ700" t="s">
        <v>898</v>
      </c>
      <c r="AR700">
        <v>68.88000000000001</v>
      </c>
      <c r="AV700" t="s">
        <v>898</v>
      </c>
      <c r="AW700">
        <v>68.88000000000001</v>
      </c>
      <c r="BA700" t="s">
        <v>1009</v>
      </c>
      <c r="BB700" t="s">
        <v>10948</v>
      </c>
      <c r="BC700">
        <v>90.570000000000007</v>
      </c>
      <c r="BE700" t="s">
        <v>3103</v>
      </c>
      <c r="BF700" t="s">
        <v>10948</v>
      </c>
      <c r="BG700">
        <v>99.87</v>
      </c>
      <c r="BI700" t="s">
        <v>1770</v>
      </c>
      <c r="BJ700" t="s">
        <v>10948</v>
      </c>
      <c r="BK700">
        <v>2249.6019999999999</v>
      </c>
      <c r="BM700" t="s">
        <v>1307</v>
      </c>
      <c r="BN700" t="s">
        <v>10948</v>
      </c>
      <c r="BO700" t="s">
        <v>79</v>
      </c>
      <c r="BP700">
        <v>328.59000000000003</v>
      </c>
    </row>
    <row r="701" spans="1:68" x14ac:dyDescent="0.25">
      <c r="A701" t="s">
        <v>1915</v>
      </c>
      <c r="B701" t="s">
        <v>10948</v>
      </c>
      <c r="C701" t="s">
        <v>55</v>
      </c>
      <c r="D701">
        <v>167.292</v>
      </c>
      <c r="H701" s="1">
        <v>42495</v>
      </c>
      <c r="I701">
        <v>2701.28</v>
      </c>
      <c r="K701" s="1">
        <v>42495</v>
      </c>
      <c r="L701">
        <v>2701.28</v>
      </c>
      <c r="N701" s="1">
        <v>42313</v>
      </c>
      <c r="O701">
        <v>834.87399999999991</v>
      </c>
      <c r="Q701" s="1">
        <v>41966</v>
      </c>
      <c r="R701">
        <v>1363.2800000000002</v>
      </c>
      <c r="T701" s="1">
        <v>42506</v>
      </c>
      <c r="U701">
        <v>880.46</v>
      </c>
      <c r="Y701" t="s">
        <v>306</v>
      </c>
      <c r="Z701">
        <v>256.12199999999996</v>
      </c>
      <c r="AB701" t="s">
        <v>306</v>
      </c>
      <c r="AC701">
        <v>256.12199999999996</v>
      </c>
      <c r="AE701" t="s">
        <v>542</v>
      </c>
      <c r="AF701">
        <v>23.52</v>
      </c>
      <c r="AJ701" t="s">
        <v>306</v>
      </c>
      <c r="AK701">
        <v>256.12199999999996</v>
      </c>
      <c r="AN701" t="s">
        <v>306</v>
      </c>
      <c r="AO701">
        <v>256.12199999999996</v>
      </c>
      <c r="AQ701" t="s">
        <v>306</v>
      </c>
      <c r="AR701">
        <v>256.12199999999996</v>
      </c>
      <c r="AV701" t="s">
        <v>306</v>
      </c>
      <c r="AW701">
        <v>256.12199999999996</v>
      </c>
      <c r="BA701" t="s">
        <v>2453</v>
      </c>
      <c r="BB701" t="s">
        <v>10948</v>
      </c>
      <c r="BC701">
        <v>206.8</v>
      </c>
      <c r="BE701" t="s">
        <v>2656</v>
      </c>
      <c r="BF701" t="s">
        <v>10948</v>
      </c>
      <c r="BG701">
        <v>99.846000000000004</v>
      </c>
      <c r="BI701" t="s">
        <v>250</v>
      </c>
      <c r="BJ701" t="s">
        <v>10948</v>
      </c>
      <c r="BK701">
        <v>35.777999999999992</v>
      </c>
      <c r="BM701" t="s">
        <v>1826</v>
      </c>
      <c r="BN701" t="s">
        <v>10948</v>
      </c>
      <c r="BO701" t="s">
        <v>79</v>
      </c>
      <c r="BP701">
        <v>573.17399999999998</v>
      </c>
    </row>
    <row r="702" spans="1:68" x14ac:dyDescent="0.25">
      <c r="C702" t="s">
        <v>79</v>
      </c>
      <c r="D702">
        <v>123.92000000000002</v>
      </c>
      <c r="H702" s="1">
        <v>42496</v>
      </c>
      <c r="I702">
        <v>236.95999999999998</v>
      </c>
      <c r="K702" s="1">
        <v>42496</v>
      </c>
      <c r="L702">
        <v>236.95999999999998</v>
      </c>
      <c r="N702" s="1">
        <v>42311</v>
      </c>
      <c r="O702">
        <v>2800.846</v>
      </c>
      <c r="Q702" s="1">
        <v>42667</v>
      </c>
      <c r="R702">
        <v>1365.498</v>
      </c>
      <c r="T702" s="1">
        <v>42549</v>
      </c>
      <c r="U702">
        <v>877.15600000000018</v>
      </c>
      <c r="Y702" t="s">
        <v>1189</v>
      </c>
      <c r="Z702">
        <v>780.45600000000002</v>
      </c>
      <c r="AB702" t="s">
        <v>1189</v>
      </c>
      <c r="AC702">
        <v>780.45600000000002</v>
      </c>
      <c r="AE702" t="s">
        <v>2117</v>
      </c>
      <c r="AF702">
        <v>10.496</v>
      </c>
      <c r="AJ702" t="s">
        <v>1189</v>
      </c>
      <c r="AK702">
        <v>780.45600000000002</v>
      </c>
      <c r="AN702" t="s">
        <v>1189</v>
      </c>
      <c r="AO702">
        <v>780.45600000000002</v>
      </c>
      <c r="AQ702" t="s">
        <v>1189</v>
      </c>
      <c r="AR702">
        <v>780.45600000000002</v>
      </c>
      <c r="AV702" t="s">
        <v>1189</v>
      </c>
      <c r="AW702">
        <v>780.45600000000002</v>
      </c>
      <c r="BA702" t="s">
        <v>2892</v>
      </c>
      <c r="BB702" t="s">
        <v>10948</v>
      </c>
      <c r="BC702">
        <v>75.98</v>
      </c>
      <c r="BE702" t="s">
        <v>808</v>
      </c>
      <c r="BF702" t="s">
        <v>10948</v>
      </c>
      <c r="BG702">
        <v>99.372</v>
      </c>
      <c r="BI702" t="s">
        <v>1493</v>
      </c>
      <c r="BJ702" t="s">
        <v>10948</v>
      </c>
      <c r="BK702">
        <v>55.991999999999997</v>
      </c>
      <c r="BM702" t="s">
        <v>3008</v>
      </c>
      <c r="BN702" t="s">
        <v>10948</v>
      </c>
      <c r="BO702" t="s">
        <v>79</v>
      </c>
      <c r="BP702">
        <v>319.92</v>
      </c>
    </row>
    <row r="703" spans="1:68" x14ac:dyDescent="0.25">
      <c r="C703" t="s">
        <v>21</v>
      </c>
      <c r="D703">
        <v>154.9</v>
      </c>
      <c r="H703" s="1">
        <v>42497</v>
      </c>
      <c r="I703">
        <v>4835.9759999999997</v>
      </c>
      <c r="K703" s="1">
        <v>42497</v>
      </c>
      <c r="L703">
        <v>4835.9759999999997</v>
      </c>
      <c r="N703" s="1">
        <v>42310</v>
      </c>
      <c r="O703">
        <v>5528.5510000000004</v>
      </c>
      <c r="Q703" s="1">
        <v>42412</v>
      </c>
      <c r="R703">
        <v>1366.0400000000002</v>
      </c>
      <c r="T703" s="1">
        <v>42403</v>
      </c>
      <c r="U703">
        <v>866.4</v>
      </c>
      <c r="Y703" t="s">
        <v>1895</v>
      </c>
      <c r="Z703">
        <v>310.20600000000002</v>
      </c>
      <c r="AB703" t="s">
        <v>1895</v>
      </c>
      <c r="AC703">
        <v>310.20600000000002</v>
      </c>
      <c r="AE703" t="s">
        <v>2762</v>
      </c>
      <c r="AF703">
        <v>68.480000000000018</v>
      </c>
      <c r="AJ703" t="s">
        <v>1895</v>
      </c>
      <c r="AK703">
        <v>310.20600000000002</v>
      </c>
      <c r="AN703" t="s">
        <v>1895</v>
      </c>
      <c r="AO703">
        <v>310.20600000000002</v>
      </c>
      <c r="AQ703" t="s">
        <v>1895</v>
      </c>
      <c r="AR703">
        <v>310.20600000000002</v>
      </c>
      <c r="AV703" t="s">
        <v>1895</v>
      </c>
      <c r="AW703">
        <v>310.20600000000002</v>
      </c>
      <c r="BA703" t="s">
        <v>1883</v>
      </c>
      <c r="BB703" t="s">
        <v>10948</v>
      </c>
      <c r="BC703">
        <v>700.70399999999995</v>
      </c>
      <c r="BE703" t="s">
        <v>5926</v>
      </c>
      <c r="BF703" t="s">
        <v>10948</v>
      </c>
      <c r="BG703">
        <v>98.688000000000002</v>
      </c>
      <c r="BI703" t="s">
        <v>785</v>
      </c>
      <c r="BJ703" t="s">
        <v>10948</v>
      </c>
      <c r="BK703">
        <v>159.22</v>
      </c>
      <c r="BM703" t="s">
        <v>2044</v>
      </c>
      <c r="BN703" t="s">
        <v>10948</v>
      </c>
      <c r="BO703" t="s">
        <v>79</v>
      </c>
      <c r="BP703">
        <v>68.040000000000006</v>
      </c>
    </row>
    <row r="704" spans="1:68" x14ac:dyDescent="0.25">
      <c r="A704" t="s">
        <v>2519</v>
      </c>
      <c r="B704" t="s">
        <v>10948</v>
      </c>
      <c r="C704" t="s">
        <v>55</v>
      </c>
      <c r="D704">
        <v>70.56</v>
      </c>
      <c r="H704" s="1">
        <v>42498</v>
      </c>
      <c r="I704">
        <v>1340.2440000000001</v>
      </c>
      <c r="K704" s="1">
        <v>42498</v>
      </c>
      <c r="L704">
        <v>1340.2440000000001</v>
      </c>
      <c r="N704" s="1">
        <v>42309</v>
      </c>
      <c r="O704">
        <v>3106.1060000000002</v>
      </c>
      <c r="Q704" s="1">
        <v>41850</v>
      </c>
      <c r="R704">
        <v>1367.84</v>
      </c>
      <c r="T704" s="1">
        <v>41915</v>
      </c>
      <c r="U704">
        <v>862.68300000000011</v>
      </c>
      <c r="Y704" t="s">
        <v>1694</v>
      </c>
      <c r="Z704">
        <v>433.78899999999999</v>
      </c>
      <c r="AB704" t="s">
        <v>1694</v>
      </c>
      <c r="AC704">
        <v>433.78899999999999</v>
      </c>
      <c r="AE704" t="s">
        <v>1820</v>
      </c>
      <c r="AF704">
        <v>34.56</v>
      </c>
      <c r="AJ704" t="s">
        <v>1694</v>
      </c>
      <c r="AK704">
        <v>433.78899999999999</v>
      </c>
      <c r="AN704" t="s">
        <v>1694</v>
      </c>
      <c r="AO704">
        <v>433.78899999999999</v>
      </c>
      <c r="AQ704" t="s">
        <v>1694</v>
      </c>
      <c r="AR704">
        <v>433.78899999999999</v>
      </c>
      <c r="AV704" t="s">
        <v>1694</v>
      </c>
      <c r="AW704">
        <v>433.78899999999999</v>
      </c>
      <c r="BA704" t="s">
        <v>3149</v>
      </c>
      <c r="BB704" t="s">
        <v>10948</v>
      </c>
      <c r="BC704">
        <v>21.209999999999997</v>
      </c>
      <c r="BE704" t="s">
        <v>3013</v>
      </c>
      <c r="BF704" t="s">
        <v>10948</v>
      </c>
      <c r="BG704">
        <v>98.328000000000003</v>
      </c>
      <c r="BI704" t="s">
        <v>653</v>
      </c>
      <c r="BJ704" t="s">
        <v>10948</v>
      </c>
      <c r="BK704">
        <v>563.21</v>
      </c>
      <c r="BM704" t="s">
        <v>2803</v>
      </c>
      <c r="BN704" t="s">
        <v>10948</v>
      </c>
      <c r="BO704" t="s">
        <v>79</v>
      </c>
      <c r="BP704">
        <v>30.839999999999996</v>
      </c>
    </row>
    <row r="705" spans="1:68" x14ac:dyDescent="0.25">
      <c r="C705" t="s">
        <v>21</v>
      </c>
      <c r="D705">
        <v>82.32</v>
      </c>
      <c r="H705" s="1">
        <v>42499</v>
      </c>
      <c r="I705">
        <v>1283.5119999999999</v>
      </c>
      <c r="K705" s="1">
        <v>42499</v>
      </c>
      <c r="L705">
        <v>1283.5119999999999</v>
      </c>
      <c r="N705" s="1">
        <v>42308</v>
      </c>
      <c r="O705">
        <v>3211.0090000000005</v>
      </c>
      <c r="Q705" s="1">
        <v>42573</v>
      </c>
      <c r="R705">
        <v>1368.0480000000002</v>
      </c>
      <c r="T705" s="1">
        <v>42199</v>
      </c>
      <c r="U705">
        <v>860.91600000000005</v>
      </c>
      <c r="Y705" t="s">
        <v>1443</v>
      </c>
      <c r="Z705">
        <v>1073.903</v>
      </c>
      <c r="AB705" t="s">
        <v>1443</v>
      </c>
      <c r="AC705">
        <v>1073.903</v>
      </c>
      <c r="AE705" t="s">
        <v>1448</v>
      </c>
      <c r="AF705">
        <v>531.71199999999999</v>
      </c>
      <c r="AJ705" t="s">
        <v>1443</v>
      </c>
      <c r="AK705">
        <v>1073.903</v>
      </c>
      <c r="AN705" t="s">
        <v>1443</v>
      </c>
      <c r="AO705">
        <v>1073.903</v>
      </c>
      <c r="AQ705" t="s">
        <v>1443</v>
      </c>
      <c r="AR705">
        <v>1073.903</v>
      </c>
      <c r="AV705" t="s">
        <v>1443</v>
      </c>
      <c r="AW705">
        <v>1073.903</v>
      </c>
      <c r="BA705" t="s">
        <v>2576</v>
      </c>
      <c r="BB705" t="s">
        <v>10948</v>
      </c>
      <c r="BC705">
        <v>76.432000000000002</v>
      </c>
      <c r="BE705" t="s">
        <v>2063</v>
      </c>
      <c r="BF705" t="s">
        <v>10948</v>
      </c>
      <c r="BG705">
        <v>97.82</v>
      </c>
      <c r="BI705" t="s">
        <v>3114</v>
      </c>
      <c r="BJ705" t="s">
        <v>10948</v>
      </c>
      <c r="BK705">
        <v>44.160000000000004</v>
      </c>
      <c r="BM705" t="s">
        <v>683</v>
      </c>
      <c r="BN705" t="s">
        <v>10948</v>
      </c>
      <c r="BO705" t="s">
        <v>79</v>
      </c>
      <c r="BP705">
        <v>36</v>
      </c>
    </row>
    <row r="706" spans="1:68" x14ac:dyDescent="0.25">
      <c r="A706" t="s">
        <v>2737</v>
      </c>
      <c r="B706" t="s">
        <v>10948</v>
      </c>
      <c r="C706" t="s">
        <v>55</v>
      </c>
      <c r="D706">
        <v>35.340000000000003</v>
      </c>
      <c r="H706" s="1">
        <v>42500</v>
      </c>
      <c r="I706">
        <v>763.02</v>
      </c>
      <c r="K706" s="1">
        <v>42500</v>
      </c>
      <c r="L706">
        <v>763.02</v>
      </c>
      <c r="N706" s="1">
        <v>42307</v>
      </c>
      <c r="O706">
        <v>2122.0439999999999</v>
      </c>
      <c r="Q706" s="1">
        <v>42408</v>
      </c>
      <c r="R706">
        <v>1369.4760000000001</v>
      </c>
      <c r="T706" s="1">
        <v>42394</v>
      </c>
      <c r="U706">
        <v>858.71199999999999</v>
      </c>
      <c r="Y706" t="s">
        <v>1156</v>
      </c>
      <c r="Z706">
        <v>3222.9960000000001</v>
      </c>
      <c r="AB706" t="s">
        <v>1156</v>
      </c>
      <c r="AC706">
        <v>3222.9960000000001</v>
      </c>
      <c r="AE706" t="s">
        <v>747</v>
      </c>
      <c r="AF706">
        <v>86.736000000000004</v>
      </c>
      <c r="AJ706" t="s">
        <v>1156</v>
      </c>
      <c r="AK706">
        <v>3222.9960000000001</v>
      </c>
      <c r="AN706" t="s">
        <v>1156</v>
      </c>
      <c r="AO706">
        <v>3222.9960000000001</v>
      </c>
      <c r="AQ706" t="s">
        <v>1156</v>
      </c>
      <c r="AR706">
        <v>3222.9960000000001</v>
      </c>
      <c r="AV706" t="s">
        <v>1156</v>
      </c>
      <c r="AW706">
        <v>3222.9960000000001</v>
      </c>
      <c r="BA706" t="s">
        <v>1668</v>
      </c>
      <c r="BB706" t="s">
        <v>10948</v>
      </c>
      <c r="BC706">
        <v>3.1799999999999997</v>
      </c>
      <c r="BE706" t="s">
        <v>920</v>
      </c>
      <c r="BF706" t="s">
        <v>10948</v>
      </c>
      <c r="BG706">
        <v>97.68</v>
      </c>
      <c r="BI706" t="s">
        <v>370</v>
      </c>
      <c r="BJ706" t="s">
        <v>10948</v>
      </c>
      <c r="BK706">
        <v>167.72000000000003</v>
      </c>
      <c r="BM706" t="s">
        <v>575</v>
      </c>
      <c r="BN706" t="s">
        <v>10948</v>
      </c>
      <c r="BO706" t="s">
        <v>79</v>
      </c>
      <c r="BP706">
        <v>379.96000000000004</v>
      </c>
    </row>
    <row r="707" spans="1:68" x14ac:dyDescent="0.25">
      <c r="A707" t="s">
        <v>1170</v>
      </c>
      <c r="B707" t="s">
        <v>10948</v>
      </c>
      <c r="C707" t="s">
        <v>55</v>
      </c>
      <c r="D707">
        <v>80.765999999999991</v>
      </c>
      <c r="H707" s="1">
        <v>42501</v>
      </c>
      <c r="I707">
        <v>5.98</v>
      </c>
      <c r="K707" s="1">
        <v>42501</v>
      </c>
      <c r="L707">
        <v>5.98</v>
      </c>
      <c r="N707" s="1">
        <v>42306</v>
      </c>
      <c r="O707">
        <v>244.24</v>
      </c>
      <c r="Q707" s="1">
        <v>41796</v>
      </c>
      <c r="R707">
        <v>1374.001</v>
      </c>
      <c r="T707" s="1">
        <v>43085</v>
      </c>
      <c r="U707">
        <v>858.70200000000011</v>
      </c>
      <c r="Y707" t="s">
        <v>519</v>
      </c>
      <c r="Z707">
        <v>1573.9079999999999</v>
      </c>
      <c r="AB707" t="s">
        <v>519</v>
      </c>
      <c r="AC707">
        <v>1573.9079999999999</v>
      </c>
      <c r="AE707" t="s">
        <v>826</v>
      </c>
      <c r="AF707">
        <v>67.031999999999996</v>
      </c>
      <c r="AJ707" t="s">
        <v>519</v>
      </c>
      <c r="AK707">
        <v>1573.9079999999999</v>
      </c>
      <c r="AN707" t="s">
        <v>519</v>
      </c>
      <c r="AO707">
        <v>1573.9079999999999</v>
      </c>
      <c r="AQ707" t="s">
        <v>519</v>
      </c>
      <c r="AR707">
        <v>1573.9079999999999</v>
      </c>
      <c r="AV707" t="s">
        <v>519</v>
      </c>
      <c r="AW707">
        <v>1573.9079999999999</v>
      </c>
      <c r="BA707" t="s">
        <v>1526</v>
      </c>
      <c r="BB707" t="s">
        <v>10948</v>
      </c>
      <c r="BC707">
        <v>11.227999999999998</v>
      </c>
      <c r="BE707" t="s">
        <v>2527</v>
      </c>
      <c r="BF707" t="s">
        <v>10948</v>
      </c>
      <c r="BG707">
        <v>97.152000000000001</v>
      </c>
      <c r="BI707" t="s">
        <v>222</v>
      </c>
      <c r="BJ707" t="s">
        <v>10948</v>
      </c>
      <c r="BK707">
        <v>75</v>
      </c>
      <c r="BM707" t="s">
        <v>2266</v>
      </c>
      <c r="BN707" t="s">
        <v>10948</v>
      </c>
      <c r="BO707" t="s">
        <v>79</v>
      </c>
      <c r="BP707">
        <v>207.48</v>
      </c>
    </row>
    <row r="708" spans="1:68" x14ac:dyDescent="0.25">
      <c r="C708" t="s">
        <v>12</v>
      </c>
      <c r="D708">
        <v>76.92</v>
      </c>
      <c r="H708" s="1">
        <v>42502</v>
      </c>
      <c r="I708">
        <v>918.87800000000004</v>
      </c>
      <c r="K708" s="1">
        <v>42502</v>
      </c>
      <c r="L708">
        <v>918.87800000000004</v>
      </c>
      <c r="N708" s="1">
        <v>42305</v>
      </c>
      <c r="O708">
        <v>104.51</v>
      </c>
      <c r="Q708" s="1">
        <v>42191</v>
      </c>
      <c r="R708">
        <v>1379.8119999999999</v>
      </c>
      <c r="T708" s="1">
        <v>42352</v>
      </c>
      <c r="U708">
        <v>858.30400000000009</v>
      </c>
      <c r="Y708" t="s">
        <v>1107</v>
      </c>
      <c r="Z708">
        <v>66.408999999999992</v>
      </c>
      <c r="AB708" t="s">
        <v>1107</v>
      </c>
      <c r="AC708">
        <v>66.408999999999992</v>
      </c>
      <c r="AE708" t="s">
        <v>290</v>
      </c>
      <c r="AF708">
        <v>75.305999999999997</v>
      </c>
      <c r="AJ708" t="s">
        <v>1107</v>
      </c>
      <c r="AK708">
        <v>66.408999999999992</v>
      </c>
      <c r="AN708" t="s">
        <v>1107</v>
      </c>
      <c r="AO708">
        <v>66.408999999999992</v>
      </c>
      <c r="AQ708" t="s">
        <v>1107</v>
      </c>
      <c r="AR708">
        <v>66.408999999999992</v>
      </c>
      <c r="AV708" t="s">
        <v>1107</v>
      </c>
      <c r="AW708">
        <v>66.408999999999992</v>
      </c>
      <c r="BA708" t="s">
        <v>263</v>
      </c>
      <c r="BB708" t="s">
        <v>10948</v>
      </c>
      <c r="BC708">
        <v>109.9</v>
      </c>
      <c r="BE708" t="s">
        <v>1624</v>
      </c>
      <c r="BF708" t="s">
        <v>10948</v>
      </c>
      <c r="BG708">
        <v>96.320000000000007</v>
      </c>
      <c r="BI708" t="s">
        <v>1009</v>
      </c>
      <c r="BJ708" t="s">
        <v>10948</v>
      </c>
      <c r="BK708">
        <v>90.570000000000007</v>
      </c>
      <c r="BM708" t="s">
        <v>2539</v>
      </c>
      <c r="BN708" t="s">
        <v>10948</v>
      </c>
      <c r="BO708" t="s">
        <v>79</v>
      </c>
      <c r="BP708">
        <v>61.44</v>
      </c>
    </row>
    <row r="709" spans="1:68" x14ac:dyDescent="0.25">
      <c r="A709" t="s">
        <v>3166</v>
      </c>
      <c r="B709" t="s">
        <v>10948</v>
      </c>
      <c r="C709" t="s">
        <v>79</v>
      </c>
      <c r="D709">
        <v>111.15</v>
      </c>
      <c r="H709" s="1">
        <v>42504</v>
      </c>
      <c r="I709">
        <v>455.93000000000006</v>
      </c>
      <c r="K709" s="1">
        <v>42504</v>
      </c>
      <c r="L709">
        <v>455.93000000000006</v>
      </c>
      <c r="N709" s="1">
        <v>42303</v>
      </c>
      <c r="O709">
        <v>1395.3330000000001</v>
      </c>
      <c r="Q709" s="1">
        <v>41923</v>
      </c>
      <c r="R709">
        <v>1381.1640000000002</v>
      </c>
      <c r="T709" s="1">
        <v>42180</v>
      </c>
      <c r="U709">
        <v>857.08</v>
      </c>
      <c r="Y709" t="s">
        <v>2378</v>
      </c>
      <c r="Z709">
        <v>466.29000000000008</v>
      </c>
      <c r="AB709" t="s">
        <v>2378</v>
      </c>
      <c r="AC709">
        <v>466.29000000000008</v>
      </c>
      <c r="AE709" t="s">
        <v>750</v>
      </c>
      <c r="AF709">
        <v>59.800000000000004</v>
      </c>
      <c r="AJ709" t="s">
        <v>2378</v>
      </c>
      <c r="AK709">
        <v>466.29000000000008</v>
      </c>
      <c r="AN709" t="s">
        <v>2378</v>
      </c>
      <c r="AO709">
        <v>466.29000000000008</v>
      </c>
      <c r="AQ709" t="s">
        <v>2378</v>
      </c>
      <c r="AR709">
        <v>466.29000000000008</v>
      </c>
      <c r="AV709" t="s">
        <v>2378</v>
      </c>
      <c r="AW709">
        <v>466.29000000000008</v>
      </c>
      <c r="BA709" t="s">
        <v>2927</v>
      </c>
      <c r="BB709" t="s">
        <v>10948</v>
      </c>
      <c r="BC709">
        <v>161.90999999999997</v>
      </c>
      <c r="BE709" t="s">
        <v>1430</v>
      </c>
      <c r="BF709" t="s">
        <v>10948</v>
      </c>
      <c r="BG709">
        <v>96.08</v>
      </c>
      <c r="BI709" t="s">
        <v>2453</v>
      </c>
      <c r="BJ709" t="s">
        <v>10948</v>
      </c>
      <c r="BK709">
        <v>206.8</v>
      </c>
      <c r="BM709" t="s">
        <v>3080</v>
      </c>
      <c r="BN709" t="s">
        <v>10948</v>
      </c>
      <c r="BO709" t="s">
        <v>79</v>
      </c>
      <c r="BP709">
        <v>79.248000000000005</v>
      </c>
    </row>
    <row r="710" spans="1:68" x14ac:dyDescent="0.25">
      <c r="C710" t="s">
        <v>12</v>
      </c>
      <c r="D710">
        <v>133.38</v>
      </c>
      <c r="H710" s="1">
        <v>42505</v>
      </c>
      <c r="I710">
        <v>648.91199999999992</v>
      </c>
      <c r="K710" s="1">
        <v>42505</v>
      </c>
      <c r="L710">
        <v>648.91199999999992</v>
      </c>
      <c r="N710" s="1">
        <v>42302</v>
      </c>
      <c r="O710">
        <v>1425.412</v>
      </c>
      <c r="Q710" s="1">
        <v>42369</v>
      </c>
      <c r="R710">
        <v>1381.3440000000001</v>
      </c>
      <c r="T710" s="1">
        <v>42016</v>
      </c>
      <c r="U710">
        <v>854.61400000000003</v>
      </c>
      <c r="Y710" t="s">
        <v>1451</v>
      </c>
      <c r="Z710">
        <v>1291.248</v>
      </c>
      <c r="AB710" t="s">
        <v>1451</v>
      </c>
      <c r="AC710">
        <v>1291.248</v>
      </c>
      <c r="AE710" t="s">
        <v>835</v>
      </c>
      <c r="AF710">
        <v>47.988000000000007</v>
      </c>
      <c r="AJ710" t="s">
        <v>1451</v>
      </c>
      <c r="AK710">
        <v>1291.248</v>
      </c>
      <c r="AN710" t="s">
        <v>1451</v>
      </c>
      <c r="AO710">
        <v>1291.248</v>
      </c>
      <c r="AQ710" t="s">
        <v>1451</v>
      </c>
      <c r="AR710">
        <v>1291.248</v>
      </c>
      <c r="AV710" t="s">
        <v>1451</v>
      </c>
      <c r="AW710">
        <v>1291.248</v>
      </c>
      <c r="BA710" t="s">
        <v>1718</v>
      </c>
      <c r="BB710" t="s">
        <v>10948</v>
      </c>
      <c r="BC710">
        <v>55.971999999999994</v>
      </c>
      <c r="BE710" t="s">
        <v>2131</v>
      </c>
      <c r="BF710" t="s">
        <v>10948</v>
      </c>
      <c r="BG710">
        <v>95.903999999999996</v>
      </c>
      <c r="BI710" t="s">
        <v>2892</v>
      </c>
      <c r="BJ710" t="s">
        <v>10948</v>
      </c>
      <c r="BK710">
        <v>75.98</v>
      </c>
      <c r="BM710" t="s">
        <v>2624</v>
      </c>
      <c r="BN710" t="s">
        <v>10948</v>
      </c>
      <c r="BO710" t="s">
        <v>79</v>
      </c>
      <c r="BP710">
        <v>137.94</v>
      </c>
    </row>
    <row r="711" spans="1:68" x14ac:dyDescent="0.25">
      <c r="A711" t="s">
        <v>429</v>
      </c>
      <c r="B711" t="s">
        <v>10948</v>
      </c>
      <c r="C711" t="s">
        <v>79</v>
      </c>
      <c r="D711">
        <v>44.46</v>
      </c>
      <c r="H711" s="1">
        <v>42506</v>
      </c>
      <c r="I711">
        <v>880.46</v>
      </c>
      <c r="K711" s="1">
        <v>42506</v>
      </c>
      <c r="L711">
        <v>880.46</v>
      </c>
      <c r="N711" s="1">
        <v>42301</v>
      </c>
      <c r="O711">
        <v>831.14499999999998</v>
      </c>
      <c r="Q711" s="1">
        <v>42076</v>
      </c>
      <c r="R711">
        <v>1384.856</v>
      </c>
      <c r="T711" s="1">
        <v>41867</v>
      </c>
      <c r="U711">
        <v>853.09199999999987</v>
      </c>
      <c r="Y711" t="s">
        <v>819</v>
      </c>
      <c r="Z711">
        <v>487.34399999999994</v>
      </c>
      <c r="AB711" t="s">
        <v>819</v>
      </c>
      <c r="AC711">
        <v>487.34399999999994</v>
      </c>
      <c r="AE711" t="s">
        <v>68</v>
      </c>
      <c r="AF711">
        <v>24.271999999999998</v>
      </c>
      <c r="AJ711" t="s">
        <v>819</v>
      </c>
      <c r="AK711">
        <v>487.34399999999994</v>
      </c>
      <c r="AN711" t="s">
        <v>819</v>
      </c>
      <c r="AO711">
        <v>487.34399999999994</v>
      </c>
      <c r="AQ711" t="s">
        <v>819</v>
      </c>
      <c r="AR711">
        <v>487.34399999999994</v>
      </c>
      <c r="AV711" t="s">
        <v>819</v>
      </c>
      <c r="AW711">
        <v>487.34399999999994</v>
      </c>
      <c r="BA711" t="s">
        <v>1909</v>
      </c>
      <c r="BB711" t="s">
        <v>10948</v>
      </c>
      <c r="BC711">
        <v>23.680000000000003</v>
      </c>
      <c r="BE711" t="s">
        <v>2660</v>
      </c>
      <c r="BF711" t="s">
        <v>10948</v>
      </c>
      <c r="BG711">
        <v>95.76</v>
      </c>
      <c r="BI711" t="s">
        <v>1883</v>
      </c>
      <c r="BJ711" t="s">
        <v>10948</v>
      </c>
      <c r="BK711">
        <v>700.70399999999995</v>
      </c>
      <c r="BM711" t="s">
        <v>2334</v>
      </c>
      <c r="BN711" t="s">
        <v>10948</v>
      </c>
      <c r="BO711" t="s">
        <v>79</v>
      </c>
      <c r="BP711">
        <v>179.97</v>
      </c>
    </row>
    <row r="712" spans="1:68" x14ac:dyDescent="0.25">
      <c r="C712" t="s">
        <v>12</v>
      </c>
      <c r="D712">
        <v>35.568000000000005</v>
      </c>
      <c r="H712" s="1">
        <v>42507</v>
      </c>
      <c r="I712">
        <v>346.92200000000003</v>
      </c>
      <c r="K712" s="1">
        <v>42507</v>
      </c>
      <c r="L712">
        <v>346.92200000000003</v>
      </c>
      <c r="N712" s="1">
        <v>42300</v>
      </c>
      <c r="O712">
        <v>2262.2960000000003</v>
      </c>
      <c r="Q712" s="1">
        <v>42858</v>
      </c>
      <c r="R712">
        <v>1386.346</v>
      </c>
      <c r="T712" s="1">
        <v>42226</v>
      </c>
      <c r="U712">
        <v>851.47399999999993</v>
      </c>
      <c r="Y712" t="s">
        <v>2053</v>
      </c>
      <c r="Z712">
        <v>55.754999999999995</v>
      </c>
      <c r="AB712" t="s">
        <v>2053</v>
      </c>
      <c r="AC712">
        <v>55.754999999999995</v>
      </c>
      <c r="AE712" t="s">
        <v>1744</v>
      </c>
      <c r="AF712">
        <v>75.919999999999987</v>
      </c>
      <c r="AJ712" t="s">
        <v>2053</v>
      </c>
      <c r="AK712">
        <v>55.754999999999995</v>
      </c>
      <c r="AN712" t="s">
        <v>2053</v>
      </c>
      <c r="AO712">
        <v>55.754999999999995</v>
      </c>
      <c r="AQ712" t="s">
        <v>2053</v>
      </c>
      <c r="AR712">
        <v>55.754999999999995</v>
      </c>
      <c r="AV712" t="s">
        <v>2053</v>
      </c>
      <c r="AW712">
        <v>55.754999999999995</v>
      </c>
      <c r="BA712" t="s">
        <v>1462</v>
      </c>
      <c r="BB712" t="s">
        <v>10948</v>
      </c>
      <c r="BC712">
        <v>1015.92</v>
      </c>
      <c r="BE712" t="s">
        <v>834</v>
      </c>
      <c r="BF712" t="s">
        <v>10948</v>
      </c>
      <c r="BG712">
        <v>95.68</v>
      </c>
      <c r="BI712" t="s">
        <v>3149</v>
      </c>
      <c r="BJ712" t="s">
        <v>10948</v>
      </c>
      <c r="BK712">
        <v>21.209999999999997</v>
      </c>
      <c r="BM712" t="s">
        <v>1285</v>
      </c>
      <c r="BN712" t="s">
        <v>10948</v>
      </c>
      <c r="BO712" t="s">
        <v>79</v>
      </c>
      <c r="BP712">
        <v>631.96</v>
      </c>
    </row>
    <row r="713" spans="1:68" x14ac:dyDescent="0.25">
      <c r="A713" t="s">
        <v>3159</v>
      </c>
      <c r="B713" t="s">
        <v>10948</v>
      </c>
      <c r="C713" t="s">
        <v>55</v>
      </c>
      <c r="D713">
        <v>44.460000000000008</v>
      </c>
      <c r="H713" s="1">
        <v>42508</v>
      </c>
      <c r="I713">
        <v>122.22</v>
      </c>
      <c r="K713" s="1">
        <v>42508</v>
      </c>
      <c r="L713">
        <v>122.22</v>
      </c>
      <c r="N713" s="1">
        <v>42299</v>
      </c>
      <c r="O713">
        <v>15.127999999999998</v>
      </c>
      <c r="Q713" s="1">
        <v>42183</v>
      </c>
      <c r="R713">
        <v>1386.4659999999999</v>
      </c>
      <c r="T713" s="1">
        <v>42282</v>
      </c>
      <c r="U713">
        <v>851.09199999999998</v>
      </c>
      <c r="Y713" t="s">
        <v>648</v>
      </c>
      <c r="Z713">
        <v>108.64400000000001</v>
      </c>
      <c r="AB713" t="s">
        <v>648</v>
      </c>
      <c r="AC713">
        <v>108.64400000000001</v>
      </c>
      <c r="AE713" t="s">
        <v>2553</v>
      </c>
      <c r="AF713">
        <v>39.78</v>
      </c>
      <c r="AJ713" t="s">
        <v>648</v>
      </c>
      <c r="AK713">
        <v>108.64400000000001</v>
      </c>
      <c r="AN713" t="s">
        <v>648</v>
      </c>
      <c r="AO713">
        <v>108.64400000000001</v>
      </c>
      <c r="AQ713" t="s">
        <v>648</v>
      </c>
      <c r="AR713">
        <v>108.64400000000001</v>
      </c>
      <c r="AV713" t="s">
        <v>648</v>
      </c>
      <c r="AW713">
        <v>108.64400000000001</v>
      </c>
      <c r="BA713" t="s">
        <v>1767</v>
      </c>
      <c r="BB713" t="s">
        <v>10948</v>
      </c>
      <c r="BC713">
        <v>958.69799999999987</v>
      </c>
      <c r="BE713" t="s">
        <v>1884</v>
      </c>
      <c r="BF713" t="s">
        <v>10948</v>
      </c>
      <c r="BG713">
        <v>95.1</v>
      </c>
      <c r="BI713" t="s">
        <v>2576</v>
      </c>
      <c r="BJ713" t="s">
        <v>10948</v>
      </c>
      <c r="BK713">
        <v>76.432000000000002</v>
      </c>
      <c r="BM713" t="s">
        <v>2149</v>
      </c>
      <c r="BN713" t="s">
        <v>10948</v>
      </c>
      <c r="BO713" t="s">
        <v>79</v>
      </c>
      <c r="BP713">
        <v>179.7</v>
      </c>
    </row>
    <row r="714" spans="1:68" x14ac:dyDescent="0.25">
      <c r="A714" t="s">
        <v>2775</v>
      </c>
      <c r="B714" t="s">
        <v>10948</v>
      </c>
      <c r="C714" t="s">
        <v>55</v>
      </c>
      <c r="D714">
        <v>32.064</v>
      </c>
      <c r="H714" s="1">
        <v>42509</v>
      </c>
      <c r="I714">
        <v>1582.008</v>
      </c>
      <c r="K714" s="1">
        <v>42509</v>
      </c>
      <c r="L714">
        <v>1582.008</v>
      </c>
      <c r="N714" s="1">
        <v>42297</v>
      </c>
      <c r="O714">
        <v>720.08600000000001</v>
      </c>
      <c r="Q714" s="1">
        <v>42859</v>
      </c>
      <c r="R714">
        <v>1389.4050000000004</v>
      </c>
      <c r="T714" s="1">
        <v>42994</v>
      </c>
      <c r="U714">
        <v>849.65000000000009</v>
      </c>
      <c r="Y714" t="s">
        <v>1881</v>
      </c>
      <c r="Z714">
        <v>258.72000000000003</v>
      </c>
      <c r="AB714" t="s">
        <v>1881</v>
      </c>
      <c r="AC714">
        <v>258.72000000000003</v>
      </c>
      <c r="AE714" t="s">
        <v>2802</v>
      </c>
      <c r="AF714">
        <v>36.607999999999997</v>
      </c>
      <c r="AJ714" t="s">
        <v>1881</v>
      </c>
      <c r="AK714">
        <v>258.72000000000003</v>
      </c>
      <c r="AN714" t="s">
        <v>1881</v>
      </c>
      <c r="AO714">
        <v>258.72000000000003</v>
      </c>
      <c r="AQ714" t="s">
        <v>1881</v>
      </c>
      <c r="AR714">
        <v>258.72000000000003</v>
      </c>
      <c r="AV714" t="s">
        <v>1881</v>
      </c>
      <c r="AW714">
        <v>258.72000000000003</v>
      </c>
      <c r="BA714" t="s">
        <v>2733</v>
      </c>
      <c r="BB714" t="s">
        <v>10948</v>
      </c>
      <c r="BC714">
        <v>823.96000000000015</v>
      </c>
      <c r="BE714" t="s">
        <v>840</v>
      </c>
      <c r="BF714" t="s">
        <v>10948</v>
      </c>
      <c r="BG714">
        <v>95.076000000000008</v>
      </c>
      <c r="BI714" t="s">
        <v>1668</v>
      </c>
      <c r="BJ714" t="s">
        <v>10948</v>
      </c>
      <c r="BK714">
        <v>3.1799999999999997</v>
      </c>
      <c r="BM714" t="s">
        <v>3169</v>
      </c>
      <c r="BN714" t="s">
        <v>10948</v>
      </c>
      <c r="BO714" t="s">
        <v>79</v>
      </c>
      <c r="BP714">
        <v>359.96999999999997</v>
      </c>
    </row>
    <row r="715" spans="1:68" x14ac:dyDescent="0.25">
      <c r="A715" t="s">
        <v>2390</v>
      </c>
      <c r="B715" t="s">
        <v>10948</v>
      </c>
      <c r="C715" t="s">
        <v>21</v>
      </c>
      <c r="D715">
        <v>66.56</v>
      </c>
      <c r="H715" s="1">
        <v>42510</v>
      </c>
      <c r="I715">
        <v>2471.913</v>
      </c>
      <c r="K715" s="1">
        <v>42510</v>
      </c>
      <c r="L715">
        <v>2471.913</v>
      </c>
      <c r="N715" s="1">
        <v>42296</v>
      </c>
      <c r="O715">
        <v>2135.0899999999997</v>
      </c>
      <c r="Q715" s="1">
        <v>42855</v>
      </c>
      <c r="R715">
        <v>1390.1259999999997</v>
      </c>
      <c r="T715" s="1">
        <v>42747</v>
      </c>
      <c r="U715">
        <v>848.51999999999975</v>
      </c>
      <c r="Y715" t="s">
        <v>1411</v>
      </c>
      <c r="Z715">
        <v>466.00400000000002</v>
      </c>
      <c r="AB715" t="s">
        <v>1411</v>
      </c>
      <c r="AC715">
        <v>466.00400000000002</v>
      </c>
      <c r="AE715" t="s">
        <v>1231</v>
      </c>
      <c r="AF715">
        <v>128.03</v>
      </c>
      <c r="AJ715" t="s">
        <v>1411</v>
      </c>
      <c r="AK715">
        <v>466.00400000000002</v>
      </c>
      <c r="AN715" t="s">
        <v>1411</v>
      </c>
      <c r="AO715">
        <v>466.00400000000002</v>
      </c>
      <c r="AQ715" t="s">
        <v>1411</v>
      </c>
      <c r="AR715">
        <v>466.00400000000002</v>
      </c>
      <c r="AV715" t="s">
        <v>1411</v>
      </c>
      <c r="AW715">
        <v>466.00400000000002</v>
      </c>
      <c r="BA715" t="s">
        <v>3169</v>
      </c>
      <c r="BB715" t="s">
        <v>10948</v>
      </c>
      <c r="BC715">
        <v>1223.8979999999999</v>
      </c>
      <c r="BE715" t="s">
        <v>2087</v>
      </c>
      <c r="BF715" t="s">
        <v>10948</v>
      </c>
      <c r="BG715">
        <v>94.992000000000004</v>
      </c>
      <c r="BI715" t="s">
        <v>1526</v>
      </c>
      <c r="BJ715" t="s">
        <v>10948</v>
      </c>
      <c r="BK715">
        <v>11.227999999999998</v>
      </c>
      <c r="BM715" t="s">
        <v>1718</v>
      </c>
      <c r="BN715" t="s">
        <v>10948</v>
      </c>
      <c r="BO715" t="s">
        <v>79</v>
      </c>
      <c r="BP715">
        <v>39.979999999999997</v>
      </c>
    </row>
    <row r="716" spans="1:68" x14ac:dyDescent="0.25">
      <c r="A716" t="s">
        <v>935</v>
      </c>
      <c r="B716" t="s">
        <v>10948</v>
      </c>
      <c r="C716" t="s">
        <v>55</v>
      </c>
      <c r="D716">
        <v>3.9119999999999999</v>
      </c>
      <c r="H716" s="1">
        <v>42511</v>
      </c>
      <c r="I716">
        <v>2718.2139999999999</v>
      </c>
      <c r="K716" s="1">
        <v>42511</v>
      </c>
      <c r="L716">
        <v>2718.2139999999999</v>
      </c>
      <c r="N716" s="1">
        <v>42295</v>
      </c>
      <c r="O716">
        <v>378.49400000000003</v>
      </c>
      <c r="Q716" s="1">
        <v>42945</v>
      </c>
      <c r="R716">
        <v>1391.2940000000001</v>
      </c>
      <c r="T716" s="1">
        <v>42554</v>
      </c>
      <c r="U716">
        <v>847.7</v>
      </c>
      <c r="Y716" t="s">
        <v>3150</v>
      </c>
      <c r="Z716">
        <v>1180.704</v>
      </c>
      <c r="AB716" t="s">
        <v>3150</v>
      </c>
      <c r="AC716">
        <v>1180.704</v>
      </c>
      <c r="AE716" t="s">
        <v>1382</v>
      </c>
      <c r="AF716">
        <v>263.34000000000003</v>
      </c>
      <c r="AJ716" t="s">
        <v>3150</v>
      </c>
      <c r="AK716">
        <v>1180.704</v>
      </c>
      <c r="AN716" t="s">
        <v>3150</v>
      </c>
      <c r="AO716">
        <v>1180.704</v>
      </c>
      <c r="AQ716" t="s">
        <v>3150</v>
      </c>
      <c r="AR716">
        <v>1180.704</v>
      </c>
      <c r="AV716" t="s">
        <v>3150</v>
      </c>
      <c r="AW716">
        <v>1180.704</v>
      </c>
      <c r="BA716" t="s">
        <v>2149</v>
      </c>
      <c r="BB716" t="s">
        <v>10948</v>
      </c>
      <c r="BC716">
        <v>179.7</v>
      </c>
      <c r="BE716" t="s">
        <v>2874</v>
      </c>
      <c r="BF716" t="s">
        <v>10948</v>
      </c>
      <c r="BG716">
        <v>94.85</v>
      </c>
      <c r="BI716" t="s">
        <v>263</v>
      </c>
      <c r="BJ716" t="s">
        <v>10948</v>
      </c>
      <c r="BK716">
        <v>109.9</v>
      </c>
      <c r="BM716" t="s">
        <v>222</v>
      </c>
      <c r="BN716" t="s">
        <v>10948</v>
      </c>
      <c r="BO716" t="s">
        <v>79</v>
      </c>
      <c r="BP716">
        <v>75</v>
      </c>
    </row>
    <row r="717" spans="1:68" x14ac:dyDescent="0.25">
      <c r="A717" t="s">
        <v>219</v>
      </c>
      <c r="B717" t="s">
        <v>10948</v>
      </c>
      <c r="C717" t="s">
        <v>21</v>
      </c>
      <c r="D717">
        <v>83.42</v>
      </c>
      <c r="H717" s="1">
        <v>42512</v>
      </c>
      <c r="I717">
        <v>1799.2</v>
      </c>
      <c r="K717" s="1">
        <v>42512</v>
      </c>
      <c r="L717">
        <v>1799.2</v>
      </c>
      <c r="N717" s="1">
        <v>42294</v>
      </c>
      <c r="O717">
        <v>77.88</v>
      </c>
      <c r="Q717" s="1">
        <v>42303</v>
      </c>
      <c r="R717">
        <v>1395.3330000000001</v>
      </c>
      <c r="T717" s="1">
        <v>41750</v>
      </c>
      <c r="U717">
        <v>845.3599999999999</v>
      </c>
      <c r="Y717" t="s">
        <v>2976</v>
      </c>
      <c r="Z717">
        <v>1041.6640000000002</v>
      </c>
      <c r="AB717" t="s">
        <v>2976</v>
      </c>
      <c r="AC717">
        <v>1041.6640000000002</v>
      </c>
      <c r="AE717" t="s">
        <v>1207</v>
      </c>
      <c r="AF717">
        <v>21.167999999999999</v>
      </c>
      <c r="AJ717" t="s">
        <v>2976</v>
      </c>
      <c r="AK717">
        <v>1041.6640000000002</v>
      </c>
      <c r="AN717" t="s">
        <v>2976</v>
      </c>
      <c r="AO717">
        <v>1041.6640000000002</v>
      </c>
      <c r="AQ717" t="s">
        <v>2976</v>
      </c>
      <c r="AR717">
        <v>1041.6640000000002</v>
      </c>
      <c r="AV717" t="s">
        <v>2976</v>
      </c>
      <c r="AW717">
        <v>1041.6640000000002</v>
      </c>
      <c r="BA717" t="s">
        <v>1285</v>
      </c>
      <c r="BB717" t="s">
        <v>10948</v>
      </c>
      <c r="BC717">
        <v>631.96</v>
      </c>
      <c r="BE717" t="s">
        <v>5931</v>
      </c>
      <c r="BF717" t="s">
        <v>10948</v>
      </c>
      <c r="BG717">
        <v>94.47199999999998</v>
      </c>
      <c r="BI717" t="s">
        <v>2927</v>
      </c>
      <c r="BJ717" t="s">
        <v>10948</v>
      </c>
      <c r="BK717">
        <v>161.90999999999997</v>
      </c>
      <c r="BM717" t="s">
        <v>1770</v>
      </c>
      <c r="BN717" t="s">
        <v>10948</v>
      </c>
      <c r="BO717" t="s">
        <v>79</v>
      </c>
      <c r="BP717">
        <v>815.29199999999992</v>
      </c>
    </row>
    <row r="718" spans="1:68" x14ac:dyDescent="0.25">
      <c r="A718" t="s">
        <v>769</v>
      </c>
      <c r="B718" t="s">
        <v>10948</v>
      </c>
      <c r="C718" t="s">
        <v>79</v>
      </c>
      <c r="D718">
        <v>26.49</v>
      </c>
      <c r="H718" s="1">
        <v>42513</v>
      </c>
      <c r="I718">
        <v>10560.977999999999</v>
      </c>
      <c r="K718" s="1">
        <v>42513</v>
      </c>
      <c r="L718">
        <v>10560.977999999999</v>
      </c>
      <c r="N718" s="1">
        <v>42293</v>
      </c>
      <c r="O718">
        <v>824.97</v>
      </c>
      <c r="Q718" s="1">
        <v>43072</v>
      </c>
      <c r="R718">
        <v>1403.8419999999999</v>
      </c>
      <c r="T718" s="1">
        <v>42802</v>
      </c>
      <c r="U718">
        <v>843.10000000000014</v>
      </c>
      <c r="Y718" t="s">
        <v>907</v>
      </c>
      <c r="Z718">
        <v>269.39399999999995</v>
      </c>
      <c r="AB718" t="s">
        <v>907</v>
      </c>
      <c r="AC718">
        <v>269.39399999999995</v>
      </c>
      <c r="AE718" t="s">
        <v>2168</v>
      </c>
      <c r="AF718">
        <v>30.576000000000001</v>
      </c>
      <c r="AJ718" t="s">
        <v>907</v>
      </c>
      <c r="AK718">
        <v>269.39399999999995</v>
      </c>
      <c r="AN718" t="s">
        <v>907</v>
      </c>
      <c r="AO718">
        <v>269.39399999999995</v>
      </c>
      <c r="AQ718" t="s">
        <v>907</v>
      </c>
      <c r="AR718">
        <v>269.39399999999995</v>
      </c>
      <c r="AV718" t="s">
        <v>907</v>
      </c>
      <c r="AW718">
        <v>269.39399999999995</v>
      </c>
      <c r="BA718" t="s">
        <v>2334</v>
      </c>
      <c r="BB718" t="s">
        <v>10948</v>
      </c>
      <c r="BC718">
        <v>179.97</v>
      </c>
      <c r="BE718" t="s">
        <v>1051</v>
      </c>
      <c r="BF718" t="s">
        <v>10948</v>
      </c>
      <c r="BG718">
        <v>93.68</v>
      </c>
      <c r="BI718" t="s">
        <v>1718</v>
      </c>
      <c r="BJ718" t="s">
        <v>10948</v>
      </c>
      <c r="BK718">
        <v>55.971999999999994</v>
      </c>
      <c r="BM718" t="s">
        <v>11054</v>
      </c>
      <c r="BN718" t="s">
        <v>10948</v>
      </c>
      <c r="BO718" t="s">
        <v>79</v>
      </c>
      <c r="BP718">
        <v>1564.29</v>
      </c>
    </row>
    <row r="719" spans="1:68" x14ac:dyDescent="0.25">
      <c r="C719" t="s">
        <v>12</v>
      </c>
      <c r="D719">
        <v>42.384</v>
      </c>
      <c r="H719" s="1">
        <v>42514</v>
      </c>
      <c r="I719">
        <v>277.75600000000003</v>
      </c>
      <c r="K719" s="1">
        <v>42514</v>
      </c>
      <c r="L719">
        <v>277.75600000000003</v>
      </c>
      <c r="N719" s="1">
        <v>42292</v>
      </c>
      <c r="O719">
        <v>3219.5540000000001</v>
      </c>
      <c r="Q719" s="1">
        <v>43003</v>
      </c>
      <c r="R719">
        <v>1412.213</v>
      </c>
      <c r="T719" s="1">
        <v>41866</v>
      </c>
      <c r="U719">
        <v>842.78199999999993</v>
      </c>
      <c r="Y719" t="s">
        <v>1857</v>
      </c>
      <c r="Z719">
        <v>342.76800000000009</v>
      </c>
      <c r="AB719" t="s">
        <v>1857</v>
      </c>
      <c r="AC719">
        <v>342.76800000000009</v>
      </c>
      <c r="AE719" t="s">
        <v>1416</v>
      </c>
      <c r="AF719">
        <v>65.599999999999994</v>
      </c>
      <c r="AJ719" t="s">
        <v>1857</v>
      </c>
      <c r="AK719">
        <v>342.76800000000009</v>
      </c>
      <c r="AN719" t="s">
        <v>1857</v>
      </c>
      <c r="AO719">
        <v>342.76800000000009</v>
      </c>
      <c r="AQ719" t="s">
        <v>1857</v>
      </c>
      <c r="AR719">
        <v>342.76800000000009</v>
      </c>
      <c r="AV719" t="s">
        <v>1857</v>
      </c>
      <c r="AW719">
        <v>342.76800000000009</v>
      </c>
      <c r="BA719" t="s">
        <v>2624</v>
      </c>
      <c r="BB719" t="s">
        <v>10948</v>
      </c>
      <c r="BC719">
        <v>137.94</v>
      </c>
      <c r="BE719" t="s">
        <v>948</v>
      </c>
      <c r="BF719" t="s">
        <v>10948</v>
      </c>
      <c r="BG719">
        <v>93.6</v>
      </c>
      <c r="BI719" t="s">
        <v>1909</v>
      </c>
      <c r="BJ719" t="s">
        <v>10948</v>
      </c>
      <c r="BK719">
        <v>23.680000000000003</v>
      </c>
      <c r="BM719" t="s">
        <v>2326</v>
      </c>
      <c r="BN719" t="s">
        <v>10948</v>
      </c>
      <c r="BO719" t="s">
        <v>79</v>
      </c>
      <c r="BP719">
        <v>92.94</v>
      </c>
    </row>
    <row r="720" spans="1:68" x14ac:dyDescent="0.25">
      <c r="A720" t="s">
        <v>1353</v>
      </c>
      <c r="B720" t="s">
        <v>10948</v>
      </c>
      <c r="C720" t="s">
        <v>79</v>
      </c>
      <c r="D720">
        <v>161.94</v>
      </c>
      <c r="H720" s="1">
        <v>42515</v>
      </c>
      <c r="I720">
        <v>1311.9699999999998</v>
      </c>
      <c r="K720" s="1">
        <v>42515</v>
      </c>
      <c r="L720">
        <v>1311.9699999999998</v>
      </c>
      <c r="N720" s="1">
        <v>42290</v>
      </c>
      <c r="O720">
        <v>371.65999999999997</v>
      </c>
      <c r="Q720" s="1">
        <v>42531</v>
      </c>
      <c r="R720">
        <v>1412.3960000000002</v>
      </c>
      <c r="T720" s="1">
        <v>42224</v>
      </c>
      <c r="U720">
        <v>840.10199999999998</v>
      </c>
      <c r="Y720" t="s">
        <v>2656</v>
      </c>
      <c r="Z720">
        <v>661.94200000000001</v>
      </c>
      <c r="AB720" t="s">
        <v>2656</v>
      </c>
      <c r="AC720">
        <v>661.94200000000001</v>
      </c>
      <c r="AE720" t="s">
        <v>621</v>
      </c>
      <c r="AF720">
        <v>81.320000000000022</v>
      </c>
      <c r="AJ720" t="s">
        <v>2656</v>
      </c>
      <c r="AK720">
        <v>661.94200000000001</v>
      </c>
      <c r="AN720" t="s">
        <v>2656</v>
      </c>
      <c r="AO720">
        <v>661.94200000000001</v>
      </c>
      <c r="AQ720" t="s">
        <v>2656</v>
      </c>
      <c r="AR720">
        <v>661.94200000000001</v>
      </c>
      <c r="AV720" t="s">
        <v>2656</v>
      </c>
      <c r="AW720">
        <v>661.94200000000001</v>
      </c>
      <c r="BA720" t="s">
        <v>2410</v>
      </c>
      <c r="BB720" t="s">
        <v>10948</v>
      </c>
      <c r="BC720">
        <v>35.89</v>
      </c>
      <c r="BE720" t="s">
        <v>736</v>
      </c>
      <c r="BF720" t="s">
        <v>10948</v>
      </c>
      <c r="BG720">
        <v>93.312000000000012</v>
      </c>
      <c r="BI720" t="s">
        <v>1462</v>
      </c>
      <c r="BJ720" t="s">
        <v>10948</v>
      </c>
      <c r="BK720">
        <v>1015.92</v>
      </c>
      <c r="BM720" t="s">
        <v>767</v>
      </c>
      <c r="BN720" t="s">
        <v>10948</v>
      </c>
      <c r="BO720" t="s">
        <v>79</v>
      </c>
      <c r="BP720">
        <v>20.724000000000004</v>
      </c>
    </row>
    <row r="721" spans="1:68" x14ac:dyDescent="0.25">
      <c r="C721" t="s">
        <v>12</v>
      </c>
      <c r="D721">
        <v>129.55199999999999</v>
      </c>
      <c r="H721" s="1">
        <v>42516</v>
      </c>
      <c r="I721">
        <v>1975.3560000000002</v>
      </c>
      <c r="K721" s="1">
        <v>42516</v>
      </c>
      <c r="L721">
        <v>1975.3560000000002</v>
      </c>
      <c r="N721" s="1">
        <v>42289</v>
      </c>
      <c r="O721">
        <v>2390.7580000000003</v>
      </c>
      <c r="Q721" s="1">
        <v>42479</v>
      </c>
      <c r="R721">
        <v>1414.1320000000003</v>
      </c>
      <c r="T721" s="1">
        <v>42414</v>
      </c>
      <c r="U721">
        <v>837.92100000000005</v>
      </c>
      <c r="Y721" t="s">
        <v>2691</v>
      </c>
      <c r="Z721">
        <v>496.01800000000003</v>
      </c>
      <c r="AB721" t="s">
        <v>2691</v>
      </c>
      <c r="AC721">
        <v>496.01800000000003</v>
      </c>
      <c r="AE721" t="s">
        <v>2268</v>
      </c>
      <c r="AF721">
        <v>47.231999999999999</v>
      </c>
      <c r="AJ721" t="s">
        <v>2691</v>
      </c>
      <c r="AK721">
        <v>496.01800000000003</v>
      </c>
      <c r="AN721" t="s">
        <v>2691</v>
      </c>
      <c r="AO721">
        <v>496.01800000000003</v>
      </c>
      <c r="AQ721" t="s">
        <v>2691</v>
      </c>
      <c r="AR721">
        <v>496.01800000000003</v>
      </c>
      <c r="AV721" t="s">
        <v>2691</v>
      </c>
      <c r="AW721">
        <v>496.01800000000003</v>
      </c>
      <c r="BA721" t="s">
        <v>3080</v>
      </c>
      <c r="BB721" t="s">
        <v>10948</v>
      </c>
      <c r="BC721">
        <v>132.08000000000001</v>
      </c>
      <c r="BE721" t="s">
        <v>2271</v>
      </c>
      <c r="BF721" t="s">
        <v>10948</v>
      </c>
      <c r="BG721">
        <v>93.248000000000005</v>
      </c>
      <c r="BI721" t="s">
        <v>1767</v>
      </c>
      <c r="BJ721" t="s">
        <v>10948</v>
      </c>
      <c r="BK721">
        <v>958.69799999999987</v>
      </c>
      <c r="BM721" t="s">
        <v>1419</v>
      </c>
      <c r="BN721" t="s">
        <v>10948</v>
      </c>
      <c r="BO721" t="s">
        <v>79</v>
      </c>
      <c r="BP721">
        <v>1989.3850000000002</v>
      </c>
    </row>
    <row r="722" spans="1:68" x14ac:dyDescent="0.25">
      <c r="C722" t="s">
        <v>21</v>
      </c>
      <c r="D722">
        <v>161.94</v>
      </c>
      <c r="H722" s="1">
        <v>42517</v>
      </c>
      <c r="I722">
        <v>5305.0779999999995</v>
      </c>
      <c r="K722" s="1">
        <v>42517</v>
      </c>
      <c r="L722">
        <v>5305.0779999999995</v>
      </c>
      <c r="N722" s="1">
        <v>42288</v>
      </c>
      <c r="O722">
        <v>1011.8955000000001</v>
      </c>
      <c r="Q722" s="1">
        <v>42257</v>
      </c>
      <c r="R722">
        <v>1415.7259999999999</v>
      </c>
      <c r="T722" s="1">
        <v>42178</v>
      </c>
      <c r="U722">
        <v>836.95799999999997</v>
      </c>
      <c r="Y722" t="s">
        <v>1036</v>
      </c>
      <c r="Z722">
        <v>842.16600000000017</v>
      </c>
      <c r="AB722" t="s">
        <v>1036</v>
      </c>
      <c r="AC722">
        <v>842.16600000000017</v>
      </c>
      <c r="AE722" t="s">
        <v>1028</v>
      </c>
      <c r="AF722">
        <v>511.87199999999996</v>
      </c>
      <c r="AJ722" t="s">
        <v>1036</v>
      </c>
      <c r="AK722">
        <v>842.16600000000017</v>
      </c>
      <c r="AN722" t="s">
        <v>1036</v>
      </c>
      <c r="AO722">
        <v>842.16600000000017</v>
      </c>
      <c r="AQ722" t="s">
        <v>1036</v>
      </c>
      <c r="AR722">
        <v>842.16600000000017</v>
      </c>
      <c r="AV722" t="s">
        <v>1036</v>
      </c>
      <c r="AW722">
        <v>842.16600000000017</v>
      </c>
      <c r="BA722" t="s">
        <v>1984</v>
      </c>
      <c r="BB722" t="s">
        <v>10948</v>
      </c>
      <c r="BC722">
        <v>699.35199999999986</v>
      </c>
      <c r="BE722" t="s">
        <v>2882</v>
      </c>
      <c r="BF722" t="s">
        <v>10948</v>
      </c>
      <c r="BG722">
        <v>93.031999999999982</v>
      </c>
      <c r="BI722" t="s">
        <v>2733</v>
      </c>
      <c r="BJ722" t="s">
        <v>10948</v>
      </c>
      <c r="BK722">
        <v>823.96000000000015</v>
      </c>
      <c r="BM722" t="s">
        <v>1216</v>
      </c>
      <c r="BN722" t="s">
        <v>10948</v>
      </c>
      <c r="BO722" t="s">
        <v>79</v>
      </c>
      <c r="BP722">
        <v>82.26</v>
      </c>
    </row>
    <row r="723" spans="1:68" x14ac:dyDescent="0.25">
      <c r="A723" t="s">
        <v>2054</v>
      </c>
      <c r="B723" t="s">
        <v>10948</v>
      </c>
      <c r="C723" t="s">
        <v>55</v>
      </c>
      <c r="D723">
        <v>194.94</v>
      </c>
      <c r="H723" s="1">
        <v>42518</v>
      </c>
      <c r="I723">
        <v>2137.3240000000001</v>
      </c>
      <c r="K723" s="1">
        <v>42518</v>
      </c>
      <c r="L723">
        <v>2137.3240000000001</v>
      </c>
      <c r="N723" s="1">
        <v>42287</v>
      </c>
      <c r="O723">
        <v>2248.1940000000004</v>
      </c>
      <c r="Q723" s="1">
        <v>42953</v>
      </c>
      <c r="R723">
        <v>1424.0259999999998</v>
      </c>
      <c r="T723" s="1">
        <v>42313</v>
      </c>
      <c r="U723">
        <v>834.87399999999991</v>
      </c>
      <c r="Y723" t="s">
        <v>285</v>
      </c>
      <c r="Z723">
        <v>52.992000000000004</v>
      </c>
      <c r="AB723" t="s">
        <v>285</v>
      </c>
      <c r="AC723">
        <v>52.992000000000004</v>
      </c>
      <c r="AE723" t="s">
        <v>504</v>
      </c>
      <c r="AF723">
        <v>61.716000000000001</v>
      </c>
      <c r="AJ723" t="s">
        <v>285</v>
      </c>
      <c r="AK723">
        <v>52.992000000000004</v>
      </c>
      <c r="AN723" t="s">
        <v>285</v>
      </c>
      <c r="AO723">
        <v>52.992000000000004</v>
      </c>
      <c r="AQ723" t="s">
        <v>285</v>
      </c>
      <c r="AR723">
        <v>52.992000000000004</v>
      </c>
      <c r="AV723" t="s">
        <v>285</v>
      </c>
      <c r="AW723">
        <v>52.992000000000004</v>
      </c>
      <c r="BA723" t="s">
        <v>2539</v>
      </c>
      <c r="BB723" t="s">
        <v>10948</v>
      </c>
      <c r="BC723">
        <v>61.44</v>
      </c>
      <c r="BE723" t="s">
        <v>2607</v>
      </c>
      <c r="BF723" t="s">
        <v>10948</v>
      </c>
      <c r="BG723">
        <v>93.02</v>
      </c>
      <c r="BI723" t="s">
        <v>3169</v>
      </c>
      <c r="BJ723" t="s">
        <v>10948</v>
      </c>
      <c r="BK723">
        <v>1223.8979999999999</v>
      </c>
      <c r="BM723" t="s">
        <v>1564</v>
      </c>
      <c r="BN723" t="s">
        <v>10948</v>
      </c>
      <c r="BO723" t="s">
        <v>79</v>
      </c>
      <c r="BP723">
        <v>383.64</v>
      </c>
    </row>
    <row r="724" spans="1:68" x14ac:dyDescent="0.25">
      <c r="C724" t="s">
        <v>79</v>
      </c>
      <c r="D724">
        <v>324.90000000000003</v>
      </c>
      <c r="H724" s="1">
        <v>42519</v>
      </c>
      <c r="I724">
        <v>1063.1850000000002</v>
      </c>
      <c r="K724" s="1">
        <v>42519</v>
      </c>
      <c r="L724">
        <v>1063.1850000000002</v>
      </c>
      <c r="N724" s="1">
        <v>42286</v>
      </c>
      <c r="O724">
        <v>2133.5350000000003</v>
      </c>
      <c r="Q724" s="1">
        <v>42302</v>
      </c>
      <c r="R724">
        <v>1425.412</v>
      </c>
      <c r="T724" s="1">
        <v>43053</v>
      </c>
      <c r="U724">
        <v>834.6579999999999</v>
      </c>
      <c r="Y724" t="s">
        <v>530</v>
      </c>
      <c r="Z724">
        <v>269.32800000000003</v>
      </c>
      <c r="AB724" t="s">
        <v>530</v>
      </c>
      <c r="AC724">
        <v>269.32800000000003</v>
      </c>
      <c r="AE724" t="s">
        <v>1673</v>
      </c>
      <c r="AF724">
        <v>79.967999999999989</v>
      </c>
      <c r="AJ724" t="s">
        <v>530</v>
      </c>
      <c r="AK724">
        <v>269.32800000000003</v>
      </c>
      <c r="AN724" t="s">
        <v>530</v>
      </c>
      <c r="AO724">
        <v>269.32800000000003</v>
      </c>
      <c r="AQ724" t="s">
        <v>530</v>
      </c>
      <c r="AR724">
        <v>269.32800000000003</v>
      </c>
      <c r="AV724" t="s">
        <v>530</v>
      </c>
      <c r="AW724">
        <v>269.32800000000003</v>
      </c>
      <c r="BA724" t="s">
        <v>2394</v>
      </c>
      <c r="BB724" t="s">
        <v>10948</v>
      </c>
      <c r="BC724">
        <v>262.24</v>
      </c>
      <c r="BE724" t="s">
        <v>1421</v>
      </c>
      <c r="BF724" t="s">
        <v>10948</v>
      </c>
      <c r="BG724">
        <v>92.628000000000014</v>
      </c>
      <c r="BI724" t="s">
        <v>2149</v>
      </c>
      <c r="BJ724" t="s">
        <v>10948</v>
      </c>
      <c r="BK724">
        <v>179.7</v>
      </c>
      <c r="BM724" t="s">
        <v>1083</v>
      </c>
      <c r="BN724" t="s">
        <v>10948</v>
      </c>
      <c r="BO724" t="s">
        <v>79</v>
      </c>
      <c r="BP724">
        <v>496.8</v>
      </c>
    </row>
    <row r="725" spans="1:68" x14ac:dyDescent="0.25">
      <c r="C725" t="s">
        <v>12</v>
      </c>
      <c r="D725">
        <v>636.80400000000009</v>
      </c>
      <c r="H725" s="1">
        <v>42520</v>
      </c>
      <c r="I725">
        <v>8090.5780000000004</v>
      </c>
      <c r="K725" s="1">
        <v>42520</v>
      </c>
      <c r="L725">
        <v>8090.5780000000004</v>
      </c>
      <c r="N725" s="1">
        <v>42285</v>
      </c>
      <c r="O725">
        <v>222.12</v>
      </c>
      <c r="Q725" s="1">
        <v>41870</v>
      </c>
      <c r="R725">
        <v>1439.1059999999998</v>
      </c>
      <c r="T725" s="1">
        <v>42156</v>
      </c>
      <c r="U725">
        <v>834.19799999999998</v>
      </c>
      <c r="Y725" t="s">
        <v>1210</v>
      </c>
      <c r="Z725">
        <v>184.05200000000002</v>
      </c>
      <c r="AB725" t="s">
        <v>1210</v>
      </c>
      <c r="AC725">
        <v>184.05200000000002</v>
      </c>
      <c r="AE725" t="s">
        <v>2896</v>
      </c>
      <c r="AF725">
        <v>46.944000000000003</v>
      </c>
      <c r="AJ725" t="s">
        <v>1210</v>
      </c>
      <c r="AK725">
        <v>184.05200000000002</v>
      </c>
      <c r="AN725" t="s">
        <v>1210</v>
      </c>
      <c r="AO725">
        <v>184.05200000000002</v>
      </c>
      <c r="AQ725" t="s">
        <v>1210</v>
      </c>
      <c r="AR725">
        <v>184.05200000000002</v>
      </c>
      <c r="AV725" t="s">
        <v>1210</v>
      </c>
      <c r="AW725">
        <v>184.05200000000002</v>
      </c>
      <c r="BA725" t="s">
        <v>689</v>
      </c>
      <c r="BB725" t="s">
        <v>10948</v>
      </c>
      <c r="BC725">
        <v>569.53599999999994</v>
      </c>
      <c r="BE725" t="s">
        <v>1435</v>
      </c>
      <c r="BF725" t="s">
        <v>10948</v>
      </c>
      <c r="BG725">
        <v>91.953999999999994</v>
      </c>
      <c r="BI725" t="s">
        <v>1285</v>
      </c>
      <c r="BJ725" t="s">
        <v>10948</v>
      </c>
      <c r="BK725">
        <v>631.96</v>
      </c>
      <c r="BM725" t="s">
        <v>2182</v>
      </c>
      <c r="BN725" t="s">
        <v>10948</v>
      </c>
      <c r="BO725" t="s">
        <v>79</v>
      </c>
      <c r="BP725">
        <v>214.7</v>
      </c>
    </row>
    <row r="726" spans="1:68" x14ac:dyDescent="0.25">
      <c r="A726" t="s">
        <v>726</v>
      </c>
      <c r="B726" t="s">
        <v>10948</v>
      </c>
      <c r="C726" t="s">
        <v>55</v>
      </c>
      <c r="D726">
        <v>102.33600000000001</v>
      </c>
      <c r="H726" s="1">
        <v>42521</v>
      </c>
      <c r="I726">
        <v>438.85899999999998</v>
      </c>
      <c r="K726" s="1">
        <v>42521</v>
      </c>
      <c r="L726">
        <v>438.85899999999998</v>
      </c>
      <c r="N726" s="1">
        <v>42282</v>
      </c>
      <c r="O726">
        <v>851.09199999999998</v>
      </c>
      <c r="Q726" s="1">
        <v>42975</v>
      </c>
      <c r="R726">
        <v>1443.6319999999998</v>
      </c>
      <c r="T726" s="1">
        <v>41880</v>
      </c>
      <c r="U726">
        <v>832.3225000000001</v>
      </c>
      <c r="Y726" t="s">
        <v>1728</v>
      </c>
      <c r="Z726">
        <v>212.65799999999999</v>
      </c>
      <c r="AB726" t="s">
        <v>1728</v>
      </c>
      <c r="AC726">
        <v>212.65799999999999</v>
      </c>
      <c r="AE726" t="s">
        <v>834</v>
      </c>
      <c r="AF726">
        <v>145.91200000000001</v>
      </c>
      <c r="AJ726" t="s">
        <v>1728</v>
      </c>
      <c r="AK726">
        <v>212.65799999999999</v>
      </c>
      <c r="AN726" t="s">
        <v>1728</v>
      </c>
      <c r="AO726">
        <v>212.65799999999999</v>
      </c>
      <c r="AQ726" t="s">
        <v>1728</v>
      </c>
      <c r="AR726">
        <v>212.65799999999999</v>
      </c>
      <c r="AV726" t="s">
        <v>1728</v>
      </c>
      <c r="AW726">
        <v>212.65799999999999</v>
      </c>
      <c r="BA726" t="s">
        <v>2266</v>
      </c>
      <c r="BB726" t="s">
        <v>10948</v>
      </c>
      <c r="BC726">
        <v>207.48</v>
      </c>
      <c r="BE726" t="s">
        <v>2069</v>
      </c>
      <c r="BF726" t="s">
        <v>10948</v>
      </c>
      <c r="BG726">
        <v>91.596000000000004</v>
      </c>
      <c r="BI726" t="s">
        <v>2334</v>
      </c>
      <c r="BJ726" t="s">
        <v>10948</v>
      </c>
      <c r="BK726">
        <v>179.97</v>
      </c>
      <c r="BM726" t="s">
        <v>1398</v>
      </c>
      <c r="BN726" t="s">
        <v>10948</v>
      </c>
      <c r="BO726" t="s">
        <v>79</v>
      </c>
      <c r="BP726">
        <v>207.76</v>
      </c>
    </row>
    <row r="727" spans="1:68" x14ac:dyDescent="0.25">
      <c r="C727" t="s">
        <v>12</v>
      </c>
      <c r="D727">
        <v>191.88</v>
      </c>
      <c r="H727" s="1">
        <v>42523</v>
      </c>
      <c r="I727">
        <v>157.84399999999999</v>
      </c>
      <c r="K727" s="1">
        <v>42523</v>
      </c>
      <c r="L727">
        <v>157.84399999999999</v>
      </c>
      <c r="N727" s="1">
        <v>42281</v>
      </c>
      <c r="O727">
        <v>505.57999999999993</v>
      </c>
      <c r="Q727" s="1">
        <v>41825</v>
      </c>
      <c r="R727">
        <v>1444.1039999999998</v>
      </c>
      <c r="T727" s="1">
        <v>42301</v>
      </c>
      <c r="U727">
        <v>831.14499999999998</v>
      </c>
      <c r="Y727" t="s">
        <v>2492</v>
      </c>
      <c r="Z727">
        <v>1771.5140000000001</v>
      </c>
      <c r="AB727" t="s">
        <v>2492</v>
      </c>
      <c r="AC727">
        <v>1771.5140000000001</v>
      </c>
      <c r="AE727" t="s">
        <v>1446</v>
      </c>
      <c r="AF727">
        <v>118.29599999999999</v>
      </c>
      <c r="AJ727" t="s">
        <v>2492</v>
      </c>
      <c r="AK727">
        <v>1771.5140000000001</v>
      </c>
      <c r="AN727" t="s">
        <v>2492</v>
      </c>
      <c r="AO727">
        <v>1771.5140000000001</v>
      </c>
      <c r="AQ727" t="s">
        <v>2492</v>
      </c>
      <c r="AR727">
        <v>1771.5140000000001</v>
      </c>
      <c r="AV727" t="s">
        <v>2492</v>
      </c>
      <c r="AW727">
        <v>1771.5140000000001</v>
      </c>
      <c r="BA727" t="s">
        <v>575</v>
      </c>
      <c r="BB727" t="s">
        <v>10948</v>
      </c>
      <c r="BC727">
        <v>379.96000000000004</v>
      </c>
      <c r="BE727" t="s">
        <v>1738</v>
      </c>
      <c r="BF727" t="s">
        <v>10948</v>
      </c>
      <c r="BG727">
        <v>91.474999999999994</v>
      </c>
      <c r="BI727" t="s">
        <v>2624</v>
      </c>
      <c r="BJ727" t="s">
        <v>10948</v>
      </c>
      <c r="BK727">
        <v>137.94</v>
      </c>
      <c r="BM727" t="s">
        <v>2144</v>
      </c>
      <c r="BN727" t="s">
        <v>10948</v>
      </c>
      <c r="BO727" t="s">
        <v>79</v>
      </c>
      <c r="BP727">
        <v>286.25600000000003</v>
      </c>
    </row>
    <row r="728" spans="1:68" x14ac:dyDescent="0.25">
      <c r="A728" t="s">
        <v>3103</v>
      </c>
      <c r="B728" t="s">
        <v>10948</v>
      </c>
      <c r="C728" t="s">
        <v>79</v>
      </c>
      <c r="D728">
        <v>99.87</v>
      </c>
      <c r="H728" s="1">
        <v>42524</v>
      </c>
      <c r="I728">
        <v>71.088000000000008</v>
      </c>
      <c r="K728" s="1">
        <v>42524</v>
      </c>
      <c r="L728">
        <v>71.088000000000008</v>
      </c>
      <c r="N728" s="1">
        <v>42280</v>
      </c>
      <c r="O728">
        <v>275.21800000000002</v>
      </c>
      <c r="Q728" s="1">
        <v>42790</v>
      </c>
      <c r="R728">
        <v>1448.6759999999999</v>
      </c>
      <c r="T728" s="1">
        <v>42649</v>
      </c>
      <c r="U728">
        <v>830.40000000000009</v>
      </c>
      <c r="Y728" t="s">
        <v>2443</v>
      </c>
      <c r="Z728">
        <v>1159.8999999999999</v>
      </c>
      <c r="AB728" t="s">
        <v>2443</v>
      </c>
      <c r="AC728">
        <v>1159.8999999999999</v>
      </c>
      <c r="AE728" t="s">
        <v>1779</v>
      </c>
      <c r="AF728">
        <v>28.208000000000002</v>
      </c>
      <c r="AJ728" t="s">
        <v>2443</v>
      </c>
      <c r="AK728">
        <v>1159.8999999999999</v>
      </c>
      <c r="AN728" t="s">
        <v>2443</v>
      </c>
      <c r="AO728">
        <v>1159.8999999999999</v>
      </c>
      <c r="AQ728" t="s">
        <v>2443</v>
      </c>
      <c r="AR728">
        <v>1159.8999999999999</v>
      </c>
      <c r="AV728" t="s">
        <v>2443</v>
      </c>
      <c r="AW728">
        <v>1159.8999999999999</v>
      </c>
      <c r="BA728" t="s">
        <v>2904</v>
      </c>
      <c r="BB728" t="s">
        <v>10948</v>
      </c>
      <c r="BC728">
        <v>82.95</v>
      </c>
      <c r="BE728" t="s">
        <v>2245</v>
      </c>
      <c r="BF728" t="s">
        <v>10948</v>
      </c>
      <c r="BG728">
        <v>90.882000000000005</v>
      </c>
      <c r="BI728" t="s">
        <v>2410</v>
      </c>
      <c r="BJ728" t="s">
        <v>10948</v>
      </c>
      <c r="BK728">
        <v>35.89</v>
      </c>
      <c r="BM728" t="s">
        <v>900</v>
      </c>
      <c r="BN728" t="s">
        <v>10948</v>
      </c>
      <c r="BO728" t="s">
        <v>79</v>
      </c>
      <c r="BP728">
        <v>9.48</v>
      </c>
    </row>
    <row r="729" spans="1:68" x14ac:dyDescent="0.25">
      <c r="A729" t="s">
        <v>1200</v>
      </c>
      <c r="B729" t="s">
        <v>10948</v>
      </c>
      <c r="C729" t="s">
        <v>55</v>
      </c>
      <c r="D729">
        <v>77.88</v>
      </c>
      <c r="H729" s="1">
        <v>42525</v>
      </c>
      <c r="I729">
        <v>2316.5230000000001</v>
      </c>
      <c r="K729" s="1">
        <v>42525</v>
      </c>
      <c r="L729">
        <v>2316.5230000000001</v>
      </c>
      <c r="N729" s="1">
        <v>42279</v>
      </c>
      <c r="O729">
        <v>1269.2660000000001</v>
      </c>
      <c r="Q729" s="1">
        <v>42350</v>
      </c>
      <c r="R729">
        <v>1448.854</v>
      </c>
      <c r="T729" s="1">
        <v>42175</v>
      </c>
      <c r="U729">
        <v>829.5440000000001</v>
      </c>
      <c r="Y729" t="s">
        <v>2678</v>
      </c>
      <c r="Z729">
        <v>5291.7300000000014</v>
      </c>
      <c r="AB729" t="s">
        <v>2678</v>
      </c>
      <c r="AC729">
        <v>5291.7300000000014</v>
      </c>
      <c r="AE729" t="s">
        <v>638</v>
      </c>
      <c r="AF729">
        <v>234.76799999999997</v>
      </c>
      <c r="AJ729" t="s">
        <v>2678</v>
      </c>
      <c r="AK729">
        <v>5291.7300000000014</v>
      </c>
      <c r="AN729" t="s">
        <v>2678</v>
      </c>
      <c r="AO729">
        <v>5291.7300000000014</v>
      </c>
      <c r="AQ729" t="s">
        <v>2678</v>
      </c>
      <c r="AR729">
        <v>5291.7300000000014</v>
      </c>
      <c r="AV729" t="s">
        <v>2678</v>
      </c>
      <c r="AW729">
        <v>5291.7300000000014</v>
      </c>
      <c r="BA729" t="s">
        <v>486</v>
      </c>
      <c r="BB729" t="s">
        <v>10948</v>
      </c>
      <c r="BC729">
        <v>431.92800000000005</v>
      </c>
      <c r="BE729" t="s">
        <v>1009</v>
      </c>
      <c r="BF729" t="s">
        <v>10948</v>
      </c>
      <c r="BG729">
        <v>90.570000000000007</v>
      </c>
      <c r="BI729" t="s">
        <v>3080</v>
      </c>
      <c r="BJ729" t="s">
        <v>10948</v>
      </c>
      <c r="BK729">
        <v>132.08000000000001</v>
      </c>
      <c r="BM729" t="s">
        <v>2008</v>
      </c>
      <c r="BN729" t="s">
        <v>10948</v>
      </c>
      <c r="BO729" t="s">
        <v>79</v>
      </c>
      <c r="BP729">
        <v>394.81600000000003</v>
      </c>
    </row>
    <row r="730" spans="1:68" x14ac:dyDescent="0.25">
      <c r="A730" t="s">
        <v>1239</v>
      </c>
      <c r="B730" t="s">
        <v>10948</v>
      </c>
      <c r="C730" t="s">
        <v>21</v>
      </c>
      <c r="D730">
        <v>37.44</v>
      </c>
      <c r="H730" s="1">
        <v>42526</v>
      </c>
      <c r="I730">
        <v>659.82</v>
      </c>
      <c r="K730" s="1">
        <v>42526</v>
      </c>
      <c r="L730">
        <v>659.82</v>
      </c>
      <c r="N730" s="1">
        <v>42278</v>
      </c>
      <c r="O730">
        <v>1158.4140000000002</v>
      </c>
      <c r="Q730" s="1">
        <v>41950</v>
      </c>
      <c r="R730">
        <v>1449.1420000000003</v>
      </c>
      <c r="T730" s="1">
        <v>42718</v>
      </c>
      <c r="U730">
        <v>828.654</v>
      </c>
      <c r="Y730" t="s">
        <v>744</v>
      </c>
      <c r="Z730">
        <v>98.868000000000009</v>
      </c>
      <c r="AB730" t="s">
        <v>744</v>
      </c>
      <c r="AC730">
        <v>98.868000000000009</v>
      </c>
      <c r="AE730" t="s">
        <v>2828</v>
      </c>
      <c r="AF730">
        <v>61.437999999999995</v>
      </c>
      <c r="AJ730" t="s">
        <v>744</v>
      </c>
      <c r="AK730">
        <v>98.868000000000009</v>
      </c>
      <c r="AN730" t="s">
        <v>744</v>
      </c>
      <c r="AO730">
        <v>98.868000000000009</v>
      </c>
      <c r="AQ730" t="s">
        <v>744</v>
      </c>
      <c r="AR730">
        <v>98.868000000000009</v>
      </c>
      <c r="AV730" t="s">
        <v>744</v>
      </c>
      <c r="AW730">
        <v>98.868000000000009</v>
      </c>
      <c r="BA730" t="s">
        <v>11055</v>
      </c>
      <c r="BB730" t="s">
        <v>10948</v>
      </c>
      <c r="BC730">
        <v>279.94400000000002</v>
      </c>
      <c r="BE730" t="s">
        <v>989</v>
      </c>
      <c r="BF730" t="s">
        <v>10948</v>
      </c>
      <c r="BG730">
        <v>90.48</v>
      </c>
      <c r="BI730" t="s">
        <v>1984</v>
      </c>
      <c r="BJ730" t="s">
        <v>10948</v>
      </c>
      <c r="BK730">
        <v>699.35199999999986</v>
      </c>
      <c r="BM730" t="s">
        <v>2637</v>
      </c>
      <c r="BN730" t="s">
        <v>10948</v>
      </c>
      <c r="BO730" t="s">
        <v>79</v>
      </c>
      <c r="BP730">
        <v>1803.8999999999999</v>
      </c>
    </row>
    <row r="731" spans="1:68" x14ac:dyDescent="0.25">
      <c r="A731" t="s">
        <v>545</v>
      </c>
      <c r="B731" t="s">
        <v>10948</v>
      </c>
      <c r="C731" t="s">
        <v>79</v>
      </c>
      <c r="D731">
        <v>15.687000000000001</v>
      </c>
      <c r="H731" s="1">
        <v>42527</v>
      </c>
      <c r="I731">
        <v>6026.3120000000017</v>
      </c>
      <c r="K731" s="1">
        <v>42527</v>
      </c>
      <c r="L731">
        <v>6026.3120000000017</v>
      </c>
      <c r="N731" s="1">
        <v>42275</v>
      </c>
      <c r="O731">
        <v>1058.364</v>
      </c>
      <c r="Q731" s="1">
        <v>42796</v>
      </c>
      <c r="R731">
        <v>1450.126</v>
      </c>
      <c r="T731" s="1">
        <v>42293</v>
      </c>
      <c r="U731">
        <v>824.97</v>
      </c>
      <c r="Y731" t="s">
        <v>135</v>
      </c>
      <c r="Z731">
        <v>2699.0560000000005</v>
      </c>
      <c r="AB731" t="s">
        <v>135</v>
      </c>
      <c r="AC731">
        <v>2699.0560000000005</v>
      </c>
      <c r="AE731" t="s">
        <v>1922</v>
      </c>
      <c r="AF731">
        <v>38.720000000000006</v>
      </c>
      <c r="AJ731" t="s">
        <v>135</v>
      </c>
      <c r="AK731">
        <v>2699.0560000000005</v>
      </c>
      <c r="AN731" t="s">
        <v>135</v>
      </c>
      <c r="AO731">
        <v>2699.0560000000005</v>
      </c>
      <c r="AQ731" t="s">
        <v>135</v>
      </c>
      <c r="AR731">
        <v>2699.0560000000005</v>
      </c>
      <c r="AV731" t="s">
        <v>135</v>
      </c>
      <c r="AW731">
        <v>2699.0560000000005</v>
      </c>
      <c r="BA731" t="s">
        <v>683</v>
      </c>
      <c r="BB731" t="s">
        <v>10948</v>
      </c>
      <c r="BC731">
        <v>108</v>
      </c>
      <c r="BE731" t="s">
        <v>678</v>
      </c>
      <c r="BF731" t="s">
        <v>10948</v>
      </c>
      <c r="BG731">
        <v>90.32</v>
      </c>
      <c r="BI731" t="s">
        <v>2539</v>
      </c>
      <c r="BJ731" t="s">
        <v>10948</v>
      </c>
      <c r="BK731">
        <v>61.44</v>
      </c>
      <c r="BM731" t="s">
        <v>2319</v>
      </c>
      <c r="BN731" t="s">
        <v>10948</v>
      </c>
      <c r="BO731" t="s">
        <v>79</v>
      </c>
      <c r="BP731">
        <v>492.83499999999998</v>
      </c>
    </row>
    <row r="732" spans="1:68" x14ac:dyDescent="0.25">
      <c r="C732" t="s">
        <v>21</v>
      </c>
      <c r="D732">
        <v>9.2959999999999994</v>
      </c>
      <c r="H732" s="1">
        <v>42528</v>
      </c>
      <c r="I732">
        <v>51.561999999999998</v>
      </c>
      <c r="K732" s="1">
        <v>42528</v>
      </c>
      <c r="L732">
        <v>51.561999999999998</v>
      </c>
      <c r="N732" s="1">
        <v>42274</v>
      </c>
      <c r="O732">
        <v>2382.9580000000001</v>
      </c>
      <c r="Q732" s="1">
        <v>41876</v>
      </c>
      <c r="R732">
        <v>1451.6500000000003</v>
      </c>
      <c r="T732" s="1">
        <v>42188</v>
      </c>
      <c r="U732">
        <v>823.98200000000008</v>
      </c>
      <c r="Y732" t="s">
        <v>1393</v>
      </c>
      <c r="Z732">
        <v>495.87600000000009</v>
      </c>
      <c r="AB732" t="s">
        <v>1393</v>
      </c>
      <c r="AC732">
        <v>495.87600000000009</v>
      </c>
      <c r="AE732" t="s">
        <v>595</v>
      </c>
      <c r="AF732">
        <v>94.990000000000009</v>
      </c>
      <c r="AJ732" t="s">
        <v>1393</v>
      </c>
      <c r="AK732">
        <v>495.87600000000009</v>
      </c>
      <c r="AN732" t="s">
        <v>1393</v>
      </c>
      <c r="AO732">
        <v>495.87600000000009</v>
      </c>
      <c r="AQ732" t="s">
        <v>1393</v>
      </c>
      <c r="AR732">
        <v>495.87600000000009</v>
      </c>
      <c r="AV732" t="s">
        <v>1393</v>
      </c>
      <c r="AW732">
        <v>495.87600000000009</v>
      </c>
      <c r="BA732" t="s">
        <v>2803</v>
      </c>
      <c r="BB732" t="s">
        <v>10948</v>
      </c>
      <c r="BC732">
        <v>30.839999999999996</v>
      </c>
      <c r="BE732" t="s">
        <v>1135</v>
      </c>
      <c r="BF732" t="s">
        <v>10948</v>
      </c>
      <c r="BG732">
        <v>89.22</v>
      </c>
      <c r="BI732" t="s">
        <v>2394</v>
      </c>
      <c r="BJ732" t="s">
        <v>10948</v>
      </c>
      <c r="BK732">
        <v>262.24</v>
      </c>
      <c r="BM732" t="s">
        <v>2641</v>
      </c>
      <c r="BN732" t="s">
        <v>10948</v>
      </c>
      <c r="BO732" t="s">
        <v>79</v>
      </c>
      <c r="BP732">
        <v>113.56800000000001</v>
      </c>
    </row>
    <row r="733" spans="1:68" x14ac:dyDescent="0.25">
      <c r="A733" t="s">
        <v>938</v>
      </c>
      <c r="B733" t="s">
        <v>10948</v>
      </c>
      <c r="C733" t="s">
        <v>21</v>
      </c>
      <c r="D733">
        <v>67.84</v>
      </c>
      <c r="H733" s="1">
        <v>42530</v>
      </c>
      <c r="I733">
        <v>1688.472</v>
      </c>
      <c r="K733" s="1">
        <v>42530</v>
      </c>
      <c r="L733">
        <v>1688.472</v>
      </c>
      <c r="N733" s="1">
        <v>42273</v>
      </c>
      <c r="O733">
        <v>3722.2729999999997</v>
      </c>
      <c r="Q733" s="1">
        <v>43074</v>
      </c>
      <c r="R733">
        <v>1453.136</v>
      </c>
      <c r="T733" s="1">
        <v>42827</v>
      </c>
      <c r="U733">
        <v>822.97000000000014</v>
      </c>
      <c r="Y733" t="s">
        <v>660</v>
      </c>
      <c r="Z733">
        <v>45.396000000000008</v>
      </c>
      <c r="AB733" t="s">
        <v>660</v>
      </c>
      <c r="AC733">
        <v>45.396000000000008</v>
      </c>
      <c r="AE733" t="s">
        <v>34</v>
      </c>
      <c r="AF733">
        <v>196.35000000000002</v>
      </c>
      <c r="AJ733" t="s">
        <v>660</v>
      </c>
      <c r="AK733">
        <v>45.396000000000008</v>
      </c>
      <c r="AN733" t="s">
        <v>660</v>
      </c>
      <c r="AO733">
        <v>45.396000000000008</v>
      </c>
      <c r="AQ733" t="s">
        <v>660</v>
      </c>
      <c r="AR733">
        <v>45.396000000000008</v>
      </c>
      <c r="AV733" t="s">
        <v>660</v>
      </c>
      <c r="AW733">
        <v>45.396000000000008</v>
      </c>
      <c r="BA733" t="s">
        <v>1752</v>
      </c>
      <c r="BB733" t="s">
        <v>10948</v>
      </c>
      <c r="BC733">
        <v>24.032</v>
      </c>
      <c r="BE733" t="s">
        <v>2771</v>
      </c>
      <c r="BF733" t="s">
        <v>10948</v>
      </c>
      <c r="BG733">
        <v>89.055999999999997</v>
      </c>
      <c r="BI733" t="s">
        <v>689</v>
      </c>
      <c r="BJ733" t="s">
        <v>10948</v>
      </c>
      <c r="BK733">
        <v>569.53599999999994</v>
      </c>
      <c r="BM733" t="s">
        <v>909</v>
      </c>
      <c r="BN733" t="s">
        <v>10948</v>
      </c>
      <c r="BO733" t="s">
        <v>79</v>
      </c>
      <c r="BP733">
        <v>326.64600000000002</v>
      </c>
    </row>
    <row r="734" spans="1:68" x14ac:dyDescent="0.25">
      <c r="A734" t="s">
        <v>727</v>
      </c>
      <c r="B734" t="s">
        <v>10948</v>
      </c>
      <c r="C734" t="s">
        <v>55</v>
      </c>
      <c r="D734">
        <v>26.86</v>
      </c>
      <c r="H734" s="1">
        <v>42531</v>
      </c>
      <c r="I734">
        <v>1412.3960000000002</v>
      </c>
      <c r="K734" s="1">
        <v>42531</v>
      </c>
      <c r="L734">
        <v>1412.3960000000002</v>
      </c>
      <c r="N734" s="1">
        <v>42272</v>
      </c>
      <c r="O734">
        <v>3033.7569999999996</v>
      </c>
      <c r="Q734" s="1">
        <v>42462</v>
      </c>
      <c r="R734">
        <v>1454.9</v>
      </c>
      <c r="T734" s="1">
        <v>41899</v>
      </c>
      <c r="U734">
        <v>820.5229999999998</v>
      </c>
      <c r="Y734" t="s">
        <v>2955</v>
      </c>
      <c r="Z734">
        <v>163.33200000000002</v>
      </c>
      <c r="AB734" t="s">
        <v>2955</v>
      </c>
      <c r="AC734">
        <v>163.33200000000002</v>
      </c>
      <c r="AE734" t="s">
        <v>1740</v>
      </c>
      <c r="AF734">
        <v>8.4</v>
      </c>
      <c r="AJ734" t="s">
        <v>2955</v>
      </c>
      <c r="AK734">
        <v>163.33200000000002</v>
      </c>
      <c r="AN734" t="s">
        <v>2955</v>
      </c>
      <c r="AO734">
        <v>163.33200000000002</v>
      </c>
      <c r="AQ734" t="s">
        <v>2955</v>
      </c>
      <c r="AR734">
        <v>163.33200000000002</v>
      </c>
      <c r="AV734" t="s">
        <v>2955</v>
      </c>
      <c r="AW734">
        <v>163.33200000000002</v>
      </c>
      <c r="BA734" t="s">
        <v>1444</v>
      </c>
      <c r="BB734" t="s">
        <v>10948</v>
      </c>
      <c r="BC734">
        <v>975.87300000000005</v>
      </c>
      <c r="BE734" t="s">
        <v>2275</v>
      </c>
      <c r="BF734" t="s">
        <v>10948</v>
      </c>
      <c r="BG734">
        <v>88.984000000000009</v>
      </c>
      <c r="BI734" t="s">
        <v>2266</v>
      </c>
      <c r="BJ734" t="s">
        <v>10948</v>
      </c>
      <c r="BK734">
        <v>207.48</v>
      </c>
      <c r="BM734" t="s">
        <v>3003</v>
      </c>
      <c r="BN734" t="s">
        <v>10948</v>
      </c>
      <c r="BO734" t="s">
        <v>79</v>
      </c>
      <c r="BP734">
        <v>227.96</v>
      </c>
    </row>
    <row r="735" spans="1:68" x14ac:dyDescent="0.25">
      <c r="A735" t="s">
        <v>2062</v>
      </c>
      <c r="B735" t="s">
        <v>10948</v>
      </c>
      <c r="C735" t="s">
        <v>79</v>
      </c>
      <c r="D735">
        <v>193.86</v>
      </c>
      <c r="H735" s="1">
        <v>42532</v>
      </c>
      <c r="I735">
        <v>1623.4159999999999</v>
      </c>
      <c r="K735" s="1">
        <v>42532</v>
      </c>
      <c r="L735">
        <v>1623.4159999999999</v>
      </c>
      <c r="N735" s="1">
        <v>42271</v>
      </c>
      <c r="O735">
        <v>4220.5939999999991</v>
      </c>
      <c r="Q735" s="1">
        <v>41731</v>
      </c>
      <c r="R735">
        <v>1458.5580000000002</v>
      </c>
      <c r="T735" s="1">
        <v>42580</v>
      </c>
      <c r="U735">
        <v>819.154</v>
      </c>
      <c r="Y735" t="s">
        <v>2026</v>
      </c>
      <c r="Z735">
        <v>189.65400000000002</v>
      </c>
      <c r="AB735" t="s">
        <v>2026</v>
      </c>
      <c r="AC735">
        <v>189.65400000000002</v>
      </c>
      <c r="AE735" t="s">
        <v>1811</v>
      </c>
      <c r="AF735">
        <v>19.292000000000002</v>
      </c>
      <c r="AJ735" t="s">
        <v>2026</v>
      </c>
      <c r="AK735">
        <v>189.65400000000002</v>
      </c>
      <c r="AN735" t="s">
        <v>2026</v>
      </c>
      <c r="AO735">
        <v>189.65400000000002</v>
      </c>
      <c r="AQ735" t="s">
        <v>2026</v>
      </c>
      <c r="AR735">
        <v>189.65400000000002</v>
      </c>
      <c r="AV735" t="s">
        <v>2026</v>
      </c>
      <c r="AW735">
        <v>189.65400000000002</v>
      </c>
      <c r="BA735" t="s">
        <v>2785</v>
      </c>
      <c r="BB735" t="s">
        <v>10948</v>
      </c>
      <c r="BC735">
        <v>212.67</v>
      </c>
      <c r="BE735" t="s">
        <v>306</v>
      </c>
      <c r="BF735" t="s">
        <v>10948</v>
      </c>
      <c r="BG735">
        <v>88.721999999999994</v>
      </c>
      <c r="BI735" t="s">
        <v>575</v>
      </c>
      <c r="BJ735" t="s">
        <v>10948</v>
      </c>
      <c r="BK735">
        <v>379.96000000000004</v>
      </c>
      <c r="BM735" t="s">
        <v>1138</v>
      </c>
      <c r="BN735" t="s">
        <v>10948</v>
      </c>
      <c r="BO735" t="s">
        <v>79</v>
      </c>
      <c r="BP735">
        <v>1316.018</v>
      </c>
    </row>
    <row r="736" spans="1:68" x14ac:dyDescent="0.25">
      <c r="C736" t="s">
        <v>12</v>
      </c>
      <c r="D736">
        <v>387.72</v>
      </c>
      <c r="H736" s="1">
        <v>42533</v>
      </c>
      <c r="I736">
        <v>2962.5630000000001</v>
      </c>
      <c r="K736" s="1">
        <v>42533</v>
      </c>
      <c r="L736">
        <v>2962.5630000000001</v>
      </c>
      <c r="N736" s="1">
        <v>42269</v>
      </c>
      <c r="O736">
        <v>1783.5040000000001</v>
      </c>
      <c r="Q736" s="1">
        <v>42474</v>
      </c>
      <c r="R736">
        <v>1466.5719999999999</v>
      </c>
      <c r="T736" s="1">
        <v>42723</v>
      </c>
      <c r="U736">
        <v>815.11200000000008</v>
      </c>
      <c r="Y736" t="s">
        <v>1641</v>
      </c>
      <c r="Z736">
        <v>3415.0399999999995</v>
      </c>
      <c r="AB736" t="s">
        <v>1641</v>
      </c>
      <c r="AC736">
        <v>3415.0399999999995</v>
      </c>
      <c r="AE736" t="s">
        <v>2153</v>
      </c>
      <c r="AF736">
        <v>1112.788</v>
      </c>
      <c r="AJ736" t="s">
        <v>1641</v>
      </c>
      <c r="AK736">
        <v>3415.0399999999995</v>
      </c>
      <c r="AN736" t="s">
        <v>1641</v>
      </c>
      <c r="AO736">
        <v>3415.0399999999995</v>
      </c>
      <c r="AQ736" t="s">
        <v>1641</v>
      </c>
      <c r="AR736">
        <v>3415.0399999999995</v>
      </c>
      <c r="AV736" t="s">
        <v>1641</v>
      </c>
      <c r="AW736">
        <v>3415.0399999999995</v>
      </c>
      <c r="BA736" t="s">
        <v>844</v>
      </c>
      <c r="BB736" t="s">
        <v>10948</v>
      </c>
      <c r="BC736">
        <v>148.57</v>
      </c>
      <c r="BE736" t="s">
        <v>2071</v>
      </c>
      <c r="BF736" t="s">
        <v>10948</v>
      </c>
      <c r="BG736">
        <v>88.38000000000001</v>
      </c>
      <c r="BI736" t="s">
        <v>2904</v>
      </c>
      <c r="BJ736" t="s">
        <v>10948</v>
      </c>
      <c r="BK736">
        <v>82.95</v>
      </c>
      <c r="BM736" t="s">
        <v>592</v>
      </c>
      <c r="BN736" t="s">
        <v>10948</v>
      </c>
      <c r="BO736" t="s">
        <v>79</v>
      </c>
      <c r="BP736">
        <v>376.86599999999999</v>
      </c>
    </row>
    <row r="737" spans="1:68" x14ac:dyDescent="0.25">
      <c r="A737" t="s">
        <v>2282</v>
      </c>
      <c r="B737" t="s">
        <v>10948</v>
      </c>
      <c r="C737" t="s">
        <v>12</v>
      </c>
      <c r="D737">
        <v>704.76</v>
      </c>
      <c r="H737" s="1">
        <v>42534</v>
      </c>
      <c r="I737">
        <v>430.43799999999993</v>
      </c>
      <c r="K737" s="1">
        <v>42534</v>
      </c>
      <c r="L737">
        <v>430.43799999999993</v>
      </c>
      <c r="N737" s="1">
        <v>42268</v>
      </c>
      <c r="O737">
        <v>6982.0580000000009</v>
      </c>
      <c r="Q737" s="1">
        <v>43057</v>
      </c>
      <c r="R737">
        <v>1469.7560000000001</v>
      </c>
      <c r="T737" s="1">
        <v>43095</v>
      </c>
      <c r="U737">
        <v>814.59399999999994</v>
      </c>
      <c r="Y737" t="s">
        <v>3124</v>
      </c>
      <c r="Z737">
        <v>76.091999999999999</v>
      </c>
      <c r="AB737" t="s">
        <v>3124</v>
      </c>
      <c r="AC737">
        <v>76.091999999999999</v>
      </c>
      <c r="AE737" t="s">
        <v>1194</v>
      </c>
      <c r="AF737">
        <v>59.975999999999999</v>
      </c>
      <c r="AJ737" t="s">
        <v>3124</v>
      </c>
      <c r="AK737">
        <v>76.091999999999999</v>
      </c>
      <c r="AN737" t="s">
        <v>3124</v>
      </c>
      <c r="AO737">
        <v>76.091999999999999</v>
      </c>
      <c r="AQ737" t="s">
        <v>3124</v>
      </c>
      <c r="AR737">
        <v>76.091999999999999</v>
      </c>
      <c r="AV737" t="s">
        <v>3124</v>
      </c>
      <c r="AW737">
        <v>76.091999999999999</v>
      </c>
      <c r="BA737" t="s">
        <v>982</v>
      </c>
      <c r="BB737" t="s">
        <v>10948</v>
      </c>
      <c r="BC737">
        <v>101.69999999999999</v>
      </c>
      <c r="BE737" t="s">
        <v>524</v>
      </c>
      <c r="BF737" t="s">
        <v>10948</v>
      </c>
      <c r="BG737">
        <v>87.87</v>
      </c>
      <c r="BI737" t="s">
        <v>486</v>
      </c>
      <c r="BJ737" t="s">
        <v>10948</v>
      </c>
      <c r="BK737">
        <v>431.92800000000005</v>
      </c>
      <c r="BM737" t="s">
        <v>553</v>
      </c>
      <c r="BN737" t="s">
        <v>10948</v>
      </c>
      <c r="BO737" t="s">
        <v>79</v>
      </c>
      <c r="BP737">
        <v>786.74400000000003</v>
      </c>
    </row>
    <row r="738" spans="1:68" x14ac:dyDescent="0.25">
      <c r="C738" t="s">
        <v>21</v>
      </c>
      <c r="D738">
        <v>352.38</v>
      </c>
      <c r="H738" s="1">
        <v>42535</v>
      </c>
      <c r="I738">
        <v>3457.0990000000002</v>
      </c>
      <c r="K738" s="1">
        <v>42535</v>
      </c>
      <c r="L738">
        <v>3457.0990000000002</v>
      </c>
      <c r="N738" s="1">
        <v>42267</v>
      </c>
      <c r="O738">
        <v>1836.0520000000001</v>
      </c>
      <c r="Q738" s="1">
        <v>42883</v>
      </c>
      <c r="R738">
        <v>1480.1030000000003</v>
      </c>
      <c r="T738" s="1">
        <v>42435</v>
      </c>
      <c r="U738">
        <v>811.303</v>
      </c>
      <c r="Y738" t="s">
        <v>2493</v>
      </c>
      <c r="Z738">
        <v>3447.84</v>
      </c>
      <c r="AB738" t="s">
        <v>2493</v>
      </c>
      <c r="AC738">
        <v>3447.84</v>
      </c>
      <c r="AE738" t="s">
        <v>2695</v>
      </c>
      <c r="AF738">
        <v>1890</v>
      </c>
      <c r="AJ738" t="s">
        <v>2493</v>
      </c>
      <c r="AK738">
        <v>3447.84</v>
      </c>
      <c r="AN738" t="s">
        <v>2493</v>
      </c>
      <c r="AO738">
        <v>3447.84</v>
      </c>
      <c r="AQ738" t="s">
        <v>2493</v>
      </c>
      <c r="AR738">
        <v>3447.84</v>
      </c>
      <c r="AV738" t="s">
        <v>2493</v>
      </c>
      <c r="AW738">
        <v>3447.84</v>
      </c>
      <c r="BA738" t="s">
        <v>2722</v>
      </c>
      <c r="BB738" t="s">
        <v>10948</v>
      </c>
      <c r="BC738">
        <v>19.040000000000003</v>
      </c>
      <c r="BE738" t="s">
        <v>1966</v>
      </c>
      <c r="BF738" t="s">
        <v>10948</v>
      </c>
      <c r="BG738">
        <v>87.72</v>
      </c>
      <c r="BI738" t="s">
        <v>11055</v>
      </c>
      <c r="BJ738" t="s">
        <v>10948</v>
      </c>
      <c r="BK738">
        <v>279.94400000000002</v>
      </c>
      <c r="BM738" t="s">
        <v>827</v>
      </c>
      <c r="BN738" t="s">
        <v>10948</v>
      </c>
      <c r="BO738" t="s">
        <v>79</v>
      </c>
      <c r="BP738">
        <v>278.08</v>
      </c>
    </row>
    <row r="739" spans="1:68" x14ac:dyDescent="0.25">
      <c r="A739" t="s">
        <v>1030</v>
      </c>
      <c r="B739" t="s">
        <v>10948</v>
      </c>
      <c r="C739" t="s">
        <v>12</v>
      </c>
      <c r="D739">
        <v>64.864000000000004</v>
      </c>
      <c r="H739" s="1">
        <v>42536</v>
      </c>
      <c r="I739">
        <v>173.48800000000003</v>
      </c>
      <c r="K739" s="1">
        <v>42536</v>
      </c>
      <c r="L739">
        <v>173.48800000000003</v>
      </c>
      <c r="N739" s="1">
        <v>42266</v>
      </c>
      <c r="O739">
        <v>500.38</v>
      </c>
      <c r="Q739" s="1">
        <v>41908</v>
      </c>
      <c r="R739">
        <v>1480.6140000000003</v>
      </c>
      <c r="T739" s="1">
        <v>42829</v>
      </c>
      <c r="U739">
        <v>808.47</v>
      </c>
      <c r="Y739" t="s">
        <v>656</v>
      </c>
      <c r="Z739">
        <v>3540.3480000000004</v>
      </c>
      <c r="AB739" t="s">
        <v>656</v>
      </c>
      <c r="AC739">
        <v>3540.3480000000004</v>
      </c>
      <c r="AE739" t="s">
        <v>2794</v>
      </c>
      <c r="AF739">
        <v>2623.8360000000002</v>
      </c>
      <c r="AJ739" t="s">
        <v>656</v>
      </c>
      <c r="AK739">
        <v>3540.3480000000004</v>
      </c>
      <c r="AN739" t="s">
        <v>656</v>
      </c>
      <c r="AO739">
        <v>3540.3480000000004</v>
      </c>
      <c r="AQ739" t="s">
        <v>656</v>
      </c>
      <c r="AR739">
        <v>3540.3480000000004</v>
      </c>
      <c r="AV739" t="s">
        <v>656</v>
      </c>
      <c r="AW739">
        <v>3540.3480000000004</v>
      </c>
      <c r="BA739" t="s">
        <v>2044</v>
      </c>
      <c r="BB739" t="s">
        <v>10948</v>
      </c>
      <c r="BC739">
        <v>68.040000000000006</v>
      </c>
      <c r="BE739" t="s">
        <v>586</v>
      </c>
      <c r="BF739" t="s">
        <v>10948</v>
      </c>
      <c r="BG739">
        <v>87.671999999999997</v>
      </c>
      <c r="BI739" t="s">
        <v>683</v>
      </c>
      <c r="BJ739" t="s">
        <v>10948</v>
      </c>
      <c r="BK739">
        <v>108</v>
      </c>
      <c r="BM739" t="s">
        <v>646</v>
      </c>
      <c r="BN739" t="s">
        <v>10948</v>
      </c>
      <c r="BO739" t="s">
        <v>79</v>
      </c>
      <c r="BP739">
        <v>103.96799999999999</v>
      </c>
    </row>
    <row r="740" spans="1:68" x14ac:dyDescent="0.25">
      <c r="C740" t="s">
        <v>21</v>
      </c>
      <c r="D740">
        <v>60.81</v>
      </c>
      <c r="H740" s="1">
        <v>42537</v>
      </c>
      <c r="I740">
        <v>147.27499999999998</v>
      </c>
      <c r="K740" s="1">
        <v>42537</v>
      </c>
      <c r="L740">
        <v>147.27499999999998</v>
      </c>
      <c r="N740" s="1">
        <v>42265</v>
      </c>
      <c r="O740">
        <v>3924.3200000000006</v>
      </c>
      <c r="Q740" s="1">
        <v>42736</v>
      </c>
      <c r="R740">
        <v>1481.8280000000002</v>
      </c>
      <c r="T740" s="1">
        <v>42070</v>
      </c>
      <c r="U740">
        <v>807.54000000000008</v>
      </c>
      <c r="Y740" t="s">
        <v>2646</v>
      </c>
      <c r="Z740">
        <v>3955.6759999999999</v>
      </c>
      <c r="AB740" t="s">
        <v>2646</v>
      </c>
      <c r="AC740">
        <v>3955.6759999999999</v>
      </c>
      <c r="AE740" t="s">
        <v>1482</v>
      </c>
      <c r="AF740">
        <v>479.988</v>
      </c>
      <c r="AJ740" t="s">
        <v>2646</v>
      </c>
      <c r="AK740">
        <v>3955.6759999999999</v>
      </c>
      <c r="AN740" t="s">
        <v>2646</v>
      </c>
      <c r="AO740">
        <v>3955.6759999999999</v>
      </c>
      <c r="AQ740" t="s">
        <v>2646</v>
      </c>
      <c r="AR740">
        <v>3955.6759999999999</v>
      </c>
      <c r="AV740" t="s">
        <v>2646</v>
      </c>
      <c r="AW740">
        <v>3955.6759999999999</v>
      </c>
      <c r="BA740" t="s">
        <v>1615</v>
      </c>
      <c r="BB740" t="s">
        <v>10948</v>
      </c>
      <c r="BC740">
        <v>6.24</v>
      </c>
      <c r="BE740" t="s">
        <v>253</v>
      </c>
      <c r="BF740" t="s">
        <v>10948</v>
      </c>
      <c r="BG740">
        <v>86.501999999999995</v>
      </c>
      <c r="BI740" t="s">
        <v>2803</v>
      </c>
      <c r="BJ740" t="s">
        <v>10948</v>
      </c>
      <c r="BK740">
        <v>30.839999999999996</v>
      </c>
      <c r="BM740" t="s">
        <v>2662</v>
      </c>
      <c r="BN740" t="s">
        <v>10948</v>
      </c>
      <c r="BO740" t="s">
        <v>79</v>
      </c>
      <c r="BP740">
        <v>6839.8859999999995</v>
      </c>
    </row>
    <row r="741" spans="1:68" x14ac:dyDescent="0.25">
      <c r="A741" t="s">
        <v>2941</v>
      </c>
      <c r="B741" t="s">
        <v>10948</v>
      </c>
      <c r="C741" t="s">
        <v>55</v>
      </c>
      <c r="D741">
        <v>373.08</v>
      </c>
      <c r="H741" s="1">
        <v>42538</v>
      </c>
      <c r="I741">
        <v>3000.92</v>
      </c>
      <c r="K741" s="1">
        <v>42538</v>
      </c>
      <c r="L741">
        <v>3000.92</v>
      </c>
      <c r="N741" s="1">
        <v>42264</v>
      </c>
      <c r="O741">
        <v>11525.005999999999</v>
      </c>
      <c r="Q741" s="1">
        <v>42334</v>
      </c>
      <c r="R741">
        <v>1484.0819999999999</v>
      </c>
      <c r="T741" s="1">
        <v>41995</v>
      </c>
      <c r="U741">
        <v>798.96800000000007</v>
      </c>
      <c r="Y741" t="s">
        <v>1521</v>
      </c>
      <c r="Z741">
        <v>1396.4419999999998</v>
      </c>
      <c r="AB741" t="s">
        <v>1521</v>
      </c>
      <c r="AC741">
        <v>1396.4419999999998</v>
      </c>
      <c r="AE741" t="s">
        <v>2903</v>
      </c>
      <c r="AF741">
        <v>276.65800000000002</v>
      </c>
      <c r="AJ741" t="s">
        <v>1521</v>
      </c>
      <c r="AK741">
        <v>1396.4419999999998</v>
      </c>
      <c r="AN741" t="s">
        <v>1521</v>
      </c>
      <c r="AO741">
        <v>1396.4419999999998</v>
      </c>
      <c r="AQ741" t="s">
        <v>1521</v>
      </c>
      <c r="AR741">
        <v>1396.4419999999998</v>
      </c>
      <c r="AV741" t="s">
        <v>1521</v>
      </c>
      <c r="AW741">
        <v>1396.4419999999998</v>
      </c>
      <c r="BA741" t="s">
        <v>3008</v>
      </c>
      <c r="BB741" t="s">
        <v>10948</v>
      </c>
      <c r="BC741">
        <v>319.92</v>
      </c>
      <c r="BE741" t="s">
        <v>353</v>
      </c>
      <c r="BF741" t="s">
        <v>10948</v>
      </c>
      <c r="BG741">
        <v>86.284000000000006</v>
      </c>
      <c r="BI741" t="s">
        <v>1752</v>
      </c>
      <c r="BJ741" t="s">
        <v>10948</v>
      </c>
      <c r="BK741">
        <v>24.032</v>
      </c>
      <c r="BM741" t="s">
        <v>1912</v>
      </c>
      <c r="BN741" t="s">
        <v>10948</v>
      </c>
      <c r="BO741" t="s">
        <v>79</v>
      </c>
      <c r="BP741">
        <v>1999.96</v>
      </c>
    </row>
    <row r="742" spans="1:68" x14ac:dyDescent="0.25">
      <c r="C742" t="s">
        <v>79</v>
      </c>
      <c r="D742">
        <v>99.488</v>
      </c>
      <c r="H742" s="1">
        <v>42539</v>
      </c>
      <c r="I742">
        <v>541.93799999999999</v>
      </c>
      <c r="K742" s="1">
        <v>42539</v>
      </c>
      <c r="L742">
        <v>541.93799999999999</v>
      </c>
      <c r="N742" s="1">
        <v>42263</v>
      </c>
      <c r="O742">
        <v>31.12</v>
      </c>
      <c r="Q742" s="1">
        <v>42098</v>
      </c>
      <c r="R742">
        <v>1484.598</v>
      </c>
      <c r="T742" s="1">
        <v>42941</v>
      </c>
      <c r="U742">
        <v>798.74200000000008</v>
      </c>
      <c r="Y742" t="s">
        <v>1366</v>
      </c>
      <c r="Z742">
        <v>815.86400000000003</v>
      </c>
      <c r="AB742" t="s">
        <v>1366</v>
      </c>
      <c r="AC742">
        <v>815.86400000000003</v>
      </c>
      <c r="AE742" t="s">
        <v>1123</v>
      </c>
      <c r="AF742">
        <v>368.45600000000002</v>
      </c>
      <c r="AJ742" t="s">
        <v>1366</v>
      </c>
      <c r="AK742">
        <v>815.86400000000003</v>
      </c>
      <c r="AN742" t="s">
        <v>1366</v>
      </c>
      <c r="AO742">
        <v>815.86400000000003</v>
      </c>
      <c r="AQ742" t="s">
        <v>1366</v>
      </c>
      <c r="AR742">
        <v>815.86400000000003</v>
      </c>
      <c r="AV742" t="s">
        <v>1366</v>
      </c>
      <c r="AW742">
        <v>815.86400000000003</v>
      </c>
      <c r="BA742" t="s">
        <v>2543</v>
      </c>
      <c r="BB742" t="s">
        <v>10948</v>
      </c>
      <c r="BC742">
        <v>1726.2559999999999</v>
      </c>
      <c r="BE742" t="s">
        <v>958</v>
      </c>
      <c r="BF742" t="s">
        <v>10948</v>
      </c>
      <c r="BG742">
        <v>86.112000000000023</v>
      </c>
      <c r="BI742" t="s">
        <v>1444</v>
      </c>
      <c r="BJ742" t="s">
        <v>10948</v>
      </c>
      <c r="BK742">
        <v>975.87300000000005</v>
      </c>
      <c r="BM742" t="s">
        <v>1788</v>
      </c>
      <c r="BN742" t="s">
        <v>10948</v>
      </c>
      <c r="BO742" t="s">
        <v>79</v>
      </c>
      <c r="BP742">
        <v>25.12</v>
      </c>
    </row>
    <row r="743" spans="1:68" x14ac:dyDescent="0.25">
      <c r="C743" t="s">
        <v>21</v>
      </c>
      <c r="D743">
        <v>186.54</v>
      </c>
      <c r="H743" s="1">
        <v>42540</v>
      </c>
      <c r="I743">
        <v>17.12</v>
      </c>
      <c r="K743" s="1">
        <v>42540</v>
      </c>
      <c r="L743">
        <v>17.12</v>
      </c>
      <c r="N743" s="1">
        <v>42262</v>
      </c>
      <c r="O743">
        <v>2535.8500000000004</v>
      </c>
      <c r="Q743" s="1">
        <v>43004</v>
      </c>
      <c r="R743">
        <v>1486.576</v>
      </c>
      <c r="T743" s="1">
        <v>42164</v>
      </c>
      <c r="U743">
        <v>797.1160000000001</v>
      </c>
      <c r="Y743" t="s">
        <v>2027</v>
      </c>
      <c r="Z743">
        <v>6084.1439999999993</v>
      </c>
      <c r="AB743" t="s">
        <v>2027</v>
      </c>
      <c r="AC743">
        <v>6084.1439999999993</v>
      </c>
      <c r="AE743" t="s">
        <v>2517</v>
      </c>
      <c r="AF743">
        <v>325.86</v>
      </c>
      <c r="AJ743" t="s">
        <v>2027</v>
      </c>
      <c r="AK743">
        <v>6084.1439999999993</v>
      </c>
      <c r="AN743" t="s">
        <v>2027</v>
      </c>
      <c r="AO743">
        <v>6084.1439999999993</v>
      </c>
      <c r="AQ743" t="s">
        <v>2027</v>
      </c>
      <c r="AR743">
        <v>6084.1439999999993</v>
      </c>
      <c r="AV743" t="s">
        <v>2027</v>
      </c>
      <c r="AW743">
        <v>6084.1439999999993</v>
      </c>
      <c r="BA743" t="s">
        <v>925</v>
      </c>
      <c r="BB743" t="s">
        <v>10948</v>
      </c>
      <c r="BC743">
        <v>37.425000000000004</v>
      </c>
      <c r="BE743" t="s">
        <v>2862</v>
      </c>
      <c r="BF743" t="s">
        <v>10948</v>
      </c>
      <c r="BG743">
        <v>86.112000000000009</v>
      </c>
      <c r="BI743" t="s">
        <v>2785</v>
      </c>
      <c r="BJ743" t="s">
        <v>10948</v>
      </c>
      <c r="BK743">
        <v>212.67</v>
      </c>
      <c r="BM743" t="s">
        <v>822</v>
      </c>
      <c r="BN743" t="s">
        <v>10948</v>
      </c>
      <c r="BO743" t="s">
        <v>79</v>
      </c>
      <c r="BP743">
        <v>54.96</v>
      </c>
    </row>
    <row r="744" spans="1:68" x14ac:dyDescent="0.25">
      <c r="A744" t="s">
        <v>1015</v>
      </c>
      <c r="B744" t="s">
        <v>10948</v>
      </c>
      <c r="C744" t="s">
        <v>79</v>
      </c>
      <c r="D744">
        <v>64.959999999999994</v>
      </c>
      <c r="H744" s="1">
        <v>42541</v>
      </c>
      <c r="I744">
        <v>1229.5480000000002</v>
      </c>
      <c r="K744" s="1">
        <v>42541</v>
      </c>
      <c r="L744">
        <v>1229.5480000000002</v>
      </c>
      <c r="N744" s="1">
        <v>42261</v>
      </c>
      <c r="O744">
        <v>3262.42</v>
      </c>
      <c r="Q744" s="1">
        <v>43017</v>
      </c>
      <c r="R744">
        <v>1496.5890000000002</v>
      </c>
      <c r="T744" s="1">
        <v>42853</v>
      </c>
      <c r="U744">
        <v>795.29600000000005</v>
      </c>
      <c r="Y744" t="s">
        <v>852</v>
      </c>
      <c r="Z744">
        <v>3528.7900000000009</v>
      </c>
      <c r="AB744" t="s">
        <v>852</v>
      </c>
      <c r="AC744">
        <v>3528.7900000000009</v>
      </c>
      <c r="AE744" t="s">
        <v>1329</v>
      </c>
      <c r="AF744">
        <v>1887.2999999999997</v>
      </c>
      <c r="AJ744" t="s">
        <v>852</v>
      </c>
      <c r="AK744">
        <v>3528.7900000000009</v>
      </c>
      <c r="AN744" t="s">
        <v>852</v>
      </c>
      <c r="AO744">
        <v>3528.7900000000009</v>
      </c>
      <c r="AQ744" t="s">
        <v>852</v>
      </c>
      <c r="AR744">
        <v>3528.7900000000009</v>
      </c>
      <c r="AV744" t="s">
        <v>852</v>
      </c>
      <c r="AW744">
        <v>3528.7900000000009</v>
      </c>
      <c r="BA744" t="s">
        <v>706</v>
      </c>
      <c r="BB744" t="s">
        <v>10948</v>
      </c>
      <c r="BC744">
        <v>59.751999999999995</v>
      </c>
      <c r="BE744" t="s">
        <v>907</v>
      </c>
      <c r="BF744" t="s">
        <v>10948</v>
      </c>
      <c r="BG744">
        <v>85.232000000000014</v>
      </c>
      <c r="BI744" t="s">
        <v>844</v>
      </c>
      <c r="BJ744" t="s">
        <v>10948</v>
      </c>
      <c r="BK744">
        <v>148.57</v>
      </c>
      <c r="BM744" t="s">
        <v>966</v>
      </c>
      <c r="BN744" t="s">
        <v>10948</v>
      </c>
      <c r="BO744" t="s">
        <v>79</v>
      </c>
      <c r="BP744">
        <v>68.238</v>
      </c>
    </row>
    <row r="745" spans="1:68" x14ac:dyDescent="0.25">
      <c r="C745" t="s">
        <v>12</v>
      </c>
      <c r="D745">
        <v>129.91999999999999</v>
      </c>
      <c r="H745" s="1">
        <v>42542</v>
      </c>
      <c r="I745">
        <v>577.10799999999995</v>
      </c>
      <c r="K745" s="1">
        <v>42542</v>
      </c>
      <c r="L745">
        <v>577.10799999999995</v>
      </c>
      <c r="N745" s="1">
        <v>42260</v>
      </c>
      <c r="O745">
        <v>3445.7720000000004</v>
      </c>
      <c r="Q745" s="1">
        <v>43014</v>
      </c>
      <c r="R745">
        <v>1499.652</v>
      </c>
      <c r="T745" s="1">
        <v>42152</v>
      </c>
      <c r="U745">
        <v>794.14599999999996</v>
      </c>
      <c r="Y745" t="s">
        <v>2041</v>
      </c>
      <c r="Z745">
        <v>7979.4400000000005</v>
      </c>
      <c r="AB745" t="s">
        <v>2041</v>
      </c>
      <c r="AC745">
        <v>7979.4400000000005</v>
      </c>
      <c r="AE745" t="s">
        <v>2034</v>
      </c>
      <c r="AF745">
        <v>1631.952</v>
      </c>
      <c r="AJ745" t="s">
        <v>2041</v>
      </c>
      <c r="AK745">
        <v>7979.4400000000005</v>
      </c>
      <c r="AN745" t="s">
        <v>2041</v>
      </c>
      <c r="AO745">
        <v>7979.4400000000005</v>
      </c>
      <c r="AQ745" t="s">
        <v>2041</v>
      </c>
      <c r="AR745">
        <v>7979.4400000000005</v>
      </c>
      <c r="AV745" t="s">
        <v>2041</v>
      </c>
      <c r="AW745">
        <v>7979.4400000000005</v>
      </c>
      <c r="BA745" t="s">
        <v>1826</v>
      </c>
      <c r="BB745" t="s">
        <v>10948</v>
      </c>
      <c r="BC745">
        <v>937.09400000000005</v>
      </c>
      <c r="BE745" t="s">
        <v>1563</v>
      </c>
      <c r="BF745" t="s">
        <v>10948</v>
      </c>
      <c r="BG745">
        <v>83.92</v>
      </c>
      <c r="BI745" t="s">
        <v>982</v>
      </c>
      <c r="BJ745" t="s">
        <v>10948</v>
      </c>
      <c r="BK745">
        <v>101.69999999999999</v>
      </c>
      <c r="BM745" t="s">
        <v>748</v>
      </c>
      <c r="BN745" t="s">
        <v>10948</v>
      </c>
      <c r="BO745" t="s">
        <v>79</v>
      </c>
      <c r="BP745">
        <v>339.13600000000002</v>
      </c>
    </row>
    <row r="746" spans="1:68" x14ac:dyDescent="0.25">
      <c r="C746" t="s">
        <v>21</v>
      </c>
      <c r="D746">
        <v>64.959999999999994</v>
      </c>
      <c r="H746" s="1">
        <v>42544</v>
      </c>
      <c r="I746">
        <v>2475.0940000000005</v>
      </c>
      <c r="K746" s="1">
        <v>42544</v>
      </c>
      <c r="L746">
        <v>2475.0940000000005</v>
      </c>
      <c r="N746" s="1">
        <v>42259</v>
      </c>
      <c r="O746">
        <v>707.82400000000007</v>
      </c>
      <c r="Q746" s="1">
        <v>41932</v>
      </c>
      <c r="R746">
        <v>1501.104</v>
      </c>
      <c r="T746" s="1">
        <v>41815</v>
      </c>
      <c r="U746">
        <v>792.76</v>
      </c>
      <c r="Y746" t="s">
        <v>266</v>
      </c>
      <c r="Z746">
        <v>4420.0560000000005</v>
      </c>
      <c r="AB746" t="s">
        <v>266</v>
      </c>
      <c r="AC746">
        <v>4420.0560000000005</v>
      </c>
      <c r="AE746" t="s">
        <v>945</v>
      </c>
      <c r="AF746">
        <v>607.06799999999998</v>
      </c>
      <c r="AJ746" t="s">
        <v>266</v>
      </c>
      <c r="AK746">
        <v>4420.0560000000005</v>
      </c>
      <c r="AN746" t="s">
        <v>266</v>
      </c>
      <c r="AO746">
        <v>4420.0560000000005</v>
      </c>
      <c r="AQ746" t="s">
        <v>266</v>
      </c>
      <c r="AR746">
        <v>4420.0560000000005</v>
      </c>
      <c r="AV746" t="s">
        <v>266</v>
      </c>
      <c r="AW746">
        <v>4420.0560000000005</v>
      </c>
      <c r="BA746" t="s">
        <v>120</v>
      </c>
      <c r="BB746" t="s">
        <v>10948</v>
      </c>
      <c r="BC746">
        <v>81.576000000000008</v>
      </c>
      <c r="BE746" t="s">
        <v>219</v>
      </c>
      <c r="BF746" t="s">
        <v>10948</v>
      </c>
      <c r="BG746">
        <v>83.42</v>
      </c>
      <c r="BI746" t="s">
        <v>2722</v>
      </c>
      <c r="BJ746" t="s">
        <v>10948</v>
      </c>
      <c r="BK746">
        <v>19.040000000000003</v>
      </c>
      <c r="BM746" t="s">
        <v>739</v>
      </c>
      <c r="BN746" t="s">
        <v>10948</v>
      </c>
      <c r="BO746" t="s">
        <v>79</v>
      </c>
      <c r="BP746">
        <v>459.95</v>
      </c>
    </row>
    <row r="747" spans="1:68" x14ac:dyDescent="0.25">
      <c r="A747" t="s">
        <v>338</v>
      </c>
      <c r="B747" t="s">
        <v>10948</v>
      </c>
      <c r="C747" t="s">
        <v>21</v>
      </c>
      <c r="D747">
        <v>449.15</v>
      </c>
      <c r="H747" s="1">
        <v>42545</v>
      </c>
      <c r="I747">
        <v>5310.9520000000002</v>
      </c>
      <c r="K747" s="1">
        <v>42545</v>
      </c>
      <c r="L747">
        <v>5310.9520000000002</v>
      </c>
      <c r="N747" s="1">
        <v>42258</v>
      </c>
      <c r="O747">
        <v>1962.13</v>
      </c>
      <c r="Q747" s="1">
        <v>42822</v>
      </c>
      <c r="R747">
        <v>1504.702</v>
      </c>
      <c r="T747" s="1">
        <v>42044</v>
      </c>
      <c r="U747">
        <v>785.55200000000002</v>
      </c>
      <c r="Y747" t="s">
        <v>2330</v>
      </c>
      <c r="Z747">
        <v>8665.1939999999995</v>
      </c>
      <c r="AB747" t="s">
        <v>2330</v>
      </c>
      <c r="AC747">
        <v>8665.1939999999995</v>
      </c>
      <c r="AE747" t="s">
        <v>141</v>
      </c>
      <c r="AF747">
        <v>4211.7300000000005</v>
      </c>
      <c r="AJ747" t="s">
        <v>2330</v>
      </c>
      <c r="AK747">
        <v>8665.1939999999995</v>
      </c>
      <c r="AN747" t="s">
        <v>2330</v>
      </c>
      <c r="AO747">
        <v>8665.1939999999995</v>
      </c>
      <c r="AQ747" t="s">
        <v>2330</v>
      </c>
      <c r="AR747">
        <v>8665.1939999999995</v>
      </c>
      <c r="AV747" t="s">
        <v>2330</v>
      </c>
      <c r="AW747">
        <v>8665.1939999999995</v>
      </c>
      <c r="BA747" t="s">
        <v>1307</v>
      </c>
      <c r="BB747" t="s">
        <v>10948</v>
      </c>
      <c r="BC747">
        <v>474.63000000000005</v>
      </c>
      <c r="BE747" t="s">
        <v>2904</v>
      </c>
      <c r="BF747" t="s">
        <v>10948</v>
      </c>
      <c r="BG747">
        <v>82.95</v>
      </c>
      <c r="BI747" t="s">
        <v>2044</v>
      </c>
      <c r="BJ747" t="s">
        <v>10948</v>
      </c>
      <c r="BK747">
        <v>68.040000000000006</v>
      </c>
      <c r="BM747" t="s">
        <v>471</v>
      </c>
      <c r="BN747" t="s">
        <v>10948</v>
      </c>
      <c r="BO747" t="s">
        <v>79</v>
      </c>
      <c r="BP747">
        <v>115.02</v>
      </c>
    </row>
    <row r="748" spans="1:68" x14ac:dyDescent="0.25">
      <c r="A748" t="s">
        <v>258</v>
      </c>
      <c r="B748" t="s">
        <v>10948</v>
      </c>
      <c r="C748" t="s">
        <v>79</v>
      </c>
      <c r="D748">
        <v>679.96</v>
      </c>
      <c r="H748" s="1">
        <v>42546</v>
      </c>
      <c r="I748">
        <v>893.26599999999996</v>
      </c>
      <c r="K748" s="1">
        <v>42546</v>
      </c>
      <c r="L748">
        <v>893.26599999999996</v>
      </c>
      <c r="N748" s="1">
        <v>42257</v>
      </c>
      <c r="O748">
        <v>1415.7259999999999</v>
      </c>
      <c r="Q748" s="1">
        <v>42911</v>
      </c>
      <c r="R748">
        <v>1508.3520000000001</v>
      </c>
      <c r="T748" s="1">
        <v>42668</v>
      </c>
      <c r="U748">
        <v>783.96000000000015</v>
      </c>
      <c r="Y748" t="s">
        <v>528</v>
      </c>
      <c r="Z748">
        <v>1087.92</v>
      </c>
      <c r="AB748" t="s">
        <v>528</v>
      </c>
      <c r="AC748">
        <v>1087.92</v>
      </c>
      <c r="AE748" t="s">
        <v>2299</v>
      </c>
      <c r="AF748">
        <v>832.23800000000006</v>
      </c>
      <c r="AJ748" t="s">
        <v>528</v>
      </c>
      <c r="AK748">
        <v>1087.92</v>
      </c>
      <c r="AN748" t="s">
        <v>528</v>
      </c>
      <c r="AO748">
        <v>1087.92</v>
      </c>
      <c r="AQ748" t="s">
        <v>528</v>
      </c>
      <c r="AR748">
        <v>1087.92</v>
      </c>
      <c r="AV748" t="s">
        <v>528</v>
      </c>
      <c r="AW748">
        <v>1087.92</v>
      </c>
      <c r="BA748" t="s">
        <v>2812</v>
      </c>
      <c r="BB748" t="s">
        <v>10948</v>
      </c>
      <c r="BC748">
        <v>714.30000000000007</v>
      </c>
      <c r="BE748" t="s">
        <v>1749</v>
      </c>
      <c r="BF748" t="s">
        <v>10948</v>
      </c>
      <c r="BG748">
        <v>82.656000000000006</v>
      </c>
      <c r="BI748" t="s">
        <v>1615</v>
      </c>
      <c r="BJ748" t="s">
        <v>10948</v>
      </c>
      <c r="BK748">
        <v>6.24</v>
      </c>
      <c r="BM748" t="s">
        <v>820</v>
      </c>
      <c r="BN748" t="s">
        <v>10948</v>
      </c>
      <c r="BO748" t="s">
        <v>79</v>
      </c>
      <c r="BP748">
        <v>71.245999999999995</v>
      </c>
    </row>
    <row r="749" spans="1:68" x14ac:dyDescent="0.25">
      <c r="C749" t="s">
        <v>21</v>
      </c>
      <c r="D749">
        <v>679.96</v>
      </c>
      <c r="H749" s="1">
        <v>42547</v>
      </c>
      <c r="I749">
        <v>1919.6000000000001</v>
      </c>
      <c r="K749" s="1">
        <v>42547</v>
      </c>
      <c r="L749">
        <v>1919.6000000000001</v>
      </c>
      <c r="N749" s="1">
        <v>42255</v>
      </c>
      <c r="O749">
        <v>89.64</v>
      </c>
      <c r="Q749" s="1">
        <v>41940</v>
      </c>
      <c r="R749">
        <v>1510.5820000000001</v>
      </c>
      <c r="T749" s="1">
        <v>42644</v>
      </c>
      <c r="U749">
        <v>781.41400000000021</v>
      </c>
      <c r="Y749" t="s">
        <v>80</v>
      </c>
      <c r="Z749">
        <v>1420.5040000000001</v>
      </c>
      <c r="AB749" t="s">
        <v>80</v>
      </c>
      <c r="AC749">
        <v>1420.5040000000001</v>
      </c>
      <c r="AE749" t="s">
        <v>1042</v>
      </c>
      <c r="AF749">
        <v>2609.826</v>
      </c>
      <c r="AJ749" t="s">
        <v>80</v>
      </c>
      <c r="AK749">
        <v>1420.5040000000001</v>
      </c>
      <c r="AN749" t="s">
        <v>80</v>
      </c>
      <c r="AO749">
        <v>1420.5040000000001</v>
      </c>
      <c r="AQ749" t="s">
        <v>80</v>
      </c>
      <c r="AR749">
        <v>1420.5040000000001</v>
      </c>
      <c r="AV749" t="s">
        <v>80</v>
      </c>
      <c r="AW749">
        <v>1420.5040000000001</v>
      </c>
      <c r="BA749" t="s">
        <v>1348</v>
      </c>
      <c r="BB749" t="s">
        <v>10948</v>
      </c>
      <c r="BC749">
        <v>119.10000000000001</v>
      </c>
      <c r="BE749" t="s">
        <v>1306</v>
      </c>
      <c r="BF749" t="s">
        <v>10948</v>
      </c>
      <c r="BG749">
        <v>82.64</v>
      </c>
      <c r="BI749" t="s">
        <v>3008</v>
      </c>
      <c r="BJ749" t="s">
        <v>10948</v>
      </c>
      <c r="BK749">
        <v>319.92</v>
      </c>
      <c r="BM749" t="s">
        <v>464</v>
      </c>
      <c r="BN749" t="s">
        <v>10948</v>
      </c>
      <c r="BO749" t="s">
        <v>79</v>
      </c>
      <c r="BP749">
        <v>631.78200000000004</v>
      </c>
    </row>
    <row r="750" spans="1:68" x14ac:dyDescent="0.25">
      <c r="A750" t="s">
        <v>1551</v>
      </c>
      <c r="B750" t="s">
        <v>10948</v>
      </c>
      <c r="C750" t="s">
        <v>12</v>
      </c>
      <c r="D750">
        <v>1270.99</v>
      </c>
      <c r="H750" s="1">
        <v>42548</v>
      </c>
      <c r="I750">
        <v>778.70600000000013</v>
      </c>
      <c r="K750" s="1">
        <v>42548</v>
      </c>
      <c r="L750">
        <v>778.70600000000013</v>
      </c>
      <c r="N750" s="1">
        <v>42254</v>
      </c>
      <c r="O750">
        <v>2922.6669999999999</v>
      </c>
      <c r="Q750" s="1">
        <v>42996</v>
      </c>
      <c r="R750">
        <v>1511.9299999999998</v>
      </c>
      <c r="T750" s="1">
        <v>42548</v>
      </c>
      <c r="U750">
        <v>778.70600000000013</v>
      </c>
      <c r="Y750" t="s">
        <v>737</v>
      </c>
      <c r="Z750">
        <v>764.69999999999993</v>
      </c>
      <c r="AB750" t="s">
        <v>737</v>
      </c>
      <c r="AC750">
        <v>764.69999999999993</v>
      </c>
      <c r="AE750" t="s">
        <v>454</v>
      </c>
      <c r="AF750">
        <v>419.22999999999996</v>
      </c>
      <c r="AJ750" t="s">
        <v>737</v>
      </c>
      <c r="AK750">
        <v>764.69999999999993</v>
      </c>
      <c r="AN750" t="s">
        <v>737</v>
      </c>
      <c r="AO750">
        <v>764.69999999999993</v>
      </c>
      <c r="AQ750" t="s">
        <v>737</v>
      </c>
      <c r="AR750">
        <v>764.69999999999993</v>
      </c>
      <c r="AV750" t="s">
        <v>737</v>
      </c>
      <c r="AW750">
        <v>764.69999999999993</v>
      </c>
      <c r="BA750" t="s">
        <v>2148</v>
      </c>
      <c r="BB750" t="s">
        <v>10948</v>
      </c>
      <c r="BC750">
        <v>5.04</v>
      </c>
      <c r="BE750" t="s">
        <v>1025</v>
      </c>
      <c r="BF750" t="s">
        <v>10948</v>
      </c>
      <c r="BG750">
        <v>82.518000000000001</v>
      </c>
      <c r="BI750" t="s">
        <v>2543</v>
      </c>
      <c r="BJ750" t="s">
        <v>10948</v>
      </c>
      <c r="BK750">
        <v>1726.2559999999999</v>
      </c>
      <c r="BM750" t="s">
        <v>2248</v>
      </c>
      <c r="BN750" t="s">
        <v>10948</v>
      </c>
      <c r="BO750" t="s">
        <v>79</v>
      </c>
      <c r="BP750">
        <v>1474.8020000000001</v>
      </c>
    </row>
    <row r="751" spans="1:68" x14ac:dyDescent="0.25">
      <c r="C751" t="s">
        <v>21</v>
      </c>
      <c r="D751">
        <v>1016.792</v>
      </c>
      <c r="H751" s="1">
        <v>42549</v>
      </c>
      <c r="I751">
        <v>877.15600000000018</v>
      </c>
      <c r="K751" s="1">
        <v>42549</v>
      </c>
      <c r="L751">
        <v>877.15600000000018</v>
      </c>
      <c r="N751" s="1">
        <v>42253</v>
      </c>
      <c r="O751">
        <v>1005.654</v>
      </c>
      <c r="Q751" s="1">
        <v>41982</v>
      </c>
      <c r="R751">
        <v>1522.6519999999998</v>
      </c>
      <c r="T751" s="1">
        <v>42800</v>
      </c>
      <c r="U751">
        <v>778.2360000000001</v>
      </c>
      <c r="Y751" t="s">
        <v>2806</v>
      </c>
      <c r="Z751">
        <v>1770.54</v>
      </c>
      <c r="AB751" t="s">
        <v>2806</v>
      </c>
      <c r="AC751">
        <v>1770.54</v>
      </c>
      <c r="AE751" t="s">
        <v>1867</v>
      </c>
      <c r="AF751">
        <v>1583.8020000000001</v>
      </c>
      <c r="AJ751" t="s">
        <v>2806</v>
      </c>
      <c r="AK751">
        <v>1770.54</v>
      </c>
      <c r="AN751" t="s">
        <v>2806</v>
      </c>
      <c r="AO751">
        <v>1770.54</v>
      </c>
      <c r="AQ751" t="s">
        <v>2806</v>
      </c>
      <c r="AR751">
        <v>1770.54</v>
      </c>
      <c r="AV751" t="s">
        <v>2806</v>
      </c>
      <c r="AW751">
        <v>1770.54</v>
      </c>
      <c r="BA751" t="s">
        <v>3216</v>
      </c>
      <c r="BB751" t="s">
        <v>10948</v>
      </c>
      <c r="BC751">
        <v>396</v>
      </c>
      <c r="BE751" t="s">
        <v>1134</v>
      </c>
      <c r="BF751" t="s">
        <v>10948</v>
      </c>
      <c r="BG751">
        <v>82.188000000000017</v>
      </c>
      <c r="BI751" t="s">
        <v>925</v>
      </c>
      <c r="BJ751" t="s">
        <v>10948</v>
      </c>
      <c r="BK751">
        <v>37.425000000000004</v>
      </c>
      <c r="BM751" t="s">
        <v>1428</v>
      </c>
      <c r="BN751" t="s">
        <v>10948</v>
      </c>
      <c r="BO751" t="s">
        <v>79</v>
      </c>
      <c r="BP751">
        <v>145.76400000000001</v>
      </c>
    </row>
    <row r="752" spans="1:68" x14ac:dyDescent="0.25">
      <c r="A752" t="s">
        <v>972</v>
      </c>
      <c r="B752" t="s">
        <v>10948</v>
      </c>
      <c r="C752" t="s">
        <v>79</v>
      </c>
      <c r="D752">
        <v>80.58</v>
      </c>
      <c r="H752" s="1">
        <v>42550</v>
      </c>
      <c r="I752">
        <v>191.88</v>
      </c>
      <c r="K752" s="1">
        <v>42550</v>
      </c>
      <c r="L752">
        <v>191.88</v>
      </c>
      <c r="N752" s="1">
        <v>42252</v>
      </c>
      <c r="O752">
        <v>934.10300000000007</v>
      </c>
      <c r="Q752" s="1">
        <v>42421</v>
      </c>
      <c r="R752">
        <v>1524.126</v>
      </c>
      <c r="T752" s="1">
        <v>42734</v>
      </c>
      <c r="U752">
        <v>773.774</v>
      </c>
      <c r="Y752" t="s">
        <v>3200</v>
      </c>
      <c r="Z752">
        <v>2032.3500000000001</v>
      </c>
      <c r="AB752" t="s">
        <v>3200</v>
      </c>
      <c r="AC752">
        <v>2032.3500000000001</v>
      </c>
      <c r="AE752" t="s">
        <v>3199</v>
      </c>
      <c r="AF752">
        <v>402.97599999999994</v>
      </c>
      <c r="AJ752" t="s">
        <v>3200</v>
      </c>
      <c r="AK752">
        <v>2032.3500000000001</v>
      </c>
      <c r="AN752" t="s">
        <v>3200</v>
      </c>
      <c r="AO752">
        <v>2032.3500000000001</v>
      </c>
      <c r="AQ752" t="s">
        <v>3200</v>
      </c>
      <c r="AR752">
        <v>2032.3500000000001</v>
      </c>
      <c r="AV752" t="s">
        <v>3200</v>
      </c>
      <c r="AW752">
        <v>2032.3500000000001</v>
      </c>
      <c r="BA752" t="s">
        <v>1232</v>
      </c>
      <c r="BB752" t="s">
        <v>10948</v>
      </c>
      <c r="BC752">
        <v>141.69999999999999</v>
      </c>
      <c r="BE752" t="s">
        <v>2870</v>
      </c>
      <c r="BF752" t="s">
        <v>10948</v>
      </c>
      <c r="BG752">
        <v>82.128</v>
      </c>
      <c r="BI752" t="s">
        <v>706</v>
      </c>
      <c r="BJ752" t="s">
        <v>10948</v>
      </c>
      <c r="BK752">
        <v>59.751999999999995</v>
      </c>
      <c r="BM752" t="s">
        <v>2027</v>
      </c>
      <c r="BN752" t="s">
        <v>10948</v>
      </c>
      <c r="BO752" t="s">
        <v>79</v>
      </c>
      <c r="BP752">
        <v>887.27099999999984</v>
      </c>
    </row>
    <row r="753" spans="1:68" x14ac:dyDescent="0.25">
      <c r="C753" t="s">
        <v>21</v>
      </c>
      <c r="D753">
        <v>42.975999999999999</v>
      </c>
      <c r="H753" s="1">
        <v>42551</v>
      </c>
      <c r="I753">
        <v>1352.9499999999998</v>
      </c>
      <c r="K753" s="1">
        <v>42551</v>
      </c>
      <c r="L753">
        <v>1352.9499999999998</v>
      </c>
      <c r="N753" s="1">
        <v>42251</v>
      </c>
      <c r="O753">
        <v>1071.2839999999999</v>
      </c>
      <c r="Q753" s="1">
        <v>42160</v>
      </c>
      <c r="R753">
        <v>1533.1979999999999</v>
      </c>
      <c r="T753" s="1">
        <v>42775</v>
      </c>
      <c r="U753">
        <v>773.76400000000001</v>
      </c>
      <c r="Y753" t="s">
        <v>620</v>
      </c>
      <c r="Z753">
        <v>207.18400000000003</v>
      </c>
      <c r="AB753" t="s">
        <v>620</v>
      </c>
      <c r="AC753">
        <v>207.18400000000003</v>
      </c>
      <c r="AE753" t="s">
        <v>1051</v>
      </c>
      <c r="AF753">
        <v>449.66399999999999</v>
      </c>
      <c r="AJ753" t="s">
        <v>620</v>
      </c>
      <c r="AK753">
        <v>207.18400000000003</v>
      </c>
      <c r="AN753" t="s">
        <v>620</v>
      </c>
      <c r="AO753">
        <v>207.18400000000003</v>
      </c>
      <c r="AQ753" t="s">
        <v>620</v>
      </c>
      <c r="AR753">
        <v>207.18400000000003</v>
      </c>
      <c r="AV753" t="s">
        <v>620</v>
      </c>
      <c r="AW753">
        <v>207.18400000000003</v>
      </c>
      <c r="BA753" t="s">
        <v>2433</v>
      </c>
      <c r="BB753" t="s">
        <v>10948</v>
      </c>
      <c r="BC753">
        <v>678.41399999999999</v>
      </c>
      <c r="BE753" t="s">
        <v>39</v>
      </c>
      <c r="BF753" t="s">
        <v>10948</v>
      </c>
      <c r="BG753">
        <v>81.96</v>
      </c>
      <c r="BI753" t="s">
        <v>1826</v>
      </c>
      <c r="BJ753" t="s">
        <v>10948</v>
      </c>
      <c r="BK753">
        <v>937.09400000000005</v>
      </c>
      <c r="BM753" t="s">
        <v>1521</v>
      </c>
      <c r="BN753" t="s">
        <v>10948</v>
      </c>
      <c r="BO753" t="s">
        <v>79</v>
      </c>
      <c r="BP753">
        <v>121.96</v>
      </c>
    </row>
    <row r="754" spans="1:68" x14ac:dyDescent="0.25">
      <c r="A754" t="s">
        <v>3248</v>
      </c>
      <c r="B754" t="s">
        <v>10948</v>
      </c>
      <c r="C754" t="s">
        <v>21</v>
      </c>
      <c r="D754">
        <v>371.97600000000006</v>
      </c>
      <c r="H754" s="1">
        <v>42552</v>
      </c>
      <c r="I754">
        <v>1724.376</v>
      </c>
      <c r="K754" s="1">
        <v>42552</v>
      </c>
      <c r="L754">
        <v>1724.376</v>
      </c>
      <c r="N754" s="1">
        <v>42250</v>
      </c>
      <c r="O754">
        <v>1874.8980000000001</v>
      </c>
      <c r="Q754" s="1">
        <v>42570</v>
      </c>
      <c r="R754">
        <v>1536.454</v>
      </c>
      <c r="T754" s="1">
        <v>41790</v>
      </c>
      <c r="U754">
        <v>773.7</v>
      </c>
      <c r="Y754" t="s">
        <v>1739</v>
      </c>
      <c r="Z754">
        <v>6008.5359999999991</v>
      </c>
      <c r="AB754" t="s">
        <v>1739</v>
      </c>
      <c r="AC754">
        <v>6008.5359999999991</v>
      </c>
      <c r="AE754" t="s">
        <v>2209</v>
      </c>
      <c r="AF754">
        <v>7699.72</v>
      </c>
      <c r="AJ754" t="s">
        <v>1739</v>
      </c>
      <c r="AK754">
        <v>6008.5359999999991</v>
      </c>
      <c r="AN754" t="s">
        <v>1739</v>
      </c>
      <c r="AO754">
        <v>6008.5359999999991</v>
      </c>
      <c r="AQ754" t="s">
        <v>1739</v>
      </c>
      <c r="AR754">
        <v>6008.5359999999991</v>
      </c>
      <c r="AV754" t="s">
        <v>1739</v>
      </c>
      <c r="AW754">
        <v>6008.5359999999991</v>
      </c>
      <c r="BA754" t="s">
        <v>2288</v>
      </c>
      <c r="BB754" t="s">
        <v>10948</v>
      </c>
      <c r="BC754">
        <v>280.78200000000004</v>
      </c>
      <c r="BE754" t="s">
        <v>120</v>
      </c>
      <c r="BF754" t="s">
        <v>10948</v>
      </c>
      <c r="BG754">
        <v>81.576000000000008</v>
      </c>
      <c r="BI754" t="s">
        <v>120</v>
      </c>
      <c r="BJ754" t="s">
        <v>10948</v>
      </c>
      <c r="BK754">
        <v>81.576000000000008</v>
      </c>
      <c r="BM754" t="s">
        <v>656</v>
      </c>
      <c r="BN754" t="s">
        <v>10948</v>
      </c>
      <c r="BO754" t="s">
        <v>79</v>
      </c>
      <c r="BP754">
        <v>337.17599999999999</v>
      </c>
    </row>
    <row r="755" spans="1:68" x14ac:dyDescent="0.25">
      <c r="A755" t="s">
        <v>1514</v>
      </c>
      <c r="B755" t="s">
        <v>10948</v>
      </c>
      <c r="C755" t="s">
        <v>21</v>
      </c>
      <c r="D755">
        <v>78.272000000000006</v>
      </c>
      <c r="H755" s="1">
        <v>42553</v>
      </c>
      <c r="I755">
        <v>772.78599999999994</v>
      </c>
      <c r="K755" s="1">
        <v>42553</v>
      </c>
      <c r="L755">
        <v>772.78599999999994</v>
      </c>
      <c r="N755" s="1">
        <v>42248</v>
      </c>
      <c r="O755">
        <v>2367.5639999999999</v>
      </c>
      <c r="Q755" s="1">
        <v>42472</v>
      </c>
      <c r="R755">
        <v>1542.5300000000002</v>
      </c>
      <c r="T755" s="1">
        <v>41909</v>
      </c>
      <c r="U755">
        <v>773.43999999999994</v>
      </c>
      <c r="Y755" t="s">
        <v>106</v>
      </c>
      <c r="Z755">
        <v>4626.5820000000003</v>
      </c>
      <c r="AB755" t="s">
        <v>106</v>
      </c>
      <c r="AC755">
        <v>4626.5820000000003</v>
      </c>
      <c r="AE755" t="s">
        <v>1161</v>
      </c>
      <c r="AF755">
        <v>2116.6880000000001</v>
      </c>
      <c r="AJ755" t="s">
        <v>106</v>
      </c>
      <c r="AK755">
        <v>4626.5820000000003</v>
      </c>
      <c r="AN755" t="s">
        <v>106</v>
      </c>
      <c r="AO755">
        <v>4626.5820000000003</v>
      </c>
      <c r="AQ755" t="s">
        <v>106</v>
      </c>
      <c r="AR755">
        <v>4626.5820000000003</v>
      </c>
      <c r="AV755" t="s">
        <v>106</v>
      </c>
      <c r="AW755">
        <v>4626.5820000000003</v>
      </c>
      <c r="BA755" t="s">
        <v>1431</v>
      </c>
      <c r="BB755" t="s">
        <v>10948</v>
      </c>
      <c r="BC755">
        <v>1499.9699999999998</v>
      </c>
      <c r="BE755" t="s">
        <v>90</v>
      </c>
      <c r="BF755" t="s">
        <v>10948</v>
      </c>
      <c r="BG755">
        <v>80.64</v>
      </c>
      <c r="BI755" t="s">
        <v>1307</v>
      </c>
      <c r="BJ755" t="s">
        <v>10948</v>
      </c>
      <c r="BK755">
        <v>474.63000000000005</v>
      </c>
      <c r="BM755" t="s">
        <v>2026</v>
      </c>
      <c r="BN755" t="s">
        <v>10948</v>
      </c>
      <c r="BO755" t="s">
        <v>79</v>
      </c>
      <c r="BP755">
        <v>25.98</v>
      </c>
    </row>
    <row r="756" spans="1:68" x14ac:dyDescent="0.25">
      <c r="A756" t="s">
        <v>680</v>
      </c>
      <c r="B756" t="s">
        <v>10948</v>
      </c>
      <c r="C756" t="s">
        <v>55</v>
      </c>
      <c r="D756">
        <v>965.84999999999991</v>
      </c>
      <c r="H756" s="1">
        <v>42554</v>
      </c>
      <c r="I756">
        <v>847.7</v>
      </c>
      <c r="K756" s="1">
        <v>42554</v>
      </c>
      <c r="L756">
        <v>847.7</v>
      </c>
      <c r="N756" s="1">
        <v>42247</v>
      </c>
      <c r="O756">
        <v>2601.797</v>
      </c>
      <c r="Q756" s="1">
        <v>42083</v>
      </c>
      <c r="R756">
        <v>1548.1940000000002</v>
      </c>
      <c r="T756" s="1">
        <v>42680</v>
      </c>
      <c r="U756">
        <v>773.25600000000009</v>
      </c>
      <c r="Y756" t="s">
        <v>758</v>
      </c>
      <c r="Z756">
        <v>3150.576</v>
      </c>
      <c r="AB756" t="s">
        <v>758</v>
      </c>
      <c r="AC756">
        <v>3150.576</v>
      </c>
      <c r="AE756" t="s">
        <v>1360</v>
      </c>
      <c r="AF756">
        <v>1465.7439999999999</v>
      </c>
      <c r="AJ756" t="s">
        <v>758</v>
      </c>
      <c r="AK756">
        <v>3150.576</v>
      </c>
      <c r="AN756" t="s">
        <v>758</v>
      </c>
      <c r="AO756">
        <v>3150.576</v>
      </c>
      <c r="AQ756" t="s">
        <v>758</v>
      </c>
      <c r="AR756">
        <v>3150.576</v>
      </c>
      <c r="AV756" t="s">
        <v>758</v>
      </c>
      <c r="AW756">
        <v>3150.576</v>
      </c>
      <c r="BA756" t="s">
        <v>1155</v>
      </c>
      <c r="BB756" t="s">
        <v>10948</v>
      </c>
      <c r="BC756">
        <v>872.32</v>
      </c>
      <c r="BE756" t="s">
        <v>1103</v>
      </c>
      <c r="BF756" t="s">
        <v>10948</v>
      </c>
      <c r="BG756">
        <v>80.316000000000003</v>
      </c>
      <c r="BI756" t="s">
        <v>2812</v>
      </c>
      <c r="BJ756" t="s">
        <v>10948</v>
      </c>
      <c r="BK756">
        <v>714.30000000000007</v>
      </c>
      <c r="BM756" t="s">
        <v>1393</v>
      </c>
      <c r="BN756" t="s">
        <v>10948</v>
      </c>
      <c r="BO756" t="s">
        <v>79</v>
      </c>
      <c r="BP756">
        <v>39.99</v>
      </c>
    </row>
    <row r="757" spans="1:68" x14ac:dyDescent="0.25">
      <c r="C757" t="s">
        <v>21</v>
      </c>
      <c r="D757">
        <v>1352.19</v>
      </c>
      <c r="H757" s="1">
        <v>42555</v>
      </c>
      <c r="I757">
        <v>1651.3009999999999</v>
      </c>
      <c r="K757" s="1">
        <v>42555</v>
      </c>
      <c r="L757">
        <v>1651.3009999999999</v>
      </c>
      <c r="N757" s="1">
        <v>42245</v>
      </c>
      <c r="O757">
        <v>246.5</v>
      </c>
      <c r="Q757" s="1">
        <v>42069</v>
      </c>
      <c r="R757">
        <v>1555.2440000000001</v>
      </c>
      <c r="T757" s="1">
        <v>42553</v>
      </c>
      <c r="U757">
        <v>772.78599999999994</v>
      </c>
      <c r="Y757" t="s">
        <v>1428</v>
      </c>
      <c r="Z757">
        <v>1757.2660000000001</v>
      </c>
      <c r="AB757" t="s">
        <v>1428</v>
      </c>
      <c r="AC757">
        <v>1757.2660000000001</v>
      </c>
      <c r="AE757" t="s">
        <v>1422</v>
      </c>
      <c r="AF757">
        <v>591.85200000000009</v>
      </c>
      <c r="AJ757" t="s">
        <v>1428</v>
      </c>
      <c r="AK757">
        <v>1757.2660000000001</v>
      </c>
      <c r="AN757" t="s">
        <v>1428</v>
      </c>
      <c r="AO757">
        <v>1757.2660000000001</v>
      </c>
      <c r="AQ757" t="s">
        <v>1428</v>
      </c>
      <c r="AR757">
        <v>1757.2660000000001</v>
      </c>
      <c r="AV757" t="s">
        <v>1428</v>
      </c>
      <c r="AW757">
        <v>1757.2660000000001</v>
      </c>
      <c r="BA757" t="s">
        <v>2580</v>
      </c>
      <c r="BB757" t="s">
        <v>10948</v>
      </c>
      <c r="BC757">
        <v>61.12</v>
      </c>
      <c r="BE757" t="s">
        <v>429</v>
      </c>
      <c r="BF757" t="s">
        <v>10948</v>
      </c>
      <c r="BG757">
        <v>80.028000000000006</v>
      </c>
      <c r="BI757" t="s">
        <v>1348</v>
      </c>
      <c r="BJ757" t="s">
        <v>10948</v>
      </c>
      <c r="BK757">
        <v>119.10000000000001</v>
      </c>
      <c r="BM757" t="s">
        <v>135</v>
      </c>
      <c r="BN757" t="s">
        <v>10948</v>
      </c>
      <c r="BO757" t="s">
        <v>79</v>
      </c>
      <c r="BP757">
        <v>476.30400000000003</v>
      </c>
    </row>
    <row r="758" spans="1:68" x14ac:dyDescent="0.25">
      <c r="A758" t="s">
        <v>1225</v>
      </c>
      <c r="B758" t="s">
        <v>10948</v>
      </c>
      <c r="C758" t="s">
        <v>55</v>
      </c>
      <c r="D758">
        <v>338.04</v>
      </c>
      <c r="H758" s="1">
        <v>42558</v>
      </c>
      <c r="I758">
        <v>3882.2310000000011</v>
      </c>
      <c r="K758" s="1">
        <v>42558</v>
      </c>
      <c r="L758">
        <v>3882.2310000000011</v>
      </c>
      <c r="N758" s="1">
        <v>42244</v>
      </c>
      <c r="O758">
        <v>6491.2929999999997</v>
      </c>
      <c r="Q758" s="1">
        <v>42947</v>
      </c>
      <c r="R758">
        <v>1558.028</v>
      </c>
      <c r="T758" s="1">
        <v>41758</v>
      </c>
      <c r="U758">
        <v>768.84400000000005</v>
      </c>
      <c r="Y758" t="s">
        <v>2427</v>
      </c>
      <c r="Z758">
        <v>2647.8089999999993</v>
      </c>
      <c r="AB758" t="s">
        <v>2427</v>
      </c>
      <c r="AC758">
        <v>2647.8089999999993</v>
      </c>
      <c r="AE758" t="s">
        <v>801</v>
      </c>
      <c r="AF758">
        <v>1574.03</v>
      </c>
      <c r="AJ758" t="s">
        <v>2427</v>
      </c>
      <c r="AK758">
        <v>2647.8089999999993</v>
      </c>
      <c r="AN758" t="s">
        <v>2427</v>
      </c>
      <c r="AO758">
        <v>2647.8089999999993</v>
      </c>
      <c r="AQ758" t="s">
        <v>2427</v>
      </c>
      <c r="AR758">
        <v>2647.8089999999993</v>
      </c>
      <c r="AV758" t="s">
        <v>2427</v>
      </c>
      <c r="AW758">
        <v>2647.8089999999993</v>
      </c>
      <c r="BA758" t="s">
        <v>1614</v>
      </c>
      <c r="BB758" t="s">
        <v>10948</v>
      </c>
      <c r="BC758">
        <v>101.94</v>
      </c>
      <c r="BE758" t="s">
        <v>161</v>
      </c>
      <c r="BF758" t="s">
        <v>10948</v>
      </c>
      <c r="BG758">
        <v>79.288000000000011</v>
      </c>
      <c r="BI758" t="s">
        <v>2148</v>
      </c>
      <c r="BJ758" t="s">
        <v>10948</v>
      </c>
      <c r="BK758">
        <v>5.04</v>
      </c>
      <c r="BM758" t="s">
        <v>744</v>
      </c>
      <c r="BN758" t="s">
        <v>10948</v>
      </c>
      <c r="BO758" t="s">
        <v>79</v>
      </c>
      <c r="BP758">
        <v>14.98</v>
      </c>
    </row>
    <row r="759" spans="1:68" x14ac:dyDescent="0.25">
      <c r="C759" t="s">
        <v>79</v>
      </c>
      <c r="D759">
        <v>1267.6500000000001</v>
      </c>
      <c r="H759" s="1">
        <v>42559</v>
      </c>
      <c r="I759">
        <v>2616.5120000000002</v>
      </c>
      <c r="K759" s="1">
        <v>42559</v>
      </c>
      <c r="L759">
        <v>2616.5120000000002</v>
      </c>
      <c r="N759" s="1">
        <v>42243</v>
      </c>
      <c r="O759">
        <v>639.97400000000016</v>
      </c>
      <c r="Q759" s="1">
        <v>42092</v>
      </c>
      <c r="R759">
        <v>1559.0800000000002</v>
      </c>
      <c r="T759" s="1">
        <v>42609</v>
      </c>
      <c r="U759">
        <v>767.91099999999994</v>
      </c>
      <c r="Y759" t="s">
        <v>2518</v>
      </c>
      <c r="Z759">
        <v>5436.1580000000004</v>
      </c>
      <c r="AB759" t="s">
        <v>2518</v>
      </c>
      <c r="AC759">
        <v>5436.1580000000004</v>
      </c>
      <c r="AE759" t="s">
        <v>936</v>
      </c>
      <c r="AF759">
        <v>1497</v>
      </c>
      <c r="AJ759" t="s">
        <v>2518</v>
      </c>
      <c r="AK759">
        <v>5436.1580000000004</v>
      </c>
      <c r="AN759" t="s">
        <v>2518</v>
      </c>
      <c r="AO759">
        <v>5436.1580000000004</v>
      </c>
      <c r="AQ759" t="s">
        <v>2518</v>
      </c>
      <c r="AR759">
        <v>5436.1580000000004</v>
      </c>
      <c r="AV759" t="s">
        <v>2518</v>
      </c>
      <c r="AW759">
        <v>5436.1580000000004</v>
      </c>
      <c r="BA759" t="s">
        <v>961</v>
      </c>
      <c r="BB759" t="s">
        <v>10948</v>
      </c>
      <c r="BC759">
        <v>159.768</v>
      </c>
      <c r="BE759" t="s">
        <v>1519</v>
      </c>
      <c r="BF759" t="s">
        <v>10948</v>
      </c>
      <c r="BG759">
        <v>79.12</v>
      </c>
      <c r="BI759" t="s">
        <v>3216</v>
      </c>
      <c r="BJ759" t="s">
        <v>10948</v>
      </c>
      <c r="BK759">
        <v>396</v>
      </c>
      <c r="BM759" t="s">
        <v>2443</v>
      </c>
      <c r="BN759" t="s">
        <v>10948</v>
      </c>
      <c r="BO759" t="s">
        <v>79</v>
      </c>
      <c r="BP759">
        <v>231.98</v>
      </c>
    </row>
    <row r="760" spans="1:68" x14ac:dyDescent="0.25">
      <c r="C760" t="s">
        <v>12</v>
      </c>
      <c r="D760">
        <v>1267.6499999999999</v>
      </c>
      <c r="H760" s="1">
        <v>42560</v>
      </c>
      <c r="I760">
        <v>573.28599999999994</v>
      </c>
      <c r="K760" s="1">
        <v>42560</v>
      </c>
      <c r="L760">
        <v>573.28599999999994</v>
      </c>
      <c r="N760" s="1">
        <v>42241</v>
      </c>
      <c r="O760">
        <v>178.52600000000001</v>
      </c>
      <c r="Q760" s="1">
        <v>41705</v>
      </c>
      <c r="R760">
        <v>1561.0620000000001</v>
      </c>
      <c r="T760" s="1">
        <v>42755</v>
      </c>
      <c r="U760">
        <v>767.83800000000008</v>
      </c>
      <c r="Y760" t="s">
        <v>2278</v>
      </c>
      <c r="Z760">
        <v>969.25199999999984</v>
      </c>
      <c r="AB760" t="s">
        <v>2278</v>
      </c>
      <c r="AC760">
        <v>969.25199999999984</v>
      </c>
      <c r="AE760" t="s">
        <v>2690</v>
      </c>
      <c r="AF760">
        <v>557.81400000000008</v>
      </c>
      <c r="AJ760" t="s">
        <v>2278</v>
      </c>
      <c r="AK760">
        <v>969.25199999999984</v>
      </c>
      <c r="AN760" t="s">
        <v>2278</v>
      </c>
      <c r="AO760">
        <v>969.25199999999984</v>
      </c>
      <c r="AQ760" t="s">
        <v>2278</v>
      </c>
      <c r="AR760">
        <v>969.25199999999984</v>
      </c>
      <c r="AV760" t="s">
        <v>2278</v>
      </c>
      <c r="AW760">
        <v>969.25199999999984</v>
      </c>
      <c r="BA760" t="s">
        <v>422</v>
      </c>
      <c r="BB760" t="s">
        <v>10948</v>
      </c>
      <c r="BC760">
        <v>209.93</v>
      </c>
      <c r="BE760" t="s">
        <v>3109</v>
      </c>
      <c r="BF760" t="s">
        <v>10948</v>
      </c>
      <c r="BG760">
        <v>78.356000000000009</v>
      </c>
      <c r="BI760" t="s">
        <v>1232</v>
      </c>
      <c r="BJ760" t="s">
        <v>10948</v>
      </c>
      <c r="BK760">
        <v>141.69999999999999</v>
      </c>
      <c r="BM760" t="s">
        <v>2492</v>
      </c>
      <c r="BN760" t="s">
        <v>10948</v>
      </c>
      <c r="BO760" t="s">
        <v>79</v>
      </c>
      <c r="BP760">
        <v>494.37599999999998</v>
      </c>
    </row>
    <row r="761" spans="1:68" x14ac:dyDescent="0.25">
      <c r="C761" t="s">
        <v>21</v>
      </c>
      <c r="D761">
        <v>338.04</v>
      </c>
      <c r="H761" s="1">
        <v>42561</v>
      </c>
      <c r="I761">
        <v>895.89499999999998</v>
      </c>
      <c r="K761" s="1">
        <v>42561</v>
      </c>
      <c r="L761">
        <v>895.89499999999998</v>
      </c>
      <c r="N761" s="1">
        <v>42240</v>
      </c>
      <c r="O761">
        <v>7194.7750000000005</v>
      </c>
      <c r="Q761" s="1">
        <v>42124</v>
      </c>
      <c r="R761">
        <v>1571.6950000000002</v>
      </c>
      <c r="T761" s="1">
        <v>41806</v>
      </c>
      <c r="U761">
        <v>763.79200000000003</v>
      </c>
      <c r="Y761" t="s">
        <v>2588</v>
      </c>
      <c r="Z761">
        <v>1689.9679999999998</v>
      </c>
      <c r="AB761" t="s">
        <v>2588</v>
      </c>
      <c r="AC761">
        <v>1689.9679999999998</v>
      </c>
      <c r="AE761" t="s">
        <v>2066</v>
      </c>
      <c r="AF761">
        <v>359.70000000000005</v>
      </c>
      <c r="AJ761" t="s">
        <v>2588</v>
      </c>
      <c r="AK761">
        <v>1689.9679999999998</v>
      </c>
      <c r="AN761" t="s">
        <v>2588</v>
      </c>
      <c r="AO761">
        <v>1689.9679999999998</v>
      </c>
      <c r="AQ761" t="s">
        <v>2588</v>
      </c>
      <c r="AR761">
        <v>1689.9679999999998</v>
      </c>
      <c r="AV761" t="s">
        <v>2588</v>
      </c>
      <c r="AW761">
        <v>1689.9679999999998</v>
      </c>
      <c r="BA761" t="s">
        <v>363</v>
      </c>
      <c r="BB761" t="s">
        <v>10948</v>
      </c>
      <c r="BC761">
        <v>59.184000000000005</v>
      </c>
      <c r="BE761" t="s">
        <v>1514</v>
      </c>
      <c r="BF761" t="s">
        <v>10948</v>
      </c>
      <c r="BG761">
        <v>78.272000000000006</v>
      </c>
      <c r="BI761" t="s">
        <v>2433</v>
      </c>
      <c r="BJ761" t="s">
        <v>10948</v>
      </c>
      <c r="BK761">
        <v>678.41399999999999</v>
      </c>
      <c r="BM761" t="s">
        <v>1728</v>
      </c>
      <c r="BN761" t="s">
        <v>10948</v>
      </c>
      <c r="BO761" t="s">
        <v>79</v>
      </c>
      <c r="BP761">
        <v>38.088000000000001</v>
      </c>
    </row>
    <row r="762" spans="1:68" x14ac:dyDescent="0.25">
      <c r="A762" t="s">
        <v>1819</v>
      </c>
      <c r="B762" t="s">
        <v>10948</v>
      </c>
      <c r="C762" t="s">
        <v>21</v>
      </c>
      <c r="D762">
        <v>38.591999999999999</v>
      </c>
      <c r="H762" s="1">
        <v>42563</v>
      </c>
      <c r="I762">
        <v>95.76</v>
      </c>
      <c r="K762" s="1">
        <v>42563</v>
      </c>
      <c r="L762">
        <v>95.76</v>
      </c>
      <c r="N762" s="1">
        <v>42239</v>
      </c>
      <c r="O762">
        <v>1202.2779999999998</v>
      </c>
      <c r="Q762" s="1">
        <v>41952</v>
      </c>
      <c r="R762">
        <v>1574.0940000000001</v>
      </c>
      <c r="T762" s="1">
        <v>41828</v>
      </c>
      <c r="U762">
        <v>763.07400000000007</v>
      </c>
      <c r="Y762" t="s">
        <v>2248</v>
      </c>
      <c r="Z762">
        <v>6410.8740000000007</v>
      </c>
      <c r="AB762" t="s">
        <v>2248</v>
      </c>
      <c r="AC762">
        <v>6410.8740000000007</v>
      </c>
      <c r="AE762" t="s">
        <v>1584</v>
      </c>
      <c r="AF762">
        <v>291.85399999999993</v>
      </c>
      <c r="AJ762" t="s">
        <v>2248</v>
      </c>
      <c r="AK762">
        <v>6410.8740000000007</v>
      </c>
      <c r="AN762" t="s">
        <v>2248</v>
      </c>
      <c r="AO762">
        <v>6410.8740000000007</v>
      </c>
      <c r="AQ762" t="s">
        <v>2248</v>
      </c>
      <c r="AR762">
        <v>6410.8740000000007</v>
      </c>
      <c r="AV762" t="s">
        <v>2248</v>
      </c>
      <c r="AW762">
        <v>6410.8740000000007</v>
      </c>
      <c r="BA762" t="s">
        <v>524</v>
      </c>
      <c r="BB762" t="s">
        <v>10948</v>
      </c>
      <c r="BC762">
        <v>87.87</v>
      </c>
      <c r="BE762" t="s">
        <v>1200</v>
      </c>
      <c r="BF762" t="s">
        <v>10948</v>
      </c>
      <c r="BG762">
        <v>77.88</v>
      </c>
      <c r="BI762" t="s">
        <v>2288</v>
      </c>
      <c r="BJ762" t="s">
        <v>10948</v>
      </c>
      <c r="BK762">
        <v>280.78200000000004</v>
      </c>
      <c r="BM762" t="s">
        <v>285</v>
      </c>
      <c r="BN762" t="s">
        <v>10948</v>
      </c>
      <c r="BO762" t="s">
        <v>79</v>
      </c>
      <c r="BP762">
        <v>18.432000000000002</v>
      </c>
    </row>
    <row r="763" spans="1:68" x14ac:dyDescent="0.25">
      <c r="A763" t="s">
        <v>2127</v>
      </c>
      <c r="B763" t="s">
        <v>10948</v>
      </c>
      <c r="C763" t="s">
        <v>21</v>
      </c>
      <c r="D763">
        <v>155.82000000000002</v>
      </c>
      <c r="H763" s="1">
        <v>42565</v>
      </c>
      <c r="I763">
        <v>2149.9600000000005</v>
      </c>
      <c r="K763" s="1">
        <v>42565</v>
      </c>
      <c r="L763">
        <v>2149.9600000000005</v>
      </c>
      <c r="N763" s="1">
        <v>42238</v>
      </c>
      <c r="O763">
        <v>66.632000000000005</v>
      </c>
      <c r="Q763" s="1">
        <v>42897</v>
      </c>
      <c r="R763">
        <v>1580.894</v>
      </c>
      <c r="T763" s="1">
        <v>42500</v>
      </c>
      <c r="U763">
        <v>763.02</v>
      </c>
      <c r="Y763" t="s">
        <v>464</v>
      </c>
      <c r="Z763">
        <v>5861.5330000000004</v>
      </c>
      <c r="AB763" t="s">
        <v>464</v>
      </c>
      <c r="AC763">
        <v>5861.5330000000004</v>
      </c>
      <c r="AE763" t="s">
        <v>3082</v>
      </c>
      <c r="AF763">
        <v>107.964</v>
      </c>
      <c r="AJ763" t="s">
        <v>464</v>
      </c>
      <c r="AK763">
        <v>5861.5330000000004</v>
      </c>
      <c r="AN763" t="s">
        <v>464</v>
      </c>
      <c r="AO763">
        <v>5861.5330000000004</v>
      </c>
      <c r="AQ763" t="s">
        <v>464</v>
      </c>
      <c r="AR763">
        <v>5861.5330000000004</v>
      </c>
      <c r="AV763" t="s">
        <v>464</v>
      </c>
      <c r="AW763">
        <v>5861.5330000000004</v>
      </c>
      <c r="BA763" t="s">
        <v>1858</v>
      </c>
      <c r="BB763" t="s">
        <v>10948</v>
      </c>
      <c r="BC763">
        <v>124.336</v>
      </c>
      <c r="BE763" t="s">
        <v>3090</v>
      </c>
      <c r="BF763" t="s">
        <v>10948</v>
      </c>
      <c r="BG763">
        <v>76.864000000000004</v>
      </c>
      <c r="BI763" t="s">
        <v>1431</v>
      </c>
      <c r="BJ763" t="s">
        <v>10948</v>
      </c>
      <c r="BK763">
        <v>1499.9699999999998</v>
      </c>
      <c r="BM763" t="s">
        <v>2656</v>
      </c>
      <c r="BN763" t="s">
        <v>10948</v>
      </c>
      <c r="BO763" t="s">
        <v>79</v>
      </c>
      <c r="BP763">
        <v>99.846000000000004</v>
      </c>
    </row>
    <row r="764" spans="1:68" x14ac:dyDescent="0.25">
      <c r="A764" t="s">
        <v>1994</v>
      </c>
      <c r="B764" t="s">
        <v>10948</v>
      </c>
      <c r="C764" t="s">
        <v>79</v>
      </c>
      <c r="D764">
        <v>54.224000000000004</v>
      </c>
      <c r="H764" s="1">
        <v>42566</v>
      </c>
      <c r="I764">
        <v>380.20000000000005</v>
      </c>
      <c r="K764" s="1">
        <v>42566</v>
      </c>
      <c r="L764">
        <v>380.20000000000005</v>
      </c>
      <c r="N764" s="1">
        <v>42237</v>
      </c>
      <c r="O764">
        <v>2827.5200000000004</v>
      </c>
      <c r="Q764" s="1">
        <v>42509</v>
      </c>
      <c r="R764">
        <v>1582.008</v>
      </c>
      <c r="T764" s="1">
        <v>42407</v>
      </c>
      <c r="U764">
        <v>762.14200000000005</v>
      </c>
      <c r="Y764" t="s">
        <v>136</v>
      </c>
      <c r="Z764">
        <v>5989.2039999999979</v>
      </c>
      <c r="AB764" t="s">
        <v>136</v>
      </c>
      <c r="AC764">
        <v>5989.2039999999979</v>
      </c>
      <c r="AE764" t="s">
        <v>1585</v>
      </c>
      <c r="AF764">
        <v>440</v>
      </c>
      <c r="AJ764" t="s">
        <v>136</v>
      </c>
      <c r="AK764">
        <v>5989.2039999999979</v>
      </c>
      <c r="AN764" t="s">
        <v>136</v>
      </c>
      <c r="AO764">
        <v>5989.2039999999979</v>
      </c>
      <c r="AQ764" t="s">
        <v>136</v>
      </c>
      <c r="AR764">
        <v>5989.2039999999979</v>
      </c>
      <c r="AV764" t="s">
        <v>136</v>
      </c>
      <c r="AW764">
        <v>5989.2039999999979</v>
      </c>
      <c r="BA764" t="s">
        <v>1219</v>
      </c>
      <c r="BB764" t="s">
        <v>10948</v>
      </c>
      <c r="BC764">
        <v>1899.9240000000002</v>
      </c>
      <c r="BE764" t="s">
        <v>1709</v>
      </c>
      <c r="BF764" t="s">
        <v>10948</v>
      </c>
      <c r="BG764">
        <v>76.679999999999993</v>
      </c>
      <c r="BI764" t="s">
        <v>1155</v>
      </c>
      <c r="BJ764" t="s">
        <v>10948</v>
      </c>
      <c r="BK764">
        <v>872.32</v>
      </c>
      <c r="BM764" t="s">
        <v>907</v>
      </c>
      <c r="BN764" t="s">
        <v>10948</v>
      </c>
      <c r="BO764" t="s">
        <v>79</v>
      </c>
      <c r="BP764">
        <v>85.232000000000014</v>
      </c>
    </row>
    <row r="765" spans="1:68" x14ac:dyDescent="0.25">
      <c r="C765" t="s">
        <v>21</v>
      </c>
      <c r="D765">
        <v>305.01</v>
      </c>
      <c r="H765" s="1">
        <v>42567</v>
      </c>
      <c r="I765">
        <v>910.17000000000019</v>
      </c>
      <c r="K765" s="1">
        <v>42567</v>
      </c>
      <c r="L765">
        <v>910.17000000000019</v>
      </c>
      <c r="N765" s="1">
        <v>42233</v>
      </c>
      <c r="O765">
        <v>381.64</v>
      </c>
      <c r="Q765" s="1">
        <v>42194</v>
      </c>
      <c r="R765">
        <v>1587.1140000000003</v>
      </c>
      <c r="T765" s="1">
        <v>42103</v>
      </c>
      <c r="U765">
        <v>757.99199999999996</v>
      </c>
      <c r="Y765" t="s">
        <v>1528</v>
      </c>
      <c r="Z765">
        <v>1448.8389999999999</v>
      </c>
      <c r="AB765" t="s">
        <v>1528</v>
      </c>
      <c r="AC765">
        <v>1448.8389999999999</v>
      </c>
      <c r="AE765" t="s">
        <v>2099</v>
      </c>
      <c r="AF765">
        <v>685.58799999999997</v>
      </c>
      <c r="AJ765" t="s">
        <v>1528</v>
      </c>
      <c r="AK765">
        <v>1448.8389999999999</v>
      </c>
      <c r="AN765" t="s">
        <v>1528</v>
      </c>
      <c r="AO765">
        <v>1448.8389999999999</v>
      </c>
      <c r="AQ765" t="s">
        <v>1528</v>
      </c>
      <c r="AR765">
        <v>1448.8389999999999</v>
      </c>
      <c r="AV765" t="s">
        <v>1528</v>
      </c>
      <c r="AW765">
        <v>1448.8389999999999</v>
      </c>
      <c r="BA765" t="s">
        <v>2087</v>
      </c>
      <c r="BB765" t="s">
        <v>10948</v>
      </c>
      <c r="BC765">
        <v>94.992000000000004</v>
      </c>
      <c r="BE765" t="s">
        <v>2576</v>
      </c>
      <c r="BF765" t="s">
        <v>10948</v>
      </c>
      <c r="BG765">
        <v>76.432000000000002</v>
      </c>
      <c r="BI765" t="s">
        <v>2580</v>
      </c>
      <c r="BJ765" t="s">
        <v>10948</v>
      </c>
      <c r="BK765">
        <v>61.12</v>
      </c>
      <c r="BM765" t="s">
        <v>2976</v>
      </c>
      <c r="BN765" t="s">
        <v>10948</v>
      </c>
      <c r="BO765" t="s">
        <v>79</v>
      </c>
      <c r="BP765">
        <v>69.888000000000005</v>
      </c>
    </row>
    <row r="766" spans="1:68" x14ac:dyDescent="0.25">
      <c r="A766" t="s">
        <v>657</v>
      </c>
      <c r="B766" t="s">
        <v>10948</v>
      </c>
      <c r="C766" t="s">
        <v>12</v>
      </c>
      <c r="D766">
        <v>316</v>
      </c>
      <c r="H766" s="1">
        <v>42568</v>
      </c>
      <c r="I766">
        <v>2184.88</v>
      </c>
      <c r="K766" s="1">
        <v>42568</v>
      </c>
      <c r="L766">
        <v>2184.88</v>
      </c>
      <c r="N766" s="1">
        <v>42232</v>
      </c>
      <c r="O766">
        <v>3378.9319999999998</v>
      </c>
      <c r="Q766" s="1">
        <v>42349</v>
      </c>
      <c r="R766">
        <v>1590.8940000000002</v>
      </c>
      <c r="T766" s="1">
        <v>42835</v>
      </c>
      <c r="U766">
        <v>755.529</v>
      </c>
      <c r="Y766" t="s">
        <v>438</v>
      </c>
      <c r="Z766">
        <v>1746.9540000000002</v>
      </c>
      <c r="AB766" t="s">
        <v>438</v>
      </c>
      <c r="AC766">
        <v>1746.9540000000002</v>
      </c>
      <c r="AE766" t="s">
        <v>3137</v>
      </c>
      <c r="AF766">
        <v>152.14400000000001</v>
      </c>
      <c r="AJ766" t="s">
        <v>438</v>
      </c>
      <c r="AK766">
        <v>1746.9540000000002</v>
      </c>
      <c r="AN766" t="s">
        <v>438</v>
      </c>
      <c r="AO766">
        <v>1746.9540000000002</v>
      </c>
      <c r="AQ766" t="s">
        <v>438</v>
      </c>
      <c r="AR766">
        <v>1746.9540000000002</v>
      </c>
      <c r="AV766" t="s">
        <v>438</v>
      </c>
      <c r="AW766">
        <v>1746.9540000000002</v>
      </c>
      <c r="BA766" t="s">
        <v>229</v>
      </c>
      <c r="BB766" t="s">
        <v>10948</v>
      </c>
      <c r="BC766">
        <v>63.991999999999997</v>
      </c>
      <c r="BE766" t="s">
        <v>2892</v>
      </c>
      <c r="BF766" t="s">
        <v>10948</v>
      </c>
      <c r="BG766">
        <v>75.98</v>
      </c>
      <c r="BI766" t="s">
        <v>1614</v>
      </c>
      <c r="BJ766" t="s">
        <v>10948</v>
      </c>
      <c r="BK766">
        <v>101.94</v>
      </c>
      <c r="BM766" t="s">
        <v>1411</v>
      </c>
      <c r="BN766" t="s">
        <v>10948</v>
      </c>
      <c r="BO766" t="s">
        <v>79</v>
      </c>
      <c r="BP766">
        <v>22.428000000000004</v>
      </c>
    </row>
    <row r="767" spans="1:68" x14ac:dyDescent="0.25">
      <c r="C767" t="s">
        <v>21</v>
      </c>
      <c r="D767">
        <v>316</v>
      </c>
      <c r="H767" s="1">
        <v>42569</v>
      </c>
      <c r="I767">
        <v>2891.8580000000006</v>
      </c>
      <c r="K767" s="1">
        <v>42569</v>
      </c>
      <c r="L767">
        <v>2891.8580000000006</v>
      </c>
      <c r="N767" s="1">
        <v>42231</v>
      </c>
      <c r="O767">
        <v>497.59000000000003</v>
      </c>
      <c r="Q767" s="1">
        <v>42181</v>
      </c>
      <c r="R767">
        <v>1592.1960000000001</v>
      </c>
      <c r="T767" s="1">
        <v>42453</v>
      </c>
      <c r="U767">
        <v>745.77399999999989</v>
      </c>
      <c r="Y767" t="s">
        <v>439</v>
      </c>
      <c r="Z767">
        <v>2959.2080000000001</v>
      </c>
      <c r="AB767" t="s">
        <v>439</v>
      </c>
      <c r="AC767">
        <v>2959.2080000000001</v>
      </c>
      <c r="AE767" t="s">
        <v>166</v>
      </c>
      <c r="AF767">
        <v>51.36</v>
      </c>
      <c r="AJ767" t="s">
        <v>439</v>
      </c>
      <c r="AK767">
        <v>2959.2080000000001</v>
      </c>
      <c r="AN767" t="s">
        <v>439</v>
      </c>
      <c r="AO767">
        <v>2959.2080000000001</v>
      </c>
      <c r="AQ767" t="s">
        <v>439</v>
      </c>
      <c r="AR767">
        <v>2959.2080000000001</v>
      </c>
      <c r="AV767" t="s">
        <v>439</v>
      </c>
      <c r="AW767">
        <v>2959.2080000000001</v>
      </c>
      <c r="BA767" t="s">
        <v>2372</v>
      </c>
      <c r="BB767" t="s">
        <v>10948</v>
      </c>
      <c r="BC767">
        <v>669.54600000000005</v>
      </c>
      <c r="BE767" t="s">
        <v>1383</v>
      </c>
      <c r="BF767" t="s">
        <v>10948</v>
      </c>
      <c r="BG767">
        <v>75.959999999999994</v>
      </c>
      <c r="BI767" t="s">
        <v>961</v>
      </c>
      <c r="BJ767" t="s">
        <v>10948</v>
      </c>
      <c r="BK767">
        <v>159.768</v>
      </c>
      <c r="BM767" t="s">
        <v>648</v>
      </c>
      <c r="BN767" t="s">
        <v>10948</v>
      </c>
      <c r="BO767" t="s">
        <v>79</v>
      </c>
      <c r="BP767">
        <v>9.4200000000000017</v>
      </c>
    </row>
    <row r="768" spans="1:68" x14ac:dyDescent="0.25">
      <c r="A768" t="s">
        <v>3115</v>
      </c>
      <c r="B768" t="s">
        <v>10948</v>
      </c>
      <c r="C768" t="s">
        <v>21</v>
      </c>
      <c r="D768">
        <v>428.40000000000003</v>
      </c>
      <c r="H768" s="1">
        <v>42570</v>
      </c>
      <c r="I768">
        <v>1536.454</v>
      </c>
      <c r="K768" s="1">
        <v>42570</v>
      </c>
      <c r="L768">
        <v>1536.454</v>
      </c>
      <c r="N768" s="1">
        <v>42229</v>
      </c>
      <c r="O768">
        <v>586.89599999999996</v>
      </c>
      <c r="Q768" s="1">
        <v>42981</v>
      </c>
      <c r="R768">
        <v>1595.8489999999999</v>
      </c>
      <c r="T768" s="1">
        <v>42378</v>
      </c>
      <c r="U768">
        <v>743.04600000000005</v>
      </c>
      <c r="Y768" t="s">
        <v>1971</v>
      </c>
      <c r="Z768">
        <v>2185.9510000000005</v>
      </c>
      <c r="AB768" t="s">
        <v>1971</v>
      </c>
      <c r="AC768">
        <v>2185.9510000000005</v>
      </c>
      <c r="AE768" t="s">
        <v>1008</v>
      </c>
      <c r="AF768">
        <v>119.21</v>
      </c>
      <c r="AJ768" t="s">
        <v>1971</v>
      </c>
      <c r="AK768">
        <v>2185.9510000000005</v>
      </c>
      <c r="AN768" t="s">
        <v>1971</v>
      </c>
      <c r="AO768">
        <v>2185.9510000000005</v>
      </c>
      <c r="AQ768" t="s">
        <v>1971</v>
      </c>
      <c r="AR768">
        <v>2185.9510000000005</v>
      </c>
      <c r="AV768" t="s">
        <v>1971</v>
      </c>
      <c r="AW768">
        <v>2185.9510000000005</v>
      </c>
      <c r="BA768" t="s">
        <v>2045</v>
      </c>
      <c r="BB768" t="s">
        <v>10948</v>
      </c>
      <c r="BC768">
        <v>779.94</v>
      </c>
      <c r="BE768" t="s">
        <v>1857</v>
      </c>
      <c r="BF768" t="s">
        <v>10948</v>
      </c>
      <c r="BG768">
        <v>75.655999999999992</v>
      </c>
      <c r="BI768" t="s">
        <v>422</v>
      </c>
      <c r="BJ768" t="s">
        <v>10948</v>
      </c>
      <c r="BK768">
        <v>209.93</v>
      </c>
      <c r="BM768" t="s">
        <v>2053</v>
      </c>
      <c r="BN768" t="s">
        <v>10948</v>
      </c>
      <c r="BO768" t="s">
        <v>79</v>
      </c>
      <c r="BP768">
        <v>14.16</v>
      </c>
    </row>
    <row r="769" spans="1:68" x14ac:dyDescent="0.25">
      <c r="A769" t="s">
        <v>854</v>
      </c>
      <c r="B769" t="s">
        <v>10948</v>
      </c>
      <c r="C769" t="s">
        <v>55</v>
      </c>
      <c r="D769">
        <v>55.167999999999999</v>
      </c>
      <c r="H769" s="1">
        <v>42571</v>
      </c>
      <c r="I769">
        <v>89.949999999999989</v>
      </c>
      <c r="K769" s="1">
        <v>42571</v>
      </c>
      <c r="L769">
        <v>89.949999999999989</v>
      </c>
      <c r="N769" s="1">
        <v>42227</v>
      </c>
      <c r="O769">
        <v>196.11199999999999</v>
      </c>
      <c r="Q769" s="1">
        <v>42400</v>
      </c>
      <c r="R769">
        <v>1601.5539999999999</v>
      </c>
      <c r="T769" s="1">
        <v>41708</v>
      </c>
      <c r="U769">
        <v>741.95600000000013</v>
      </c>
      <c r="Y769" t="s">
        <v>1392</v>
      </c>
      <c r="Z769">
        <v>803.46400000000006</v>
      </c>
      <c r="AB769" t="s">
        <v>1392</v>
      </c>
      <c r="AC769">
        <v>803.46400000000006</v>
      </c>
      <c r="AE769" t="s">
        <v>2621</v>
      </c>
      <c r="AF769">
        <v>194.54400000000001</v>
      </c>
      <c r="AJ769" t="s">
        <v>1392</v>
      </c>
      <c r="AK769">
        <v>803.46400000000006</v>
      </c>
      <c r="AN769" t="s">
        <v>1392</v>
      </c>
      <c r="AO769">
        <v>803.46400000000006</v>
      </c>
      <c r="AQ769" t="s">
        <v>1392</v>
      </c>
      <c r="AR769">
        <v>803.46400000000006</v>
      </c>
      <c r="AV769" t="s">
        <v>1392</v>
      </c>
      <c r="AW769">
        <v>803.46400000000006</v>
      </c>
      <c r="BA769" t="s">
        <v>2224</v>
      </c>
      <c r="BB769" t="s">
        <v>10948</v>
      </c>
      <c r="BC769">
        <v>1399.8</v>
      </c>
      <c r="BE769" t="s">
        <v>178</v>
      </c>
      <c r="BF769" t="s">
        <v>10948</v>
      </c>
      <c r="BG769">
        <v>75.348000000000013</v>
      </c>
      <c r="BI769" t="s">
        <v>363</v>
      </c>
      <c r="BJ769" t="s">
        <v>10948</v>
      </c>
      <c r="BK769">
        <v>59.184000000000005</v>
      </c>
      <c r="BM769" t="s">
        <v>519</v>
      </c>
      <c r="BN769" t="s">
        <v>10948</v>
      </c>
      <c r="BO769" t="s">
        <v>79</v>
      </c>
      <c r="BP769">
        <v>447.85999999999996</v>
      </c>
    </row>
    <row r="770" spans="1:68" x14ac:dyDescent="0.25">
      <c r="C770" t="s">
        <v>21</v>
      </c>
      <c r="D770">
        <v>86.199999999999989</v>
      </c>
      <c r="H770" s="1">
        <v>42572</v>
      </c>
      <c r="I770">
        <v>991.09500000000014</v>
      </c>
      <c r="K770" s="1">
        <v>42572</v>
      </c>
      <c r="L770">
        <v>991.09500000000014</v>
      </c>
      <c r="N770" s="1">
        <v>42226</v>
      </c>
      <c r="O770">
        <v>851.47399999999993</v>
      </c>
      <c r="Q770" s="1">
        <v>42050</v>
      </c>
      <c r="R770">
        <v>1602.38</v>
      </c>
      <c r="T770" s="1">
        <v>41793</v>
      </c>
      <c r="U770">
        <v>741.33600000000001</v>
      </c>
      <c r="Y770" t="s">
        <v>1717</v>
      </c>
      <c r="Z770">
        <v>901.50599999999997</v>
      </c>
      <c r="AB770" t="s">
        <v>1717</v>
      </c>
      <c r="AC770">
        <v>901.50599999999997</v>
      </c>
      <c r="AE770" t="s">
        <v>1387</v>
      </c>
      <c r="AF770">
        <v>543.6</v>
      </c>
      <c r="AJ770" t="s">
        <v>1717</v>
      </c>
      <c r="AK770">
        <v>901.50599999999997</v>
      </c>
      <c r="AN770" t="s">
        <v>1717</v>
      </c>
      <c r="AO770">
        <v>901.50599999999997</v>
      </c>
      <c r="AQ770" t="s">
        <v>1717</v>
      </c>
      <c r="AR770">
        <v>901.50599999999997</v>
      </c>
      <c r="AV770" t="s">
        <v>1717</v>
      </c>
      <c r="AW770">
        <v>901.50599999999997</v>
      </c>
      <c r="BA770" t="s">
        <v>762</v>
      </c>
      <c r="BB770" t="s">
        <v>10948</v>
      </c>
      <c r="BC770">
        <v>543.93200000000002</v>
      </c>
      <c r="BE770" t="s">
        <v>1694</v>
      </c>
      <c r="BF770" t="s">
        <v>10948</v>
      </c>
      <c r="BG770">
        <v>75.050000000000011</v>
      </c>
      <c r="BI770" t="s">
        <v>524</v>
      </c>
      <c r="BJ770" t="s">
        <v>10948</v>
      </c>
      <c r="BK770">
        <v>87.87</v>
      </c>
      <c r="BM770" t="s">
        <v>1189</v>
      </c>
      <c r="BN770" t="s">
        <v>10948</v>
      </c>
      <c r="BO770" t="s">
        <v>79</v>
      </c>
      <c r="BP770">
        <v>205.60400000000004</v>
      </c>
    </row>
    <row r="771" spans="1:68" x14ac:dyDescent="0.25">
      <c r="A771" t="s">
        <v>920</v>
      </c>
      <c r="B771" t="s">
        <v>10948</v>
      </c>
      <c r="C771" t="s">
        <v>79</v>
      </c>
      <c r="D771">
        <v>35.520000000000003</v>
      </c>
      <c r="H771" s="1">
        <v>42573</v>
      </c>
      <c r="I771">
        <v>1368.0480000000002</v>
      </c>
      <c r="K771" s="1">
        <v>42573</v>
      </c>
      <c r="L771">
        <v>1368.0480000000002</v>
      </c>
      <c r="N771" s="1">
        <v>42225</v>
      </c>
      <c r="O771">
        <v>4878.3920000000007</v>
      </c>
      <c r="Q771" s="1">
        <v>42484</v>
      </c>
      <c r="R771">
        <v>1607.1</v>
      </c>
      <c r="T771" s="1">
        <v>41820</v>
      </c>
      <c r="U771">
        <v>739.62400000000002</v>
      </c>
      <c r="Y771" t="s">
        <v>275</v>
      </c>
      <c r="Z771">
        <v>2389.9020000000005</v>
      </c>
      <c r="AB771" t="s">
        <v>275</v>
      </c>
      <c r="AC771">
        <v>2389.9020000000005</v>
      </c>
      <c r="AE771" t="s">
        <v>1284</v>
      </c>
      <c r="AF771">
        <v>13.616</v>
      </c>
      <c r="AJ771" t="s">
        <v>275</v>
      </c>
      <c r="AK771">
        <v>2389.9020000000005</v>
      </c>
      <c r="AN771" t="s">
        <v>275</v>
      </c>
      <c r="AO771">
        <v>2389.9020000000005</v>
      </c>
      <c r="AQ771" t="s">
        <v>275</v>
      </c>
      <c r="AR771">
        <v>2389.9020000000005</v>
      </c>
      <c r="AV771" t="s">
        <v>275</v>
      </c>
      <c r="AW771">
        <v>2389.9020000000005</v>
      </c>
      <c r="BA771" t="s">
        <v>639</v>
      </c>
      <c r="BB771" t="s">
        <v>10948</v>
      </c>
      <c r="BC771">
        <v>159.98400000000001</v>
      </c>
      <c r="BE771" t="s">
        <v>222</v>
      </c>
      <c r="BF771" t="s">
        <v>10948</v>
      </c>
      <c r="BG771">
        <v>75</v>
      </c>
      <c r="BI771" t="s">
        <v>1858</v>
      </c>
      <c r="BJ771" t="s">
        <v>10948</v>
      </c>
      <c r="BK771">
        <v>124.336</v>
      </c>
      <c r="BM771" t="s">
        <v>898</v>
      </c>
      <c r="BN771" t="s">
        <v>10948</v>
      </c>
      <c r="BO771" t="s">
        <v>79</v>
      </c>
      <c r="BP771">
        <v>6.8880000000000017</v>
      </c>
    </row>
    <row r="772" spans="1:68" x14ac:dyDescent="0.25">
      <c r="C772" t="s">
        <v>21</v>
      </c>
      <c r="D772">
        <v>62.160000000000011</v>
      </c>
      <c r="H772" s="1">
        <v>42574</v>
      </c>
      <c r="I772">
        <v>654.58699999999999</v>
      </c>
      <c r="K772" s="1">
        <v>42574</v>
      </c>
      <c r="L772">
        <v>654.58699999999999</v>
      </c>
      <c r="N772" s="1">
        <v>42224</v>
      </c>
      <c r="O772">
        <v>840.10199999999998</v>
      </c>
      <c r="Q772" s="1">
        <v>43066</v>
      </c>
      <c r="R772">
        <v>1618.2539999999999</v>
      </c>
      <c r="T772" s="1">
        <v>41792</v>
      </c>
      <c r="U772">
        <v>738.59799999999996</v>
      </c>
      <c r="Y772" t="s">
        <v>820</v>
      </c>
      <c r="Z772">
        <v>463.09900000000005</v>
      </c>
      <c r="AB772" t="s">
        <v>820</v>
      </c>
      <c r="AC772">
        <v>463.09900000000005</v>
      </c>
      <c r="AE772" t="s">
        <v>3156</v>
      </c>
      <c r="AF772">
        <v>280</v>
      </c>
      <c r="AJ772" t="s">
        <v>820</v>
      </c>
      <c r="AK772">
        <v>463.09900000000005</v>
      </c>
      <c r="AN772" t="s">
        <v>820</v>
      </c>
      <c r="AO772">
        <v>463.09900000000005</v>
      </c>
      <c r="AQ772" t="s">
        <v>820</v>
      </c>
      <c r="AR772">
        <v>463.09900000000005</v>
      </c>
      <c r="AV772" t="s">
        <v>820</v>
      </c>
      <c r="AW772">
        <v>463.09900000000005</v>
      </c>
      <c r="BA772" t="s">
        <v>1289</v>
      </c>
      <c r="BB772" t="s">
        <v>10948</v>
      </c>
      <c r="BC772">
        <v>69.98</v>
      </c>
      <c r="BE772" t="s">
        <v>2839</v>
      </c>
      <c r="BF772" t="s">
        <v>10948</v>
      </c>
      <c r="BG772">
        <v>74.55</v>
      </c>
      <c r="BI772" t="s">
        <v>1219</v>
      </c>
      <c r="BJ772" t="s">
        <v>10948</v>
      </c>
      <c r="BK772">
        <v>1899.9240000000002</v>
      </c>
      <c r="BM772" t="s">
        <v>2757</v>
      </c>
      <c r="BN772" t="s">
        <v>10948</v>
      </c>
      <c r="BO772" t="s">
        <v>79</v>
      </c>
      <c r="BP772">
        <v>28.752000000000002</v>
      </c>
    </row>
    <row r="773" spans="1:68" x14ac:dyDescent="0.25">
      <c r="A773" t="s">
        <v>520</v>
      </c>
      <c r="B773" t="s">
        <v>10948</v>
      </c>
      <c r="C773" t="s">
        <v>55</v>
      </c>
      <c r="D773">
        <v>21.96</v>
      </c>
      <c r="H773" s="1">
        <v>42575</v>
      </c>
      <c r="I773">
        <v>326.964</v>
      </c>
      <c r="K773" s="1">
        <v>42575</v>
      </c>
      <c r="L773">
        <v>326.964</v>
      </c>
      <c r="N773" s="1">
        <v>42223</v>
      </c>
      <c r="O773">
        <v>968.2059999999999</v>
      </c>
      <c r="Q773" s="1">
        <v>42658</v>
      </c>
      <c r="R773">
        <v>1620.1499999999999</v>
      </c>
      <c r="T773" s="1">
        <v>42885</v>
      </c>
      <c r="U773">
        <v>736.8904</v>
      </c>
      <c r="Y773" t="s">
        <v>157</v>
      </c>
      <c r="Z773">
        <v>12975.382</v>
      </c>
      <c r="AB773" t="s">
        <v>157</v>
      </c>
      <c r="AC773">
        <v>12975.382</v>
      </c>
      <c r="AE773" t="s">
        <v>2358</v>
      </c>
      <c r="AF773">
        <v>718.65000000000009</v>
      </c>
      <c r="AJ773" t="s">
        <v>157</v>
      </c>
      <c r="AK773">
        <v>12975.382</v>
      </c>
      <c r="AN773" t="s">
        <v>157</v>
      </c>
      <c r="AO773">
        <v>12975.382</v>
      </c>
      <c r="AQ773" t="s">
        <v>157</v>
      </c>
      <c r="AR773">
        <v>12975.382</v>
      </c>
      <c r="AV773" t="s">
        <v>157</v>
      </c>
      <c r="AW773">
        <v>12975.382</v>
      </c>
      <c r="BA773" t="s">
        <v>797</v>
      </c>
      <c r="BB773" t="s">
        <v>10948</v>
      </c>
      <c r="BC773">
        <v>512.92399999999998</v>
      </c>
      <c r="BE773" t="s">
        <v>964</v>
      </c>
      <c r="BF773" t="s">
        <v>10948</v>
      </c>
      <c r="BG773">
        <v>74.251999999999995</v>
      </c>
      <c r="BI773" t="s">
        <v>2087</v>
      </c>
      <c r="BJ773" t="s">
        <v>10948</v>
      </c>
      <c r="BK773">
        <v>94.992000000000004</v>
      </c>
      <c r="BM773" t="s">
        <v>1369</v>
      </c>
      <c r="BN773" t="s">
        <v>10948</v>
      </c>
      <c r="BO773" t="s">
        <v>79</v>
      </c>
      <c r="BP773">
        <v>17.469000000000001</v>
      </c>
    </row>
    <row r="774" spans="1:68" x14ac:dyDescent="0.25">
      <c r="C774" t="s">
        <v>79</v>
      </c>
      <c r="D774">
        <v>109.80000000000001</v>
      </c>
      <c r="H774" s="1">
        <v>42576</v>
      </c>
      <c r="I774">
        <v>5920.4879999999994</v>
      </c>
      <c r="K774" s="1">
        <v>42576</v>
      </c>
      <c r="L774">
        <v>5920.4879999999994</v>
      </c>
      <c r="N774" s="1">
        <v>42222</v>
      </c>
      <c r="O774">
        <v>494.86919999999998</v>
      </c>
      <c r="Q774" s="1">
        <v>42923</v>
      </c>
      <c r="R774">
        <v>1620.25</v>
      </c>
      <c r="T774" s="1">
        <v>41771</v>
      </c>
      <c r="U774">
        <v>734.846</v>
      </c>
      <c r="Y774" t="s">
        <v>346</v>
      </c>
      <c r="Z774">
        <v>1978.9250000000002</v>
      </c>
      <c r="AB774" t="s">
        <v>346</v>
      </c>
      <c r="AC774">
        <v>1978.9250000000002</v>
      </c>
      <c r="AE774" t="s">
        <v>446</v>
      </c>
      <c r="AF774">
        <v>299</v>
      </c>
      <c r="AJ774" t="s">
        <v>346</v>
      </c>
      <c r="AK774">
        <v>1978.9250000000002</v>
      </c>
      <c r="AN774" t="s">
        <v>346</v>
      </c>
      <c r="AO774">
        <v>1978.9250000000002</v>
      </c>
      <c r="AQ774" t="s">
        <v>346</v>
      </c>
      <c r="AR774">
        <v>1978.9250000000002</v>
      </c>
      <c r="AV774" t="s">
        <v>346</v>
      </c>
      <c r="AW774">
        <v>1978.9250000000002</v>
      </c>
      <c r="BA774" t="s">
        <v>1580</v>
      </c>
      <c r="BB774" t="s">
        <v>10948</v>
      </c>
      <c r="BC774">
        <v>473.84199999999998</v>
      </c>
      <c r="BE774" t="s">
        <v>1374</v>
      </c>
      <c r="BF774" t="s">
        <v>10948</v>
      </c>
      <c r="BG774">
        <v>73.8</v>
      </c>
      <c r="BI774" t="s">
        <v>229</v>
      </c>
      <c r="BJ774" t="s">
        <v>10948</v>
      </c>
      <c r="BK774">
        <v>63.991999999999997</v>
      </c>
      <c r="BM774" t="s">
        <v>2568</v>
      </c>
      <c r="BN774" t="s">
        <v>10948</v>
      </c>
      <c r="BO774" t="s">
        <v>79</v>
      </c>
      <c r="BP774">
        <v>1793.98</v>
      </c>
    </row>
    <row r="775" spans="1:68" x14ac:dyDescent="0.25">
      <c r="C775" t="s">
        <v>21</v>
      </c>
      <c r="D775">
        <v>65.88</v>
      </c>
      <c r="H775" s="1">
        <v>42579</v>
      </c>
      <c r="I775">
        <v>2033.3740000000003</v>
      </c>
      <c r="K775" s="1">
        <v>42579</v>
      </c>
      <c r="L775">
        <v>2033.3740000000003</v>
      </c>
      <c r="N775" s="1">
        <v>42221</v>
      </c>
      <c r="O775">
        <v>72.650000000000006</v>
      </c>
      <c r="Q775" s="1">
        <v>42532</v>
      </c>
      <c r="R775">
        <v>1623.4159999999999</v>
      </c>
      <c r="T775" s="1">
        <v>42170</v>
      </c>
      <c r="U775">
        <v>734.14400000000001</v>
      </c>
      <c r="Y775" t="s">
        <v>2067</v>
      </c>
      <c r="Z775">
        <v>2204.8620000000001</v>
      </c>
      <c r="AB775" t="s">
        <v>2067</v>
      </c>
      <c r="AC775">
        <v>2204.8620000000001</v>
      </c>
      <c r="AE775" t="s">
        <v>468</v>
      </c>
      <c r="AF775">
        <v>103.88</v>
      </c>
      <c r="AJ775" t="s">
        <v>2067</v>
      </c>
      <c r="AK775">
        <v>2204.8620000000001</v>
      </c>
      <c r="AN775" t="s">
        <v>2067</v>
      </c>
      <c r="AO775">
        <v>2204.8620000000001</v>
      </c>
      <c r="AQ775" t="s">
        <v>2067</v>
      </c>
      <c r="AR775">
        <v>2204.8620000000001</v>
      </c>
      <c r="AV775" t="s">
        <v>2067</v>
      </c>
      <c r="AW775">
        <v>2204.8620000000001</v>
      </c>
      <c r="BA775" t="s">
        <v>3111</v>
      </c>
      <c r="BB775" t="s">
        <v>10948</v>
      </c>
      <c r="BC775">
        <v>735.95400000000006</v>
      </c>
      <c r="BE775" t="s">
        <v>1401</v>
      </c>
      <c r="BF775" t="s">
        <v>10948</v>
      </c>
      <c r="BG775">
        <v>73.784000000000006</v>
      </c>
      <c r="BI775" t="s">
        <v>2372</v>
      </c>
      <c r="BJ775" t="s">
        <v>10948</v>
      </c>
      <c r="BK775">
        <v>669.54600000000005</v>
      </c>
      <c r="BM775" t="s">
        <v>1241</v>
      </c>
      <c r="BN775" t="s">
        <v>10948</v>
      </c>
      <c r="BO775" t="s">
        <v>79</v>
      </c>
      <c r="BP775">
        <v>398.35199999999998</v>
      </c>
    </row>
    <row r="776" spans="1:68" x14ac:dyDescent="0.25">
      <c r="A776" t="s">
        <v>768</v>
      </c>
      <c r="B776" t="s">
        <v>10948</v>
      </c>
      <c r="C776" t="s">
        <v>21</v>
      </c>
      <c r="D776">
        <v>27.96</v>
      </c>
      <c r="H776" s="1">
        <v>42580</v>
      </c>
      <c r="I776">
        <v>819.154</v>
      </c>
      <c r="K776" s="1">
        <v>42580</v>
      </c>
      <c r="L776">
        <v>819.154</v>
      </c>
      <c r="N776" s="1">
        <v>42218</v>
      </c>
      <c r="O776">
        <v>1290.4780000000001</v>
      </c>
      <c r="Q776" s="1">
        <v>42834</v>
      </c>
      <c r="R776">
        <v>1626.71</v>
      </c>
      <c r="T776" s="1">
        <v>42735</v>
      </c>
      <c r="U776">
        <v>731.76800000000003</v>
      </c>
      <c r="Y776" t="s">
        <v>1516</v>
      </c>
      <c r="Z776">
        <v>4166.884</v>
      </c>
      <c r="AB776" t="s">
        <v>1516</v>
      </c>
      <c r="AC776">
        <v>4166.884</v>
      </c>
      <c r="AE776" t="s">
        <v>1950</v>
      </c>
      <c r="AF776">
        <v>379.70400000000001</v>
      </c>
      <c r="AJ776" t="s">
        <v>1516</v>
      </c>
      <c r="AK776">
        <v>4166.884</v>
      </c>
      <c r="AN776" t="s">
        <v>1516</v>
      </c>
      <c r="AO776">
        <v>4166.884</v>
      </c>
      <c r="AQ776" t="s">
        <v>1516</v>
      </c>
      <c r="AR776">
        <v>4166.884</v>
      </c>
      <c r="AV776" t="s">
        <v>1516</v>
      </c>
      <c r="AW776">
        <v>4166.884</v>
      </c>
      <c r="BA776" t="s">
        <v>1079</v>
      </c>
      <c r="BB776" t="s">
        <v>10948</v>
      </c>
      <c r="BC776">
        <v>171.96</v>
      </c>
      <c r="BE776" t="s">
        <v>2504</v>
      </c>
      <c r="BF776" t="s">
        <v>10948</v>
      </c>
      <c r="BG776">
        <v>73.47999999999999</v>
      </c>
      <c r="BI776" t="s">
        <v>2045</v>
      </c>
      <c r="BJ776" t="s">
        <v>10948</v>
      </c>
      <c r="BK776">
        <v>779.94</v>
      </c>
      <c r="BM776" t="s">
        <v>2040</v>
      </c>
      <c r="BN776" t="s">
        <v>10948</v>
      </c>
      <c r="BO776" t="s">
        <v>79</v>
      </c>
      <c r="BP776">
        <v>841.5680000000001</v>
      </c>
    </row>
    <row r="777" spans="1:68" x14ac:dyDescent="0.25">
      <c r="A777" t="s">
        <v>1349</v>
      </c>
      <c r="B777" t="s">
        <v>10948</v>
      </c>
      <c r="C777" t="s">
        <v>55</v>
      </c>
      <c r="D777">
        <v>128.11199999999999</v>
      </c>
      <c r="H777" s="1">
        <v>42581</v>
      </c>
      <c r="I777">
        <v>1770.7759999999998</v>
      </c>
      <c r="K777" s="1">
        <v>42581</v>
      </c>
      <c r="L777">
        <v>1770.7759999999998</v>
      </c>
      <c r="N777" s="1">
        <v>42217</v>
      </c>
      <c r="O777">
        <v>1011.6960000000001</v>
      </c>
      <c r="Q777" s="1">
        <v>42187</v>
      </c>
      <c r="R777">
        <v>1631.902</v>
      </c>
      <c r="T777" s="1">
        <v>42595</v>
      </c>
      <c r="U777">
        <v>731.524</v>
      </c>
      <c r="Y777" t="s">
        <v>471</v>
      </c>
      <c r="Z777">
        <v>375.73199999999997</v>
      </c>
      <c r="AB777" t="s">
        <v>471</v>
      </c>
      <c r="AC777">
        <v>375.73199999999997</v>
      </c>
      <c r="AE777" t="s">
        <v>2104</v>
      </c>
      <c r="AF777">
        <v>556.45200000000011</v>
      </c>
      <c r="AJ777" t="s">
        <v>471</v>
      </c>
      <c r="AK777">
        <v>375.73199999999997</v>
      </c>
      <c r="AN777" t="s">
        <v>471</v>
      </c>
      <c r="AO777">
        <v>375.73199999999997</v>
      </c>
      <c r="AQ777" t="s">
        <v>471</v>
      </c>
      <c r="AR777">
        <v>375.73199999999997</v>
      </c>
      <c r="AV777" t="s">
        <v>471</v>
      </c>
      <c r="AW777">
        <v>375.73199999999997</v>
      </c>
      <c r="BA777" t="s">
        <v>2111</v>
      </c>
      <c r="BB777" t="s">
        <v>10948</v>
      </c>
      <c r="BC777">
        <v>599.93999999999994</v>
      </c>
      <c r="BE777" t="s">
        <v>2081</v>
      </c>
      <c r="BF777" t="s">
        <v>10948</v>
      </c>
      <c r="BG777">
        <v>73.430000000000007</v>
      </c>
      <c r="BI777" t="s">
        <v>2224</v>
      </c>
      <c r="BJ777" t="s">
        <v>10948</v>
      </c>
      <c r="BK777">
        <v>1399.8</v>
      </c>
      <c r="BM777" t="s">
        <v>607</v>
      </c>
      <c r="BN777" t="s">
        <v>10948</v>
      </c>
      <c r="BO777" t="s">
        <v>79</v>
      </c>
      <c r="BP777">
        <v>673.5680000000001</v>
      </c>
    </row>
    <row r="778" spans="1:68" x14ac:dyDescent="0.25">
      <c r="A778" t="s">
        <v>863</v>
      </c>
      <c r="B778" t="s">
        <v>10948</v>
      </c>
      <c r="C778" t="s">
        <v>55</v>
      </c>
      <c r="D778">
        <v>56.820000000000007</v>
      </c>
      <c r="H778" s="1">
        <v>42582</v>
      </c>
      <c r="I778">
        <v>2174.1580000000004</v>
      </c>
      <c r="K778" s="1">
        <v>42582</v>
      </c>
      <c r="L778">
        <v>2174.1580000000004</v>
      </c>
      <c r="N778" s="1">
        <v>42216</v>
      </c>
      <c r="O778">
        <v>3712.1619999999998</v>
      </c>
      <c r="Q778" s="1">
        <v>42064</v>
      </c>
      <c r="R778">
        <v>1642.1743999999999</v>
      </c>
      <c r="T778" s="1">
        <v>41916</v>
      </c>
      <c r="U778">
        <v>728.74800000000005</v>
      </c>
      <c r="Y778" t="s">
        <v>1981</v>
      </c>
      <c r="Z778">
        <v>3815.7880000000005</v>
      </c>
      <c r="AB778" t="s">
        <v>1981</v>
      </c>
      <c r="AC778">
        <v>3815.7880000000005</v>
      </c>
      <c r="AE778" t="s">
        <v>1230</v>
      </c>
      <c r="AF778">
        <v>536.04999999999995</v>
      </c>
      <c r="AJ778" t="s">
        <v>1981</v>
      </c>
      <c r="AK778">
        <v>3815.7880000000005</v>
      </c>
      <c r="AN778" t="s">
        <v>1981</v>
      </c>
      <c r="AO778">
        <v>3815.7880000000005</v>
      </c>
      <c r="AQ778" t="s">
        <v>1981</v>
      </c>
      <c r="AR778">
        <v>3815.7880000000005</v>
      </c>
      <c r="AV778" t="s">
        <v>1981</v>
      </c>
      <c r="AW778">
        <v>3815.7880000000005</v>
      </c>
      <c r="BA778" t="s">
        <v>3060</v>
      </c>
      <c r="BB778" t="s">
        <v>10948</v>
      </c>
      <c r="BC778">
        <v>349.93</v>
      </c>
      <c r="BE778" t="s">
        <v>2735</v>
      </c>
      <c r="BF778" t="s">
        <v>10948</v>
      </c>
      <c r="BG778">
        <v>73.343999999999994</v>
      </c>
      <c r="BI778" t="s">
        <v>762</v>
      </c>
      <c r="BJ778" t="s">
        <v>10948</v>
      </c>
      <c r="BK778">
        <v>543.93200000000002</v>
      </c>
      <c r="BM778" t="s">
        <v>1141</v>
      </c>
      <c r="BN778" t="s">
        <v>10948</v>
      </c>
      <c r="BO778" t="s">
        <v>79</v>
      </c>
      <c r="BP778">
        <v>18.192000000000004</v>
      </c>
    </row>
    <row r="779" spans="1:68" x14ac:dyDescent="0.25">
      <c r="A779" t="s">
        <v>3042</v>
      </c>
      <c r="B779" t="s">
        <v>10948</v>
      </c>
      <c r="C779" t="s">
        <v>79</v>
      </c>
      <c r="D779">
        <v>213.39999999999998</v>
      </c>
      <c r="H779" s="1">
        <v>42583</v>
      </c>
      <c r="I779">
        <v>1124.6479999999999</v>
      </c>
      <c r="K779" s="1">
        <v>42583</v>
      </c>
      <c r="L779">
        <v>1124.6479999999999</v>
      </c>
      <c r="N779" s="1">
        <v>42215</v>
      </c>
      <c r="O779">
        <v>443.80199999999996</v>
      </c>
      <c r="Q779" s="1">
        <v>41770</v>
      </c>
      <c r="R779">
        <v>1642.8019999999997</v>
      </c>
      <c r="T779" s="1">
        <v>42483</v>
      </c>
      <c r="U779">
        <v>720.36799999999994</v>
      </c>
      <c r="Y779" t="s">
        <v>739</v>
      </c>
      <c r="Z779">
        <v>2299.75</v>
      </c>
      <c r="AB779" t="s">
        <v>739</v>
      </c>
      <c r="AC779">
        <v>2299.75</v>
      </c>
      <c r="AE779" t="s">
        <v>239</v>
      </c>
      <c r="AF779">
        <v>136.27599999999998</v>
      </c>
      <c r="AJ779" t="s">
        <v>739</v>
      </c>
      <c r="AK779">
        <v>2299.75</v>
      </c>
      <c r="AN779" t="s">
        <v>739</v>
      </c>
      <c r="AO779">
        <v>2299.75</v>
      </c>
      <c r="AQ779" t="s">
        <v>739</v>
      </c>
      <c r="AR779">
        <v>2299.75</v>
      </c>
      <c r="AV779" t="s">
        <v>739</v>
      </c>
      <c r="AW779">
        <v>2299.75</v>
      </c>
      <c r="BA779" t="s">
        <v>358</v>
      </c>
      <c r="BB779" t="s">
        <v>10948</v>
      </c>
      <c r="BC779">
        <v>509.93999999999994</v>
      </c>
      <c r="BE779" t="s">
        <v>1336</v>
      </c>
      <c r="BF779" t="s">
        <v>10948</v>
      </c>
      <c r="BG779">
        <v>73.27600000000001</v>
      </c>
      <c r="BI779" t="s">
        <v>639</v>
      </c>
      <c r="BJ779" t="s">
        <v>10948</v>
      </c>
      <c r="BK779">
        <v>159.98400000000001</v>
      </c>
      <c r="BM779" t="s">
        <v>441</v>
      </c>
      <c r="BN779" t="s">
        <v>10948</v>
      </c>
      <c r="BO779" t="s">
        <v>79</v>
      </c>
      <c r="BP779">
        <v>51.8</v>
      </c>
    </row>
    <row r="780" spans="1:68" x14ac:dyDescent="0.25">
      <c r="A780" t="s">
        <v>1856</v>
      </c>
      <c r="B780" t="s">
        <v>10948</v>
      </c>
      <c r="C780" t="s">
        <v>55</v>
      </c>
      <c r="D780">
        <v>5.5840000000000005</v>
      </c>
      <c r="H780" s="1">
        <v>42584</v>
      </c>
      <c r="I780">
        <v>482.58400000000006</v>
      </c>
      <c r="K780" s="1">
        <v>42584</v>
      </c>
      <c r="L780">
        <v>482.58400000000006</v>
      </c>
      <c r="N780" s="1">
        <v>42212</v>
      </c>
      <c r="O780">
        <v>29.97</v>
      </c>
      <c r="Q780" s="1">
        <v>42913</v>
      </c>
      <c r="R780">
        <v>1644.9059999999999</v>
      </c>
      <c r="T780" s="1">
        <v>42297</v>
      </c>
      <c r="U780">
        <v>720.08600000000001</v>
      </c>
      <c r="Y780" t="s">
        <v>748</v>
      </c>
      <c r="Z780">
        <v>953.82</v>
      </c>
      <c r="AB780" t="s">
        <v>748</v>
      </c>
      <c r="AC780">
        <v>953.82</v>
      </c>
      <c r="AE780" t="s">
        <v>1818</v>
      </c>
      <c r="AF780">
        <v>472.86</v>
      </c>
      <c r="AJ780" t="s">
        <v>748</v>
      </c>
      <c r="AK780">
        <v>953.82</v>
      </c>
      <c r="AN780" t="s">
        <v>748</v>
      </c>
      <c r="AO780">
        <v>953.82</v>
      </c>
      <c r="AQ780" t="s">
        <v>748</v>
      </c>
      <c r="AR780">
        <v>953.82</v>
      </c>
      <c r="AV780" t="s">
        <v>748</v>
      </c>
      <c r="AW780">
        <v>953.82</v>
      </c>
      <c r="BA780" t="s">
        <v>791</v>
      </c>
      <c r="BB780" t="s">
        <v>10948</v>
      </c>
      <c r="BC780">
        <v>179.97</v>
      </c>
      <c r="BE780" t="s">
        <v>987</v>
      </c>
      <c r="BF780" t="s">
        <v>10948</v>
      </c>
      <c r="BG780">
        <v>72.512</v>
      </c>
      <c r="BI780" t="s">
        <v>1289</v>
      </c>
      <c r="BJ780" t="s">
        <v>10948</v>
      </c>
      <c r="BK780">
        <v>69.98</v>
      </c>
      <c r="BM780" t="s">
        <v>3042</v>
      </c>
      <c r="BN780" t="s">
        <v>10948</v>
      </c>
      <c r="BO780" t="s">
        <v>79</v>
      </c>
      <c r="BP780">
        <v>213.39999999999998</v>
      </c>
    </row>
    <row r="781" spans="1:68" x14ac:dyDescent="0.25">
      <c r="A781" t="s">
        <v>1447</v>
      </c>
      <c r="B781" t="s">
        <v>10948</v>
      </c>
      <c r="C781" t="s">
        <v>12</v>
      </c>
      <c r="D781">
        <v>13.28</v>
      </c>
      <c r="H781" s="1">
        <v>42585</v>
      </c>
      <c r="I781">
        <v>248.82</v>
      </c>
      <c r="K781" s="1">
        <v>42585</v>
      </c>
      <c r="L781">
        <v>248.82</v>
      </c>
      <c r="N781" s="1">
        <v>42211</v>
      </c>
      <c r="O781">
        <v>969.22500000000025</v>
      </c>
      <c r="Q781" s="1">
        <v>41818</v>
      </c>
      <c r="R781">
        <v>1645.7909999999999</v>
      </c>
      <c r="T781" s="1">
        <v>43099</v>
      </c>
      <c r="U781">
        <v>713.79</v>
      </c>
      <c r="Y781" t="s">
        <v>966</v>
      </c>
      <c r="Z781">
        <v>803.69200000000001</v>
      </c>
      <c r="AB781" t="s">
        <v>10943</v>
      </c>
      <c r="AC781">
        <v>2297200.8602999551</v>
      </c>
      <c r="AE781" t="s">
        <v>2991</v>
      </c>
      <c r="AF781">
        <v>373.78</v>
      </c>
      <c r="AJ781" t="s">
        <v>10943</v>
      </c>
      <c r="AK781">
        <v>2297200.8602999551</v>
      </c>
      <c r="AN781" t="s">
        <v>966</v>
      </c>
      <c r="AO781">
        <v>803.69200000000001</v>
      </c>
      <c r="AQ781" t="s">
        <v>966</v>
      </c>
      <c r="AR781">
        <v>803.69200000000001</v>
      </c>
      <c r="AV781" t="s">
        <v>966</v>
      </c>
      <c r="AW781">
        <v>803.69200000000001</v>
      </c>
      <c r="BA781" t="s">
        <v>725</v>
      </c>
      <c r="BB781" t="s">
        <v>10948</v>
      </c>
      <c r="BC781">
        <v>351.03200000000004</v>
      </c>
      <c r="BE781" t="s">
        <v>2200</v>
      </c>
      <c r="BF781" t="s">
        <v>10948</v>
      </c>
      <c r="BG781">
        <v>72.294000000000011</v>
      </c>
      <c r="BI781" t="s">
        <v>797</v>
      </c>
      <c r="BJ781" t="s">
        <v>10948</v>
      </c>
      <c r="BK781">
        <v>512.92399999999998</v>
      </c>
      <c r="BM781" t="s">
        <v>920</v>
      </c>
      <c r="BN781" t="s">
        <v>10948</v>
      </c>
      <c r="BO781" t="s">
        <v>79</v>
      </c>
      <c r="BP781">
        <v>35.520000000000003</v>
      </c>
    </row>
    <row r="782" spans="1:68" x14ac:dyDescent="0.25">
      <c r="A782" t="s">
        <v>441</v>
      </c>
      <c r="B782" t="s">
        <v>10948</v>
      </c>
      <c r="C782" t="s">
        <v>79</v>
      </c>
      <c r="D782">
        <v>51.8</v>
      </c>
      <c r="H782" s="1">
        <v>42586</v>
      </c>
      <c r="I782">
        <v>497.90999999999997</v>
      </c>
      <c r="K782" s="1">
        <v>42586</v>
      </c>
      <c r="L782">
        <v>497.90999999999997</v>
      </c>
      <c r="N782" s="1">
        <v>42210</v>
      </c>
      <c r="O782">
        <v>2395.0240000000003</v>
      </c>
      <c r="Q782" s="1">
        <v>42997</v>
      </c>
      <c r="R782">
        <v>1648.1880000000003</v>
      </c>
      <c r="T782" s="1">
        <v>42803</v>
      </c>
      <c r="U782">
        <v>710.80400000000009</v>
      </c>
      <c r="Y782" t="s">
        <v>1113</v>
      </c>
      <c r="Z782">
        <v>596.62199999999996</v>
      </c>
      <c r="AB782" t="s">
        <v>966</v>
      </c>
      <c r="AC782">
        <v>803.69200000000001</v>
      </c>
      <c r="AE782" t="s">
        <v>2577</v>
      </c>
      <c r="AF782">
        <v>76.835999999999999</v>
      </c>
      <c r="AJ782" t="s">
        <v>966</v>
      </c>
      <c r="AK782">
        <v>803.69200000000001</v>
      </c>
      <c r="AN782" t="s">
        <v>1113</v>
      </c>
      <c r="AO782">
        <v>596.62199999999996</v>
      </c>
      <c r="AQ782" t="s">
        <v>1113</v>
      </c>
      <c r="AR782">
        <v>596.62199999999996</v>
      </c>
      <c r="AV782" t="s">
        <v>1113</v>
      </c>
      <c r="AW782">
        <v>596.62199999999996</v>
      </c>
      <c r="BA782" t="s">
        <v>2222</v>
      </c>
      <c r="BB782" t="s">
        <v>10948</v>
      </c>
      <c r="BC782">
        <v>5407.29</v>
      </c>
      <c r="BE782" t="s">
        <v>1558</v>
      </c>
      <c r="BF782" t="s">
        <v>10948</v>
      </c>
      <c r="BG782">
        <v>72.176000000000002</v>
      </c>
      <c r="BI782" t="s">
        <v>1580</v>
      </c>
      <c r="BJ782" t="s">
        <v>10948</v>
      </c>
      <c r="BK782">
        <v>473.84199999999998</v>
      </c>
      <c r="BM782" t="s">
        <v>1994</v>
      </c>
      <c r="BN782" t="s">
        <v>10948</v>
      </c>
      <c r="BO782" t="s">
        <v>79</v>
      </c>
      <c r="BP782">
        <v>54.224000000000004</v>
      </c>
    </row>
    <row r="783" spans="1:68" x14ac:dyDescent="0.25">
      <c r="A783" t="s">
        <v>1141</v>
      </c>
      <c r="B783" t="s">
        <v>10948</v>
      </c>
      <c r="C783" t="s">
        <v>79</v>
      </c>
      <c r="D783">
        <v>18.192000000000004</v>
      </c>
      <c r="H783" s="1">
        <v>42587</v>
      </c>
      <c r="I783">
        <v>197.04999999999998</v>
      </c>
      <c r="K783" s="1">
        <v>42587</v>
      </c>
      <c r="L783">
        <v>197.04999999999998</v>
      </c>
      <c r="N783" s="1">
        <v>42209</v>
      </c>
      <c r="O783">
        <v>525.95000000000005</v>
      </c>
      <c r="Q783" s="1">
        <v>42656</v>
      </c>
      <c r="R783">
        <v>1650.6180000000006</v>
      </c>
      <c r="T783" s="1">
        <v>42958</v>
      </c>
      <c r="U783">
        <v>708.726</v>
      </c>
      <c r="Y783" t="s">
        <v>1371</v>
      </c>
      <c r="Z783">
        <v>169.83200000000002</v>
      </c>
      <c r="AB783" t="s">
        <v>1113</v>
      </c>
      <c r="AC783">
        <v>596.62199999999996</v>
      </c>
      <c r="AE783" t="s">
        <v>846</v>
      </c>
      <c r="AF783">
        <v>257.74200000000002</v>
      </c>
      <c r="AJ783" t="s">
        <v>1113</v>
      </c>
      <c r="AK783">
        <v>596.62199999999996</v>
      </c>
      <c r="AN783" t="s">
        <v>1371</v>
      </c>
      <c r="AO783">
        <v>169.83200000000002</v>
      </c>
      <c r="AQ783" t="s">
        <v>1371</v>
      </c>
      <c r="AR783">
        <v>169.83200000000002</v>
      </c>
      <c r="AV783" t="s">
        <v>1371</v>
      </c>
      <c r="AW783">
        <v>169.83200000000002</v>
      </c>
      <c r="BA783" t="s">
        <v>1053</v>
      </c>
      <c r="BB783" t="s">
        <v>10948</v>
      </c>
      <c r="BC783">
        <v>1223.9320000000002</v>
      </c>
      <c r="BE783" t="s">
        <v>1407</v>
      </c>
      <c r="BF783" t="s">
        <v>10948</v>
      </c>
      <c r="BG783">
        <v>72.128000000000014</v>
      </c>
      <c r="BI783" t="s">
        <v>3111</v>
      </c>
      <c r="BJ783" t="s">
        <v>10948</v>
      </c>
      <c r="BK783">
        <v>735.95400000000006</v>
      </c>
      <c r="BM783" t="s">
        <v>972</v>
      </c>
      <c r="BN783" t="s">
        <v>10948</v>
      </c>
      <c r="BO783" t="s">
        <v>79</v>
      </c>
      <c r="BP783">
        <v>80.58</v>
      </c>
    </row>
    <row r="784" spans="1:68" x14ac:dyDescent="0.25">
      <c r="A784" t="s">
        <v>607</v>
      </c>
      <c r="B784" t="s">
        <v>10948</v>
      </c>
      <c r="C784" t="s">
        <v>79</v>
      </c>
      <c r="D784">
        <v>673.5680000000001</v>
      </c>
      <c r="H784" s="1">
        <v>42588</v>
      </c>
      <c r="I784">
        <v>320.38799999999998</v>
      </c>
      <c r="K784" s="1">
        <v>42588</v>
      </c>
      <c r="L784">
        <v>320.38799999999998</v>
      </c>
      <c r="N784" s="1">
        <v>42208</v>
      </c>
      <c r="O784">
        <v>208.27199999999999</v>
      </c>
      <c r="Q784" s="1">
        <v>41735</v>
      </c>
      <c r="R784">
        <v>1650.6899999999998</v>
      </c>
      <c r="T784" s="1">
        <v>42077</v>
      </c>
      <c r="U784">
        <v>707.9</v>
      </c>
      <c r="Y784" t="s">
        <v>822</v>
      </c>
      <c r="Z784">
        <v>857.37600000000009</v>
      </c>
      <c r="AB784" t="s">
        <v>1371</v>
      </c>
      <c r="AC784">
        <v>169.83200000000002</v>
      </c>
      <c r="AE784" t="s">
        <v>965</v>
      </c>
      <c r="AF784">
        <v>54.474000000000004</v>
      </c>
      <c r="AJ784" t="s">
        <v>1371</v>
      </c>
      <c r="AK784">
        <v>169.83200000000002</v>
      </c>
      <c r="AN784" t="s">
        <v>822</v>
      </c>
      <c r="AO784">
        <v>857.37600000000009</v>
      </c>
      <c r="AQ784" t="s">
        <v>822</v>
      </c>
      <c r="AR784">
        <v>857.37600000000009</v>
      </c>
      <c r="AV784" t="s">
        <v>822</v>
      </c>
      <c r="AW784">
        <v>857.37600000000009</v>
      </c>
      <c r="BA784" t="s">
        <v>2254</v>
      </c>
      <c r="BB784" t="s">
        <v>10948</v>
      </c>
      <c r="BC784">
        <v>2969.91</v>
      </c>
      <c r="BE784" t="s">
        <v>2307</v>
      </c>
      <c r="BF784" t="s">
        <v>10948</v>
      </c>
      <c r="BG784">
        <v>71.975999999999999</v>
      </c>
      <c r="BI784" t="s">
        <v>1079</v>
      </c>
      <c r="BJ784" t="s">
        <v>10948</v>
      </c>
      <c r="BK784">
        <v>171.96</v>
      </c>
      <c r="BM784" t="s">
        <v>258</v>
      </c>
      <c r="BN784" t="s">
        <v>10948</v>
      </c>
      <c r="BO784" t="s">
        <v>79</v>
      </c>
      <c r="BP784">
        <v>679.96</v>
      </c>
    </row>
    <row r="785" spans="1:68" x14ac:dyDescent="0.25">
      <c r="A785" t="s">
        <v>2040</v>
      </c>
      <c r="B785" t="s">
        <v>10948</v>
      </c>
      <c r="C785" t="s">
        <v>79</v>
      </c>
      <c r="D785">
        <v>841.5680000000001</v>
      </c>
      <c r="H785" s="1">
        <v>42589</v>
      </c>
      <c r="I785">
        <v>179.97</v>
      </c>
      <c r="K785" s="1">
        <v>42589</v>
      </c>
      <c r="L785">
        <v>179.97</v>
      </c>
      <c r="N785" s="1">
        <v>42205</v>
      </c>
      <c r="O785">
        <v>2693.1680000000006</v>
      </c>
      <c r="Q785" s="1">
        <v>42701</v>
      </c>
      <c r="R785">
        <v>1651.2390000000003</v>
      </c>
      <c r="T785" s="1">
        <v>42259</v>
      </c>
      <c r="U785">
        <v>707.82400000000007</v>
      </c>
      <c r="Y785" t="s">
        <v>500</v>
      </c>
      <c r="Z785">
        <v>569.24</v>
      </c>
      <c r="AB785" t="s">
        <v>822</v>
      </c>
      <c r="AC785">
        <v>857.37600000000009</v>
      </c>
      <c r="AE785" t="s">
        <v>128</v>
      </c>
      <c r="AF785">
        <v>1086.0119999999999</v>
      </c>
      <c r="AJ785" t="s">
        <v>822</v>
      </c>
      <c r="AK785">
        <v>857.37600000000009</v>
      </c>
      <c r="AN785" t="s">
        <v>500</v>
      </c>
      <c r="AO785">
        <v>569.24</v>
      </c>
      <c r="AQ785" t="s">
        <v>500</v>
      </c>
      <c r="AR785">
        <v>569.24</v>
      </c>
      <c r="AV785" t="s">
        <v>500</v>
      </c>
      <c r="AW785">
        <v>569.24</v>
      </c>
      <c r="BA785" t="s">
        <v>2477</v>
      </c>
      <c r="BB785" t="s">
        <v>10948</v>
      </c>
      <c r="BC785">
        <v>43.120000000000005</v>
      </c>
      <c r="BE785" t="s">
        <v>1126</v>
      </c>
      <c r="BF785" t="s">
        <v>10948</v>
      </c>
      <c r="BG785">
        <v>71.424000000000007</v>
      </c>
      <c r="BI785" t="s">
        <v>2111</v>
      </c>
      <c r="BJ785" t="s">
        <v>10948</v>
      </c>
      <c r="BK785">
        <v>599.93999999999994</v>
      </c>
      <c r="BM785" t="s">
        <v>1015</v>
      </c>
      <c r="BN785" t="s">
        <v>10948</v>
      </c>
      <c r="BO785" t="s">
        <v>79</v>
      </c>
      <c r="BP785">
        <v>64.959999999999994</v>
      </c>
    </row>
    <row r="786" spans="1:68" x14ac:dyDescent="0.25">
      <c r="A786" t="s">
        <v>1241</v>
      </c>
      <c r="B786" t="s">
        <v>10948</v>
      </c>
      <c r="C786" t="s">
        <v>79</v>
      </c>
      <c r="D786">
        <v>398.35199999999998</v>
      </c>
      <c r="H786" s="1">
        <v>42590</v>
      </c>
      <c r="I786">
        <v>1115.204</v>
      </c>
      <c r="K786" s="1">
        <v>42590</v>
      </c>
      <c r="L786">
        <v>1115.204</v>
      </c>
      <c r="N786" s="1">
        <v>42204</v>
      </c>
      <c r="O786">
        <v>2.0250000000000004</v>
      </c>
      <c r="Q786" s="1">
        <v>42555</v>
      </c>
      <c r="R786">
        <v>1651.3009999999999</v>
      </c>
      <c r="T786" s="1">
        <v>41703</v>
      </c>
      <c r="U786">
        <v>705.5619999999999</v>
      </c>
      <c r="Y786" t="s">
        <v>2612</v>
      </c>
      <c r="Z786">
        <v>395.78</v>
      </c>
      <c r="AB786" t="s">
        <v>500</v>
      </c>
      <c r="AC786">
        <v>569.24</v>
      </c>
      <c r="AE786" t="s">
        <v>2841</v>
      </c>
      <c r="AF786">
        <v>2755.4000000000005</v>
      </c>
      <c r="AJ786" t="s">
        <v>500</v>
      </c>
      <c r="AK786">
        <v>569.24</v>
      </c>
      <c r="AN786" t="s">
        <v>2612</v>
      </c>
      <c r="AO786">
        <v>395.78</v>
      </c>
      <c r="AQ786" t="s">
        <v>2612</v>
      </c>
      <c r="AR786">
        <v>395.78</v>
      </c>
      <c r="AV786" t="s">
        <v>2612</v>
      </c>
      <c r="AW786">
        <v>395.78</v>
      </c>
      <c r="BA786" t="s">
        <v>2619</v>
      </c>
      <c r="BB786" t="s">
        <v>10948</v>
      </c>
      <c r="BC786">
        <v>146.952</v>
      </c>
      <c r="BE786" t="s">
        <v>896</v>
      </c>
      <c r="BF786" t="s">
        <v>10948</v>
      </c>
      <c r="BG786">
        <v>71.28</v>
      </c>
      <c r="BI786" t="s">
        <v>3060</v>
      </c>
      <c r="BJ786" t="s">
        <v>10948</v>
      </c>
      <c r="BK786">
        <v>349.93</v>
      </c>
      <c r="BM786" t="s">
        <v>2062</v>
      </c>
      <c r="BN786" t="s">
        <v>10948</v>
      </c>
      <c r="BO786" t="s">
        <v>79</v>
      </c>
      <c r="BP786">
        <v>193.86</v>
      </c>
    </row>
    <row r="787" spans="1:68" x14ac:dyDescent="0.25">
      <c r="A787" t="s">
        <v>1203</v>
      </c>
      <c r="B787" t="s">
        <v>10948</v>
      </c>
      <c r="C787" t="s">
        <v>55</v>
      </c>
      <c r="D787">
        <v>1088.7919999999997</v>
      </c>
      <c r="H787" s="1">
        <v>42591</v>
      </c>
      <c r="I787">
        <v>661.35399999999993</v>
      </c>
      <c r="K787" s="1">
        <v>42591</v>
      </c>
      <c r="L787">
        <v>661.35399999999993</v>
      </c>
      <c r="N787" s="1">
        <v>42203</v>
      </c>
      <c r="O787">
        <v>672.41800000000001</v>
      </c>
      <c r="Q787" s="1">
        <v>42612</v>
      </c>
      <c r="R787">
        <v>1656.87</v>
      </c>
      <c r="T787" s="1">
        <v>42323</v>
      </c>
      <c r="U787">
        <v>702.17000000000007</v>
      </c>
      <c r="Y787" t="s">
        <v>1844</v>
      </c>
      <c r="Z787">
        <v>175.422</v>
      </c>
      <c r="AB787" t="s">
        <v>2612</v>
      </c>
      <c r="AC787">
        <v>395.78</v>
      </c>
      <c r="AE787" t="s">
        <v>198</v>
      </c>
      <c r="AF787">
        <v>374.072</v>
      </c>
      <c r="AJ787" t="s">
        <v>2612</v>
      </c>
      <c r="AK787">
        <v>395.78</v>
      </c>
      <c r="AN787" t="s">
        <v>1844</v>
      </c>
      <c r="AO787">
        <v>175.422</v>
      </c>
      <c r="AQ787" t="s">
        <v>1844</v>
      </c>
      <c r="AR787">
        <v>175.422</v>
      </c>
      <c r="AV787" t="s">
        <v>1844</v>
      </c>
      <c r="AW787">
        <v>175.422</v>
      </c>
      <c r="BA787" t="s">
        <v>1316</v>
      </c>
      <c r="BB787" t="s">
        <v>10948</v>
      </c>
      <c r="BC787">
        <v>799.56000000000006</v>
      </c>
      <c r="BE787" t="s">
        <v>1784</v>
      </c>
      <c r="BF787" t="s">
        <v>10948</v>
      </c>
      <c r="BG787">
        <v>71.12</v>
      </c>
      <c r="BI787" t="s">
        <v>358</v>
      </c>
      <c r="BJ787" t="s">
        <v>10948</v>
      </c>
      <c r="BK787">
        <v>509.93999999999994</v>
      </c>
      <c r="BM787" t="s">
        <v>545</v>
      </c>
      <c r="BN787" t="s">
        <v>10948</v>
      </c>
      <c r="BO787" t="s">
        <v>79</v>
      </c>
      <c r="BP787">
        <v>15.687000000000001</v>
      </c>
    </row>
    <row r="788" spans="1:68" x14ac:dyDescent="0.25">
      <c r="C788" t="s">
        <v>79</v>
      </c>
      <c r="D788">
        <v>4355.1680000000006</v>
      </c>
      <c r="H788" s="1">
        <v>42593</v>
      </c>
      <c r="I788">
        <v>151.82</v>
      </c>
      <c r="K788" s="1">
        <v>42593</v>
      </c>
      <c r="L788">
        <v>151.82</v>
      </c>
      <c r="N788" s="1">
        <v>42202</v>
      </c>
      <c r="O788">
        <v>448.08200000000005</v>
      </c>
      <c r="Q788" s="1">
        <v>43097</v>
      </c>
      <c r="R788">
        <v>1657.3508000000006</v>
      </c>
      <c r="T788" s="1">
        <v>42384</v>
      </c>
      <c r="U788">
        <v>701.923</v>
      </c>
      <c r="Y788" t="s">
        <v>2318</v>
      </c>
      <c r="Z788">
        <v>7.0720000000000001</v>
      </c>
      <c r="AB788" t="s">
        <v>1844</v>
      </c>
      <c r="AC788">
        <v>175.422</v>
      </c>
      <c r="AE788" t="s">
        <v>2979</v>
      </c>
      <c r="AF788">
        <v>296.64</v>
      </c>
      <c r="AJ788" t="s">
        <v>1844</v>
      </c>
      <c r="AK788">
        <v>175.422</v>
      </c>
      <c r="AN788" t="s">
        <v>2318</v>
      </c>
      <c r="AO788">
        <v>7.0720000000000001</v>
      </c>
      <c r="AQ788" t="s">
        <v>2318</v>
      </c>
      <c r="AR788">
        <v>7.0720000000000001</v>
      </c>
      <c r="AV788" t="s">
        <v>2318</v>
      </c>
      <c r="AW788">
        <v>7.0720000000000001</v>
      </c>
      <c r="BA788" t="s">
        <v>452</v>
      </c>
      <c r="BB788" t="s">
        <v>10948</v>
      </c>
      <c r="BC788">
        <v>39.880000000000003</v>
      </c>
      <c r="BE788" t="s">
        <v>301</v>
      </c>
      <c r="BF788" t="s">
        <v>10948</v>
      </c>
      <c r="BG788">
        <v>71.12</v>
      </c>
      <c r="BI788" t="s">
        <v>791</v>
      </c>
      <c r="BJ788" t="s">
        <v>10948</v>
      </c>
      <c r="BK788">
        <v>179.97</v>
      </c>
      <c r="BM788" t="s">
        <v>3103</v>
      </c>
      <c r="BN788" t="s">
        <v>10948</v>
      </c>
      <c r="BO788" t="s">
        <v>79</v>
      </c>
      <c r="BP788">
        <v>99.87</v>
      </c>
    </row>
    <row r="789" spans="1:68" x14ac:dyDescent="0.25">
      <c r="A789" t="s">
        <v>2133</v>
      </c>
      <c r="B789" t="s">
        <v>10948</v>
      </c>
      <c r="C789" t="s">
        <v>12</v>
      </c>
      <c r="D789">
        <v>569.42200000000003</v>
      </c>
      <c r="H789" s="1">
        <v>42594</v>
      </c>
      <c r="I789">
        <v>3951.9605000000001</v>
      </c>
      <c r="K789" s="1">
        <v>42594</v>
      </c>
      <c r="L789">
        <v>3951.9605000000001</v>
      </c>
      <c r="N789" s="1">
        <v>42201</v>
      </c>
      <c r="O789">
        <v>3029.3860000000004</v>
      </c>
      <c r="Q789" s="1">
        <v>42925</v>
      </c>
      <c r="R789">
        <v>1671.2139999999999</v>
      </c>
      <c r="T789" s="1">
        <v>42967</v>
      </c>
      <c r="U789">
        <v>692.95</v>
      </c>
      <c r="Y789" t="s">
        <v>2522</v>
      </c>
      <c r="Z789">
        <v>9070.9440000000013</v>
      </c>
      <c r="AB789" t="s">
        <v>2318</v>
      </c>
      <c r="AC789">
        <v>7.0720000000000001</v>
      </c>
      <c r="AE789" t="s">
        <v>708</v>
      </c>
      <c r="AF789">
        <v>15.760000000000002</v>
      </c>
      <c r="AJ789" t="s">
        <v>2318</v>
      </c>
      <c r="AK789">
        <v>7.0720000000000001</v>
      </c>
      <c r="AN789" t="s">
        <v>2522</v>
      </c>
      <c r="AO789">
        <v>9070.9440000000013</v>
      </c>
      <c r="AQ789" t="s">
        <v>2522</v>
      </c>
      <c r="AR789">
        <v>9070.9440000000013</v>
      </c>
      <c r="AV789" t="s">
        <v>2522</v>
      </c>
      <c r="AW789">
        <v>9070.9440000000013</v>
      </c>
      <c r="BA789" t="s">
        <v>241</v>
      </c>
      <c r="BB789" t="s">
        <v>10948</v>
      </c>
      <c r="BC789">
        <v>1468.88</v>
      </c>
      <c r="BE789" t="s">
        <v>239</v>
      </c>
      <c r="BF789" t="s">
        <v>10948</v>
      </c>
      <c r="BG789">
        <v>70.335999999999999</v>
      </c>
      <c r="BI789" t="s">
        <v>725</v>
      </c>
      <c r="BJ789" t="s">
        <v>10948</v>
      </c>
      <c r="BK789">
        <v>351.03200000000004</v>
      </c>
      <c r="BM789" t="s">
        <v>1353</v>
      </c>
      <c r="BN789" t="s">
        <v>10948</v>
      </c>
      <c r="BO789" t="s">
        <v>79</v>
      </c>
      <c r="BP789">
        <v>161.94</v>
      </c>
    </row>
    <row r="790" spans="1:68" x14ac:dyDescent="0.25">
      <c r="C790" t="s">
        <v>21</v>
      </c>
      <c r="D790">
        <v>153.55199999999999</v>
      </c>
      <c r="H790" s="1">
        <v>42595</v>
      </c>
      <c r="I790">
        <v>731.524</v>
      </c>
      <c r="K790" s="1">
        <v>42595</v>
      </c>
      <c r="L790">
        <v>731.524</v>
      </c>
      <c r="N790" s="1">
        <v>42199</v>
      </c>
      <c r="O790">
        <v>860.91600000000005</v>
      </c>
      <c r="Q790" s="1">
        <v>42898</v>
      </c>
      <c r="R790">
        <v>1679.9680000000001</v>
      </c>
      <c r="T790" s="1">
        <v>42884</v>
      </c>
      <c r="U790">
        <v>691.10800000000006</v>
      </c>
      <c r="Y790" t="s">
        <v>2897</v>
      </c>
      <c r="Z790">
        <v>29.97</v>
      </c>
      <c r="AB790" t="s">
        <v>2522</v>
      </c>
      <c r="AC790">
        <v>9070.9440000000013</v>
      </c>
      <c r="AE790" t="s">
        <v>2666</v>
      </c>
      <c r="AF790">
        <v>232.76400000000001</v>
      </c>
      <c r="AJ790" t="s">
        <v>2522</v>
      </c>
      <c r="AK790">
        <v>9070.9440000000013</v>
      </c>
      <c r="AN790" t="s">
        <v>2897</v>
      </c>
      <c r="AO790">
        <v>29.97</v>
      </c>
      <c r="AQ790" t="s">
        <v>2897</v>
      </c>
      <c r="AR790">
        <v>29.97</v>
      </c>
      <c r="AV790" t="s">
        <v>2897</v>
      </c>
      <c r="AW790">
        <v>29.97</v>
      </c>
      <c r="BA790" t="s">
        <v>1640</v>
      </c>
      <c r="BB790" t="s">
        <v>10948</v>
      </c>
      <c r="BC790">
        <v>644.86200000000008</v>
      </c>
      <c r="BE790" t="s">
        <v>2501</v>
      </c>
      <c r="BF790" t="s">
        <v>10948</v>
      </c>
      <c r="BG790">
        <v>70.08</v>
      </c>
      <c r="BI790" t="s">
        <v>2222</v>
      </c>
      <c r="BJ790" t="s">
        <v>10948</v>
      </c>
      <c r="BK790">
        <v>5407.29</v>
      </c>
      <c r="BM790" t="s">
        <v>769</v>
      </c>
      <c r="BN790" t="s">
        <v>10948</v>
      </c>
      <c r="BO790" t="s">
        <v>79</v>
      </c>
      <c r="BP790">
        <v>26.49</v>
      </c>
    </row>
    <row r="791" spans="1:68" x14ac:dyDescent="0.25">
      <c r="A791" t="s">
        <v>2568</v>
      </c>
      <c r="B791" t="s">
        <v>10948</v>
      </c>
      <c r="C791" t="s">
        <v>79</v>
      </c>
      <c r="D791">
        <v>1793.98</v>
      </c>
      <c r="H791" s="1">
        <v>42596</v>
      </c>
      <c r="I791">
        <v>923.68799999999987</v>
      </c>
      <c r="K791" s="1">
        <v>42596</v>
      </c>
      <c r="L791">
        <v>923.68799999999987</v>
      </c>
      <c r="N791" s="1">
        <v>42198</v>
      </c>
      <c r="O791">
        <v>2033.2560000000001</v>
      </c>
      <c r="Q791" s="1">
        <v>42597</v>
      </c>
      <c r="R791">
        <v>1680.2660000000001</v>
      </c>
      <c r="T791" s="1">
        <v>42971</v>
      </c>
      <c r="U791">
        <v>685.05600000000015</v>
      </c>
      <c r="Y791" t="s">
        <v>3117</v>
      </c>
      <c r="Z791">
        <v>32.868000000000002</v>
      </c>
      <c r="AB791" t="s">
        <v>2897</v>
      </c>
      <c r="AC791">
        <v>29.97</v>
      </c>
      <c r="AE791" t="s">
        <v>2401</v>
      </c>
      <c r="AF791">
        <v>503.28</v>
      </c>
      <c r="AJ791" t="s">
        <v>2897</v>
      </c>
      <c r="AK791">
        <v>29.97</v>
      </c>
      <c r="AN791" t="s">
        <v>3117</v>
      </c>
      <c r="AO791">
        <v>32.868000000000002</v>
      </c>
      <c r="AQ791" t="s">
        <v>3117</v>
      </c>
      <c r="AR791">
        <v>32.868000000000002</v>
      </c>
      <c r="AV791" t="s">
        <v>3117</v>
      </c>
      <c r="AW791">
        <v>32.868000000000002</v>
      </c>
      <c r="BA791" t="s">
        <v>2786</v>
      </c>
      <c r="BB791" t="s">
        <v>10948</v>
      </c>
      <c r="BC791">
        <v>66.92</v>
      </c>
      <c r="BE791" t="s">
        <v>1289</v>
      </c>
      <c r="BF791" t="s">
        <v>10948</v>
      </c>
      <c r="BG791">
        <v>69.98</v>
      </c>
      <c r="BI791" t="s">
        <v>1053</v>
      </c>
      <c r="BJ791" t="s">
        <v>10948</v>
      </c>
      <c r="BK791">
        <v>1223.9320000000002</v>
      </c>
      <c r="BM791" t="s">
        <v>429</v>
      </c>
      <c r="BN791" t="s">
        <v>10948</v>
      </c>
      <c r="BO791" t="s">
        <v>79</v>
      </c>
      <c r="BP791">
        <v>44.46</v>
      </c>
    </row>
    <row r="792" spans="1:68" x14ac:dyDescent="0.25">
      <c r="A792" t="s">
        <v>2418</v>
      </c>
      <c r="B792" t="s">
        <v>10948</v>
      </c>
      <c r="C792" t="s">
        <v>21</v>
      </c>
      <c r="D792">
        <v>40.635000000000012</v>
      </c>
      <c r="H792" s="1">
        <v>42597</v>
      </c>
      <c r="I792">
        <v>1680.2660000000001</v>
      </c>
      <c r="K792" s="1">
        <v>42597</v>
      </c>
      <c r="L792">
        <v>1680.2660000000001</v>
      </c>
      <c r="N792" s="1">
        <v>42197</v>
      </c>
      <c r="O792">
        <v>2052.567</v>
      </c>
      <c r="Q792" s="1">
        <v>42646</v>
      </c>
      <c r="R792">
        <v>1680.6960000000001</v>
      </c>
      <c r="T792" s="1">
        <v>42455</v>
      </c>
      <c r="U792">
        <v>682.24599999999998</v>
      </c>
      <c r="Y792" t="s">
        <v>2269</v>
      </c>
      <c r="Z792">
        <v>260.14800000000002</v>
      </c>
      <c r="AB792" t="s">
        <v>3117</v>
      </c>
      <c r="AC792">
        <v>32.868000000000002</v>
      </c>
      <c r="AE792" t="s">
        <v>997</v>
      </c>
      <c r="AF792">
        <v>146.55599999999998</v>
      </c>
      <c r="AJ792" t="s">
        <v>3117</v>
      </c>
      <c r="AK792">
        <v>32.868000000000002</v>
      </c>
      <c r="AN792" t="s">
        <v>2269</v>
      </c>
      <c r="AO792">
        <v>260.14800000000002</v>
      </c>
      <c r="AQ792" t="s">
        <v>2269</v>
      </c>
      <c r="AR792">
        <v>260.14800000000002</v>
      </c>
      <c r="AV792" t="s">
        <v>2269</v>
      </c>
      <c r="AW792">
        <v>260.14800000000002</v>
      </c>
      <c r="BA792" t="s">
        <v>2951</v>
      </c>
      <c r="BB792" t="s">
        <v>10948</v>
      </c>
      <c r="BC792">
        <v>35.668000000000006</v>
      </c>
      <c r="BE792" t="s">
        <v>594</v>
      </c>
      <c r="BF792" t="s">
        <v>10948</v>
      </c>
      <c r="BG792">
        <v>69.72</v>
      </c>
      <c r="BI792" t="s">
        <v>2254</v>
      </c>
      <c r="BJ792" t="s">
        <v>10948</v>
      </c>
      <c r="BK792">
        <v>2969.91</v>
      </c>
      <c r="BM792" t="s">
        <v>3166</v>
      </c>
      <c r="BN792" t="s">
        <v>10948</v>
      </c>
      <c r="BO792" t="s">
        <v>79</v>
      </c>
      <c r="BP792">
        <v>111.15</v>
      </c>
    </row>
    <row r="793" spans="1:68" x14ac:dyDescent="0.25">
      <c r="A793" t="s">
        <v>1700</v>
      </c>
      <c r="B793" t="s">
        <v>10948</v>
      </c>
      <c r="C793" t="s">
        <v>55</v>
      </c>
      <c r="D793">
        <v>9892.74</v>
      </c>
      <c r="H793" s="1">
        <v>42598</v>
      </c>
      <c r="I793">
        <v>204.54</v>
      </c>
      <c r="K793" s="1">
        <v>42598</v>
      </c>
      <c r="L793">
        <v>204.54</v>
      </c>
      <c r="N793" s="1">
        <v>42196</v>
      </c>
      <c r="O793">
        <v>1941.952</v>
      </c>
      <c r="Q793" s="1">
        <v>42530</v>
      </c>
      <c r="R793">
        <v>1688.472</v>
      </c>
      <c r="T793" s="1">
        <v>42154</v>
      </c>
      <c r="U793">
        <v>681.1</v>
      </c>
      <c r="Y793" t="s">
        <v>1788</v>
      </c>
      <c r="Z793">
        <v>251.2</v>
      </c>
      <c r="AB793" t="s">
        <v>2269</v>
      </c>
      <c r="AC793">
        <v>260.14800000000002</v>
      </c>
      <c r="AE793" t="s">
        <v>85</v>
      </c>
      <c r="AF793">
        <v>19.007999999999999</v>
      </c>
      <c r="AJ793" t="s">
        <v>2269</v>
      </c>
      <c r="AK793">
        <v>260.14800000000002</v>
      </c>
      <c r="AN793" t="s">
        <v>1788</v>
      </c>
      <c r="AO793">
        <v>251.2</v>
      </c>
      <c r="AQ793" t="s">
        <v>1788</v>
      </c>
      <c r="AR793">
        <v>251.2</v>
      </c>
      <c r="AV793" t="s">
        <v>1788</v>
      </c>
      <c r="AW793">
        <v>251.2</v>
      </c>
      <c r="BA793" t="s">
        <v>1563</v>
      </c>
      <c r="BB793" t="s">
        <v>10948</v>
      </c>
      <c r="BC793">
        <v>83.92</v>
      </c>
      <c r="BE793" t="s">
        <v>1020</v>
      </c>
      <c r="BF793" t="s">
        <v>10948</v>
      </c>
      <c r="BG793">
        <v>69.5</v>
      </c>
      <c r="BI793" t="s">
        <v>2477</v>
      </c>
      <c r="BJ793" t="s">
        <v>10948</v>
      </c>
      <c r="BK793">
        <v>43.120000000000005</v>
      </c>
      <c r="BM793" t="s">
        <v>2885</v>
      </c>
      <c r="BN793" t="s">
        <v>10948</v>
      </c>
      <c r="BO793" t="s">
        <v>79</v>
      </c>
      <c r="BP793">
        <v>662.84</v>
      </c>
    </row>
    <row r="794" spans="1:68" x14ac:dyDescent="0.25">
      <c r="C794" t="s">
        <v>79</v>
      </c>
      <c r="D794">
        <v>2967.8220000000006</v>
      </c>
      <c r="H794" s="1">
        <v>42599</v>
      </c>
      <c r="I794">
        <v>15.712000000000002</v>
      </c>
      <c r="K794" s="1">
        <v>42599</v>
      </c>
      <c r="L794">
        <v>15.712000000000002</v>
      </c>
      <c r="N794" s="1">
        <v>42195</v>
      </c>
      <c r="O794">
        <v>43.286000000000001</v>
      </c>
      <c r="Q794" s="1">
        <v>41948</v>
      </c>
      <c r="R794">
        <v>1694.5640000000001</v>
      </c>
      <c r="T794" s="1">
        <v>42850</v>
      </c>
      <c r="U794">
        <v>678.11299999999983</v>
      </c>
      <c r="Y794" t="s">
        <v>1980</v>
      </c>
      <c r="Z794">
        <v>1501.8980000000004</v>
      </c>
      <c r="AB794" t="s">
        <v>1788</v>
      </c>
      <c r="AC794">
        <v>251.2</v>
      </c>
      <c r="AE794" t="s">
        <v>3010</v>
      </c>
      <c r="AF794">
        <v>1231.692</v>
      </c>
      <c r="AJ794" t="s">
        <v>1788</v>
      </c>
      <c r="AK794">
        <v>251.2</v>
      </c>
      <c r="AN794" t="s">
        <v>1980</v>
      </c>
      <c r="AO794">
        <v>1501.8980000000004</v>
      </c>
      <c r="AQ794" t="s">
        <v>1980</v>
      </c>
      <c r="AR794">
        <v>1501.8980000000004</v>
      </c>
      <c r="AV794" t="s">
        <v>1980</v>
      </c>
      <c r="AW794">
        <v>1501.8980000000004</v>
      </c>
      <c r="BA794" t="s">
        <v>1408</v>
      </c>
      <c r="BB794" t="s">
        <v>10948</v>
      </c>
      <c r="BC794">
        <v>3.04</v>
      </c>
      <c r="BE794" t="s">
        <v>769</v>
      </c>
      <c r="BF794" t="s">
        <v>10948</v>
      </c>
      <c r="BG794">
        <v>68.873999999999995</v>
      </c>
      <c r="BI794" t="s">
        <v>2619</v>
      </c>
      <c r="BJ794" t="s">
        <v>10948</v>
      </c>
      <c r="BK794">
        <v>146.952</v>
      </c>
      <c r="BM794" t="s">
        <v>731</v>
      </c>
      <c r="BN794" t="s">
        <v>10948</v>
      </c>
      <c r="BO794" t="s">
        <v>79</v>
      </c>
      <c r="BP794">
        <v>547.05000000000007</v>
      </c>
    </row>
    <row r="795" spans="1:68" x14ac:dyDescent="0.25">
      <c r="A795" t="s">
        <v>1058</v>
      </c>
      <c r="B795" t="s">
        <v>10948</v>
      </c>
      <c r="C795" t="s">
        <v>21</v>
      </c>
      <c r="D795">
        <v>26.352000000000004</v>
      </c>
      <c r="H795" s="1">
        <v>42600</v>
      </c>
      <c r="I795">
        <v>496.11399999999998</v>
      </c>
      <c r="K795" s="1">
        <v>42600</v>
      </c>
      <c r="L795">
        <v>496.11399999999998</v>
      </c>
      <c r="N795" s="1">
        <v>42194</v>
      </c>
      <c r="O795">
        <v>1587.1140000000003</v>
      </c>
      <c r="Q795" s="1">
        <v>42441</v>
      </c>
      <c r="R795">
        <v>1694.6419999999998</v>
      </c>
      <c r="T795" s="1">
        <v>42203</v>
      </c>
      <c r="U795">
        <v>672.41800000000001</v>
      </c>
      <c r="Y795" t="s">
        <v>1506</v>
      </c>
      <c r="Z795">
        <v>2389.125</v>
      </c>
      <c r="AB795" t="s">
        <v>1980</v>
      </c>
      <c r="AC795">
        <v>1501.8980000000004</v>
      </c>
      <c r="AE795" t="s">
        <v>2374</v>
      </c>
      <c r="AF795">
        <v>264.43799999999999</v>
      </c>
      <c r="AJ795" t="s">
        <v>1980</v>
      </c>
      <c r="AK795">
        <v>1501.8980000000004</v>
      </c>
      <c r="AN795" t="s">
        <v>1506</v>
      </c>
      <c r="AO795">
        <v>2389.125</v>
      </c>
      <c r="AQ795" t="s">
        <v>1506</v>
      </c>
      <c r="AR795">
        <v>2389.125</v>
      </c>
      <c r="AV795" t="s">
        <v>1506</v>
      </c>
      <c r="AW795">
        <v>2389.125</v>
      </c>
      <c r="BA795" t="s">
        <v>3144</v>
      </c>
      <c r="BB795" t="s">
        <v>10948</v>
      </c>
      <c r="BC795">
        <v>54.900000000000006</v>
      </c>
      <c r="BE795" t="s">
        <v>2723</v>
      </c>
      <c r="BF795" t="s">
        <v>10948</v>
      </c>
      <c r="BG795">
        <v>68.540999999999997</v>
      </c>
      <c r="BI795" t="s">
        <v>1316</v>
      </c>
      <c r="BJ795" t="s">
        <v>10948</v>
      </c>
      <c r="BK795">
        <v>799.56000000000006</v>
      </c>
      <c r="BM795" t="s">
        <v>650</v>
      </c>
      <c r="BN795" t="s">
        <v>10948</v>
      </c>
      <c r="BO795" t="s">
        <v>79</v>
      </c>
      <c r="BP795">
        <v>108.33600000000001</v>
      </c>
    </row>
    <row r="796" spans="1:68" x14ac:dyDescent="0.25">
      <c r="A796" t="s">
        <v>1369</v>
      </c>
      <c r="B796" t="s">
        <v>10948</v>
      </c>
      <c r="C796" t="s">
        <v>79</v>
      </c>
      <c r="D796">
        <v>17.469000000000001</v>
      </c>
      <c r="H796" s="1">
        <v>42601</v>
      </c>
      <c r="I796">
        <v>448.79200000000003</v>
      </c>
      <c r="K796" s="1">
        <v>42601</v>
      </c>
      <c r="L796">
        <v>448.79200000000003</v>
      </c>
      <c r="N796" s="1">
        <v>42193</v>
      </c>
      <c r="O796">
        <v>21.12</v>
      </c>
      <c r="Q796" s="1">
        <v>41969</v>
      </c>
      <c r="R796">
        <v>1705.99</v>
      </c>
      <c r="T796" s="1">
        <v>42443</v>
      </c>
      <c r="U796">
        <v>669.36800000000005</v>
      </c>
      <c r="Y796" t="s">
        <v>2383</v>
      </c>
      <c r="Z796">
        <v>1946.6999999999998</v>
      </c>
      <c r="AB796" t="s">
        <v>1506</v>
      </c>
      <c r="AC796">
        <v>2389.125</v>
      </c>
      <c r="AE796" t="s">
        <v>847</v>
      </c>
      <c r="AF796">
        <v>11.682000000000002</v>
      </c>
      <c r="AJ796" t="s">
        <v>1506</v>
      </c>
      <c r="AK796">
        <v>2389.125</v>
      </c>
      <c r="AN796" t="s">
        <v>2383</v>
      </c>
      <c r="AO796">
        <v>1946.6999999999998</v>
      </c>
      <c r="AQ796" t="s">
        <v>2383</v>
      </c>
      <c r="AR796">
        <v>1946.6999999999998</v>
      </c>
      <c r="AV796" t="s">
        <v>2383</v>
      </c>
      <c r="AW796">
        <v>1946.6999999999998</v>
      </c>
      <c r="BA796" t="s">
        <v>1407</v>
      </c>
      <c r="BB796" t="s">
        <v>10948</v>
      </c>
      <c r="BC796">
        <v>72.128000000000014</v>
      </c>
      <c r="BE796" t="s">
        <v>1089</v>
      </c>
      <c r="BF796" t="s">
        <v>10948</v>
      </c>
      <c r="BG796">
        <v>68.352000000000004</v>
      </c>
      <c r="BI796" t="s">
        <v>452</v>
      </c>
      <c r="BJ796" t="s">
        <v>10948</v>
      </c>
      <c r="BK796">
        <v>39.880000000000003</v>
      </c>
      <c r="BM796" t="s">
        <v>2983</v>
      </c>
      <c r="BN796" t="s">
        <v>10948</v>
      </c>
      <c r="BO796" t="s">
        <v>79</v>
      </c>
      <c r="BP796">
        <v>1437.8200000000002</v>
      </c>
    </row>
    <row r="797" spans="1:68" x14ac:dyDescent="0.25">
      <c r="C797" t="s">
        <v>12</v>
      </c>
      <c r="D797">
        <v>7.7640000000000011</v>
      </c>
      <c r="H797" s="1">
        <v>42602</v>
      </c>
      <c r="I797">
        <v>14.78</v>
      </c>
      <c r="K797" s="1">
        <v>42602</v>
      </c>
      <c r="L797">
        <v>14.78</v>
      </c>
      <c r="N797" s="1">
        <v>42191</v>
      </c>
      <c r="O797">
        <v>1379.8119999999999</v>
      </c>
      <c r="Q797" s="1">
        <v>42552</v>
      </c>
      <c r="R797">
        <v>1724.376</v>
      </c>
      <c r="T797" s="1">
        <v>42591</v>
      </c>
      <c r="U797">
        <v>661.35399999999993</v>
      </c>
      <c r="Y797" t="s">
        <v>1920</v>
      </c>
      <c r="Z797">
        <v>128.69999999999999</v>
      </c>
      <c r="AB797" t="s">
        <v>2383</v>
      </c>
      <c r="AC797">
        <v>1946.6999999999998</v>
      </c>
      <c r="AE797" t="s">
        <v>2767</v>
      </c>
      <c r="AF797">
        <v>83.49</v>
      </c>
      <c r="AJ797" t="s">
        <v>2383</v>
      </c>
      <c r="AK797">
        <v>1946.6999999999998</v>
      </c>
      <c r="AN797" t="s">
        <v>1920</v>
      </c>
      <c r="AO797">
        <v>128.69999999999999</v>
      </c>
      <c r="AQ797" t="s">
        <v>1920</v>
      </c>
      <c r="AR797">
        <v>128.69999999999999</v>
      </c>
      <c r="AV797" t="s">
        <v>1920</v>
      </c>
      <c r="AW797">
        <v>128.69999999999999</v>
      </c>
      <c r="BA797" t="s">
        <v>2631</v>
      </c>
      <c r="BB797" t="s">
        <v>10948</v>
      </c>
      <c r="BC797">
        <v>21.12</v>
      </c>
      <c r="BE797" t="s">
        <v>966</v>
      </c>
      <c r="BF797" t="s">
        <v>10948</v>
      </c>
      <c r="BG797">
        <v>68.238</v>
      </c>
      <c r="BI797" t="s">
        <v>241</v>
      </c>
      <c r="BJ797" t="s">
        <v>10948</v>
      </c>
      <c r="BK797">
        <v>1468.88</v>
      </c>
      <c r="BM797" t="s">
        <v>1249</v>
      </c>
      <c r="BN797" t="s">
        <v>10948</v>
      </c>
      <c r="BO797" t="s">
        <v>79</v>
      </c>
      <c r="BP797">
        <v>27.42</v>
      </c>
    </row>
    <row r="798" spans="1:68" x14ac:dyDescent="0.25">
      <c r="C798" t="s">
        <v>21</v>
      </c>
      <c r="D798">
        <v>20.704000000000001</v>
      </c>
      <c r="H798" s="1">
        <v>42603</v>
      </c>
      <c r="I798">
        <v>4798.2920000000004</v>
      </c>
      <c r="K798" s="1">
        <v>42603</v>
      </c>
      <c r="L798">
        <v>4798.2920000000004</v>
      </c>
      <c r="N798" s="1">
        <v>42190</v>
      </c>
      <c r="O798">
        <v>121.646</v>
      </c>
      <c r="Q798" s="1">
        <v>42927</v>
      </c>
      <c r="R798">
        <v>1728.8919999999998</v>
      </c>
      <c r="T798" s="1">
        <v>42526</v>
      </c>
      <c r="U798">
        <v>659.82</v>
      </c>
      <c r="Y798" t="s">
        <v>1545</v>
      </c>
      <c r="Z798">
        <v>176.74200000000002</v>
      </c>
      <c r="AB798" t="s">
        <v>1920</v>
      </c>
      <c r="AC798">
        <v>128.69999999999999</v>
      </c>
      <c r="AE798" t="s">
        <v>3074</v>
      </c>
      <c r="AF798">
        <v>154.33600000000001</v>
      </c>
      <c r="AJ798" t="s">
        <v>1920</v>
      </c>
      <c r="AK798">
        <v>128.69999999999999</v>
      </c>
      <c r="AN798" t="s">
        <v>1545</v>
      </c>
      <c r="AO798">
        <v>176.74200000000002</v>
      </c>
      <c r="AQ798" t="s">
        <v>1545</v>
      </c>
      <c r="AR798">
        <v>176.74200000000002</v>
      </c>
      <c r="AV798" t="s">
        <v>1545</v>
      </c>
      <c r="AW798">
        <v>176.74200000000002</v>
      </c>
      <c r="BA798" t="s">
        <v>1784</v>
      </c>
      <c r="BB798" t="s">
        <v>10948</v>
      </c>
      <c r="BC798">
        <v>71.12</v>
      </c>
      <c r="BE798" t="s">
        <v>2044</v>
      </c>
      <c r="BF798" t="s">
        <v>10948</v>
      </c>
      <c r="BG798">
        <v>68.040000000000006</v>
      </c>
      <c r="BI798" t="s">
        <v>1640</v>
      </c>
      <c r="BJ798" t="s">
        <v>10948</v>
      </c>
      <c r="BK798">
        <v>644.86200000000008</v>
      </c>
      <c r="BM798" t="s">
        <v>317</v>
      </c>
      <c r="BN798" t="s">
        <v>10948</v>
      </c>
      <c r="BO798" t="s">
        <v>79</v>
      </c>
      <c r="BP798">
        <v>2.6720000000000002</v>
      </c>
    </row>
    <row r="799" spans="1:68" x14ac:dyDescent="0.25">
      <c r="A799" t="s">
        <v>2463</v>
      </c>
      <c r="B799" t="s">
        <v>10948</v>
      </c>
      <c r="C799" t="s">
        <v>55</v>
      </c>
      <c r="D799">
        <v>11.415999999999997</v>
      </c>
      <c r="H799" s="1">
        <v>42604</v>
      </c>
      <c r="I799">
        <v>405.35</v>
      </c>
      <c r="K799" s="1">
        <v>42604</v>
      </c>
      <c r="L799">
        <v>405.35</v>
      </c>
      <c r="N799" s="1">
        <v>42189</v>
      </c>
      <c r="O799">
        <v>1138.288</v>
      </c>
      <c r="Q799" s="1">
        <v>42392</v>
      </c>
      <c r="R799">
        <v>1732.3</v>
      </c>
      <c r="T799" s="1">
        <v>42824</v>
      </c>
      <c r="U799">
        <v>656.40700000000004</v>
      </c>
      <c r="Y799" t="s">
        <v>793</v>
      </c>
      <c r="Z799">
        <v>4199.8600000000006</v>
      </c>
      <c r="AB799" t="s">
        <v>1545</v>
      </c>
      <c r="AC799">
        <v>176.74200000000002</v>
      </c>
      <c r="AE799" t="s">
        <v>1024</v>
      </c>
      <c r="AF799">
        <v>59.695999999999998</v>
      </c>
      <c r="AJ799" t="s">
        <v>1545</v>
      </c>
      <c r="AK799">
        <v>176.74200000000002</v>
      </c>
      <c r="AN799" t="s">
        <v>793</v>
      </c>
      <c r="AO799">
        <v>4199.8600000000006</v>
      </c>
      <c r="AQ799" t="s">
        <v>793</v>
      </c>
      <c r="AR799">
        <v>4199.8600000000006</v>
      </c>
      <c r="AV799" t="s">
        <v>793</v>
      </c>
      <c r="AW799">
        <v>4199.8600000000006</v>
      </c>
      <c r="BA799" t="s">
        <v>3074</v>
      </c>
      <c r="BB799" t="s">
        <v>10948</v>
      </c>
      <c r="BC799">
        <v>11.648000000000001</v>
      </c>
      <c r="BE799" t="s">
        <v>2991</v>
      </c>
      <c r="BF799" t="s">
        <v>10948</v>
      </c>
      <c r="BG799">
        <v>67.959999999999994</v>
      </c>
      <c r="BI799" t="s">
        <v>2786</v>
      </c>
      <c r="BJ799" t="s">
        <v>10948</v>
      </c>
      <c r="BK799">
        <v>66.92</v>
      </c>
      <c r="BM799" t="s">
        <v>765</v>
      </c>
      <c r="BN799" t="s">
        <v>10948</v>
      </c>
      <c r="BO799" t="s">
        <v>79</v>
      </c>
      <c r="BP799">
        <v>5.3520000000000003</v>
      </c>
    </row>
    <row r="800" spans="1:68" x14ac:dyDescent="0.25">
      <c r="C800" t="s">
        <v>79</v>
      </c>
      <c r="D800">
        <v>34.248000000000005</v>
      </c>
      <c r="H800" s="1">
        <v>42605</v>
      </c>
      <c r="I800">
        <v>4187.348</v>
      </c>
      <c r="K800" s="1">
        <v>42605</v>
      </c>
      <c r="L800">
        <v>4187.348</v>
      </c>
      <c r="N800" s="1">
        <v>42188</v>
      </c>
      <c r="O800">
        <v>823.98200000000008</v>
      </c>
      <c r="Q800" s="1">
        <v>42149</v>
      </c>
      <c r="R800">
        <v>1739.4179999999997</v>
      </c>
      <c r="T800" s="1">
        <v>42574</v>
      </c>
      <c r="U800">
        <v>654.58699999999999</v>
      </c>
      <c r="Y800" t="s">
        <v>1912</v>
      </c>
      <c r="Z800">
        <v>8899.8220000000001</v>
      </c>
      <c r="AB800" t="s">
        <v>793</v>
      </c>
      <c r="AC800">
        <v>4199.8600000000006</v>
      </c>
      <c r="AE800" t="s">
        <v>2668</v>
      </c>
      <c r="AF800">
        <v>47.752000000000002</v>
      </c>
      <c r="AJ800" t="s">
        <v>793</v>
      </c>
      <c r="AK800">
        <v>4199.8600000000006</v>
      </c>
      <c r="AN800" t="s">
        <v>1912</v>
      </c>
      <c r="AO800">
        <v>8899.8220000000001</v>
      </c>
      <c r="AQ800" t="s">
        <v>1912</v>
      </c>
      <c r="AR800">
        <v>8899.8220000000001</v>
      </c>
      <c r="AV800" t="s">
        <v>1912</v>
      </c>
      <c r="AW800">
        <v>8899.8220000000001</v>
      </c>
      <c r="BA800" t="s">
        <v>2767</v>
      </c>
      <c r="BB800" t="s">
        <v>10948</v>
      </c>
      <c r="BC800">
        <v>30.36</v>
      </c>
      <c r="BE800" t="s">
        <v>1881</v>
      </c>
      <c r="BF800" t="s">
        <v>10948</v>
      </c>
      <c r="BG800">
        <v>67.914000000000001</v>
      </c>
      <c r="BI800" t="s">
        <v>2951</v>
      </c>
      <c r="BJ800" t="s">
        <v>10948</v>
      </c>
      <c r="BK800">
        <v>35.668000000000006</v>
      </c>
      <c r="BM800" t="s">
        <v>144</v>
      </c>
      <c r="BN800" t="s">
        <v>10948</v>
      </c>
      <c r="BO800" t="s">
        <v>79</v>
      </c>
      <c r="BP800">
        <v>36.744</v>
      </c>
    </row>
    <row r="801" spans="1:68" x14ac:dyDescent="0.25">
      <c r="C801" t="s">
        <v>21</v>
      </c>
      <c r="D801">
        <v>11.416</v>
      </c>
      <c r="H801" s="1">
        <v>42608</v>
      </c>
      <c r="I801">
        <v>4874.2979999999998</v>
      </c>
      <c r="K801" s="1">
        <v>42608</v>
      </c>
      <c r="L801">
        <v>4874.2979999999998</v>
      </c>
      <c r="N801" s="1">
        <v>42187</v>
      </c>
      <c r="O801">
        <v>1631.902</v>
      </c>
      <c r="Q801" s="1">
        <v>42482</v>
      </c>
      <c r="R801">
        <v>1765.4649999999997</v>
      </c>
      <c r="T801" s="1">
        <v>42839</v>
      </c>
      <c r="U801">
        <v>652.93000000000006</v>
      </c>
      <c r="Y801" t="s">
        <v>2662</v>
      </c>
      <c r="Z801">
        <v>18839.686000000002</v>
      </c>
      <c r="AB801" t="s">
        <v>1912</v>
      </c>
      <c r="AC801">
        <v>8899.8220000000001</v>
      </c>
      <c r="AE801" t="s">
        <v>1784</v>
      </c>
      <c r="AF801">
        <v>176.78400000000002</v>
      </c>
      <c r="AJ801" t="s">
        <v>1912</v>
      </c>
      <c r="AK801">
        <v>8899.8220000000001</v>
      </c>
      <c r="AN801" t="s">
        <v>2662</v>
      </c>
      <c r="AO801">
        <v>18839.686000000002</v>
      </c>
      <c r="AQ801" t="s">
        <v>2662</v>
      </c>
      <c r="AR801">
        <v>18839.686000000002</v>
      </c>
      <c r="AV801" t="s">
        <v>2662</v>
      </c>
      <c r="AW801">
        <v>18839.686000000002</v>
      </c>
      <c r="BA801" t="s">
        <v>847</v>
      </c>
      <c r="BB801" t="s">
        <v>10948</v>
      </c>
      <c r="BC801">
        <v>1.98</v>
      </c>
      <c r="BE801" t="s">
        <v>938</v>
      </c>
      <c r="BF801" t="s">
        <v>10948</v>
      </c>
      <c r="BG801">
        <v>67.84</v>
      </c>
      <c r="BI801" t="s">
        <v>1563</v>
      </c>
      <c r="BJ801" t="s">
        <v>10948</v>
      </c>
      <c r="BK801">
        <v>83.92</v>
      </c>
      <c r="BM801" t="s">
        <v>1281</v>
      </c>
      <c r="BN801" t="s">
        <v>10948</v>
      </c>
      <c r="BO801" t="s">
        <v>79</v>
      </c>
      <c r="BP801">
        <v>24.224000000000004</v>
      </c>
    </row>
    <row r="802" spans="1:68" x14ac:dyDescent="0.25">
      <c r="A802" t="s">
        <v>2421</v>
      </c>
      <c r="B802" t="s">
        <v>10948</v>
      </c>
      <c r="C802" t="s">
        <v>12</v>
      </c>
      <c r="D802">
        <v>27.882000000000005</v>
      </c>
      <c r="H802" s="1">
        <v>42609</v>
      </c>
      <c r="I802">
        <v>767.91099999999994</v>
      </c>
      <c r="K802" s="1">
        <v>42609</v>
      </c>
      <c r="L802">
        <v>767.91099999999994</v>
      </c>
      <c r="N802" s="1">
        <v>42184</v>
      </c>
      <c r="O802">
        <v>432.92600000000004</v>
      </c>
      <c r="Q802" s="1">
        <v>42007</v>
      </c>
      <c r="R802">
        <v>1768.2215999999999</v>
      </c>
      <c r="T802" s="1">
        <v>41972</v>
      </c>
      <c r="U802">
        <v>649.04399999999987</v>
      </c>
      <c r="Y802" t="s">
        <v>3140</v>
      </c>
      <c r="Z802">
        <v>131.1</v>
      </c>
      <c r="AB802" t="s">
        <v>2662</v>
      </c>
      <c r="AC802">
        <v>18839.686000000002</v>
      </c>
      <c r="AE802" t="s">
        <v>2631</v>
      </c>
      <c r="AF802">
        <v>152.06400000000002</v>
      </c>
      <c r="AJ802" t="s">
        <v>2662</v>
      </c>
      <c r="AK802">
        <v>18839.686000000002</v>
      </c>
      <c r="AN802" t="s">
        <v>3140</v>
      </c>
      <c r="AO802">
        <v>131.1</v>
      </c>
      <c r="AQ802" t="s">
        <v>3140</v>
      </c>
      <c r="AR802">
        <v>131.1</v>
      </c>
      <c r="AV802" t="s">
        <v>3140</v>
      </c>
      <c r="AW802">
        <v>131.1</v>
      </c>
      <c r="BA802" t="s">
        <v>2374</v>
      </c>
      <c r="BB802" t="s">
        <v>10948</v>
      </c>
      <c r="BC802">
        <v>63.72</v>
      </c>
      <c r="BE802" t="s">
        <v>1314</v>
      </c>
      <c r="BF802" t="s">
        <v>10948</v>
      </c>
      <c r="BG802">
        <v>67.8</v>
      </c>
      <c r="BI802" t="s">
        <v>1408</v>
      </c>
      <c r="BJ802" t="s">
        <v>10948</v>
      </c>
      <c r="BK802">
        <v>3.04</v>
      </c>
      <c r="BM802" t="s">
        <v>2119</v>
      </c>
      <c r="BN802" t="s">
        <v>10948</v>
      </c>
      <c r="BO802" t="s">
        <v>79</v>
      </c>
      <c r="BP802">
        <v>55.92</v>
      </c>
    </row>
    <row r="803" spans="1:68" x14ac:dyDescent="0.25">
      <c r="A803" t="s">
        <v>2757</v>
      </c>
      <c r="B803" t="s">
        <v>10948</v>
      </c>
      <c r="C803" t="s">
        <v>79</v>
      </c>
      <c r="D803">
        <v>28.752000000000002</v>
      </c>
      <c r="H803" s="1">
        <v>42610</v>
      </c>
      <c r="I803">
        <v>322.02480000000003</v>
      </c>
      <c r="K803" s="1">
        <v>42610</v>
      </c>
      <c r="L803">
        <v>322.02480000000003</v>
      </c>
      <c r="N803" s="1">
        <v>42183</v>
      </c>
      <c r="O803">
        <v>1386.4659999999999</v>
      </c>
      <c r="Q803" s="1">
        <v>42581</v>
      </c>
      <c r="R803">
        <v>1770.7759999999998</v>
      </c>
      <c r="T803" s="1">
        <v>42505</v>
      </c>
      <c r="U803">
        <v>648.91199999999992</v>
      </c>
      <c r="Y803" t="s">
        <v>3125</v>
      </c>
      <c r="Z803">
        <v>3040</v>
      </c>
      <c r="AB803" t="s">
        <v>3140</v>
      </c>
      <c r="AC803">
        <v>131.1</v>
      </c>
      <c r="AE803" t="s">
        <v>1407</v>
      </c>
      <c r="AF803">
        <v>236.99200000000002</v>
      </c>
      <c r="AJ803" t="s">
        <v>3140</v>
      </c>
      <c r="AK803">
        <v>131.1</v>
      </c>
      <c r="AN803" t="s">
        <v>3125</v>
      </c>
      <c r="AO803">
        <v>3040</v>
      </c>
      <c r="AQ803" t="s">
        <v>3125</v>
      </c>
      <c r="AR803">
        <v>3040</v>
      </c>
      <c r="AV803" t="s">
        <v>3125</v>
      </c>
      <c r="AW803">
        <v>3040</v>
      </c>
      <c r="BA803" t="s">
        <v>3010</v>
      </c>
      <c r="BB803" t="s">
        <v>10948</v>
      </c>
      <c r="BC803">
        <v>158.928</v>
      </c>
      <c r="BE803" t="s">
        <v>3031</v>
      </c>
      <c r="BF803" t="s">
        <v>10948</v>
      </c>
      <c r="BG803">
        <v>67.64</v>
      </c>
      <c r="BI803" t="s">
        <v>3144</v>
      </c>
      <c r="BJ803" t="s">
        <v>10948</v>
      </c>
      <c r="BK803">
        <v>54.900000000000006</v>
      </c>
      <c r="BM803" t="s">
        <v>2385</v>
      </c>
      <c r="BN803" t="s">
        <v>10948</v>
      </c>
      <c r="BO803" t="s">
        <v>79</v>
      </c>
      <c r="BP803">
        <v>14.76</v>
      </c>
    </row>
    <row r="804" spans="1:68" x14ac:dyDescent="0.25">
      <c r="C804" t="s">
        <v>12</v>
      </c>
      <c r="D804">
        <v>28.752000000000006</v>
      </c>
      <c r="H804" s="1">
        <v>42611</v>
      </c>
      <c r="I804">
        <v>632.18799999999999</v>
      </c>
      <c r="K804" s="1">
        <v>42611</v>
      </c>
      <c r="L804">
        <v>632.18799999999999</v>
      </c>
      <c r="N804" s="1">
        <v>42181</v>
      </c>
      <c r="O804">
        <v>1592.1960000000001</v>
      </c>
      <c r="Q804" s="1">
        <v>41975</v>
      </c>
      <c r="R804">
        <v>1771.8079999999998</v>
      </c>
      <c r="T804" s="1">
        <v>42450</v>
      </c>
      <c r="U804">
        <v>645.70600000000002</v>
      </c>
      <c r="Y804" t="s">
        <v>3065</v>
      </c>
      <c r="Z804">
        <v>597.13200000000006</v>
      </c>
      <c r="AB804" t="s">
        <v>3125</v>
      </c>
      <c r="AC804">
        <v>3040</v>
      </c>
      <c r="AE804" t="s">
        <v>1785</v>
      </c>
      <c r="AF804">
        <v>16656.199999999997</v>
      </c>
      <c r="AJ804" t="s">
        <v>3125</v>
      </c>
      <c r="AK804">
        <v>3040</v>
      </c>
      <c r="AN804" t="s">
        <v>3065</v>
      </c>
      <c r="AO804">
        <v>597.13200000000006</v>
      </c>
      <c r="AQ804" t="s">
        <v>3065</v>
      </c>
      <c r="AR804">
        <v>597.13200000000006</v>
      </c>
      <c r="AV804" t="s">
        <v>3065</v>
      </c>
      <c r="AW804">
        <v>597.13200000000006</v>
      </c>
      <c r="BA804" t="s">
        <v>846</v>
      </c>
      <c r="BB804" t="s">
        <v>10948</v>
      </c>
      <c r="BC804">
        <v>123.876</v>
      </c>
      <c r="BE804" t="s">
        <v>1939</v>
      </c>
      <c r="BF804" t="s">
        <v>10948</v>
      </c>
      <c r="BG804">
        <v>67.419000000000011</v>
      </c>
      <c r="BI804" t="s">
        <v>1407</v>
      </c>
      <c r="BJ804" t="s">
        <v>10948</v>
      </c>
      <c r="BK804">
        <v>72.128000000000014</v>
      </c>
      <c r="BM804" t="s">
        <v>1796</v>
      </c>
      <c r="BN804" t="s">
        <v>10948</v>
      </c>
      <c r="BO804" t="s">
        <v>79</v>
      </c>
      <c r="BP804">
        <v>152.08199999999999</v>
      </c>
    </row>
    <row r="805" spans="1:68" x14ac:dyDescent="0.25">
      <c r="C805" t="s">
        <v>21</v>
      </c>
      <c r="D805">
        <v>9.5840000000000014</v>
      </c>
      <c r="H805" s="1">
        <v>42612</v>
      </c>
      <c r="I805">
        <v>1656.87</v>
      </c>
      <c r="K805" s="1">
        <v>42612</v>
      </c>
      <c r="L805">
        <v>1656.87</v>
      </c>
      <c r="N805" s="1">
        <v>42180</v>
      </c>
      <c r="O805">
        <v>857.08</v>
      </c>
      <c r="Q805" s="1">
        <v>41958</v>
      </c>
      <c r="R805">
        <v>1780.8220000000003</v>
      </c>
      <c r="T805" s="1">
        <v>41752</v>
      </c>
      <c r="U805">
        <v>643.9799999999999</v>
      </c>
      <c r="Y805" t="s">
        <v>1872</v>
      </c>
      <c r="Z805">
        <v>1396.21</v>
      </c>
      <c r="AB805" t="s">
        <v>3065</v>
      </c>
      <c r="AC805">
        <v>597.13200000000006</v>
      </c>
      <c r="AE805" t="s">
        <v>3144</v>
      </c>
      <c r="AF805">
        <v>125.17200000000001</v>
      </c>
      <c r="AJ805" t="s">
        <v>3065</v>
      </c>
      <c r="AK805">
        <v>597.13200000000006</v>
      </c>
      <c r="AN805" t="s">
        <v>1872</v>
      </c>
      <c r="AO805">
        <v>1396.21</v>
      </c>
      <c r="AQ805" t="s">
        <v>1872</v>
      </c>
      <c r="AR805">
        <v>1396.21</v>
      </c>
      <c r="AV805" t="s">
        <v>1872</v>
      </c>
      <c r="AW805">
        <v>1396.21</v>
      </c>
      <c r="BA805" t="s">
        <v>2577</v>
      </c>
      <c r="BB805" t="s">
        <v>10948</v>
      </c>
      <c r="BC805">
        <v>13.48</v>
      </c>
      <c r="BE805" t="s">
        <v>2757</v>
      </c>
      <c r="BF805" t="s">
        <v>10948</v>
      </c>
      <c r="BG805">
        <v>67.088000000000008</v>
      </c>
      <c r="BI805" t="s">
        <v>2631</v>
      </c>
      <c r="BJ805" t="s">
        <v>10948</v>
      </c>
      <c r="BK805">
        <v>21.12</v>
      </c>
      <c r="BM805" t="s">
        <v>1396</v>
      </c>
      <c r="BN805" t="s">
        <v>10948</v>
      </c>
      <c r="BO805" t="s">
        <v>79</v>
      </c>
      <c r="BP805">
        <v>303.92</v>
      </c>
    </row>
    <row r="806" spans="1:68" x14ac:dyDescent="0.25">
      <c r="A806" t="s">
        <v>583</v>
      </c>
      <c r="B806" t="s">
        <v>10948</v>
      </c>
      <c r="C806" t="s">
        <v>55</v>
      </c>
      <c r="D806">
        <v>29.52</v>
      </c>
      <c r="H806" s="1">
        <v>42613</v>
      </c>
      <c r="I806">
        <v>23.968000000000004</v>
      </c>
      <c r="K806" s="1">
        <v>42613</v>
      </c>
      <c r="L806">
        <v>23.968000000000004</v>
      </c>
      <c r="N806" s="1">
        <v>42178</v>
      </c>
      <c r="O806">
        <v>836.95799999999997</v>
      </c>
      <c r="Q806" s="1">
        <v>42269</v>
      </c>
      <c r="R806">
        <v>1783.5040000000001</v>
      </c>
      <c r="T806" s="1">
        <v>41931</v>
      </c>
      <c r="U806">
        <v>641.10400000000004</v>
      </c>
      <c r="Y806" t="s">
        <v>3251</v>
      </c>
      <c r="Z806">
        <v>447.96800000000007</v>
      </c>
      <c r="AB806" t="s">
        <v>1872</v>
      </c>
      <c r="AC806">
        <v>1396.21</v>
      </c>
      <c r="AE806" t="s">
        <v>1408</v>
      </c>
      <c r="AF806">
        <v>88.16</v>
      </c>
      <c r="AJ806" t="s">
        <v>1872</v>
      </c>
      <c r="AK806">
        <v>1396.21</v>
      </c>
      <c r="AN806" t="s">
        <v>3251</v>
      </c>
      <c r="AO806">
        <v>447.96800000000007</v>
      </c>
      <c r="AQ806" t="s">
        <v>3251</v>
      </c>
      <c r="AR806">
        <v>447.96800000000007</v>
      </c>
      <c r="AV806" t="s">
        <v>3251</v>
      </c>
      <c r="AW806">
        <v>447.96800000000007</v>
      </c>
      <c r="BA806" t="s">
        <v>2991</v>
      </c>
      <c r="BB806" t="s">
        <v>10948</v>
      </c>
      <c r="BC806">
        <v>67.959999999999994</v>
      </c>
      <c r="BE806" t="s">
        <v>1786</v>
      </c>
      <c r="BF806" t="s">
        <v>10948</v>
      </c>
      <c r="BG806">
        <v>67.048000000000002</v>
      </c>
      <c r="BI806" t="s">
        <v>1784</v>
      </c>
      <c r="BJ806" t="s">
        <v>10948</v>
      </c>
      <c r="BK806">
        <v>71.12</v>
      </c>
      <c r="BM806" t="s">
        <v>2859</v>
      </c>
      <c r="BN806" t="s">
        <v>10948</v>
      </c>
      <c r="BO806" t="s">
        <v>79</v>
      </c>
      <c r="BP806">
        <v>7.98</v>
      </c>
    </row>
    <row r="807" spans="1:68" x14ac:dyDescent="0.25">
      <c r="C807" t="s">
        <v>79</v>
      </c>
      <c r="D807">
        <v>59.040000000000006</v>
      </c>
      <c r="H807" s="1">
        <v>42614</v>
      </c>
      <c r="I807">
        <v>5766.1519999999991</v>
      </c>
      <c r="K807" s="1">
        <v>42614</v>
      </c>
      <c r="L807">
        <v>5766.1519999999991</v>
      </c>
      <c r="N807" s="1">
        <v>42177</v>
      </c>
      <c r="O807">
        <v>2018.953</v>
      </c>
      <c r="Q807" s="1">
        <v>42338</v>
      </c>
      <c r="R807">
        <v>1798.3970000000004</v>
      </c>
      <c r="T807" s="1">
        <v>42460</v>
      </c>
      <c r="U807">
        <v>640.76200000000006</v>
      </c>
      <c r="Y807" t="s">
        <v>3023</v>
      </c>
      <c r="Z807">
        <v>101.99400000000001</v>
      </c>
      <c r="AB807" t="s">
        <v>3251</v>
      </c>
      <c r="AC807">
        <v>447.96800000000007</v>
      </c>
      <c r="AE807" t="s">
        <v>1563</v>
      </c>
      <c r="AF807">
        <v>251.76000000000002</v>
      </c>
      <c r="AJ807" t="s">
        <v>3251</v>
      </c>
      <c r="AK807">
        <v>447.96800000000007</v>
      </c>
      <c r="AN807" t="s">
        <v>3023</v>
      </c>
      <c r="AO807">
        <v>101.99400000000001</v>
      </c>
      <c r="AQ807" t="s">
        <v>3023</v>
      </c>
      <c r="AR807">
        <v>101.99400000000001</v>
      </c>
      <c r="AV807" t="s">
        <v>3023</v>
      </c>
      <c r="AW807">
        <v>101.99400000000001</v>
      </c>
      <c r="BA807" t="s">
        <v>1818</v>
      </c>
      <c r="BB807" t="s">
        <v>10948</v>
      </c>
      <c r="BC807">
        <v>178.92000000000002</v>
      </c>
      <c r="BE807" t="s">
        <v>2786</v>
      </c>
      <c r="BF807" t="s">
        <v>10948</v>
      </c>
      <c r="BG807">
        <v>66.92</v>
      </c>
      <c r="BI807" t="s">
        <v>3074</v>
      </c>
      <c r="BJ807" t="s">
        <v>10948</v>
      </c>
      <c r="BK807">
        <v>11.648000000000001</v>
      </c>
      <c r="BM807" t="s">
        <v>1679</v>
      </c>
      <c r="BN807" t="s">
        <v>10948</v>
      </c>
      <c r="BO807" t="s">
        <v>79</v>
      </c>
      <c r="BP807">
        <v>55.48</v>
      </c>
    </row>
    <row r="808" spans="1:68" x14ac:dyDescent="0.25">
      <c r="C808" t="s">
        <v>21</v>
      </c>
      <c r="D808">
        <v>17.712</v>
      </c>
      <c r="H808" s="1">
        <v>42615</v>
      </c>
      <c r="I808">
        <v>6792.1929999999993</v>
      </c>
      <c r="K808" s="1">
        <v>42615</v>
      </c>
      <c r="L808">
        <v>6792.1929999999993</v>
      </c>
      <c r="N808" s="1">
        <v>42176</v>
      </c>
      <c r="O808">
        <v>107.97600000000001</v>
      </c>
      <c r="Q808" s="1">
        <v>42512</v>
      </c>
      <c r="R808">
        <v>1799.2</v>
      </c>
      <c r="T808" s="1">
        <v>42243</v>
      </c>
      <c r="U808">
        <v>639.97400000000016</v>
      </c>
      <c r="Y808" t="s">
        <v>3255</v>
      </c>
      <c r="Z808">
        <v>3404.5</v>
      </c>
      <c r="AB808" t="s">
        <v>3023</v>
      </c>
      <c r="AC808">
        <v>101.99400000000001</v>
      </c>
      <c r="AE808" t="s">
        <v>2951</v>
      </c>
      <c r="AF808">
        <v>84.832000000000008</v>
      </c>
      <c r="AJ808" t="s">
        <v>3023</v>
      </c>
      <c r="AK808">
        <v>101.99400000000001</v>
      </c>
      <c r="AN808" t="s">
        <v>3255</v>
      </c>
      <c r="AO808">
        <v>3404.5</v>
      </c>
      <c r="AQ808" t="s">
        <v>3255</v>
      </c>
      <c r="AR808">
        <v>3404.5</v>
      </c>
      <c r="AV808" t="s">
        <v>3255</v>
      </c>
      <c r="AW808">
        <v>3404.5</v>
      </c>
      <c r="BA808" t="s">
        <v>239</v>
      </c>
      <c r="BB808" t="s">
        <v>10948</v>
      </c>
      <c r="BC808">
        <v>70.335999999999999</v>
      </c>
      <c r="BE808" t="s">
        <v>1711</v>
      </c>
      <c r="BF808" t="s">
        <v>10948</v>
      </c>
      <c r="BG808">
        <v>66.884999999999991</v>
      </c>
      <c r="BI808" t="s">
        <v>2767</v>
      </c>
      <c r="BJ808" t="s">
        <v>10948</v>
      </c>
      <c r="BK808">
        <v>30.36</v>
      </c>
      <c r="BM808" t="s">
        <v>57</v>
      </c>
      <c r="BN808" t="s">
        <v>10948</v>
      </c>
      <c r="BO808" t="s">
        <v>79</v>
      </c>
      <c r="BP808">
        <v>35.466000000000001</v>
      </c>
    </row>
    <row r="809" spans="1:68" x14ac:dyDescent="0.25">
      <c r="A809" t="s">
        <v>898</v>
      </c>
      <c r="B809" t="s">
        <v>10948</v>
      </c>
      <c r="C809" t="s">
        <v>79</v>
      </c>
      <c r="D809">
        <v>6.8880000000000017</v>
      </c>
      <c r="H809" s="1">
        <v>42616</v>
      </c>
      <c r="I809">
        <v>2365.5960000000009</v>
      </c>
      <c r="K809" s="1">
        <v>42616</v>
      </c>
      <c r="L809">
        <v>2365.5960000000009</v>
      </c>
      <c r="N809" s="1">
        <v>42175</v>
      </c>
      <c r="O809">
        <v>829.5440000000001</v>
      </c>
      <c r="Q809" s="1">
        <v>41767</v>
      </c>
      <c r="R809">
        <v>1799.9699999999998</v>
      </c>
      <c r="T809" s="1">
        <v>42917</v>
      </c>
      <c r="U809">
        <v>639.83000000000004</v>
      </c>
      <c r="Y809" t="s">
        <v>1680</v>
      </c>
      <c r="Z809">
        <v>17030.311999999998</v>
      </c>
      <c r="AB809" t="s">
        <v>3255</v>
      </c>
      <c r="AC809">
        <v>3404.5</v>
      </c>
      <c r="AE809" t="s">
        <v>2786</v>
      </c>
      <c r="AF809">
        <v>279.63</v>
      </c>
      <c r="AJ809" t="s">
        <v>3255</v>
      </c>
      <c r="AK809">
        <v>3404.5</v>
      </c>
      <c r="AN809" t="s">
        <v>1680</v>
      </c>
      <c r="AO809">
        <v>17030.311999999998</v>
      </c>
      <c r="AQ809" t="s">
        <v>1680</v>
      </c>
      <c r="AR809">
        <v>17030.311999999998</v>
      </c>
      <c r="AV809" t="s">
        <v>1680</v>
      </c>
      <c r="AW809">
        <v>17030.311999999998</v>
      </c>
      <c r="BA809" t="s">
        <v>1230</v>
      </c>
      <c r="BB809" t="s">
        <v>10948</v>
      </c>
      <c r="BC809">
        <v>124.25</v>
      </c>
      <c r="BE809" t="s">
        <v>2500</v>
      </c>
      <c r="BF809" t="s">
        <v>10948</v>
      </c>
      <c r="BG809">
        <v>66.8</v>
      </c>
      <c r="BI809" t="s">
        <v>847</v>
      </c>
      <c r="BJ809" t="s">
        <v>10948</v>
      </c>
      <c r="BK809">
        <v>1.98</v>
      </c>
      <c r="BM809" t="s">
        <v>470</v>
      </c>
      <c r="BN809" t="s">
        <v>10948</v>
      </c>
      <c r="BO809" t="s">
        <v>79</v>
      </c>
      <c r="BP809">
        <v>465.18</v>
      </c>
    </row>
    <row r="810" spans="1:68" x14ac:dyDescent="0.25">
      <c r="C810" t="s">
        <v>12</v>
      </c>
      <c r="D810">
        <v>17.220000000000006</v>
      </c>
      <c r="H810" s="1">
        <v>42617</v>
      </c>
      <c r="I810">
        <v>4532.0420000000004</v>
      </c>
      <c r="K810" s="1">
        <v>42617</v>
      </c>
      <c r="L810">
        <v>4532.0420000000004</v>
      </c>
      <c r="N810" s="1">
        <v>42174</v>
      </c>
      <c r="O810">
        <v>446.346</v>
      </c>
      <c r="Q810" s="1">
        <v>43050</v>
      </c>
      <c r="R810">
        <v>1815.2180000000001</v>
      </c>
      <c r="T810" s="1">
        <v>41742</v>
      </c>
      <c r="U810">
        <v>638.57600000000014</v>
      </c>
      <c r="Y810" t="s">
        <v>174</v>
      </c>
      <c r="Z810">
        <v>4770.6330000000007</v>
      </c>
      <c r="AB810" t="s">
        <v>1680</v>
      </c>
      <c r="AC810">
        <v>17030.311999999998</v>
      </c>
      <c r="AE810" t="s">
        <v>1640</v>
      </c>
      <c r="AF810">
        <v>1268.922</v>
      </c>
      <c r="AJ810" t="s">
        <v>1680</v>
      </c>
      <c r="AK810">
        <v>17030.311999999998</v>
      </c>
      <c r="AN810" t="s">
        <v>174</v>
      </c>
      <c r="AO810">
        <v>4770.6330000000007</v>
      </c>
      <c r="AQ810" t="s">
        <v>174</v>
      </c>
      <c r="AR810">
        <v>4770.6330000000007</v>
      </c>
      <c r="AV810" t="s">
        <v>174</v>
      </c>
      <c r="AW810">
        <v>4770.6330000000007</v>
      </c>
      <c r="BA810" t="s">
        <v>2104</v>
      </c>
      <c r="BB810" t="s">
        <v>10948</v>
      </c>
      <c r="BC810">
        <v>47.97</v>
      </c>
      <c r="BE810" t="s">
        <v>368</v>
      </c>
      <c r="BF810" t="s">
        <v>10948</v>
      </c>
      <c r="BG810">
        <v>66.751999999999995</v>
      </c>
      <c r="BI810" t="s">
        <v>2374</v>
      </c>
      <c r="BJ810" t="s">
        <v>10948</v>
      </c>
      <c r="BK810">
        <v>63.72</v>
      </c>
      <c r="BM810" t="s">
        <v>2770</v>
      </c>
      <c r="BN810" t="s">
        <v>10948</v>
      </c>
      <c r="BO810" t="s">
        <v>79</v>
      </c>
      <c r="BP810">
        <v>14.122</v>
      </c>
    </row>
    <row r="811" spans="1:68" x14ac:dyDescent="0.25">
      <c r="A811" t="s">
        <v>306</v>
      </c>
      <c r="B811" t="s">
        <v>10948</v>
      </c>
      <c r="C811" t="s">
        <v>55</v>
      </c>
      <c r="D811">
        <v>83.699999999999989</v>
      </c>
      <c r="H811" s="1">
        <v>42618</v>
      </c>
      <c r="I811">
        <v>5226.348</v>
      </c>
      <c r="K811" s="1">
        <v>42618</v>
      </c>
      <c r="L811">
        <v>5226.348</v>
      </c>
      <c r="N811" s="1">
        <v>42173</v>
      </c>
      <c r="O811">
        <v>1883.087</v>
      </c>
      <c r="Q811" s="1">
        <v>42957</v>
      </c>
      <c r="R811">
        <v>1823.0700000000004</v>
      </c>
      <c r="T811" s="1">
        <v>42693</v>
      </c>
      <c r="U811">
        <v>638.4620000000001</v>
      </c>
      <c r="Y811" t="s">
        <v>646</v>
      </c>
      <c r="Z811">
        <v>333.56399999999996</v>
      </c>
      <c r="AB811" t="s">
        <v>174</v>
      </c>
      <c r="AC811">
        <v>4770.6330000000007</v>
      </c>
      <c r="AE811" t="s">
        <v>241</v>
      </c>
      <c r="AF811">
        <v>3861.056</v>
      </c>
      <c r="AJ811" t="s">
        <v>174</v>
      </c>
      <c r="AK811">
        <v>4770.6330000000007</v>
      </c>
      <c r="AN811" t="s">
        <v>646</v>
      </c>
      <c r="AO811">
        <v>333.56399999999996</v>
      </c>
      <c r="AQ811" t="s">
        <v>646</v>
      </c>
      <c r="AR811">
        <v>333.56399999999996</v>
      </c>
      <c r="AV811" t="s">
        <v>646</v>
      </c>
      <c r="AW811">
        <v>333.56399999999996</v>
      </c>
      <c r="BA811" t="s">
        <v>1950</v>
      </c>
      <c r="BB811" t="s">
        <v>10948</v>
      </c>
      <c r="BC811">
        <v>58.415999999999997</v>
      </c>
      <c r="BE811" t="s">
        <v>2390</v>
      </c>
      <c r="BF811" t="s">
        <v>10948</v>
      </c>
      <c r="BG811">
        <v>66.56</v>
      </c>
      <c r="BI811" t="s">
        <v>3010</v>
      </c>
      <c r="BJ811" t="s">
        <v>10948</v>
      </c>
      <c r="BK811">
        <v>158.928</v>
      </c>
      <c r="BM811" t="s">
        <v>1709</v>
      </c>
      <c r="BN811" t="s">
        <v>10948</v>
      </c>
      <c r="BO811" t="s">
        <v>79</v>
      </c>
      <c r="BP811">
        <v>76.679999999999993</v>
      </c>
    </row>
    <row r="812" spans="1:68" x14ac:dyDescent="0.25">
      <c r="C812" t="s">
        <v>21</v>
      </c>
      <c r="D812">
        <v>5.0220000000000002</v>
      </c>
      <c r="H812" s="1">
        <v>42619</v>
      </c>
      <c r="I812">
        <v>1313.5360000000001</v>
      </c>
      <c r="K812" s="1">
        <v>42619</v>
      </c>
      <c r="L812">
        <v>1313.5360000000001</v>
      </c>
      <c r="N812" s="1">
        <v>42171</v>
      </c>
      <c r="O812">
        <v>3443.904</v>
      </c>
      <c r="Q812" s="1">
        <v>41726</v>
      </c>
      <c r="R812">
        <v>1823.8039999999999</v>
      </c>
      <c r="T812" s="1">
        <v>42438</v>
      </c>
      <c r="U812">
        <v>635.6</v>
      </c>
      <c r="Y812" t="s">
        <v>1202</v>
      </c>
      <c r="Z812">
        <v>147.26</v>
      </c>
      <c r="AB812" t="s">
        <v>646</v>
      </c>
      <c r="AC812">
        <v>333.56399999999996</v>
      </c>
      <c r="AE812" t="s">
        <v>1049</v>
      </c>
      <c r="AF812">
        <v>1329.8999999999999</v>
      </c>
      <c r="AJ812" t="s">
        <v>646</v>
      </c>
      <c r="AK812">
        <v>333.56399999999996</v>
      </c>
      <c r="AN812" t="s">
        <v>1202</v>
      </c>
      <c r="AO812">
        <v>147.26</v>
      </c>
      <c r="AQ812" t="s">
        <v>1202</v>
      </c>
      <c r="AR812">
        <v>147.26</v>
      </c>
      <c r="AV812" t="s">
        <v>1202</v>
      </c>
      <c r="AW812">
        <v>147.26</v>
      </c>
      <c r="BA812" t="s">
        <v>446</v>
      </c>
      <c r="BB812" t="s">
        <v>10948</v>
      </c>
      <c r="BC812">
        <v>62.400000000000006</v>
      </c>
      <c r="BE812" t="s">
        <v>2323</v>
      </c>
      <c r="BF812" t="s">
        <v>10948</v>
      </c>
      <c r="BG812">
        <v>66.096000000000004</v>
      </c>
      <c r="BI812" t="s">
        <v>846</v>
      </c>
      <c r="BJ812" t="s">
        <v>10948</v>
      </c>
      <c r="BK812">
        <v>123.876</v>
      </c>
      <c r="BM812" t="s">
        <v>871</v>
      </c>
      <c r="BN812" t="s">
        <v>10948</v>
      </c>
      <c r="BO812" t="s">
        <v>79</v>
      </c>
      <c r="BP812">
        <v>17.48</v>
      </c>
    </row>
    <row r="813" spans="1:68" x14ac:dyDescent="0.25">
      <c r="A813" t="s">
        <v>1189</v>
      </c>
      <c r="B813" t="s">
        <v>10948</v>
      </c>
      <c r="C813" t="s">
        <v>79</v>
      </c>
      <c r="D813">
        <v>205.60400000000004</v>
      </c>
      <c r="H813" s="1">
        <v>42621</v>
      </c>
      <c r="I813">
        <v>4493.9835999999996</v>
      </c>
      <c r="K813" s="1">
        <v>42621</v>
      </c>
      <c r="L813">
        <v>4493.9835999999996</v>
      </c>
      <c r="N813" s="1">
        <v>42170</v>
      </c>
      <c r="O813">
        <v>734.14400000000001</v>
      </c>
      <c r="Q813" s="1">
        <v>41810</v>
      </c>
      <c r="R813">
        <v>1828.9496000000001</v>
      </c>
      <c r="T813" s="1">
        <v>42086</v>
      </c>
      <c r="U813">
        <v>633.30199999999991</v>
      </c>
      <c r="Y813" t="s">
        <v>1999</v>
      </c>
      <c r="Z813">
        <v>675.12</v>
      </c>
      <c r="AB813" t="s">
        <v>1202</v>
      </c>
      <c r="AC813">
        <v>147.26</v>
      </c>
      <c r="AE813" t="s">
        <v>452</v>
      </c>
      <c r="AF813">
        <v>338.98</v>
      </c>
      <c r="AJ813" t="s">
        <v>1202</v>
      </c>
      <c r="AK813">
        <v>147.26</v>
      </c>
      <c r="AN813" t="s">
        <v>1999</v>
      </c>
      <c r="AO813">
        <v>675.12</v>
      </c>
      <c r="AQ813" t="s">
        <v>1999</v>
      </c>
      <c r="AR813">
        <v>675.12</v>
      </c>
      <c r="AV813" t="s">
        <v>1999</v>
      </c>
      <c r="AW813">
        <v>675.12</v>
      </c>
      <c r="BA813" t="s">
        <v>2358</v>
      </c>
      <c r="BB813" t="s">
        <v>10948</v>
      </c>
      <c r="BC813">
        <v>63.88</v>
      </c>
      <c r="BE813" t="s">
        <v>595</v>
      </c>
      <c r="BF813" t="s">
        <v>10948</v>
      </c>
      <c r="BG813">
        <v>66.080000000000013</v>
      </c>
      <c r="BI813" t="s">
        <v>2577</v>
      </c>
      <c r="BJ813" t="s">
        <v>10948</v>
      </c>
      <c r="BK813">
        <v>13.48</v>
      </c>
      <c r="BM813" t="s">
        <v>1442</v>
      </c>
      <c r="BN813" t="s">
        <v>10948</v>
      </c>
      <c r="BO813" t="s">
        <v>79</v>
      </c>
      <c r="BP813">
        <v>2079.4</v>
      </c>
    </row>
    <row r="814" spans="1:68" x14ac:dyDescent="0.25">
      <c r="C814" t="s">
        <v>21</v>
      </c>
      <c r="D814">
        <v>33.568000000000005</v>
      </c>
      <c r="H814" s="1">
        <v>42622</v>
      </c>
      <c r="I814">
        <v>84.992000000000019</v>
      </c>
      <c r="K814" s="1">
        <v>42622</v>
      </c>
      <c r="L814">
        <v>84.992000000000019</v>
      </c>
      <c r="N814" s="1">
        <v>42169</v>
      </c>
      <c r="O814">
        <v>51.072000000000003</v>
      </c>
      <c r="Q814" s="1">
        <v>42730</v>
      </c>
      <c r="R814">
        <v>1829.4179999999999</v>
      </c>
      <c r="T814" s="1">
        <v>42611</v>
      </c>
      <c r="U814">
        <v>632.18799999999999</v>
      </c>
      <c r="Y814" t="s">
        <v>56</v>
      </c>
      <c r="Z814">
        <v>239.58000000000004</v>
      </c>
      <c r="AB814" t="s">
        <v>1999</v>
      </c>
      <c r="AC814">
        <v>675.12</v>
      </c>
      <c r="AE814" t="s">
        <v>1316</v>
      </c>
      <c r="AF814">
        <v>1545.816</v>
      </c>
      <c r="AJ814" t="s">
        <v>1999</v>
      </c>
      <c r="AK814">
        <v>675.12</v>
      </c>
      <c r="AN814" t="s">
        <v>56</v>
      </c>
      <c r="AO814">
        <v>239.58000000000004</v>
      </c>
      <c r="AQ814" t="s">
        <v>56</v>
      </c>
      <c r="AR814">
        <v>239.58000000000004</v>
      </c>
      <c r="AV814" t="s">
        <v>56</v>
      </c>
      <c r="AW814">
        <v>239.58000000000004</v>
      </c>
      <c r="BA814" t="s">
        <v>3156</v>
      </c>
      <c r="BB814" t="s">
        <v>10948</v>
      </c>
      <c r="BC814">
        <v>280</v>
      </c>
      <c r="BE814" t="s">
        <v>1153</v>
      </c>
      <c r="BF814" t="s">
        <v>10948</v>
      </c>
      <c r="BG814">
        <v>65.808000000000021</v>
      </c>
      <c r="BI814" t="s">
        <v>2991</v>
      </c>
      <c r="BJ814" t="s">
        <v>10948</v>
      </c>
      <c r="BK814">
        <v>67.959999999999994</v>
      </c>
      <c r="BM814" t="s">
        <v>1247</v>
      </c>
      <c r="BN814" t="s">
        <v>10948</v>
      </c>
      <c r="BO814" t="s">
        <v>79</v>
      </c>
      <c r="BP814">
        <v>201.69600000000003</v>
      </c>
    </row>
    <row r="815" spans="1:68" x14ac:dyDescent="0.25">
      <c r="A815" t="s">
        <v>1895</v>
      </c>
      <c r="B815" t="s">
        <v>10948</v>
      </c>
      <c r="C815" t="s">
        <v>55</v>
      </c>
      <c r="D815">
        <v>22.385999999999996</v>
      </c>
      <c r="H815" s="1">
        <v>42623</v>
      </c>
      <c r="I815">
        <v>2094.3240000000005</v>
      </c>
      <c r="K815" s="1">
        <v>42623</v>
      </c>
      <c r="L815">
        <v>2094.3240000000005</v>
      </c>
      <c r="N815" s="1">
        <v>42168</v>
      </c>
      <c r="O815">
        <v>1128.8979999999999</v>
      </c>
      <c r="Q815" s="1">
        <v>42873</v>
      </c>
      <c r="R815">
        <v>1830.508</v>
      </c>
      <c r="T815" s="1">
        <v>42720</v>
      </c>
      <c r="U815">
        <v>628.54199999999992</v>
      </c>
      <c r="Y815" t="s">
        <v>2792</v>
      </c>
      <c r="Z815">
        <v>357.61600000000004</v>
      </c>
      <c r="AB815" t="s">
        <v>56</v>
      </c>
      <c r="AC815">
        <v>239.58000000000004</v>
      </c>
      <c r="AE815" t="s">
        <v>2619</v>
      </c>
      <c r="AF815">
        <v>281.65800000000002</v>
      </c>
      <c r="AJ815" t="s">
        <v>56</v>
      </c>
      <c r="AK815">
        <v>239.58000000000004</v>
      </c>
      <c r="AN815" t="s">
        <v>2792</v>
      </c>
      <c r="AO815">
        <v>357.61600000000004</v>
      </c>
      <c r="AQ815" t="s">
        <v>2792</v>
      </c>
      <c r="AR815">
        <v>357.61600000000004</v>
      </c>
      <c r="AV815" t="s">
        <v>2792</v>
      </c>
      <c r="AW815">
        <v>357.61600000000004</v>
      </c>
      <c r="BA815" t="s">
        <v>1284</v>
      </c>
      <c r="BB815" t="s">
        <v>10948</v>
      </c>
      <c r="BC815">
        <v>13.616</v>
      </c>
      <c r="BE815" t="s">
        <v>814</v>
      </c>
      <c r="BF815" t="s">
        <v>10948</v>
      </c>
      <c r="BG815">
        <v>65.52000000000001</v>
      </c>
      <c r="BI815" t="s">
        <v>1818</v>
      </c>
      <c r="BJ815" t="s">
        <v>10948</v>
      </c>
      <c r="BK815">
        <v>178.92000000000002</v>
      </c>
      <c r="BM815" t="s">
        <v>1306</v>
      </c>
      <c r="BN815" t="s">
        <v>10948</v>
      </c>
      <c r="BO815" t="s">
        <v>79</v>
      </c>
      <c r="BP815">
        <v>82.64</v>
      </c>
    </row>
    <row r="816" spans="1:68" x14ac:dyDescent="0.25">
      <c r="C816" t="s">
        <v>79</v>
      </c>
      <c r="D816">
        <v>105.53400000000001</v>
      </c>
      <c r="H816" s="1">
        <v>42624</v>
      </c>
      <c r="I816">
        <v>6501.5860000000011</v>
      </c>
      <c r="K816" s="1">
        <v>42624</v>
      </c>
      <c r="L816">
        <v>6501.5860000000011</v>
      </c>
      <c r="N816" s="1">
        <v>42167</v>
      </c>
      <c r="O816">
        <v>174.47600000000003</v>
      </c>
      <c r="Q816" s="1">
        <v>41863</v>
      </c>
      <c r="R816">
        <v>1832.38</v>
      </c>
      <c r="T816" s="1">
        <v>42017</v>
      </c>
      <c r="U816">
        <v>622.27800000000002</v>
      </c>
      <c r="Y816" t="s">
        <v>2313</v>
      </c>
      <c r="Z816">
        <v>151.06200000000001</v>
      </c>
      <c r="AB816" t="s">
        <v>2792</v>
      </c>
      <c r="AC816">
        <v>357.61600000000004</v>
      </c>
      <c r="AE816" t="s">
        <v>2335</v>
      </c>
      <c r="AF816">
        <v>171.39</v>
      </c>
      <c r="AJ816" t="s">
        <v>2792</v>
      </c>
      <c r="AK816">
        <v>357.61600000000004</v>
      </c>
      <c r="AN816" t="s">
        <v>2313</v>
      </c>
      <c r="AO816">
        <v>151.06200000000001</v>
      </c>
      <c r="AQ816" t="s">
        <v>2313</v>
      </c>
      <c r="AR816">
        <v>151.06200000000001</v>
      </c>
      <c r="AV816" t="s">
        <v>2313</v>
      </c>
      <c r="AW816">
        <v>151.06200000000001</v>
      </c>
      <c r="BA816" t="s">
        <v>1387</v>
      </c>
      <c r="BB816" t="s">
        <v>10948</v>
      </c>
      <c r="BC816">
        <v>144.96</v>
      </c>
      <c r="BE816" t="s">
        <v>1246</v>
      </c>
      <c r="BF816" t="s">
        <v>10948</v>
      </c>
      <c r="BG816">
        <v>65.08</v>
      </c>
      <c r="BI816" t="s">
        <v>239</v>
      </c>
      <c r="BJ816" t="s">
        <v>10948</v>
      </c>
      <c r="BK816">
        <v>70.335999999999999</v>
      </c>
      <c r="BM816" t="s">
        <v>2839</v>
      </c>
      <c r="BN816" t="s">
        <v>10948</v>
      </c>
      <c r="BO816" t="s">
        <v>79</v>
      </c>
      <c r="BP816">
        <v>39.76</v>
      </c>
    </row>
    <row r="817" spans="1:68" x14ac:dyDescent="0.25">
      <c r="C817" t="s">
        <v>21</v>
      </c>
      <c r="D817">
        <v>38.376000000000005</v>
      </c>
      <c r="H817" s="1">
        <v>42625</v>
      </c>
      <c r="I817">
        <v>2043.7920000000001</v>
      </c>
      <c r="K817" s="1">
        <v>42625</v>
      </c>
      <c r="L817">
        <v>2043.7920000000001</v>
      </c>
      <c r="N817" s="1">
        <v>42166</v>
      </c>
      <c r="O817">
        <v>3373.5640000000003</v>
      </c>
      <c r="Q817" s="1">
        <v>42267</v>
      </c>
      <c r="R817">
        <v>1836.0520000000001</v>
      </c>
      <c r="T817" s="1">
        <v>41817</v>
      </c>
      <c r="U817">
        <v>616.14</v>
      </c>
      <c r="Y817" t="s">
        <v>461</v>
      </c>
      <c r="Z817">
        <v>203.94</v>
      </c>
      <c r="AB817" t="s">
        <v>2313</v>
      </c>
      <c r="AC817">
        <v>151.06200000000001</v>
      </c>
      <c r="AE817" t="s">
        <v>1450</v>
      </c>
      <c r="AF817">
        <v>18.25</v>
      </c>
      <c r="AJ817" t="s">
        <v>2313</v>
      </c>
      <c r="AK817">
        <v>151.06200000000001</v>
      </c>
      <c r="AN817" t="s">
        <v>461</v>
      </c>
      <c r="AO817">
        <v>203.94</v>
      </c>
      <c r="AQ817" t="s">
        <v>461</v>
      </c>
      <c r="AR817">
        <v>203.94</v>
      </c>
      <c r="AV817" t="s">
        <v>461</v>
      </c>
      <c r="AW817">
        <v>203.94</v>
      </c>
      <c r="BA817" t="s">
        <v>166</v>
      </c>
      <c r="BB817" t="s">
        <v>10948</v>
      </c>
      <c r="BC817">
        <v>17.12</v>
      </c>
      <c r="BE817" t="s">
        <v>1572</v>
      </c>
      <c r="BF817" t="s">
        <v>10948</v>
      </c>
      <c r="BG817">
        <v>64.971999999999994</v>
      </c>
      <c r="BI817" t="s">
        <v>1230</v>
      </c>
      <c r="BJ817" t="s">
        <v>10948</v>
      </c>
      <c r="BK817">
        <v>124.25</v>
      </c>
      <c r="BM817" t="s">
        <v>964</v>
      </c>
      <c r="BN817" t="s">
        <v>10948</v>
      </c>
      <c r="BO817" t="s">
        <v>79</v>
      </c>
      <c r="BP817">
        <v>54.711999999999996</v>
      </c>
    </row>
    <row r="818" spans="1:68" x14ac:dyDescent="0.25">
      <c r="A818" t="s">
        <v>1694</v>
      </c>
      <c r="B818" t="s">
        <v>10948</v>
      </c>
      <c r="C818" t="s">
        <v>12</v>
      </c>
      <c r="D818">
        <v>27.018000000000008</v>
      </c>
      <c r="H818" s="1">
        <v>42626</v>
      </c>
      <c r="I818">
        <v>2374.7299999999996</v>
      </c>
      <c r="K818" s="1">
        <v>42626</v>
      </c>
      <c r="L818">
        <v>2374.7299999999996</v>
      </c>
      <c r="N818" s="1">
        <v>42164</v>
      </c>
      <c r="O818">
        <v>797.1160000000001</v>
      </c>
      <c r="Q818" s="1">
        <v>41871</v>
      </c>
      <c r="R818">
        <v>1838.722</v>
      </c>
      <c r="T818" s="1">
        <v>42635</v>
      </c>
      <c r="U818">
        <v>615.57000000000005</v>
      </c>
      <c r="Y818" t="s">
        <v>1970</v>
      </c>
      <c r="Z818">
        <v>1383.0809999999999</v>
      </c>
      <c r="AB818" t="s">
        <v>461</v>
      </c>
      <c r="AC818">
        <v>203.94</v>
      </c>
      <c r="AE818" t="s">
        <v>2477</v>
      </c>
      <c r="AF818">
        <v>115.19199999999998</v>
      </c>
      <c r="AJ818" t="s">
        <v>461</v>
      </c>
      <c r="AK818">
        <v>203.94</v>
      </c>
      <c r="AN818" t="s">
        <v>1970</v>
      </c>
      <c r="AO818">
        <v>1383.0809999999999</v>
      </c>
      <c r="AQ818" t="s">
        <v>1970</v>
      </c>
      <c r="AR818">
        <v>1383.0809999999999</v>
      </c>
      <c r="AV818" t="s">
        <v>1970</v>
      </c>
      <c r="AW818">
        <v>1383.0809999999999</v>
      </c>
      <c r="BA818" t="s">
        <v>2099</v>
      </c>
      <c r="BB818" t="s">
        <v>10948</v>
      </c>
      <c r="BC818">
        <v>427.64400000000001</v>
      </c>
      <c r="BE818" t="s">
        <v>1835</v>
      </c>
      <c r="BF818" t="s">
        <v>10948</v>
      </c>
      <c r="BG818">
        <v>64.704000000000008</v>
      </c>
      <c r="BI818" t="s">
        <v>2104</v>
      </c>
      <c r="BJ818" t="s">
        <v>10948</v>
      </c>
      <c r="BK818">
        <v>47.97</v>
      </c>
      <c r="BM818" t="s">
        <v>2526</v>
      </c>
      <c r="BN818" t="s">
        <v>10948</v>
      </c>
      <c r="BO818" t="s">
        <v>79</v>
      </c>
      <c r="BP818">
        <v>148.28800000000001</v>
      </c>
    </row>
    <row r="819" spans="1:68" x14ac:dyDescent="0.25">
      <c r="C819" t="s">
        <v>21</v>
      </c>
      <c r="D819">
        <v>48.032000000000004</v>
      </c>
      <c r="H819" s="1">
        <v>42627</v>
      </c>
      <c r="I819">
        <v>1137.3380000000002</v>
      </c>
      <c r="K819" s="1">
        <v>42627</v>
      </c>
      <c r="L819">
        <v>1137.3380000000002</v>
      </c>
      <c r="N819" s="1">
        <v>42163</v>
      </c>
      <c r="O819">
        <v>1083.1119999999999</v>
      </c>
      <c r="Q819" s="1">
        <v>41892</v>
      </c>
      <c r="R819">
        <v>1855.2280000000001</v>
      </c>
      <c r="T819" s="1">
        <v>42330</v>
      </c>
      <c r="U819">
        <v>614.49900000000002</v>
      </c>
      <c r="Y819" t="s">
        <v>971</v>
      </c>
      <c r="Z819">
        <v>47.543999999999997</v>
      </c>
      <c r="AB819" t="s">
        <v>1970</v>
      </c>
      <c r="AC819">
        <v>1383.0809999999999</v>
      </c>
      <c r="AE819" t="s">
        <v>2254</v>
      </c>
      <c r="AF819">
        <v>5609.83</v>
      </c>
      <c r="AJ819" t="s">
        <v>1970</v>
      </c>
      <c r="AK819">
        <v>1383.0809999999999</v>
      </c>
      <c r="AN819" t="s">
        <v>971</v>
      </c>
      <c r="AO819">
        <v>47.543999999999997</v>
      </c>
      <c r="AQ819" t="s">
        <v>971</v>
      </c>
      <c r="AR819">
        <v>47.543999999999997</v>
      </c>
      <c r="AV819" t="s">
        <v>971</v>
      </c>
      <c r="AW819">
        <v>47.543999999999997</v>
      </c>
      <c r="BA819" t="s">
        <v>1585</v>
      </c>
      <c r="BB819" t="s">
        <v>10948</v>
      </c>
      <c r="BC819">
        <v>340</v>
      </c>
      <c r="BE819" t="s">
        <v>1031</v>
      </c>
      <c r="BF819" t="s">
        <v>10948</v>
      </c>
      <c r="BG819">
        <v>64.623999999999995</v>
      </c>
      <c r="BI819" t="s">
        <v>1950</v>
      </c>
      <c r="BJ819" t="s">
        <v>10948</v>
      </c>
      <c r="BK819">
        <v>58.415999999999997</v>
      </c>
      <c r="BM819" t="s">
        <v>2300</v>
      </c>
      <c r="BN819" t="s">
        <v>10948</v>
      </c>
      <c r="BO819" t="s">
        <v>79</v>
      </c>
      <c r="BP819">
        <v>108.18800000000002</v>
      </c>
    </row>
    <row r="820" spans="1:68" x14ac:dyDescent="0.25">
      <c r="A820" t="s">
        <v>1443</v>
      </c>
      <c r="B820" t="s">
        <v>10948</v>
      </c>
      <c r="C820" t="s">
        <v>55</v>
      </c>
      <c r="D820">
        <v>171.55</v>
      </c>
      <c r="H820" s="1">
        <v>42628</v>
      </c>
      <c r="I820">
        <v>2101.1820000000002</v>
      </c>
      <c r="K820" s="1">
        <v>42628</v>
      </c>
      <c r="L820">
        <v>2101.1820000000002</v>
      </c>
      <c r="N820" s="1">
        <v>42162</v>
      </c>
      <c r="O820">
        <v>59.768000000000008</v>
      </c>
      <c r="Q820" s="1">
        <v>42713</v>
      </c>
      <c r="R820">
        <v>1855.4829999999999</v>
      </c>
      <c r="T820" s="1">
        <v>42148</v>
      </c>
      <c r="U820">
        <v>610.3069999999999</v>
      </c>
      <c r="Y820" t="s">
        <v>827</v>
      </c>
      <c r="Z820">
        <v>980.23199999999986</v>
      </c>
      <c r="AB820" t="s">
        <v>971</v>
      </c>
      <c r="AC820">
        <v>47.543999999999997</v>
      </c>
      <c r="AE820" t="s">
        <v>2650</v>
      </c>
      <c r="AF820">
        <v>383.04</v>
      </c>
      <c r="AJ820" t="s">
        <v>971</v>
      </c>
      <c r="AK820">
        <v>47.543999999999997</v>
      </c>
      <c r="AN820" t="s">
        <v>827</v>
      </c>
      <c r="AO820">
        <v>980.23199999999986</v>
      </c>
      <c r="AQ820" t="s">
        <v>827</v>
      </c>
      <c r="AR820">
        <v>980.23199999999986</v>
      </c>
      <c r="AV820" t="s">
        <v>827</v>
      </c>
      <c r="AW820">
        <v>980.23199999999986</v>
      </c>
      <c r="BA820" t="s">
        <v>1584</v>
      </c>
      <c r="BB820" t="s">
        <v>10948</v>
      </c>
      <c r="BC820">
        <v>151.92399999999998</v>
      </c>
      <c r="BE820" t="s">
        <v>229</v>
      </c>
      <c r="BF820" t="s">
        <v>10948</v>
      </c>
      <c r="BG820">
        <v>63.991999999999997</v>
      </c>
      <c r="BI820" t="s">
        <v>446</v>
      </c>
      <c r="BJ820" t="s">
        <v>10948</v>
      </c>
      <c r="BK820">
        <v>62.400000000000006</v>
      </c>
      <c r="BM820" t="s">
        <v>2771</v>
      </c>
      <c r="BN820" t="s">
        <v>10948</v>
      </c>
      <c r="BO820" t="s">
        <v>79</v>
      </c>
      <c r="BP820">
        <v>89.055999999999997</v>
      </c>
    </row>
    <row r="821" spans="1:68" x14ac:dyDescent="0.25">
      <c r="A821" t="s">
        <v>1156</v>
      </c>
      <c r="B821" t="s">
        <v>10948</v>
      </c>
      <c r="C821" t="s">
        <v>55</v>
      </c>
      <c r="D821">
        <v>442.37199999999996</v>
      </c>
      <c r="H821" s="1">
        <v>42629</v>
      </c>
      <c r="I821">
        <v>425.88599999999997</v>
      </c>
      <c r="K821" s="1">
        <v>42629</v>
      </c>
      <c r="L821">
        <v>425.88599999999997</v>
      </c>
      <c r="N821" s="1">
        <v>42160</v>
      </c>
      <c r="O821">
        <v>1533.1979999999999</v>
      </c>
      <c r="Q821" s="1">
        <v>42377</v>
      </c>
      <c r="R821">
        <v>1859.1579999999999</v>
      </c>
      <c r="T821" s="1">
        <v>43016</v>
      </c>
      <c r="U821">
        <v>608.35599999999999</v>
      </c>
      <c r="Y821" t="s">
        <v>553</v>
      </c>
      <c r="Z821">
        <v>5282.4240000000009</v>
      </c>
      <c r="AB821" t="s">
        <v>827</v>
      </c>
      <c r="AC821">
        <v>980.23199999999986</v>
      </c>
      <c r="AE821" t="s">
        <v>1053</v>
      </c>
      <c r="AF821">
        <v>3743.7920000000004</v>
      </c>
      <c r="AJ821" t="s">
        <v>827</v>
      </c>
      <c r="AK821">
        <v>980.23199999999986</v>
      </c>
      <c r="AN821" t="s">
        <v>553</v>
      </c>
      <c r="AO821">
        <v>5282.4240000000009</v>
      </c>
      <c r="AQ821" t="s">
        <v>553</v>
      </c>
      <c r="AR821">
        <v>5282.4240000000009</v>
      </c>
      <c r="AV821" t="s">
        <v>553</v>
      </c>
      <c r="AW821">
        <v>5282.4240000000009</v>
      </c>
      <c r="BA821" t="s">
        <v>2690</v>
      </c>
      <c r="BB821" t="s">
        <v>10948</v>
      </c>
      <c r="BC821">
        <v>209.93</v>
      </c>
      <c r="BE821" t="s">
        <v>511</v>
      </c>
      <c r="BF821" t="s">
        <v>10948</v>
      </c>
      <c r="BG821">
        <v>63.936000000000007</v>
      </c>
      <c r="BI821" t="s">
        <v>2358</v>
      </c>
      <c r="BJ821" t="s">
        <v>10948</v>
      </c>
      <c r="BK821">
        <v>63.88</v>
      </c>
      <c r="BM821" t="s">
        <v>2561</v>
      </c>
      <c r="BN821" t="s">
        <v>10948</v>
      </c>
      <c r="BO821" t="s">
        <v>79</v>
      </c>
      <c r="BP821">
        <v>4499.9850000000006</v>
      </c>
    </row>
    <row r="822" spans="1:68" x14ac:dyDescent="0.25">
      <c r="C822" t="s">
        <v>79</v>
      </c>
      <c r="D822">
        <v>315.98</v>
      </c>
      <c r="H822" s="1">
        <v>42630</v>
      </c>
      <c r="I822">
        <v>2043.126</v>
      </c>
      <c r="K822" s="1">
        <v>42630</v>
      </c>
      <c r="L822">
        <v>2043.126</v>
      </c>
      <c r="N822" s="1">
        <v>42159</v>
      </c>
      <c r="O822">
        <v>1192.31</v>
      </c>
      <c r="Q822" s="1">
        <v>42336</v>
      </c>
      <c r="R822">
        <v>1864.4820000000002</v>
      </c>
      <c r="T822" s="1">
        <v>41821</v>
      </c>
      <c r="U822">
        <v>601.02399999999989</v>
      </c>
      <c r="Y822" t="s">
        <v>592</v>
      </c>
      <c r="Z822">
        <v>3140.55</v>
      </c>
      <c r="AB822" t="s">
        <v>553</v>
      </c>
      <c r="AC822">
        <v>5282.4240000000009</v>
      </c>
      <c r="AE822" t="s">
        <v>2222</v>
      </c>
      <c r="AF822">
        <v>10196.604000000003</v>
      </c>
      <c r="AJ822" t="s">
        <v>553</v>
      </c>
      <c r="AK822">
        <v>5282.4240000000009</v>
      </c>
      <c r="AN822" t="s">
        <v>592</v>
      </c>
      <c r="AO822">
        <v>3140.55</v>
      </c>
      <c r="AQ822" t="s">
        <v>592</v>
      </c>
      <c r="AR822">
        <v>3140.55</v>
      </c>
      <c r="AV822" t="s">
        <v>592</v>
      </c>
      <c r="AW822">
        <v>3140.55</v>
      </c>
      <c r="BA822" t="s">
        <v>801</v>
      </c>
      <c r="BB822" t="s">
        <v>10948</v>
      </c>
      <c r="BC822">
        <v>455.43000000000006</v>
      </c>
      <c r="BE822" t="s">
        <v>2655</v>
      </c>
      <c r="BF822" t="s">
        <v>10948</v>
      </c>
      <c r="BG822">
        <v>63.92</v>
      </c>
      <c r="BI822" t="s">
        <v>3156</v>
      </c>
      <c r="BJ822" t="s">
        <v>10948</v>
      </c>
      <c r="BK822">
        <v>280</v>
      </c>
      <c r="BM822" t="s">
        <v>2239</v>
      </c>
      <c r="BN822" t="s">
        <v>10948</v>
      </c>
      <c r="BO822" t="s">
        <v>79</v>
      </c>
      <c r="BP822">
        <v>170.88</v>
      </c>
    </row>
    <row r="823" spans="1:68" x14ac:dyDescent="0.25">
      <c r="C823" t="s">
        <v>12</v>
      </c>
      <c r="D823">
        <v>189.58800000000005</v>
      </c>
      <c r="H823" s="1">
        <v>42631</v>
      </c>
      <c r="I823">
        <v>4751.0820000000003</v>
      </c>
      <c r="K823" s="1">
        <v>42631</v>
      </c>
      <c r="L823">
        <v>4751.0820000000003</v>
      </c>
      <c r="N823" s="1">
        <v>42156</v>
      </c>
      <c r="O823">
        <v>834.19799999999998</v>
      </c>
      <c r="Q823" s="1">
        <v>42250</v>
      </c>
      <c r="R823">
        <v>1874.8980000000001</v>
      </c>
      <c r="T823" s="1">
        <v>41914</v>
      </c>
      <c r="U823">
        <v>598.14400000000001</v>
      </c>
      <c r="Y823" t="s">
        <v>1062</v>
      </c>
      <c r="Z823">
        <v>2040.0540000000003</v>
      </c>
      <c r="AB823" t="s">
        <v>592</v>
      </c>
      <c r="AC823">
        <v>3140.55</v>
      </c>
      <c r="AE823" t="s">
        <v>725</v>
      </c>
      <c r="AF823">
        <v>789.822</v>
      </c>
      <c r="AJ823" t="s">
        <v>592</v>
      </c>
      <c r="AK823">
        <v>3140.55</v>
      </c>
      <c r="AN823" t="s">
        <v>1062</v>
      </c>
      <c r="AO823">
        <v>2040.0540000000003</v>
      </c>
      <c r="AQ823" t="s">
        <v>1062</v>
      </c>
      <c r="AR823">
        <v>2040.0540000000003</v>
      </c>
      <c r="AV823" t="s">
        <v>1062</v>
      </c>
      <c r="AW823">
        <v>2040.0540000000003</v>
      </c>
      <c r="BA823" t="s">
        <v>1360</v>
      </c>
      <c r="BB823" t="s">
        <v>10948</v>
      </c>
      <c r="BC823">
        <v>680.524</v>
      </c>
      <c r="BE823" t="s">
        <v>2358</v>
      </c>
      <c r="BF823" t="s">
        <v>10948</v>
      </c>
      <c r="BG823">
        <v>63.88</v>
      </c>
      <c r="BI823" t="s">
        <v>1284</v>
      </c>
      <c r="BJ823" t="s">
        <v>10948</v>
      </c>
      <c r="BK823">
        <v>13.616</v>
      </c>
      <c r="BM823" t="s">
        <v>2003</v>
      </c>
      <c r="BN823" t="s">
        <v>10948</v>
      </c>
      <c r="BO823" t="s">
        <v>79</v>
      </c>
      <c r="BP823">
        <v>129.91999999999999</v>
      </c>
    </row>
    <row r="824" spans="1:68" x14ac:dyDescent="0.25">
      <c r="A824" t="s">
        <v>519</v>
      </c>
      <c r="B824" t="s">
        <v>10948</v>
      </c>
      <c r="C824" t="s">
        <v>79</v>
      </c>
      <c r="D824">
        <v>447.85999999999996</v>
      </c>
      <c r="H824" s="1">
        <v>42632</v>
      </c>
      <c r="I824">
        <v>3839.3119999999999</v>
      </c>
      <c r="K824" s="1">
        <v>42632</v>
      </c>
      <c r="L824">
        <v>3839.3119999999999</v>
      </c>
      <c r="N824" s="1">
        <v>42155</v>
      </c>
      <c r="O824">
        <v>5178.1380000000026</v>
      </c>
      <c r="Q824" s="1">
        <v>42173</v>
      </c>
      <c r="R824">
        <v>1883.087</v>
      </c>
      <c r="T824" s="1">
        <v>42907</v>
      </c>
      <c r="U824">
        <v>595.65599999999995</v>
      </c>
      <c r="Y824" t="s">
        <v>2993</v>
      </c>
      <c r="Z824">
        <v>1296.028</v>
      </c>
      <c r="AB824" t="s">
        <v>1062</v>
      </c>
      <c r="AC824">
        <v>2040.0540000000003</v>
      </c>
      <c r="AE824" t="s">
        <v>2059</v>
      </c>
      <c r="AF824">
        <v>207.89600000000002</v>
      </c>
      <c r="AJ824" t="s">
        <v>1062</v>
      </c>
      <c r="AK824">
        <v>2040.0540000000003</v>
      </c>
      <c r="AN824" t="s">
        <v>2993</v>
      </c>
      <c r="AO824">
        <v>1296.028</v>
      </c>
      <c r="AQ824" t="s">
        <v>2993</v>
      </c>
      <c r="AR824">
        <v>1296.028</v>
      </c>
      <c r="AV824" t="s">
        <v>2993</v>
      </c>
      <c r="AW824">
        <v>1296.028</v>
      </c>
      <c r="BA824" t="s">
        <v>1161</v>
      </c>
      <c r="BB824" t="s">
        <v>10948</v>
      </c>
      <c r="BC824">
        <v>604.76800000000003</v>
      </c>
      <c r="BE824" t="s">
        <v>2374</v>
      </c>
      <c r="BF824" t="s">
        <v>10948</v>
      </c>
      <c r="BG824">
        <v>63.72</v>
      </c>
      <c r="BI824" t="s">
        <v>1387</v>
      </c>
      <c r="BJ824" t="s">
        <v>10948</v>
      </c>
      <c r="BK824">
        <v>144.96</v>
      </c>
      <c r="BM824" t="s">
        <v>201</v>
      </c>
      <c r="BN824" t="s">
        <v>10948</v>
      </c>
      <c r="BO824" t="s">
        <v>79</v>
      </c>
      <c r="BP824">
        <v>226.56</v>
      </c>
    </row>
    <row r="825" spans="1:68" x14ac:dyDescent="0.25">
      <c r="A825" t="s">
        <v>1107</v>
      </c>
      <c r="B825" t="s">
        <v>10948</v>
      </c>
      <c r="C825" t="s">
        <v>55</v>
      </c>
      <c r="D825">
        <v>10.023999999999997</v>
      </c>
      <c r="H825" s="1">
        <v>42633</v>
      </c>
      <c r="I825">
        <v>1232.0039999999999</v>
      </c>
      <c r="K825" s="1">
        <v>42633</v>
      </c>
      <c r="L825">
        <v>1232.0039999999999</v>
      </c>
      <c r="N825" s="1">
        <v>42154</v>
      </c>
      <c r="O825">
        <v>681.1</v>
      </c>
      <c r="Q825" s="1">
        <v>43088</v>
      </c>
      <c r="R825">
        <v>1895.9259999999999</v>
      </c>
      <c r="T825" s="1">
        <v>41717</v>
      </c>
      <c r="U825">
        <v>590.76200000000017</v>
      </c>
      <c r="Y825" t="s">
        <v>2478</v>
      </c>
      <c r="Z825">
        <v>1231.56</v>
      </c>
      <c r="AB825" t="s">
        <v>2993</v>
      </c>
      <c r="AC825">
        <v>1296.028</v>
      </c>
      <c r="AE825" t="s">
        <v>791</v>
      </c>
      <c r="AF825">
        <v>1139.8100000000002</v>
      </c>
      <c r="AJ825" t="s">
        <v>2993</v>
      </c>
      <c r="AK825">
        <v>1296.028</v>
      </c>
      <c r="AN825" t="s">
        <v>2478</v>
      </c>
      <c r="AO825">
        <v>1231.56</v>
      </c>
      <c r="AQ825" t="s">
        <v>2478</v>
      </c>
      <c r="AR825">
        <v>1231.56</v>
      </c>
      <c r="AV825" t="s">
        <v>2478</v>
      </c>
      <c r="AW825">
        <v>1231.56</v>
      </c>
      <c r="BA825" t="s">
        <v>2209</v>
      </c>
      <c r="BB825" t="s">
        <v>10948</v>
      </c>
      <c r="BC825">
        <v>2474.91</v>
      </c>
      <c r="BE825" t="s">
        <v>1911</v>
      </c>
      <c r="BF825" t="s">
        <v>10948</v>
      </c>
      <c r="BG825">
        <v>63.2</v>
      </c>
      <c r="BI825" t="s">
        <v>166</v>
      </c>
      <c r="BJ825" t="s">
        <v>10948</v>
      </c>
      <c r="BK825">
        <v>17.12</v>
      </c>
      <c r="BM825" t="s">
        <v>2475</v>
      </c>
      <c r="BN825" t="s">
        <v>10948</v>
      </c>
      <c r="BO825" t="s">
        <v>79</v>
      </c>
      <c r="BP825">
        <v>835.17000000000007</v>
      </c>
    </row>
    <row r="826" spans="1:68" x14ac:dyDescent="0.25">
      <c r="C826" t="s">
        <v>79</v>
      </c>
      <c r="D826">
        <v>25.06</v>
      </c>
      <c r="H826" s="1">
        <v>42635</v>
      </c>
      <c r="I826">
        <v>615.57000000000005</v>
      </c>
      <c r="K826" s="1">
        <v>42635</v>
      </c>
      <c r="L826">
        <v>615.57000000000005</v>
      </c>
      <c r="N826" s="1">
        <v>42153</v>
      </c>
      <c r="O826">
        <v>1204.8419999999999</v>
      </c>
      <c r="Q826" s="1">
        <v>41741</v>
      </c>
      <c r="R826">
        <v>1912.1230000000003</v>
      </c>
      <c r="T826" s="1">
        <v>42229</v>
      </c>
      <c r="U826">
        <v>586.89599999999996</v>
      </c>
      <c r="Y826" t="s">
        <v>1339</v>
      </c>
      <c r="Z826">
        <v>8430.9970000000012</v>
      </c>
      <c r="AB826" t="s">
        <v>2478</v>
      </c>
      <c r="AC826">
        <v>1231.56</v>
      </c>
      <c r="AE826" t="s">
        <v>358</v>
      </c>
      <c r="AF826">
        <v>2362.7220000000002</v>
      </c>
      <c r="AJ826" t="s">
        <v>2478</v>
      </c>
      <c r="AK826">
        <v>1231.56</v>
      </c>
      <c r="AN826" t="s">
        <v>1339</v>
      </c>
      <c r="AO826">
        <v>8430.9970000000012</v>
      </c>
      <c r="AQ826" t="s">
        <v>1339</v>
      </c>
      <c r="AR826">
        <v>8430.9970000000012</v>
      </c>
      <c r="AV826" t="s">
        <v>1339</v>
      </c>
      <c r="AW826">
        <v>8430.9970000000012</v>
      </c>
      <c r="BA826" t="s">
        <v>1051</v>
      </c>
      <c r="BB826" t="s">
        <v>10948</v>
      </c>
      <c r="BC826">
        <v>93.68</v>
      </c>
      <c r="BE826" t="s">
        <v>2205</v>
      </c>
      <c r="BF826" t="s">
        <v>10948</v>
      </c>
      <c r="BG826">
        <v>63.108000000000004</v>
      </c>
      <c r="BI826" t="s">
        <v>2099</v>
      </c>
      <c r="BJ826" t="s">
        <v>10948</v>
      </c>
      <c r="BK826">
        <v>427.64400000000001</v>
      </c>
      <c r="BM826" t="s">
        <v>2400</v>
      </c>
      <c r="BN826" t="s">
        <v>10948</v>
      </c>
      <c r="BO826" t="s">
        <v>79</v>
      </c>
      <c r="BP826">
        <v>15.48</v>
      </c>
    </row>
    <row r="827" spans="1:68" x14ac:dyDescent="0.25">
      <c r="C827" t="s">
        <v>12</v>
      </c>
      <c r="D827">
        <v>11.277000000000001</v>
      </c>
      <c r="H827" s="1">
        <v>42636</v>
      </c>
      <c r="I827">
        <v>1322.145</v>
      </c>
      <c r="K827" s="1">
        <v>42636</v>
      </c>
      <c r="L827">
        <v>1322.145</v>
      </c>
      <c r="N827" s="1">
        <v>42152</v>
      </c>
      <c r="O827">
        <v>794.14599999999996</v>
      </c>
      <c r="Q827" s="1">
        <v>41740</v>
      </c>
      <c r="R827">
        <v>1915.24</v>
      </c>
      <c r="T827" s="1">
        <v>43082</v>
      </c>
      <c r="U827">
        <v>580.93600000000004</v>
      </c>
      <c r="Y827" t="s">
        <v>1138</v>
      </c>
      <c r="Z827">
        <v>5906.0320000000002</v>
      </c>
      <c r="AB827" t="s">
        <v>1339</v>
      </c>
      <c r="AC827">
        <v>8430.9970000000012</v>
      </c>
      <c r="AE827" t="s">
        <v>2082</v>
      </c>
      <c r="AF827">
        <v>364.85399999999998</v>
      </c>
      <c r="AJ827" t="s">
        <v>1339</v>
      </c>
      <c r="AK827">
        <v>8430.9970000000012</v>
      </c>
      <c r="AN827" t="s">
        <v>1138</v>
      </c>
      <c r="AO827">
        <v>5906.0320000000002</v>
      </c>
      <c r="AQ827" t="s">
        <v>1138</v>
      </c>
      <c r="AR827">
        <v>5906.0320000000002</v>
      </c>
      <c r="AV827" t="s">
        <v>1138</v>
      </c>
      <c r="AW827">
        <v>5906.0320000000002</v>
      </c>
      <c r="BA827" t="s">
        <v>3199</v>
      </c>
      <c r="BB827" t="s">
        <v>10948</v>
      </c>
      <c r="BC827">
        <v>53.97</v>
      </c>
      <c r="BE827" t="s">
        <v>3240</v>
      </c>
      <c r="BF827" t="s">
        <v>10948</v>
      </c>
      <c r="BG827">
        <v>62.910000000000004</v>
      </c>
      <c r="BI827" t="s">
        <v>1585</v>
      </c>
      <c r="BJ827" t="s">
        <v>10948</v>
      </c>
      <c r="BK827">
        <v>340</v>
      </c>
      <c r="BM827" t="s">
        <v>1325</v>
      </c>
      <c r="BN827" t="s">
        <v>10948</v>
      </c>
      <c r="BO827" t="s">
        <v>79</v>
      </c>
      <c r="BP827">
        <v>113.6</v>
      </c>
    </row>
    <row r="828" spans="1:68" x14ac:dyDescent="0.25">
      <c r="A828" t="s">
        <v>819</v>
      </c>
      <c r="B828" t="s">
        <v>10948</v>
      </c>
      <c r="C828" t="s">
        <v>55</v>
      </c>
      <c r="D828">
        <v>6.8159999999999981</v>
      </c>
      <c r="H828" s="1">
        <v>42637</v>
      </c>
      <c r="I828">
        <v>2286.0500000000002</v>
      </c>
      <c r="K828" s="1">
        <v>42637</v>
      </c>
      <c r="L828">
        <v>2286.0500000000002</v>
      </c>
      <c r="N828" s="1">
        <v>42150</v>
      </c>
      <c r="O828">
        <v>982.56400000000008</v>
      </c>
      <c r="Q828" s="1">
        <v>42355</v>
      </c>
      <c r="R828">
        <v>1918.492</v>
      </c>
      <c r="T828" s="1">
        <v>41847</v>
      </c>
      <c r="U828">
        <v>580.05999999999995</v>
      </c>
      <c r="Y828" t="s">
        <v>759</v>
      </c>
      <c r="Z828">
        <v>7582.3740000000016</v>
      </c>
      <c r="AB828" t="s">
        <v>1138</v>
      </c>
      <c r="AC828">
        <v>5906.0320000000002</v>
      </c>
      <c r="AE828" t="s">
        <v>3052</v>
      </c>
      <c r="AF828">
        <v>1799.82</v>
      </c>
      <c r="AJ828" t="s">
        <v>1138</v>
      </c>
      <c r="AK828">
        <v>5906.0320000000002</v>
      </c>
      <c r="AN828" t="s">
        <v>759</v>
      </c>
      <c r="AO828">
        <v>7582.3740000000016</v>
      </c>
      <c r="AQ828" t="s">
        <v>759</v>
      </c>
      <c r="AR828">
        <v>7582.3740000000016</v>
      </c>
      <c r="AV828" t="s">
        <v>759</v>
      </c>
      <c r="AW828">
        <v>7582.3740000000016</v>
      </c>
      <c r="BA828" t="s">
        <v>1867</v>
      </c>
      <c r="BB828" t="s">
        <v>10948</v>
      </c>
      <c r="BC828">
        <v>143.98199999999997</v>
      </c>
      <c r="BE828" t="s">
        <v>2996</v>
      </c>
      <c r="BF828" t="s">
        <v>10948</v>
      </c>
      <c r="BG828">
        <v>62.820000000000007</v>
      </c>
      <c r="BI828" t="s">
        <v>1584</v>
      </c>
      <c r="BJ828" t="s">
        <v>10948</v>
      </c>
      <c r="BK828">
        <v>151.92399999999998</v>
      </c>
      <c r="BM828" t="s">
        <v>3089</v>
      </c>
      <c r="BN828" t="s">
        <v>10948</v>
      </c>
      <c r="BO828" t="s">
        <v>79</v>
      </c>
      <c r="BP828">
        <v>9.5550000000000015</v>
      </c>
    </row>
    <row r="829" spans="1:68" x14ac:dyDescent="0.25">
      <c r="C829" t="s">
        <v>21</v>
      </c>
      <c r="D829">
        <v>149.952</v>
      </c>
      <c r="H829" s="1">
        <v>42638</v>
      </c>
      <c r="I829">
        <v>3443.0910000000003</v>
      </c>
      <c r="K829" s="1">
        <v>42638</v>
      </c>
      <c r="L829">
        <v>3443.0910000000003</v>
      </c>
      <c r="N829" s="1">
        <v>42149</v>
      </c>
      <c r="O829">
        <v>1739.4179999999997</v>
      </c>
      <c r="Q829" s="1">
        <v>42547</v>
      </c>
      <c r="R829">
        <v>1919.6000000000001</v>
      </c>
      <c r="T829" s="1">
        <v>42908</v>
      </c>
      <c r="U829">
        <v>579.01900000000001</v>
      </c>
      <c r="Y829" t="s">
        <v>2857</v>
      </c>
      <c r="Z829">
        <v>1474.3080000000002</v>
      </c>
      <c r="AB829" t="s">
        <v>759</v>
      </c>
      <c r="AC829">
        <v>7582.3740000000016</v>
      </c>
      <c r="AE829" t="s">
        <v>3060</v>
      </c>
      <c r="AF829">
        <v>1409.7180000000001</v>
      </c>
      <c r="AJ829" t="s">
        <v>759</v>
      </c>
      <c r="AK829">
        <v>7582.3740000000016</v>
      </c>
      <c r="AN829" t="s">
        <v>2857</v>
      </c>
      <c r="AO829">
        <v>1474.3080000000002</v>
      </c>
      <c r="AQ829" t="s">
        <v>2857</v>
      </c>
      <c r="AR829">
        <v>1474.3080000000002</v>
      </c>
      <c r="AV829" t="s">
        <v>2857</v>
      </c>
      <c r="AW829">
        <v>1474.3080000000002</v>
      </c>
      <c r="BA829" t="s">
        <v>2299</v>
      </c>
      <c r="BB829" t="s">
        <v>10948</v>
      </c>
      <c r="BC829">
        <v>262.08599999999996</v>
      </c>
      <c r="BE829" t="s">
        <v>2505</v>
      </c>
      <c r="BF829" t="s">
        <v>10948</v>
      </c>
      <c r="BG829">
        <v>62.800000000000004</v>
      </c>
      <c r="BI829" t="s">
        <v>2690</v>
      </c>
      <c r="BJ829" t="s">
        <v>10948</v>
      </c>
      <c r="BK829">
        <v>209.93</v>
      </c>
      <c r="BM829" t="s">
        <v>2908</v>
      </c>
      <c r="BN829" t="s">
        <v>10948</v>
      </c>
      <c r="BO829" t="s">
        <v>79</v>
      </c>
      <c r="BP829">
        <v>14.82</v>
      </c>
    </row>
    <row r="830" spans="1:68" x14ac:dyDescent="0.25">
      <c r="A830" t="s">
        <v>2053</v>
      </c>
      <c r="B830" t="s">
        <v>10948</v>
      </c>
      <c r="C830" t="s">
        <v>79</v>
      </c>
      <c r="D830">
        <v>14.16</v>
      </c>
      <c r="H830" s="1">
        <v>42639</v>
      </c>
      <c r="I830">
        <v>2698.1665000000003</v>
      </c>
      <c r="K830" s="1">
        <v>42639</v>
      </c>
      <c r="L830">
        <v>2698.1665000000003</v>
      </c>
      <c r="N830" s="1">
        <v>42148</v>
      </c>
      <c r="O830">
        <v>610.3069999999999</v>
      </c>
      <c r="Q830" s="1">
        <v>41789</v>
      </c>
      <c r="R830">
        <v>1924.9130000000002</v>
      </c>
      <c r="T830" s="1">
        <v>42542</v>
      </c>
      <c r="U830">
        <v>577.10799999999995</v>
      </c>
      <c r="Y830" t="s">
        <v>644</v>
      </c>
      <c r="Z830">
        <v>5965.09</v>
      </c>
      <c r="AB830" t="s">
        <v>2857</v>
      </c>
      <c r="AC830">
        <v>1474.3080000000002</v>
      </c>
      <c r="AE830" t="s">
        <v>2111</v>
      </c>
      <c r="AF830">
        <v>2799.7200000000003</v>
      </c>
      <c r="AJ830" t="s">
        <v>2857</v>
      </c>
      <c r="AK830">
        <v>1474.3080000000002</v>
      </c>
      <c r="AN830" t="s">
        <v>644</v>
      </c>
      <c r="AO830">
        <v>5965.09</v>
      </c>
      <c r="AQ830" t="s">
        <v>644</v>
      </c>
      <c r="AR830">
        <v>5965.09</v>
      </c>
      <c r="AV830" t="s">
        <v>644</v>
      </c>
      <c r="AW830">
        <v>5965.09</v>
      </c>
      <c r="BA830" t="s">
        <v>141</v>
      </c>
      <c r="BB830" t="s">
        <v>10948</v>
      </c>
      <c r="BC830">
        <v>1715.89</v>
      </c>
      <c r="BE830" t="s">
        <v>446</v>
      </c>
      <c r="BF830" t="s">
        <v>10948</v>
      </c>
      <c r="BG830">
        <v>62.400000000000006</v>
      </c>
      <c r="BI830" t="s">
        <v>801</v>
      </c>
      <c r="BJ830" t="s">
        <v>10948</v>
      </c>
      <c r="BK830">
        <v>455.43000000000006</v>
      </c>
      <c r="BM830" t="s">
        <v>716</v>
      </c>
      <c r="BN830" t="s">
        <v>10948</v>
      </c>
      <c r="BO830" t="s">
        <v>79</v>
      </c>
      <c r="BP830">
        <v>109.48</v>
      </c>
    </row>
    <row r="831" spans="1:68" x14ac:dyDescent="0.25">
      <c r="A831" t="s">
        <v>648</v>
      </c>
      <c r="B831" t="s">
        <v>10948</v>
      </c>
      <c r="C831" t="s">
        <v>79</v>
      </c>
      <c r="D831">
        <v>9.4200000000000017</v>
      </c>
      <c r="H831" s="1">
        <v>42640</v>
      </c>
      <c r="I831">
        <v>1992.9858000000002</v>
      </c>
      <c r="K831" s="1">
        <v>42640</v>
      </c>
      <c r="L831">
        <v>1992.9858000000002</v>
      </c>
      <c r="N831" s="1">
        <v>42147</v>
      </c>
      <c r="O831">
        <v>1304.9559999999999</v>
      </c>
      <c r="Q831" s="1">
        <v>43092</v>
      </c>
      <c r="R831">
        <v>1926.7760000000001</v>
      </c>
      <c r="T831" s="1">
        <v>41684</v>
      </c>
      <c r="U831">
        <v>576.72599999999989</v>
      </c>
      <c r="Y831" t="s">
        <v>885</v>
      </c>
      <c r="Z831">
        <v>21870.576000000001</v>
      </c>
      <c r="AB831" t="s">
        <v>644</v>
      </c>
      <c r="AC831">
        <v>5965.09</v>
      </c>
      <c r="AE831" t="s">
        <v>1079</v>
      </c>
      <c r="AF831">
        <v>386.91</v>
      </c>
      <c r="AJ831" t="s">
        <v>644</v>
      </c>
      <c r="AK831">
        <v>5965.09</v>
      </c>
      <c r="AN831" t="s">
        <v>885</v>
      </c>
      <c r="AO831">
        <v>21870.576000000001</v>
      </c>
      <c r="AQ831" t="s">
        <v>885</v>
      </c>
      <c r="AR831">
        <v>21870.576000000001</v>
      </c>
      <c r="AV831" t="s">
        <v>885</v>
      </c>
      <c r="AW831">
        <v>21870.576000000001</v>
      </c>
      <c r="BA831" t="s">
        <v>945</v>
      </c>
      <c r="BB831" t="s">
        <v>10948</v>
      </c>
      <c r="BC831">
        <v>36.792000000000002</v>
      </c>
      <c r="BE831" t="s">
        <v>2369</v>
      </c>
      <c r="BF831" t="s">
        <v>10948</v>
      </c>
      <c r="BG831">
        <v>62.208000000000013</v>
      </c>
      <c r="BI831" t="s">
        <v>1360</v>
      </c>
      <c r="BJ831" t="s">
        <v>10948</v>
      </c>
      <c r="BK831">
        <v>680.524</v>
      </c>
      <c r="BM831" t="s">
        <v>1849</v>
      </c>
      <c r="BN831" t="s">
        <v>10948</v>
      </c>
      <c r="BO831" t="s">
        <v>79</v>
      </c>
      <c r="BP831">
        <v>277.15799999999996</v>
      </c>
    </row>
    <row r="832" spans="1:68" x14ac:dyDescent="0.25">
      <c r="A832" t="s">
        <v>1881</v>
      </c>
      <c r="B832" t="s">
        <v>10948</v>
      </c>
      <c r="C832" t="s">
        <v>55</v>
      </c>
      <c r="D832">
        <v>15.091999999999995</v>
      </c>
      <c r="H832" s="1">
        <v>42641</v>
      </c>
      <c r="I832">
        <v>99.13600000000001</v>
      </c>
      <c r="K832" s="1">
        <v>42641</v>
      </c>
      <c r="L832">
        <v>99.13600000000001</v>
      </c>
      <c r="N832" s="1">
        <v>42146</v>
      </c>
      <c r="O832">
        <v>3862.0980000000004</v>
      </c>
      <c r="Q832" s="1">
        <v>42006</v>
      </c>
      <c r="R832">
        <v>1932.096</v>
      </c>
      <c r="T832" s="1">
        <v>42852</v>
      </c>
      <c r="U832">
        <v>576.57560000000001</v>
      </c>
      <c r="Y832" t="s">
        <v>1016</v>
      </c>
      <c r="Z832">
        <v>653.12099999999998</v>
      </c>
      <c r="AB832" t="s">
        <v>885</v>
      </c>
      <c r="AC832">
        <v>21870.576000000001</v>
      </c>
      <c r="AE832" t="s">
        <v>3111</v>
      </c>
      <c r="AF832">
        <v>2879.8200000000006</v>
      </c>
      <c r="AJ832" t="s">
        <v>885</v>
      </c>
      <c r="AK832">
        <v>21870.576000000001</v>
      </c>
      <c r="AN832" t="s">
        <v>1016</v>
      </c>
      <c r="AO832">
        <v>653.12099999999998</v>
      </c>
      <c r="AQ832" t="s">
        <v>1016</v>
      </c>
      <c r="AR832">
        <v>653.12099999999998</v>
      </c>
      <c r="AV832" t="s">
        <v>1016</v>
      </c>
      <c r="AW832">
        <v>653.12099999999998</v>
      </c>
      <c r="BA832" t="s">
        <v>2034</v>
      </c>
      <c r="BB832" t="s">
        <v>10948</v>
      </c>
      <c r="BC832">
        <v>271.99200000000002</v>
      </c>
      <c r="BE832" t="s">
        <v>2539</v>
      </c>
      <c r="BF832" t="s">
        <v>10948</v>
      </c>
      <c r="BG832">
        <v>61.44</v>
      </c>
      <c r="BI832" t="s">
        <v>1161</v>
      </c>
      <c r="BJ832" t="s">
        <v>10948</v>
      </c>
      <c r="BK832">
        <v>604.76800000000003</v>
      </c>
      <c r="BM832" t="s">
        <v>1332</v>
      </c>
      <c r="BN832" t="s">
        <v>10948</v>
      </c>
      <c r="BO832" t="s">
        <v>79</v>
      </c>
      <c r="BP832">
        <v>743.98799999999994</v>
      </c>
    </row>
    <row r="833" spans="1:68" x14ac:dyDescent="0.25">
      <c r="C833" t="s">
        <v>79</v>
      </c>
      <c r="D833">
        <v>43.120000000000005</v>
      </c>
      <c r="H833" s="1">
        <v>42642</v>
      </c>
      <c r="I833">
        <v>1307.7920000000001</v>
      </c>
      <c r="K833" s="1">
        <v>42642</v>
      </c>
      <c r="L833">
        <v>1307.7920000000001</v>
      </c>
      <c r="N833" s="1">
        <v>42145</v>
      </c>
      <c r="O833">
        <v>72.331999999999994</v>
      </c>
      <c r="Q833" s="1">
        <v>41994</v>
      </c>
      <c r="R833">
        <v>1933.44</v>
      </c>
      <c r="T833" s="1">
        <v>41983</v>
      </c>
      <c r="U833">
        <v>573.33600000000001</v>
      </c>
      <c r="Y833" t="s">
        <v>255</v>
      </c>
      <c r="Z833">
        <v>7404.5</v>
      </c>
      <c r="AB833" t="s">
        <v>1016</v>
      </c>
      <c r="AC833">
        <v>653.12099999999998</v>
      </c>
      <c r="AE833" t="s">
        <v>2100</v>
      </c>
      <c r="AF833">
        <v>551.90800000000002</v>
      </c>
      <c r="AJ833" t="s">
        <v>1016</v>
      </c>
      <c r="AK833">
        <v>653.12099999999998</v>
      </c>
      <c r="AN833" t="s">
        <v>255</v>
      </c>
      <c r="AO833">
        <v>7404.5</v>
      </c>
      <c r="AQ833" t="s">
        <v>255</v>
      </c>
      <c r="AR833">
        <v>7404.5</v>
      </c>
      <c r="AV833" t="s">
        <v>255</v>
      </c>
      <c r="AW833">
        <v>7404.5</v>
      </c>
      <c r="BA833" t="s">
        <v>1329</v>
      </c>
      <c r="BB833" t="s">
        <v>10948</v>
      </c>
      <c r="BC833">
        <v>314.54999999999995</v>
      </c>
      <c r="BE833" t="s">
        <v>2483</v>
      </c>
      <c r="BF833" t="s">
        <v>10948</v>
      </c>
      <c r="BG833">
        <v>61.4</v>
      </c>
      <c r="BI833" t="s">
        <v>2209</v>
      </c>
      <c r="BJ833" t="s">
        <v>10948</v>
      </c>
      <c r="BK833">
        <v>2474.91</v>
      </c>
      <c r="BM833" t="s">
        <v>1345</v>
      </c>
      <c r="BN833" t="s">
        <v>10948</v>
      </c>
      <c r="BO833" t="s">
        <v>79</v>
      </c>
      <c r="BP833">
        <v>280.78200000000004</v>
      </c>
    </row>
    <row r="834" spans="1:68" x14ac:dyDescent="0.25">
      <c r="C834" t="s">
        <v>21</v>
      </c>
      <c r="D834">
        <v>9.7020000000000017</v>
      </c>
      <c r="H834" s="1">
        <v>42643</v>
      </c>
      <c r="I834">
        <v>525.88400000000001</v>
      </c>
      <c r="K834" s="1">
        <v>42643</v>
      </c>
      <c r="L834">
        <v>525.88400000000001</v>
      </c>
      <c r="N834" s="1">
        <v>42144</v>
      </c>
      <c r="O834">
        <v>169.54399999999998</v>
      </c>
      <c r="Q834" s="1">
        <v>42728</v>
      </c>
      <c r="R834">
        <v>1938.2600000000002</v>
      </c>
      <c r="T834" s="1">
        <v>42560</v>
      </c>
      <c r="U834">
        <v>573.28599999999994</v>
      </c>
      <c r="Y834" t="s">
        <v>3003</v>
      </c>
      <c r="Z834">
        <v>1686.9040000000002</v>
      </c>
      <c r="AB834" t="s">
        <v>255</v>
      </c>
      <c r="AC834">
        <v>7404.5</v>
      </c>
      <c r="AE834" t="s">
        <v>1580</v>
      </c>
      <c r="AF834">
        <v>773.74200000000008</v>
      </c>
      <c r="AJ834" t="s">
        <v>255</v>
      </c>
      <c r="AK834">
        <v>7404.5</v>
      </c>
      <c r="AN834" t="s">
        <v>3003</v>
      </c>
      <c r="AO834">
        <v>1686.9040000000002</v>
      </c>
      <c r="AQ834" t="s">
        <v>3003</v>
      </c>
      <c r="AR834">
        <v>1686.9040000000002</v>
      </c>
      <c r="AV834" t="s">
        <v>3003</v>
      </c>
      <c r="AW834">
        <v>1686.9040000000002</v>
      </c>
      <c r="BA834" t="s">
        <v>2794</v>
      </c>
      <c r="BB834" t="s">
        <v>10948</v>
      </c>
      <c r="BC834">
        <v>959.94</v>
      </c>
      <c r="BE834" t="s">
        <v>286</v>
      </c>
      <c r="BF834" t="s">
        <v>10948</v>
      </c>
      <c r="BG834">
        <v>61.38</v>
      </c>
      <c r="BI834" t="s">
        <v>1051</v>
      </c>
      <c r="BJ834" t="s">
        <v>10948</v>
      </c>
      <c r="BK834">
        <v>93.68</v>
      </c>
      <c r="BM834" t="s">
        <v>323</v>
      </c>
      <c r="BN834" t="s">
        <v>10948</v>
      </c>
      <c r="BO834" t="s">
        <v>79</v>
      </c>
      <c r="BP834">
        <v>259.89600000000002</v>
      </c>
    </row>
    <row r="835" spans="1:68" x14ac:dyDescent="0.25">
      <c r="A835" t="s">
        <v>1411</v>
      </c>
      <c r="B835" t="s">
        <v>10948</v>
      </c>
      <c r="C835" t="s">
        <v>79</v>
      </c>
      <c r="D835">
        <v>22.428000000000004</v>
      </c>
      <c r="H835" s="1">
        <v>42644</v>
      </c>
      <c r="I835">
        <v>781.41400000000021</v>
      </c>
      <c r="K835" s="1">
        <v>42644</v>
      </c>
      <c r="L835">
        <v>781.41400000000021</v>
      </c>
      <c r="N835" s="1">
        <v>42142</v>
      </c>
      <c r="O835">
        <v>10.86</v>
      </c>
      <c r="Q835" s="1">
        <v>42196</v>
      </c>
      <c r="R835">
        <v>1941.952</v>
      </c>
      <c r="T835" s="1">
        <v>42093</v>
      </c>
      <c r="U835">
        <v>571.22399999999993</v>
      </c>
      <c r="Y835" t="s">
        <v>16</v>
      </c>
      <c r="Z835">
        <v>2586.1879999999996</v>
      </c>
      <c r="AB835" t="s">
        <v>3003</v>
      </c>
      <c r="AC835">
        <v>1686.9040000000002</v>
      </c>
      <c r="AE835" t="s">
        <v>797</v>
      </c>
      <c r="AF835">
        <v>1916.7159999999999</v>
      </c>
      <c r="AJ835" t="s">
        <v>3003</v>
      </c>
      <c r="AK835">
        <v>1686.9040000000002</v>
      </c>
      <c r="AN835" t="s">
        <v>16</v>
      </c>
      <c r="AO835">
        <v>2586.1879999999996</v>
      </c>
      <c r="AQ835" t="s">
        <v>16</v>
      </c>
      <c r="AR835">
        <v>2586.1879999999996</v>
      </c>
      <c r="AV835" t="s">
        <v>16</v>
      </c>
      <c r="AW835">
        <v>2586.1879999999996</v>
      </c>
      <c r="BA835" t="s">
        <v>2695</v>
      </c>
      <c r="BB835" t="s">
        <v>10948</v>
      </c>
      <c r="BC835">
        <v>522</v>
      </c>
      <c r="BE835" t="s">
        <v>3041</v>
      </c>
      <c r="BF835" t="s">
        <v>10948</v>
      </c>
      <c r="BG835">
        <v>61.268000000000008</v>
      </c>
      <c r="BI835" t="s">
        <v>3199</v>
      </c>
      <c r="BJ835" t="s">
        <v>10948</v>
      </c>
      <c r="BK835">
        <v>53.97</v>
      </c>
      <c r="BM835" t="s">
        <v>41</v>
      </c>
      <c r="BN835" t="s">
        <v>10948</v>
      </c>
      <c r="BO835" t="s">
        <v>79</v>
      </c>
      <c r="BP835">
        <v>728.94600000000003</v>
      </c>
    </row>
    <row r="836" spans="1:68" x14ac:dyDescent="0.25">
      <c r="C836" t="s">
        <v>21</v>
      </c>
      <c r="D836">
        <v>159.48800000000003</v>
      </c>
      <c r="H836" s="1">
        <v>42645</v>
      </c>
      <c r="I836">
        <v>18452.971999999994</v>
      </c>
      <c r="K836" s="1">
        <v>42645</v>
      </c>
      <c r="L836">
        <v>18452.971999999994</v>
      </c>
      <c r="N836" s="1">
        <v>42141</v>
      </c>
      <c r="O836">
        <v>134.46799999999999</v>
      </c>
      <c r="Q836" s="1">
        <v>43007</v>
      </c>
      <c r="R836">
        <v>1944.08</v>
      </c>
      <c r="T836" s="1">
        <v>41874</v>
      </c>
      <c r="U836">
        <v>565.22400000000005</v>
      </c>
      <c r="Y836" t="s">
        <v>2779</v>
      </c>
      <c r="Z836">
        <v>10637.527999999998</v>
      </c>
      <c r="AB836" t="s">
        <v>16</v>
      </c>
      <c r="AC836">
        <v>2586.1879999999996</v>
      </c>
      <c r="AE836" t="s">
        <v>1289</v>
      </c>
      <c r="AF836">
        <v>503.85600000000005</v>
      </c>
      <c r="AJ836" t="s">
        <v>16</v>
      </c>
      <c r="AK836">
        <v>2586.1879999999996</v>
      </c>
      <c r="AN836" t="s">
        <v>2779</v>
      </c>
      <c r="AO836">
        <v>10637.527999999998</v>
      </c>
      <c r="AQ836" t="s">
        <v>2779</v>
      </c>
      <c r="AR836">
        <v>10637.527999999998</v>
      </c>
      <c r="AV836" t="s">
        <v>2779</v>
      </c>
      <c r="AW836">
        <v>10637.527999999998</v>
      </c>
      <c r="BA836" t="s">
        <v>1194</v>
      </c>
      <c r="BB836" t="s">
        <v>10948</v>
      </c>
      <c r="BC836">
        <v>59.975999999999999</v>
      </c>
      <c r="BE836" t="s">
        <v>2025</v>
      </c>
      <c r="BF836" t="s">
        <v>10948</v>
      </c>
      <c r="BG836">
        <v>61.120000000000005</v>
      </c>
      <c r="BI836" t="s">
        <v>1867</v>
      </c>
      <c r="BJ836" t="s">
        <v>10948</v>
      </c>
      <c r="BK836">
        <v>143.98199999999997</v>
      </c>
      <c r="BM836" t="s">
        <v>733</v>
      </c>
      <c r="BN836" t="s">
        <v>10948</v>
      </c>
      <c r="BO836" t="s">
        <v>79</v>
      </c>
      <c r="BP836">
        <v>224.93700000000004</v>
      </c>
    </row>
    <row r="837" spans="1:68" x14ac:dyDescent="0.25">
      <c r="A837" t="s">
        <v>2976</v>
      </c>
      <c r="B837" t="s">
        <v>10948</v>
      </c>
      <c r="C837" t="s">
        <v>79</v>
      </c>
      <c r="D837">
        <v>69.888000000000005</v>
      </c>
      <c r="H837" s="1">
        <v>42646</v>
      </c>
      <c r="I837">
        <v>1680.6960000000001</v>
      </c>
      <c r="K837" s="1">
        <v>42646</v>
      </c>
      <c r="L837">
        <v>1680.6960000000001</v>
      </c>
      <c r="N837" s="1">
        <v>42140</v>
      </c>
      <c r="O837">
        <v>255.96799999999999</v>
      </c>
      <c r="Q837" s="1">
        <v>42962</v>
      </c>
      <c r="R837">
        <v>1949.8720000000001</v>
      </c>
      <c r="T837" s="1">
        <v>42651</v>
      </c>
      <c r="U837">
        <v>561.53600000000006</v>
      </c>
      <c r="Y837" t="s">
        <v>2455</v>
      </c>
      <c r="Z837">
        <v>1268.6959999999999</v>
      </c>
      <c r="AB837" t="s">
        <v>2779</v>
      </c>
      <c r="AC837">
        <v>10637.527999999998</v>
      </c>
      <c r="AE837" t="s">
        <v>1901</v>
      </c>
      <c r="AF837">
        <v>239.94</v>
      </c>
      <c r="AJ837" t="s">
        <v>2779</v>
      </c>
      <c r="AK837">
        <v>10637.527999999998</v>
      </c>
      <c r="AN837" t="s">
        <v>2455</v>
      </c>
      <c r="AO837">
        <v>1268.6959999999999</v>
      </c>
      <c r="AQ837" t="s">
        <v>2455</v>
      </c>
      <c r="AR837">
        <v>1268.6959999999999</v>
      </c>
      <c r="AV837" t="s">
        <v>2455</v>
      </c>
      <c r="AW837">
        <v>1268.6959999999999</v>
      </c>
      <c r="BA837" t="s">
        <v>2153</v>
      </c>
      <c r="BB837" t="s">
        <v>10948</v>
      </c>
      <c r="BC837">
        <v>377.92800000000005</v>
      </c>
      <c r="BE837" t="s">
        <v>2580</v>
      </c>
      <c r="BF837" t="s">
        <v>10948</v>
      </c>
      <c r="BG837">
        <v>61.12</v>
      </c>
      <c r="BI837" t="s">
        <v>2299</v>
      </c>
      <c r="BJ837" t="s">
        <v>10948</v>
      </c>
      <c r="BK837">
        <v>262.08599999999996</v>
      </c>
      <c r="BM837" t="s">
        <v>1686</v>
      </c>
      <c r="BN837" t="s">
        <v>10948</v>
      </c>
      <c r="BO837" t="s">
        <v>79</v>
      </c>
      <c r="BP837">
        <v>142.18199999999999</v>
      </c>
    </row>
    <row r="838" spans="1:68" x14ac:dyDescent="0.25">
      <c r="C838" t="s">
        <v>12</v>
      </c>
      <c r="D838">
        <v>272.89600000000002</v>
      </c>
      <c r="H838" s="1">
        <v>42647</v>
      </c>
      <c r="I838">
        <v>5912.7820000000011</v>
      </c>
      <c r="K838" s="1">
        <v>42647</v>
      </c>
      <c r="L838">
        <v>5912.7820000000011</v>
      </c>
      <c r="N838" s="1">
        <v>42139</v>
      </c>
      <c r="O838">
        <v>69.908000000000001</v>
      </c>
      <c r="Q838" s="1">
        <v>41997</v>
      </c>
      <c r="R838">
        <v>1950.202</v>
      </c>
      <c r="T838" s="1">
        <v>42364</v>
      </c>
      <c r="U838">
        <v>561.48599999999999</v>
      </c>
      <c r="Y838" t="s">
        <v>909</v>
      </c>
      <c r="Z838">
        <v>967.83999999999992</v>
      </c>
      <c r="AB838" t="s">
        <v>2455</v>
      </c>
      <c r="AC838">
        <v>1268.6959999999999</v>
      </c>
      <c r="AE838" t="s">
        <v>2784</v>
      </c>
      <c r="AF838">
        <v>174.24</v>
      </c>
      <c r="AJ838" t="s">
        <v>2455</v>
      </c>
      <c r="AK838">
        <v>1268.6959999999999</v>
      </c>
      <c r="AN838" t="s">
        <v>909</v>
      </c>
      <c r="AO838">
        <v>967.83999999999992</v>
      </c>
      <c r="AQ838" t="s">
        <v>909</v>
      </c>
      <c r="AR838">
        <v>967.83999999999992</v>
      </c>
      <c r="AV838" t="s">
        <v>909</v>
      </c>
      <c r="AW838">
        <v>967.83999999999992</v>
      </c>
      <c r="BA838" t="s">
        <v>1811</v>
      </c>
      <c r="BB838" t="s">
        <v>10948</v>
      </c>
      <c r="BC838">
        <v>5.46</v>
      </c>
      <c r="BE838" t="s">
        <v>2780</v>
      </c>
      <c r="BF838" t="s">
        <v>10948</v>
      </c>
      <c r="BG838">
        <v>60.5</v>
      </c>
      <c r="BI838" t="s">
        <v>141</v>
      </c>
      <c r="BJ838" t="s">
        <v>10948</v>
      </c>
      <c r="BK838">
        <v>1715.89</v>
      </c>
      <c r="BM838" t="s">
        <v>753</v>
      </c>
      <c r="BN838" t="s">
        <v>10948</v>
      </c>
      <c r="BO838" t="s">
        <v>79</v>
      </c>
      <c r="BP838">
        <v>991.76400000000012</v>
      </c>
    </row>
    <row r="839" spans="1:68" x14ac:dyDescent="0.25">
      <c r="C839" t="s">
        <v>21</v>
      </c>
      <c r="D839">
        <v>73.216000000000008</v>
      </c>
      <c r="H839" s="1">
        <v>42649</v>
      </c>
      <c r="I839">
        <v>830.40000000000009</v>
      </c>
      <c r="K839" s="1">
        <v>42649</v>
      </c>
      <c r="L839">
        <v>830.40000000000009</v>
      </c>
      <c r="N839" s="1">
        <v>42138</v>
      </c>
      <c r="O839">
        <v>3141.1995000000006</v>
      </c>
      <c r="Q839" s="1">
        <v>41737</v>
      </c>
      <c r="R839">
        <v>1958.75</v>
      </c>
      <c r="T839" s="1">
        <v>43006</v>
      </c>
      <c r="U839">
        <v>559.27100000000007</v>
      </c>
      <c r="Y839" t="s">
        <v>1146</v>
      </c>
      <c r="Z839">
        <v>6748.482</v>
      </c>
      <c r="AB839" t="s">
        <v>909</v>
      </c>
      <c r="AC839">
        <v>967.83999999999992</v>
      </c>
      <c r="AE839" t="s">
        <v>1616</v>
      </c>
      <c r="AF839">
        <v>1154.6640000000002</v>
      </c>
      <c r="AJ839" t="s">
        <v>909</v>
      </c>
      <c r="AK839">
        <v>967.83999999999992</v>
      </c>
      <c r="AN839" t="s">
        <v>1146</v>
      </c>
      <c r="AO839">
        <v>6748.482</v>
      </c>
      <c r="AQ839" t="s">
        <v>1146</v>
      </c>
      <c r="AR839">
        <v>6748.482</v>
      </c>
      <c r="AV839" t="s">
        <v>1146</v>
      </c>
      <c r="AW839">
        <v>6748.482</v>
      </c>
      <c r="BA839" t="s">
        <v>34</v>
      </c>
      <c r="BB839" t="s">
        <v>10948</v>
      </c>
      <c r="BC839">
        <v>27.72</v>
      </c>
      <c r="BE839" t="s">
        <v>1205</v>
      </c>
      <c r="BF839" t="s">
        <v>10948</v>
      </c>
      <c r="BG839">
        <v>60.48</v>
      </c>
      <c r="BI839" t="s">
        <v>945</v>
      </c>
      <c r="BJ839" t="s">
        <v>10948</v>
      </c>
      <c r="BK839">
        <v>36.792000000000002</v>
      </c>
      <c r="BM839" t="s">
        <v>2542</v>
      </c>
      <c r="BN839" t="s">
        <v>10948</v>
      </c>
      <c r="BO839" t="s">
        <v>79</v>
      </c>
      <c r="BP839">
        <v>121.10400000000003</v>
      </c>
    </row>
    <row r="840" spans="1:68" x14ac:dyDescent="0.25">
      <c r="A840" t="s">
        <v>907</v>
      </c>
      <c r="B840" t="s">
        <v>10948</v>
      </c>
      <c r="C840" t="s">
        <v>79</v>
      </c>
      <c r="D840">
        <v>85.232000000000014</v>
      </c>
      <c r="H840" s="1">
        <v>42650</v>
      </c>
      <c r="I840">
        <v>973.71199999999988</v>
      </c>
      <c r="K840" s="1">
        <v>42650</v>
      </c>
      <c r="L840">
        <v>973.71199999999988</v>
      </c>
      <c r="N840" s="1">
        <v>42137</v>
      </c>
      <c r="O840">
        <v>238.38400000000001</v>
      </c>
      <c r="Q840" s="1">
        <v>41729</v>
      </c>
      <c r="R840">
        <v>1959.5519999999999</v>
      </c>
      <c r="T840" s="1">
        <v>43054</v>
      </c>
      <c r="U840">
        <v>559.20000000000005</v>
      </c>
      <c r="Y840" t="s">
        <v>1522</v>
      </c>
      <c r="Z840">
        <v>6936.1019999999999</v>
      </c>
      <c r="AB840" t="s">
        <v>1146</v>
      </c>
      <c r="AC840">
        <v>6748.482</v>
      </c>
      <c r="AE840" t="s">
        <v>2596</v>
      </c>
      <c r="AF840">
        <v>170.97</v>
      </c>
      <c r="AJ840" t="s">
        <v>1146</v>
      </c>
      <c r="AK840">
        <v>6748.482</v>
      </c>
      <c r="AN840" t="s">
        <v>1522</v>
      </c>
      <c r="AO840">
        <v>6936.1019999999999</v>
      </c>
      <c r="AQ840" t="s">
        <v>1522</v>
      </c>
      <c r="AR840">
        <v>6936.1019999999999</v>
      </c>
      <c r="AV840" t="s">
        <v>1522</v>
      </c>
      <c r="AW840">
        <v>6936.1019999999999</v>
      </c>
      <c r="BA840" t="s">
        <v>595</v>
      </c>
      <c r="BB840" t="s">
        <v>10948</v>
      </c>
      <c r="BC840">
        <v>66.080000000000013</v>
      </c>
      <c r="BE840" t="s">
        <v>261</v>
      </c>
      <c r="BF840" t="s">
        <v>10948</v>
      </c>
      <c r="BG840">
        <v>60.17</v>
      </c>
      <c r="BI840" t="s">
        <v>2034</v>
      </c>
      <c r="BJ840" t="s">
        <v>10948</v>
      </c>
      <c r="BK840">
        <v>271.99200000000002</v>
      </c>
      <c r="BM840" t="s">
        <v>193</v>
      </c>
      <c r="BN840" t="s">
        <v>10948</v>
      </c>
      <c r="BO840" t="s">
        <v>79</v>
      </c>
      <c r="BP840">
        <v>182.94</v>
      </c>
    </row>
    <row r="841" spans="1:68" x14ac:dyDescent="0.25">
      <c r="A841" t="s">
        <v>1857</v>
      </c>
      <c r="B841" t="s">
        <v>10948</v>
      </c>
      <c r="C841" t="s">
        <v>55</v>
      </c>
      <c r="D841">
        <v>27.791999999999994</v>
      </c>
      <c r="H841" s="1">
        <v>42651</v>
      </c>
      <c r="I841">
        <v>561.53600000000006</v>
      </c>
      <c r="K841" s="1">
        <v>42651</v>
      </c>
      <c r="L841">
        <v>561.53600000000006</v>
      </c>
      <c r="N841" s="1">
        <v>42136</v>
      </c>
      <c r="O841">
        <v>1060.3500000000001</v>
      </c>
      <c r="Q841" s="1">
        <v>41832</v>
      </c>
      <c r="R841">
        <v>1960.0119999999997</v>
      </c>
      <c r="T841" s="1">
        <v>42938</v>
      </c>
      <c r="U841">
        <v>556.31399999999996</v>
      </c>
      <c r="Y841" t="s">
        <v>2677</v>
      </c>
      <c r="Z841">
        <v>1570.0776000000003</v>
      </c>
      <c r="AB841" t="s">
        <v>1522</v>
      </c>
      <c r="AC841">
        <v>6936.1019999999999</v>
      </c>
      <c r="AE841" t="s">
        <v>639</v>
      </c>
      <c r="AF841">
        <v>2339.7660000000001</v>
      </c>
      <c r="AJ841" t="s">
        <v>1522</v>
      </c>
      <c r="AK841">
        <v>6936.1019999999999</v>
      </c>
      <c r="AN841" t="s">
        <v>2677</v>
      </c>
      <c r="AO841">
        <v>1570.0776000000003</v>
      </c>
      <c r="AQ841" t="s">
        <v>2677</v>
      </c>
      <c r="AR841">
        <v>1570.0776000000003</v>
      </c>
      <c r="AV841" t="s">
        <v>2677</v>
      </c>
      <c r="AW841">
        <v>1570.0776000000003</v>
      </c>
      <c r="BA841" t="s">
        <v>1922</v>
      </c>
      <c r="BB841" t="s">
        <v>10948</v>
      </c>
      <c r="BC841">
        <v>1.4080000000000001</v>
      </c>
      <c r="BE841" t="s">
        <v>562</v>
      </c>
      <c r="BF841" t="s">
        <v>10948</v>
      </c>
      <c r="BG841">
        <v>60.12</v>
      </c>
      <c r="BI841" t="s">
        <v>1329</v>
      </c>
      <c r="BJ841" t="s">
        <v>10948</v>
      </c>
      <c r="BK841">
        <v>314.54999999999995</v>
      </c>
      <c r="BM841" t="s">
        <v>477</v>
      </c>
      <c r="BN841" t="s">
        <v>10948</v>
      </c>
      <c r="BO841" t="s">
        <v>79</v>
      </c>
      <c r="BP841">
        <v>307.72399999999999</v>
      </c>
    </row>
    <row r="842" spans="1:68" x14ac:dyDescent="0.25">
      <c r="C842" t="s">
        <v>79</v>
      </c>
      <c r="D842">
        <v>23.160000000000004</v>
      </c>
      <c r="H842" s="1">
        <v>42652</v>
      </c>
      <c r="I842">
        <v>546.92000000000007</v>
      </c>
      <c r="K842" s="1">
        <v>42652</v>
      </c>
      <c r="L842">
        <v>546.92000000000007</v>
      </c>
      <c r="N842" s="1">
        <v>42135</v>
      </c>
      <c r="O842">
        <v>191.96800000000002</v>
      </c>
      <c r="Q842" s="1">
        <v>41841</v>
      </c>
      <c r="R842">
        <v>1961.4820000000002</v>
      </c>
      <c r="T842" s="1">
        <v>42063</v>
      </c>
      <c r="U842">
        <v>551.26400000000001</v>
      </c>
      <c r="Y842" t="s">
        <v>2791</v>
      </c>
      <c r="Z842">
        <v>851.76</v>
      </c>
      <c r="AB842" t="s">
        <v>2677</v>
      </c>
      <c r="AC842">
        <v>1570.0776000000003</v>
      </c>
      <c r="AE842" t="s">
        <v>762</v>
      </c>
      <c r="AF842">
        <v>1999.75</v>
      </c>
      <c r="AJ842" t="s">
        <v>2677</v>
      </c>
      <c r="AK842">
        <v>1570.0776000000003</v>
      </c>
      <c r="AN842" t="s">
        <v>2791</v>
      </c>
      <c r="AO842">
        <v>851.76</v>
      </c>
      <c r="AQ842" t="s">
        <v>2791</v>
      </c>
      <c r="AR842">
        <v>851.76</v>
      </c>
      <c r="AV842" t="s">
        <v>2791</v>
      </c>
      <c r="AW842">
        <v>851.76</v>
      </c>
      <c r="BA842" t="s">
        <v>2828</v>
      </c>
      <c r="BB842" t="s">
        <v>10948</v>
      </c>
      <c r="BC842">
        <v>8.84</v>
      </c>
      <c r="BE842" t="s">
        <v>2046</v>
      </c>
      <c r="BF842" t="s">
        <v>10948</v>
      </c>
      <c r="BG842">
        <v>59.993999999999993</v>
      </c>
      <c r="BI842" t="s">
        <v>2794</v>
      </c>
      <c r="BJ842" t="s">
        <v>10948</v>
      </c>
      <c r="BK842">
        <v>959.94</v>
      </c>
      <c r="BM842" t="s">
        <v>1153</v>
      </c>
      <c r="BN842" t="s">
        <v>10948</v>
      </c>
      <c r="BO842" t="s">
        <v>79</v>
      </c>
      <c r="BP842">
        <v>14.624000000000002</v>
      </c>
    </row>
    <row r="843" spans="1:68" x14ac:dyDescent="0.25">
      <c r="C843" t="s">
        <v>21</v>
      </c>
      <c r="D843">
        <v>24.704000000000001</v>
      </c>
      <c r="H843" s="1">
        <v>42653</v>
      </c>
      <c r="I843">
        <v>282.75299999999999</v>
      </c>
      <c r="K843" s="1">
        <v>42653</v>
      </c>
      <c r="L843">
        <v>282.75299999999999</v>
      </c>
      <c r="N843" s="1">
        <v>42134</v>
      </c>
      <c r="O843">
        <v>154.44200000000001</v>
      </c>
      <c r="Q843" s="1">
        <v>42258</v>
      </c>
      <c r="R843">
        <v>1962.13</v>
      </c>
      <c r="T843" s="1">
        <v>41980</v>
      </c>
      <c r="U843">
        <v>548.4</v>
      </c>
      <c r="Y843" t="s">
        <v>2641</v>
      </c>
      <c r="Z843">
        <v>1320.2280000000001</v>
      </c>
      <c r="AB843" t="s">
        <v>2791</v>
      </c>
      <c r="AC843">
        <v>851.76</v>
      </c>
      <c r="AE843" t="s">
        <v>515</v>
      </c>
      <c r="AF843">
        <v>1615.798</v>
      </c>
      <c r="AJ843" t="s">
        <v>2791</v>
      </c>
      <c r="AK843">
        <v>851.76</v>
      </c>
      <c r="AN843" t="s">
        <v>2641</v>
      </c>
      <c r="AO843">
        <v>1320.2280000000001</v>
      </c>
      <c r="AQ843" t="s">
        <v>2641</v>
      </c>
      <c r="AR843">
        <v>1320.2280000000001</v>
      </c>
      <c r="AV843" t="s">
        <v>2641</v>
      </c>
      <c r="AW843">
        <v>1320.2280000000001</v>
      </c>
      <c r="BA843" t="s">
        <v>638</v>
      </c>
      <c r="BB843" t="s">
        <v>10948</v>
      </c>
      <c r="BC843">
        <v>35.04</v>
      </c>
      <c r="BE843" t="s">
        <v>629</v>
      </c>
      <c r="BF843" t="s">
        <v>10948</v>
      </c>
      <c r="BG843">
        <v>59.990000000000009</v>
      </c>
      <c r="BI843" t="s">
        <v>2695</v>
      </c>
      <c r="BJ843" t="s">
        <v>10948</v>
      </c>
      <c r="BK843">
        <v>522</v>
      </c>
      <c r="BM843" t="s">
        <v>2481</v>
      </c>
      <c r="BN843" t="s">
        <v>10948</v>
      </c>
      <c r="BO843" t="s">
        <v>79</v>
      </c>
      <c r="BP843">
        <v>20.368000000000002</v>
      </c>
    </row>
    <row r="844" spans="1:68" x14ac:dyDescent="0.25">
      <c r="A844" t="s">
        <v>2656</v>
      </c>
      <c r="B844" t="s">
        <v>10948</v>
      </c>
      <c r="C844" t="s">
        <v>79</v>
      </c>
      <c r="D844">
        <v>99.846000000000004</v>
      </c>
      <c r="H844" s="1">
        <v>42654</v>
      </c>
      <c r="I844">
        <v>33.064</v>
      </c>
      <c r="K844" s="1">
        <v>42654</v>
      </c>
      <c r="L844">
        <v>33.064</v>
      </c>
      <c r="N844" s="1">
        <v>42133</v>
      </c>
      <c r="O844">
        <v>48.81</v>
      </c>
      <c r="Q844" s="1">
        <v>42068</v>
      </c>
      <c r="R844">
        <v>1969.2669999999998</v>
      </c>
      <c r="T844" s="1">
        <v>42652</v>
      </c>
      <c r="U844">
        <v>546.92000000000007</v>
      </c>
      <c r="Y844" t="s">
        <v>714</v>
      </c>
      <c r="Z844">
        <v>2705.7799999999993</v>
      </c>
      <c r="AB844" t="s">
        <v>2641</v>
      </c>
      <c r="AC844">
        <v>1320.2280000000001</v>
      </c>
      <c r="AE844" t="s">
        <v>2224</v>
      </c>
      <c r="AF844">
        <v>1399.8</v>
      </c>
      <c r="AJ844" t="s">
        <v>2641</v>
      </c>
      <c r="AK844">
        <v>1320.2280000000001</v>
      </c>
      <c r="AN844" t="s">
        <v>714</v>
      </c>
      <c r="AO844">
        <v>2705.7799999999993</v>
      </c>
      <c r="AQ844" t="s">
        <v>714</v>
      </c>
      <c r="AR844">
        <v>2705.7799999999993</v>
      </c>
      <c r="AV844" t="s">
        <v>714</v>
      </c>
      <c r="AW844">
        <v>2705.7799999999993</v>
      </c>
      <c r="BA844" t="s">
        <v>1446</v>
      </c>
      <c r="BB844" t="s">
        <v>10948</v>
      </c>
      <c r="BC844">
        <v>11.16</v>
      </c>
      <c r="BE844" t="s">
        <v>1892</v>
      </c>
      <c r="BF844" t="s">
        <v>10948</v>
      </c>
      <c r="BG844">
        <v>59.99</v>
      </c>
      <c r="BI844" t="s">
        <v>1194</v>
      </c>
      <c r="BJ844" t="s">
        <v>10948</v>
      </c>
      <c r="BK844">
        <v>59.975999999999999</v>
      </c>
      <c r="BM844" t="s">
        <v>1069</v>
      </c>
      <c r="BN844" t="s">
        <v>10948</v>
      </c>
      <c r="BO844" t="s">
        <v>79</v>
      </c>
      <c r="BP844">
        <v>839.98799999999994</v>
      </c>
    </row>
    <row r="845" spans="1:68" x14ac:dyDescent="0.25">
      <c r="A845" t="s">
        <v>2691</v>
      </c>
      <c r="B845" t="s">
        <v>10948</v>
      </c>
      <c r="C845" t="s">
        <v>12</v>
      </c>
      <c r="D845">
        <v>254.05800000000002</v>
      </c>
      <c r="H845" s="1">
        <v>42656</v>
      </c>
      <c r="I845">
        <v>1650.6180000000006</v>
      </c>
      <c r="K845" s="1">
        <v>42656</v>
      </c>
      <c r="L845">
        <v>1650.6180000000006</v>
      </c>
      <c r="N845" s="1">
        <v>42132</v>
      </c>
      <c r="O845">
        <v>3981.9680000000003</v>
      </c>
      <c r="Q845" s="1">
        <v>42467</v>
      </c>
      <c r="R845">
        <v>1970.5740000000003</v>
      </c>
      <c r="T845" s="1">
        <v>42811</v>
      </c>
      <c r="U845">
        <v>542.74599999999998</v>
      </c>
      <c r="Y845" t="s">
        <v>3197</v>
      </c>
      <c r="Z845">
        <v>6584.6399999999994</v>
      </c>
      <c r="AB845" t="s">
        <v>714</v>
      </c>
      <c r="AC845">
        <v>2705.7799999999993</v>
      </c>
      <c r="AE845" t="s">
        <v>2591</v>
      </c>
      <c r="AF845">
        <v>1247.8440000000001</v>
      </c>
      <c r="AJ845" t="s">
        <v>714</v>
      </c>
      <c r="AK845">
        <v>2705.7799999999993</v>
      </c>
      <c r="AN845" t="s">
        <v>3197</v>
      </c>
      <c r="AO845">
        <v>6584.6399999999994</v>
      </c>
      <c r="AQ845" t="s">
        <v>3197</v>
      </c>
      <c r="AR845">
        <v>6584.6399999999994</v>
      </c>
      <c r="AV845" t="s">
        <v>3197</v>
      </c>
      <c r="AW845">
        <v>6584.6399999999994</v>
      </c>
      <c r="BA845" t="s">
        <v>834</v>
      </c>
      <c r="BB845" t="s">
        <v>10948</v>
      </c>
      <c r="BC845">
        <v>95.68</v>
      </c>
      <c r="BE845" t="s">
        <v>1194</v>
      </c>
      <c r="BF845" t="s">
        <v>10948</v>
      </c>
      <c r="BG845">
        <v>59.975999999999999</v>
      </c>
      <c r="BI845" t="s">
        <v>2153</v>
      </c>
      <c r="BJ845" t="s">
        <v>10948</v>
      </c>
      <c r="BK845">
        <v>377.92800000000005</v>
      </c>
      <c r="BM845" t="s">
        <v>2258</v>
      </c>
      <c r="BN845" t="s">
        <v>10948</v>
      </c>
      <c r="BO845" t="s">
        <v>79</v>
      </c>
      <c r="BP845">
        <v>260.90999999999997</v>
      </c>
    </row>
    <row r="846" spans="1:68" x14ac:dyDescent="0.25">
      <c r="A846" t="s">
        <v>1036</v>
      </c>
      <c r="B846" t="s">
        <v>10948</v>
      </c>
      <c r="C846" t="s">
        <v>21</v>
      </c>
      <c r="D846">
        <v>57.584000000000003</v>
      </c>
      <c r="H846" s="1">
        <v>42657</v>
      </c>
      <c r="I846">
        <v>3335.8879999999999</v>
      </c>
      <c r="K846" s="1">
        <v>42657</v>
      </c>
      <c r="L846">
        <v>3335.8879999999999</v>
      </c>
      <c r="N846" s="1">
        <v>42131</v>
      </c>
      <c r="O846">
        <v>305.62199999999996</v>
      </c>
      <c r="Q846" s="1">
        <v>41979</v>
      </c>
      <c r="R846">
        <v>1970.9780000000001</v>
      </c>
      <c r="T846" s="1">
        <v>42319</v>
      </c>
      <c r="U846">
        <v>542.178</v>
      </c>
      <c r="Y846" t="s">
        <v>1918</v>
      </c>
      <c r="Z846">
        <v>3775.6469999999999</v>
      </c>
      <c r="AB846" t="s">
        <v>3197</v>
      </c>
      <c r="AC846">
        <v>6584.6399999999994</v>
      </c>
      <c r="AE846" t="s">
        <v>2045</v>
      </c>
      <c r="AF846">
        <v>2157.8340000000003</v>
      </c>
      <c r="AJ846" t="s">
        <v>3197</v>
      </c>
      <c r="AK846">
        <v>6584.6399999999994</v>
      </c>
      <c r="AN846" t="s">
        <v>1918</v>
      </c>
      <c r="AO846">
        <v>3775.6469999999999</v>
      </c>
      <c r="AQ846" t="s">
        <v>1918</v>
      </c>
      <c r="AR846">
        <v>3775.6469999999999</v>
      </c>
      <c r="AV846" t="s">
        <v>1918</v>
      </c>
      <c r="AW846">
        <v>3775.6469999999999</v>
      </c>
      <c r="BA846" t="s">
        <v>2896</v>
      </c>
      <c r="BB846" t="s">
        <v>10948</v>
      </c>
      <c r="BC846">
        <v>27.384</v>
      </c>
      <c r="BE846" t="s">
        <v>162</v>
      </c>
      <c r="BF846" t="s">
        <v>10948</v>
      </c>
      <c r="BG846">
        <v>59.960000000000008</v>
      </c>
      <c r="BI846" t="s">
        <v>1811</v>
      </c>
      <c r="BJ846" t="s">
        <v>10948</v>
      </c>
      <c r="BK846">
        <v>5.46</v>
      </c>
      <c r="BM846" t="s">
        <v>1087</v>
      </c>
      <c r="BN846" t="s">
        <v>10948</v>
      </c>
      <c r="BO846" t="s">
        <v>79</v>
      </c>
      <c r="BP846">
        <v>444.54799999999994</v>
      </c>
    </row>
    <row r="847" spans="1:68" x14ac:dyDescent="0.25">
      <c r="A847" t="s">
        <v>285</v>
      </c>
      <c r="B847" t="s">
        <v>10948</v>
      </c>
      <c r="C847" t="s">
        <v>79</v>
      </c>
      <c r="D847">
        <v>18.432000000000002</v>
      </c>
      <c r="H847" s="1">
        <v>42658</v>
      </c>
      <c r="I847">
        <v>1620.1499999999999</v>
      </c>
      <c r="K847" s="1">
        <v>42658</v>
      </c>
      <c r="L847">
        <v>1620.1499999999999</v>
      </c>
      <c r="N847" s="1">
        <v>42128</v>
      </c>
      <c r="O847">
        <v>1121.3620000000001</v>
      </c>
      <c r="Q847" s="1">
        <v>42832</v>
      </c>
      <c r="R847">
        <v>1971.2905000000003</v>
      </c>
      <c r="T847" s="1">
        <v>42539</v>
      </c>
      <c r="U847">
        <v>541.93799999999999</v>
      </c>
      <c r="Y847" t="s">
        <v>1989</v>
      </c>
      <c r="Z847">
        <v>5427.99</v>
      </c>
      <c r="AB847" t="s">
        <v>1918</v>
      </c>
      <c r="AC847">
        <v>3775.6469999999999</v>
      </c>
      <c r="AE847" t="s">
        <v>2372</v>
      </c>
      <c r="AF847">
        <v>4389.2459999999992</v>
      </c>
      <c r="AJ847" t="s">
        <v>1918</v>
      </c>
      <c r="AK847">
        <v>3775.6469999999999</v>
      </c>
      <c r="AN847" t="s">
        <v>1989</v>
      </c>
      <c r="AO847">
        <v>5427.99</v>
      </c>
      <c r="AQ847" t="s">
        <v>1989</v>
      </c>
      <c r="AR847">
        <v>5427.99</v>
      </c>
      <c r="AV847" t="s">
        <v>1989</v>
      </c>
      <c r="AW847">
        <v>5427.99</v>
      </c>
      <c r="BA847" t="s">
        <v>1673</v>
      </c>
      <c r="BB847" t="s">
        <v>10948</v>
      </c>
      <c r="BC847">
        <v>8.82</v>
      </c>
      <c r="BE847" t="s">
        <v>2123</v>
      </c>
      <c r="BF847" t="s">
        <v>10948</v>
      </c>
      <c r="BG847">
        <v>59.94</v>
      </c>
      <c r="BI847" t="s">
        <v>34</v>
      </c>
      <c r="BJ847" t="s">
        <v>10948</v>
      </c>
      <c r="BK847">
        <v>27.72</v>
      </c>
      <c r="BM847" t="s">
        <v>1681</v>
      </c>
      <c r="BN847" t="s">
        <v>10948</v>
      </c>
      <c r="BO847" t="s">
        <v>79</v>
      </c>
      <c r="BP847">
        <v>299.97499999999997</v>
      </c>
    </row>
    <row r="848" spans="1:68" x14ac:dyDescent="0.25">
      <c r="A848" t="s">
        <v>530</v>
      </c>
      <c r="B848" t="s">
        <v>10948</v>
      </c>
      <c r="C848" t="s">
        <v>55</v>
      </c>
      <c r="D848">
        <v>115.84</v>
      </c>
      <c r="H848" s="1">
        <v>42659</v>
      </c>
      <c r="I848">
        <v>142.18199999999999</v>
      </c>
      <c r="K848" s="1">
        <v>42659</v>
      </c>
      <c r="L848">
        <v>142.18199999999999</v>
      </c>
      <c r="N848" s="1">
        <v>42127</v>
      </c>
      <c r="O848">
        <v>2198.7599999999998</v>
      </c>
      <c r="Q848" s="1">
        <v>42341</v>
      </c>
      <c r="R848">
        <v>1972.6450000000002</v>
      </c>
      <c r="T848" s="1">
        <v>43008</v>
      </c>
      <c r="U848">
        <v>540.75999999999988</v>
      </c>
      <c r="Y848" t="s">
        <v>2319</v>
      </c>
      <c r="Z848">
        <v>5294.4560000000001</v>
      </c>
      <c r="AB848" t="s">
        <v>1989</v>
      </c>
      <c r="AC848">
        <v>5427.99</v>
      </c>
      <c r="AE848" t="s">
        <v>229</v>
      </c>
      <c r="AF848">
        <v>1039.8699999999999</v>
      </c>
      <c r="AJ848" t="s">
        <v>1989</v>
      </c>
      <c r="AK848">
        <v>5427.99</v>
      </c>
      <c r="AN848" t="s">
        <v>2319</v>
      </c>
      <c r="AO848">
        <v>5294.4560000000001</v>
      </c>
      <c r="AQ848" t="s">
        <v>2319</v>
      </c>
      <c r="AR848">
        <v>5294.4560000000001</v>
      </c>
      <c r="AV848" t="s">
        <v>2319</v>
      </c>
      <c r="AW848">
        <v>5294.4560000000001</v>
      </c>
      <c r="BA848" t="s">
        <v>504</v>
      </c>
      <c r="BB848" t="s">
        <v>10948</v>
      </c>
      <c r="BC848">
        <v>19.459999999999997</v>
      </c>
      <c r="BE848" t="s">
        <v>706</v>
      </c>
      <c r="BF848" t="s">
        <v>10948</v>
      </c>
      <c r="BG848">
        <v>59.751999999999995</v>
      </c>
      <c r="BI848" t="s">
        <v>595</v>
      </c>
      <c r="BJ848" t="s">
        <v>10948</v>
      </c>
      <c r="BK848">
        <v>66.080000000000013</v>
      </c>
      <c r="BM848" t="s">
        <v>3145</v>
      </c>
      <c r="BN848" t="s">
        <v>10948</v>
      </c>
      <c r="BO848" t="s">
        <v>79</v>
      </c>
      <c r="BP848">
        <v>40.752000000000002</v>
      </c>
    </row>
    <row r="849" spans="1:68" x14ac:dyDescent="0.25">
      <c r="A849" t="s">
        <v>1210</v>
      </c>
      <c r="B849" t="s">
        <v>10948</v>
      </c>
      <c r="C849" t="s">
        <v>55</v>
      </c>
      <c r="D849">
        <v>10.339999999999998</v>
      </c>
      <c r="H849" s="1">
        <v>42660</v>
      </c>
      <c r="I849">
        <v>2953.3460000000005</v>
      </c>
      <c r="K849" s="1">
        <v>42660</v>
      </c>
      <c r="L849">
        <v>2953.3460000000005</v>
      </c>
      <c r="N849" s="1">
        <v>42126</v>
      </c>
      <c r="O849">
        <v>167.232</v>
      </c>
      <c r="Q849" s="1">
        <v>42805</v>
      </c>
      <c r="R849">
        <v>1973.7080000000001</v>
      </c>
      <c r="T849" s="1">
        <v>42876</v>
      </c>
      <c r="U849">
        <v>538.0200000000001</v>
      </c>
      <c r="Y849" t="s">
        <v>1609</v>
      </c>
      <c r="Z849">
        <v>6483.7960000000003</v>
      </c>
      <c r="AB849" t="s">
        <v>2319</v>
      </c>
      <c r="AC849">
        <v>5294.4560000000001</v>
      </c>
      <c r="AE849" t="s">
        <v>2087</v>
      </c>
      <c r="AF849">
        <v>759.93599999999992</v>
      </c>
      <c r="AJ849" t="s">
        <v>2319</v>
      </c>
      <c r="AK849">
        <v>5294.4560000000001</v>
      </c>
      <c r="AN849" t="s">
        <v>1609</v>
      </c>
      <c r="AO849">
        <v>6483.7960000000003</v>
      </c>
      <c r="AQ849" t="s">
        <v>1609</v>
      </c>
      <c r="AR849">
        <v>6483.7960000000003</v>
      </c>
      <c r="AV849" t="s">
        <v>1609</v>
      </c>
      <c r="AW849">
        <v>6483.7960000000003</v>
      </c>
      <c r="BA849" t="s">
        <v>1028</v>
      </c>
      <c r="BB849" t="s">
        <v>10948</v>
      </c>
      <c r="BC849">
        <v>186.49599999999998</v>
      </c>
      <c r="BE849" t="s">
        <v>1202</v>
      </c>
      <c r="BF849" t="s">
        <v>10948</v>
      </c>
      <c r="BG849">
        <v>59.699999999999996</v>
      </c>
      <c r="BI849" t="s">
        <v>1922</v>
      </c>
      <c r="BJ849" t="s">
        <v>10948</v>
      </c>
      <c r="BK849">
        <v>1.4080000000000001</v>
      </c>
      <c r="BM849" t="s">
        <v>3253</v>
      </c>
      <c r="BN849" t="s">
        <v>10948</v>
      </c>
      <c r="BO849" t="s">
        <v>79</v>
      </c>
      <c r="BP849">
        <v>341.99100000000004</v>
      </c>
    </row>
    <row r="850" spans="1:68" x14ac:dyDescent="0.25">
      <c r="A850" t="s">
        <v>1728</v>
      </c>
      <c r="B850" t="s">
        <v>10948</v>
      </c>
      <c r="C850" t="s">
        <v>79</v>
      </c>
      <c r="D850">
        <v>38.088000000000001</v>
      </c>
      <c r="H850" s="1">
        <v>42661</v>
      </c>
      <c r="I850">
        <v>307.92</v>
      </c>
      <c r="K850" s="1">
        <v>42661</v>
      </c>
      <c r="L850">
        <v>307.92</v>
      </c>
      <c r="N850" s="1">
        <v>42125</v>
      </c>
      <c r="O850">
        <v>450.94</v>
      </c>
      <c r="Q850" s="1">
        <v>42516</v>
      </c>
      <c r="R850">
        <v>1975.3560000000002</v>
      </c>
      <c r="T850" s="1">
        <v>42950</v>
      </c>
      <c r="U850">
        <v>531.34799999999996</v>
      </c>
      <c r="Y850" t="s">
        <v>1904</v>
      </c>
      <c r="Z850">
        <v>4334.8275000000003</v>
      </c>
      <c r="AB850" t="s">
        <v>1609</v>
      </c>
      <c r="AC850">
        <v>6483.7960000000003</v>
      </c>
      <c r="AE850" t="s">
        <v>1219</v>
      </c>
      <c r="AF850">
        <v>7399.7039999999997</v>
      </c>
      <c r="AJ850" t="s">
        <v>1609</v>
      </c>
      <c r="AK850">
        <v>6483.7960000000003</v>
      </c>
      <c r="AN850" t="s">
        <v>1904</v>
      </c>
      <c r="AO850">
        <v>4334.8275000000003</v>
      </c>
      <c r="AQ850" t="s">
        <v>1904</v>
      </c>
      <c r="AR850">
        <v>4334.8275000000003</v>
      </c>
      <c r="AV850" t="s">
        <v>1904</v>
      </c>
      <c r="AW850">
        <v>4334.8275000000003</v>
      </c>
      <c r="BA850" t="s">
        <v>2268</v>
      </c>
      <c r="BB850" t="s">
        <v>10948</v>
      </c>
      <c r="BC850">
        <v>2.88</v>
      </c>
      <c r="BE850" t="s">
        <v>3190</v>
      </c>
      <c r="BF850" t="s">
        <v>10948</v>
      </c>
      <c r="BG850">
        <v>59.34</v>
      </c>
      <c r="BI850" t="s">
        <v>638</v>
      </c>
      <c r="BJ850" t="s">
        <v>10948</v>
      </c>
      <c r="BK850">
        <v>35.04</v>
      </c>
      <c r="BM850" t="s">
        <v>1350</v>
      </c>
      <c r="BN850" t="s">
        <v>10948</v>
      </c>
      <c r="BO850" t="s">
        <v>79</v>
      </c>
      <c r="BP850">
        <v>479.98400000000004</v>
      </c>
    </row>
    <row r="851" spans="1:68" x14ac:dyDescent="0.25">
      <c r="C851" t="s">
        <v>12</v>
      </c>
      <c r="D851">
        <v>38.088000000000001</v>
      </c>
      <c r="H851" s="1">
        <v>42663</v>
      </c>
      <c r="I851">
        <v>946.17399999999998</v>
      </c>
      <c r="K851" s="1">
        <v>42663</v>
      </c>
      <c r="L851">
        <v>946.17399999999998</v>
      </c>
      <c r="N851" s="1">
        <v>42124</v>
      </c>
      <c r="O851">
        <v>1571.6950000000002</v>
      </c>
      <c r="Q851" s="1">
        <v>41812</v>
      </c>
      <c r="R851">
        <v>1975.498</v>
      </c>
      <c r="T851" s="1">
        <v>43032</v>
      </c>
      <c r="U851">
        <v>529.08500000000004</v>
      </c>
      <c r="Y851" t="s">
        <v>455</v>
      </c>
      <c r="Z851">
        <v>3963.9009999999998</v>
      </c>
      <c r="AB851" t="s">
        <v>1904</v>
      </c>
      <c r="AC851">
        <v>4334.8275000000003</v>
      </c>
      <c r="AE851" t="s">
        <v>1858</v>
      </c>
      <c r="AF851">
        <v>778.73599999999999</v>
      </c>
      <c r="AJ851" t="s">
        <v>1904</v>
      </c>
      <c r="AK851">
        <v>4334.8275000000003</v>
      </c>
      <c r="AN851" t="s">
        <v>455</v>
      </c>
      <c r="AO851">
        <v>3963.9009999999998</v>
      </c>
      <c r="AQ851" t="s">
        <v>455</v>
      </c>
      <c r="AR851">
        <v>3963.9009999999998</v>
      </c>
      <c r="AV851" t="s">
        <v>455</v>
      </c>
      <c r="AW851">
        <v>3963.9009999999998</v>
      </c>
      <c r="BA851" t="s">
        <v>2168</v>
      </c>
      <c r="BB851" t="s">
        <v>10948</v>
      </c>
      <c r="BC851">
        <v>3.64</v>
      </c>
      <c r="BE851" t="s">
        <v>363</v>
      </c>
      <c r="BF851" t="s">
        <v>10948</v>
      </c>
      <c r="BG851">
        <v>59.184000000000005</v>
      </c>
      <c r="BI851" t="s">
        <v>1446</v>
      </c>
      <c r="BJ851" t="s">
        <v>10948</v>
      </c>
      <c r="BK851">
        <v>11.16</v>
      </c>
      <c r="BM851" t="s">
        <v>2163</v>
      </c>
      <c r="BN851" t="s">
        <v>10948</v>
      </c>
      <c r="BO851" t="s">
        <v>79</v>
      </c>
      <c r="BP851">
        <v>92.94</v>
      </c>
    </row>
    <row r="852" spans="1:68" x14ac:dyDescent="0.25">
      <c r="C852" t="s">
        <v>21</v>
      </c>
      <c r="D852">
        <v>126.96000000000001</v>
      </c>
      <c r="H852" s="1">
        <v>42664</v>
      </c>
      <c r="I852">
        <v>7951.5920000000024</v>
      </c>
      <c r="K852" s="1">
        <v>42664</v>
      </c>
      <c r="L852">
        <v>7951.5920000000024</v>
      </c>
      <c r="N852" s="1">
        <v>42123</v>
      </c>
      <c r="O852">
        <v>7.9680000000000009</v>
      </c>
      <c r="Q852" s="1">
        <v>42924</v>
      </c>
      <c r="R852">
        <v>1980.2640000000001</v>
      </c>
      <c r="T852" s="1">
        <v>42209</v>
      </c>
      <c r="U852">
        <v>525.95000000000005</v>
      </c>
      <c r="Y852" t="s">
        <v>1110</v>
      </c>
      <c r="Z852">
        <v>3481.5150000000003</v>
      </c>
      <c r="AB852" t="s">
        <v>455</v>
      </c>
      <c r="AC852">
        <v>3963.9009999999998</v>
      </c>
      <c r="AE852" t="s">
        <v>524</v>
      </c>
      <c r="AF852">
        <v>533.07799999999997</v>
      </c>
      <c r="AJ852" t="s">
        <v>455</v>
      </c>
      <c r="AK852">
        <v>3963.9009999999998</v>
      </c>
      <c r="AN852" t="s">
        <v>1110</v>
      </c>
      <c r="AO852">
        <v>3481.5150000000003</v>
      </c>
      <c r="AQ852" t="s">
        <v>1110</v>
      </c>
      <c r="AR852">
        <v>3481.5150000000003</v>
      </c>
      <c r="AV852" t="s">
        <v>1110</v>
      </c>
      <c r="AW852">
        <v>3481.5150000000003</v>
      </c>
      <c r="BA852" t="s">
        <v>1382</v>
      </c>
      <c r="BB852" t="s">
        <v>10948</v>
      </c>
      <c r="BC852">
        <v>34.650000000000006</v>
      </c>
      <c r="BE852" t="s">
        <v>2982</v>
      </c>
      <c r="BF852" t="s">
        <v>10948</v>
      </c>
      <c r="BG852">
        <v>58.923999999999985</v>
      </c>
      <c r="BI852" t="s">
        <v>834</v>
      </c>
      <c r="BJ852" t="s">
        <v>10948</v>
      </c>
      <c r="BK852">
        <v>95.68</v>
      </c>
      <c r="BM852" t="s">
        <v>1691</v>
      </c>
      <c r="BN852" t="s">
        <v>10948</v>
      </c>
      <c r="BO852" t="s">
        <v>79</v>
      </c>
      <c r="BP852">
        <v>114.94999999999999</v>
      </c>
    </row>
    <row r="853" spans="1:68" x14ac:dyDescent="0.25">
      <c r="A853" t="s">
        <v>2492</v>
      </c>
      <c r="B853" t="s">
        <v>10948</v>
      </c>
      <c r="C853" t="s">
        <v>79</v>
      </c>
      <c r="D853">
        <v>494.37599999999998</v>
      </c>
      <c r="H853" s="1">
        <v>42665</v>
      </c>
      <c r="I853">
        <v>188.28</v>
      </c>
      <c r="K853" s="1">
        <v>42665</v>
      </c>
      <c r="L853">
        <v>188.28</v>
      </c>
      <c r="N853" s="1">
        <v>42122</v>
      </c>
      <c r="O853">
        <v>4044.3620000000001</v>
      </c>
      <c r="Q853" s="1">
        <v>42716</v>
      </c>
      <c r="R853">
        <v>1981.1149999999996</v>
      </c>
      <c r="T853" s="1">
        <v>42643</v>
      </c>
      <c r="U853">
        <v>525.88400000000001</v>
      </c>
      <c r="Y853" t="s">
        <v>2547</v>
      </c>
      <c r="Z853">
        <v>1242.0540000000001</v>
      </c>
      <c r="AB853" t="s">
        <v>1110</v>
      </c>
      <c r="AC853">
        <v>3481.5150000000003</v>
      </c>
      <c r="AE853" t="s">
        <v>363</v>
      </c>
      <c r="AF853">
        <v>739.80000000000018</v>
      </c>
      <c r="AJ853" t="s">
        <v>1110</v>
      </c>
      <c r="AK853">
        <v>3481.5150000000003</v>
      </c>
      <c r="AN853" t="s">
        <v>2547</v>
      </c>
      <c r="AO853">
        <v>1242.0540000000001</v>
      </c>
      <c r="AQ853" t="s">
        <v>2547</v>
      </c>
      <c r="AR853">
        <v>1242.0540000000001</v>
      </c>
      <c r="AV853" t="s">
        <v>2547</v>
      </c>
      <c r="AW853">
        <v>1242.0540000000001</v>
      </c>
      <c r="BA853" t="s">
        <v>1231</v>
      </c>
      <c r="BB853" t="s">
        <v>10948</v>
      </c>
      <c r="BC853">
        <v>37.17</v>
      </c>
      <c r="BE853" t="s">
        <v>2155</v>
      </c>
      <c r="BF853" t="s">
        <v>10948</v>
      </c>
      <c r="BG853">
        <v>58.716000000000008</v>
      </c>
      <c r="BI853" t="s">
        <v>2896</v>
      </c>
      <c r="BJ853" t="s">
        <v>10948</v>
      </c>
      <c r="BK853">
        <v>27.384</v>
      </c>
      <c r="BM853" t="s">
        <v>1846</v>
      </c>
      <c r="BN853" t="s">
        <v>10948</v>
      </c>
      <c r="BO853" t="s">
        <v>79</v>
      </c>
      <c r="BP853">
        <v>23.65</v>
      </c>
    </row>
    <row r="854" spans="1:68" x14ac:dyDescent="0.25">
      <c r="A854" t="s">
        <v>2443</v>
      </c>
      <c r="B854" t="s">
        <v>10948</v>
      </c>
      <c r="C854" t="s">
        <v>79</v>
      </c>
      <c r="D854">
        <v>231.98</v>
      </c>
      <c r="H854" s="1">
        <v>42666</v>
      </c>
      <c r="I854">
        <v>467.42199999999997</v>
      </c>
      <c r="K854" s="1">
        <v>42666</v>
      </c>
      <c r="L854">
        <v>467.42199999999997</v>
      </c>
      <c r="N854" s="1">
        <v>42121</v>
      </c>
      <c r="O854">
        <v>2719.59</v>
      </c>
      <c r="Q854" s="1">
        <v>42640</v>
      </c>
      <c r="R854">
        <v>1992.9858000000002</v>
      </c>
      <c r="T854" s="1">
        <v>42969</v>
      </c>
      <c r="U854">
        <v>524.54</v>
      </c>
      <c r="Y854" t="s">
        <v>2961</v>
      </c>
      <c r="Z854">
        <v>299.20799999999997</v>
      </c>
      <c r="AB854" t="s">
        <v>2547</v>
      </c>
      <c r="AC854">
        <v>1242.0540000000001</v>
      </c>
      <c r="AE854" t="s">
        <v>422</v>
      </c>
      <c r="AF854">
        <v>1409.5300000000002</v>
      </c>
      <c r="AJ854" t="s">
        <v>2547</v>
      </c>
      <c r="AK854">
        <v>1242.0540000000001</v>
      </c>
      <c r="AN854" t="s">
        <v>2961</v>
      </c>
      <c r="AO854">
        <v>299.20799999999997</v>
      </c>
      <c r="AQ854" t="s">
        <v>2961</v>
      </c>
      <c r="AR854">
        <v>299.20799999999997</v>
      </c>
      <c r="AV854" t="s">
        <v>2961</v>
      </c>
      <c r="AW854">
        <v>299.20799999999997</v>
      </c>
      <c r="BA854" t="s">
        <v>2802</v>
      </c>
      <c r="BB854" t="s">
        <v>10948</v>
      </c>
      <c r="BC854">
        <v>21.824000000000002</v>
      </c>
      <c r="BE854" t="s">
        <v>2481</v>
      </c>
      <c r="BF854" t="s">
        <v>10948</v>
      </c>
      <c r="BG854">
        <v>58.558000000000014</v>
      </c>
      <c r="BI854" t="s">
        <v>504</v>
      </c>
      <c r="BJ854" t="s">
        <v>10948</v>
      </c>
      <c r="BK854">
        <v>19.459999999999997</v>
      </c>
      <c r="BM854" t="s">
        <v>245</v>
      </c>
      <c r="BN854" t="s">
        <v>10948</v>
      </c>
      <c r="BO854" t="s">
        <v>79</v>
      </c>
      <c r="BP854">
        <v>140.75</v>
      </c>
    </row>
    <row r="855" spans="1:68" x14ac:dyDescent="0.25">
      <c r="A855" t="s">
        <v>2678</v>
      </c>
      <c r="B855" t="s">
        <v>10948</v>
      </c>
      <c r="C855" t="s">
        <v>55</v>
      </c>
      <c r="D855">
        <v>1097.5440000000003</v>
      </c>
      <c r="H855" s="1">
        <v>42667</v>
      </c>
      <c r="I855">
        <v>1365.498</v>
      </c>
      <c r="K855" s="1">
        <v>42667</v>
      </c>
      <c r="L855">
        <v>1365.498</v>
      </c>
      <c r="N855" s="1">
        <v>42120</v>
      </c>
      <c r="O855">
        <v>2090.1055000000001</v>
      </c>
      <c r="Q855" s="1">
        <v>42797</v>
      </c>
      <c r="R855">
        <v>2000.104</v>
      </c>
      <c r="T855" s="1">
        <v>43039</v>
      </c>
      <c r="U855">
        <v>523.92800000000011</v>
      </c>
      <c r="Y855" t="s">
        <v>1986</v>
      </c>
      <c r="Z855">
        <v>3855.1800000000003</v>
      </c>
      <c r="AB855" t="s">
        <v>2961</v>
      </c>
      <c r="AC855">
        <v>299.20799999999997</v>
      </c>
      <c r="AE855" t="s">
        <v>961</v>
      </c>
      <c r="AF855">
        <v>704.69100000000003</v>
      </c>
      <c r="AJ855" t="s">
        <v>2961</v>
      </c>
      <c r="AK855">
        <v>299.20799999999997</v>
      </c>
      <c r="AN855" t="s">
        <v>1986</v>
      </c>
      <c r="AO855">
        <v>3855.1800000000003</v>
      </c>
      <c r="AQ855" t="s">
        <v>1986</v>
      </c>
      <c r="AR855">
        <v>3855.1800000000003</v>
      </c>
      <c r="AV855" t="s">
        <v>1986</v>
      </c>
      <c r="AW855">
        <v>3855.1800000000003</v>
      </c>
      <c r="BA855" t="s">
        <v>2553</v>
      </c>
      <c r="BB855" t="s">
        <v>10948</v>
      </c>
      <c r="BC855">
        <v>19.89</v>
      </c>
      <c r="BE855" t="s">
        <v>1950</v>
      </c>
      <c r="BF855" t="s">
        <v>10948</v>
      </c>
      <c r="BG855">
        <v>58.415999999999997</v>
      </c>
      <c r="BI855" t="s">
        <v>1028</v>
      </c>
      <c r="BJ855" t="s">
        <v>10948</v>
      </c>
      <c r="BK855">
        <v>186.49599999999998</v>
      </c>
      <c r="BM855" t="s">
        <v>2999</v>
      </c>
      <c r="BN855" t="s">
        <v>10948</v>
      </c>
      <c r="BO855" t="s">
        <v>79</v>
      </c>
      <c r="BP855">
        <v>88.04</v>
      </c>
    </row>
    <row r="856" spans="1:68" x14ac:dyDescent="0.25">
      <c r="A856" t="s">
        <v>744</v>
      </c>
      <c r="B856" t="s">
        <v>10948</v>
      </c>
      <c r="C856" t="s">
        <v>79</v>
      </c>
      <c r="D856">
        <v>14.98</v>
      </c>
      <c r="H856" s="1">
        <v>42668</v>
      </c>
      <c r="I856">
        <v>783.96000000000015</v>
      </c>
      <c r="K856" s="1">
        <v>42668</v>
      </c>
      <c r="L856">
        <v>783.96000000000015</v>
      </c>
      <c r="N856" s="1">
        <v>42119</v>
      </c>
      <c r="O856">
        <v>920.94600000000003</v>
      </c>
      <c r="Q856" s="1">
        <v>41953</v>
      </c>
      <c r="R856">
        <v>2002.556</v>
      </c>
      <c r="T856" s="1">
        <v>42946</v>
      </c>
      <c r="U856">
        <v>523.37599999999998</v>
      </c>
      <c r="Y856" t="s">
        <v>2637</v>
      </c>
      <c r="Z856">
        <v>11304.439999999999</v>
      </c>
      <c r="AB856" t="s">
        <v>1986</v>
      </c>
      <c r="AC856">
        <v>3855.1800000000003</v>
      </c>
      <c r="AE856" t="s">
        <v>1614</v>
      </c>
      <c r="AF856">
        <v>101.94</v>
      </c>
      <c r="AJ856" t="s">
        <v>1986</v>
      </c>
      <c r="AK856">
        <v>3855.1800000000003</v>
      </c>
      <c r="AN856" t="s">
        <v>2637</v>
      </c>
      <c r="AO856">
        <v>11304.439999999999</v>
      </c>
      <c r="AQ856" t="s">
        <v>2637</v>
      </c>
      <c r="AR856">
        <v>11304.439999999999</v>
      </c>
      <c r="AV856" t="s">
        <v>2637</v>
      </c>
      <c r="AW856">
        <v>11304.439999999999</v>
      </c>
      <c r="BA856" t="s">
        <v>1744</v>
      </c>
      <c r="BB856" t="s">
        <v>10948</v>
      </c>
      <c r="BC856">
        <v>40.879999999999995</v>
      </c>
      <c r="BE856" t="s">
        <v>1708</v>
      </c>
      <c r="BF856" t="s">
        <v>10948</v>
      </c>
      <c r="BG856">
        <v>58.320000000000007</v>
      </c>
      <c r="BI856" t="s">
        <v>2268</v>
      </c>
      <c r="BJ856" t="s">
        <v>10948</v>
      </c>
      <c r="BK856">
        <v>2.88</v>
      </c>
      <c r="BM856" t="s">
        <v>161</v>
      </c>
      <c r="BN856" t="s">
        <v>10948</v>
      </c>
      <c r="BO856" t="s">
        <v>79</v>
      </c>
      <c r="BP856">
        <v>55.968000000000004</v>
      </c>
    </row>
    <row r="857" spans="1:68" x14ac:dyDescent="0.25">
      <c r="A857" t="s">
        <v>135</v>
      </c>
      <c r="B857" t="s">
        <v>10948</v>
      </c>
      <c r="C857" t="s">
        <v>79</v>
      </c>
      <c r="D857">
        <v>476.30400000000003</v>
      </c>
      <c r="H857" s="1">
        <v>42670</v>
      </c>
      <c r="I857">
        <v>978.79</v>
      </c>
      <c r="K857" s="1">
        <v>42670</v>
      </c>
      <c r="L857">
        <v>978.79</v>
      </c>
      <c r="N857" s="1">
        <v>42118</v>
      </c>
      <c r="O857">
        <v>25.99</v>
      </c>
      <c r="Q857" s="1">
        <v>42112</v>
      </c>
      <c r="R857">
        <v>2006.9600000000003</v>
      </c>
      <c r="T857" s="1">
        <v>42491</v>
      </c>
      <c r="U857">
        <v>517.86599999999999</v>
      </c>
      <c r="Y857" t="s">
        <v>2008</v>
      </c>
      <c r="Z857">
        <v>1320.1660000000002</v>
      </c>
      <c r="AB857" t="s">
        <v>2637</v>
      </c>
      <c r="AC857">
        <v>11304.439999999999</v>
      </c>
      <c r="AE857" t="s">
        <v>2580</v>
      </c>
      <c r="AF857">
        <v>253.648</v>
      </c>
      <c r="AJ857" t="s">
        <v>2637</v>
      </c>
      <c r="AK857">
        <v>11304.439999999999</v>
      </c>
      <c r="AN857" t="s">
        <v>2008</v>
      </c>
      <c r="AO857">
        <v>1320.1660000000002</v>
      </c>
      <c r="AQ857" t="s">
        <v>2008</v>
      </c>
      <c r="AR857">
        <v>1320.1660000000002</v>
      </c>
      <c r="AV857" t="s">
        <v>2008</v>
      </c>
      <c r="AW857">
        <v>1320.1660000000002</v>
      </c>
      <c r="BA857" t="s">
        <v>68</v>
      </c>
      <c r="BB857" t="s">
        <v>10948</v>
      </c>
      <c r="BC857">
        <v>7.8719999999999999</v>
      </c>
      <c r="BE857" t="s">
        <v>2696</v>
      </c>
      <c r="BF857" t="s">
        <v>10948</v>
      </c>
      <c r="BG857">
        <v>57.765999999999991</v>
      </c>
      <c r="BI857" t="s">
        <v>2168</v>
      </c>
      <c r="BJ857" t="s">
        <v>10948</v>
      </c>
      <c r="BK857">
        <v>3.64</v>
      </c>
      <c r="BM857" t="s">
        <v>2610</v>
      </c>
      <c r="BN857" t="s">
        <v>10948</v>
      </c>
      <c r="BO857" t="s">
        <v>79</v>
      </c>
      <c r="BP857">
        <v>597</v>
      </c>
    </row>
    <row r="858" spans="1:68" x14ac:dyDescent="0.25">
      <c r="C858" t="s">
        <v>21</v>
      </c>
      <c r="D858">
        <v>595.38</v>
      </c>
      <c r="H858" s="1">
        <v>42671</v>
      </c>
      <c r="I858">
        <v>2899.0210000000002</v>
      </c>
      <c r="K858" s="1">
        <v>42671</v>
      </c>
      <c r="L858">
        <v>2899.0210000000002</v>
      </c>
      <c r="N858" s="1">
        <v>42116</v>
      </c>
      <c r="O858">
        <v>152.916</v>
      </c>
      <c r="Q858" s="1">
        <v>42942</v>
      </c>
      <c r="R858">
        <v>2012.3020000000001</v>
      </c>
      <c r="T858" s="1">
        <v>42966</v>
      </c>
      <c r="U858">
        <v>512.44600000000003</v>
      </c>
      <c r="Y858" t="s">
        <v>1557</v>
      </c>
      <c r="Z858">
        <v>1761.7600000000002</v>
      </c>
      <c r="AB858" t="s">
        <v>2008</v>
      </c>
      <c r="AC858">
        <v>1320.1660000000002</v>
      </c>
      <c r="AE858" t="s">
        <v>1155</v>
      </c>
      <c r="AF858">
        <v>5212.1120000000001</v>
      </c>
      <c r="AJ858" t="s">
        <v>2008</v>
      </c>
      <c r="AK858">
        <v>1320.1660000000002</v>
      </c>
      <c r="AN858" t="s">
        <v>1557</v>
      </c>
      <c r="AO858">
        <v>1761.7600000000002</v>
      </c>
      <c r="AQ858" t="s">
        <v>1557</v>
      </c>
      <c r="AR858">
        <v>1761.7600000000002</v>
      </c>
      <c r="AV858" t="s">
        <v>1557</v>
      </c>
      <c r="AW858">
        <v>1761.7600000000002</v>
      </c>
      <c r="BA858" t="s">
        <v>835</v>
      </c>
      <c r="BB858" t="s">
        <v>10948</v>
      </c>
      <c r="BC858">
        <v>13.392000000000001</v>
      </c>
      <c r="BE858" t="s">
        <v>1140</v>
      </c>
      <c r="BF858" t="s">
        <v>10948</v>
      </c>
      <c r="BG858">
        <v>57.683999999999997</v>
      </c>
      <c r="BI858" t="s">
        <v>1382</v>
      </c>
      <c r="BJ858" t="s">
        <v>10948</v>
      </c>
      <c r="BK858">
        <v>34.650000000000006</v>
      </c>
      <c r="BM858" t="s">
        <v>1464</v>
      </c>
      <c r="BN858" t="s">
        <v>10948</v>
      </c>
      <c r="BO858" t="s">
        <v>79</v>
      </c>
      <c r="BP858">
        <v>263.86799999999999</v>
      </c>
    </row>
    <row r="859" spans="1:68" x14ac:dyDescent="0.25">
      <c r="A859" t="s">
        <v>1393</v>
      </c>
      <c r="B859" t="s">
        <v>10948</v>
      </c>
      <c r="C859" t="s">
        <v>79</v>
      </c>
      <c r="D859">
        <v>39.99</v>
      </c>
      <c r="H859" s="1">
        <v>42672</v>
      </c>
      <c r="I859">
        <v>131.154</v>
      </c>
      <c r="K859" s="1">
        <v>42672</v>
      </c>
      <c r="L859">
        <v>131.154</v>
      </c>
      <c r="N859" s="1">
        <v>42115</v>
      </c>
      <c r="O859">
        <v>893.09</v>
      </c>
      <c r="Q859" s="1">
        <v>42754</v>
      </c>
      <c r="R859">
        <v>2013.7149999999997</v>
      </c>
      <c r="T859" s="1">
        <v>41761</v>
      </c>
      <c r="U859">
        <v>506.12000000000006</v>
      </c>
      <c r="Y859" t="s">
        <v>2060</v>
      </c>
      <c r="Z859">
        <v>18.096</v>
      </c>
      <c r="AB859" t="s">
        <v>1557</v>
      </c>
      <c r="AC859">
        <v>1761.7600000000002</v>
      </c>
      <c r="AE859" t="s">
        <v>1201</v>
      </c>
      <c r="AF859">
        <v>1803.1080000000002</v>
      </c>
      <c r="AJ859" t="s">
        <v>1557</v>
      </c>
      <c r="AK859">
        <v>1761.7600000000002</v>
      </c>
      <c r="AN859" t="s">
        <v>2060</v>
      </c>
      <c r="AO859">
        <v>18.096</v>
      </c>
      <c r="AQ859" t="s">
        <v>2060</v>
      </c>
      <c r="AR859">
        <v>18.096</v>
      </c>
      <c r="AV859" t="s">
        <v>2060</v>
      </c>
      <c r="AW859">
        <v>18.096</v>
      </c>
      <c r="BA859" t="s">
        <v>290</v>
      </c>
      <c r="BB859" t="s">
        <v>10948</v>
      </c>
      <c r="BC859">
        <v>29.339999999999996</v>
      </c>
      <c r="BE859" t="s">
        <v>1036</v>
      </c>
      <c r="BF859" t="s">
        <v>10948</v>
      </c>
      <c r="BG859">
        <v>57.584000000000003</v>
      </c>
      <c r="BI859" t="s">
        <v>1231</v>
      </c>
      <c r="BJ859" t="s">
        <v>10948</v>
      </c>
      <c r="BK859">
        <v>37.17</v>
      </c>
      <c r="BM859" t="s">
        <v>568</v>
      </c>
      <c r="BN859" t="s">
        <v>10948</v>
      </c>
      <c r="BO859" t="s">
        <v>79</v>
      </c>
      <c r="BP859">
        <v>881.93</v>
      </c>
    </row>
    <row r="860" spans="1:68" x14ac:dyDescent="0.25">
      <c r="A860" t="s">
        <v>660</v>
      </c>
      <c r="B860" t="s">
        <v>10948</v>
      </c>
      <c r="C860" t="s">
        <v>55</v>
      </c>
      <c r="D860">
        <v>4.6560000000000006</v>
      </c>
      <c r="H860" s="1">
        <v>42673</v>
      </c>
      <c r="I860">
        <v>159.00200000000001</v>
      </c>
      <c r="K860" s="1">
        <v>42673</v>
      </c>
      <c r="L860">
        <v>159.00200000000001</v>
      </c>
      <c r="N860" s="1">
        <v>42114</v>
      </c>
      <c r="O860">
        <v>1194.7259999999999</v>
      </c>
      <c r="Q860" s="1">
        <v>42810</v>
      </c>
      <c r="R860">
        <v>2014.3810000000001</v>
      </c>
      <c r="T860" s="1">
        <v>41976</v>
      </c>
      <c r="U860">
        <v>505.88</v>
      </c>
      <c r="Y860" t="s">
        <v>2882</v>
      </c>
      <c r="Z860">
        <v>1023.3520000000001</v>
      </c>
      <c r="AB860" t="s">
        <v>2060</v>
      </c>
      <c r="AC860">
        <v>18.096</v>
      </c>
      <c r="AE860" t="s">
        <v>1431</v>
      </c>
      <c r="AF860">
        <v>1499.9699999999998</v>
      </c>
      <c r="AJ860" t="s">
        <v>2060</v>
      </c>
      <c r="AK860">
        <v>18.096</v>
      </c>
      <c r="AN860" t="s">
        <v>2882</v>
      </c>
      <c r="AO860">
        <v>1023.3520000000001</v>
      </c>
      <c r="AQ860" t="s">
        <v>2882</v>
      </c>
      <c r="AR860">
        <v>1023.3520000000001</v>
      </c>
      <c r="AV860" t="s">
        <v>2882</v>
      </c>
      <c r="AW860">
        <v>1023.3520000000001</v>
      </c>
      <c r="BA860" t="s">
        <v>826</v>
      </c>
      <c r="BB860" t="s">
        <v>10948</v>
      </c>
      <c r="BC860">
        <v>43.512</v>
      </c>
      <c r="BE860" t="s">
        <v>2698</v>
      </c>
      <c r="BF860" t="s">
        <v>10948</v>
      </c>
      <c r="BG860">
        <v>57.408000000000001</v>
      </c>
      <c r="BI860" t="s">
        <v>2802</v>
      </c>
      <c r="BJ860" t="s">
        <v>10948</v>
      </c>
      <c r="BK860">
        <v>21.824000000000002</v>
      </c>
      <c r="BM860" t="s">
        <v>2513</v>
      </c>
      <c r="BN860" t="s">
        <v>10948</v>
      </c>
      <c r="BO860" t="s">
        <v>79</v>
      </c>
      <c r="BP860">
        <v>52.56</v>
      </c>
    </row>
    <row r="861" spans="1:68" x14ac:dyDescent="0.25">
      <c r="C861" t="s">
        <v>12</v>
      </c>
      <c r="D861">
        <v>18.624000000000002</v>
      </c>
      <c r="H861" s="1">
        <v>42674</v>
      </c>
      <c r="I861">
        <v>3750.4990000000007</v>
      </c>
      <c r="K861" s="1">
        <v>42674</v>
      </c>
      <c r="L861">
        <v>3750.4990000000007</v>
      </c>
      <c r="N861" s="1">
        <v>42113</v>
      </c>
      <c r="O861">
        <v>329.95999999999992</v>
      </c>
      <c r="Q861" s="1">
        <v>42177</v>
      </c>
      <c r="R861">
        <v>2018.953</v>
      </c>
      <c r="T861" s="1">
        <v>42281</v>
      </c>
      <c r="U861">
        <v>505.57999999999993</v>
      </c>
      <c r="Y861" t="s">
        <v>1479</v>
      </c>
      <c r="Z861">
        <v>91.685999999999993</v>
      </c>
      <c r="AB861" t="s">
        <v>2882</v>
      </c>
      <c r="AC861">
        <v>1023.3520000000001</v>
      </c>
      <c r="AE861" t="s">
        <v>2288</v>
      </c>
      <c r="AF861">
        <v>1154.326</v>
      </c>
      <c r="AJ861" t="s">
        <v>2882</v>
      </c>
      <c r="AK861">
        <v>1023.3520000000001</v>
      </c>
      <c r="AN861" t="s">
        <v>1479</v>
      </c>
      <c r="AO861">
        <v>91.685999999999993</v>
      </c>
      <c r="AQ861" t="s">
        <v>1479</v>
      </c>
      <c r="AR861">
        <v>91.685999999999993</v>
      </c>
      <c r="AV861" t="s">
        <v>1479</v>
      </c>
      <c r="AW861">
        <v>91.685999999999993</v>
      </c>
      <c r="BA861" t="s">
        <v>747</v>
      </c>
      <c r="BB861" t="s">
        <v>10948</v>
      </c>
      <c r="BC861">
        <v>23.907999999999998</v>
      </c>
      <c r="BE861" t="s">
        <v>2463</v>
      </c>
      <c r="BF861" t="s">
        <v>10948</v>
      </c>
      <c r="BG861">
        <v>57.08</v>
      </c>
      <c r="BI861" t="s">
        <v>2553</v>
      </c>
      <c r="BJ861" t="s">
        <v>10948</v>
      </c>
      <c r="BK861">
        <v>19.89</v>
      </c>
      <c r="BM861" t="s">
        <v>385</v>
      </c>
      <c r="BN861" t="s">
        <v>10948</v>
      </c>
      <c r="BO861" t="s">
        <v>79</v>
      </c>
      <c r="BP861">
        <v>5.4719999999999995</v>
      </c>
    </row>
    <row r="862" spans="1:68" x14ac:dyDescent="0.25">
      <c r="C862" t="s">
        <v>21</v>
      </c>
      <c r="D862">
        <v>8.73</v>
      </c>
      <c r="H862" s="1">
        <v>42675</v>
      </c>
      <c r="I862">
        <v>453.37400000000002</v>
      </c>
      <c r="K862" s="1">
        <v>42675</v>
      </c>
      <c r="L862">
        <v>453.37400000000002</v>
      </c>
      <c r="N862" s="1">
        <v>42112</v>
      </c>
      <c r="O862">
        <v>2006.9600000000003</v>
      </c>
      <c r="Q862" s="1">
        <v>43086</v>
      </c>
      <c r="R862">
        <v>2027.7579999999998</v>
      </c>
      <c r="T862" s="1">
        <v>42929</v>
      </c>
      <c r="U862">
        <v>504.54199999999997</v>
      </c>
      <c r="Y862" t="s">
        <v>2355</v>
      </c>
      <c r="Z862">
        <v>168.392</v>
      </c>
      <c r="AB862" t="s">
        <v>1479</v>
      </c>
      <c r="AC862">
        <v>91.685999999999993</v>
      </c>
      <c r="AE862" t="s">
        <v>2433</v>
      </c>
      <c r="AF862">
        <v>904.55199999999991</v>
      </c>
      <c r="AJ862" t="s">
        <v>1479</v>
      </c>
      <c r="AK862">
        <v>91.685999999999993</v>
      </c>
      <c r="AN862" t="s">
        <v>2355</v>
      </c>
      <c r="AO862">
        <v>168.392</v>
      </c>
      <c r="AQ862" t="s">
        <v>2355</v>
      </c>
      <c r="AR862">
        <v>168.392</v>
      </c>
      <c r="AV862" t="s">
        <v>2355</v>
      </c>
      <c r="AW862">
        <v>168.392</v>
      </c>
      <c r="BA862" t="s">
        <v>1448</v>
      </c>
      <c r="BB862" t="s">
        <v>10948</v>
      </c>
      <c r="BC862">
        <v>15.872</v>
      </c>
      <c r="BE862" t="s">
        <v>3173</v>
      </c>
      <c r="BF862" t="s">
        <v>10948</v>
      </c>
      <c r="BG862">
        <v>56.888000000000005</v>
      </c>
      <c r="BI862" t="s">
        <v>1744</v>
      </c>
      <c r="BJ862" t="s">
        <v>10948</v>
      </c>
      <c r="BK862">
        <v>40.879999999999995</v>
      </c>
      <c r="BM862" t="s">
        <v>1601</v>
      </c>
      <c r="BN862" t="s">
        <v>10948</v>
      </c>
      <c r="BO862" t="s">
        <v>79</v>
      </c>
      <c r="BP862">
        <v>78.759000000000015</v>
      </c>
    </row>
    <row r="863" spans="1:68" x14ac:dyDescent="0.25">
      <c r="A863" t="s">
        <v>2026</v>
      </c>
      <c r="B863" t="s">
        <v>10948</v>
      </c>
      <c r="C863" t="s">
        <v>79</v>
      </c>
      <c r="D863">
        <v>25.98</v>
      </c>
      <c r="H863" s="1">
        <v>42677</v>
      </c>
      <c r="I863">
        <v>3802.7960000000003</v>
      </c>
      <c r="K863" s="1">
        <v>42677</v>
      </c>
      <c r="L863">
        <v>3802.7960000000003</v>
      </c>
      <c r="N863" s="1">
        <v>42111</v>
      </c>
      <c r="O863">
        <v>2745.1059999999998</v>
      </c>
      <c r="Q863" s="1">
        <v>42845</v>
      </c>
      <c r="R863">
        <v>2033.2400000000002</v>
      </c>
      <c r="T863" s="1">
        <v>42952</v>
      </c>
      <c r="U863">
        <v>503.67600000000004</v>
      </c>
      <c r="Y863" t="s">
        <v>1671</v>
      </c>
      <c r="Z863">
        <v>61.824000000000005</v>
      </c>
      <c r="AB863" t="s">
        <v>2355</v>
      </c>
      <c r="AC863">
        <v>168.392</v>
      </c>
      <c r="AE863" t="s">
        <v>1232</v>
      </c>
      <c r="AF863">
        <v>261.59999999999997</v>
      </c>
      <c r="AJ863" t="s">
        <v>2355</v>
      </c>
      <c r="AK863">
        <v>168.392</v>
      </c>
      <c r="AN863" t="s">
        <v>1671</v>
      </c>
      <c r="AO863">
        <v>61.824000000000005</v>
      </c>
      <c r="AQ863" t="s">
        <v>1671</v>
      </c>
      <c r="AR863">
        <v>61.824000000000005</v>
      </c>
      <c r="AV863" t="s">
        <v>1671</v>
      </c>
      <c r="AW863">
        <v>61.824000000000005</v>
      </c>
      <c r="BA863" t="s">
        <v>1820</v>
      </c>
      <c r="BB863" t="s">
        <v>10948</v>
      </c>
      <c r="BC863">
        <v>8.64</v>
      </c>
      <c r="BE863" t="s">
        <v>863</v>
      </c>
      <c r="BF863" t="s">
        <v>10948</v>
      </c>
      <c r="BG863">
        <v>56.820000000000007</v>
      </c>
      <c r="BI863" t="s">
        <v>68</v>
      </c>
      <c r="BJ863" t="s">
        <v>10948</v>
      </c>
      <c r="BK863">
        <v>7.8719999999999999</v>
      </c>
      <c r="BM863" t="s">
        <v>1558</v>
      </c>
      <c r="BN863" t="s">
        <v>10948</v>
      </c>
      <c r="BO863" t="s">
        <v>79</v>
      </c>
      <c r="BP863">
        <v>72.176000000000002</v>
      </c>
    </row>
    <row r="864" spans="1:68" x14ac:dyDescent="0.25">
      <c r="A864" t="s">
        <v>1641</v>
      </c>
      <c r="B864" t="s">
        <v>10948</v>
      </c>
      <c r="C864" t="s">
        <v>55</v>
      </c>
      <c r="D864">
        <v>278.39999999999998</v>
      </c>
      <c r="H864" s="1">
        <v>42678</v>
      </c>
      <c r="I864">
        <v>3888.8180000000011</v>
      </c>
      <c r="K864" s="1">
        <v>42678</v>
      </c>
      <c r="L864">
        <v>3888.8180000000011</v>
      </c>
      <c r="N864" s="1">
        <v>42110</v>
      </c>
      <c r="O864">
        <v>4161.9719999999998</v>
      </c>
      <c r="Q864" s="1">
        <v>42198</v>
      </c>
      <c r="R864">
        <v>2033.2560000000001</v>
      </c>
      <c r="T864" s="1">
        <v>42266</v>
      </c>
      <c r="U864">
        <v>500.38</v>
      </c>
      <c r="Y864" t="s">
        <v>3243</v>
      </c>
      <c r="Z864">
        <v>9.7680000000000007</v>
      </c>
      <c r="AB864" t="s">
        <v>1671</v>
      </c>
      <c r="AC864">
        <v>61.824000000000005</v>
      </c>
      <c r="AE864" t="s">
        <v>3216</v>
      </c>
      <c r="AF864">
        <v>396</v>
      </c>
      <c r="AJ864" t="s">
        <v>1671</v>
      </c>
      <c r="AK864">
        <v>61.824000000000005</v>
      </c>
      <c r="AN864" t="s">
        <v>3243</v>
      </c>
      <c r="AO864">
        <v>9.7680000000000007</v>
      </c>
      <c r="AQ864" t="s">
        <v>3243</v>
      </c>
      <c r="AR864">
        <v>9.7680000000000007</v>
      </c>
      <c r="AV864" t="s">
        <v>3243</v>
      </c>
      <c r="AW864">
        <v>9.7680000000000007</v>
      </c>
      <c r="BA864" t="s">
        <v>2117</v>
      </c>
      <c r="BB864" t="s">
        <v>10948</v>
      </c>
      <c r="BC864">
        <v>5.2480000000000002</v>
      </c>
      <c r="BE864" t="s">
        <v>1788</v>
      </c>
      <c r="BF864" t="s">
        <v>10948</v>
      </c>
      <c r="BG864">
        <v>56.519999999999996</v>
      </c>
      <c r="BI864" t="s">
        <v>835</v>
      </c>
      <c r="BJ864" t="s">
        <v>10948</v>
      </c>
      <c r="BK864">
        <v>13.392000000000001</v>
      </c>
      <c r="BM864" t="s">
        <v>434</v>
      </c>
      <c r="BN864" t="s">
        <v>10948</v>
      </c>
      <c r="BO864" t="s">
        <v>79</v>
      </c>
      <c r="BP864">
        <v>12.419999999999998</v>
      </c>
    </row>
    <row r="865" spans="1:68" x14ac:dyDescent="0.25">
      <c r="C865" t="s">
        <v>12</v>
      </c>
      <c r="D865">
        <v>519.67999999999995</v>
      </c>
      <c r="H865" s="1">
        <v>42679</v>
      </c>
      <c r="I865">
        <v>4266.898799999999</v>
      </c>
      <c r="K865" s="1">
        <v>42679</v>
      </c>
      <c r="L865">
        <v>4266.898799999999</v>
      </c>
      <c r="N865" s="1">
        <v>42108</v>
      </c>
      <c r="O865">
        <v>35.207999999999998</v>
      </c>
      <c r="Q865" s="1">
        <v>42579</v>
      </c>
      <c r="R865">
        <v>2033.3740000000003</v>
      </c>
      <c r="T865" s="1">
        <v>41868</v>
      </c>
      <c r="U865">
        <v>500.34199999999998</v>
      </c>
      <c r="Y865" t="s">
        <v>900</v>
      </c>
      <c r="Z865">
        <v>56.09</v>
      </c>
      <c r="AB865" t="s">
        <v>3243</v>
      </c>
      <c r="AC865">
        <v>9.7680000000000007</v>
      </c>
      <c r="AE865" t="s">
        <v>3244</v>
      </c>
      <c r="AF865">
        <v>299.97000000000003</v>
      </c>
      <c r="AJ865" t="s">
        <v>3243</v>
      </c>
      <c r="AK865">
        <v>9.7680000000000007</v>
      </c>
      <c r="AN865" t="s">
        <v>900</v>
      </c>
      <c r="AO865">
        <v>56.09</v>
      </c>
      <c r="AQ865" t="s">
        <v>900</v>
      </c>
      <c r="AR865">
        <v>56.09</v>
      </c>
      <c r="AV865" t="s">
        <v>900</v>
      </c>
      <c r="AW865">
        <v>56.09</v>
      </c>
      <c r="BA865" t="s">
        <v>542</v>
      </c>
      <c r="BB865" t="s">
        <v>10948</v>
      </c>
      <c r="BC865">
        <v>14.7</v>
      </c>
      <c r="BE865" t="s">
        <v>459</v>
      </c>
      <c r="BF865" t="s">
        <v>10948</v>
      </c>
      <c r="BG865">
        <v>56.050000000000004</v>
      </c>
      <c r="BI865" t="s">
        <v>290</v>
      </c>
      <c r="BJ865" t="s">
        <v>10948</v>
      </c>
      <c r="BK865">
        <v>29.339999999999996</v>
      </c>
      <c r="BM865" t="s">
        <v>2853</v>
      </c>
      <c r="BN865" t="s">
        <v>10948</v>
      </c>
      <c r="BO865" t="s">
        <v>79</v>
      </c>
      <c r="BP865">
        <v>3.28</v>
      </c>
    </row>
    <row r="866" spans="1:68" x14ac:dyDescent="0.25">
      <c r="A866" t="s">
        <v>656</v>
      </c>
      <c r="B866" t="s">
        <v>10948</v>
      </c>
      <c r="C866" t="s">
        <v>79</v>
      </c>
      <c r="D866">
        <v>337.17599999999999</v>
      </c>
      <c r="H866" s="1">
        <v>42680</v>
      </c>
      <c r="I866">
        <v>773.25600000000009</v>
      </c>
      <c r="K866" s="1">
        <v>42680</v>
      </c>
      <c r="L866">
        <v>773.25600000000009</v>
      </c>
      <c r="N866" s="1">
        <v>42107</v>
      </c>
      <c r="O866">
        <v>3192.6780000000003</v>
      </c>
      <c r="Q866" s="1">
        <v>41999</v>
      </c>
      <c r="R866">
        <v>2041.4139999999998</v>
      </c>
      <c r="T866" s="1">
        <v>42586</v>
      </c>
      <c r="U866">
        <v>497.90999999999997</v>
      </c>
      <c r="Y866" t="s">
        <v>2144</v>
      </c>
      <c r="Z866">
        <v>5009.4799999999996</v>
      </c>
      <c r="AB866" t="s">
        <v>900</v>
      </c>
      <c r="AC866">
        <v>56.09</v>
      </c>
      <c r="AE866" t="s">
        <v>2506</v>
      </c>
      <c r="AF866">
        <v>16829.900999999998</v>
      </c>
      <c r="AJ866" t="s">
        <v>900</v>
      </c>
      <c r="AK866">
        <v>56.09</v>
      </c>
      <c r="AN866" t="s">
        <v>2144</v>
      </c>
      <c r="AO866">
        <v>5009.4799999999996</v>
      </c>
      <c r="AQ866" t="s">
        <v>2144</v>
      </c>
      <c r="AR866">
        <v>5009.4799999999996</v>
      </c>
      <c r="AV866" t="s">
        <v>2144</v>
      </c>
      <c r="AW866">
        <v>5009.4799999999996</v>
      </c>
      <c r="BA866" t="s">
        <v>1463</v>
      </c>
      <c r="BB866" t="s">
        <v>10948</v>
      </c>
      <c r="BC866">
        <v>4.4479999999999995</v>
      </c>
      <c r="BE866" t="s">
        <v>1493</v>
      </c>
      <c r="BF866" t="s">
        <v>10948</v>
      </c>
      <c r="BG866">
        <v>55.991999999999997</v>
      </c>
      <c r="BI866" t="s">
        <v>826</v>
      </c>
      <c r="BJ866" t="s">
        <v>10948</v>
      </c>
      <c r="BK866">
        <v>43.512</v>
      </c>
      <c r="BM866" t="s">
        <v>30</v>
      </c>
      <c r="BN866" t="s">
        <v>10948</v>
      </c>
      <c r="BO866" t="s">
        <v>79</v>
      </c>
      <c r="BP866">
        <v>400.03199999999998</v>
      </c>
    </row>
    <row r="867" spans="1:68" x14ac:dyDescent="0.25">
      <c r="C867" t="s">
        <v>12</v>
      </c>
      <c r="D867">
        <v>842.94</v>
      </c>
      <c r="H867" s="1">
        <v>42681</v>
      </c>
      <c r="I867">
        <v>3810.4639999999999</v>
      </c>
      <c r="K867" s="1">
        <v>42681</v>
      </c>
      <c r="L867">
        <v>3810.4639999999999</v>
      </c>
      <c r="N867" s="1">
        <v>42106</v>
      </c>
      <c r="O867">
        <v>40.74</v>
      </c>
      <c r="Q867" s="1">
        <v>42630</v>
      </c>
      <c r="R867">
        <v>2043.126</v>
      </c>
      <c r="T867" s="1">
        <v>42231</v>
      </c>
      <c r="U867">
        <v>497.59000000000003</v>
      </c>
      <c r="Y867" t="s">
        <v>2797</v>
      </c>
      <c r="Z867">
        <v>6832.9079999999994</v>
      </c>
      <c r="AB867" t="s">
        <v>2144</v>
      </c>
      <c r="AC867">
        <v>5009.4799999999996</v>
      </c>
      <c r="AE867" t="s">
        <v>3241</v>
      </c>
      <c r="AF867">
        <v>723.51</v>
      </c>
      <c r="AJ867" t="s">
        <v>2144</v>
      </c>
      <c r="AK867">
        <v>5009.4799999999996</v>
      </c>
      <c r="AN867" t="s">
        <v>2797</v>
      </c>
      <c r="AO867">
        <v>6832.9079999999994</v>
      </c>
      <c r="AQ867" t="s">
        <v>2797</v>
      </c>
      <c r="AR867">
        <v>6832.9079999999994</v>
      </c>
      <c r="AV867" t="s">
        <v>2797</v>
      </c>
      <c r="AW867">
        <v>6832.9079999999994</v>
      </c>
      <c r="BA867" t="s">
        <v>952</v>
      </c>
      <c r="BB867" t="s">
        <v>10948</v>
      </c>
      <c r="BC867">
        <v>111.104</v>
      </c>
      <c r="BE867" t="s">
        <v>2485</v>
      </c>
      <c r="BF867" t="s">
        <v>10948</v>
      </c>
      <c r="BG867">
        <v>55.971999999999994</v>
      </c>
      <c r="BI867" t="s">
        <v>747</v>
      </c>
      <c r="BJ867" t="s">
        <v>10948</v>
      </c>
      <c r="BK867">
        <v>23.907999999999998</v>
      </c>
      <c r="BM867" t="s">
        <v>566</v>
      </c>
      <c r="BN867" t="s">
        <v>10948</v>
      </c>
      <c r="BO867" t="s">
        <v>79</v>
      </c>
      <c r="BP867">
        <v>470.15499999999997</v>
      </c>
    </row>
    <row r="868" spans="1:68" x14ac:dyDescent="0.25">
      <c r="C868" t="s">
        <v>21</v>
      </c>
      <c r="D868">
        <v>2360.232</v>
      </c>
      <c r="H868" s="1">
        <v>42682</v>
      </c>
      <c r="I868">
        <v>993.89999999999986</v>
      </c>
      <c r="K868" s="1">
        <v>42682</v>
      </c>
      <c r="L868">
        <v>993.89999999999986</v>
      </c>
      <c r="N868" s="1">
        <v>42105</v>
      </c>
      <c r="O868">
        <v>1328.3460000000002</v>
      </c>
      <c r="Q868" s="1">
        <v>41681</v>
      </c>
      <c r="R868">
        <v>2043.4000000000005</v>
      </c>
      <c r="T868" s="1">
        <v>42600</v>
      </c>
      <c r="U868">
        <v>496.11399999999998</v>
      </c>
      <c r="Y868" t="s">
        <v>1622</v>
      </c>
      <c r="Z868">
        <v>3051.3</v>
      </c>
      <c r="AB868" t="s">
        <v>2797</v>
      </c>
      <c r="AC868">
        <v>6832.9079999999994</v>
      </c>
      <c r="AE868" t="s">
        <v>1119</v>
      </c>
      <c r="AF868">
        <v>600</v>
      </c>
      <c r="AJ868" t="s">
        <v>2797</v>
      </c>
      <c r="AK868">
        <v>6832.9079999999994</v>
      </c>
      <c r="AN868" t="s">
        <v>1622</v>
      </c>
      <c r="AO868">
        <v>3051.3</v>
      </c>
      <c r="AQ868" t="s">
        <v>1622</v>
      </c>
      <c r="AR868">
        <v>3051.3</v>
      </c>
      <c r="AV868" t="s">
        <v>1622</v>
      </c>
      <c r="AW868">
        <v>3051.3</v>
      </c>
      <c r="BA868" t="s">
        <v>236</v>
      </c>
      <c r="BB868" t="s">
        <v>10948</v>
      </c>
      <c r="BC868">
        <v>17.28</v>
      </c>
      <c r="BE868" t="s">
        <v>1718</v>
      </c>
      <c r="BF868" t="s">
        <v>10948</v>
      </c>
      <c r="BG868">
        <v>55.971999999999994</v>
      </c>
      <c r="BI868" t="s">
        <v>1448</v>
      </c>
      <c r="BJ868" t="s">
        <v>10948</v>
      </c>
      <c r="BK868">
        <v>15.872</v>
      </c>
      <c r="BM868" t="s">
        <v>692</v>
      </c>
      <c r="BN868" t="s">
        <v>10948</v>
      </c>
      <c r="BO868" t="s">
        <v>79</v>
      </c>
      <c r="BP868">
        <v>181.79699999999997</v>
      </c>
    </row>
    <row r="869" spans="1:68" x14ac:dyDescent="0.25">
      <c r="A869" t="s">
        <v>2646</v>
      </c>
      <c r="B869" t="s">
        <v>10948</v>
      </c>
      <c r="C869" t="s">
        <v>55</v>
      </c>
      <c r="D869">
        <v>1056.8599999999999</v>
      </c>
      <c r="H869" s="1">
        <v>42683</v>
      </c>
      <c r="I869">
        <v>479.97</v>
      </c>
      <c r="K869" s="1">
        <v>42683</v>
      </c>
      <c r="L869">
        <v>479.97</v>
      </c>
      <c r="N869" s="1">
        <v>42104</v>
      </c>
      <c r="O869">
        <v>169.54199999999997</v>
      </c>
      <c r="Q869" s="1">
        <v>42625</v>
      </c>
      <c r="R869">
        <v>2043.7920000000001</v>
      </c>
      <c r="T869" s="1">
        <v>42222</v>
      </c>
      <c r="U869">
        <v>494.86919999999998</v>
      </c>
      <c r="Y869" t="s">
        <v>373</v>
      </c>
      <c r="Z869">
        <v>8138.232</v>
      </c>
      <c r="AB869" t="s">
        <v>1622</v>
      </c>
      <c r="AC869">
        <v>3051.3</v>
      </c>
      <c r="AE869" t="s">
        <v>3000</v>
      </c>
      <c r="AF869">
        <v>218.416</v>
      </c>
      <c r="AJ869" t="s">
        <v>1622</v>
      </c>
      <c r="AK869">
        <v>3051.3</v>
      </c>
      <c r="AN869" t="s">
        <v>373</v>
      </c>
      <c r="AO869">
        <v>8138.232</v>
      </c>
      <c r="AQ869" t="s">
        <v>373</v>
      </c>
      <c r="AR869">
        <v>8138.232</v>
      </c>
      <c r="AV869" t="s">
        <v>373</v>
      </c>
      <c r="AW869">
        <v>8138.232</v>
      </c>
      <c r="BA869" t="s">
        <v>2192</v>
      </c>
      <c r="BB869" t="s">
        <v>10948</v>
      </c>
      <c r="BC869">
        <v>42.8</v>
      </c>
      <c r="BE869" t="s">
        <v>2119</v>
      </c>
      <c r="BF869" t="s">
        <v>10948</v>
      </c>
      <c r="BG869">
        <v>55.92</v>
      </c>
      <c r="BI869" t="s">
        <v>2117</v>
      </c>
      <c r="BJ869" t="s">
        <v>10948</v>
      </c>
      <c r="BK869">
        <v>5.2480000000000002</v>
      </c>
      <c r="BM869" t="s">
        <v>2072</v>
      </c>
      <c r="BN869" t="s">
        <v>10948</v>
      </c>
      <c r="BO869" t="s">
        <v>79</v>
      </c>
      <c r="BP869">
        <v>626.35199999999998</v>
      </c>
    </row>
    <row r="870" spans="1:68" x14ac:dyDescent="0.25">
      <c r="C870" t="s">
        <v>21</v>
      </c>
      <c r="D870">
        <v>483.13599999999997</v>
      </c>
      <c r="H870" s="1">
        <v>42684</v>
      </c>
      <c r="I870">
        <v>4723.4780000000001</v>
      </c>
      <c r="K870" s="1">
        <v>42684</v>
      </c>
      <c r="L870">
        <v>4723.4780000000001</v>
      </c>
      <c r="N870" s="1">
        <v>42103</v>
      </c>
      <c r="O870">
        <v>757.99199999999996</v>
      </c>
      <c r="Q870" s="1">
        <v>41922</v>
      </c>
      <c r="R870">
        <v>2049.386</v>
      </c>
      <c r="T870" s="1">
        <v>41918</v>
      </c>
      <c r="U870">
        <v>494.71</v>
      </c>
      <c r="Y870" t="s">
        <v>1235</v>
      </c>
      <c r="Z870">
        <v>681.45400000000006</v>
      </c>
      <c r="AB870" t="s">
        <v>373</v>
      </c>
      <c r="AC870">
        <v>8138.232</v>
      </c>
      <c r="AE870" t="s">
        <v>2148</v>
      </c>
      <c r="AF870">
        <v>10.08</v>
      </c>
      <c r="AJ870" t="s">
        <v>373</v>
      </c>
      <c r="AK870">
        <v>8138.232</v>
      </c>
      <c r="AN870" t="s">
        <v>1235</v>
      </c>
      <c r="AO870">
        <v>681.45400000000006</v>
      </c>
      <c r="AQ870" t="s">
        <v>1235</v>
      </c>
      <c r="AR870">
        <v>681.45400000000006</v>
      </c>
      <c r="AV870" t="s">
        <v>1235</v>
      </c>
      <c r="AW870">
        <v>681.45400000000006</v>
      </c>
      <c r="BA870" t="s">
        <v>1851</v>
      </c>
      <c r="BB870" t="s">
        <v>10948</v>
      </c>
      <c r="BC870">
        <v>9.84</v>
      </c>
      <c r="BE870" t="s">
        <v>349</v>
      </c>
      <c r="BF870" t="s">
        <v>10948</v>
      </c>
      <c r="BG870">
        <v>55.77600000000001</v>
      </c>
      <c r="BI870" t="s">
        <v>542</v>
      </c>
      <c r="BJ870" t="s">
        <v>10948</v>
      </c>
      <c r="BK870">
        <v>14.7</v>
      </c>
      <c r="BM870" t="s">
        <v>2232</v>
      </c>
      <c r="BN870" t="s">
        <v>10948</v>
      </c>
      <c r="BO870" t="s">
        <v>79</v>
      </c>
      <c r="BP870">
        <v>550.43100000000004</v>
      </c>
    </row>
    <row r="871" spans="1:68" x14ac:dyDescent="0.25">
      <c r="A871" t="s">
        <v>1521</v>
      </c>
      <c r="B871" t="s">
        <v>10948</v>
      </c>
      <c r="C871" t="s">
        <v>79</v>
      </c>
      <c r="D871">
        <v>121.96</v>
      </c>
      <c r="H871" s="1">
        <v>42685</v>
      </c>
      <c r="I871">
        <v>4944.2960000000003</v>
      </c>
      <c r="K871" s="1">
        <v>42685</v>
      </c>
      <c r="L871">
        <v>4944.2960000000003</v>
      </c>
      <c r="N871" s="1">
        <v>42101</v>
      </c>
      <c r="O871">
        <v>907.43599999999981</v>
      </c>
      <c r="Q871" s="1">
        <v>42197</v>
      </c>
      <c r="R871">
        <v>2052.567</v>
      </c>
      <c r="T871" s="1">
        <v>42038</v>
      </c>
      <c r="U871">
        <v>492.83599999999996</v>
      </c>
      <c r="Y871" t="s">
        <v>2825</v>
      </c>
      <c r="Z871">
        <v>500.30800000000005</v>
      </c>
      <c r="AB871" t="s">
        <v>1235</v>
      </c>
      <c r="AC871">
        <v>681.45400000000006</v>
      </c>
      <c r="AE871" t="s">
        <v>1348</v>
      </c>
      <c r="AF871">
        <v>341.42000000000007</v>
      </c>
      <c r="AJ871" t="s">
        <v>1235</v>
      </c>
      <c r="AK871">
        <v>681.45400000000006</v>
      </c>
      <c r="AN871" t="s">
        <v>2825</v>
      </c>
      <c r="AO871">
        <v>500.30800000000005</v>
      </c>
      <c r="AQ871" t="s">
        <v>2825</v>
      </c>
      <c r="AR871">
        <v>500.30800000000005</v>
      </c>
      <c r="AV871" t="s">
        <v>2825</v>
      </c>
      <c r="AW871">
        <v>500.30800000000005</v>
      </c>
      <c r="BA871" t="s">
        <v>788</v>
      </c>
      <c r="BB871" t="s">
        <v>10948</v>
      </c>
      <c r="BC871">
        <v>31.163999999999998</v>
      </c>
      <c r="BE871" t="s">
        <v>1722</v>
      </c>
      <c r="BF871" t="s">
        <v>10948</v>
      </c>
      <c r="BG871">
        <v>55.360000000000007</v>
      </c>
      <c r="BI871" t="s">
        <v>1463</v>
      </c>
      <c r="BJ871" t="s">
        <v>10948</v>
      </c>
      <c r="BK871">
        <v>4.4479999999999995</v>
      </c>
      <c r="BM871" t="s">
        <v>2315</v>
      </c>
      <c r="BN871" t="s">
        <v>10948</v>
      </c>
      <c r="BO871" t="s">
        <v>79</v>
      </c>
      <c r="BP871">
        <v>174.28599999999997</v>
      </c>
    </row>
    <row r="872" spans="1:68" x14ac:dyDescent="0.25">
      <c r="C872" t="s">
        <v>21</v>
      </c>
      <c r="D872">
        <v>146.352</v>
      </c>
      <c r="H872" s="1">
        <v>42686</v>
      </c>
      <c r="I872">
        <v>4914.9380000000001</v>
      </c>
      <c r="K872" s="1">
        <v>42686</v>
      </c>
      <c r="L872">
        <v>4914.9380000000001</v>
      </c>
      <c r="N872" s="1">
        <v>42100</v>
      </c>
      <c r="O872">
        <v>140.00400000000002</v>
      </c>
      <c r="Q872" s="1">
        <v>41878</v>
      </c>
      <c r="R872">
        <v>2070.13</v>
      </c>
      <c r="T872" s="1">
        <v>43068</v>
      </c>
      <c r="U872">
        <v>491.88800000000003</v>
      </c>
      <c r="Y872" t="s">
        <v>1398</v>
      </c>
      <c r="Z872">
        <v>1184.232</v>
      </c>
      <c r="AB872" t="s">
        <v>2825</v>
      </c>
      <c r="AC872">
        <v>500.30800000000005</v>
      </c>
      <c r="AE872" t="s">
        <v>2812</v>
      </c>
      <c r="AF872">
        <v>4600.0920000000006</v>
      </c>
      <c r="AJ872" t="s">
        <v>2825</v>
      </c>
      <c r="AK872">
        <v>500.30800000000005</v>
      </c>
      <c r="AN872" t="s">
        <v>1398</v>
      </c>
      <c r="AO872">
        <v>1184.232</v>
      </c>
      <c r="AQ872" t="s">
        <v>1398</v>
      </c>
      <c r="AR872">
        <v>1184.232</v>
      </c>
      <c r="AV872" t="s">
        <v>1398</v>
      </c>
      <c r="AW872">
        <v>1184.232</v>
      </c>
      <c r="BA872" t="s">
        <v>1842</v>
      </c>
      <c r="BB872" t="s">
        <v>10948</v>
      </c>
      <c r="BC872">
        <v>8.34</v>
      </c>
      <c r="BE872" t="s">
        <v>1990</v>
      </c>
      <c r="BF872" t="s">
        <v>10948</v>
      </c>
      <c r="BG872">
        <v>54.992000000000004</v>
      </c>
      <c r="BI872" t="s">
        <v>952</v>
      </c>
      <c r="BJ872" t="s">
        <v>10948</v>
      </c>
      <c r="BK872">
        <v>111.104</v>
      </c>
      <c r="BM872" t="s">
        <v>924</v>
      </c>
      <c r="BN872" t="s">
        <v>10948</v>
      </c>
      <c r="BO872" t="s">
        <v>79</v>
      </c>
      <c r="BP872">
        <v>242.89999999999998</v>
      </c>
    </row>
    <row r="873" spans="1:68" x14ac:dyDescent="0.25">
      <c r="A873" t="s">
        <v>1366</v>
      </c>
      <c r="B873" t="s">
        <v>10948</v>
      </c>
      <c r="C873" t="s">
        <v>55</v>
      </c>
      <c r="D873">
        <v>143.976</v>
      </c>
      <c r="H873" s="1">
        <v>42687</v>
      </c>
      <c r="I873">
        <v>2945.1380000000004</v>
      </c>
      <c r="K873" s="1">
        <v>42687</v>
      </c>
      <c r="L873">
        <v>2945.1380000000004</v>
      </c>
      <c r="N873" s="1">
        <v>42099</v>
      </c>
      <c r="O873">
        <v>2974.0580000000004</v>
      </c>
      <c r="Q873" s="1">
        <v>42738</v>
      </c>
      <c r="R873">
        <v>2070.2719999999999</v>
      </c>
      <c r="T873" s="1">
        <v>41800</v>
      </c>
      <c r="U873">
        <v>491.55</v>
      </c>
      <c r="Y873" t="s">
        <v>89</v>
      </c>
      <c r="Z873">
        <v>479.33800000000002</v>
      </c>
      <c r="AB873" t="s">
        <v>1398</v>
      </c>
      <c r="AC873">
        <v>1184.232</v>
      </c>
      <c r="AE873" t="s">
        <v>1132</v>
      </c>
      <c r="AF873">
        <v>36.707999999999998</v>
      </c>
      <c r="AJ873" t="s">
        <v>1398</v>
      </c>
      <c r="AK873">
        <v>1184.232</v>
      </c>
      <c r="AN873" t="s">
        <v>89</v>
      </c>
      <c r="AO873">
        <v>479.33800000000002</v>
      </c>
      <c r="AQ873" t="s">
        <v>89</v>
      </c>
      <c r="AR873">
        <v>479.33800000000002</v>
      </c>
      <c r="AV873" t="s">
        <v>89</v>
      </c>
      <c r="AW873">
        <v>479.33800000000002</v>
      </c>
      <c r="BA873" t="s">
        <v>1769</v>
      </c>
      <c r="BB873" t="s">
        <v>10948</v>
      </c>
      <c r="BC873">
        <v>234.11200000000002</v>
      </c>
      <c r="BE873" t="s">
        <v>2287</v>
      </c>
      <c r="BF873" t="s">
        <v>10948</v>
      </c>
      <c r="BG873">
        <v>54.96</v>
      </c>
      <c r="BI873" t="s">
        <v>236</v>
      </c>
      <c r="BJ873" t="s">
        <v>10948</v>
      </c>
      <c r="BK873">
        <v>17.28</v>
      </c>
      <c r="BM873" t="s">
        <v>1487</v>
      </c>
      <c r="BN873" t="s">
        <v>10948</v>
      </c>
      <c r="BO873" t="s">
        <v>79</v>
      </c>
      <c r="BP873">
        <v>212.88</v>
      </c>
    </row>
    <row r="874" spans="1:68" x14ac:dyDescent="0.25">
      <c r="A874" t="s">
        <v>2027</v>
      </c>
      <c r="B874" t="s">
        <v>10948</v>
      </c>
      <c r="C874" t="s">
        <v>79</v>
      </c>
      <c r="D874">
        <v>887.27099999999984</v>
      </c>
      <c r="H874" s="1">
        <v>42688</v>
      </c>
      <c r="I874">
        <v>2774.0619999999999</v>
      </c>
      <c r="K874" s="1">
        <v>42688</v>
      </c>
      <c r="L874">
        <v>2774.0619999999999</v>
      </c>
      <c r="N874" s="1">
        <v>42098</v>
      </c>
      <c r="O874">
        <v>1484.598</v>
      </c>
      <c r="Q874" s="1">
        <v>42002</v>
      </c>
      <c r="R874">
        <v>2072.096</v>
      </c>
      <c r="T874" s="1">
        <v>42990</v>
      </c>
      <c r="U874">
        <v>491.55</v>
      </c>
      <c r="Y874" t="s">
        <v>1035</v>
      </c>
      <c r="Z874">
        <v>786.9</v>
      </c>
      <c r="AB874" t="s">
        <v>89</v>
      </c>
      <c r="AC874">
        <v>479.33800000000002</v>
      </c>
      <c r="AE874" t="s">
        <v>2864</v>
      </c>
      <c r="AF874">
        <v>2298.114</v>
      </c>
      <c r="AJ874" t="s">
        <v>89</v>
      </c>
      <c r="AK874">
        <v>479.33800000000002</v>
      </c>
      <c r="AN874" t="s">
        <v>1035</v>
      </c>
      <c r="AO874">
        <v>786.9</v>
      </c>
      <c r="AQ874" t="s">
        <v>1035</v>
      </c>
      <c r="AR874">
        <v>786.9</v>
      </c>
      <c r="AV874" t="s">
        <v>1035</v>
      </c>
      <c r="AW874">
        <v>786.9</v>
      </c>
      <c r="BA874" t="s">
        <v>149</v>
      </c>
      <c r="BB874" t="s">
        <v>10948</v>
      </c>
      <c r="BC874">
        <v>20.16</v>
      </c>
      <c r="BE874" t="s">
        <v>822</v>
      </c>
      <c r="BF874" t="s">
        <v>10948</v>
      </c>
      <c r="BG874">
        <v>54.96</v>
      </c>
      <c r="BI874" t="s">
        <v>2192</v>
      </c>
      <c r="BJ874" t="s">
        <v>10948</v>
      </c>
      <c r="BK874">
        <v>42.8</v>
      </c>
      <c r="BM874" t="s">
        <v>976</v>
      </c>
      <c r="BN874" t="s">
        <v>10948</v>
      </c>
      <c r="BO874" t="s">
        <v>79</v>
      </c>
      <c r="BP874">
        <v>119.49600000000001</v>
      </c>
    </row>
    <row r="875" spans="1:68" x14ac:dyDescent="0.25">
      <c r="C875" t="s">
        <v>21</v>
      </c>
      <c r="D875">
        <v>1352.0320000000002</v>
      </c>
      <c r="H875" s="1">
        <v>42689</v>
      </c>
      <c r="I875">
        <v>2145.7179999999998</v>
      </c>
      <c r="K875" s="1">
        <v>42689</v>
      </c>
      <c r="L875">
        <v>2145.7179999999998</v>
      </c>
      <c r="N875" s="1">
        <v>42096</v>
      </c>
      <c r="O875">
        <v>299.22000000000003</v>
      </c>
      <c r="Q875" s="1">
        <v>42737</v>
      </c>
      <c r="R875">
        <v>2079.5540000000001</v>
      </c>
      <c r="T875" s="1">
        <v>42891</v>
      </c>
      <c r="U875">
        <v>491.11200000000008</v>
      </c>
      <c r="Y875" t="s">
        <v>815</v>
      </c>
      <c r="Z875">
        <v>1042.068</v>
      </c>
      <c r="AB875" t="s">
        <v>1035</v>
      </c>
      <c r="AC875">
        <v>786.9</v>
      </c>
      <c r="AE875" t="s">
        <v>1307</v>
      </c>
      <c r="AF875">
        <v>2847.7799999999997</v>
      </c>
      <c r="AJ875" t="s">
        <v>1035</v>
      </c>
      <c r="AK875">
        <v>786.9</v>
      </c>
      <c r="AN875" t="s">
        <v>815</v>
      </c>
      <c r="AO875">
        <v>1042.068</v>
      </c>
      <c r="AQ875" t="s">
        <v>815</v>
      </c>
      <c r="AR875">
        <v>1042.068</v>
      </c>
      <c r="AV875" t="s">
        <v>815</v>
      </c>
      <c r="AW875">
        <v>1042.068</v>
      </c>
      <c r="BA875" t="s">
        <v>489</v>
      </c>
      <c r="BB875" t="s">
        <v>10948</v>
      </c>
      <c r="BC875">
        <v>31.488</v>
      </c>
      <c r="BE875" t="s">
        <v>3144</v>
      </c>
      <c r="BF875" t="s">
        <v>10948</v>
      </c>
      <c r="BG875">
        <v>54.900000000000006</v>
      </c>
      <c r="BI875" t="s">
        <v>1851</v>
      </c>
      <c r="BJ875" t="s">
        <v>10948</v>
      </c>
      <c r="BK875">
        <v>9.84</v>
      </c>
      <c r="BM875" t="s">
        <v>2936</v>
      </c>
      <c r="BN875" t="s">
        <v>10948</v>
      </c>
      <c r="BO875" t="s">
        <v>79</v>
      </c>
      <c r="BP875">
        <v>33.528000000000006</v>
      </c>
    </row>
    <row r="876" spans="1:68" x14ac:dyDescent="0.25">
      <c r="A876" t="s">
        <v>2041</v>
      </c>
      <c r="B876" t="s">
        <v>10948</v>
      </c>
      <c r="C876" t="s">
        <v>55</v>
      </c>
      <c r="D876">
        <v>1424.9</v>
      </c>
      <c r="H876" s="1">
        <v>42690</v>
      </c>
      <c r="I876">
        <v>36.72</v>
      </c>
      <c r="K876" s="1">
        <v>42690</v>
      </c>
      <c r="L876">
        <v>36.72</v>
      </c>
      <c r="N876" s="1">
        <v>42094</v>
      </c>
      <c r="O876">
        <v>200.71600000000001</v>
      </c>
      <c r="Q876" s="1">
        <v>42882</v>
      </c>
      <c r="R876">
        <v>2084.9079999999999</v>
      </c>
      <c r="T876" s="1">
        <v>41910</v>
      </c>
      <c r="U876">
        <v>490.29200000000003</v>
      </c>
      <c r="Y876" t="s">
        <v>2182</v>
      </c>
      <c r="Z876">
        <v>1047.7359999999999</v>
      </c>
      <c r="AB876" t="s">
        <v>815</v>
      </c>
      <c r="AC876">
        <v>1042.068</v>
      </c>
      <c r="AE876" t="s">
        <v>120</v>
      </c>
      <c r="AF876">
        <v>367.09200000000004</v>
      </c>
      <c r="AJ876" t="s">
        <v>815</v>
      </c>
      <c r="AK876">
        <v>1042.068</v>
      </c>
      <c r="AN876" t="s">
        <v>2182</v>
      </c>
      <c r="AO876">
        <v>1047.7359999999999</v>
      </c>
      <c r="AQ876" t="s">
        <v>2182</v>
      </c>
      <c r="AR876">
        <v>1047.7359999999999</v>
      </c>
      <c r="AV876" t="s">
        <v>2182</v>
      </c>
      <c r="AW876">
        <v>1047.7359999999999</v>
      </c>
      <c r="BA876" t="s">
        <v>74</v>
      </c>
      <c r="BB876" t="s">
        <v>10948</v>
      </c>
      <c r="BC876">
        <v>19.68</v>
      </c>
      <c r="BE876" t="s">
        <v>2473</v>
      </c>
      <c r="BF876" t="s">
        <v>10948</v>
      </c>
      <c r="BG876">
        <v>54.816000000000003</v>
      </c>
      <c r="BI876" t="s">
        <v>788</v>
      </c>
      <c r="BJ876" t="s">
        <v>10948</v>
      </c>
      <c r="BK876">
        <v>31.163999999999998</v>
      </c>
      <c r="BM876" t="s">
        <v>1425</v>
      </c>
      <c r="BN876" t="s">
        <v>10948</v>
      </c>
      <c r="BO876" t="s">
        <v>79</v>
      </c>
      <c r="BP876">
        <v>355.32</v>
      </c>
    </row>
    <row r="877" spans="1:68" x14ac:dyDescent="0.25">
      <c r="A877" t="s">
        <v>266</v>
      </c>
      <c r="B877" t="s">
        <v>10948</v>
      </c>
      <c r="C877" t="s">
        <v>55</v>
      </c>
      <c r="D877">
        <v>539.65800000000002</v>
      </c>
      <c r="H877" s="1">
        <v>42691</v>
      </c>
      <c r="I877">
        <v>142.684</v>
      </c>
      <c r="K877" s="1">
        <v>42691</v>
      </c>
      <c r="L877">
        <v>142.684</v>
      </c>
      <c r="N877" s="1">
        <v>42093</v>
      </c>
      <c r="O877">
        <v>571.22399999999993</v>
      </c>
      <c r="Q877" s="1">
        <v>42948</v>
      </c>
      <c r="R877">
        <v>2085.65</v>
      </c>
      <c r="T877" s="1">
        <v>42488</v>
      </c>
      <c r="U877">
        <v>486.67199999999997</v>
      </c>
      <c r="Y877" t="s">
        <v>288</v>
      </c>
      <c r="Z877">
        <v>949.02599999999984</v>
      </c>
      <c r="AB877" t="s">
        <v>2182</v>
      </c>
      <c r="AC877">
        <v>1047.7359999999999</v>
      </c>
      <c r="AE877" t="s">
        <v>1826</v>
      </c>
      <c r="AF877">
        <v>1437.4840000000002</v>
      </c>
      <c r="AJ877" t="s">
        <v>2182</v>
      </c>
      <c r="AK877">
        <v>1047.7359999999999</v>
      </c>
      <c r="AN877" t="s">
        <v>288</v>
      </c>
      <c r="AO877">
        <v>949.02599999999984</v>
      </c>
      <c r="AQ877" t="s">
        <v>288</v>
      </c>
      <c r="AR877">
        <v>949.02599999999984</v>
      </c>
      <c r="AV877" t="s">
        <v>288</v>
      </c>
      <c r="AW877">
        <v>949.02599999999984</v>
      </c>
      <c r="BA877" t="s">
        <v>355</v>
      </c>
      <c r="BB877" t="s">
        <v>10948</v>
      </c>
      <c r="BC877">
        <v>10.496</v>
      </c>
      <c r="BE877" t="s">
        <v>1997</v>
      </c>
      <c r="BF877" t="s">
        <v>10948</v>
      </c>
      <c r="BG877">
        <v>54.5</v>
      </c>
      <c r="BI877" t="s">
        <v>1842</v>
      </c>
      <c r="BJ877" t="s">
        <v>10948</v>
      </c>
      <c r="BK877">
        <v>8.34</v>
      </c>
      <c r="BM877" t="s">
        <v>1390</v>
      </c>
      <c r="BN877" t="s">
        <v>10948</v>
      </c>
      <c r="BO877" t="s">
        <v>79</v>
      </c>
      <c r="BP877">
        <v>387.13600000000002</v>
      </c>
    </row>
    <row r="878" spans="1:68" x14ac:dyDescent="0.25">
      <c r="A878" t="s">
        <v>2330</v>
      </c>
      <c r="B878" t="s">
        <v>10948</v>
      </c>
      <c r="C878" t="s">
        <v>21</v>
      </c>
      <c r="D878">
        <v>915.13600000000008</v>
      </c>
      <c r="H878" s="1">
        <v>42692</v>
      </c>
      <c r="I878">
        <v>3958.9319999999998</v>
      </c>
      <c r="K878" s="1">
        <v>42692</v>
      </c>
      <c r="L878">
        <v>3958.9319999999998</v>
      </c>
      <c r="N878" s="1">
        <v>42092</v>
      </c>
      <c r="O878">
        <v>1559.0800000000002</v>
      </c>
      <c r="Q878" s="1">
        <v>42120</v>
      </c>
      <c r="R878">
        <v>2090.1055000000001</v>
      </c>
      <c r="T878" s="1">
        <v>42584</v>
      </c>
      <c r="U878">
        <v>482.58400000000006</v>
      </c>
      <c r="Y878" t="s">
        <v>1083</v>
      </c>
      <c r="Z878">
        <v>1324.8000000000002</v>
      </c>
      <c r="AB878" t="s">
        <v>288</v>
      </c>
      <c r="AC878">
        <v>949.02599999999984</v>
      </c>
      <c r="AE878" t="s">
        <v>706</v>
      </c>
      <c r="AF878">
        <v>198.46199999999999</v>
      </c>
      <c r="AJ878" t="s">
        <v>288</v>
      </c>
      <c r="AK878">
        <v>949.02599999999984</v>
      </c>
      <c r="AN878" t="s">
        <v>1083</v>
      </c>
      <c r="AO878">
        <v>1324.8000000000002</v>
      </c>
      <c r="AQ878" t="s">
        <v>1083</v>
      </c>
      <c r="AR878">
        <v>1324.8000000000002</v>
      </c>
      <c r="AV878" t="s">
        <v>1083</v>
      </c>
      <c r="AW878">
        <v>1324.8000000000002</v>
      </c>
      <c r="BA878" t="s">
        <v>1730</v>
      </c>
      <c r="BB878" t="s">
        <v>10948</v>
      </c>
      <c r="BC878">
        <v>10.054000000000002</v>
      </c>
      <c r="BE878" t="s">
        <v>1869</v>
      </c>
      <c r="BF878" t="s">
        <v>10948</v>
      </c>
      <c r="BG878">
        <v>54.432000000000002</v>
      </c>
      <c r="BI878" t="s">
        <v>1769</v>
      </c>
      <c r="BJ878" t="s">
        <v>10948</v>
      </c>
      <c r="BK878">
        <v>234.11200000000002</v>
      </c>
      <c r="BM878" t="s">
        <v>494</v>
      </c>
      <c r="BN878" t="s">
        <v>10948</v>
      </c>
      <c r="BO878" t="s">
        <v>79</v>
      </c>
      <c r="BP878">
        <v>82.367999999999995</v>
      </c>
    </row>
    <row r="879" spans="1:68" x14ac:dyDescent="0.25">
      <c r="A879" t="s">
        <v>528</v>
      </c>
      <c r="B879" t="s">
        <v>10948</v>
      </c>
      <c r="C879" t="s">
        <v>21</v>
      </c>
      <c r="D879">
        <v>652.75200000000007</v>
      </c>
      <c r="H879" s="1">
        <v>42693</v>
      </c>
      <c r="I879">
        <v>638.4620000000001</v>
      </c>
      <c r="K879" s="1">
        <v>42693</v>
      </c>
      <c r="L879">
        <v>638.4620000000001</v>
      </c>
      <c r="N879" s="1">
        <v>42091</v>
      </c>
      <c r="O879">
        <v>243.34399999999999</v>
      </c>
      <c r="Q879" s="1">
        <v>42623</v>
      </c>
      <c r="R879">
        <v>2094.3240000000005</v>
      </c>
      <c r="T879" s="1">
        <v>42683</v>
      </c>
      <c r="U879">
        <v>479.97</v>
      </c>
      <c r="Y879" t="s">
        <v>1564</v>
      </c>
      <c r="Z879">
        <v>1636.8639999999998</v>
      </c>
      <c r="AB879" t="s">
        <v>1083</v>
      </c>
      <c r="AC879">
        <v>1324.8000000000002</v>
      </c>
      <c r="AE879" t="s">
        <v>925</v>
      </c>
      <c r="AF879">
        <v>276.94499999999999</v>
      </c>
      <c r="AJ879" t="s">
        <v>1083</v>
      </c>
      <c r="AK879">
        <v>1324.8000000000002</v>
      </c>
      <c r="AN879" t="s">
        <v>1564</v>
      </c>
      <c r="AO879">
        <v>1636.8639999999998</v>
      </c>
      <c r="AQ879" t="s">
        <v>1564</v>
      </c>
      <c r="AR879">
        <v>1636.8639999999998</v>
      </c>
      <c r="AV879" t="s">
        <v>1564</v>
      </c>
      <c r="AW879">
        <v>1636.8639999999998</v>
      </c>
      <c r="BA879" t="s">
        <v>1292</v>
      </c>
      <c r="BB879" t="s">
        <v>10948</v>
      </c>
      <c r="BC879">
        <v>20.65</v>
      </c>
      <c r="BE879" t="s">
        <v>2908</v>
      </c>
      <c r="BF879" t="s">
        <v>10948</v>
      </c>
      <c r="BG879">
        <v>54.34</v>
      </c>
      <c r="BI879" t="s">
        <v>149</v>
      </c>
      <c r="BJ879" t="s">
        <v>10948</v>
      </c>
      <c r="BK879">
        <v>20.16</v>
      </c>
      <c r="BM879" t="s">
        <v>779</v>
      </c>
      <c r="BN879" t="s">
        <v>10948</v>
      </c>
      <c r="BO879" t="s">
        <v>79</v>
      </c>
      <c r="BP879">
        <v>117.96</v>
      </c>
    </row>
    <row r="880" spans="1:68" x14ac:dyDescent="0.25">
      <c r="A880" t="s">
        <v>737</v>
      </c>
      <c r="B880" t="s">
        <v>10948</v>
      </c>
      <c r="C880" t="s">
        <v>21</v>
      </c>
      <c r="D880">
        <v>122.352</v>
      </c>
      <c r="H880" s="1">
        <v>42694</v>
      </c>
      <c r="I880">
        <v>3070.3330000000001</v>
      </c>
      <c r="K880" s="1">
        <v>42694</v>
      </c>
      <c r="L880">
        <v>3070.3330000000001</v>
      </c>
      <c r="N880" s="1">
        <v>42090</v>
      </c>
      <c r="O880">
        <v>83.699999999999989</v>
      </c>
      <c r="Q880" s="1">
        <v>42372</v>
      </c>
      <c r="R880">
        <v>2095.8300000000004</v>
      </c>
      <c r="T880" s="1">
        <v>42072</v>
      </c>
      <c r="U880">
        <v>478.00799999999998</v>
      </c>
      <c r="Y880" t="s">
        <v>2397</v>
      </c>
      <c r="Z880">
        <v>575.46</v>
      </c>
      <c r="AB880" t="s">
        <v>1564</v>
      </c>
      <c r="AC880">
        <v>1636.8639999999998</v>
      </c>
      <c r="AE880" t="s">
        <v>2543</v>
      </c>
      <c r="AF880">
        <v>2096.1680000000001</v>
      </c>
      <c r="AJ880" t="s">
        <v>1564</v>
      </c>
      <c r="AK880">
        <v>1636.8639999999998</v>
      </c>
      <c r="AN880" t="s">
        <v>2397</v>
      </c>
      <c r="AO880">
        <v>575.46</v>
      </c>
      <c r="AQ880" t="s">
        <v>2397</v>
      </c>
      <c r="AR880">
        <v>575.46</v>
      </c>
      <c r="AV880" t="s">
        <v>2397</v>
      </c>
      <c r="AW880">
        <v>575.46</v>
      </c>
      <c r="BA880" t="s">
        <v>1643</v>
      </c>
      <c r="BB880" t="s">
        <v>10948</v>
      </c>
      <c r="BC880">
        <v>1439.9680000000001</v>
      </c>
      <c r="BE880" t="s">
        <v>3199</v>
      </c>
      <c r="BF880" t="s">
        <v>10948</v>
      </c>
      <c r="BG880">
        <v>53.97</v>
      </c>
      <c r="BI880" t="s">
        <v>489</v>
      </c>
      <c r="BJ880" t="s">
        <v>10948</v>
      </c>
      <c r="BK880">
        <v>31.488</v>
      </c>
      <c r="BM880" t="s">
        <v>1690</v>
      </c>
      <c r="BN880" t="s">
        <v>10948</v>
      </c>
      <c r="BO880" t="s">
        <v>79</v>
      </c>
      <c r="BP880">
        <v>241.92</v>
      </c>
    </row>
    <row r="881" spans="1:68" x14ac:dyDescent="0.25">
      <c r="A881" t="s">
        <v>2806</v>
      </c>
      <c r="B881" t="s">
        <v>10948</v>
      </c>
      <c r="C881" t="s">
        <v>21</v>
      </c>
      <c r="D881">
        <v>492.67200000000003</v>
      </c>
      <c r="H881" s="1">
        <v>42695</v>
      </c>
      <c r="I881">
        <v>1176.8910000000001</v>
      </c>
      <c r="K881" s="1">
        <v>42695</v>
      </c>
      <c r="L881">
        <v>1176.8910000000001</v>
      </c>
      <c r="N881" s="1">
        <v>42089</v>
      </c>
      <c r="O881">
        <v>4623.37</v>
      </c>
      <c r="Q881" s="1">
        <v>42628</v>
      </c>
      <c r="R881">
        <v>2101.1820000000002</v>
      </c>
      <c r="T881" s="1">
        <v>41854</v>
      </c>
      <c r="U881">
        <v>477.99400000000003</v>
      </c>
      <c r="Y881" t="s">
        <v>1216</v>
      </c>
      <c r="Z881">
        <v>531.94800000000009</v>
      </c>
      <c r="AB881" t="s">
        <v>2397</v>
      </c>
      <c r="AC881">
        <v>575.46</v>
      </c>
      <c r="AE881" t="s">
        <v>3008</v>
      </c>
      <c r="AF881">
        <v>319.92</v>
      </c>
      <c r="AJ881" t="s">
        <v>2397</v>
      </c>
      <c r="AK881">
        <v>575.46</v>
      </c>
      <c r="AN881" t="s">
        <v>1216</v>
      </c>
      <c r="AO881">
        <v>531.94800000000009</v>
      </c>
      <c r="AQ881" t="s">
        <v>1216</v>
      </c>
      <c r="AR881">
        <v>531.94800000000009</v>
      </c>
      <c r="AV881" t="s">
        <v>1216</v>
      </c>
      <c r="AW881">
        <v>531.94800000000009</v>
      </c>
      <c r="BA881" t="s">
        <v>2307</v>
      </c>
      <c r="BB881" t="s">
        <v>10948</v>
      </c>
      <c r="BC881">
        <v>71.975999999999999</v>
      </c>
      <c r="BE881" t="s">
        <v>1480</v>
      </c>
      <c r="BF881" t="s">
        <v>10948</v>
      </c>
      <c r="BG881">
        <v>53.96</v>
      </c>
      <c r="BI881" t="s">
        <v>74</v>
      </c>
      <c r="BJ881" t="s">
        <v>10948</v>
      </c>
      <c r="BK881">
        <v>19.68</v>
      </c>
      <c r="BM881" t="s">
        <v>546</v>
      </c>
      <c r="BN881" t="s">
        <v>10948</v>
      </c>
      <c r="BO881" t="s">
        <v>79</v>
      </c>
      <c r="BP881">
        <v>32.129999999999995</v>
      </c>
    </row>
    <row r="882" spans="1:68" x14ac:dyDescent="0.25">
      <c r="A882" t="s">
        <v>3200</v>
      </c>
      <c r="B882" t="s">
        <v>10948</v>
      </c>
      <c r="C882" t="s">
        <v>55</v>
      </c>
      <c r="D882">
        <v>379.37200000000001</v>
      </c>
      <c r="H882" s="1">
        <v>42696</v>
      </c>
      <c r="I882">
        <v>317.04399999999998</v>
      </c>
      <c r="K882" s="1">
        <v>42696</v>
      </c>
      <c r="L882">
        <v>317.04399999999998</v>
      </c>
      <c r="N882" s="1">
        <v>42087</v>
      </c>
      <c r="O882">
        <v>412.94999999999993</v>
      </c>
      <c r="Q882" s="1">
        <v>42934</v>
      </c>
      <c r="R882">
        <v>2106.7940000000003</v>
      </c>
      <c r="T882" s="1">
        <v>42921</v>
      </c>
      <c r="U882">
        <v>476.35399999999998</v>
      </c>
      <c r="Y882" t="s">
        <v>2166</v>
      </c>
      <c r="Z882">
        <v>18374.895</v>
      </c>
      <c r="AB882" t="s">
        <v>1216</v>
      </c>
      <c r="AC882">
        <v>531.94800000000009</v>
      </c>
      <c r="AE882" t="s">
        <v>2202</v>
      </c>
      <c r="AF882">
        <v>2221.596</v>
      </c>
      <c r="AJ882" t="s">
        <v>1216</v>
      </c>
      <c r="AK882">
        <v>531.94800000000009</v>
      </c>
      <c r="AN882" t="s">
        <v>2166</v>
      </c>
      <c r="AO882">
        <v>18374.895</v>
      </c>
      <c r="AQ882" t="s">
        <v>2166</v>
      </c>
      <c r="AR882">
        <v>18374.895</v>
      </c>
      <c r="AV882" t="s">
        <v>2166</v>
      </c>
      <c r="AW882">
        <v>18374.895</v>
      </c>
      <c r="BA882" t="s">
        <v>203</v>
      </c>
      <c r="BB882" t="s">
        <v>10948</v>
      </c>
      <c r="BC882">
        <v>16.544</v>
      </c>
      <c r="BE882" t="s">
        <v>1496</v>
      </c>
      <c r="BF882" t="s">
        <v>10948</v>
      </c>
      <c r="BG882">
        <v>53.878</v>
      </c>
      <c r="BI882" t="s">
        <v>355</v>
      </c>
      <c r="BJ882" t="s">
        <v>10948</v>
      </c>
      <c r="BK882">
        <v>10.496</v>
      </c>
      <c r="BM882" t="s">
        <v>1754</v>
      </c>
      <c r="BN882" t="s">
        <v>10948</v>
      </c>
      <c r="BO882" t="s">
        <v>79</v>
      </c>
      <c r="BP882">
        <v>7.5600000000000005</v>
      </c>
    </row>
    <row r="883" spans="1:68" x14ac:dyDescent="0.25">
      <c r="C883" t="s">
        <v>21</v>
      </c>
      <c r="D883">
        <v>650.35200000000009</v>
      </c>
      <c r="H883" s="1">
        <v>42697</v>
      </c>
      <c r="I883">
        <v>100.61600000000001</v>
      </c>
      <c r="K883" s="1">
        <v>42697</v>
      </c>
      <c r="L883">
        <v>100.61600000000001</v>
      </c>
      <c r="N883" s="1">
        <v>42086</v>
      </c>
      <c r="O883">
        <v>633.30199999999991</v>
      </c>
      <c r="Q883" s="1">
        <v>41712</v>
      </c>
      <c r="R883">
        <v>2108.5499999999997</v>
      </c>
      <c r="T883" s="1">
        <v>41733</v>
      </c>
      <c r="U883">
        <v>475.84399999999994</v>
      </c>
      <c r="Y883" t="s">
        <v>562</v>
      </c>
      <c r="Z883">
        <v>86.84</v>
      </c>
      <c r="AB883" t="s">
        <v>2166</v>
      </c>
      <c r="AC883">
        <v>18374.895</v>
      </c>
      <c r="AE883" t="s">
        <v>1615</v>
      </c>
      <c r="AF883">
        <v>9.5680000000000014</v>
      </c>
      <c r="AJ883" t="s">
        <v>2166</v>
      </c>
      <c r="AK883">
        <v>18374.895</v>
      </c>
      <c r="AN883" t="s">
        <v>562</v>
      </c>
      <c r="AO883">
        <v>86.84</v>
      </c>
      <c r="AQ883" t="s">
        <v>562</v>
      </c>
      <c r="AR883">
        <v>86.84</v>
      </c>
      <c r="AV883" t="s">
        <v>562</v>
      </c>
      <c r="AW883">
        <v>86.84</v>
      </c>
      <c r="BA883" t="s">
        <v>408</v>
      </c>
      <c r="BB883" t="s">
        <v>10948</v>
      </c>
      <c r="BC883">
        <v>555.96</v>
      </c>
      <c r="BE883" t="s">
        <v>462</v>
      </c>
      <c r="BF883" t="s">
        <v>10948</v>
      </c>
      <c r="BG883">
        <v>53.820000000000007</v>
      </c>
      <c r="BI883" t="s">
        <v>1730</v>
      </c>
      <c r="BJ883" t="s">
        <v>10948</v>
      </c>
      <c r="BK883">
        <v>10.054000000000002</v>
      </c>
      <c r="BM883" t="s">
        <v>3097</v>
      </c>
      <c r="BN883" t="s">
        <v>10948</v>
      </c>
      <c r="BO883" t="s">
        <v>79</v>
      </c>
      <c r="BP883">
        <v>3999.95</v>
      </c>
    </row>
    <row r="884" spans="1:68" x14ac:dyDescent="0.25">
      <c r="A884" t="s">
        <v>1739</v>
      </c>
      <c r="B884" t="s">
        <v>10948</v>
      </c>
      <c r="C884" t="s">
        <v>55</v>
      </c>
      <c r="D884">
        <v>253.37199999999996</v>
      </c>
      <c r="H884" s="1">
        <v>42698</v>
      </c>
      <c r="I884">
        <v>6394.5380000000023</v>
      </c>
      <c r="K884" s="1">
        <v>42698</v>
      </c>
      <c r="L884">
        <v>6394.5380000000023</v>
      </c>
      <c r="N884" s="1">
        <v>42085</v>
      </c>
      <c r="O884">
        <v>2481.424</v>
      </c>
      <c r="Q884" s="1">
        <v>42905</v>
      </c>
      <c r="R884">
        <v>2115.9409999999998</v>
      </c>
      <c r="T884" s="1">
        <v>42360</v>
      </c>
      <c r="U884">
        <v>473.31299999999993</v>
      </c>
      <c r="Y884" t="s">
        <v>2215</v>
      </c>
      <c r="Z884">
        <v>106.352</v>
      </c>
      <c r="AB884" t="s">
        <v>562</v>
      </c>
      <c r="AC884">
        <v>86.84</v>
      </c>
      <c r="AE884" t="s">
        <v>2044</v>
      </c>
      <c r="AF884">
        <v>126.36000000000001</v>
      </c>
      <c r="AJ884" t="s">
        <v>562</v>
      </c>
      <c r="AK884">
        <v>86.84</v>
      </c>
      <c r="AN884" t="s">
        <v>2215</v>
      </c>
      <c r="AO884">
        <v>106.352</v>
      </c>
      <c r="AQ884" t="s">
        <v>2215</v>
      </c>
      <c r="AR884">
        <v>106.352</v>
      </c>
      <c r="AV884" t="s">
        <v>2215</v>
      </c>
      <c r="AW884">
        <v>106.352</v>
      </c>
      <c r="BA884" t="s">
        <v>1270</v>
      </c>
      <c r="BB884" t="s">
        <v>10948</v>
      </c>
      <c r="BC884">
        <v>1231.92</v>
      </c>
      <c r="BE884" t="s">
        <v>1920</v>
      </c>
      <c r="BF884" t="s">
        <v>10948</v>
      </c>
      <c r="BG884">
        <v>53.819999999999993</v>
      </c>
      <c r="BI884" t="s">
        <v>1292</v>
      </c>
      <c r="BJ884" t="s">
        <v>10948</v>
      </c>
      <c r="BK884">
        <v>20.65</v>
      </c>
      <c r="BM884" t="s">
        <v>349</v>
      </c>
      <c r="BN884" t="s">
        <v>10948</v>
      </c>
      <c r="BO884" t="s">
        <v>79</v>
      </c>
      <c r="BP884">
        <v>39.840000000000003</v>
      </c>
    </row>
    <row r="885" spans="1:68" x14ac:dyDescent="0.25">
      <c r="C885" t="s">
        <v>79</v>
      </c>
      <c r="D885">
        <v>380.05799999999994</v>
      </c>
      <c r="H885" s="1">
        <v>42699</v>
      </c>
      <c r="I885">
        <v>7978.5510000000004</v>
      </c>
      <c r="K885" s="1">
        <v>42699</v>
      </c>
      <c r="L885">
        <v>7978.5510000000004</v>
      </c>
      <c r="N885" s="1">
        <v>42084</v>
      </c>
      <c r="O885">
        <v>1270.3789999999999</v>
      </c>
      <c r="Q885" s="1">
        <v>42307</v>
      </c>
      <c r="R885">
        <v>2122.0439999999999</v>
      </c>
      <c r="T885" s="1">
        <v>41714</v>
      </c>
      <c r="U885">
        <v>471.92</v>
      </c>
      <c r="Y885" t="s">
        <v>2309</v>
      </c>
      <c r="Z885">
        <v>449.97</v>
      </c>
      <c r="AB885" t="s">
        <v>2215</v>
      </c>
      <c r="AC885">
        <v>106.352</v>
      </c>
      <c r="AE885" t="s">
        <v>2722</v>
      </c>
      <c r="AF885">
        <v>44.030000000000008</v>
      </c>
      <c r="AJ885" t="s">
        <v>2215</v>
      </c>
      <c r="AK885">
        <v>106.352</v>
      </c>
      <c r="AN885" t="s">
        <v>2309</v>
      </c>
      <c r="AO885">
        <v>449.97</v>
      </c>
      <c r="AQ885" t="s">
        <v>2309</v>
      </c>
      <c r="AR885">
        <v>449.97</v>
      </c>
      <c r="AV885" t="s">
        <v>2309</v>
      </c>
      <c r="AW885">
        <v>449.97</v>
      </c>
      <c r="BA885" t="s">
        <v>2342</v>
      </c>
      <c r="BB885" t="s">
        <v>10948</v>
      </c>
      <c r="BC885">
        <v>1812.65</v>
      </c>
      <c r="BE885" t="s">
        <v>2513</v>
      </c>
      <c r="BF885" t="s">
        <v>10948</v>
      </c>
      <c r="BG885">
        <v>52.56</v>
      </c>
      <c r="BI885" t="s">
        <v>1643</v>
      </c>
      <c r="BJ885" t="s">
        <v>10948</v>
      </c>
      <c r="BK885">
        <v>1439.9680000000001</v>
      </c>
      <c r="BM885" t="s">
        <v>1080</v>
      </c>
      <c r="BN885" t="s">
        <v>10948</v>
      </c>
      <c r="BO885" t="s">
        <v>79</v>
      </c>
      <c r="BP885">
        <v>2.2140000000000004</v>
      </c>
    </row>
    <row r="886" spans="1:68" x14ac:dyDescent="0.25">
      <c r="C886" t="s">
        <v>21</v>
      </c>
      <c r="D886">
        <v>1013.4879999999999</v>
      </c>
      <c r="H886" s="1">
        <v>42700</v>
      </c>
      <c r="I886">
        <v>8329.7430000000004</v>
      </c>
      <c r="K886" s="1">
        <v>42700</v>
      </c>
      <c r="L886">
        <v>8329.7430000000004</v>
      </c>
      <c r="N886" s="1">
        <v>42083</v>
      </c>
      <c r="O886">
        <v>1548.1940000000002</v>
      </c>
      <c r="Q886" s="1">
        <v>41945</v>
      </c>
      <c r="R886">
        <v>2126.37</v>
      </c>
      <c r="T886" s="1">
        <v>41883</v>
      </c>
      <c r="U886">
        <v>469.43600000000004</v>
      </c>
      <c r="Y886" t="s">
        <v>843</v>
      </c>
      <c r="Z886">
        <v>275.5</v>
      </c>
      <c r="AB886" t="s">
        <v>2309</v>
      </c>
      <c r="AC886">
        <v>449.97</v>
      </c>
      <c r="AE886" t="s">
        <v>151</v>
      </c>
      <c r="AF886">
        <v>202.68</v>
      </c>
      <c r="AJ886" t="s">
        <v>2309</v>
      </c>
      <c r="AK886">
        <v>449.97</v>
      </c>
      <c r="AN886" t="s">
        <v>843</v>
      </c>
      <c r="AO886">
        <v>275.5</v>
      </c>
      <c r="AQ886" t="s">
        <v>843</v>
      </c>
      <c r="AR886">
        <v>275.5</v>
      </c>
      <c r="AV886" t="s">
        <v>843</v>
      </c>
      <c r="AW886">
        <v>275.5</v>
      </c>
      <c r="BA886" t="s">
        <v>2038</v>
      </c>
      <c r="BB886" t="s">
        <v>10948</v>
      </c>
      <c r="BC886">
        <v>108.78399999999999</v>
      </c>
      <c r="BE886" t="s">
        <v>3187</v>
      </c>
      <c r="BF886" t="s">
        <v>10948</v>
      </c>
      <c r="BG886">
        <v>51.84</v>
      </c>
      <c r="BI886" t="s">
        <v>2307</v>
      </c>
      <c r="BJ886" t="s">
        <v>10948</v>
      </c>
      <c r="BK886">
        <v>71.975999999999999</v>
      </c>
      <c r="BM886" t="s">
        <v>1939</v>
      </c>
      <c r="BN886" t="s">
        <v>10948</v>
      </c>
      <c r="BO886" t="s">
        <v>79</v>
      </c>
      <c r="BP886">
        <v>2.0430000000000001</v>
      </c>
    </row>
    <row r="887" spans="1:68" x14ac:dyDescent="0.25">
      <c r="A887" t="s">
        <v>106</v>
      </c>
      <c r="B887" t="s">
        <v>10948</v>
      </c>
      <c r="C887" t="s">
        <v>55</v>
      </c>
      <c r="D887">
        <v>1454.9</v>
      </c>
      <c r="H887" s="1">
        <v>42701</v>
      </c>
      <c r="I887">
        <v>1651.2390000000003</v>
      </c>
      <c r="K887" s="1">
        <v>42701</v>
      </c>
      <c r="L887">
        <v>1651.2390000000003</v>
      </c>
      <c r="N887" s="1">
        <v>42082</v>
      </c>
      <c r="O887">
        <v>5652.9395999999997</v>
      </c>
      <c r="Q887" s="1">
        <v>42931</v>
      </c>
      <c r="R887">
        <v>2132.2290000000003</v>
      </c>
      <c r="T887" s="1">
        <v>41671</v>
      </c>
      <c r="U887">
        <v>468.90000000000003</v>
      </c>
      <c r="Y887" t="s">
        <v>659</v>
      </c>
      <c r="Z887">
        <v>1119.8879999999999</v>
      </c>
      <c r="AB887" t="s">
        <v>843</v>
      </c>
      <c r="AC887">
        <v>275.5</v>
      </c>
      <c r="AE887" t="s">
        <v>982</v>
      </c>
      <c r="AF887">
        <v>355.94999999999993</v>
      </c>
      <c r="AJ887" t="s">
        <v>843</v>
      </c>
      <c r="AK887">
        <v>275.5</v>
      </c>
      <c r="AN887" t="s">
        <v>659</v>
      </c>
      <c r="AO887">
        <v>1119.8879999999999</v>
      </c>
      <c r="AQ887" t="s">
        <v>659</v>
      </c>
      <c r="AR887">
        <v>1119.8879999999999</v>
      </c>
      <c r="AV887" t="s">
        <v>659</v>
      </c>
      <c r="AW887">
        <v>1119.8879999999999</v>
      </c>
      <c r="BA887" t="s">
        <v>697</v>
      </c>
      <c r="BB887" t="s">
        <v>10948</v>
      </c>
      <c r="BC887">
        <v>585.40800000000002</v>
      </c>
      <c r="BE887" t="s">
        <v>1065</v>
      </c>
      <c r="BF887" t="s">
        <v>10948</v>
      </c>
      <c r="BG887">
        <v>51.84</v>
      </c>
      <c r="BI887" t="s">
        <v>203</v>
      </c>
      <c r="BJ887" t="s">
        <v>10948</v>
      </c>
      <c r="BK887">
        <v>16.544</v>
      </c>
      <c r="BM887" t="s">
        <v>133</v>
      </c>
      <c r="BN887" t="s">
        <v>10948</v>
      </c>
      <c r="BO887" t="s">
        <v>79</v>
      </c>
      <c r="BP887">
        <v>7.92</v>
      </c>
    </row>
    <row r="888" spans="1:68" x14ac:dyDescent="0.25">
      <c r="C888" t="s">
        <v>12</v>
      </c>
      <c r="D888">
        <v>290.98</v>
      </c>
      <c r="H888" s="1">
        <v>42702</v>
      </c>
      <c r="I888">
        <v>3428.3720000000003</v>
      </c>
      <c r="K888" s="1">
        <v>42702</v>
      </c>
      <c r="L888">
        <v>3428.3720000000003</v>
      </c>
      <c r="N888" s="1">
        <v>42080</v>
      </c>
      <c r="O888">
        <v>48.84</v>
      </c>
      <c r="Q888" s="1">
        <v>42286</v>
      </c>
      <c r="R888">
        <v>2133.5350000000003</v>
      </c>
      <c r="T888" s="1">
        <v>42666</v>
      </c>
      <c r="U888">
        <v>467.42199999999997</v>
      </c>
      <c r="Y888" t="s">
        <v>111</v>
      </c>
      <c r="Z888">
        <v>2041.038</v>
      </c>
      <c r="AB888" t="s">
        <v>659</v>
      </c>
      <c r="AC888">
        <v>1119.8879999999999</v>
      </c>
      <c r="AE888" t="s">
        <v>844</v>
      </c>
      <c r="AF888">
        <v>477.93000000000006</v>
      </c>
      <c r="AJ888" t="s">
        <v>659</v>
      </c>
      <c r="AK888">
        <v>1119.8879999999999</v>
      </c>
      <c r="AN888" t="s">
        <v>111</v>
      </c>
      <c r="AO888">
        <v>2041.038</v>
      </c>
      <c r="AQ888" t="s">
        <v>111</v>
      </c>
      <c r="AR888">
        <v>2041.038</v>
      </c>
      <c r="AV888" t="s">
        <v>111</v>
      </c>
      <c r="AW888">
        <v>2041.038</v>
      </c>
      <c r="BA888" t="s">
        <v>146</v>
      </c>
      <c r="BB888" t="s">
        <v>10948</v>
      </c>
      <c r="BC888">
        <v>830.38999999999987</v>
      </c>
      <c r="BE888" t="s">
        <v>2476</v>
      </c>
      <c r="BF888" t="s">
        <v>10948</v>
      </c>
      <c r="BG888">
        <v>51.84</v>
      </c>
      <c r="BI888" t="s">
        <v>408</v>
      </c>
      <c r="BJ888" t="s">
        <v>10948</v>
      </c>
      <c r="BK888">
        <v>555.96</v>
      </c>
      <c r="BM888" t="s">
        <v>2103</v>
      </c>
      <c r="BN888" t="s">
        <v>10948</v>
      </c>
      <c r="BO888" t="s">
        <v>79</v>
      </c>
      <c r="BP888">
        <v>14.427000000000003</v>
      </c>
    </row>
    <row r="889" spans="1:68" x14ac:dyDescent="0.25">
      <c r="C889" t="s">
        <v>21</v>
      </c>
      <c r="D889">
        <v>698.35200000000009</v>
      </c>
      <c r="H889" s="1">
        <v>42703</v>
      </c>
      <c r="I889">
        <v>300.59200000000004</v>
      </c>
      <c r="K889" s="1">
        <v>42703</v>
      </c>
      <c r="L889">
        <v>300.59200000000004</v>
      </c>
      <c r="N889" s="1">
        <v>42079</v>
      </c>
      <c r="O889">
        <v>7230.21</v>
      </c>
      <c r="Q889" s="1">
        <v>42296</v>
      </c>
      <c r="R889">
        <v>2135.0899999999997</v>
      </c>
      <c r="T889" s="1">
        <v>41720</v>
      </c>
      <c r="U889">
        <v>464.09299999999996</v>
      </c>
      <c r="Y889" t="s">
        <v>431</v>
      </c>
      <c r="Z889">
        <v>1113.0240000000001</v>
      </c>
      <c r="AB889" t="s">
        <v>111</v>
      </c>
      <c r="AC889">
        <v>2041.038</v>
      </c>
      <c r="AE889" t="s">
        <v>2785</v>
      </c>
      <c r="AF889">
        <v>2140.8780000000002</v>
      </c>
      <c r="AJ889" t="s">
        <v>111</v>
      </c>
      <c r="AK889">
        <v>2041.038</v>
      </c>
      <c r="AN889" t="s">
        <v>431</v>
      </c>
      <c r="AO889">
        <v>1113.0240000000001</v>
      </c>
      <c r="AQ889" t="s">
        <v>431</v>
      </c>
      <c r="AR889">
        <v>1113.0240000000001</v>
      </c>
      <c r="AV889" t="s">
        <v>431</v>
      </c>
      <c r="AW889">
        <v>1113.0240000000001</v>
      </c>
      <c r="BA889" t="s">
        <v>1559</v>
      </c>
      <c r="BB889" t="s">
        <v>10948</v>
      </c>
      <c r="BC889">
        <v>532.35</v>
      </c>
      <c r="BE889" t="s">
        <v>3177</v>
      </c>
      <c r="BF889" t="s">
        <v>10948</v>
      </c>
      <c r="BG889">
        <v>51.84</v>
      </c>
      <c r="BI889" t="s">
        <v>1270</v>
      </c>
      <c r="BJ889" t="s">
        <v>10948</v>
      </c>
      <c r="BK889">
        <v>1231.92</v>
      </c>
      <c r="BM889" t="s">
        <v>1474</v>
      </c>
      <c r="BN889" t="s">
        <v>10948</v>
      </c>
      <c r="BO889" t="s">
        <v>79</v>
      </c>
      <c r="BP889">
        <v>14.28</v>
      </c>
    </row>
    <row r="890" spans="1:68" x14ac:dyDescent="0.25">
      <c r="A890" t="s">
        <v>758</v>
      </c>
      <c r="B890" t="s">
        <v>10948</v>
      </c>
      <c r="C890" t="s">
        <v>55</v>
      </c>
      <c r="D890">
        <v>201.96</v>
      </c>
      <c r="H890" s="1">
        <v>42704</v>
      </c>
      <c r="I890">
        <v>970.14200000000005</v>
      </c>
      <c r="K890" s="1">
        <v>42704</v>
      </c>
      <c r="L890">
        <v>970.14200000000005</v>
      </c>
      <c r="N890" s="1">
        <v>42078</v>
      </c>
      <c r="O890">
        <v>16.776000000000003</v>
      </c>
      <c r="Q890" s="1">
        <v>42518</v>
      </c>
      <c r="R890">
        <v>2137.3240000000001</v>
      </c>
      <c r="T890" s="1">
        <v>41839</v>
      </c>
      <c r="U890">
        <v>461.32600000000002</v>
      </c>
      <c r="Y890" t="s">
        <v>1436</v>
      </c>
      <c r="Z890">
        <v>671.80800000000011</v>
      </c>
      <c r="AB890" t="s">
        <v>431</v>
      </c>
      <c r="AC890">
        <v>1113.0240000000001</v>
      </c>
      <c r="AE890" t="s">
        <v>1444</v>
      </c>
      <c r="AF890">
        <v>4552.6409999999996</v>
      </c>
      <c r="AJ890" t="s">
        <v>431</v>
      </c>
      <c r="AK890">
        <v>1113.0240000000001</v>
      </c>
      <c r="AN890" t="s">
        <v>1436</v>
      </c>
      <c r="AO890">
        <v>671.80800000000011</v>
      </c>
      <c r="AQ890" t="s">
        <v>1436</v>
      </c>
      <c r="AR890">
        <v>671.80800000000011</v>
      </c>
      <c r="AV890" t="s">
        <v>1436</v>
      </c>
      <c r="AW890">
        <v>671.80800000000011</v>
      </c>
      <c r="BA890" t="s">
        <v>1911</v>
      </c>
      <c r="BB890" t="s">
        <v>10948</v>
      </c>
      <c r="BC890">
        <v>63.2</v>
      </c>
      <c r="BE890" t="s">
        <v>767</v>
      </c>
      <c r="BF890" t="s">
        <v>10948</v>
      </c>
      <c r="BG890">
        <v>51.810000000000009</v>
      </c>
      <c r="BI890" t="s">
        <v>2342</v>
      </c>
      <c r="BJ890" t="s">
        <v>10948</v>
      </c>
      <c r="BK890">
        <v>1812.65</v>
      </c>
      <c r="BM890" t="s">
        <v>1644</v>
      </c>
      <c r="BN890" t="s">
        <v>10948</v>
      </c>
      <c r="BO890" t="s">
        <v>79</v>
      </c>
      <c r="BP890">
        <v>7.16</v>
      </c>
    </row>
    <row r="891" spans="1:68" x14ac:dyDescent="0.25">
      <c r="C891" t="s">
        <v>21</v>
      </c>
      <c r="D891">
        <v>403.92</v>
      </c>
      <c r="H891" s="1">
        <v>42705</v>
      </c>
      <c r="I891">
        <v>7365.454999999999</v>
      </c>
      <c r="K891" s="1">
        <v>42705</v>
      </c>
      <c r="L891">
        <v>7365.454999999999</v>
      </c>
      <c r="N891" s="1">
        <v>42077</v>
      </c>
      <c r="O891">
        <v>707.9</v>
      </c>
      <c r="Q891" s="1">
        <v>42750</v>
      </c>
      <c r="R891">
        <v>2140.2799999999997</v>
      </c>
      <c r="T891" s="1">
        <v>41723</v>
      </c>
      <c r="U891">
        <v>459.14600000000002</v>
      </c>
      <c r="Y891" t="s">
        <v>2685</v>
      </c>
      <c r="Z891">
        <v>83.952000000000012</v>
      </c>
      <c r="AB891" t="s">
        <v>1436</v>
      </c>
      <c r="AC891">
        <v>671.80800000000011</v>
      </c>
      <c r="AE891" t="s">
        <v>1752</v>
      </c>
      <c r="AF891">
        <v>75.099999999999994</v>
      </c>
      <c r="AJ891" t="s">
        <v>1436</v>
      </c>
      <c r="AK891">
        <v>671.80800000000011</v>
      </c>
      <c r="AN891" t="s">
        <v>2685</v>
      </c>
      <c r="AO891">
        <v>83.952000000000012</v>
      </c>
      <c r="AQ891" t="s">
        <v>2685</v>
      </c>
      <c r="AR891">
        <v>83.952000000000012</v>
      </c>
      <c r="AV891" t="s">
        <v>2685</v>
      </c>
      <c r="AW891">
        <v>83.952000000000012</v>
      </c>
      <c r="BA891" t="s">
        <v>2069</v>
      </c>
      <c r="BB891" t="s">
        <v>10948</v>
      </c>
      <c r="BC891">
        <v>91.596000000000004</v>
      </c>
      <c r="BE891" t="s">
        <v>441</v>
      </c>
      <c r="BF891" t="s">
        <v>10948</v>
      </c>
      <c r="BG891">
        <v>51.8</v>
      </c>
      <c r="BI891" t="s">
        <v>2038</v>
      </c>
      <c r="BJ891" t="s">
        <v>10948</v>
      </c>
      <c r="BK891">
        <v>108.78399999999999</v>
      </c>
      <c r="BM891" t="s">
        <v>2081</v>
      </c>
      <c r="BN891" t="s">
        <v>10948</v>
      </c>
      <c r="BO891" t="s">
        <v>79</v>
      </c>
      <c r="BP891">
        <v>6.2940000000000014</v>
      </c>
    </row>
    <row r="892" spans="1:68" x14ac:dyDescent="0.25">
      <c r="A892" t="s">
        <v>1428</v>
      </c>
      <c r="B892" t="s">
        <v>10948</v>
      </c>
      <c r="C892" t="s">
        <v>79</v>
      </c>
      <c r="D892">
        <v>145.76400000000001</v>
      </c>
      <c r="H892" s="1">
        <v>42706</v>
      </c>
      <c r="I892">
        <v>4684.616</v>
      </c>
      <c r="K892" s="1">
        <v>42706</v>
      </c>
      <c r="L892">
        <v>4684.616</v>
      </c>
      <c r="N892" s="1">
        <v>42076</v>
      </c>
      <c r="O892">
        <v>1384.856</v>
      </c>
      <c r="Q892" s="1">
        <v>43090</v>
      </c>
      <c r="R892">
        <v>2140.94</v>
      </c>
      <c r="T892" s="1">
        <v>41794</v>
      </c>
      <c r="U892">
        <v>456.27199999999999</v>
      </c>
      <c r="Y892" t="s">
        <v>1383</v>
      </c>
      <c r="Z892">
        <v>1617.9479999999999</v>
      </c>
      <c r="AB892" t="s">
        <v>2685</v>
      </c>
      <c r="AC892">
        <v>83.952000000000012</v>
      </c>
      <c r="AE892" t="s">
        <v>2803</v>
      </c>
      <c r="AF892">
        <v>148.03199999999998</v>
      </c>
      <c r="AJ892" t="s">
        <v>2685</v>
      </c>
      <c r="AK892">
        <v>83.952000000000012</v>
      </c>
      <c r="AN892" t="s">
        <v>1383</v>
      </c>
      <c r="AO892">
        <v>1617.9479999999999</v>
      </c>
      <c r="AQ892" t="s">
        <v>1383</v>
      </c>
      <c r="AR892">
        <v>1617.9479999999999</v>
      </c>
      <c r="AV892" t="s">
        <v>1383</v>
      </c>
      <c r="AW892">
        <v>1617.9479999999999</v>
      </c>
      <c r="BA892" t="s">
        <v>1840</v>
      </c>
      <c r="BB892" t="s">
        <v>10948</v>
      </c>
      <c r="BC892">
        <v>25.632000000000001</v>
      </c>
      <c r="BE892" t="s">
        <v>199</v>
      </c>
      <c r="BF892" t="s">
        <v>10948</v>
      </c>
      <c r="BG892">
        <v>51.75</v>
      </c>
      <c r="BI892" t="s">
        <v>697</v>
      </c>
      <c r="BJ892" t="s">
        <v>10948</v>
      </c>
      <c r="BK892">
        <v>585.40800000000002</v>
      </c>
      <c r="BM892" t="s">
        <v>1540</v>
      </c>
      <c r="BN892" t="s">
        <v>10948</v>
      </c>
      <c r="BO892" t="s">
        <v>79</v>
      </c>
      <c r="BP892">
        <v>9.2159999999999993</v>
      </c>
    </row>
    <row r="893" spans="1:68" x14ac:dyDescent="0.25">
      <c r="C893" t="s">
        <v>21</v>
      </c>
      <c r="D893">
        <v>194.35200000000003</v>
      </c>
      <c r="H893" s="1">
        <v>42707</v>
      </c>
      <c r="I893">
        <v>5269.8160000000007</v>
      </c>
      <c r="K893" s="1">
        <v>42707</v>
      </c>
      <c r="L893">
        <v>5269.8160000000007</v>
      </c>
      <c r="N893" s="1">
        <v>42075</v>
      </c>
      <c r="O893">
        <v>51.016000000000005</v>
      </c>
      <c r="Q893" s="1">
        <v>42689</v>
      </c>
      <c r="R893">
        <v>2145.7179999999998</v>
      </c>
      <c r="T893" s="1">
        <v>42504</v>
      </c>
      <c r="U893">
        <v>455.93000000000006</v>
      </c>
      <c r="Y893" t="s">
        <v>841</v>
      </c>
      <c r="Z893">
        <v>1108.8</v>
      </c>
      <c r="AB893" t="s">
        <v>1383</v>
      </c>
      <c r="AC893">
        <v>1617.9479999999999</v>
      </c>
      <c r="AE893" t="s">
        <v>683</v>
      </c>
      <c r="AF893">
        <v>324</v>
      </c>
      <c r="AJ893" t="s">
        <v>1383</v>
      </c>
      <c r="AK893">
        <v>1617.9479999999999</v>
      </c>
      <c r="AN893" t="s">
        <v>841</v>
      </c>
      <c r="AO893">
        <v>1108.8</v>
      </c>
      <c r="AQ893" t="s">
        <v>841</v>
      </c>
      <c r="AR893">
        <v>1108.8</v>
      </c>
      <c r="AV893" t="s">
        <v>841</v>
      </c>
      <c r="AW893">
        <v>1108.8</v>
      </c>
      <c r="BA893" t="s">
        <v>2649</v>
      </c>
      <c r="BB893" t="s">
        <v>10948</v>
      </c>
      <c r="BC893">
        <v>3067.9759999999997</v>
      </c>
      <c r="BE893" t="s">
        <v>1251</v>
      </c>
      <c r="BF893" t="s">
        <v>10948</v>
      </c>
      <c r="BG893">
        <v>51.712000000000003</v>
      </c>
      <c r="BI893" t="s">
        <v>146</v>
      </c>
      <c r="BJ893" t="s">
        <v>10948</v>
      </c>
      <c r="BK893">
        <v>830.38999999999987</v>
      </c>
      <c r="BM893" t="s">
        <v>246</v>
      </c>
      <c r="BN893" t="s">
        <v>10948</v>
      </c>
      <c r="BO893" t="s">
        <v>79</v>
      </c>
      <c r="BP893">
        <v>3.3180000000000005</v>
      </c>
    </row>
    <row r="894" spans="1:68" x14ac:dyDescent="0.25">
      <c r="A894" t="s">
        <v>2427</v>
      </c>
      <c r="B894" t="s">
        <v>10948</v>
      </c>
      <c r="C894" t="s">
        <v>55</v>
      </c>
      <c r="D894">
        <v>191.07899999999998</v>
      </c>
      <c r="H894" s="1">
        <v>42708</v>
      </c>
      <c r="I894">
        <v>944.28600000000006</v>
      </c>
      <c r="K894" s="1">
        <v>42708</v>
      </c>
      <c r="L894">
        <v>944.28600000000006</v>
      </c>
      <c r="N894" s="1">
        <v>42073</v>
      </c>
      <c r="O894">
        <v>90.932000000000002</v>
      </c>
      <c r="Q894" s="1">
        <v>42565</v>
      </c>
      <c r="R894">
        <v>2149.9600000000005</v>
      </c>
      <c r="T894" s="1">
        <v>42675</v>
      </c>
      <c r="U894">
        <v>453.37400000000002</v>
      </c>
      <c r="Y894" t="s">
        <v>958</v>
      </c>
      <c r="Z894">
        <v>542.98400000000004</v>
      </c>
      <c r="AB894" t="s">
        <v>841</v>
      </c>
      <c r="AC894">
        <v>1108.8</v>
      </c>
      <c r="AE894" t="s">
        <v>2058</v>
      </c>
      <c r="AF894">
        <v>360.71199999999999</v>
      </c>
      <c r="AJ894" t="s">
        <v>841</v>
      </c>
      <c r="AK894">
        <v>1108.8</v>
      </c>
      <c r="AN894" t="s">
        <v>958</v>
      </c>
      <c r="AO894">
        <v>542.98400000000004</v>
      </c>
      <c r="AQ894" t="s">
        <v>958</v>
      </c>
      <c r="AR894">
        <v>542.98400000000004</v>
      </c>
      <c r="AV894" t="s">
        <v>958</v>
      </c>
      <c r="AW894">
        <v>542.98400000000004</v>
      </c>
      <c r="BA894" t="s">
        <v>1330</v>
      </c>
      <c r="BB894" t="s">
        <v>10948</v>
      </c>
      <c r="BC894">
        <v>817.68399999999997</v>
      </c>
      <c r="BE894" t="s">
        <v>2385</v>
      </c>
      <c r="BF894" t="s">
        <v>10948</v>
      </c>
      <c r="BG894">
        <v>51.66</v>
      </c>
      <c r="BI894" t="s">
        <v>1559</v>
      </c>
      <c r="BJ894" t="s">
        <v>10948</v>
      </c>
      <c r="BK894">
        <v>532.35</v>
      </c>
      <c r="BM894" t="s">
        <v>1714</v>
      </c>
      <c r="BN894" t="s">
        <v>10948</v>
      </c>
      <c r="BO894" t="s">
        <v>79</v>
      </c>
      <c r="BP894">
        <v>336.98</v>
      </c>
    </row>
    <row r="895" spans="1:68" x14ac:dyDescent="0.25">
      <c r="A895" t="s">
        <v>2518</v>
      </c>
      <c r="B895" t="s">
        <v>10948</v>
      </c>
      <c r="C895" t="s">
        <v>55</v>
      </c>
      <c r="D895">
        <v>344.37199999999996</v>
      </c>
      <c r="H895" s="1">
        <v>42709</v>
      </c>
      <c r="I895">
        <v>5267.003999999999</v>
      </c>
      <c r="K895" s="1">
        <v>42709</v>
      </c>
      <c r="L895">
        <v>5267.003999999999</v>
      </c>
      <c r="N895" s="1">
        <v>42072</v>
      </c>
      <c r="O895">
        <v>478.00799999999998</v>
      </c>
      <c r="Q895" s="1">
        <v>41786</v>
      </c>
      <c r="R895">
        <v>2157.3939999999998</v>
      </c>
      <c r="T895" s="1">
        <v>41862</v>
      </c>
      <c r="U895">
        <v>451.62</v>
      </c>
      <c r="Y895" t="s">
        <v>3153</v>
      </c>
      <c r="Z895">
        <v>350.97300000000007</v>
      </c>
      <c r="AB895" t="s">
        <v>958</v>
      </c>
      <c r="AC895">
        <v>542.98400000000004</v>
      </c>
      <c r="AE895" t="s">
        <v>11055</v>
      </c>
      <c r="AF895">
        <v>549.89</v>
      </c>
      <c r="AJ895" t="s">
        <v>958</v>
      </c>
      <c r="AK895">
        <v>542.98400000000004</v>
      </c>
      <c r="AN895" t="s">
        <v>3153</v>
      </c>
      <c r="AO895">
        <v>350.97300000000007</v>
      </c>
      <c r="AQ895" t="s">
        <v>3153</v>
      </c>
      <c r="AR895">
        <v>350.97300000000007</v>
      </c>
      <c r="AV895" t="s">
        <v>3153</v>
      </c>
      <c r="AW895">
        <v>350.97300000000007</v>
      </c>
      <c r="BA895" t="s">
        <v>1158</v>
      </c>
      <c r="BB895" t="s">
        <v>10948</v>
      </c>
      <c r="BC895">
        <v>754.66399999999999</v>
      </c>
      <c r="BE895" t="s">
        <v>168</v>
      </c>
      <c r="BF895" t="s">
        <v>10948</v>
      </c>
      <c r="BG895">
        <v>51.648000000000003</v>
      </c>
      <c r="BI895" t="s">
        <v>1911</v>
      </c>
      <c r="BJ895" t="s">
        <v>10948</v>
      </c>
      <c r="BK895">
        <v>63.2</v>
      </c>
      <c r="BM895" t="s">
        <v>1163</v>
      </c>
      <c r="BN895" t="s">
        <v>10948</v>
      </c>
      <c r="BO895" t="s">
        <v>79</v>
      </c>
      <c r="BP895">
        <v>33.21</v>
      </c>
    </row>
    <row r="896" spans="1:68" x14ac:dyDescent="0.25">
      <c r="C896" t="s">
        <v>12</v>
      </c>
      <c r="D896">
        <v>98.391999999999996</v>
      </c>
      <c r="H896" s="1">
        <v>42710</v>
      </c>
      <c r="I896">
        <v>3878.2760000000003</v>
      </c>
      <c r="K896" s="1">
        <v>42710</v>
      </c>
      <c r="L896">
        <v>3878.2760000000003</v>
      </c>
      <c r="N896" s="1">
        <v>42071</v>
      </c>
      <c r="O896">
        <v>2563.2959999999998</v>
      </c>
      <c r="Q896" s="1">
        <v>42461</v>
      </c>
      <c r="R896">
        <v>2161.48</v>
      </c>
      <c r="T896" s="1">
        <v>42125</v>
      </c>
      <c r="U896">
        <v>450.94</v>
      </c>
      <c r="Y896" t="s">
        <v>1273</v>
      </c>
      <c r="Z896">
        <v>413.322</v>
      </c>
      <c r="AB896" t="s">
        <v>3153</v>
      </c>
      <c r="AC896">
        <v>350.97300000000007</v>
      </c>
      <c r="AE896" t="s">
        <v>486</v>
      </c>
      <c r="AF896">
        <v>1703.7160000000001</v>
      </c>
      <c r="AJ896" t="s">
        <v>3153</v>
      </c>
      <c r="AK896">
        <v>350.97300000000007</v>
      </c>
      <c r="AN896" t="s">
        <v>1273</v>
      </c>
      <c r="AO896">
        <v>413.322</v>
      </c>
      <c r="AQ896" t="s">
        <v>1273</v>
      </c>
      <c r="AR896">
        <v>413.322</v>
      </c>
      <c r="AV896" t="s">
        <v>1273</v>
      </c>
      <c r="AW896">
        <v>413.322</v>
      </c>
      <c r="BA896" t="s">
        <v>2888</v>
      </c>
      <c r="BB896" t="s">
        <v>10948</v>
      </c>
      <c r="BC896">
        <v>929.95799999999986</v>
      </c>
      <c r="BE896" t="s">
        <v>2174</v>
      </c>
      <c r="BF896" t="s">
        <v>10948</v>
      </c>
      <c r="BG896">
        <v>51.016000000000005</v>
      </c>
      <c r="BI896" t="s">
        <v>2069</v>
      </c>
      <c r="BJ896" t="s">
        <v>10948</v>
      </c>
      <c r="BK896">
        <v>91.596000000000004</v>
      </c>
      <c r="BM896" t="s">
        <v>694</v>
      </c>
      <c r="BN896" t="s">
        <v>10948</v>
      </c>
      <c r="BO896" t="s">
        <v>79</v>
      </c>
      <c r="BP896">
        <v>9.4499999999999993</v>
      </c>
    </row>
    <row r="897" spans="1:68" x14ac:dyDescent="0.25">
      <c r="C897" t="s">
        <v>21</v>
      </c>
      <c r="D897">
        <v>1082.3119999999999</v>
      </c>
      <c r="H897" s="1">
        <v>42712</v>
      </c>
      <c r="I897">
        <v>4709.0950000000012</v>
      </c>
      <c r="K897" s="1">
        <v>42712</v>
      </c>
      <c r="L897">
        <v>4709.0950000000012</v>
      </c>
      <c r="N897" s="1">
        <v>42070</v>
      </c>
      <c r="O897">
        <v>807.54000000000008</v>
      </c>
      <c r="Q897" s="1">
        <v>42034</v>
      </c>
      <c r="R897">
        <v>2161.6400000000003</v>
      </c>
      <c r="T897" s="1">
        <v>42758</v>
      </c>
      <c r="U897">
        <v>450.33400000000006</v>
      </c>
      <c r="Y897" t="s">
        <v>2256</v>
      </c>
      <c r="Z897">
        <v>184</v>
      </c>
      <c r="AB897" t="s">
        <v>1273</v>
      </c>
      <c r="AC897">
        <v>413.322</v>
      </c>
      <c r="AE897" t="s">
        <v>2904</v>
      </c>
      <c r="AF897">
        <v>321.84599999999995</v>
      </c>
      <c r="AJ897" t="s">
        <v>1273</v>
      </c>
      <c r="AK897">
        <v>413.322</v>
      </c>
      <c r="AN897" t="s">
        <v>2256</v>
      </c>
      <c r="AO897">
        <v>184</v>
      </c>
      <c r="AQ897" t="s">
        <v>2256</v>
      </c>
      <c r="AR897">
        <v>184</v>
      </c>
      <c r="AV897" t="s">
        <v>2256</v>
      </c>
      <c r="AW897">
        <v>184</v>
      </c>
      <c r="BA897" t="s">
        <v>741</v>
      </c>
      <c r="BB897" t="s">
        <v>10948</v>
      </c>
      <c r="BC897">
        <v>299.62599999999998</v>
      </c>
      <c r="BE897" t="s">
        <v>3038</v>
      </c>
      <c r="BF897" t="s">
        <v>10948</v>
      </c>
      <c r="BG897">
        <v>50.96</v>
      </c>
      <c r="BI897" t="s">
        <v>1840</v>
      </c>
      <c r="BJ897" t="s">
        <v>10948</v>
      </c>
      <c r="BK897">
        <v>25.632000000000001</v>
      </c>
      <c r="BM897" t="s">
        <v>1458</v>
      </c>
      <c r="BN897" t="s">
        <v>10948</v>
      </c>
      <c r="BO897" t="s">
        <v>79</v>
      </c>
      <c r="BP897">
        <v>3.69</v>
      </c>
    </row>
    <row r="898" spans="1:68" x14ac:dyDescent="0.25">
      <c r="A898" t="s">
        <v>2588</v>
      </c>
      <c r="B898" t="s">
        <v>10948</v>
      </c>
      <c r="C898" t="s">
        <v>55</v>
      </c>
      <c r="D898">
        <v>754.44999999999993</v>
      </c>
      <c r="H898" s="1">
        <v>42713</v>
      </c>
      <c r="I898">
        <v>1855.4829999999999</v>
      </c>
      <c r="K898" s="1">
        <v>42713</v>
      </c>
      <c r="L898">
        <v>1855.4829999999999</v>
      </c>
      <c r="N898" s="1">
        <v>42069</v>
      </c>
      <c r="O898">
        <v>1555.2440000000001</v>
      </c>
      <c r="Q898" s="1">
        <v>42813</v>
      </c>
      <c r="R898">
        <v>2166.248</v>
      </c>
      <c r="T898" s="1">
        <v>42866</v>
      </c>
      <c r="U898">
        <v>449.46900000000005</v>
      </c>
      <c r="Y898" t="s">
        <v>1419</v>
      </c>
      <c r="Z898">
        <v>3234.9130000000005</v>
      </c>
      <c r="AB898" t="s">
        <v>2256</v>
      </c>
      <c r="AC898">
        <v>184</v>
      </c>
      <c r="AE898" t="s">
        <v>575</v>
      </c>
      <c r="AF898">
        <v>1690.8220000000001</v>
      </c>
      <c r="AJ898" t="s">
        <v>2256</v>
      </c>
      <c r="AK898">
        <v>184</v>
      </c>
      <c r="AN898" t="s">
        <v>1419</v>
      </c>
      <c r="AO898">
        <v>3234.9130000000005</v>
      </c>
      <c r="AQ898" t="s">
        <v>1419</v>
      </c>
      <c r="AR898">
        <v>3234.9130000000005</v>
      </c>
      <c r="AV898" t="s">
        <v>1419</v>
      </c>
      <c r="AW898">
        <v>3234.9130000000005</v>
      </c>
      <c r="BA898" t="s">
        <v>1951</v>
      </c>
      <c r="BB898" t="s">
        <v>10948</v>
      </c>
      <c r="BC898">
        <v>998.07599999999979</v>
      </c>
      <c r="BE898" t="s">
        <v>57</v>
      </c>
      <c r="BF898" t="s">
        <v>10948</v>
      </c>
      <c r="BG898">
        <v>50.885999999999996</v>
      </c>
      <c r="BI898" t="s">
        <v>2649</v>
      </c>
      <c r="BJ898" t="s">
        <v>10948</v>
      </c>
      <c r="BK898">
        <v>3067.9759999999997</v>
      </c>
      <c r="BM898" t="s">
        <v>742</v>
      </c>
      <c r="BN898" t="s">
        <v>10948</v>
      </c>
      <c r="BO898" t="s">
        <v>79</v>
      </c>
      <c r="BP898">
        <v>18.496000000000002</v>
      </c>
    </row>
    <row r="899" spans="1:68" x14ac:dyDescent="0.25">
      <c r="A899" t="s">
        <v>2248</v>
      </c>
      <c r="B899" t="s">
        <v>10948</v>
      </c>
      <c r="C899" t="s">
        <v>79</v>
      </c>
      <c r="D899">
        <v>1474.8020000000001</v>
      </c>
      <c r="H899" s="1">
        <v>42714</v>
      </c>
      <c r="I899">
        <v>3459.7100000000005</v>
      </c>
      <c r="K899" s="1">
        <v>42714</v>
      </c>
      <c r="L899">
        <v>3459.7100000000005</v>
      </c>
      <c r="N899" s="1">
        <v>42068</v>
      </c>
      <c r="O899">
        <v>1969.2669999999998</v>
      </c>
      <c r="Q899" s="1">
        <v>42003</v>
      </c>
      <c r="R899">
        <v>2172.6510000000003</v>
      </c>
      <c r="T899" s="1">
        <v>42601</v>
      </c>
      <c r="U899">
        <v>448.79200000000003</v>
      </c>
      <c r="Y899" t="s">
        <v>1376</v>
      </c>
      <c r="Z899">
        <v>15875.916000000001</v>
      </c>
      <c r="AB899" t="s">
        <v>1419</v>
      </c>
      <c r="AC899">
        <v>3234.9130000000005</v>
      </c>
      <c r="AE899" t="s">
        <v>2266</v>
      </c>
      <c r="AF899">
        <v>1473.1079999999999</v>
      </c>
      <c r="AJ899" t="s">
        <v>1419</v>
      </c>
      <c r="AK899">
        <v>3234.9130000000005</v>
      </c>
      <c r="AN899" t="s">
        <v>1376</v>
      </c>
      <c r="AO899">
        <v>15875.916000000001</v>
      </c>
      <c r="AQ899" t="s">
        <v>1376</v>
      </c>
      <c r="AR899">
        <v>15875.916000000001</v>
      </c>
      <c r="AV899" t="s">
        <v>1376</v>
      </c>
      <c r="AW899">
        <v>15875.916000000001</v>
      </c>
      <c r="BA899" t="s">
        <v>3075</v>
      </c>
      <c r="BB899" t="s">
        <v>10948</v>
      </c>
      <c r="BC899">
        <v>1754.9000000000003</v>
      </c>
      <c r="BE899" t="s">
        <v>467</v>
      </c>
      <c r="BF899" t="s">
        <v>10948</v>
      </c>
      <c r="BG899">
        <v>50.666000000000004</v>
      </c>
      <c r="BI899" t="s">
        <v>1330</v>
      </c>
      <c r="BJ899" t="s">
        <v>10948</v>
      </c>
      <c r="BK899">
        <v>817.68399999999997</v>
      </c>
      <c r="BM899" t="s">
        <v>3053</v>
      </c>
      <c r="BN899" t="s">
        <v>10948</v>
      </c>
      <c r="BO899" t="s">
        <v>79</v>
      </c>
      <c r="BP899">
        <v>4.9280000000000008</v>
      </c>
    </row>
    <row r="900" spans="1:68" x14ac:dyDescent="0.25">
      <c r="A900" t="s">
        <v>464</v>
      </c>
      <c r="B900" t="s">
        <v>10948</v>
      </c>
      <c r="C900" t="s">
        <v>79</v>
      </c>
      <c r="D900">
        <v>631.78200000000004</v>
      </c>
      <c r="H900" s="1">
        <v>42715</v>
      </c>
      <c r="I900">
        <v>6102.2500000000009</v>
      </c>
      <c r="K900" s="1">
        <v>42715</v>
      </c>
      <c r="L900">
        <v>6102.2500000000009</v>
      </c>
      <c r="N900" s="1">
        <v>42065</v>
      </c>
      <c r="O900">
        <v>899.56999999999994</v>
      </c>
      <c r="Q900" s="1">
        <v>42582</v>
      </c>
      <c r="R900">
        <v>2174.1580000000004</v>
      </c>
      <c r="T900" s="1">
        <v>42202</v>
      </c>
      <c r="U900">
        <v>448.08200000000005</v>
      </c>
      <c r="Y900" t="s">
        <v>478</v>
      </c>
      <c r="Z900">
        <v>5398.3230000000003</v>
      </c>
      <c r="AB900" t="s">
        <v>1376</v>
      </c>
      <c r="AC900">
        <v>15875.916000000001</v>
      </c>
      <c r="AE900" t="s">
        <v>689</v>
      </c>
      <c r="AF900">
        <v>2883.2759999999998</v>
      </c>
      <c r="AJ900" t="s">
        <v>1376</v>
      </c>
      <c r="AK900">
        <v>15875.916000000001</v>
      </c>
      <c r="AN900" t="s">
        <v>478</v>
      </c>
      <c r="AO900">
        <v>5398.3230000000003</v>
      </c>
      <c r="AQ900" t="s">
        <v>478</v>
      </c>
      <c r="AR900">
        <v>5398.3230000000003</v>
      </c>
      <c r="AV900" t="s">
        <v>478</v>
      </c>
      <c r="AW900">
        <v>5398.3230000000003</v>
      </c>
      <c r="BA900" t="s">
        <v>2158</v>
      </c>
      <c r="BB900" t="s">
        <v>10948</v>
      </c>
      <c r="BC900">
        <v>645.69600000000003</v>
      </c>
      <c r="BE900" t="s">
        <v>1852</v>
      </c>
      <c r="BF900" t="s">
        <v>10948</v>
      </c>
      <c r="BG900">
        <v>50.495999999999995</v>
      </c>
      <c r="BI900" t="s">
        <v>1158</v>
      </c>
      <c r="BJ900" t="s">
        <v>10948</v>
      </c>
      <c r="BK900">
        <v>754.66399999999999</v>
      </c>
      <c r="BM900" t="s">
        <v>555</v>
      </c>
      <c r="BN900" t="s">
        <v>10948</v>
      </c>
      <c r="BO900" t="s">
        <v>79</v>
      </c>
      <c r="BP900">
        <v>6</v>
      </c>
    </row>
    <row r="901" spans="1:68" x14ac:dyDescent="0.25">
      <c r="C901" t="s">
        <v>21</v>
      </c>
      <c r="D901">
        <v>1684.7520000000002</v>
      </c>
      <c r="H901" s="1">
        <v>42716</v>
      </c>
      <c r="I901">
        <v>1981.1149999999996</v>
      </c>
      <c r="K901" s="1">
        <v>42716</v>
      </c>
      <c r="L901">
        <v>1981.1149999999996</v>
      </c>
      <c r="N901" s="1">
        <v>42064</v>
      </c>
      <c r="O901">
        <v>1642.1743999999999</v>
      </c>
      <c r="Q901" s="1">
        <v>42986</v>
      </c>
      <c r="R901">
        <v>2184.3270000000002</v>
      </c>
      <c r="T901" s="1">
        <v>41938</v>
      </c>
      <c r="U901">
        <v>447.88000000000005</v>
      </c>
      <c r="Y901" t="s">
        <v>1847</v>
      </c>
      <c r="Z901">
        <v>7985.3829999999998</v>
      </c>
      <c r="AB901" t="s">
        <v>478</v>
      </c>
      <c r="AC901">
        <v>5398.3230000000003</v>
      </c>
      <c r="AE901" t="s">
        <v>2394</v>
      </c>
      <c r="AF901">
        <v>2491.2799999999997</v>
      </c>
      <c r="AJ901" t="s">
        <v>478</v>
      </c>
      <c r="AK901">
        <v>5398.3230000000003</v>
      </c>
      <c r="AN901" t="s">
        <v>1847</v>
      </c>
      <c r="AO901">
        <v>7985.3829999999998</v>
      </c>
      <c r="AQ901" t="s">
        <v>1847</v>
      </c>
      <c r="AR901">
        <v>7985.3829999999998</v>
      </c>
      <c r="AV901" t="s">
        <v>1847</v>
      </c>
      <c r="AW901">
        <v>7985.3829999999998</v>
      </c>
      <c r="BA901" t="s">
        <v>1579</v>
      </c>
      <c r="BB901" t="s">
        <v>10948</v>
      </c>
      <c r="BC901">
        <v>921.13400000000001</v>
      </c>
      <c r="BE901" t="s">
        <v>2437</v>
      </c>
      <c r="BF901" t="s">
        <v>10948</v>
      </c>
      <c r="BG901">
        <v>50.482000000000006</v>
      </c>
      <c r="BI901" t="s">
        <v>2888</v>
      </c>
      <c r="BJ901" t="s">
        <v>10948</v>
      </c>
      <c r="BK901">
        <v>929.95799999999986</v>
      </c>
      <c r="BM901" t="s">
        <v>1374</v>
      </c>
      <c r="BN901" t="s">
        <v>10948</v>
      </c>
      <c r="BO901" t="s">
        <v>79</v>
      </c>
      <c r="BP901">
        <v>55.349999999999994</v>
      </c>
    </row>
    <row r="902" spans="1:68" x14ac:dyDescent="0.25">
      <c r="A902" t="s">
        <v>136</v>
      </c>
      <c r="B902" t="s">
        <v>10948</v>
      </c>
      <c r="C902" t="s">
        <v>55</v>
      </c>
      <c r="D902">
        <v>844.11599999999987</v>
      </c>
      <c r="H902" s="1">
        <v>42717</v>
      </c>
      <c r="I902">
        <v>1194.088</v>
      </c>
      <c r="K902" s="1">
        <v>42717</v>
      </c>
      <c r="L902">
        <v>1194.088</v>
      </c>
      <c r="N902" s="1">
        <v>42063</v>
      </c>
      <c r="O902">
        <v>551.26400000000001</v>
      </c>
      <c r="Q902" s="1">
        <v>42568</v>
      </c>
      <c r="R902">
        <v>2184.88</v>
      </c>
      <c r="T902" s="1">
        <v>42174</v>
      </c>
      <c r="U902">
        <v>446.346</v>
      </c>
      <c r="Y902" t="s">
        <v>2889</v>
      </c>
      <c r="Z902">
        <v>1100.4000000000001</v>
      </c>
      <c r="AB902" t="s">
        <v>1847</v>
      </c>
      <c r="AC902">
        <v>7985.3829999999998</v>
      </c>
      <c r="AE902" t="s">
        <v>2236</v>
      </c>
      <c r="AF902">
        <v>147.52799999999999</v>
      </c>
      <c r="AJ902" t="s">
        <v>1847</v>
      </c>
      <c r="AK902">
        <v>7985.3829999999998</v>
      </c>
      <c r="AN902" t="s">
        <v>2889</v>
      </c>
      <c r="AO902">
        <v>1100.4000000000001</v>
      </c>
      <c r="AQ902" t="s">
        <v>2889</v>
      </c>
      <c r="AR902">
        <v>1100.4000000000001</v>
      </c>
      <c r="AV902" t="s">
        <v>2889</v>
      </c>
      <c r="AW902">
        <v>1100.4000000000001</v>
      </c>
      <c r="BA902" t="s">
        <v>3007</v>
      </c>
      <c r="BB902" t="s">
        <v>10948</v>
      </c>
      <c r="BC902">
        <v>1.504</v>
      </c>
      <c r="BE902" t="s">
        <v>37</v>
      </c>
      <c r="BF902" t="s">
        <v>10948</v>
      </c>
      <c r="BG902">
        <v>50.288000000000004</v>
      </c>
      <c r="BI902" t="s">
        <v>741</v>
      </c>
      <c r="BJ902" t="s">
        <v>10948</v>
      </c>
      <c r="BK902">
        <v>299.62599999999998</v>
      </c>
      <c r="BM902" t="s">
        <v>1966</v>
      </c>
      <c r="BN902" t="s">
        <v>10948</v>
      </c>
      <c r="BO902" t="s">
        <v>79</v>
      </c>
      <c r="BP902">
        <v>58.48</v>
      </c>
    </row>
    <row r="903" spans="1:68" x14ac:dyDescent="0.25">
      <c r="C903" t="s">
        <v>79</v>
      </c>
      <c r="D903">
        <v>964.70399999999995</v>
      </c>
      <c r="H903" s="1">
        <v>42718</v>
      </c>
      <c r="I903">
        <v>828.654</v>
      </c>
      <c r="K903" s="1">
        <v>42718</v>
      </c>
      <c r="L903">
        <v>828.654</v>
      </c>
      <c r="N903" s="1">
        <v>42062</v>
      </c>
      <c r="O903">
        <v>1159.271</v>
      </c>
      <c r="Q903" s="1">
        <v>41831</v>
      </c>
      <c r="R903">
        <v>2187.2060000000001</v>
      </c>
      <c r="T903" s="1">
        <v>42215</v>
      </c>
      <c r="U903">
        <v>443.80199999999996</v>
      </c>
      <c r="Y903" t="s">
        <v>586</v>
      </c>
      <c r="Z903">
        <v>208.221</v>
      </c>
      <c r="AB903" t="s">
        <v>2889</v>
      </c>
      <c r="AC903">
        <v>1100.4000000000001</v>
      </c>
      <c r="AE903" t="s">
        <v>348</v>
      </c>
      <c r="AF903">
        <v>812.15999999999985</v>
      </c>
      <c r="AJ903" t="s">
        <v>2889</v>
      </c>
      <c r="AK903">
        <v>1100.4000000000001</v>
      </c>
      <c r="AN903" t="s">
        <v>586</v>
      </c>
      <c r="AO903">
        <v>208.221</v>
      </c>
      <c r="AQ903" t="s">
        <v>586</v>
      </c>
      <c r="AR903">
        <v>208.221</v>
      </c>
      <c r="AV903" t="s">
        <v>586</v>
      </c>
      <c r="AW903">
        <v>208.221</v>
      </c>
      <c r="BA903" t="s">
        <v>721</v>
      </c>
      <c r="BB903" t="s">
        <v>10948</v>
      </c>
      <c r="BC903">
        <v>39.379999999999995</v>
      </c>
      <c r="BE903" t="s">
        <v>572</v>
      </c>
      <c r="BF903" t="s">
        <v>10948</v>
      </c>
      <c r="BG903">
        <v>50</v>
      </c>
      <c r="BI903" t="s">
        <v>1951</v>
      </c>
      <c r="BJ903" t="s">
        <v>10948</v>
      </c>
      <c r="BK903">
        <v>998.07599999999979</v>
      </c>
      <c r="BM903" t="s">
        <v>955</v>
      </c>
      <c r="BN903" t="s">
        <v>10948</v>
      </c>
      <c r="BO903" t="s">
        <v>79</v>
      </c>
      <c r="BP903">
        <v>152.65</v>
      </c>
    </row>
    <row r="904" spans="1:68" x14ac:dyDescent="0.25">
      <c r="C904" t="s">
        <v>21</v>
      </c>
      <c r="D904">
        <v>321.56799999999998</v>
      </c>
      <c r="H904" s="1">
        <v>42719</v>
      </c>
      <c r="I904">
        <v>2637.087</v>
      </c>
      <c r="K904" s="1">
        <v>42719</v>
      </c>
      <c r="L904">
        <v>2637.087</v>
      </c>
      <c r="N904" s="1">
        <v>42060</v>
      </c>
      <c r="O904">
        <v>25.869999999999997</v>
      </c>
      <c r="Q904" s="1">
        <v>42437</v>
      </c>
      <c r="R904">
        <v>2190.81</v>
      </c>
      <c r="T904" s="1">
        <v>42463</v>
      </c>
      <c r="U904">
        <v>441.19799999999998</v>
      </c>
      <c r="Y904" t="s">
        <v>209</v>
      </c>
      <c r="Z904">
        <v>1100.48</v>
      </c>
      <c r="AB904" t="s">
        <v>586</v>
      </c>
      <c r="AC904">
        <v>208.221</v>
      </c>
      <c r="AE904" t="s">
        <v>2539</v>
      </c>
      <c r="AF904">
        <v>409.6</v>
      </c>
      <c r="AJ904" t="s">
        <v>586</v>
      </c>
      <c r="AK904">
        <v>208.221</v>
      </c>
      <c r="AN904" t="s">
        <v>209</v>
      </c>
      <c r="AO904">
        <v>1100.48</v>
      </c>
      <c r="AQ904" t="s">
        <v>209</v>
      </c>
      <c r="AR904">
        <v>1100.48</v>
      </c>
      <c r="AV904" t="s">
        <v>209</v>
      </c>
      <c r="AW904">
        <v>1100.48</v>
      </c>
      <c r="BA904" t="s">
        <v>1539</v>
      </c>
      <c r="BB904" t="s">
        <v>10948</v>
      </c>
      <c r="BC904">
        <v>38.39</v>
      </c>
      <c r="BE904" t="s">
        <v>1517</v>
      </c>
      <c r="BF904" t="s">
        <v>10948</v>
      </c>
      <c r="BG904">
        <v>49.648000000000003</v>
      </c>
      <c r="BI904" t="s">
        <v>3075</v>
      </c>
      <c r="BJ904" t="s">
        <v>10948</v>
      </c>
      <c r="BK904">
        <v>1754.9000000000003</v>
      </c>
      <c r="BM904" t="s">
        <v>2701</v>
      </c>
      <c r="BN904" t="s">
        <v>10948</v>
      </c>
      <c r="BO904" t="s">
        <v>79</v>
      </c>
      <c r="BP904">
        <v>16.520000000000003</v>
      </c>
    </row>
    <row r="905" spans="1:68" x14ac:dyDescent="0.25">
      <c r="A905" t="s">
        <v>1528</v>
      </c>
      <c r="B905" t="s">
        <v>10948</v>
      </c>
      <c r="C905" t="s">
        <v>21</v>
      </c>
      <c r="D905">
        <v>503.94400000000002</v>
      </c>
      <c r="H905" s="1">
        <v>42720</v>
      </c>
      <c r="I905">
        <v>628.54199999999992</v>
      </c>
      <c r="K905" s="1">
        <v>42720</v>
      </c>
      <c r="L905">
        <v>628.54199999999992</v>
      </c>
      <c r="N905" s="1">
        <v>42058</v>
      </c>
      <c r="O905">
        <v>37.776000000000003</v>
      </c>
      <c r="Q905" s="1">
        <v>42933</v>
      </c>
      <c r="R905">
        <v>2191.8729999999996</v>
      </c>
      <c r="T905" s="1">
        <v>42961</v>
      </c>
      <c r="U905">
        <v>440.73599999999993</v>
      </c>
      <c r="Y905" t="s">
        <v>148</v>
      </c>
      <c r="Z905">
        <v>72.038000000000011</v>
      </c>
      <c r="AB905" t="s">
        <v>209</v>
      </c>
      <c r="AC905">
        <v>1100.48</v>
      </c>
      <c r="AE905" t="s">
        <v>1984</v>
      </c>
      <c r="AF905">
        <v>2488.3919999999998</v>
      </c>
      <c r="AJ905" t="s">
        <v>209</v>
      </c>
      <c r="AK905">
        <v>1100.48</v>
      </c>
      <c r="AN905" t="s">
        <v>148</v>
      </c>
      <c r="AO905">
        <v>72.038000000000011</v>
      </c>
      <c r="AQ905" t="s">
        <v>148</v>
      </c>
      <c r="AR905">
        <v>72.038000000000011</v>
      </c>
      <c r="AV905" t="s">
        <v>148</v>
      </c>
      <c r="AW905">
        <v>72.038000000000011</v>
      </c>
      <c r="BA905" t="s">
        <v>1145</v>
      </c>
      <c r="BB905" t="s">
        <v>10948</v>
      </c>
      <c r="BC905">
        <v>49.403999999999996</v>
      </c>
      <c r="BE905" t="s">
        <v>3245</v>
      </c>
      <c r="BF905" t="s">
        <v>10948</v>
      </c>
      <c r="BG905">
        <v>49.568000000000005</v>
      </c>
      <c r="BI905" t="s">
        <v>2158</v>
      </c>
      <c r="BJ905" t="s">
        <v>10948</v>
      </c>
      <c r="BK905">
        <v>645.69600000000003</v>
      </c>
      <c r="BM905" t="s">
        <v>1057</v>
      </c>
      <c r="BN905" t="s">
        <v>10948</v>
      </c>
      <c r="BO905" t="s">
        <v>79</v>
      </c>
      <c r="BP905">
        <v>5.76</v>
      </c>
    </row>
    <row r="906" spans="1:68" x14ac:dyDescent="0.25">
      <c r="A906" t="s">
        <v>438</v>
      </c>
      <c r="B906" t="s">
        <v>10948</v>
      </c>
      <c r="C906" t="s">
        <v>21</v>
      </c>
      <c r="D906">
        <v>484.70400000000006</v>
      </c>
      <c r="H906" s="1">
        <v>42721</v>
      </c>
      <c r="I906">
        <v>12185.134</v>
      </c>
      <c r="K906" s="1">
        <v>42721</v>
      </c>
      <c r="L906">
        <v>12185.134</v>
      </c>
      <c r="N906" s="1">
        <v>42057</v>
      </c>
      <c r="O906">
        <v>79.36</v>
      </c>
      <c r="Q906" s="1">
        <v>42127</v>
      </c>
      <c r="R906">
        <v>2198.7599999999998</v>
      </c>
      <c r="T906" s="1">
        <v>42521</v>
      </c>
      <c r="U906">
        <v>438.85899999999998</v>
      </c>
      <c r="Y906" t="s">
        <v>767</v>
      </c>
      <c r="Z906">
        <v>141.614</v>
      </c>
      <c r="AB906" t="s">
        <v>148</v>
      </c>
      <c r="AC906">
        <v>72.038000000000011</v>
      </c>
      <c r="AE906" t="s">
        <v>3080</v>
      </c>
      <c r="AF906">
        <v>204.72400000000005</v>
      </c>
      <c r="AJ906" t="s">
        <v>148</v>
      </c>
      <c r="AK906">
        <v>72.038000000000011</v>
      </c>
      <c r="AN906" t="s">
        <v>767</v>
      </c>
      <c r="AO906">
        <v>141.614</v>
      </c>
      <c r="AQ906" t="s">
        <v>767</v>
      </c>
      <c r="AR906">
        <v>141.614</v>
      </c>
      <c r="AV906" t="s">
        <v>767</v>
      </c>
      <c r="AW906">
        <v>141.614</v>
      </c>
      <c r="BA906" t="s">
        <v>1863</v>
      </c>
      <c r="BB906" t="s">
        <v>10948</v>
      </c>
      <c r="BC906">
        <v>15.364000000000001</v>
      </c>
      <c r="BE906" t="s">
        <v>2449</v>
      </c>
      <c r="BF906" t="s">
        <v>10948</v>
      </c>
      <c r="BG906">
        <v>49.5</v>
      </c>
      <c r="BI906" t="s">
        <v>1579</v>
      </c>
      <c r="BJ906" t="s">
        <v>10948</v>
      </c>
      <c r="BK906">
        <v>921.13400000000001</v>
      </c>
      <c r="BM906" t="s">
        <v>509</v>
      </c>
      <c r="BN906" t="s">
        <v>10948</v>
      </c>
      <c r="BO906" t="s">
        <v>79</v>
      </c>
      <c r="BP906">
        <v>20.7</v>
      </c>
    </row>
    <row r="907" spans="1:68" x14ac:dyDescent="0.25">
      <c r="A907" t="s">
        <v>439</v>
      </c>
      <c r="B907" t="s">
        <v>10948</v>
      </c>
      <c r="C907" t="s">
        <v>55</v>
      </c>
      <c r="D907">
        <v>845.48799999999994</v>
      </c>
      <c r="H907" s="1">
        <v>42722</v>
      </c>
      <c r="I907">
        <v>7051.35</v>
      </c>
      <c r="K907" s="1">
        <v>42722</v>
      </c>
      <c r="L907">
        <v>7051.35</v>
      </c>
      <c r="N907" s="1">
        <v>42056</v>
      </c>
      <c r="O907">
        <v>2591.1</v>
      </c>
      <c r="Q907" s="1">
        <v>42475</v>
      </c>
      <c r="R907">
        <v>2201.8559999999998</v>
      </c>
      <c r="T907" s="1">
        <v>42486</v>
      </c>
      <c r="U907">
        <v>434.64600000000002</v>
      </c>
      <c r="Y907" t="s">
        <v>2090</v>
      </c>
      <c r="Z907">
        <v>749.95200000000011</v>
      </c>
      <c r="AB907" t="s">
        <v>767</v>
      </c>
      <c r="AC907">
        <v>141.614</v>
      </c>
      <c r="AE907" t="s">
        <v>1367</v>
      </c>
      <c r="AF907">
        <v>29.808</v>
      </c>
      <c r="AJ907" t="s">
        <v>767</v>
      </c>
      <c r="AK907">
        <v>141.614</v>
      </c>
      <c r="AN907" t="s">
        <v>2090</v>
      </c>
      <c r="AO907">
        <v>749.95200000000011</v>
      </c>
      <c r="AQ907" t="s">
        <v>2090</v>
      </c>
      <c r="AR907">
        <v>749.95200000000011</v>
      </c>
      <c r="AV907" t="s">
        <v>2090</v>
      </c>
      <c r="AW907">
        <v>749.95200000000011</v>
      </c>
      <c r="BA907" t="s">
        <v>2866</v>
      </c>
      <c r="BB907" t="s">
        <v>10948</v>
      </c>
      <c r="BC907">
        <v>686.40000000000009</v>
      </c>
      <c r="BE907" t="s">
        <v>1145</v>
      </c>
      <c r="BF907" t="s">
        <v>10948</v>
      </c>
      <c r="BG907">
        <v>49.403999999999996</v>
      </c>
      <c r="BI907" t="s">
        <v>3007</v>
      </c>
      <c r="BJ907" t="s">
        <v>10948</v>
      </c>
      <c r="BK907">
        <v>1.504</v>
      </c>
      <c r="BM907" t="s">
        <v>3063</v>
      </c>
      <c r="BN907" t="s">
        <v>10948</v>
      </c>
      <c r="BO907" t="s">
        <v>79</v>
      </c>
      <c r="BP907">
        <v>122.38199999999999</v>
      </c>
    </row>
    <row r="908" spans="1:68" x14ac:dyDescent="0.25">
      <c r="C908" t="s">
        <v>21</v>
      </c>
      <c r="D908">
        <v>603.91999999999996</v>
      </c>
      <c r="H908" s="1">
        <v>42723</v>
      </c>
      <c r="I908">
        <v>815.11200000000008</v>
      </c>
      <c r="K908" s="1">
        <v>42723</v>
      </c>
      <c r="L908">
        <v>815.11200000000008</v>
      </c>
      <c r="N908" s="1">
        <v>42055</v>
      </c>
      <c r="O908">
        <v>316.77999999999997</v>
      </c>
      <c r="Q908" s="1">
        <v>41699</v>
      </c>
      <c r="R908">
        <v>2203.1509999999998</v>
      </c>
      <c r="T908" s="1">
        <v>42184</v>
      </c>
      <c r="U908">
        <v>432.92600000000004</v>
      </c>
      <c r="Y908" t="s">
        <v>987</v>
      </c>
      <c r="Z908">
        <v>390.57600000000002</v>
      </c>
      <c r="AB908" t="s">
        <v>2090</v>
      </c>
      <c r="AC908">
        <v>749.95200000000011</v>
      </c>
      <c r="AE908" t="s">
        <v>2410</v>
      </c>
      <c r="AF908">
        <v>552.70600000000013</v>
      </c>
      <c r="AJ908" t="s">
        <v>2090</v>
      </c>
      <c r="AK908">
        <v>749.95200000000011</v>
      </c>
      <c r="AN908" t="s">
        <v>987</v>
      </c>
      <c r="AO908">
        <v>390.57600000000002</v>
      </c>
      <c r="AQ908" t="s">
        <v>987</v>
      </c>
      <c r="AR908">
        <v>390.57600000000002</v>
      </c>
      <c r="AV908" t="s">
        <v>987</v>
      </c>
      <c r="AW908">
        <v>390.57600000000002</v>
      </c>
      <c r="BA908" t="s">
        <v>939</v>
      </c>
      <c r="BB908" t="s">
        <v>10948</v>
      </c>
      <c r="BC908">
        <v>179.99100000000004</v>
      </c>
      <c r="BE908" t="s">
        <v>377</v>
      </c>
      <c r="BF908" t="s">
        <v>10948</v>
      </c>
      <c r="BG908">
        <v>49.362000000000002</v>
      </c>
      <c r="BI908" t="s">
        <v>721</v>
      </c>
      <c r="BJ908" t="s">
        <v>10948</v>
      </c>
      <c r="BK908">
        <v>39.379999999999995</v>
      </c>
      <c r="BM908" t="s">
        <v>761</v>
      </c>
      <c r="BN908" t="s">
        <v>10948</v>
      </c>
      <c r="BO908" t="s">
        <v>79</v>
      </c>
      <c r="BP908">
        <v>706.86</v>
      </c>
    </row>
    <row r="909" spans="1:68" x14ac:dyDescent="0.25">
      <c r="A909" t="s">
        <v>1971</v>
      </c>
      <c r="B909" t="s">
        <v>10948</v>
      </c>
      <c r="C909" t="s">
        <v>55</v>
      </c>
      <c r="D909">
        <v>85.245999999999995</v>
      </c>
      <c r="H909" s="1">
        <v>42724</v>
      </c>
      <c r="I909">
        <v>134.54000000000002</v>
      </c>
      <c r="K909" s="1">
        <v>42724</v>
      </c>
      <c r="L909">
        <v>134.54000000000002</v>
      </c>
      <c r="N909" s="1">
        <v>42053</v>
      </c>
      <c r="O909">
        <v>105.84399999999999</v>
      </c>
      <c r="Q909" s="1">
        <v>41925</v>
      </c>
      <c r="R909">
        <v>2212.1819999999998</v>
      </c>
      <c r="T909" s="1">
        <v>42791</v>
      </c>
      <c r="U909">
        <v>430.49200000000002</v>
      </c>
      <c r="Y909" t="s">
        <v>2326</v>
      </c>
      <c r="Z909">
        <v>458.50400000000002</v>
      </c>
      <c r="AB909" t="s">
        <v>987</v>
      </c>
      <c r="AC909">
        <v>390.57600000000002</v>
      </c>
      <c r="AE909" t="s">
        <v>2624</v>
      </c>
      <c r="AF909">
        <v>496.58399999999995</v>
      </c>
      <c r="AJ909" t="s">
        <v>987</v>
      </c>
      <c r="AK909">
        <v>390.57600000000002</v>
      </c>
      <c r="AN909" t="s">
        <v>2326</v>
      </c>
      <c r="AO909">
        <v>458.50400000000002</v>
      </c>
      <c r="AQ909" t="s">
        <v>2326</v>
      </c>
      <c r="AR909">
        <v>458.50400000000002</v>
      </c>
      <c r="AV909" t="s">
        <v>2326</v>
      </c>
      <c r="AW909">
        <v>458.50400000000002</v>
      </c>
      <c r="BA909" t="s">
        <v>2836</v>
      </c>
      <c r="BB909" t="s">
        <v>10948</v>
      </c>
      <c r="BC909">
        <v>2233.6</v>
      </c>
      <c r="BE909" t="s">
        <v>278</v>
      </c>
      <c r="BF909" t="s">
        <v>10948</v>
      </c>
      <c r="BG909">
        <v>49.12</v>
      </c>
      <c r="BI909" t="s">
        <v>1539</v>
      </c>
      <c r="BJ909" t="s">
        <v>10948</v>
      </c>
      <c r="BK909">
        <v>38.39</v>
      </c>
      <c r="BM909" t="s">
        <v>2595</v>
      </c>
      <c r="BN909" t="s">
        <v>10948</v>
      </c>
      <c r="BO909" t="s">
        <v>79</v>
      </c>
      <c r="BP909">
        <v>722.35200000000009</v>
      </c>
    </row>
    <row r="910" spans="1:68" x14ac:dyDescent="0.25">
      <c r="C910" t="s">
        <v>79</v>
      </c>
      <c r="D910">
        <v>85.245999999999995</v>
      </c>
      <c r="H910" s="1">
        <v>42726</v>
      </c>
      <c r="I910">
        <v>1043.1279999999999</v>
      </c>
      <c r="K910" s="1">
        <v>42726</v>
      </c>
      <c r="L910">
        <v>1043.1279999999999</v>
      </c>
      <c r="N910" s="1">
        <v>42051</v>
      </c>
      <c r="O910">
        <v>160.43</v>
      </c>
      <c r="Q910" s="1">
        <v>42894</v>
      </c>
      <c r="R910">
        <v>2227.038</v>
      </c>
      <c r="T910" s="1">
        <v>42534</v>
      </c>
      <c r="U910">
        <v>430.43799999999993</v>
      </c>
      <c r="Y910" t="s">
        <v>11054</v>
      </c>
      <c r="Z910">
        <v>5751.7740000000003</v>
      </c>
      <c r="AB910" t="s">
        <v>2326</v>
      </c>
      <c r="AC910">
        <v>458.50400000000002</v>
      </c>
      <c r="AE910" t="s">
        <v>2334</v>
      </c>
      <c r="AF910">
        <v>779.87</v>
      </c>
      <c r="AJ910" t="s">
        <v>2326</v>
      </c>
      <c r="AK910">
        <v>458.50400000000002</v>
      </c>
      <c r="AN910" t="s">
        <v>11054</v>
      </c>
      <c r="AO910">
        <v>5751.7740000000003</v>
      </c>
      <c r="AQ910" t="s">
        <v>11054</v>
      </c>
      <c r="AR910">
        <v>5751.7740000000003</v>
      </c>
      <c r="AV910" t="s">
        <v>11054</v>
      </c>
      <c r="AW910">
        <v>5751.7740000000003</v>
      </c>
      <c r="BA910" t="s">
        <v>2713</v>
      </c>
      <c r="BB910" t="s">
        <v>10948</v>
      </c>
      <c r="BC910">
        <v>1362.8999999999999</v>
      </c>
      <c r="BE910" t="s">
        <v>1034</v>
      </c>
      <c r="BF910" t="s">
        <v>10948</v>
      </c>
      <c r="BG910">
        <v>48.783999999999985</v>
      </c>
      <c r="BI910" t="s">
        <v>1145</v>
      </c>
      <c r="BJ910" t="s">
        <v>10948</v>
      </c>
      <c r="BK910">
        <v>49.403999999999996</v>
      </c>
      <c r="BM910" t="s">
        <v>2764</v>
      </c>
      <c r="BN910" t="s">
        <v>10948</v>
      </c>
      <c r="BO910" t="s">
        <v>79</v>
      </c>
      <c r="BP910">
        <v>4899.93</v>
      </c>
    </row>
    <row r="911" spans="1:68" x14ac:dyDescent="0.25">
      <c r="C911" t="s">
        <v>12</v>
      </c>
      <c r="D911">
        <v>182.67000000000002</v>
      </c>
      <c r="H911" s="1">
        <v>42727</v>
      </c>
      <c r="I911">
        <v>6965.857</v>
      </c>
      <c r="K911" s="1">
        <v>42727</v>
      </c>
      <c r="L911">
        <v>6965.857</v>
      </c>
      <c r="N911" s="1">
        <v>42050</v>
      </c>
      <c r="O911">
        <v>1602.38</v>
      </c>
      <c r="Q911" s="1">
        <v>43060</v>
      </c>
      <c r="R911">
        <v>2236.1840000000002</v>
      </c>
      <c r="T911" s="1">
        <v>41666</v>
      </c>
      <c r="U911">
        <v>426.67</v>
      </c>
      <c r="Y911" t="s">
        <v>1658</v>
      </c>
      <c r="Z911">
        <v>1589.4059999999999</v>
      </c>
      <c r="AB911" t="s">
        <v>11054</v>
      </c>
      <c r="AC911">
        <v>5751.7740000000003</v>
      </c>
      <c r="AE911" t="s">
        <v>1720</v>
      </c>
      <c r="AF911">
        <v>2027.3039999999999</v>
      </c>
      <c r="AJ911" t="s">
        <v>11054</v>
      </c>
      <c r="AK911">
        <v>5751.7740000000003</v>
      </c>
      <c r="AN911" t="s">
        <v>1658</v>
      </c>
      <c r="AO911">
        <v>1589.4059999999999</v>
      </c>
      <c r="AQ911" t="s">
        <v>1658</v>
      </c>
      <c r="AR911">
        <v>1589.4059999999999</v>
      </c>
      <c r="AV911" t="s">
        <v>1658</v>
      </c>
      <c r="AW911">
        <v>1589.4059999999999</v>
      </c>
      <c r="BA911" t="s">
        <v>2705</v>
      </c>
      <c r="BB911" t="s">
        <v>10948</v>
      </c>
      <c r="BC911">
        <v>449.1</v>
      </c>
      <c r="BE911" t="s">
        <v>2049</v>
      </c>
      <c r="BF911" t="s">
        <v>10948</v>
      </c>
      <c r="BG911">
        <v>48.58</v>
      </c>
      <c r="BI911" t="s">
        <v>1863</v>
      </c>
      <c r="BJ911" t="s">
        <v>10948</v>
      </c>
      <c r="BK911">
        <v>15.364000000000001</v>
      </c>
      <c r="BM911" t="s">
        <v>412</v>
      </c>
      <c r="BN911" t="s">
        <v>10948</v>
      </c>
      <c r="BO911" t="s">
        <v>79</v>
      </c>
      <c r="BP911">
        <v>263.95999999999998</v>
      </c>
    </row>
    <row r="912" spans="1:68" x14ac:dyDescent="0.25">
      <c r="A912" t="s">
        <v>1392</v>
      </c>
      <c r="B912" t="s">
        <v>10948</v>
      </c>
      <c r="C912" t="s">
        <v>55</v>
      </c>
      <c r="D912">
        <v>92.938000000000002</v>
      </c>
      <c r="H912" s="1">
        <v>42728</v>
      </c>
      <c r="I912">
        <v>1938.2600000000002</v>
      </c>
      <c r="K912" s="1">
        <v>42728</v>
      </c>
      <c r="L912">
        <v>1938.2600000000002</v>
      </c>
      <c r="N912" s="1">
        <v>42049</v>
      </c>
      <c r="O912">
        <v>1079.962</v>
      </c>
      <c r="Q912" s="1">
        <v>42287</v>
      </c>
      <c r="R912">
        <v>2248.1940000000004</v>
      </c>
      <c r="T912" s="1">
        <v>42629</v>
      </c>
      <c r="U912">
        <v>425.88599999999997</v>
      </c>
      <c r="Y912" t="s">
        <v>1770</v>
      </c>
      <c r="Z912">
        <v>3457.4419999999996</v>
      </c>
      <c r="AB912" t="s">
        <v>1658</v>
      </c>
      <c r="AC912">
        <v>1589.4059999999999</v>
      </c>
      <c r="AE912" t="s">
        <v>1285</v>
      </c>
      <c r="AF912">
        <v>2022.2720000000002</v>
      </c>
      <c r="AJ912" t="s">
        <v>1658</v>
      </c>
      <c r="AK912">
        <v>1589.4059999999999</v>
      </c>
      <c r="AN912" t="s">
        <v>1770</v>
      </c>
      <c r="AO912">
        <v>3457.4419999999996</v>
      </c>
      <c r="AQ912" t="s">
        <v>1770</v>
      </c>
      <c r="AR912">
        <v>3457.4419999999996</v>
      </c>
      <c r="AV912" t="s">
        <v>1770</v>
      </c>
      <c r="AW912">
        <v>3457.4419999999996</v>
      </c>
      <c r="BA912" t="s">
        <v>3015</v>
      </c>
      <c r="BB912" t="s">
        <v>10948</v>
      </c>
      <c r="BC912">
        <v>7834.4000000000005</v>
      </c>
      <c r="BE912" t="s">
        <v>2339</v>
      </c>
      <c r="BF912" t="s">
        <v>10948</v>
      </c>
      <c r="BG912">
        <v>48.26</v>
      </c>
      <c r="BI912" t="s">
        <v>2866</v>
      </c>
      <c r="BJ912" t="s">
        <v>10948</v>
      </c>
      <c r="BK912">
        <v>686.40000000000009</v>
      </c>
      <c r="BM912" t="s">
        <v>3113</v>
      </c>
      <c r="BN912" t="s">
        <v>10948</v>
      </c>
      <c r="BO912" t="s">
        <v>79</v>
      </c>
      <c r="BP912">
        <v>427.8</v>
      </c>
    </row>
    <row r="913" spans="1:68" x14ac:dyDescent="0.25">
      <c r="C913" t="s">
        <v>21</v>
      </c>
      <c r="D913">
        <v>215.85599999999999</v>
      </c>
      <c r="H913" s="1">
        <v>42729</v>
      </c>
      <c r="I913">
        <v>10488.055</v>
      </c>
      <c r="K913" s="1">
        <v>42729</v>
      </c>
      <c r="L913">
        <v>10488.055</v>
      </c>
      <c r="N913" s="1">
        <v>42045</v>
      </c>
      <c r="O913">
        <v>77.240000000000009</v>
      </c>
      <c r="Q913" s="1">
        <v>42300</v>
      </c>
      <c r="R913">
        <v>2262.2960000000003</v>
      </c>
      <c r="T913" s="1">
        <v>42870</v>
      </c>
      <c r="U913">
        <v>421.26400000000001</v>
      </c>
      <c r="Y913" t="s">
        <v>250</v>
      </c>
      <c r="Z913">
        <v>58.691999999999993</v>
      </c>
      <c r="AB913" t="s">
        <v>1770</v>
      </c>
      <c r="AC913">
        <v>3457.4419999999996</v>
      </c>
      <c r="AE913" t="s">
        <v>2149</v>
      </c>
      <c r="AF913">
        <v>467.21999999999997</v>
      </c>
      <c r="AJ913" t="s">
        <v>1770</v>
      </c>
      <c r="AK913">
        <v>3457.4419999999996</v>
      </c>
      <c r="AN913" t="s">
        <v>250</v>
      </c>
      <c r="AO913">
        <v>58.691999999999993</v>
      </c>
      <c r="AQ913" t="s">
        <v>250</v>
      </c>
      <c r="AR913">
        <v>58.691999999999993</v>
      </c>
      <c r="AV913" t="s">
        <v>250</v>
      </c>
      <c r="AW913">
        <v>58.691999999999993</v>
      </c>
      <c r="BA913" t="s">
        <v>561</v>
      </c>
      <c r="BB913" t="s">
        <v>10948</v>
      </c>
      <c r="BC913">
        <v>579.55399999999997</v>
      </c>
      <c r="BE913" t="s">
        <v>2104</v>
      </c>
      <c r="BF913" t="s">
        <v>10948</v>
      </c>
      <c r="BG913">
        <v>47.97</v>
      </c>
      <c r="BI913" t="s">
        <v>939</v>
      </c>
      <c r="BJ913" t="s">
        <v>10948</v>
      </c>
      <c r="BK913">
        <v>179.99100000000004</v>
      </c>
      <c r="BM913" t="s">
        <v>1143</v>
      </c>
      <c r="BN913" t="s">
        <v>10948</v>
      </c>
      <c r="BO913" t="s">
        <v>79</v>
      </c>
      <c r="BP913">
        <v>47.04</v>
      </c>
    </row>
    <row r="914" spans="1:68" x14ac:dyDescent="0.25">
      <c r="A914" t="s">
        <v>1717</v>
      </c>
      <c r="B914" t="s">
        <v>10948</v>
      </c>
      <c r="C914" t="s">
        <v>12</v>
      </c>
      <c r="D914">
        <v>187.05600000000001</v>
      </c>
      <c r="H914" s="1">
        <v>42730</v>
      </c>
      <c r="I914">
        <v>1829.4179999999999</v>
      </c>
      <c r="K914" s="1">
        <v>42730</v>
      </c>
      <c r="L914">
        <v>1829.4179999999999</v>
      </c>
      <c r="N914" s="1">
        <v>42044</v>
      </c>
      <c r="O914">
        <v>785.55200000000002</v>
      </c>
      <c r="Q914" s="1">
        <v>42771</v>
      </c>
      <c r="R914">
        <v>2263.0119999999997</v>
      </c>
      <c r="T914" s="1">
        <v>42477</v>
      </c>
      <c r="U914">
        <v>421.08500000000004</v>
      </c>
      <c r="Y914" t="s">
        <v>1493</v>
      </c>
      <c r="Z914">
        <v>699.89999999999986</v>
      </c>
      <c r="AB914" t="s">
        <v>250</v>
      </c>
      <c r="AC914">
        <v>58.691999999999993</v>
      </c>
      <c r="AE914" t="s">
        <v>3169</v>
      </c>
      <c r="AF914">
        <v>2159.8200000000002</v>
      </c>
      <c r="AJ914" t="s">
        <v>250</v>
      </c>
      <c r="AK914">
        <v>58.691999999999993</v>
      </c>
      <c r="AN914" t="s">
        <v>1493</v>
      </c>
      <c r="AO914">
        <v>699.89999999999986</v>
      </c>
      <c r="AQ914" t="s">
        <v>1493</v>
      </c>
      <c r="AR914">
        <v>699.89999999999986</v>
      </c>
      <c r="AV914" t="s">
        <v>1493</v>
      </c>
      <c r="AW914">
        <v>699.89999999999986</v>
      </c>
      <c r="BA914" t="s">
        <v>420</v>
      </c>
      <c r="BB914" t="s">
        <v>10948</v>
      </c>
      <c r="BC914">
        <v>2135.5639999999999</v>
      </c>
      <c r="BE914" t="s">
        <v>1613</v>
      </c>
      <c r="BF914" t="s">
        <v>10948</v>
      </c>
      <c r="BG914">
        <v>47.752000000000002</v>
      </c>
      <c r="BI914" t="s">
        <v>2836</v>
      </c>
      <c r="BJ914" t="s">
        <v>10948</v>
      </c>
      <c r="BK914">
        <v>2233.6</v>
      </c>
      <c r="BM914" t="s">
        <v>2872</v>
      </c>
      <c r="BN914" t="s">
        <v>10948</v>
      </c>
      <c r="BO914" t="s">
        <v>79</v>
      </c>
      <c r="BP914">
        <v>14.56</v>
      </c>
    </row>
    <row r="915" spans="1:68" x14ac:dyDescent="0.25">
      <c r="C915" t="s">
        <v>21</v>
      </c>
      <c r="D915">
        <v>124.70400000000001</v>
      </c>
      <c r="H915" s="1">
        <v>42731</v>
      </c>
      <c r="I915">
        <v>959.4899999999999</v>
      </c>
      <c r="K915" s="1">
        <v>42731</v>
      </c>
      <c r="L915">
        <v>959.4899999999999</v>
      </c>
      <c r="N915" s="1">
        <v>42043</v>
      </c>
      <c r="O915">
        <v>129.09199999999998</v>
      </c>
      <c r="Q915" s="1">
        <v>41971</v>
      </c>
      <c r="R915">
        <v>2280.83</v>
      </c>
      <c r="T915" s="1">
        <v>42759</v>
      </c>
      <c r="U915">
        <v>418.66600000000005</v>
      </c>
      <c r="Y915" t="s">
        <v>785</v>
      </c>
      <c r="Z915">
        <v>477.65999999999997</v>
      </c>
      <c r="AB915" t="s">
        <v>1493</v>
      </c>
      <c r="AC915">
        <v>699.89999999999986</v>
      </c>
      <c r="AE915" t="s">
        <v>2733</v>
      </c>
      <c r="AF915">
        <v>2018.7020000000002</v>
      </c>
      <c r="AJ915" t="s">
        <v>1493</v>
      </c>
      <c r="AK915">
        <v>699.89999999999986</v>
      </c>
      <c r="AN915" t="s">
        <v>785</v>
      </c>
      <c r="AO915">
        <v>477.65999999999997</v>
      </c>
      <c r="AQ915" t="s">
        <v>785</v>
      </c>
      <c r="AR915">
        <v>477.65999999999997</v>
      </c>
      <c r="AV915" t="s">
        <v>785</v>
      </c>
      <c r="AW915">
        <v>477.65999999999997</v>
      </c>
      <c r="BA915" t="s">
        <v>2049</v>
      </c>
      <c r="BB915" t="s">
        <v>10948</v>
      </c>
      <c r="BC915">
        <v>48.58</v>
      </c>
      <c r="BE915" t="s">
        <v>2102</v>
      </c>
      <c r="BF915" t="s">
        <v>10948</v>
      </c>
      <c r="BG915">
        <v>47.52</v>
      </c>
      <c r="BI915" t="s">
        <v>2713</v>
      </c>
      <c r="BJ915" t="s">
        <v>10948</v>
      </c>
      <c r="BK915">
        <v>1362.8999999999999</v>
      </c>
      <c r="BM915" t="s">
        <v>234</v>
      </c>
      <c r="BN915" t="s">
        <v>10948</v>
      </c>
      <c r="BO915" t="s">
        <v>79</v>
      </c>
      <c r="BP915">
        <v>31.983999999999998</v>
      </c>
    </row>
    <row r="916" spans="1:68" x14ac:dyDescent="0.25">
      <c r="A916" t="s">
        <v>275</v>
      </c>
      <c r="B916" t="s">
        <v>10948</v>
      </c>
      <c r="C916" t="s">
        <v>21</v>
      </c>
      <c r="D916">
        <v>153.56800000000001</v>
      </c>
      <c r="H916" s="1">
        <v>42733</v>
      </c>
      <c r="I916">
        <v>1277.6799999999998</v>
      </c>
      <c r="K916" s="1">
        <v>42733</v>
      </c>
      <c r="L916">
        <v>1277.6799999999998</v>
      </c>
      <c r="N916" s="1">
        <v>42042</v>
      </c>
      <c r="O916">
        <v>324.10999999999996</v>
      </c>
      <c r="Q916" s="1">
        <v>42936</v>
      </c>
      <c r="R916">
        <v>2283.2080000000001</v>
      </c>
      <c r="T916" s="1">
        <v>42087</v>
      </c>
      <c r="U916">
        <v>412.94999999999993</v>
      </c>
      <c r="Y916" t="s">
        <v>1006</v>
      </c>
      <c r="Z916">
        <v>2098.88</v>
      </c>
      <c r="AB916" t="s">
        <v>785</v>
      </c>
      <c r="AC916">
        <v>477.65999999999997</v>
      </c>
      <c r="AE916" t="s">
        <v>1767</v>
      </c>
      <c r="AF916">
        <v>3158.0639999999994</v>
      </c>
      <c r="AJ916" t="s">
        <v>785</v>
      </c>
      <c r="AK916">
        <v>477.65999999999997</v>
      </c>
      <c r="AN916" t="s">
        <v>1006</v>
      </c>
      <c r="AO916">
        <v>2098.88</v>
      </c>
      <c r="AQ916" t="s">
        <v>1006</v>
      </c>
      <c r="AR916">
        <v>2098.88</v>
      </c>
      <c r="AV916" t="s">
        <v>1006</v>
      </c>
      <c r="AW916">
        <v>2098.88</v>
      </c>
      <c r="BA916" t="s">
        <v>2809</v>
      </c>
      <c r="BB916" t="s">
        <v>10948</v>
      </c>
      <c r="BC916">
        <v>409.7</v>
      </c>
      <c r="BE916" t="s">
        <v>1560</v>
      </c>
      <c r="BF916" t="s">
        <v>10948</v>
      </c>
      <c r="BG916">
        <v>47.488</v>
      </c>
      <c r="BI916" t="s">
        <v>2705</v>
      </c>
      <c r="BJ916" t="s">
        <v>10948</v>
      </c>
      <c r="BK916">
        <v>449.1</v>
      </c>
      <c r="BM916" t="s">
        <v>2485</v>
      </c>
      <c r="BN916" t="s">
        <v>10948</v>
      </c>
      <c r="BO916" t="s">
        <v>79</v>
      </c>
      <c r="BP916">
        <v>23.987999999999996</v>
      </c>
    </row>
    <row r="917" spans="1:68" x14ac:dyDescent="0.25">
      <c r="A917" t="s">
        <v>820</v>
      </c>
      <c r="B917" t="s">
        <v>10948</v>
      </c>
      <c r="C917" t="s">
        <v>79</v>
      </c>
      <c r="D917">
        <v>71.245999999999995</v>
      </c>
      <c r="H917" s="1">
        <v>42734</v>
      </c>
      <c r="I917">
        <v>773.774</v>
      </c>
      <c r="K917" s="1">
        <v>42734</v>
      </c>
      <c r="L917">
        <v>773.774</v>
      </c>
      <c r="N917" s="1">
        <v>42041</v>
      </c>
      <c r="O917">
        <v>2432.5440000000003</v>
      </c>
      <c r="Q917" s="1">
        <v>41840</v>
      </c>
      <c r="R917">
        <v>2285.7859999999996</v>
      </c>
      <c r="T917" s="1">
        <v>43036</v>
      </c>
      <c r="U917">
        <v>408.726</v>
      </c>
      <c r="Y917" t="s">
        <v>2450</v>
      </c>
      <c r="Z917">
        <v>2659.84</v>
      </c>
      <c r="AB917" t="s">
        <v>1006</v>
      </c>
      <c r="AC917">
        <v>2098.88</v>
      </c>
      <c r="AE917" t="s">
        <v>1462</v>
      </c>
      <c r="AF917">
        <v>1727.0640000000001</v>
      </c>
      <c r="AJ917" t="s">
        <v>1006</v>
      </c>
      <c r="AK917">
        <v>2098.88</v>
      </c>
      <c r="AN917" t="s">
        <v>2450</v>
      </c>
      <c r="AO917">
        <v>2659.84</v>
      </c>
      <c r="AQ917" t="s">
        <v>2450</v>
      </c>
      <c r="AR917">
        <v>2659.84</v>
      </c>
      <c r="AV917" t="s">
        <v>2450</v>
      </c>
      <c r="AW917">
        <v>2659.84</v>
      </c>
      <c r="BA917" t="s">
        <v>1102</v>
      </c>
      <c r="BB917" t="s">
        <v>10948</v>
      </c>
      <c r="BC917">
        <v>339.92000000000007</v>
      </c>
      <c r="BE917" t="s">
        <v>1143</v>
      </c>
      <c r="BF917" t="s">
        <v>10948</v>
      </c>
      <c r="BG917">
        <v>47.04</v>
      </c>
      <c r="BI917" t="s">
        <v>3015</v>
      </c>
      <c r="BJ917" t="s">
        <v>10948</v>
      </c>
      <c r="BK917">
        <v>7834.4000000000005</v>
      </c>
      <c r="BM917" t="s">
        <v>2387</v>
      </c>
      <c r="BN917" t="s">
        <v>10948</v>
      </c>
      <c r="BO917" t="s">
        <v>79</v>
      </c>
      <c r="BP917">
        <v>26.880000000000003</v>
      </c>
    </row>
    <row r="918" spans="1:68" x14ac:dyDescent="0.25">
      <c r="C918" t="s">
        <v>21</v>
      </c>
      <c r="D918">
        <v>162.84800000000001</v>
      </c>
      <c r="H918" s="1">
        <v>42735</v>
      </c>
      <c r="I918">
        <v>731.76800000000003</v>
      </c>
      <c r="K918" s="1">
        <v>42735</v>
      </c>
      <c r="L918">
        <v>731.76800000000003</v>
      </c>
      <c r="N918" s="1">
        <v>42038</v>
      </c>
      <c r="O918">
        <v>492.83599999999996</v>
      </c>
      <c r="Q918" s="1">
        <v>42637</v>
      </c>
      <c r="R918">
        <v>2286.0500000000002</v>
      </c>
      <c r="T918" s="1">
        <v>42415</v>
      </c>
      <c r="U918">
        <v>407.072</v>
      </c>
      <c r="Y918" t="s">
        <v>653</v>
      </c>
      <c r="Z918">
        <v>1007.1520000000003</v>
      </c>
      <c r="AB918" t="s">
        <v>2450</v>
      </c>
      <c r="AC918">
        <v>2659.84</v>
      </c>
      <c r="AE918" t="s">
        <v>1909</v>
      </c>
      <c r="AF918">
        <v>161.32000000000002</v>
      </c>
      <c r="AJ918" t="s">
        <v>2450</v>
      </c>
      <c r="AK918">
        <v>2659.84</v>
      </c>
      <c r="AN918" t="s">
        <v>653</v>
      </c>
      <c r="AO918">
        <v>1007.1520000000003</v>
      </c>
      <c r="AQ918" t="s">
        <v>653</v>
      </c>
      <c r="AR918">
        <v>1007.1520000000003</v>
      </c>
      <c r="AV918" t="s">
        <v>653</v>
      </c>
      <c r="AW918">
        <v>1007.1520000000003</v>
      </c>
      <c r="BA918" t="s">
        <v>2083</v>
      </c>
      <c r="BB918" t="s">
        <v>10948</v>
      </c>
      <c r="BC918">
        <v>523.91999999999996</v>
      </c>
      <c r="BE918" t="s">
        <v>2255</v>
      </c>
      <c r="BF918" t="s">
        <v>10948</v>
      </c>
      <c r="BG918">
        <v>47.039999999999992</v>
      </c>
      <c r="BI918" t="s">
        <v>561</v>
      </c>
      <c r="BJ918" t="s">
        <v>10948</v>
      </c>
      <c r="BK918">
        <v>579.55399999999997</v>
      </c>
      <c r="BM918" t="s">
        <v>187</v>
      </c>
      <c r="BN918" t="s">
        <v>10948</v>
      </c>
      <c r="BO918" t="s">
        <v>79</v>
      </c>
      <c r="BP918">
        <v>11.65</v>
      </c>
    </row>
    <row r="919" spans="1:68" x14ac:dyDescent="0.25">
      <c r="A919" t="s">
        <v>157</v>
      </c>
      <c r="B919" t="s">
        <v>10948</v>
      </c>
      <c r="C919" t="s">
        <v>55</v>
      </c>
      <c r="D919">
        <v>701.37199999999996</v>
      </c>
      <c r="H919" s="1">
        <v>42736</v>
      </c>
      <c r="I919">
        <v>1481.8280000000002</v>
      </c>
      <c r="K919" s="1">
        <v>42736</v>
      </c>
      <c r="L919">
        <v>1481.8280000000002</v>
      </c>
      <c r="N919" s="1">
        <v>42035</v>
      </c>
      <c r="O919">
        <v>99.260000000000019</v>
      </c>
      <c r="Q919" s="1">
        <v>42525</v>
      </c>
      <c r="R919">
        <v>2316.5230000000001</v>
      </c>
      <c r="T919" s="1">
        <v>42371</v>
      </c>
      <c r="U919">
        <v>405.91999999999996</v>
      </c>
      <c r="Y919" t="s">
        <v>3114</v>
      </c>
      <c r="Z919">
        <v>154.56000000000003</v>
      </c>
      <c r="AB919" t="s">
        <v>653</v>
      </c>
      <c r="AC919">
        <v>1007.1520000000003</v>
      </c>
      <c r="AE919" t="s">
        <v>630</v>
      </c>
      <c r="AF919">
        <v>225.03600000000003</v>
      </c>
      <c r="AJ919" t="s">
        <v>653</v>
      </c>
      <c r="AK919">
        <v>1007.1520000000003</v>
      </c>
      <c r="AN919" t="s">
        <v>3114</v>
      </c>
      <c r="AO919">
        <v>154.56000000000003</v>
      </c>
      <c r="AQ919" t="s">
        <v>3114</v>
      </c>
      <c r="AR919">
        <v>154.56000000000003</v>
      </c>
      <c r="AV919" t="s">
        <v>3114</v>
      </c>
      <c r="AW919">
        <v>154.56000000000003</v>
      </c>
      <c r="BA919" t="s">
        <v>795</v>
      </c>
      <c r="BB919" t="s">
        <v>10948</v>
      </c>
      <c r="BC919">
        <v>568.60599999999999</v>
      </c>
      <c r="BE919" t="s">
        <v>1864</v>
      </c>
      <c r="BF919" t="s">
        <v>10948</v>
      </c>
      <c r="BG919">
        <v>46.656000000000013</v>
      </c>
      <c r="BI919" t="s">
        <v>420</v>
      </c>
      <c r="BJ919" t="s">
        <v>10948</v>
      </c>
      <c r="BK919">
        <v>2135.5639999999999</v>
      </c>
      <c r="BM919" t="s">
        <v>2718</v>
      </c>
      <c r="BN919" t="s">
        <v>10948</v>
      </c>
      <c r="BO919" t="s">
        <v>79</v>
      </c>
      <c r="BP919">
        <v>20.97</v>
      </c>
    </row>
    <row r="920" spans="1:68" x14ac:dyDescent="0.25">
      <c r="C920" t="s">
        <v>21</v>
      </c>
      <c r="D920">
        <v>4809.4080000000004</v>
      </c>
      <c r="H920" s="1">
        <v>42737</v>
      </c>
      <c r="I920">
        <v>2079.5540000000001</v>
      </c>
      <c r="K920" s="1">
        <v>42737</v>
      </c>
      <c r="L920">
        <v>2079.5540000000001</v>
      </c>
      <c r="N920" s="1">
        <v>42034</v>
      </c>
      <c r="O920">
        <v>2161.6400000000003</v>
      </c>
      <c r="Q920" s="1">
        <v>41769</v>
      </c>
      <c r="R920">
        <v>2343.7990000000004</v>
      </c>
      <c r="T920" s="1">
        <v>42604</v>
      </c>
      <c r="U920">
        <v>405.35</v>
      </c>
      <c r="Y920" t="s">
        <v>370</v>
      </c>
      <c r="Z920">
        <v>467.22</v>
      </c>
      <c r="AB920" t="s">
        <v>3114</v>
      </c>
      <c r="AC920">
        <v>154.56000000000003</v>
      </c>
      <c r="AE920" t="s">
        <v>1578</v>
      </c>
      <c r="AF920">
        <v>284.10399999999998</v>
      </c>
      <c r="AJ920" t="s">
        <v>3114</v>
      </c>
      <c r="AK920">
        <v>154.56000000000003</v>
      </c>
      <c r="AN920" t="s">
        <v>370</v>
      </c>
      <c r="AO920">
        <v>467.22</v>
      </c>
      <c r="AQ920" t="s">
        <v>370</v>
      </c>
      <c r="AR920">
        <v>467.22</v>
      </c>
      <c r="AV920" t="s">
        <v>370</v>
      </c>
      <c r="AW920">
        <v>467.22</v>
      </c>
      <c r="BA920" t="s">
        <v>2012</v>
      </c>
      <c r="BB920" t="s">
        <v>10948</v>
      </c>
      <c r="BC920">
        <v>301.46999999999997</v>
      </c>
      <c r="BE920" t="s">
        <v>1594</v>
      </c>
      <c r="BF920" t="s">
        <v>10948</v>
      </c>
      <c r="BG920">
        <v>46.376000000000005</v>
      </c>
      <c r="BI920" t="s">
        <v>2049</v>
      </c>
      <c r="BJ920" t="s">
        <v>10948</v>
      </c>
      <c r="BK920">
        <v>48.58</v>
      </c>
      <c r="BM920" t="s">
        <v>1936</v>
      </c>
      <c r="BN920" t="s">
        <v>10948</v>
      </c>
      <c r="BO920" t="s">
        <v>79</v>
      </c>
      <c r="BP920">
        <v>44.400000000000006</v>
      </c>
    </row>
    <row r="921" spans="1:68" x14ac:dyDescent="0.25">
      <c r="A921" t="s">
        <v>346</v>
      </c>
      <c r="B921" t="s">
        <v>10948</v>
      </c>
      <c r="C921" t="s">
        <v>55</v>
      </c>
      <c r="D921">
        <v>85.245999999999995</v>
      </c>
      <c r="H921" s="1">
        <v>42738</v>
      </c>
      <c r="I921">
        <v>2070.2719999999999</v>
      </c>
      <c r="K921" s="1">
        <v>42738</v>
      </c>
      <c r="L921">
        <v>2070.2719999999999</v>
      </c>
      <c r="N921" s="1">
        <v>42032</v>
      </c>
      <c r="O921">
        <v>4297.6440000000002</v>
      </c>
      <c r="Q921" s="1">
        <v>43044</v>
      </c>
      <c r="R921">
        <v>2355.0640000000003</v>
      </c>
      <c r="T921" s="1">
        <v>42383</v>
      </c>
      <c r="U921">
        <v>405.34400000000005</v>
      </c>
      <c r="Y921" t="s">
        <v>222</v>
      </c>
      <c r="Z921">
        <v>357</v>
      </c>
      <c r="AB921" t="s">
        <v>370</v>
      </c>
      <c r="AC921">
        <v>467.22</v>
      </c>
      <c r="AE921" t="s">
        <v>1364</v>
      </c>
      <c r="AF921">
        <v>223.88799999999998</v>
      </c>
      <c r="AJ921" t="s">
        <v>370</v>
      </c>
      <c r="AK921">
        <v>467.22</v>
      </c>
      <c r="AN921" t="s">
        <v>222</v>
      </c>
      <c r="AO921">
        <v>357</v>
      </c>
      <c r="AQ921" t="s">
        <v>222</v>
      </c>
      <c r="AR921">
        <v>357</v>
      </c>
      <c r="AV921" t="s">
        <v>222</v>
      </c>
      <c r="AW921">
        <v>357</v>
      </c>
      <c r="BA921" t="s">
        <v>1070</v>
      </c>
      <c r="BB921" t="s">
        <v>10948</v>
      </c>
      <c r="BC921">
        <v>530.35199999999998</v>
      </c>
      <c r="BE921" t="s">
        <v>1107</v>
      </c>
      <c r="BF921" t="s">
        <v>10948</v>
      </c>
      <c r="BG921">
        <v>46.360999999999997</v>
      </c>
      <c r="BI921" t="s">
        <v>2809</v>
      </c>
      <c r="BJ921" t="s">
        <v>10948</v>
      </c>
      <c r="BK921">
        <v>409.7</v>
      </c>
      <c r="BM921" t="s">
        <v>2876</v>
      </c>
      <c r="BN921" t="s">
        <v>10948</v>
      </c>
      <c r="BO921" t="s">
        <v>79</v>
      </c>
      <c r="BP921">
        <v>134.28800000000001</v>
      </c>
    </row>
    <row r="922" spans="1:68" x14ac:dyDescent="0.25">
      <c r="C922" t="s">
        <v>12</v>
      </c>
      <c r="D922">
        <v>121.78</v>
      </c>
      <c r="H922" s="1">
        <v>42741</v>
      </c>
      <c r="I922">
        <v>33.74</v>
      </c>
      <c r="K922" s="1">
        <v>42741</v>
      </c>
      <c r="L922">
        <v>33.74</v>
      </c>
      <c r="N922" s="1">
        <v>42031</v>
      </c>
      <c r="O922">
        <v>3573.252</v>
      </c>
      <c r="Q922" s="1">
        <v>42444</v>
      </c>
      <c r="R922">
        <v>2356.808</v>
      </c>
      <c r="T922" s="1">
        <v>42857</v>
      </c>
      <c r="U922">
        <v>399.10999999999996</v>
      </c>
      <c r="Y922" t="s">
        <v>1009</v>
      </c>
      <c r="Z922">
        <v>350.20400000000006</v>
      </c>
      <c r="AB922" t="s">
        <v>222</v>
      </c>
      <c r="AC922">
        <v>357</v>
      </c>
      <c r="AE922" t="s">
        <v>1718</v>
      </c>
      <c r="AF922">
        <v>215.89199999999997</v>
      </c>
      <c r="AJ922" t="s">
        <v>222</v>
      </c>
      <c r="AK922">
        <v>357</v>
      </c>
      <c r="AN922" t="s">
        <v>1009</v>
      </c>
      <c r="AO922">
        <v>350.20400000000006</v>
      </c>
      <c r="AQ922" t="s">
        <v>1009</v>
      </c>
      <c r="AR922">
        <v>350.20400000000006</v>
      </c>
      <c r="AV922" t="s">
        <v>1009</v>
      </c>
      <c r="AW922">
        <v>350.20400000000006</v>
      </c>
      <c r="BA922" t="s">
        <v>2297</v>
      </c>
      <c r="BB922" t="s">
        <v>10948</v>
      </c>
      <c r="BC922">
        <v>1913.3295999999998</v>
      </c>
      <c r="BE922" t="s">
        <v>1745</v>
      </c>
      <c r="BF922" t="s">
        <v>10948</v>
      </c>
      <c r="BG922">
        <v>46.154000000000003</v>
      </c>
      <c r="BI922" t="s">
        <v>1102</v>
      </c>
      <c r="BJ922" t="s">
        <v>10948</v>
      </c>
      <c r="BK922">
        <v>339.92000000000007</v>
      </c>
      <c r="BM922" t="s">
        <v>279</v>
      </c>
      <c r="BN922" t="s">
        <v>10948</v>
      </c>
      <c r="BO922" t="s">
        <v>79</v>
      </c>
      <c r="BP922">
        <v>7.2160000000000002</v>
      </c>
    </row>
    <row r="923" spans="1:68" x14ac:dyDescent="0.25">
      <c r="C923" t="s">
        <v>21</v>
      </c>
      <c r="D923">
        <v>194.84800000000001</v>
      </c>
      <c r="H923" s="1">
        <v>42742</v>
      </c>
      <c r="I923">
        <v>3395.59</v>
      </c>
      <c r="K923" s="1">
        <v>42742</v>
      </c>
      <c r="L923">
        <v>3395.59</v>
      </c>
      <c r="N923" s="1">
        <v>42030</v>
      </c>
      <c r="O923">
        <v>182.72</v>
      </c>
      <c r="Q923" s="1">
        <v>42446</v>
      </c>
      <c r="R923">
        <v>2360.3340000000003</v>
      </c>
      <c r="T923" s="1">
        <v>41768</v>
      </c>
      <c r="U923">
        <v>394.47999999999996</v>
      </c>
      <c r="Y923" t="s">
        <v>2453</v>
      </c>
      <c r="Z923">
        <v>443.67999999999995</v>
      </c>
      <c r="AB923" t="s">
        <v>1009</v>
      </c>
      <c r="AC923">
        <v>350.20400000000006</v>
      </c>
      <c r="AE923" t="s">
        <v>2927</v>
      </c>
      <c r="AF923">
        <v>442.55399999999992</v>
      </c>
      <c r="AJ923" t="s">
        <v>1009</v>
      </c>
      <c r="AK923">
        <v>350.20400000000006</v>
      </c>
      <c r="AN923" t="s">
        <v>2453</v>
      </c>
      <c r="AO923">
        <v>443.67999999999995</v>
      </c>
      <c r="AQ923" t="s">
        <v>2453</v>
      </c>
      <c r="AR923">
        <v>443.67999999999995</v>
      </c>
      <c r="AV923" t="s">
        <v>2453</v>
      </c>
      <c r="AW923">
        <v>443.67999999999995</v>
      </c>
      <c r="BA923" t="s">
        <v>3030</v>
      </c>
      <c r="BB923" t="s">
        <v>10948</v>
      </c>
      <c r="BC923">
        <v>131.95599999999999</v>
      </c>
      <c r="BE923" t="s">
        <v>2256</v>
      </c>
      <c r="BF923" t="s">
        <v>10948</v>
      </c>
      <c r="BG923">
        <v>46</v>
      </c>
      <c r="BI923" t="s">
        <v>2083</v>
      </c>
      <c r="BJ923" t="s">
        <v>10948</v>
      </c>
      <c r="BK923">
        <v>523.91999999999996</v>
      </c>
      <c r="BM923" t="s">
        <v>1594</v>
      </c>
      <c r="BN923" t="s">
        <v>10948</v>
      </c>
      <c r="BO923" t="s">
        <v>79</v>
      </c>
      <c r="BP923">
        <v>19.096</v>
      </c>
    </row>
    <row r="924" spans="1:68" x14ac:dyDescent="0.25">
      <c r="A924" t="s">
        <v>2067</v>
      </c>
      <c r="B924" t="s">
        <v>10948</v>
      </c>
      <c r="C924" t="s">
        <v>55</v>
      </c>
      <c r="D924">
        <v>255.108</v>
      </c>
      <c r="H924" s="1">
        <v>42743</v>
      </c>
      <c r="I924">
        <v>892.98</v>
      </c>
      <c r="K924" s="1">
        <v>42743</v>
      </c>
      <c r="L924">
        <v>892.98</v>
      </c>
      <c r="N924" s="1">
        <v>42028</v>
      </c>
      <c r="O924">
        <v>13.120000000000001</v>
      </c>
      <c r="Q924" s="1">
        <v>42616</v>
      </c>
      <c r="R924">
        <v>2365.5960000000009</v>
      </c>
      <c r="T924" s="1">
        <v>42419</v>
      </c>
      <c r="U924">
        <v>392.65999999999997</v>
      </c>
      <c r="Y924" t="s">
        <v>2892</v>
      </c>
      <c r="Z924">
        <v>888.96600000000012</v>
      </c>
      <c r="AB924" t="s">
        <v>2453</v>
      </c>
      <c r="AC924">
        <v>443.67999999999995</v>
      </c>
      <c r="AE924" t="s">
        <v>263</v>
      </c>
      <c r="AF924">
        <v>197.82</v>
      </c>
      <c r="AJ924" t="s">
        <v>2453</v>
      </c>
      <c r="AK924">
        <v>443.67999999999995</v>
      </c>
      <c r="AN924" t="s">
        <v>2892</v>
      </c>
      <c r="AO924">
        <v>888.96600000000012</v>
      </c>
      <c r="AQ924" t="s">
        <v>2892</v>
      </c>
      <c r="AR924">
        <v>888.96600000000012</v>
      </c>
      <c r="AV924" t="s">
        <v>2892</v>
      </c>
      <c r="AW924">
        <v>888.96600000000012</v>
      </c>
      <c r="BA924" t="s">
        <v>352</v>
      </c>
      <c r="BB924" t="s">
        <v>10948</v>
      </c>
      <c r="BC924">
        <v>194.35200000000003</v>
      </c>
      <c r="BE924" t="s">
        <v>859</v>
      </c>
      <c r="BF924" t="s">
        <v>10948</v>
      </c>
      <c r="BG924">
        <v>45.98</v>
      </c>
      <c r="BI924" t="s">
        <v>795</v>
      </c>
      <c r="BJ924" t="s">
        <v>10948</v>
      </c>
      <c r="BK924">
        <v>568.60599999999999</v>
      </c>
      <c r="BM924" t="s">
        <v>3135</v>
      </c>
      <c r="BN924" t="s">
        <v>10948</v>
      </c>
      <c r="BO924" t="s">
        <v>79</v>
      </c>
      <c r="BP924">
        <v>85.75</v>
      </c>
    </row>
    <row r="925" spans="1:68" x14ac:dyDescent="0.25">
      <c r="C925" t="s">
        <v>79</v>
      </c>
      <c r="D925">
        <v>455.55000000000007</v>
      </c>
      <c r="H925" s="1">
        <v>42744</v>
      </c>
      <c r="I925">
        <v>274.49100000000004</v>
      </c>
      <c r="K925" s="1">
        <v>42744</v>
      </c>
      <c r="L925">
        <v>274.49100000000004</v>
      </c>
      <c r="N925" s="1">
        <v>42027</v>
      </c>
      <c r="O925">
        <v>43.66</v>
      </c>
      <c r="Q925" s="1">
        <v>42248</v>
      </c>
      <c r="R925">
        <v>2367.5639999999999</v>
      </c>
      <c r="T925" s="1">
        <v>43047</v>
      </c>
      <c r="U925">
        <v>384.1</v>
      </c>
      <c r="Y925" t="s">
        <v>1883</v>
      </c>
      <c r="Z925">
        <v>1926.9359999999999</v>
      </c>
      <c r="AB925" t="s">
        <v>2892</v>
      </c>
      <c r="AC925">
        <v>888.96600000000012</v>
      </c>
      <c r="AE925" t="s">
        <v>1526</v>
      </c>
      <c r="AF925">
        <v>66.566000000000003</v>
      </c>
      <c r="AJ925" t="s">
        <v>2892</v>
      </c>
      <c r="AK925">
        <v>888.96600000000012</v>
      </c>
      <c r="AN925" t="s">
        <v>1883</v>
      </c>
      <c r="AO925">
        <v>1926.9359999999999</v>
      </c>
      <c r="AQ925" t="s">
        <v>1883</v>
      </c>
      <c r="AR925">
        <v>1926.9359999999999</v>
      </c>
      <c r="AV925" t="s">
        <v>1883</v>
      </c>
      <c r="AW925">
        <v>1926.9359999999999</v>
      </c>
      <c r="BA925" t="s">
        <v>379</v>
      </c>
      <c r="BB925" t="s">
        <v>10948</v>
      </c>
      <c r="BC925">
        <v>452.88</v>
      </c>
      <c r="BE925" t="s">
        <v>1369</v>
      </c>
      <c r="BF925" t="s">
        <v>10948</v>
      </c>
      <c r="BG925">
        <v>45.937000000000005</v>
      </c>
      <c r="BI925" t="s">
        <v>2012</v>
      </c>
      <c r="BJ925" t="s">
        <v>10948</v>
      </c>
      <c r="BK925">
        <v>301.46999999999997</v>
      </c>
      <c r="BM925" t="s">
        <v>261</v>
      </c>
      <c r="BN925" t="s">
        <v>10948</v>
      </c>
      <c r="BO925" t="s">
        <v>79</v>
      </c>
      <c r="BP925">
        <v>21.880000000000003</v>
      </c>
    </row>
    <row r="926" spans="1:68" x14ac:dyDescent="0.25">
      <c r="A926" t="s">
        <v>1516</v>
      </c>
      <c r="B926" t="s">
        <v>10948</v>
      </c>
      <c r="C926" t="s">
        <v>55</v>
      </c>
      <c r="D926">
        <v>318.43</v>
      </c>
      <c r="H926" s="1">
        <v>42747</v>
      </c>
      <c r="I926">
        <v>848.51999999999975</v>
      </c>
      <c r="K926" s="1">
        <v>42747</v>
      </c>
      <c r="L926">
        <v>848.51999999999975</v>
      </c>
      <c r="N926" s="1">
        <v>42023</v>
      </c>
      <c r="O926">
        <v>301.74200000000002</v>
      </c>
      <c r="Q926" s="1">
        <v>42626</v>
      </c>
      <c r="R926">
        <v>2374.7299999999996</v>
      </c>
      <c r="T926" s="1">
        <v>42233</v>
      </c>
      <c r="U926">
        <v>381.64</v>
      </c>
      <c r="Y926" t="s">
        <v>2901</v>
      </c>
      <c r="Z926">
        <v>54.575999999999993</v>
      </c>
      <c r="AB926" t="s">
        <v>1883</v>
      </c>
      <c r="AC926">
        <v>1926.9359999999999</v>
      </c>
      <c r="AE926" t="s">
        <v>1668</v>
      </c>
      <c r="AF926">
        <v>17.490000000000002</v>
      </c>
      <c r="AJ926" t="s">
        <v>1883</v>
      </c>
      <c r="AK926">
        <v>1926.9359999999999</v>
      </c>
      <c r="AN926" t="s">
        <v>2901</v>
      </c>
      <c r="AO926">
        <v>54.575999999999993</v>
      </c>
      <c r="AQ926" t="s">
        <v>2901</v>
      </c>
      <c r="AR926">
        <v>54.575999999999993</v>
      </c>
      <c r="AV926" t="s">
        <v>2901</v>
      </c>
      <c r="AW926">
        <v>54.575999999999993</v>
      </c>
      <c r="BA926" t="s">
        <v>2603</v>
      </c>
      <c r="BB926" t="s">
        <v>10948</v>
      </c>
      <c r="BC926">
        <v>34.58</v>
      </c>
      <c r="BE926" t="s">
        <v>3014</v>
      </c>
      <c r="BF926" t="s">
        <v>10948</v>
      </c>
      <c r="BG926">
        <v>45.68</v>
      </c>
      <c r="BI926" t="s">
        <v>1070</v>
      </c>
      <c r="BJ926" t="s">
        <v>10948</v>
      </c>
      <c r="BK926">
        <v>530.35199999999998</v>
      </c>
      <c r="BM926" t="s">
        <v>2508</v>
      </c>
      <c r="BN926" t="s">
        <v>10948</v>
      </c>
      <c r="BO926" t="s">
        <v>79</v>
      </c>
      <c r="BP926">
        <v>362.92</v>
      </c>
    </row>
    <row r="927" spans="1:68" x14ac:dyDescent="0.25">
      <c r="C927" t="s">
        <v>79</v>
      </c>
      <c r="D927">
        <v>245.64600000000002</v>
      </c>
      <c r="H927" s="1">
        <v>42748</v>
      </c>
      <c r="I927">
        <v>4619.329999999999</v>
      </c>
      <c r="K927" s="1">
        <v>42748</v>
      </c>
      <c r="L927">
        <v>4619.329999999999</v>
      </c>
      <c r="N927" s="1">
        <v>42021</v>
      </c>
      <c r="O927">
        <v>350.38400000000001</v>
      </c>
      <c r="Q927" s="1">
        <v>41754</v>
      </c>
      <c r="R927">
        <v>2379.9939999999997</v>
      </c>
      <c r="T927" s="1">
        <v>42922</v>
      </c>
      <c r="U927">
        <v>380.37800000000004</v>
      </c>
      <c r="Y927" t="s">
        <v>3149</v>
      </c>
      <c r="Z927">
        <v>42.419999999999995</v>
      </c>
      <c r="AB927" t="s">
        <v>2901</v>
      </c>
      <c r="AC927">
        <v>54.575999999999993</v>
      </c>
      <c r="AE927" t="s">
        <v>2942</v>
      </c>
      <c r="AF927">
        <v>746.83400000000006</v>
      </c>
      <c r="AJ927" t="s">
        <v>2901</v>
      </c>
      <c r="AK927">
        <v>54.575999999999993</v>
      </c>
      <c r="AN927" t="s">
        <v>3149</v>
      </c>
      <c r="AO927">
        <v>42.419999999999995</v>
      </c>
      <c r="AQ927" t="s">
        <v>3149</v>
      </c>
      <c r="AR927">
        <v>42.419999999999995</v>
      </c>
      <c r="AV927" t="s">
        <v>3149</v>
      </c>
      <c r="AW927">
        <v>42.419999999999995</v>
      </c>
      <c r="BA927" t="s">
        <v>2440</v>
      </c>
      <c r="BB927" t="s">
        <v>10948</v>
      </c>
      <c r="BC927">
        <v>266.25200000000001</v>
      </c>
      <c r="BE927" t="s">
        <v>1082</v>
      </c>
      <c r="BF927" t="s">
        <v>10948</v>
      </c>
      <c r="BG927">
        <v>45.504000000000005</v>
      </c>
      <c r="BI927" t="s">
        <v>2297</v>
      </c>
      <c r="BJ927" t="s">
        <v>10948</v>
      </c>
      <c r="BK927">
        <v>1913.3295999999998</v>
      </c>
      <c r="BM927" t="s">
        <v>2325</v>
      </c>
      <c r="BN927" t="s">
        <v>10948</v>
      </c>
      <c r="BO927" t="s">
        <v>79</v>
      </c>
      <c r="BP927">
        <v>17.04</v>
      </c>
    </row>
    <row r="928" spans="1:68" x14ac:dyDescent="0.25">
      <c r="C928" t="s">
        <v>21</v>
      </c>
      <c r="D928">
        <v>363.92</v>
      </c>
      <c r="H928" s="1">
        <v>42749</v>
      </c>
      <c r="I928">
        <v>1056.038</v>
      </c>
      <c r="K928" s="1">
        <v>42749</v>
      </c>
      <c r="L928">
        <v>1056.038</v>
      </c>
      <c r="N928" s="1">
        <v>42017</v>
      </c>
      <c r="O928">
        <v>622.27800000000002</v>
      </c>
      <c r="Q928" s="1">
        <v>42274</v>
      </c>
      <c r="R928">
        <v>2382.9580000000001</v>
      </c>
      <c r="T928" s="1">
        <v>42566</v>
      </c>
      <c r="U928">
        <v>380.20000000000005</v>
      </c>
      <c r="Y928" t="s">
        <v>915</v>
      </c>
      <c r="Z928">
        <v>54.6</v>
      </c>
      <c r="AB928" t="s">
        <v>3149</v>
      </c>
      <c r="AC928">
        <v>42.419999999999995</v>
      </c>
      <c r="AE928" t="s">
        <v>2576</v>
      </c>
      <c r="AF928">
        <v>121.392</v>
      </c>
      <c r="AJ928" t="s">
        <v>3149</v>
      </c>
      <c r="AK928">
        <v>42.419999999999995</v>
      </c>
      <c r="AN928" t="s">
        <v>915</v>
      </c>
      <c r="AO928">
        <v>54.6</v>
      </c>
      <c r="AQ928" t="s">
        <v>915</v>
      </c>
      <c r="AR928">
        <v>54.6</v>
      </c>
      <c r="AV928" t="s">
        <v>915</v>
      </c>
      <c r="AW928">
        <v>54.6</v>
      </c>
      <c r="BA928" t="s">
        <v>1684</v>
      </c>
      <c r="BB928" t="s">
        <v>10948</v>
      </c>
      <c r="BC928">
        <v>146.4</v>
      </c>
      <c r="BE928" t="s">
        <v>451</v>
      </c>
      <c r="BF928" t="s">
        <v>10948</v>
      </c>
      <c r="BG928">
        <v>45.36</v>
      </c>
      <c r="BI928" t="s">
        <v>3030</v>
      </c>
      <c r="BJ928" t="s">
        <v>10948</v>
      </c>
      <c r="BK928">
        <v>131.95599999999999</v>
      </c>
      <c r="BM928" t="s">
        <v>2996</v>
      </c>
      <c r="BN928" t="s">
        <v>10948</v>
      </c>
      <c r="BO928" t="s">
        <v>79</v>
      </c>
      <c r="BP928">
        <v>62.820000000000007</v>
      </c>
    </row>
    <row r="929" spans="1:68" x14ac:dyDescent="0.25">
      <c r="A929" t="s">
        <v>471</v>
      </c>
      <c r="B929" t="s">
        <v>10948</v>
      </c>
      <c r="C929" t="s">
        <v>79</v>
      </c>
      <c r="D929">
        <v>115.02</v>
      </c>
      <c r="H929" s="1">
        <v>42750</v>
      </c>
      <c r="I929">
        <v>2140.2799999999997</v>
      </c>
      <c r="K929" s="1">
        <v>42750</v>
      </c>
      <c r="L929">
        <v>2140.2799999999997</v>
      </c>
      <c r="N929" s="1">
        <v>42016</v>
      </c>
      <c r="O929">
        <v>854.61400000000003</v>
      </c>
      <c r="Q929" s="1">
        <v>42289</v>
      </c>
      <c r="R929">
        <v>2390.7580000000003</v>
      </c>
      <c r="T929" s="1">
        <v>41658</v>
      </c>
      <c r="U929">
        <v>378.59400000000005</v>
      </c>
      <c r="Y929" t="s">
        <v>2576</v>
      </c>
      <c r="Z929">
        <v>121.392</v>
      </c>
      <c r="AB929" t="s">
        <v>915</v>
      </c>
      <c r="AC929">
        <v>54.6</v>
      </c>
      <c r="AE929" t="s">
        <v>915</v>
      </c>
      <c r="AF929">
        <v>54.6</v>
      </c>
      <c r="AJ929" t="s">
        <v>915</v>
      </c>
      <c r="AK929">
        <v>54.6</v>
      </c>
      <c r="AN929" t="s">
        <v>2576</v>
      </c>
      <c r="AO929">
        <v>121.392</v>
      </c>
      <c r="AQ929" t="s">
        <v>2576</v>
      </c>
      <c r="AR929">
        <v>121.392</v>
      </c>
      <c r="AV929" t="s">
        <v>2576</v>
      </c>
      <c r="AW929">
        <v>121.392</v>
      </c>
      <c r="BA929" t="s">
        <v>3127</v>
      </c>
      <c r="BB929" t="s">
        <v>10948</v>
      </c>
      <c r="BC929">
        <v>2396.4</v>
      </c>
      <c r="BE929" t="s">
        <v>2047</v>
      </c>
      <c r="BF929" t="s">
        <v>10948</v>
      </c>
      <c r="BG929">
        <v>45.36</v>
      </c>
      <c r="BI929" t="s">
        <v>352</v>
      </c>
      <c r="BJ929" t="s">
        <v>10948</v>
      </c>
      <c r="BK929">
        <v>194.35200000000003</v>
      </c>
      <c r="BM929" t="s">
        <v>2348</v>
      </c>
      <c r="BN929" t="s">
        <v>10948</v>
      </c>
      <c r="BO929" t="s">
        <v>79</v>
      </c>
      <c r="BP929">
        <v>27.74</v>
      </c>
    </row>
    <row r="930" spans="1:68" x14ac:dyDescent="0.25">
      <c r="C930" t="s">
        <v>12</v>
      </c>
      <c r="D930">
        <v>63.9</v>
      </c>
      <c r="H930" s="1">
        <v>42751</v>
      </c>
      <c r="I930">
        <v>6230.2919999999995</v>
      </c>
      <c r="K930" s="1">
        <v>42751</v>
      </c>
      <c r="L930">
        <v>6230.2919999999995</v>
      </c>
      <c r="N930" s="1">
        <v>42014</v>
      </c>
      <c r="O930">
        <v>1018.1039999999999</v>
      </c>
      <c r="Q930" s="1">
        <v>42210</v>
      </c>
      <c r="R930">
        <v>2395.0240000000003</v>
      </c>
      <c r="T930" s="1">
        <v>42295</v>
      </c>
      <c r="U930">
        <v>378.49400000000003</v>
      </c>
      <c r="Y930" t="s">
        <v>2942</v>
      </c>
      <c r="Z930">
        <v>746.83400000000006</v>
      </c>
      <c r="AB930" t="s">
        <v>2576</v>
      </c>
      <c r="AC930">
        <v>121.392</v>
      </c>
      <c r="AE930" t="s">
        <v>3149</v>
      </c>
      <c r="AF930">
        <v>42.419999999999995</v>
      </c>
      <c r="AJ930" t="s">
        <v>2576</v>
      </c>
      <c r="AK930">
        <v>121.392</v>
      </c>
      <c r="AN930" t="s">
        <v>2942</v>
      </c>
      <c r="AO930">
        <v>746.83400000000006</v>
      </c>
      <c r="AQ930" t="s">
        <v>2942</v>
      </c>
      <c r="AR930">
        <v>746.83400000000006</v>
      </c>
      <c r="AV930" t="s">
        <v>2942</v>
      </c>
      <c r="AW930">
        <v>746.83400000000006</v>
      </c>
      <c r="BA930" t="s">
        <v>3246</v>
      </c>
      <c r="BB930" t="s">
        <v>10948</v>
      </c>
      <c r="BC930">
        <v>1619.82</v>
      </c>
      <c r="BE930" t="s">
        <v>147</v>
      </c>
      <c r="BF930" t="s">
        <v>10948</v>
      </c>
      <c r="BG930">
        <v>45.056000000000004</v>
      </c>
      <c r="BI930" t="s">
        <v>379</v>
      </c>
      <c r="BJ930" t="s">
        <v>10948</v>
      </c>
      <c r="BK930">
        <v>452.88</v>
      </c>
      <c r="BM930" t="s">
        <v>3193</v>
      </c>
      <c r="BN930" t="s">
        <v>10948</v>
      </c>
      <c r="BO930" t="s">
        <v>79</v>
      </c>
      <c r="BP930">
        <v>11.632</v>
      </c>
    </row>
    <row r="931" spans="1:68" x14ac:dyDescent="0.25">
      <c r="C931" t="s">
        <v>21</v>
      </c>
      <c r="D931">
        <v>12.78</v>
      </c>
      <c r="H931" s="1">
        <v>42754</v>
      </c>
      <c r="I931">
        <v>2013.7149999999997</v>
      </c>
      <c r="K931" s="1">
        <v>42754</v>
      </c>
      <c r="L931">
        <v>2013.7149999999997</v>
      </c>
      <c r="N931" s="1">
        <v>42013</v>
      </c>
      <c r="O931">
        <v>364.07</v>
      </c>
      <c r="Q931" s="1">
        <v>43001</v>
      </c>
      <c r="R931">
        <v>2395.7860000000005</v>
      </c>
      <c r="T931" s="1">
        <v>43089</v>
      </c>
      <c r="U931">
        <v>377.73599999999999</v>
      </c>
      <c r="Y931" t="s">
        <v>1668</v>
      </c>
      <c r="Z931">
        <v>17.490000000000002</v>
      </c>
      <c r="AB931" t="s">
        <v>2942</v>
      </c>
      <c r="AC931">
        <v>746.83400000000006</v>
      </c>
      <c r="AE931" t="s">
        <v>2901</v>
      </c>
      <c r="AF931">
        <v>54.575999999999993</v>
      </c>
      <c r="AJ931" t="s">
        <v>2942</v>
      </c>
      <c r="AK931">
        <v>746.83400000000006</v>
      </c>
      <c r="AN931" t="s">
        <v>1668</v>
      </c>
      <c r="AO931">
        <v>17.490000000000002</v>
      </c>
      <c r="AQ931" t="s">
        <v>1668</v>
      </c>
      <c r="AR931">
        <v>17.490000000000002</v>
      </c>
      <c r="AV931" t="s">
        <v>1668</v>
      </c>
      <c r="AW931">
        <v>17.490000000000002</v>
      </c>
      <c r="BA931" t="s">
        <v>2046</v>
      </c>
      <c r="BB931" t="s">
        <v>10948</v>
      </c>
      <c r="BC931">
        <v>59.993999999999993</v>
      </c>
      <c r="BE931" t="s">
        <v>1301</v>
      </c>
      <c r="BF931" t="s">
        <v>10948</v>
      </c>
      <c r="BG931">
        <v>44.982000000000006</v>
      </c>
      <c r="BI931" t="s">
        <v>2603</v>
      </c>
      <c r="BJ931" t="s">
        <v>10948</v>
      </c>
      <c r="BK931">
        <v>34.58</v>
      </c>
      <c r="BM931" t="s">
        <v>2496</v>
      </c>
      <c r="BN931" t="s">
        <v>10948</v>
      </c>
      <c r="BO931" t="s">
        <v>79</v>
      </c>
      <c r="BP931">
        <v>22.72</v>
      </c>
    </row>
    <row r="932" spans="1:68" x14ac:dyDescent="0.25">
      <c r="A932" t="s">
        <v>1981</v>
      </c>
      <c r="B932" t="s">
        <v>10948</v>
      </c>
      <c r="C932" t="s">
        <v>21</v>
      </c>
      <c r="D932">
        <v>431.97600000000006</v>
      </c>
      <c r="H932" s="1">
        <v>42755</v>
      </c>
      <c r="I932">
        <v>767.83800000000008</v>
      </c>
      <c r="K932" s="1">
        <v>42755</v>
      </c>
      <c r="L932">
        <v>767.83800000000008</v>
      </c>
      <c r="N932" s="1">
        <v>42010</v>
      </c>
      <c r="O932">
        <v>31.538000000000004</v>
      </c>
      <c r="Q932" s="1">
        <v>42940</v>
      </c>
      <c r="R932">
        <v>2399.96</v>
      </c>
      <c r="T932" s="1">
        <v>42290</v>
      </c>
      <c r="U932">
        <v>371.65999999999997</v>
      </c>
      <c r="Y932" t="s">
        <v>1526</v>
      </c>
      <c r="Z932">
        <v>66.566000000000003</v>
      </c>
      <c r="AB932" t="s">
        <v>1668</v>
      </c>
      <c r="AC932">
        <v>17.490000000000002</v>
      </c>
      <c r="AE932" t="s">
        <v>1883</v>
      </c>
      <c r="AF932">
        <v>1926.9359999999999</v>
      </c>
      <c r="AJ932" t="s">
        <v>1668</v>
      </c>
      <c r="AK932">
        <v>17.490000000000002</v>
      </c>
      <c r="AN932" t="s">
        <v>1526</v>
      </c>
      <c r="AO932">
        <v>66.566000000000003</v>
      </c>
      <c r="AQ932" t="s">
        <v>1526</v>
      </c>
      <c r="AR932">
        <v>66.566000000000003</v>
      </c>
      <c r="AV932" t="s">
        <v>1526</v>
      </c>
      <c r="AW932">
        <v>66.566000000000003</v>
      </c>
      <c r="BA932" t="s">
        <v>1257</v>
      </c>
      <c r="BB932" t="s">
        <v>10948</v>
      </c>
      <c r="BC932">
        <v>774.04200000000003</v>
      </c>
      <c r="BE932" t="s">
        <v>510</v>
      </c>
      <c r="BF932" t="s">
        <v>10948</v>
      </c>
      <c r="BG932">
        <v>44.847999999999992</v>
      </c>
      <c r="BI932" t="s">
        <v>2440</v>
      </c>
      <c r="BJ932" t="s">
        <v>10948</v>
      </c>
      <c r="BK932">
        <v>266.25200000000001</v>
      </c>
      <c r="BM932" t="s">
        <v>883</v>
      </c>
      <c r="BN932" t="s">
        <v>10948</v>
      </c>
      <c r="BO932" t="s">
        <v>79</v>
      </c>
      <c r="BP932">
        <v>7.76</v>
      </c>
    </row>
    <row r="933" spans="1:68" x14ac:dyDescent="0.25">
      <c r="A933" t="s">
        <v>739</v>
      </c>
      <c r="B933" t="s">
        <v>10948</v>
      </c>
      <c r="C933" t="s">
        <v>79</v>
      </c>
      <c r="D933">
        <v>459.95</v>
      </c>
      <c r="H933" s="1">
        <v>42756</v>
      </c>
      <c r="I933">
        <v>2546.643</v>
      </c>
      <c r="K933" s="1">
        <v>42756</v>
      </c>
      <c r="L933">
        <v>2546.643</v>
      </c>
      <c r="N933" s="1">
        <v>42009</v>
      </c>
      <c r="O933">
        <v>295.27200000000005</v>
      </c>
      <c r="Q933" s="1">
        <v>41856</v>
      </c>
      <c r="R933">
        <v>2408.7239999999997</v>
      </c>
      <c r="T933" s="1">
        <v>41713</v>
      </c>
      <c r="U933">
        <v>370.78200000000004</v>
      </c>
      <c r="Y933" t="s">
        <v>263</v>
      </c>
      <c r="Z933">
        <v>197.82</v>
      </c>
      <c r="AB933" t="s">
        <v>1526</v>
      </c>
      <c r="AC933">
        <v>66.566000000000003</v>
      </c>
      <c r="AE933" t="s">
        <v>2892</v>
      </c>
      <c r="AF933">
        <v>888.96600000000012</v>
      </c>
      <c r="AJ933" t="s">
        <v>1526</v>
      </c>
      <c r="AK933">
        <v>66.566000000000003</v>
      </c>
      <c r="AN933" t="s">
        <v>263</v>
      </c>
      <c r="AO933">
        <v>197.82</v>
      </c>
      <c r="AQ933" t="s">
        <v>263</v>
      </c>
      <c r="AR933">
        <v>197.82</v>
      </c>
      <c r="AV933" t="s">
        <v>263</v>
      </c>
      <c r="AW933">
        <v>197.82</v>
      </c>
      <c r="BA933" t="s">
        <v>2078</v>
      </c>
      <c r="BB933" t="s">
        <v>10948</v>
      </c>
      <c r="BC933">
        <v>543.93600000000004</v>
      </c>
      <c r="BE933" t="s">
        <v>2387</v>
      </c>
      <c r="BF933" t="s">
        <v>10948</v>
      </c>
      <c r="BG933">
        <v>44.800000000000004</v>
      </c>
      <c r="BI933" t="s">
        <v>1684</v>
      </c>
      <c r="BJ933" t="s">
        <v>10948</v>
      </c>
      <c r="BK933">
        <v>146.4</v>
      </c>
      <c r="BM933" t="s">
        <v>2495</v>
      </c>
      <c r="BN933" t="s">
        <v>10948</v>
      </c>
      <c r="BO933" t="s">
        <v>79</v>
      </c>
      <c r="BP933">
        <v>121.03</v>
      </c>
    </row>
    <row r="934" spans="1:68" x14ac:dyDescent="0.25">
      <c r="A934" t="s">
        <v>748</v>
      </c>
      <c r="B934" t="s">
        <v>10948</v>
      </c>
      <c r="C934" t="s">
        <v>79</v>
      </c>
      <c r="D934">
        <v>339.13600000000002</v>
      </c>
      <c r="H934" s="1">
        <v>42757</v>
      </c>
      <c r="I934">
        <v>4212.3719999999994</v>
      </c>
      <c r="K934" s="1">
        <v>42757</v>
      </c>
      <c r="L934">
        <v>4212.3719999999994</v>
      </c>
      <c r="N934" s="1">
        <v>42008</v>
      </c>
      <c r="O934">
        <v>264.46000000000004</v>
      </c>
      <c r="Q934" s="1">
        <v>43046</v>
      </c>
      <c r="R934">
        <v>2413.3779999999997</v>
      </c>
      <c r="T934" s="1">
        <v>41702</v>
      </c>
      <c r="U934">
        <v>370.45200000000006</v>
      </c>
      <c r="Y934" t="s">
        <v>2927</v>
      </c>
      <c r="Z934">
        <v>442.55399999999992</v>
      </c>
      <c r="AB934" t="s">
        <v>263</v>
      </c>
      <c r="AC934">
        <v>197.82</v>
      </c>
      <c r="AE934" t="s">
        <v>2453</v>
      </c>
      <c r="AF934">
        <v>443.67999999999995</v>
      </c>
      <c r="AJ934" t="s">
        <v>263</v>
      </c>
      <c r="AK934">
        <v>197.82</v>
      </c>
      <c r="AN934" t="s">
        <v>2927</v>
      </c>
      <c r="AO934">
        <v>442.55399999999992</v>
      </c>
      <c r="AQ934" t="s">
        <v>2927</v>
      </c>
      <c r="AR934">
        <v>442.55399999999992</v>
      </c>
      <c r="AV934" t="s">
        <v>2927</v>
      </c>
      <c r="AW934">
        <v>442.55399999999992</v>
      </c>
      <c r="BA934" t="s">
        <v>2438</v>
      </c>
      <c r="BB934" t="s">
        <v>10948</v>
      </c>
      <c r="BC934">
        <v>211.16800000000001</v>
      </c>
      <c r="BE934" t="s">
        <v>742</v>
      </c>
      <c r="BF934" t="s">
        <v>10948</v>
      </c>
      <c r="BG934">
        <v>44.506</v>
      </c>
      <c r="BI934" t="s">
        <v>3127</v>
      </c>
      <c r="BJ934" t="s">
        <v>10948</v>
      </c>
      <c r="BK934">
        <v>2396.4</v>
      </c>
      <c r="BM934" t="s">
        <v>1092</v>
      </c>
      <c r="BN934" t="s">
        <v>10948</v>
      </c>
      <c r="BO934" t="s">
        <v>79</v>
      </c>
      <c r="BP934">
        <v>6.84</v>
      </c>
    </row>
    <row r="935" spans="1:68" x14ac:dyDescent="0.25">
      <c r="A935" t="s">
        <v>966</v>
      </c>
      <c r="B935" t="s">
        <v>10948</v>
      </c>
      <c r="C935" t="s">
        <v>79</v>
      </c>
      <c r="D935">
        <v>68.238</v>
      </c>
      <c r="H935" s="1">
        <v>42758</v>
      </c>
      <c r="I935">
        <v>450.33400000000006</v>
      </c>
      <c r="K935" s="1">
        <v>42758</v>
      </c>
      <c r="L935">
        <v>450.33400000000006</v>
      </c>
      <c r="N935" s="1">
        <v>42007</v>
      </c>
      <c r="O935">
        <v>1768.2215999999999</v>
      </c>
      <c r="Q935" s="1">
        <v>42041</v>
      </c>
      <c r="R935">
        <v>2432.5440000000003</v>
      </c>
      <c r="T935" s="1">
        <v>41877</v>
      </c>
      <c r="U935">
        <v>366.81000000000006</v>
      </c>
      <c r="Y935" t="s">
        <v>1718</v>
      </c>
      <c r="Z935">
        <v>215.89199999999997</v>
      </c>
      <c r="AB935" t="s">
        <v>2927</v>
      </c>
      <c r="AC935">
        <v>442.55399999999992</v>
      </c>
      <c r="AE935" t="s">
        <v>1009</v>
      </c>
      <c r="AF935">
        <v>350.20400000000006</v>
      </c>
      <c r="AJ935" t="s">
        <v>2927</v>
      </c>
      <c r="AK935">
        <v>442.55399999999992</v>
      </c>
      <c r="AN935" t="s">
        <v>1718</v>
      </c>
      <c r="AO935">
        <v>215.89199999999997</v>
      </c>
      <c r="AQ935" t="s">
        <v>1718</v>
      </c>
      <c r="AR935">
        <v>215.89199999999997</v>
      </c>
      <c r="AV935" t="s">
        <v>1718</v>
      </c>
      <c r="AW935">
        <v>215.89199999999997</v>
      </c>
      <c r="BA935" t="s">
        <v>1957</v>
      </c>
      <c r="BB935" t="s">
        <v>10948</v>
      </c>
      <c r="BC935">
        <v>1763.9100000000003</v>
      </c>
      <c r="BE935" t="s">
        <v>3159</v>
      </c>
      <c r="BF935" t="s">
        <v>10948</v>
      </c>
      <c r="BG935">
        <v>44.460000000000008</v>
      </c>
      <c r="BI935" t="s">
        <v>3246</v>
      </c>
      <c r="BJ935" t="s">
        <v>10948</v>
      </c>
      <c r="BK935">
        <v>1619.82</v>
      </c>
      <c r="BM935" t="s">
        <v>223</v>
      </c>
      <c r="BN935" t="s">
        <v>10948</v>
      </c>
      <c r="BO935" t="s">
        <v>79</v>
      </c>
      <c r="BP935">
        <v>17.216000000000001</v>
      </c>
    </row>
    <row r="936" spans="1:68" x14ac:dyDescent="0.25">
      <c r="A936" t="s">
        <v>1113</v>
      </c>
      <c r="B936" t="s">
        <v>10948</v>
      </c>
      <c r="C936" t="s">
        <v>12</v>
      </c>
      <c r="D936">
        <v>244.768</v>
      </c>
      <c r="H936" s="1">
        <v>42759</v>
      </c>
      <c r="I936">
        <v>418.66600000000005</v>
      </c>
      <c r="K936" s="1">
        <v>42759</v>
      </c>
      <c r="L936">
        <v>418.66600000000005</v>
      </c>
      <c r="N936" s="1">
        <v>42006</v>
      </c>
      <c r="O936">
        <v>1932.096</v>
      </c>
      <c r="Q936" s="1">
        <v>42510</v>
      </c>
      <c r="R936">
        <v>2471.913</v>
      </c>
      <c r="T936" s="1">
        <v>42013</v>
      </c>
      <c r="U936">
        <v>364.07</v>
      </c>
      <c r="Y936" t="s">
        <v>1364</v>
      </c>
      <c r="Z936">
        <v>223.88799999999998</v>
      </c>
      <c r="AB936" t="s">
        <v>1718</v>
      </c>
      <c r="AC936">
        <v>215.89199999999997</v>
      </c>
      <c r="AE936" t="s">
        <v>222</v>
      </c>
      <c r="AF936">
        <v>357</v>
      </c>
      <c r="AJ936" t="s">
        <v>1718</v>
      </c>
      <c r="AK936">
        <v>215.89199999999997</v>
      </c>
      <c r="AN936" t="s">
        <v>1364</v>
      </c>
      <c r="AO936">
        <v>223.88799999999998</v>
      </c>
      <c r="AQ936" t="s">
        <v>1364</v>
      </c>
      <c r="AR936">
        <v>223.88799999999998</v>
      </c>
      <c r="AV936" t="s">
        <v>1364</v>
      </c>
      <c r="AW936">
        <v>223.88799999999998</v>
      </c>
      <c r="BA936" t="s">
        <v>2601</v>
      </c>
      <c r="BB936" t="s">
        <v>10948</v>
      </c>
      <c r="BC936">
        <v>449.97</v>
      </c>
      <c r="BE936" t="s">
        <v>1667</v>
      </c>
      <c r="BF936" t="s">
        <v>10948</v>
      </c>
      <c r="BG936">
        <v>44.400000000000006</v>
      </c>
      <c r="BI936" t="s">
        <v>2046</v>
      </c>
      <c r="BJ936" t="s">
        <v>10948</v>
      </c>
      <c r="BK936">
        <v>59.993999999999993</v>
      </c>
      <c r="BM936" t="s">
        <v>1157</v>
      </c>
      <c r="BN936" t="s">
        <v>10948</v>
      </c>
      <c r="BO936" t="s">
        <v>79</v>
      </c>
      <c r="BP936">
        <v>12.192</v>
      </c>
    </row>
    <row r="937" spans="1:68" x14ac:dyDescent="0.25">
      <c r="C937" t="s">
        <v>21</v>
      </c>
      <c r="D937">
        <v>61.192</v>
      </c>
      <c r="H937" s="1">
        <v>42761</v>
      </c>
      <c r="I937">
        <v>3055.28</v>
      </c>
      <c r="K937" s="1">
        <v>42761</v>
      </c>
      <c r="L937">
        <v>3055.28</v>
      </c>
      <c r="N937" s="1">
        <v>42004</v>
      </c>
      <c r="O937">
        <v>5253.27</v>
      </c>
      <c r="Q937" s="1">
        <v>42544</v>
      </c>
      <c r="R937">
        <v>2475.0940000000005</v>
      </c>
      <c r="T937" s="1">
        <v>42972</v>
      </c>
      <c r="U937">
        <v>361.98800000000006</v>
      </c>
      <c r="Y937" t="s">
        <v>1578</v>
      </c>
      <c r="Z937">
        <v>284.10399999999998</v>
      </c>
      <c r="AB937" t="s">
        <v>1364</v>
      </c>
      <c r="AC937">
        <v>223.88799999999998</v>
      </c>
      <c r="AE937" t="s">
        <v>370</v>
      </c>
      <c r="AF937">
        <v>467.22</v>
      </c>
      <c r="AJ937" t="s">
        <v>1364</v>
      </c>
      <c r="AK937">
        <v>223.88799999999998</v>
      </c>
      <c r="AN937" t="s">
        <v>1578</v>
      </c>
      <c r="AO937">
        <v>284.10399999999998</v>
      </c>
      <c r="AQ937" t="s">
        <v>1578</v>
      </c>
      <c r="AR937">
        <v>284.10399999999998</v>
      </c>
      <c r="AV937" t="s">
        <v>1578</v>
      </c>
      <c r="AW937">
        <v>284.10399999999998</v>
      </c>
      <c r="BA937" t="s">
        <v>923</v>
      </c>
      <c r="BB937" t="s">
        <v>10948</v>
      </c>
      <c r="BC937">
        <v>294.33600000000001</v>
      </c>
      <c r="BE937" t="s">
        <v>1644</v>
      </c>
      <c r="BF937" t="s">
        <v>10948</v>
      </c>
      <c r="BG937">
        <v>44.39200000000001</v>
      </c>
      <c r="BI937" t="s">
        <v>1257</v>
      </c>
      <c r="BJ937" t="s">
        <v>10948</v>
      </c>
      <c r="BK937">
        <v>774.04200000000003</v>
      </c>
      <c r="BM937" t="s">
        <v>1135</v>
      </c>
      <c r="BN937" t="s">
        <v>10948</v>
      </c>
      <c r="BO937" t="s">
        <v>79</v>
      </c>
      <c r="BP937">
        <v>59.48</v>
      </c>
    </row>
    <row r="938" spans="1:68" x14ac:dyDescent="0.25">
      <c r="A938" t="s">
        <v>1371</v>
      </c>
      <c r="B938" t="s">
        <v>10948</v>
      </c>
      <c r="C938" t="s">
        <v>12</v>
      </c>
      <c r="D938">
        <v>62.192000000000007</v>
      </c>
      <c r="H938" s="1">
        <v>42762</v>
      </c>
      <c r="I938">
        <v>331.91399999999999</v>
      </c>
      <c r="K938" s="1">
        <v>42762</v>
      </c>
      <c r="L938">
        <v>331.91399999999999</v>
      </c>
      <c r="N938" s="1">
        <v>42003</v>
      </c>
      <c r="O938">
        <v>2172.6510000000003</v>
      </c>
      <c r="Q938" s="1">
        <v>42085</v>
      </c>
      <c r="R938">
        <v>2481.424</v>
      </c>
      <c r="T938" s="1">
        <v>42926</v>
      </c>
      <c r="U938">
        <v>359.214</v>
      </c>
      <c r="Y938" t="s">
        <v>630</v>
      </c>
      <c r="Z938">
        <v>225.03600000000003</v>
      </c>
      <c r="AB938" t="s">
        <v>1578</v>
      </c>
      <c r="AC938">
        <v>284.10399999999998</v>
      </c>
      <c r="AE938" t="s">
        <v>3114</v>
      </c>
      <c r="AF938">
        <v>154.56000000000003</v>
      </c>
      <c r="AJ938" t="s">
        <v>1578</v>
      </c>
      <c r="AK938">
        <v>284.10399999999998</v>
      </c>
      <c r="AN938" t="s">
        <v>630</v>
      </c>
      <c r="AO938">
        <v>225.03600000000003</v>
      </c>
      <c r="AQ938" t="s">
        <v>630</v>
      </c>
      <c r="AR938">
        <v>225.03600000000003</v>
      </c>
      <c r="AV938" t="s">
        <v>630</v>
      </c>
      <c r="AW938">
        <v>225.03600000000003</v>
      </c>
      <c r="BA938" t="s">
        <v>511</v>
      </c>
      <c r="BB938" t="s">
        <v>10948</v>
      </c>
      <c r="BC938">
        <v>63.936000000000007</v>
      </c>
      <c r="BE938" t="s">
        <v>879</v>
      </c>
      <c r="BF938" t="s">
        <v>10948</v>
      </c>
      <c r="BG938">
        <v>44.339999999999996</v>
      </c>
      <c r="BI938" t="s">
        <v>2078</v>
      </c>
      <c r="BJ938" t="s">
        <v>10948</v>
      </c>
      <c r="BK938">
        <v>543.93600000000004</v>
      </c>
      <c r="BM938" t="s">
        <v>185</v>
      </c>
      <c r="BN938" t="s">
        <v>10948</v>
      </c>
      <c r="BO938" t="s">
        <v>79</v>
      </c>
      <c r="BP938">
        <v>12.192</v>
      </c>
    </row>
    <row r="939" spans="1:68" x14ac:dyDescent="0.25">
      <c r="C939" t="s">
        <v>21</v>
      </c>
      <c r="D939">
        <v>39.468000000000004</v>
      </c>
      <c r="H939" s="1">
        <v>42763</v>
      </c>
      <c r="I939">
        <v>1007.52</v>
      </c>
      <c r="K939" s="1">
        <v>42763</v>
      </c>
      <c r="L939">
        <v>1007.52</v>
      </c>
      <c r="N939" s="1">
        <v>42002</v>
      </c>
      <c r="O939">
        <v>2072.096</v>
      </c>
      <c r="Q939" s="1">
        <v>41798</v>
      </c>
      <c r="R939">
        <v>2501.2640000000001</v>
      </c>
      <c r="T939" s="1">
        <v>41907</v>
      </c>
      <c r="U939">
        <v>354.8888</v>
      </c>
      <c r="Y939" t="s">
        <v>1909</v>
      </c>
      <c r="Z939">
        <v>161.32000000000002</v>
      </c>
      <c r="AB939" t="s">
        <v>630</v>
      </c>
      <c r="AC939">
        <v>225.03600000000003</v>
      </c>
      <c r="AE939" t="s">
        <v>653</v>
      </c>
      <c r="AF939">
        <v>1007.1520000000003</v>
      </c>
      <c r="AJ939" t="s">
        <v>630</v>
      </c>
      <c r="AK939">
        <v>225.03600000000003</v>
      </c>
      <c r="AN939" t="s">
        <v>1909</v>
      </c>
      <c r="AO939">
        <v>161.32000000000002</v>
      </c>
      <c r="AQ939" t="s">
        <v>1909</v>
      </c>
      <c r="AR939">
        <v>161.32000000000002</v>
      </c>
      <c r="AV939" t="s">
        <v>1909</v>
      </c>
      <c r="AW939">
        <v>161.32000000000002</v>
      </c>
      <c r="BA939" t="s">
        <v>1554</v>
      </c>
      <c r="BB939" t="s">
        <v>10948</v>
      </c>
      <c r="BC939">
        <v>27.792000000000002</v>
      </c>
      <c r="BE939" t="s">
        <v>2826</v>
      </c>
      <c r="BF939" t="s">
        <v>10948</v>
      </c>
      <c r="BG939">
        <v>44.25200000000001</v>
      </c>
      <c r="BI939" t="s">
        <v>2438</v>
      </c>
      <c r="BJ939" t="s">
        <v>10948</v>
      </c>
      <c r="BK939">
        <v>211.16800000000001</v>
      </c>
      <c r="BM939" t="s">
        <v>664</v>
      </c>
      <c r="BN939" t="s">
        <v>10948</v>
      </c>
      <c r="BO939" t="s">
        <v>79</v>
      </c>
      <c r="BP939">
        <v>29.800000000000004</v>
      </c>
    </row>
    <row r="940" spans="1:68" x14ac:dyDescent="0.25">
      <c r="A940" t="s">
        <v>822</v>
      </c>
      <c r="B940" t="s">
        <v>10948</v>
      </c>
      <c r="C940" t="s">
        <v>79</v>
      </c>
      <c r="D940">
        <v>54.96</v>
      </c>
      <c r="H940" s="1">
        <v>42764</v>
      </c>
      <c r="I940">
        <v>294.84200000000004</v>
      </c>
      <c r="K940" s="1">
        <v>42764</v>
      </c>
      <c r="L940">
        <v>294.84200000000004</v>
      </c>
      <c r="N940" s="1">
        <v>42001</v>
      </c>
      <c r="O940">
        <v>3732.2960000000003</v>
      </c>
      <c r="Q940" s="1">
        <v>43011</v>
      </c>
      <c r="R940">
        <v>2504.4799999999996</v>
      </c>
      <c r="T940" s="1">
        <v>42806</v>
      </c>
      <c r="U940">
        <v>353.28000000000003</v>
      </c>
      <c r="Y940" t="s">
        <v>1462</v>
      </c>
      <c r="Z940">
        <v>1727.0640000000001</v>
      </c>
      <c r="AB940" t="s">
        <v>1909</v>
      </c>
      <c r="AC940">
        <v>161.32000000000002</v>
      </c>
      <c r="AE940" t="s">
        <v>2450</v>
      </c>
      <c r="AF940">
        <v>2659.84</v>
      </c>
      <c r="AJ940" t="s">
        <v>1909</v>
      </c>
      <c r="AK940">
        <v>161.32000000000002</v>
      </c>
      <c r="AN940" t="s">
        <v>1462</v>
      </c>
      <c r="AO940">
        <v>1727.0640000000001</v>
      </c>
      <c r="AQ940" t="s">
        <v>1462</v>
      </c>
      <c r="AR940">
        <v>1727.0640000000001</v>
      </c>
      <c r="AV940" t="s">
        <v>1462</v>
      </c>
      <c r="AW940">
        <v>1727.0640000000001</v>
      </c>
      <c r="BA940" t="s">
        <v>1059</v>
      </c>
      <c r="BB940" t="s">
        <v>10948</v>
      </c>
      <c r="BC940">
        <v>8.64</v>
      </c>
      <c r="BE940" t="s">
        <v>284</v>
      </c>
      <c r="BF940" t="s">
        <v>10948</v>
      </c>
      <c r="BG940">
        <v>44.24</v>
      </c>
      <c r="BI940" t="s">
        <v>1957</v>
      </c>
      <c r="BJ940" t="s">
        <v>10948</v>
      </c>
      <c r="BK940">
        <v>1763.9100000000003</v>
      </c>
      <c r="BM940" t="s">
        <v>1246</v>
      </c>
      <c r="BN940" t="s">
        <v>10948</v>
      </c>
      <c r="BO940" t="s">
        <v>79</v>
      </c>
      <c r="BP940">
        <v>32.54</v>
      </c>
    </row>
    <row r="941" spans="1:68" x14ac:dyDescent="0.25">
      <c r="A941" t="s">
        <v>500</v>
      </c>
      <c r="B941" t="s">
        <v>10948</v>
      </c>
      <c r="C941" t="s">
        <v>55</v>
      </c>
      <c r="D941">
        <v>128.39999999999998</v>
      </c>
      <c r="H941" s="1">
        <v>42765</v>
      </c>
      <c r="I941">
        <v>3749.335</v>
      </c>
      <c r="K941" s="1">
        <v>42765</v>
      </c>
      <c r="L941">
        <v>3749.335</v>
      </c>
      <c r="N941" s="1">
        <v>42000</v>
      </c>
      <c r="O941">
        <v>2966.3880000000004</v>
      </c>
      <c r="Q941" s="1">
        <v>42988</v>
      </c>
      <c r="R941">
        <v>2506.6460000000006</v>
      </c>
      <c r="T941" s="1">
        <v>41833</v>
      </c>
      <c r="U941">
        <v>351.21600000000001</v>
      </c>
      <c r="Y941" t="s">
        <v>1767</v>
      </c>
      <c r="Z941">
        <v>3158.0639999999994</v>
      </c>
      <c r="AB941" t="s">
        <v>1462</v>
      </c>
      <c r="AC941">
        <v>1727.0640000000001</v>
      </c>
      <c r="AE941" t="s">
        <v>1006</v>
      </c>
      <c r="AF941">
        <v>2098.88</v>
      </c>
      <c r="AJ941" t="s">
        <v>1462</v>
      </c>
      <c r="AK941">
        <v>1727.0640000000001</v>
      </c>
      <c r="AN941" t="s">
        <v>1767</v>
      </c>
      <c r="AO941">
        <v>3158.0639999999994</v>
      </c>
      <c r="AQ941" t="s">
        <v>1767</v>
      </c>
      <c r="AR941">
        <v>3158.0639999999994</v>
      </c>
      <c r="AV941" t="s">
        <v>1767</v>
      </c>
      <c r="AW941">
        <v>3158.0639999999994</v>
      </c>
      <c r="BA941" t="s">
        <v>1738</v>
      </c>
      <c r="BB941" t="s">
        <v>10948</v>
      </c>
      <c r="BC941">
        <v>91.474999999999994</v>
      </c>
      <c r="BE941" t="s">
        <v>1321</v>
      </c>
      <c r="BF941" t="s">
        <v>10948</v>
      </c>
      <c r="BG941">
        <v>44.19</v>
      </c>
      <c r="BI941" t="s">
        <v>2601</v>
      </c>
      <c r="BJ941" t="s">
        <v>10948</v>
      </c>
      <c r="BK941">
        <v>449.97</v>
      </c>
      <c r="BM941" t="s">
        <v>92</v>
      </c>
      <c r="BN941" t="s">
        <v>10948</v>
      </c>
      <c r="BO941" t="s">
        <v>79</v>
      </c>
      <c r="BP941">
        <v>12.76</v>
      </c>
    </row>
    <row r="942" spans="1:68" x14ac:dyDescent="0.25">
      <c r="A942" t="s">
        <v>2612</v>
      </c>
      <c r="B942" t="s">
        <v>10948</v>
      </c>
      <c r="C942" t="s">
        <v>55</v>
      </c>
      <c r="D942">
        <v>115.136</v>
      </c>
      <c r="H942" s="1">
        <v>42768</v>
      </c>
      <c r="I942">
        <v>913.35400000000004</v>
      </c>
      <c r="K942" s="1">
        <v>42768</v>
      </c>
      <c r="L942">
        <v>913.35400000000004</v>
      </c>
      <c r="N942" s="1">
        <v>41999</v>
      </c>
      <c r="O942">
        <v>2041.4139999999998</v>
      </c>
      <c r="Q942" s="1">
        <v>42322</v>
      </c>
      <c r="R942">
        <v>2512.71</v>
      </c>
      <c r="T942" s="1">
        <v>42021</v>
      </c>
      <c r="U942">
        <v>350.38400000000001</v>
      </c>
      <c r="Y942" t="s">
        <v>2733</v>
      </c>
      <c r="Z942">
        <v>2018.7020000000002</v>
      </c>
      <c r="AB942" t="s">
        <v>1767</v>
      </c>
      <c r="AC942">
        <v>3158.0639999999994</v>
      </c>
      <c r="AE942" t="s">
        <v>785</v>
      </c>
      <c r="AF942">
        <v>477.65999999999997</v>
      </c>
      <c r="AJ942" t="s">
        <v>1767</v>
      </c>
      <c r="AK942">
        <v>3158.0639999999994</v>
      </c>
      <c r="AN942" t="s">
        <v>2733</v>
      </c>
      <c r="AO942">
        <v>2018.7020000000002</v>
      </c>
      <c r="AQ942" t="s">
        <v>2733</v>
      </c>
      <c r="AR942">
        <v>2018.7020000000002</v>
      </c>
      <c r="AV942" t="s">
        <v>2733</v>
      </c>
      <c r="AW942">
        <v>2018.7020000000002</v>
      </c>
      <c r="BA942" t="s">
        <v>510</v>
      </c>
      <c r="BB942" t="s">
        <v>10948</v>
      </c>
      <c r="BC942">
        <v>44.847999999999992</v>
      </c>
      <c r="BE942" t="s">
        <v>3114</v>
      </c>
      <c r="BF942" t="s">
        <v>10948</v>
      </c>
      <c r="BG942">
        <v>44.160000000000004</v>
      </c>
      <c r="BI942" t="s">
        <v>923</v>
      </c>
      <c r="BJ942" t="s">
        <v>10948</v>
      </c>
      <c r="BK942">
        <v>294.33600000000001</v>
      </c>
      <c r="BM942" t="s">
        <v>2431</v>
      </c>
      <c r="BN942" t="s">
        <v>10948</v>
      </c>
      <c r="BO942" t="s">
        <v>79</v>
      </c>
      <c r="BP942">
        <v>2.6280000000000001</v>
      </c>
    </row>
    <row r="943" spans="1:68" x14ac:dyDescent="0.25">
      <c r="A943" t="s">
        <v>1844</v>
      </c>
      <c r="B943" t="s">
        <v>10948</v>
      </c>
      <c r="C943" t="s">
        <v>21</v>
      </c>
      <c r="D943">
        <v>35.984000000000002</v>
      </c>
      <c r="H943" s="1">
        <v>42769</v>
      </c>
      <c r="I943">
        <v>922.327</v>
      </c>
      <c r="K943" s="1">
        <v>42769</v>
      </c>
      <c r="L943">
        <v>922.327</v>
      </c>
      <c r="N943" s="1">
        <v>41997</v>
      </c>
      <c r="O943">
        <v>1950.202</v>
      </c>
      <c r="Q943" s="1">
        <v>42896</v>
      </c>
      <c r="R943">
        <v>2513.3429999999998</v>
      </c>
      <c r="T943" s="1">
        <v>42507</v>
      </c>
      <c r="U943">
        <v>346.92200000000003</v>
      </c>
      <c r="Y943" t="s">
        <v>3169</v>
      </c>
      <c r="Z943">
        <v>2159.8200000000002</v>
      </c>
      <c r="AB943" t="s">
        <v>2733</v>
      </c>
      <c r="AC943">
        <v>2018.7020000000002</v>
      </c>
      <c r="AE943" t="s">
        <v>1493</v>
      </c>
      <c r="AF943">
        <v>699.89999999999986</v>
      </c>
      <c r="AJ943" t="s">
        <v>2733</v>
      </c>
      <c r="AK943">
        <v>2018.7020000000002</v>
      </c>
      <c r="AN943" t="s">
        <v>3169</v>
      </c>
      <c r="AO943">
        <v>2159.8200000000002</v>
      </c>
      <c r="AQ943" t="s">
        <v>3169</v>
      </c>
      <c r="AR943">
        <v>2159.8200000000002</v>
      </c>
      <c r="AV943" t="s">
        <v>3169</v>
      </c>
      <c r="AW943">
        <v>2159.8200000000002</v>
      </c>
      <c r="BA943" t="s">
        <v>411</v>
      </c>
      <c r="BB943" t="s">
        <v>10948</v>
      </c>
      <c r="BC943">
        <v>139.96</v>
      </c>
      <c r="BE943" t="s">
        <v>882</v>
      </c>
      <c r="BF943" t="s">
        <v>10948</v>
      </c>
      <c r="BG943">
        <v>44.064000000000007</v>
      </c>
      <c r="BI943" t="s">
        <v>511</v>
      </c>
      <c r="BJ943" t="s">
        <v>10948</v>
      </c>
      <c r="BK943">
        <v>63.936000000000007</v>
      </c>
      <c r="BM943" t="s">
        <v>2583</v>
      </c>
      <c r="BN943" t="s">
        <v>10948</v>
      </c>
      <c r="BO943" t="s">
        <v>79</v>
      </c>
      <c r="BP943">
        <v>290.89800000000002</v>
      </c>
    </row>
    <row r="944" spans="1:68" x14ac:dyDescent="0.25">
      <c r="A944" t="s">
        <v>2318</v>
      </c>
      <c r="B944" t="s">
        <v>10948</v>
      </c>
      <c r="C944" t="s">
        <v>55</v>
      </c>
      <c r="D944">
        <v>7.0720000000000001</v>
      </c>
      <c r="H944" s="1">
        <v>42770</v>
      </c>
      <c r="I944">
        <v>32.67</v>
      </c>
      <c r="K944" s="1">
        <v>42770</v>
      </c>
      <c r="L944">
        <v>32.67</v>
      </c>
      <c r="N944" s="1">
        <v>41996</v>
      </c>
      <c r="O944">
        <v>942.10800000000017</v>
      </c>
      <c r="Q944" s="1">
        <v>42478</v>
      </c>
      <c r="R944">
        <v>2514.5380000000005</v>
      </c>
      <c r="T944" s="1">
        <v>42999</v>
      </c>
      <c r="U944">
        <v>338.17200000000003</v>
      </c>
      <c r="Y944" t="s">
        <v>2149</v>
      </c>
      <c r="Z944">
        <v>467.21999999999997</v>
      </c>
      <c r="AB944" t="s">
        <v>3169</v>
      </c>
      <c r="AC944">
        <v>2159.8200000000002</v>
      </c>
      <c r="AE944" t="s">
        <v>250</v>
      </c>
      <c r="AF944">
        <v>58.691999999999993</v>
      </c>
      <c r="AJ944" t="s">
        <v>3169</v>
      </c>
      <c r="AK944">
        <v>2159.8200000000002</v>
      </c>
      <c r="AN944" t="s">
        <v>2149</v>
      </c>
      <c r="AO944">
        <v>467.21999999999997</v>
      </c>
      <c r="AQ944" t="s">
        <v>2149</v>
      </c>
      <c r="AR944">
        <v>467.21999999999997</v>
      </c>
      <c r="AV944" t="s">
        <v>2149</v>
      </c>
      <c r="AW944">
        <v>467.21999999999997</v>
      </c>
      <c r="BA944" t="s">
        <v>2698</v>
      </c>
      <c r="BB944" t="s">
        <v>10948</v>
      </c>
      <c r="BC944">
        <v>57.408000000000001</v>
      </c>
      <c r="BE944" t="s">
        <v>1222</v>
      </c>
      <c r="BF944" t="s">
        <v>10948</v>
      </c>
      <c r="BG944">
        <v>44.064000000000007</v>
      </c>
      <c r="BI944" t="s">
        <v>1554</v>
      </c>
      <c r="BJ944" t="s">
        <v>10948</v>
      </c>
      <c r="BK944">
        <v>27.792000000000002</v>
      </c>
      <c r="BM944" t="s">
        <v>1544</v>
      </c>
      <c r="BN944" t="s">
        <v>10948</v>
      </c>
      <c r="BO944" t="s">
        <v>79</v>
      </c>
      <c r="BP944">
        <v>110.32</v>
      </c>
    </row>
    <row r="945" spans="1:68" x14ac:dyDescent="0.25">
      <c r="A945" t="s">
        <v>2897</v>
      </c>
      <c r="B945" t="s">
        <v>10948</v>
      </c>
      <c r="C945" t="s">
        <v>55</v>
      </c>
      <c r="D945">
        <v>9.99</v>
      </c>
      <c r="H945" s="1">
        <v>42771</v>
      </c>
      <c r="I945">
        <v>2263.0119999999997</v>
      </c>
      <c r="K945" s="1">
        <v>42771</v>
      </c>
      <c r="L945">
        <v>2263.0119999999997</v>
      </c>
      <c r="N945" s="1">
        <v>41995</v>
      </c>
      <c r="O945">
        <v>798.96800000000007</v>
      </c>
      <c r="Q945" s="1">
        <v>42262</v>
      </c>
      <c r="R945">
        <v>2535.8500000000004</v>
      </c>
      <c r="T945" s="1">
        <v>42877</v>
      </c>
      <c r="U945">
        <v>336.56199999999995</v>
      </c>
      <c r="Y945" t="s">
        <v>1285</v>
      </c>
      <c r="Z945">
        <v>2022.2720000000002</v>
      </c>
      <c r="AB945" t="s">
        <v>2149</v>
      </c>
      <c r="AC945">
        <v>467.21999999999997</v>
      </c>
      <c r="AE945" t="s">
        <v>1770</v>
      </c>
      <c r="AF945">
        <v>3457.4419999999996</v>
      </c>
      <c r="AJ945" t="s">
        <v>2149</v>
      </c>
      <c r="AK945">
        <v>467.21999999999997</v>
      </c>
      <c r="AN945" t="s">
        <v>1285</v>
      </c>
      <c r="AO945">
        <v>2022.2720000000002</v>
      </c>
      <c r="AQ945" t="s">
        <v>1285</v>
      </c>
      <c r="AR945">
        <v>2022.2720000000002</v>
      </c>
      <c r="AV945" t="s">
        <v>1285</v>
      </c>
      <c r="AW945">
        <v>2022.2720000000002</v>
      </c>
      <c r="BA945" t="s">
        <v>382</v>
      </c>
      <c r="BB945" t="s">
        <v>10948</v>
      </c>
      <c r="BC945">
        <v>7.83</v>
      </c>
      <c r="BE945" t="s">
        <v>3085</v>
      </c>
      <c r="BF945" t="s">
        <v>10948</v>
      </c>
      <c r="BG945">
        <v>43.96</v>
      </c>
      <c r="BI945" t="s">
        <v>1738</v>
      </c>
      <c r="BJ945" t="s">
        <v>10948</v>
      </c>
      <c r="BK945">
        <v>91.474999999999994</v>
      </c>
      <c r="BM945" t="s">
        <v>1025</v>
      </c>
      <c r="BN945" t="s">
        <v>10948</v>
      </c>
      <c r="BO945" t="s">
        <v>79</v>
      </c>
      <c r="BP945">
        <v>58.248000000000005</v>
      </c>
    </row>
    <row r="946" spans="1:68" x14ac:dyDescent="0.25">
      <c r="C946" t="s">
        <v>21</v>
      </c>
      <c r="D946">
        <v>19.98</v>
      </c>
      <c r="H946" s="1">
        <v>42772</v>
      </c>
      <c r="I946">
        <v>904.35399999999993</v>
      </c>
      <c r="K946" s="1">
        <v>42772</v>
      </c>
      <c r="L946">
        <v>904.35399999999993</v>
      </c>
      <c r="N946" s="1">
        <v>41994</v>
      </c>
      <c r="O946">
        <v>1933.44</v>
      </c>
      <c r="Q946" s="1">
        <v>42756</v>
      </c>
      <c r="R946">
        <v>2546.643</v>
      </c>
      <c r="T946" s="1">
        <v>41951</v>
      </c>
      <c r="U946">
        <v>333.57600000000002</v>
      </c>
      <c r="Y946" t="s">
        <v>1720</v>
      </c>
      <c r="Z946">
        <v>2027.3039999999999</v>
      </c>
      <c r="AB946" t="s">
        <v>1285</v>
      </c>
      <c r="AC946">
        <v>2022.2720000000002</v>
      </c>
      <c r="AE946" t="s">
        <v>1658</v>
      </c>
      <c r="AF946">
        <v>1589.4059999999999</v>
      </c>
      <c r="AJ946" t="s">
        <v>1285</v>
      </c>
      <c r="AK946">
        <v>2022.2720000000002</v>
      </c>
      <c r="AN946" t="s">
        <v>1720</v>
      </c>
      <c r="AO946">
        <v>2027.3039999999999</v>
      </c>
      <c r="AQ946" t="s">
        <v>1720</v>
      </c>
      <c r="AR946">
        <v>2027.3039999999999</v>
      </c>
      <c r="AV946" t="s">
        <v>1720</v>
      </c>
      <c r="AW946">
        <v>2027.3039999999999</v>
      </c>
      <c r="BA946" t="s">
        <v>90</v>
      </c>
      <c r="BB946" t="s">
        <v>10948</v>
      </c>
      <c r="BC946">
        <v>80.64</v>
      </c>
      <c r="BE946" t="s">
        <v>2916</v>
      </c>
      <c r="BF946" t="s">
        <v>10948</v>
      </c>
      <c r="BG946">
        <v>43.872</v>
      </c>
      <c r="BI946" t="s">
        <v>510</v>
      </c>
      <c r="BJ946" t="s">
        <v>10948</v>
      </c>
      <c r="BK946">
        <v>44.847999999999992</v>
      </c>
      <c r="BM946" t="s">
        <v>1509</v>
      </c>
      <c r="BN946" t="s">
        <v>10948</v>
      </c>
      <c r="BO946" t="s">
        <v>79</v>
      </c>
      <c r="BP946">
        <v>30.48</v>
      </c>
    </row>
    <row r="947" spans="1:68" x14ac:dyDescent="0.25">
      <c r="A947" t="s">
        <v>1788</v>
      </c>
      <c r="B947" t="s">
        <v>10948</v>
      </c>
      <c r="C947" t="s">
        <v>79</v>
      </c>
      <c r="D947">
        <v>25.12</v>
      </c>
      <c r="H947" s="1">
        <v>42775</v>
      </c>
      <c r="I947">
        <v>773.76400000000001</v>
      </c>
      <c r="K947" s="1">
        <v>42775</v>
      </c>
      <c r="L947">
        <v>773.76400000000001</v>
      </c>
      <c r="N947" s="1">
        <v>41993</v>
      </c>
      <c r="O947">
        <v>6962.44</v>
      </c>
      <c r="Q947" s="1">
        <v>42862</v>
      </c>
      <c r="R947">
        <v>2549.4679999999998</v>
      </c>
      <c r="T947" s="1">
        <v>42840</v>
      </c>
      <c r="U947">
        <v>332.33799999999997</v>
      </c>
      <c r="Y947" t="s">
        <v>2334</v>
      </c>
      <c r="Z947">
        <v>779.87</v>
      </c>
      <c r="AB947" t="s">
        <v>1720</v>
      </c>
      <c r="AC947">
        <v>2027.3039999999999</v>
      </c>
      <c r="AE947" t="s">
        <v>11054</v>
      </c>
      <c r="AF947">
        <v>5751.7740000000003</v>
      </c>
      <c r="AJ947" t="s">
        <v>1720</v>
      </c>
      <c r="AK947">
        <v>2027.3039999999999</v>
      </c>
      <c r="AN947" t="s">
        <v>2334</v>
      </c>
      <c r="AO947">
        <v>779.87</v>
      </c>
      <c r="AQ947" t="s">
        <v>2334</v>
      </c>
      <c r="AR947">
        <v>779.87</v>
      </c>
      <c r="AV947" t="s">
        <v>2334</v>
      </c>
      <c r="AW947">
        <v>779.87</v>
      </c>
      <c r="BA947" t="s">
        <v>1774</v>
      </c>
      <c r="BB947" t="s">
        <v>10948</v>
      </c>
      <c r="BC947">
        <v>176.81399999999999</v>
      </c>
      <c r="BE947" t="s">
        <v>3019</v>
      </c>
      <c r="BF947" t="s">
        <v>10948</v>
      </c>
      <c r="BG947">
        <v>43.86</v>
      </c>
      <c r="BI947" t="s">
        <v>411</v>
      </c>
      <c r="BJ947" t="s">
        <v>10948</v>
      </c>
      <c r="BK947">
        <v>139.96</v>
      </c>
      <c r="BM947" t="s">
        <v>2379</v>
      </c>
      <c r="BN947" t="s">
        <v>10948</v>
      </c>
      <c r="BO947" t="s">
        <v>79</v>
      </c>
      <c r="BP947">
        <v>8.0400000000000009</v>
      </c>
    </row>
    <row r="948" spans="1:68" x14ac:dyDescent="0.25">
      <c r="C948" t="s">
        <v>12</v>
      </c>
      <c r="D948">
        <v>31.4</v>
      </c>
      <c r="H948" s="1">
        <v>42776</v>
      </c>
      <c r="I948">
        <v>227.10299999999998</v>
      </c>
      <c r="K948" s="1">
        <v>42776</v>
      </c>
      <c r="L948">
        <v>227.10299999999998</v>
      </c>
      <c r="N948" s="1">
        <v>41992</v>
      </c>
      <c r="O948">
        <v>3436.76</v>
      </c>
      <c r="Q948" s="1">
        <v>42071</v>
      </c>
      <c r="R948">
        <v>2563.2959999999998</v>
      </c>
      <c r="T948" s="1">
        <v>42762</v>
      </c>
      <c r="U948">
        <v>331.91399999999999</v>
      </c>
      <c r="Y948" t="s">
        <v>2624</v>
      </c>
      <c r="Z948">
        <v>496.58399999999995</v>
      </c>
      <c r="AB948" t="s">
        <v>2334</v>
      </c>
      <c r="AC948">
        <v>779.87</v>
      </c>
      <c r="AE948" t="s">
        <v>2326</v>
      </c>
      <c r="AF948">
        <v>458.50400000000002</v>
      </c>
      <c r="AJ948" t="s">
        <v>2334</v>
      </c>
      <c r="AK948">
        <v>779.87</v>
      </c>
      <c r="AN948" t="s">
        <v>2624</v>
      </c>
      <c r="AO948">
        <v>496.58399999999995</v>
      </c>
      <c r="AQ948" t="s">
        <v>2624</v>
      </c>
      <c r="AR948">
        <v>496.58399999999995</v>
      </c>
      <c r="AV948" t="s">
        <v>2624</v>
      </c>
      <c r="AW948">
        <v>496.58399999999995</v>
      </c>
      <c r="BA948" t="s">
        <v>459</v>
      </c>
      <c r="BB948" t="s">
        <v>10948</v>
      </c>
      <c r="BC948">
        <v>56.050000000000004</v>
      </c>
      <c r="BE948" t="s">
        <v>2077</v>
      </c>
      <c r="BF948" t="s">
        <v>10948</v>
      </c>
      <c r="BG948">
        <v>43.775999999999996</v>
      </c>
      <c r="BI948" t="s">
        <v>2698</v>
      </c>
      <c r="BJ948" t="s">
        <v>10948</v>
      </c>
      <c r="BK948">
        <v>57.408000000000001</v>
      </c>
      <c r="BM948" t="s">
        <v>5928</v>
      </c>
      <c r="BN948" t="s">
        <v>10948</v>
      </c>
      <c r="BO948" t="s">
        <v>79</v>
      </c>
      <c r="BP948">
        <v>10.528</v>
      </c>
    </row>
    <row r="949" spans="1:68" x14ac:dyDescent="0.25">
      <c r="A949" t="s">
        <v>1980</v>
      </c>
      <c r="B949" t="s">
        <v>10948</v>
      </c>
      <c r="C949" t="s">
        <v>21</v>
      </c>
      <c r="D949">
        <v>227.77600000000004</v>
      </c>
      <c r="H949" s="1">
        <v>42777</v>
      </c>
      <c r="I949">
        <v>1241.5160000000001</v>
      </c>
      <c r="K949" s="1">
        <v>42777</v>
      </c>
      <c r="L949">
        <v>1241.5160000000001</v>
      </c>
      <c r="N949" s="1">
        <v>41990</v>
      </c>
      <c r="O949">
        <v>45.533999999999999</v>
      </c>
      <c r="Q949" s="1">
        <v>41757</v>
      </c>
      <c r="R949">
        <v>2578.4760000000001</v>
      </c>
      <c r="T949" s="1">
        <v>41676</v>
      </c>
      <c r="U949">
        <v>330.512</v>
      </c>
      <c r="Y949" t="s">
        <v>2410</v>
      </c>
      <c r="Z949">
        <v>552.70600000000013</v>
      </c>
      <c r="AB949" t="s">
        <v>2624</v>
      </c>
      <c r="AC949">
        <v>496.58399999999995</v>
      </c>
      <c r="AE949" t="s">
        <v>987</v>
      </c>
      <c r="AF949">
        <v>390.57600000000002</v>
      </c>
      <c r="AJ949" t="s">
        <v>2624</v>
      </c>
      <c r="AK949">
        <v>496.58399999999995</v>
      </c>
      <c r="AN949" t="s">
        <v>2410</v>
      </c>
      <c r="AO949">
        <v>552.70600000000013</v>
      </c>
      <c r="AQ949" t="s">
        <v>2410</v>
      </c>
      <c r="AR949">
        <v>552.70600000000013</v>
      </c>
      <c r="AV949" t="s">
        <v>2410</v>
      </c>
      <c r="AW949">
        <v>552.70600000000013</v>
      </c>
      <c r="BA949" t="s">
        <v>1835</v>
      </c>
      <c r="BB949" t="s">
        <v>10948</v>
      </c>
      <c r="BC949">
        <v>64.704000000000008</v>
      </c>
      <c r="BE949" t="s">
        <v>826</v>
      </c>
      <c r="BF949" t="s">
        <v>10948</v>
      </c>
      <c r="BG949">
        <v>43.512</v>
      </c>
      <c r="BI949" t="s">
        <v>382</v>
      </c>
      <c r="BJ949" t="s">
        <v>10948</v>
      </c>
      <c r="BK949">
        <v>7.83</v>
      </c>
      <c r="BM949" t="s">
        <v>1801</v>
      </c>
      <c r="BN949" t="s">
        <v>10948</v>
      </c>
      <c r="BO949" t="s">
        <v>79</v>
      </c>
      <c r="BP949">
        <v>9099.93</v>
      </c>
    </row>
    <row r="950" spans="1:68" x14ac:dyDescent="0.25">
      <c r="A950" t="s">
        <v>1506</v>
      </c>
      <c r="B950" t="s">
        <v>10948</v>
      </c>
      <c r="C950" t="s">
        <v>55</v>
      </c>
      <c r="D950">
        <v>241.49999999999997</v>
      </c>
      <c r="H950" s="1">
        <v>42779</v>
      </c>
      <c r="I950">
        <v>1058.43</v>
      </c>
      <c r="K950" s="1">
        <v>42779</v>
      </c>
      <c r="L950">
        <v>1058.43</v>
      </c>
      <c r="N950" s="1">
        <v>41989</v>
      </c>
      <c r="O950">
        <v>4394.1870000000008</v>
      </c>
      <c r="Q950" s="1">
        <v>42056</v>
      </c>
      <c r="R950">
        <v>2591.1</v>
      </c>
      <c r="T950" s="1">
        <v>42113</v>
      </c>
      <c r="U950">
        <v>329.95999999999992</v>
      </c>
      <c r="Y950" t="s">
        <v>1367</v>
      </c>
      <c r="Z950">
        <v>29.808</v>
      </c>
      <c r="AB950" t="s">
        <v>2410</v>
      </c>
      <c r="AC950">
        <v>552.70600000000013</v>
      </c>
      <c r="AE950" t="s">
        <v>2090</v>
      </c>
      <c r="AF950">
        <v>749.95200000000011</v>
      </c>
      <c r="AJ950" t="s">
        <v>2410</v>
      </c>
      <c r="AK950">
        <v>552.70600000000013</v>
      </c>
      <c r="AN950" t="s">
        <v>1367</v>
      </c>
      <c r="AO950">
        <v>29.808</v>
      </c>
      <c r="AQ950" t="s">
        <v>1367</v>
      </c>
      <c r="AR950">
        <v>29.808</v>
      </c>
      <c r="AV950" t="s">
        <v>1367</v>
      </c>
      <c r="AW950">
        <v>29.808</v>
      </c>
      <c r="BA950" t="s">
        <v>180</v>
      </c>
      <c r="BB950" t="s">
        <v>10948</v>
      </c>
      <c r="BC950">
        <v>143.71200000000002</v>
      </c>
      <c r="BE950" t="s">
        <v>2792</v>
      </c>
      <c r="BF950" t="s">
        <v>10948</v>
      </c>
      <c r="BG950">
        <v>43.26</v>
      </c>
      <c r="BI950" t="s">
        <v>90</v>
      </c>
      <c r="BJ950" t="s">
        <v>10948</v>
      </c>
      <c r="BK950">
        <v>80.64</v>
      </c>
      <c r="BM950" t="s">
        <v>2858</v>
      </c>
      <c r="BN950" t="s">
        <v>10948</v>
      </c>
      <c r="BO950" t="s">
        <v>79</v>
      </c>
      <c r="BP950">
        <v>4.16</v>
      </c>
    </row>
    <row r="951" spans="1:68" x14ac:dyDescent="0.25">
      <c r="C951" t="s">
        <v>79</v>
      </c>
      <c r="D951">
        <v>172.5</v>
      </c>
      <c r="H951" s="1">
        <v>42782</v>
      </c>
      <c r="I951">
        <v>1337.442</v>
      </c>
      <c r="K951" s="1">
        <v>42782</v>
      </c>
      <c r="L951">
        <v>1337.442</v>
      </c>
      <c r="N951" s="1">
        <v>41988</v>
      </c>
      <c r="O951">
        <v>1264.4659999999999</v>
      </c>
      <c r="Q951" s="1">
        <v>42247</v>
      </c>
      <c r="R951">
        <v>2601.797</v>
      </c>
      <c r="T951" s="1">
        <v>42983</v>
      </c>
      <c r="U951">
        <v>327.04399999999998</v>
      </c>
      <c r="Y951" t="s">
        <v>3080</v>
      </c>
      <c r="Z951">
        <v>204.72400000000005</v>
      </c>
      <c r="AB951" t="s">
        <v>1367</v>
      </c>
      <c r="AC951">
        <v>29.808</v>
      </c>
      <c r="AE951" t="s">
        <v>767</v>
      </c>
      <c r="AF951">
        <v>141.614</v>
      </c>
      <c r="AJ951" t="s">
        <v>1367</v>
      </c>
      <c r="AK951">
        <v>29.808</v>
      </c>
      <c r="AN951" t="s">
        <v>3080</v>
      </c>
      <c r="AO951">
        <v>204.72400000000005</v>
      </c>
      <c r="AQ951" t="s">
        <v>3080</v>
      </c>
      <c r="AR951">
        <v>204.72400000000005</v>
      </c>
      <c r="AV951" t="s">
        <v>3080</v>
      </c>
      <c r="AW951">
        <v>204.72400000000005</v>
      </c>
      <c r="BA951" t="s">
        <v>1394</v>
      </c>
      <c r="BB951" t="s">
        <v>10948</v>
      </c>
      <c r="BC951">
        <v>409.91800000000001</v>
      </c>
      <c r="BE951" t="s">
        <v>2477</v>
      </c>
      <c r="BF951" t="s">
        <v>10948</v>
      </c>
      <c r="BG951">
        <v>43.120000000000005</v>
      </c>
      <c r="BI951" t="s">
        <v>1774</v>
      </c>
      <c r="BJ951" t="s">
        <v>10948</v>
      </c>
      <c r="BK951">
        <v>176.81399999999999</v>
      </c>
      <c r="BM951" t="s">
        <v>296</v>
      </c>
      <c r="BN951" t="s">
        <v>10948</v>
      </c>
      <c r="BO951" t="s">
        <v>79</v>
      </c>
      <c r="BP951">
        <v>1040.8</v>
      </c>
    </row>
    <row r="952" spans="1:68" x14ac:dyDescent="0.25">
      <c r="A952" t="s">
        <v>2383</v>
      </c>
      <c r="B952" t="s">
        <v>10948</v>
      </c>
      <c r="C952" t="s">
        <v>55</v>
      </c>
      <c r="D952">
        <v>378</v>
      </c>
      <c r="H952" s="1">
        <v>42783</v>
      </c>
      <c r="I952">
        <v>2964.8173999999995</v>
      </c>
      <c r="K952" s="1">
        <v>42783</v>
      </c>
      <c r="L952">
        <v>2964.8173999999995</v>
      </c>
      <c r="N952" s="1">
        <v>41987</v>
      </c>
      <c r="O952">
        <v>7641.6580000000004</v>
      </c>
      <c r="Q952" s="1">
        <v>41843</v>
      </c>
      <c r="R952">
        <v>2613.1840000000002</v>
      </c>
      <c r="T952" s="1">
        <v>42575</v>
      </c>
      <c r="U952">
        <v>326.964</v>
      </c>
      <c r="Y952" t="s">
        <v>1984</v>
      </c>
      <c r="Z952">
        <v>2488.3919999999998</v>
      </c>
      <c r="AB952" t="s">
        <v>3080</v>
      </c>
      <c r="AC952">
        <v>204.72400000000005</v>
      </c>
      <c r="AE952" t="s">
        <v>148</v>
      </c>
      <c r="AF952">
        <v>72.038000000000011</v>
      </c>
      <c r="AJ952" t="s">
        <v>3080</v>
      </c>
      <c r="AK952">
        <v>204.72400000000005</v>
      </c>
      <c r="AN952" t="s">
        <v>1984</v>
      </c>
      <c r="AO952">
        <v>2488.3919999999998</v>
      </c>
      <c r="AQ952" t="s">
        <v>1984</v>
      </c>
      <c r="AR952">
        <v>2488.3919999999998</v>
      </c>
      <c r="AV952" t="s">
        <v>1984</v>
      </c>
      <c r="AW952">
        <v>2488.3919999999998</v>
      </c>
      <c r="BA952" t="s">
        <v>2886</v>
      </c>
      <c r="BB952" t="s">
        <v>10948</v>
      </c>
      <c r="BC952">
        <v>109.95</v>
      </c>
      <c r="BE952" t="s">
        <v>2101</v>
      </c>
      <c r="BF952" t="s">
        <v>10948</v>
      </c>
      <c r="BG952">
        <v>42.951999999999998</v>
      </c>
      <c r="BI952" t="s">
        <v>459</v>
      </c>
      <c r="BJ952" t="s">
        <v>10948</v>
      </c>
      <c r="BK952">
        <v>56.050000000000004</v>
      </c>
      <c r="BM952" t="s">
        <v>2138</v>
      </c>
      <c r="BN952" t="s">
        <v>10948</v>
      </c>
      <c r="BO952" t="s">
        <v>79</v>
      </c>
      <c r="BP952">
        <v>109.69</v>
      </c>
    </row>
    <row r="953" spans="1:68" x14ac:dyDescent="0.25">
      <c r="C953" t="s">
        <v>79</v>
      </c>
      <c r="D953">
        <v>453.6</v>
      </c>
      <c r="H953" s="1">
        <v>42784</v>
      </c>
      <c r="I953">
        <v>287.32599999999996</v>
      </c>
      <c r="K953" s="1">
        <v>42784</v>
      </c>
      <c r="L953">
        <v>287.32599999999996</v>
      </c>
      <c r="N953" s="1">
        <v>41986</v>
      </c>
      <c r="O953">
        <v>293.15199999999999</v>
      </c>
      <c r="Q953" s="1">
        <v>42559</v>
      </c>
      <c r="R953">
        <v>2616.5120000000002</v>
      </c>
      <c r="T953" s="1">
        <v>42042</v>
      </c>
      <c r="U953">
        <v>324.10999999999996</v>
      </c>
      <c r="Y953" t="s">
        <v>2539</v>
      </c>
      <c r="Z953">
        <v>409.6</v>
      </c>
      <c r="AB953" t="s">
        <v>1984</v>
      </c>
      <c r="AC953">
        <v>2488.3919999999998</v>
      </c>
      <c r="AE953" t="s">
        <v>209</v>
      </c>
      <c r="AF953">
        <v>1100.48</v>
      </c>
      <c r="AJ953" t="s">
        <v>1984</v>
      </c>
      <c r="AK953">
        <v>2488.3919999999998</v>
      </c>
      <c r="AN953" t="s">
        <v>2539</v>
      </c>
      <c r="AO953">
        <v>409.6</v>
      </c>
      <c r="AQ953" t="s">
        <v>2539</v>
      </c>
      <c r="AR953">
        <v>409.6</v>
      </c>
      <c r="AV953" t="s">
        <v>2539</v>
      </c>
      <c r="AW953">
        <v>409.6</v>
      </c>
      <c r="BA953" t="s">
        <v>1373</v>
      </c>
      <c r="BB953" t="s">
        <v>10948</v>
      </c>
      <c r="BC953">
        <v>156.79200000000003</v>
      </c>
      <c r="BE953" t="s">
        <v>2192</v>
      </c>
      <c r="BF953" t="s">
        <v>10948</v>
      </c>
      <c r="BG953">
        <v>42.8</v>
      </c>
      <c r="BI953" t="s">
        <v>1835</v>
      </c>
      <c r="BJ953" t="s">
        <v>10948</v>
      </c>
      <c r="BK953">
        <v>64.704000000000008</v>
      </c>
      <c r="BM953" t="s">
        <v>253</v>
      </c>
      <c r="BN953" t="s">
        <v>10948</v>
      </c>
      <c r="BO953" t="s">
        <v>79</v>
      </c>
      <c r="BP953">
        <v>8.8719999999999999</v>
      </c>
    </row>
    <row r="954" spans="1:68" x14ac:dyDescent="0.25">
      <c r="A954" t="s">
        <v>1920</v>
      </c>
      <c r="B954" t="s">
        <v>10948</v>
      </c>
      <c r="C954" t="s">
        <v>21</v>
      </c>
      <c r="D954">
        <v>53.819999999999993</v>
      </c>
      <c r="H954" s="1">
        <v>42785</v>
      </c>
      <c r="I954">
        <v>1314.59</v>
      </c>
      <c r="K954" s="1">
        <v>42785</v>
      </c>
      <c r="L954">
        <v>1314.59</v>
      </c>
      <c r="N954" s="1">
        <v>41985</v>
      </c>
      <c r="O954">
        <v>4938.4044999999996</v>
      </c>
      <c r="Q954" s="1">
        <v>42719</v>
      </c>
      <c r="R954">
        <v>2637.087</v>
      </c>
      <c r="T954" s="1">
        <v>41782</v>
      </c>
      <c r="U954">
        <v>323.75800000000004</v>
      </c>
      <c r="Y954" t="s">
        <v>348</v>
      </c>
      <c r="Z954">
        <v>812.15999999999985</v>
      </c>
      <c r="AB954" t="s">
        <v>2539</v>
      </c>
      <c r="AC954">
        <v>409.6</v>
      </c>
      <c r="AE954" t="s">
        <v>586</v>
      </c>
      <c r="AF954">
        <v>208.221</v>
      </c>
      <c r="AJ954" t="s">
        <v>2539</v>
      </c>
      <c r="AK954">
        <v>409.6</v>
      </c>
      <c r="AN954" t="s">
        <v>348</v>
      </c>
      <c r="AO954">
        <v>812.15999999999985</v>
      </c>
      <c r="AQ954" t="s">
        <v>348</v>
      </c>
      <c r="AR954">
        <v>812.15999999999985</v>
      </c>
      <c r="AV954" t="s">
        <v>348</v>
      </c>
      <c r="AW954">
        <v>812.15999999999985</v>
      </c>
      <c r="BA954" t="s">
        <v>1949</v>
      </c>
      <c r="BB954" t="s">
        <v>10948</v>
      </c>
      <c r="BC954">
        <v>559.20000000000005</v>
      </c>
      <c r="BE954" t="s">
        <v>932</v>
      </c>
      <c r="BF954" t="s">
        <v>10948</v>
      </c>
      <c r="BG954">
        <v>42.768000000000008</v>
      </c>
      <c r="BI954" t="s">
        <v>180</v>
      </c>
      <c r="BJ954" t="s">
        <v>10948</v>
      </c>
      <c r="BK954">
        <v>143.71200000000002</v>
      </c>
      <c r="BM954" t="s">
        <v>2821</v>
      </c>
      <c r="BN954" t="s">
        <v>10948</v>
      </c>
      <c r="BO954" t="s">
        <v>79</v>
      </c>
      <c r="BP954">
        <v>24.78</v>
      </c>
    </row>
    <row r="955" spans="1:68" x14ac:dyDescent="0.25">
      <c r="A955" t="s">
        <v>1545</v>
      </c>
      <c r="B955" t="s">
        <v>10948</v>
      </c>
      <c r="C955" t="s">
        <v>55</v>
      </c>
      <c r="D955">
        <v>2.1819999999999995</v>
      </c>
      <c r="H955" s="1">
        <v>42786</v>
      </c>
      <c r="I955">
        <v>1150.29</v>
      </c>
      <c r="K955" s="1">
        <v>42786</v>
      </c>
      <c r="L955">
        <v>1150.29</v>
      </c>
      <c r="N955" s="1">
        <v>41983</v>
      </c>
      <c r="O955">
        <v>573.33600000000001</v>
      </c>
      <c r="Q955" s="1">
        <v>43073</v>
      </c>
      <c r="R955">
        <v>2639.6379999999995</v>
      </c>
      <c r="T955" s="1">
        <v>42610</v>
      </c>
      <c r="U955">
        <v>322.02480000000003</v>
      </c>
      <c r="Y955" t="s">
        <v>2236</v>
      </c>
      <c r="Z955">
        <v>147.52799999999999</v>
      </c>
      <c r="AB955" t="s">
        <v>348</v>
      </c>
      <c r="AC955">
        <v>812.15999999999985</v>
      </c>
      <c r="AE955" t="s">
        <v>2889</v>
      </c>
      <c r="AF955">
        <v>1100.4000000000001</v>
      </c>
      <c r="AJ955" t="s">
        <v>348</v>
      </c>
      <c r="AK955">
        <v>812.15999999999985</v>
      </c>
      <c r="AN955" t="s">
        <v>2236</v>
      </c>
      <c r="AO955">
        <v>147.52799999999999</v>
      </c>
      <c r="AQ955" t="s">
        <v>2236</v>
      </c>
      <c r="AR955">
        <v>147.52799999999999</v>
      </c>
      <c r="AV955" t="s">
        <v>2236</v>
      </c>
      <c r="AW955">
        <v>147.52799999999999</v>
      </c>
      <c r="BA955" t="s">
        <v>1850</v>
      </c>
      <c r="BB955" t="s">
        <v>10948</v>
      </c>
      <c r="BC955">
        <v>4289.3500000000004</v>
      </c>
      <c r="BE955" t="s">
        <v>1473</v>
      </c>
      <c r="BF955" t="s">
        <v>10948</v>
      </c>
      <c r="BG955">
        <v>42.768000000000008</v>
      </c>
      <c r="BI955" t="s">
        <v>1394</v>
      </c>
      <c r="BJ955" t="s">
        <v>10948</v>
      </c>
      <c r="BK955">
        <v>409.91800000000001</v>
      </c>
      <c r="BO955" t="s">
        <v>79</v>
      </c>
      <c r="BP955">
        <v>8399.9759999999987</v>
      </c>
    </row>
    <row r="956" spans="1:68" x14ac:dyDescent="0.25">
      <c r="C956" t="s">
        <v>12</v>
      </c>
      <c r="D956">
        <v>110.191</v>
      </c>
      <c r="H956" s="1">
        <v>42787</v>
      </c>
      <c r="I956">
        <v>47.904000000000003</v>
      </c>
      <c r="K956" s="1">
        <v>42787</v>
      </c>
      <c r="L956">
        <v>47.904000000000003</v>
      </c>
      <c r="N956" s="1">
        <v>41982</v>
      </c>
      <c r="O956">
        <v>1522.6519999999998</v>
      </c>
      <c r="Q956" s="1">
        <v>42960</v>
      </c>
      <c r="R956">
        <v>2643.1640000000007</v>
      </c>
      <c r="T956" s="1">
        <v>42588</v>
      </c>
      <c r="U956">
        <v>320.38799999999998</v>
      </c>
      <c r="Y956" t="s">
        <v>2394</v>
      </c>
      <c r="Z956">
        <v>2491.2799999999997</v>
      </c>
      <c r="AB956" t="s">
        <v>2236</v>
      </c>
      <c r="AC956">
        <v>147.52799999999999</v>
      </c>
      <c r="AE956" t="s">
        <v>1847</v>
      </c>
      <c r="AF956">
        <v>7985.3829999999998</v>
      </c>
      <c r="AJ956" t="s">
        <v>2236</v>
      </c>
      <c r="AK956">
        <v>147.52799999999999</v>
      </c>
      <c r="AN956" t="s">
        <v>2394</v>
      </c>
      <c r="AO956">
        <v>2491.2799999999997</v>
      </c>
      <c r="AQ956" t="s">
        <v>2394</v>
      </c>
      <c r="AR956">
        <v>2491.2799999999997</v>
      </c>
      <c r="AV956" t="s">
        <v>2394</v>
      </c>
      <c r="AW956">
        <v>2491.2799999999997</v>
      </c>
      <c r="BA956" t="s">
        <v>1530</v>
      </c>
      <c r="BB956" t="s">
        <v>10948</v>
      </c>
      <c r="BC956">
        <v>359.6</v>
      </c>
      <c r="BE956" t="s">
        <v>1259</v>
      </c>
      <c r="BF956" t="s">
        <v>10948</v>
      </c>
      <c r="BG956">
        <v>42.697999999999993</v>
      </c>
      <c r="BI956" t="s">
        <v>2886</v>
      </c>
      <c r="BJ956" t="s">
        <v>10948</v>
      </c>
      <c r="BK956">
        <v>109.95</v>
      </c>
      <c r="BO956" t="s">
        <v>79</v>
      </c>
      <c r="BP956">
        <v>4355.1680000000006</v>
      </c>
    </row>
    <row r="957" spans="1:68" x14ac:dyDescent="0.25">
      <c r="C957" t="s">
        <v>21</v>
      </c>
      <c r="D957">
        <v>17.456</v>
      </c>
      <c r="H957" s="1">
        <v>42789</v>
      </c>
      <c r="I957">
        <v>117.79999999999998</v>
      </c>
      <c r="K957" s="1">
        <v>42789</v>
      </c>
      <c r="L957">
        <v>117.79999999999998</v>
      </c>
      <c r="N957" s="1">
        <v>41981</v>
      </c>
      <c r="O957">
        <v>1095.1199999999999</v>
      </c>
      <c r="Q957" s="1">
        <v>42458</v>
      </c>
      <c r="R957">
        <v>2659.3389999999999</v>
      </c>
      <c r="T957" s="1">
        <v>41779</v>
      </c>
      <c r="U957">
        <v>320.10399999999998</v>
      </c>
      <c r="Y957" t="s">
        <v>689</v>
      </c>
      <c r="Z957">
        <v>2883.2759999999998</v>
      </c>
      <c r="AB957" t="s">
        <v>2394</v>
      </c>
      <c r="AC957">
        <v>2491.2799999999997</v>
      </c>
      <c r="AE957" t="s">
        <v>478</v>
      </c>
      <c r="AF957">
        <v>5398.3230000000003</v>
      </c>
      <c r="AJ957" t="s">
        <v>2394</v>
      </c>
      <c r="AK957">
        <v>2491.2799999999997</v>
      </c>
      <c r="AN957" t="s">
        <v>689</v>
      </c>
      <c r="AO957">
        <v>2883.2759999999998</v>
      </c>
      <c r="AQ957" t="s">
        <v>689</v>
      </c>
      <c r="AR957">
        <v>2883.2759999999998</v>
      </c>
      <c r="AV957" t="s">
        <v>689</v>
      </c>
      <c r="AW957">
        <v>2883.2759999999998</v>
      </c>
      <c r="BA957" t="s">
        <v>806</v>
      </c>
      <c r="BB957" t="s">
        <v>10948</v>
      </c>
      <c r="BC957">
        <v>582.06600000000003</v>
      </c>
      <c r="BE957" t="s">
        <v>2625</v>
      </c>
      <c r="BF957" t="s">
        <v>10948</v>
      </c>
      <c r="BG957">
        <v>42</v>
      </c>
      <c r="BI957" t="s">
        <v>1373</v>
      </c>
      <c r="BJ957" t="s">
        <v>10948</v>
      </c>
      <c r="BK957">
        <v>156.79200000000003</v>
      </c>
      <c r="BO957" t="s">
        <v>79</v>
      </c>
      <c r="BP957">
        <v>3684.098</v>
      </c>
    </row>
    <row r="958" spans="1:68" x14ac:dyDescent="0.25">
      <c r="A958" t="s">
        <v>793</v>
      </c>
      <c r="B958" t="s">
        <v>10948</v>
      </c>
      <c r="C958" t="s">
        <v>12</v>
      </c>
      <c r="D958">
        <v>959.96800000000007</v>
      </c>
      <c r="H958" s="1">
        <v>42790</v>
      </c>
      <c r="I958">
        <v>1448.6759999999999</v>
      </c>
      <c r="K958" s="1">
        <v>42790</v>
      </c>
      <c r="L958">
        <v>1448.6759999999999</v>
      </c>
      <c r="N958" s="1">
        <v>41980</v>
      </c>
      <c r="O958">
        <v>548.4</v>
      </c>
      <c r="Q958" s="1">
        <v>42346</v>
      </c>
      <c r="R958">
        <v>2672.7280000000001</v>
      </c>
      <c r="T958" s="1">
        <v>42836</v>
      </c>
      <c r="U958">
        <v>319.80600000000004</v>
      </c>
      <c r="Y958" t="s">
        <v>2266</v>
      </c>
      <c r="Z958">
        <v>1473.1079999999999</v>
      </c>
      <c r="AB958" t="s">
        <v>689</v>
      </c>
      <c r="AC958">
        <v>2883.2759999999998</v>
      </c>
      <c r="AE958" t="s">
        <v>1376</v>
      </c>
      <c r="AF958">
        <v>15875.916000000001</v>
      </c>
      <c r="AJ958" t="s">
        <v>689</v>
      </c>
      <c r="AK958">
        <v>2883.2759999999998</v>
      </c>
      <c r="AN958" t="s">
        <v>2266</v>
      </c>
      <c r="AO958">
        <v>1473.1079999999999</v>
      </c>
      <c r="AQ958" t="s">
        <v>2266</v>
      </c>
      <c r="AR958">
        <v>1473.1079999999999</v>
      </c>
      <c r="AV958" t="s">
        <v>2266</v>
      </c>
      <c r="AW958">
        <v>1473.1079999999999</v>
      </c>
      <c r="BA958" t="s">
        <v>1666</v>
      </c>
      <c r="BB958" t="s">
        <v>10948</v>
      </c>
      <c r="BC958">
        <v>1012.6800000000001</v>
      </c>
      <c r="BE958" t="s">
        <v>2337</v>
      </c>
      <c r="BF958" t="s">
        <v>10948</v>
      </c>
      <c r="BG958">
        <v>41.957999999999998</v>
      </c>
      <c r="BI958" t="s">
        <v>1949</v>
      </c>
      <c r="BJ958" t="s">
        <v>10948</v>
      </c>
      <c r="BK958">
        <v>559.20000000000005</v>
      </c>
      <c r="BO958" t="s">
        <v>79</v>
      </c>
      <c r="BP958">
        <v>2967.8220000000006</v>
      </c>
    </row>
    <row r="959" spans="1:68" x14ac:dyDescent="0.25">
      <c r="C959" t="s">
        <v>21</v>
      </c>
      <c r="D959">
        <v>1499.95</v>
      </c>
      <c r="H959" s="1">
        <v>42791</v>
      </c>
      <c r="I959">
        <v>430.49200000000002</v>
      </c>
      <c r="K959" s="1">
        <v>42791</v>
      </c>
      <c r="L959">
        <v>430.49200000000002</v>
      </c>
      <c r="N959" s="1">
        <v>41979</v>
      </c>
      <c r="O959">
        <v>1970.9780000000001</v>
      </c>
      <c r="Q959" s="1">
        <v>41659</v>
      </c>
      <c r="R959">
        <v>2673.87</v>
      </c>
      <c r="T959" s="1">
        <v>42696</v>
      </c>
      <c r="U959">
        <v>317.04399999999998</v>
      </c>
      <c r="Y959" t="s">
        <v>575</v>
      </c>
      <c r="Z959">
        <v>1690.8220000000001</v>
      </c>
      <c r="AB959" t="s">
        <v>2266</v>
      </c>
      <c r="AC959">
        <v>1473.1079999999999</v>
      </c>
      <c r="AE959" t="s">
        <v>1419</v>
      </c>
      <c r="AF959">
        <v>3234.9130000000005</v>
      </c>
      <c r="AJ959" t="s">
        <v>2266</v>
      </c>
      <c r="AK959">
        <v>1473.1079999999999</v>
      </c>
      <c r="AN959" t="s">
        <v>575</v>
      </c>
      <c r="AO959">
        <v>1690.8220000000001</v>
      </c>
      <c r="AQ959" t="s">
        <v>575</v>
      </c>
      <c r="AR959">
        <v>1690.8220000000001</v>
      </c>
      <c r="AV959" t="s">
        <v>575</v>
      </c>
      <c r="AW959">
        <v>1690.8220000000001</v>
      </c>
      <c r="BA959" t="s">
        <v>1452</v>
      </c>
      <c r="BB959" t="s">
        <v>10948</v>
      </c>
      <c r="BC959">
        <v>389.93999999999994</v>
      </c>
      <c r="BE959" t="s">
        <v>2796</v>
      </c>
      <c r="BF959" t="s">
        <v>10948</v>
      </c>
      <c r="BG959">
        <v>41.905000000000008</v>
      </c>
      <c r="BI959" t="s">
        <v>1850</v>
      </c>
      <c r="BJ959" t="s">
        <v>10948</v>
      </c>
      <c r="BK959">
        <v>4289.3500000000004</v>
      </c>
      <c r="BO959" t="s">
        <v>79</v>
      </c>
      <c r="BP959">
        <v>2563.056</v>
      </c>
    </row>
    <row r="960" spans="1:68" x14ac:dyDescent="0.25">
      <c r="A960" t="s">
        <v>1912</v>
      </c>
      <c r="B960" t="s">
        <v>10948</v>
      </c>
      <c r="C960" t="s">
        <v>79</v>
      </c>
      <c r="D960">
        <v>1999.96</v>
      </c>
      <c r="H960" s="1">
        <v>42792</v>
      </c>
      <c r="I960">
        <v>2847.6459999999997</v>
      </c>
      <c r="K960" s="1">
        <v>42792</v>
      </c>
      <c r="L960">
        <v>2847.6459999999997</v>
      </c>
      <c r="N960" s="1">
        <v>41978</v>
      </c>
      <c r="O960">
        <v>2963.6419999999998</v>
      </c>
      <c r="Q960" s="1">
        <v>41903</v>
      </c>
      <c r="R960">
        <v>2679.6519999999996</v>
      </c>
      <c r="T960" s="1">
        <v>42055</v>
      </c>
      <c r="U960">
        <v>316.77999999999997</v>
      </c>
      <c r="Y960" t="s">
        <v>2904</v>
      </c>
      <c r="Z960">
        <v>321.84599999999995</v>
      </c>
      <c r="AB960" t="s">
        <v>575</v>
      </c>
      <c r="AC960">
        <v>1690.8220000000001</v>
      </c>
      <c r="AE960" t="s">
        <v>2256</v>
      </c>
      <c r="AF960">
        <v>184</v>
      </c>
      <c r="AJ960" t="s">
        <v>575</v>
      </c>
      <c r="AK960">
        <v>1690.8220000000001</v>
      </c>
      <c r="AN960" t="s">
        <v>2904</v>
      </c>
      <c r="AO960">
        <v>321.84599999999995</v>
      </c>
      <c r="AQ960" t="s">
        <v>2904</v>
      </c>
      <c r="AR960">
        <v>321.84599999999995</v>
      </c>
      <c r="AV960" t="s">
        <v>2904</v>
      </c>
      <c r="AW960">
        <v>321.84599999999995</v>
      </c>
      <c r="BA960" t="s">
        <v>2447</v>
      </c>
      <c r="BB960" t="s">
        <v>10948</v>
      </c>
      <c r="BC960">
        <v>247.18799999999999</v>
      </c>
      <c r="BE960" t="s">
        <v>1494</v>
      </c>
      <c r="BF960" t="s">
        <v>10948</v>
      </c>
      <c r="BG960">
        <v>41.76</v>
      </c>
      <c r="BI960" t="s">
        <v>1530</v>
      </c>
      <c r="BJ960" t="s">
        <v>10948</v>
      </c>
      <c r="BK960">
        <v>359.6</v>
      </c>
      <c r="BO960" t="s">
        <v>79</v>
      </c>
      <c r="BP960">
        <v>1969.4769999999999</v>
      </c>
    </row>
    <row r="961" spans="1:68" x14ac:dyDescent="0.25">
      <c r="C961" t="s">
        <v>21</v>
      </c>
      <c r="D961">
        <v>2199.9560000000001</v>
      </c>
      <c r="H961" s="1">
        <v>42794</v>
      </c>
      <c r="I961">
        <v>17.62</v>
      </c>
      <c r="K961" s="1">
        <v>42794</v>
      </c>
      <c r="L961">
        <v>17.62</v>
      </c>
      <c r="N961" s="1">
        <v>41977</v>
      </c>
      <c r="O961">
        <v>129.97999999999999</v>
      </c>
      <c r="Q961" s="1">
        <v>42205</v>
      </c>
      <c r="R961">
        <v>2693.1680000000006</v>
      </c>
      <c r="T961" s="1">
        <v>42932</v>
      </c>
      <c r="U961">
        <v>316.63600000000002</v>
      </c>
      <c r="Y961" t="s">
        <v>486</v>
      </c>
      <c r="Z961">
        <v>1703.7160000000001</v>
      </c>
      <c r="AB961" t="s">
        <v>2904</v>
      </c>
      <c r="AC961">
        <v>321.84599999999995</v>
      </c>
      <c r="AE961" t="s">
        <v>1273</v>
      </c>
      <c r="AF961">
        <v>413.322</v>
      </c>
      <c r="AJ961" t="s">
        <v>2904</v>
      </c>
      <c r="AK961">
        <v>321.84599999999995</v>
      </c>
      <c r="AN961" t="s">
        <v>486</v>
      </c>
      <c r="AO961">
        <v>1703.7160000000001</v>
      </c>
      <c r="AQ961" t="s">
        <v>486</v>
      </c>
      <c r="AR961">
        <v>1703.7160000000001</v>
      </c>
      <c r="AV961" t="s">
        <v>486</v>
      </c>
      <c r="AW961">
        <v>1703.7160000000001</v>
      </c>
      <c r="BA961" t="s">
        <v>2291</v>
      </c>
      <c r="BB961" t="s">
        <v>10948</v>
      </c>
      <c r="BC961">
        <v>215.13</v>
      </c>
      <c r="BE961" t="s">
        <v>1678</v>
      </c>
      <c r="BF961" t="s">
        <v>10948</v>
      </c>
      <c r="BG961">
        <v>41.720000000000006</v>
      </c>
      <c r="BI961" t="s">
        <v>806</v>
      </c>
      <c r="BJ961" t="s">
        <v>10948</v>
      </c>
      <c r="BK961">
        <v>582.06600000000003</v>
      </c>
      <c r="BO961" t="s">
        <v>79</v>
      </c>
      <c r="BP961">
        <v>1606.23</v>
      </c>
    </row>
    <row r="962" spans="1:68" x14ac:dyDescent="0.25">
      <c r="A962" t="s">
        <v>2662</v>
      </c>
      <c r="B962" t="s">
        <v>10948</v>
      </c>
      <c r="C962" t="s">
        <v>79</v>
      </c>
      <c r="D962">
        <v>6839.8859999999995</v>
      </c>
      <c r="H962" s="1">
        <v>42796</v>
      </c>
      <c r="I962">
        <v>1450.126</v>
      </c>
      <c r="K962" s="1">
        <v>42796</v>
      </c>
      <c r="L962">
        <v>1450.126</v>
      </c>
      <c r="N962" s="1">
        <v>41976</v>
      </c>
      <c r="O962">
        <v>505.88</v>
      </c>
      <c r="Q962" s="1">
        <v>42639</v>
      </c>
      <c r="R962">
        <v>2698.1665000000003</v>
      </c>
      <c r="T962" s="1">
        <v>42433</v>
      </c>
      <c r="U962">
        <v>315.44999999999993</v>
      </c>
      <c r="Y962" t="s">
        <v>11055</v>
      </c>
      <c r="Z962">
        <v>549.89</v>
      </c>
      <c r="AB962" t="s">
        <v>486</v>
      </c>
      <c r="AC962">
        <v>1703.7160000000001</v>
      </c>
      <c r="AE962" t="s">
        <v>3153</v>
      </c>
      <c r="AF962">
        <v>350.97300000000007</v>
      </c>
      <c r="AJ962" t="s">
        <v>486</v>
      </c>
      <c r="AK962">
        <v>1703.7160000000001</v>
      </c>
      <c r="AN962" t="s">
        <v>11055</v>
      </c>
      <c r="AO962">
        <v>549.89</v>
      </c>
      <c r="AQ962" t="s">
        <v>11055</v>
      </c>
      <c r="AR962">
        <v>549.89</v>
      </c>
      <c r="AV962" t="s">
        <v>11055</v>
      </c>
      <c r="AW962">
        <v>549.89</v>
      </c>
      <c r="BA962" t="s">
        <v>50</v>
      </c>
      <c r="BB962" t="s">
        <v>10948</v>
      </c>
      <c r="BC962">
        <v>188.001</v>
      </c>
      <c r="BE962" t="s">
        <v>2977</v>
      </c>
      <c r="BF962" t="s">
        <v>10948</v>
      </c>
      <c r="BG962">
        <v>41.472000000000008</v>
      </c>
      <c r="BI962" t="s">
        <v>1666</v>
      </c>
      <c r="BJ962" t="s">
        <v>10948</v>
      </c>
      <c r="BK962">
        <v>1012.6800000000001</v>
      </c>
      <c r="BO962" t="s">
        <v>79</v>
      </c>
      <c r="BP962">
        <v>1591.02</v>
      </c>
    </row>
    <row r="963" spans="1:68" x14ac:dyDescent="0.25">
      <c r="A963" t="s">
        <v>3125</v>
      </c>
      <c r="B963" t="s">
        <v>10948</v>
      </c>
      <c r="C963" t="s">
        <v>12</v>
      </c>
      <c r="D963">
        <v>3040</v>
      </c>
      <c r="H963" s="1">
        <v>42797</v>
      </c>
      <c r="I963">
        <v>2000.104</v>
      </c>
      <c r="K963" s="1">
        <v>42797</v>
      </c>
      <c r="L963">
        <v>2000.104</v>
      </c>
      <c r="N963" s="1">
        <v>41975</v>
      </c>
      <c r="O963">
        <v>1771.8079999999998</v>
      </c>
      <c r="Q963" s="1">
        <v>43094</v>
      </c>
      <c r="R963">
        <v>2698.9270000000001</v>
      </c>
      <c r="T963" s="1">
        <v>41773</v>
      </c>
      <c r="U963">
        <v>310.88000000000005</v>
      </c>
      <c r="Y963" t="s">
        <v>2058</v>
      </c>
      <c r="Z963">
        <v>360.71199999999999</v>
      </c>
      <c r="AB963" t="s">
        <v>11055</v>
      </c>
      <c r="AC963">
        <v>549.89</v>
      </c>
      <c r="AE963" t="s">
        <v>958</v>
      </c>
      <c r="AF963">
        <v>542.98400000000004</v>
      </c>
      <c r="AJ963" t="s">
        <v>11055</v>
      </c>
      <c r="AK963">
        <v>549.89</v>
      </c>
      <c r="AN963" t="s">
        <v>2058</v>
      </c>
      <c r="AO963">
        <v>360.71199999999999</v>
      </c>
      <c r="AQ963" t="s">
        <v>2058</v>
      </c>
      <c r="AR963">
        <v>360.71199999999999</v>
      </c>
      <c r="AV963" t="s">
        <v>2058</v>
      </c>
      <c r="AW963">
        <v>360.71199999999999</v>
      </c>
      <c r="BA963" t="s">
        <v>191</v>
      </c>
      <c r="BB963" t="s">
        <v>10948</v>
      </c>
      <c r="BC963">
        <v>20.399999999999999</v>
      </c>
      <c r="BE963" t="s">
        <v>2701</v>
      </c>
      <c r="BF963" t="s">
        <v>10948</v>
      </c>
      <c r="BG963">
        <v>41.3</v>
      </c>
      <c r="BI963" t="s">
        <v>1452</v>
      </c>
      <c r="BJ963" t="s">
        <v>10948</v>
      </c>
      <c r="BK963">
        <v>389.93999999999994</v>
      </c>
      <c r="BO963" t="s">
        <v>79</v>
      </c>
      <c r="BP963">
        <v>1294.75</v>
      </c>
    </row>
    <row r="964" spans="1:68" x14ac:dyDescent="0.25">
      <c r="A964" t="s">
        <v>1680</v>
      </c>
      <c r="B964" t="s">
        <v>10948</v>
      </c>
      <c r="C964" t="s">
        <v>55</v>
      </c>
      <c r="D964">
        <v>3930.0720000000001</v>
      </c>
      <c r="H964" s="1">
        <v>42798</v>
      </c>
      <c r="I964">
        <v>228.82200000000003</v>
      </c>
      <c r="K964" s="1">
        <v>42798</v>
      </c>
      <c r="L964">
        <v>228.82200000000003</v>
      </c>
      <c r="N964" s="1">
        <v>41974</v>
      </c>
      <c r="O964">
        <v>5624.3899999999985</v>
      </c>
      <c r="Q964" s="1">
        <v>42495</v>
      </c>
      <c r="R964">
        <v>2701.28</v>
      </c>
      <c r="T964" s="1">
        <v>42661</v>
      </c>
      <c r="U964">
        <v>307.92</v>
      </c>
      <c r="Y964" t="s">
        <v>683</v>
      </c>
      <c r="Z964">
        <v>324</v>
      </c>
      <c r="AB964" t="s">
        <v>2058</v>
      </c>
      <c r="AC964">
        <v>360.71199999999999</v>
      </c>
      <c r="AE964" t="s">
        <v>841</v>
      </c>
      <c r="AF964">
        <v>1108.8</v>
      </c>
      <c r="AJ964" t="s">
        <v>2058</v>
      </c>
      <c r="AK964">
        <v>360.71199999999999</v>
      </c>
      <c r="AN964" t="s">
        <v>683</v>
      </c>
      <c r="AO964">
        <v>324</v>
      </c>
      <c r="AQ964" t="s">
        <v>683</v>
      </c>
      <c r="AR964">
        <v>324</v>
      </c>
      <c r="AV964" t="s">
        <v>683</v>
      </c>
      <c r="AW964">
        <v>324</v>
      </c>
      <c r="BA964" t="s">
        <v>667</v>
      </c>
      <c r="BB964" t="s">
        <v>10948</v>
      </c>
      <c r="BC964">
        <v>599.96</v>
      </c>
      <c r="BE964" t="s">
        <v>957</v>
      </c>
      <c r="BF964" t="s">
        <v>10948</v>
      </c>
      <c r="BG964">
        <v>41.088000000000008</v>
      </c>
      <c r="BI964" t="s">
        <v>2447</v>
      </c>
      <c r="BJ964" t="s">
        <v>10948</v>
      </c>
      <c r="BK964">
        <v>247.18799999999999</v>
      </c>
      <c r="BO964" t="s">
        <v>79</v>
      </c>
      <c r="BP964">
        <v>1267.6500000000001</v>
      </c>
    </row>
    <row r="965" spans="1:68" x14ac:dyDescent="0.25">
      <c r="C965" t="s">
        <v>21</v>
      </c>
      <c r="D965">
        <v>4912.59</v>
      </c>
      <c r="H965" s="1">
        <v>42799</v>
      </c>
      <c r="I965">
        <v>1240.02</v>
      </c>
      <c r="K965" s="1">
        <v>42799</v>
      </c>
      <c r="L965">
        <v>1240.02</v>
      </c>
      <c r="N965" s="1">
        <v>41973</v>
      </c>
      <c r="O965">
        <v>219.154</v>
      </c>
      <c r="Q965" s="1">
        <v>42511</v>
      </c>
      <c r="R965">
        <v>2718.2139999999999</v>
      </c>
      <c r="T965" s="1">
        <v>43084</v>
      </c>
      <c r="U965">
        <v>306.88800000000003</v>
      </c>
      <c r="Y965" t="s">
        <v>2803</v>
      </c>
      <c r="Z965">
        <v>148.03199999999998</v>
      </c>
      <c r="AB965" t="s">
        <v>683</v>
      </c>
      <c r="AC965">
        <v>324</v>
      </c>
      <c r="AE965" t="s">
        <v>1383</v>
      </c>
      <c r="AF965">
        <v>1617.9479999999999</v>
      </c>
      <c r="AJ965" t="s">
        <v>683</v>
      </c>
      <c r="AK965">
        <v>324</v>
      </c>
      <c r="AN965" t="s">
        <v>2803</v>
      </c>
      <c r="AO965">
        <v>148.03199999999998</v>
      </c>
      <c r="AQ965" t="s">
        <v>2803</v>
      </c>
      <c r="AR965">
        <v>148.03199999999998</v>
      </c>
      <c r="AV965" t="s">
        <v>2803</v>
      </c>
      <c r="AW965">
        <v>148.03199999999998</v>
      </c>
      <c r="BA965" t="s">
        <v>2593</v>
      </c>
      <c r="BB965" t="s">
        <v>10948</v>
      </c>
      <c r="BC965">
        <v>539.91</v>
      </c>
      <c r="BE965" t="s">
        <v>1094</v>
      </c>
      <c r="BF965" t="s">
        <v>10948</v>
      </c>
      <c r="BG965">
        <v>40.968000000000004</v>
      </c>
      <c r="BI965" t="s">
        <v>2291</v>
      </c>
      <c r="BJ965" t="s">
        <v>10948</v>
      </c>
      <c r="BK965">
        <v>215.13</v>
      </c>
      <c r="BO965" t="s">
        <v>79</v>
      </c>
      <c r="BP965">
        <v>1043.92</v>
      </c>
    </row>
    <row r="966" spans="1:68" x14ac:dyDescent="0.25">
      <c r="A966" t="s">
        <v>174</v>
      </c>
      <c r="B966" t="s">
        <v>10948</v>
      </c>
      <c r="C966" t="s">
        <v>55</v>
      </c>
      <c r="D966">
        <v>844.93499999999995</v>
      </c>
      <c r="H966" s="1">
        <v>42800</v>
      </c>
      <c r="I966">
        <v>778.2360000000001</v>
      </c>
      <c r="K966" s="1">
        <v>42800</v>
      </c>
      <c r="L966">
        <v>778.2360000000001</v>
      </c>
      <c r="N966" s="1">
        <v>41972</v>
      </c>
      <c r="O966">
        <v>649.04399999999987</v>
      </c>
      <c r="Q966" s="1">
        <v>42121</v>
      </c>
      <c r="R966">
        <v>2719.59</v>
      </c>
      <c r="T966" s="1">
        <v>42131</v>
      </c>
      <c r="U966">
        <v>305.62199999999996</v>
      </c>
      <c r="Y966" t="s">
        <v>1752</v>
      </c>
      <c r="Z966">
        <v>75.099999999999994</v>
      </c>
      <c r="AB966" t="s">
        <v>2803</v>
      </c>
      <c r="AC966">
        <v>148.03199999999998</v>
      </c>
      <c r="AE966" t="s">
        <v>2685</v>
      </c>
      <c r="AF966">
        <v>83.952000000000012</v>
      </c>
      <c r="AJ966" t="s">
        <v>2803</v>
      </c>
      <c r="AK966">
        <v>148.03199999999998</v>
      </c>
      <c r="AN966" t="s">
        <v>1752</v>
      </c>
      <c r="AO966">
        <v>75.099999999999994</v>
      </c>
      <c r="AQ966" t="s">
        <v>1752</v>
      </c>
      <c r="AR966">
        <v>75.099999999999994</v>
      </c>
      <c r="AV966" t="s">
        <v>1752</v>
      </c>
      <c r="AW966">
        <v>75.099999999999994</v>
      </c>
      <c r="BA966" t="s">
        <v>1095</v>
      </c>
      <c r="BB966" t="s">
        <v>10948</v>
      </c>
      <c r="BC966">
        <v>361.37600000000003</v>
      </c>
      <c r="BE966" t="s">
        <v>1744</v>
      </c>
      <c r="BF966" t="s">
        <v>10948</v>
      </c>
      <c r="BG966">
        <v>40.879999999999995</v>
      </c>
      <c r="BI966" t="s">
        <v>50</v>
      </c>
      <c r="BJ966" t="s">
        <v>10948</v>
      </c>
      <c r="BK966">
        <v>188.001</v>
      </c>
      <c r="BO966" t="s">
        <v>79</v>
      </c>
      <c r="BP966">
        <v>1029.95</v>
      </c>
    </row>
    <row r="967" spans="1:68" x14ac:dyDescent="0.25">
      <c r="C967" t="s">
        <v>12</v>
      </c>
      <c r="D967">
        <v>207.98400000000004</v>
      </c>
      <c r="H967" s="1">
        <v>42801</v>
      </c>
      <c r="I967">
        <v>166.59</v>
      </c>
      <c r="K967" s="1">
        <v>42801</v>
      </c>
      <c r="L967">
        <v>166.59</v>
      </c>
      <c r="N967" s="1">
        <v>41971</v>
      </c>
      <c r="O967">
        <v>2280.83</v>
      </c>
      <c r="Q967" s="1">
        <v>42902</v>
      </c>
      <c r="R967">
        <v>2724.1940000000004</v>
      </c>
      <c r="T967" s="1">
        <v>42023</v>
      </c>
      <c r="U967">
        <v>301.74200000000002</v>
      </c>
      <c r="Y967" t="s">
        <v>1444</v>
      </c>
      <c r="Z967">
        <v>4552.6409999999996</v>
      </c>
      <c r="AB967" t="s">
        <v>1752</v>
      </c>
      <c r="AC967">
        <v>75.099999999999994</v>
      </c>
      <c r="AE967" t="s">
        <v>1436</v>
      </c>
      <c r="AF967">
        <v>671.80800000000011</v>
      </c>
      <c r="AJ967" t="s">
        <v>1752</v>
      </c>
      <c r="AK967">
        <v>75.099999999999994</v>
      </c>
      <c r="AN967" t="s">
        <v>1444</v>
      </c>
      <c r="AO967">
        <v>4552.6409999999996</v>
      </c>
      <c r="AQ967" t="s">
        <v>1444</v>
      </c>
      <c r="AR967">
        <v>4552.6409999999996</v>
      </c>
      <c r="AV967" t="s">
        <v>1444</v>
      </c>
      <c r="AW967">
        <v>4552.6409999999996</v>
      </c>
      <c r="BA967" t="s">
        <v>1697</v>
      </c>
      <c r="BB967" t="s">
        <v>10948</v>
      </c>
      <c r="BC967">
        <v>118.99</v>
      </c>
      <c r="BE967" t="s">
        <v>3145</v>
      </c>
      <c r="BF967" t="s">
        <v>10948</v>
      </c>
      <c r="BG967">
        <v>40.752000000000002</v>
      </c>
      <c r="BI967" t="s">
        <v>191</v>
      </c>
      <c r="BJ967" t="s">
        <v>10948</v>
      </c>
      <c r="BK967">
        <v>20.399999999999999</v>
      </c>
      <c r="BO967" t="s">
        <v>79</v>
      </c>
      <c r="BP967">
        <v>964.70399999999995</v>
      </c>
    </row>
    <row r="968" spans="1:68" x14ac:dyDescent="0.25">
      <c r="A968" t="s">
        <v>646</v>
      </c>
      <c r="B968" t="s">
        <v>10948</v>
      </c>
      <c r="C968" t="s">
        <v>79</v>
      </c>
      <c r="D968">
        <v>103.96799999999999</v>
      </c>
      <c r="H968" s="1">
        <v>42802</v>
      </c>
      <c r="I968">
        <v>843.10000000000014</v>
      </c>
      <c r="K968" s="1">
        <v>42802</v>
      </c>
      <c r="L968">
        <v>843.10000000000014</v>
      </c>
      <c r="N968" s="1">
        <v>41970</v>
      </c>
      <c r="O968">
        <v>203.65999999999997</v>
      </c>
      <c r="Q968" s="1">
        <v>41855</v>
      </c>
      <c r="R968">
        <v>2743.1540000000005</v>
      </c>
      <c r="T968" s="1">
        <v>42703</v>
      </c>
      <c r="U968">
        <v>300.59200000000004</v>
      </c>
      <c r="Y968" t="s">
        <v>2785</v>
      </c>
      <c r="Z968">
        <v>2140.8780000000002</v>
      </c>
      <c r="AB968" t="s">
        <v>1444</v>
      </c>
      <c r="AC968">
        <v>4552.6409999999996</v>
      </c>
      <c r="AE968" t="s">
        <v>431</v>
      </c>
      <c r="AF968">
        <v>1113.0240000000001</v>
      </c>
      <c r="AJ968" t="s">
        <v>1444</v>
      </c>
      <c r="AK968">
        <v>4552.6409999999996</v>
      </c>
      <c r="AN968" t="s">
        <v>2785</v>
      </c>
      <c r="AO968">
        <v>2140.8780000000002</v>
      </c>
      <c r="AQ968" t="s">
        <v>2785</v>
      </c>
      <c r="AR968">
        <v>2140.8780000000002</v>
      </c>
      <c r="AV968" t="s">
        <v>2785</v>
      </c>
      <c r="AW968">
        <v>2140.8780000000002</v>
      </c>
      <c r="BA968" t="s">
        <v>1979</v>
      </c>
      <c r="BB968" t="s">
        <v>10948</v>
      </c>
      <c r="BC968">
        <v>1151.9360000000001</v>
      </c>
      <c r="BE968" t="s">
        <v>2242</v>
      </c>
      <c r="BF968" t="s">
        <v>10948</v>
      </c>
      <c r="BG968">
        <v>40.68</v>
      </c>
      <c r="BI968" t="s">
        <v>667</v>
      </c>
      <c r="BJ968" t="s">
        <v>10948</v>
      </c>
      <c r="BK968">
        <v>599.96</v>
      </c>
      <c r="BO968" t="s">
        <v>79</v>
      </c>
      <c r="BP968">
        <v>907.15200000000004</v>
      </c>
    </row>
    <row r="969" spans="1:68" x14ac:dyDescent="0.25">
      <c r="C969" t="s">
        <v>21</v>
      </c>
      <c r="D969">
        <v>194.94</v>
      </c>
      <c r="H969" s="1">
        <v>42803</v>
      </c>
      <c r="I969">
        <v>710.80400000000009</v>
      </c>
      <c r="K969" s="1">
        <v>42803</v>
      </c>
      <c r="L969">
        <v>710.80400000000009</v>
      </c>
      <c r="N969" s="1">
        <v>41969</v>
      </c>
      <c r="O969">
        <v>1705.99</v>
      </c>
      <c r="Q969" s="1">
        <v>42111</v>
      </c>
      <c r="R969">
        <v>2745.1059999999998</v>
      </c>
      <c r="T969" s="1">
        <v>41655</v>
      </c>
      <c r="U969">
        <v>299.964</v>
      </c>
      <c r="Y969" t="s">
        <v>844</v>
      </c>
      <c r="Z969">
        <v>477.93000000000006</v>
      </c>
      <c r="AB969" t="s">
        <v>2785</v>
      </c>
      <c r="AC969">
        <v>2140.8780000000002</v>
      </c>
      <c r="AE969" t="s">
        <v>111</v>
      </c>
      <c r="AF969">
        <v>2041.038</v>
      </c>
      <c r="AJ969" t="s">
        <v>2785</v>
      </c>
      <c r="AK969">
        <v>2140.8780000000002</v>
      </c>
      <c r="AN969" t="s">
        <v>844</v>
      </c>
      <c r="AO969">
        <v>477.93000000000006</v>
      </c>
      <c r="AQ969" t="s">
        <v>844</v>
      </c>
      <c r="AR969">
        <v>477.93000000000006</v>
      </c>
      <c r="AV969" t="s">
        <v>844</v>
      </c>
      <c r="AW969">
        <v>477.93000000000006</v>
      </c>
      <c r="BA969" t="s">
        <v>2249</v>
      </c>
      <c r="BB969" t="s">
        <v>10948</v>
      </c>
      <c r="BC969">
        <v>36.630000000000003</v>
      </c>
      <c r="BE969" t="s">
        <v>2418</v>
      </c>
      <c r="BF969" t="s">
        <v>10948</v>
      </c>
      <c r="BG969">
        <v>40.635000000000012</v>
      </c>
      <c r="BI969" t="s">
        <v>2593</v>
      </c>
      <c r="BJ969" t="s">
        <v>10948</v>
      </c>
      <c r="BK969">
        <v>539.91</v>
      </c>
      <c r="BO969" t="s">
        <v>79</v>
      </c>
      <c r="BP969">
        <v>816.01199999999994</v>
      </c>
    </row>
    <row r="970" spans="1:68" x14ac:dyDescent="0.25">
      <c r="A970" t="s">
        <v>1202</v>
      </c>
      <c r="B970" t="s">
        <v>10948</v>
      </c>
      <c r="C970" t="s">
        <v>21</v>
      </c>
      <c r="D970">
        <v>59.699999999999996</v>
      </c>
      <c r="H970" s="1">
        <v>42804</v>
      </c>
      <c r="I970">
        <v>1252.952</v>
      </c>
      <c r="K970" s="1">
        <v>42804</v>
      </c>
      <c r="L970">
        <v>1252.952</v>
      </c>
      <c r="N970" s="1">
        <v>41968</v>
      </c>
      <c r="O970">
        <v>4415.6949999999988</v>
      </c>
      <c r="Q970" s="1">
        <v>43015</v>
      </c>
      <c r="R970">
        <v>2749.21</v>
      </c>
      <c r="T970" s="1">
        <v>42096</v>
      </c>
      <c r="U970">
        <v>299.22000000000003</v>
      </c>
      <c r="Y970" t="s">
        <v>982</v>
      </c>
      <c r="Z970">
        <v>355.94999999999993</v>
      </c>
      <c r="AB970" t="s">
        <v>844</v>
      </c>
      <c r="AC970">
        <v>477.93000000000006</v>
      </c>
      <c r="AE970" t="s">
        <v>659</v>
      </c>
      <c r="AF970">
        <v>1119.8879999999999</v>
      </c>
      <c r="AJ970" t="s">
        <v>844</v>
      </c>
      <c r="AK970">
        <v>477.93000000000006</v>
      </c>
      <c r="AN970" t="s">
        <v>982</v>
      </c>
      <c r="AO970">
        <v>355.94999999999993</v>
      </c>
      <c r="AQ970" t="s">
        <v>982</v>
      </c>
      <c r="AR970">
        <v>355.94999999999993</v>
      </c>
      <c r="AV970" t="s">
        <v>982</v>
      </c>
      <c r="AW970">
        <v>355.94999999999993</v>
      </c>
      <c r="BA970" t="s">
        <v>1304</v>
      </c>
      <c r="BB970" t="s">
        <v>10948</v>
      </c>
      <c r="BC970">
        <v>14.16</v>
      </c>
      <c r="BE970" t="s">
        <v>1163</v>
      </c>
      <c r="BF970" t="s">
        <v>10948</v>
      </c>
      <c r="BG970">
        <v>40.589999999999996</v>
      </c>
      <c r="BI970" t="s">
        <v>1095</v>
      </c>
      <c r="BJ970" t="s">
        <v>10948</v>
      </c>
      <c r="BK970">
        <v>361.37600000000003</v>
      </c>
      <c r="BO970" t="s">
        <v>79</v>
      </c>
      <c r="BP970">
        <v>802.07400000000007</v>
      </c>
    </row>
    <row r="971" spans="1:68" x14ac:dyDescent="0.25">
      <c r="A971" t="s">
        <v>56</v>
      </c>
      <c r="B971" t="s">
        <v>10948</v>
      </c>
      <c r="C971" t="s">
        <v>55</v>
      </c>
      <c r="D971">
        <v>8.711999999999998</v>
      </c>
      <c r="H971" s="1">
        <v>42805</v>
      </c>
      <c r="I971">
        <v>1973.7080000000001</v>
      </c>
      <c r="K971" s="1">
        <v>42805</v>
      </c>
      <c r="L971">
        <v>1973.7080000000001</v>
      </c>
      <c r="N971" s="1">
        <v>41967</v>
      </c>
      <c r="O971">
        <v>5578.6059999999998</v>
      </c>
      <c r="Q971" s="1">
        <v>42337</v>
      </c>
      <c r="R971">
        <v>2760.1680000000006</v>
      </c>
      <c r="T971" s="1">
        <v>41887</v>
      </c>
      <c r="U971">
        <v>296.30399999999997</v>
      </c>
      <c r="Y971" t="s">
        <v>151</v>
      </c>
      <c r="Z971">
        <v>202.68</v>
      </c>
      <c r="AB971" t="s">
        <v>982</v>
      </c>
      <c r="AC971">
        <v>355.94999999999993</v>
      </c>
      <c r="AE971" t="s">
        <v>843</v>
      </c>
      <c r="AF971">
        <v>275.5</v>
      </c>
      <c r="AJ971" t="s">
        <v>982</v>
      </c>
      <c r="AK971">
        <v>355.94999999999993</v>
      </c>
      <c r="AN971" t="s">
        <v>151</v>
      </c>
      <c r="AO971">
        <v>202.68</v>
      </c>
      <c r="AQ971" t="s">
        <v>151</v>
      </c>
      <c r="AR971">
        <v>202.68</v>
      </c>
      <c r="AV971" t="s">
        <v>151</v>
      </c>
      <c r="AW971">
        <v>202.68</v>
      </c>
      <c r="BA971" t="s">
        <v>1481</v>
      </c>
      <c r="BB971" t="s">
        <v>10948</v>
      </c>
      <c r="BC971">
        <v>39.960000000000008</v>
      </c>
      <c r="BE971" t="s">
        <v>1211</v>
      </c>
      <c r="BF971" t="s">
        <v>10948</v>
      </c>
      <c r="BG971">
        <v>40.527999999999999</v>
      </c>
      <c r="BI971" t="s">
        <v>1697</v>
      </c>
      <c r="BJ971" t="s">
        <v>10948</v>
      </c>
      <c r="BK971">
        <v>118.99</v>
      </c>
      <c r="BO971" t="s">
        <v>79</v>
      </c>
      <c r="BP971">
        <v>756.80000000000007</v>
      </c>
    </row>
    <row r="972" spans="1:68" x14ac:dyDescent="0.25">
      <c r="C972" t="s">
        <v>79</v>
      </c>
      <c r="D972">
        <v>34.848000000000006</v>
      </c>
      <c r="H972" s="1">
        <v>42806</v>
      </c>
      <c r="I972">
        <v>353.28000000000003</v>
      </c>
      <c r="K972" s="1">
        <v>42806</v>
      </c>
      <c r="L972">
        <v>353.28000000000003</v>
      </c>
      <c r="N972" s="1">
        <v>41966</v>
      </c>
      <c r="O972">
        <v>1363.2800000000002</v>
      </c>
      <c r="Q972" s="1">
        <v>42688</v>
      </c>
      <c r="R972">
        <v>2774.0619999999999</v>
      </c>
      <c r="T972" s="1">
        <v>42009</v>
      </c>
      <c r="U972">
        <v>295.27200000000005</v>
      </c>
      <c r="Y972" t="s">
        <v>2722</v>
      </c>
      <c r="Z972">
        <v>44.030000000000008</v>
      </c>
      <c r="AB972" t="s">
        <v>151</v>
      </c>
      <c r="AC972">
        <v>202.68</v>
      </c>
      <c r="AE972" t="s">
        <v>2309</v>
      </c>
      <c r="AF972">
        <v>449.97</v>
      </c>
      <c r="AJ972" t="s">
        <v>151</v>
      </c>
      <c r="AK972">
        <v>202.68</v>
      </c>
      <c r="AN972" t="s">
        <v>2722</v>
      </c>
      <c r="AO972">
        <v>44.030000000000008</v>
      </c>
      <c r="AQ972" t="s">
        <v>2722</v>
      </c>
      <c r="AR972">
        <v>44.030000000000008</v>
      </c>
      <c r="AV972" t="s">
        <v>2722</v>
      </c>
      <c r="AW972">
        <v>44.030000000000008</v>
      </c>
      <c r="BA972" t="s">
        <v>2435</v>
      </c>
      <c r="BB972" t="s">
        <v>10948</v>
      </c>
      <c r="BC972">
        <v>14.7</v>
      </c>
      <c r="BE972" t="s">
        <v>2215</v>
      </c>
      <c r="BF972" t="s">
        <v>10948</v>
      </c>
      <c r="BG972">
        <v>40.46</v>
      </c>
      <c r="BI972" t="s">
        <v>1979</v>
      </c>
      <c r="BJ972" t="s">
        <v>10948</v>
      </c>
      <c r="BK972">
        <v>1151.9360000000001</v>
      </c>
      <c r="BO972" t="s">
        <v>79</v>
      </c>
      <c r="BP972">
        <v>751.92</v>
      </c>
    </row>
    <row r="973" spans="1:68" x14ac:dyDescent="0.25">
      <c r="C973" t="s">
        <v>21</v>
      </c>
      <c r="D973">
        <v>65.34</v>
      </c>
      <c r="H973" s="1">
        <v>42807</v>
      </c>
      <c r="I973">
        <v>4791.3500000000004</v>
      </c>
      <c r="K973" s="1">
        <v>42807</v>
      </c>
      <c r="L973">
        <v>4791.3500000000004</v>
      </c>
      <c r="N973" s="1">
        <v>41965</v>
      </c>
      <c r="O973">
        <v>1103.298</v>
      </c>
      <c r="Q973" s="1">
        <v>43027</v>
      </c>
      <c r="R973">
        <v>2781.8701999999998</v>
      </c>
      <c r="T973" s="1">
        <v>42764</v>
      </c>
      <c r="U973">
        <v>294.84200000000004</v>
      </c>
      <c r="Y973" t="s">
        <v>2044</v>
      </c>
      <c r="Z973">
        <v>126.36000000000001</v>
      </c>
      <c r="AB973" t="s">
        <v>2722</v>
      </c>
      <c r="AC973">
        <v>44.030000000000008</v>
      </c>
      <c r="AE973" t="s">
        <v>2215</v>
      </c>
      <c r="AF973">
        <v>106.352</v>
      </c>
      <c r="AJ973" t="s">
        <v>2722</v>
      </c>
      <c r="AK973">
        <v>44.030000000000008</v>
      </c>
      <c r="AN973" t="s">
        <v>2044</v>
      </c>
      <c r="AO973">
        <v>126.36000000000001</v>
      </c>
      <c r="AQ973" t="s">
        <v>2044</v>
      </c>
      <c r="AR973">
        <v>126.36000000000001</v>
      </c>
      <c r="AV973" t="s">
        <v>2044</v>
      </c>
      <c r="AW973">
        <v>126.36000000000001</v>
      </c>
      <c r="BA973" t="s">
        <v>612</v>
      </c>
      <c r="BB973" t="s">
        <v>10948</v>
      </c>
      <c r="BC973">
        <v>28.911999999999999</v>
      </c>
      <c r="BE973" t="s">
        <v>1498</v>
      </c>
      <c r="BF973" t="s">
        <v>10948</v>
      </c>
      <c r="BG973">
        <v>40.46</v>
      </c>
      <c r="BI973" t="s">
        <v>2249</v>
      </c>
      <c r="BJ973" t="s">
        <v>10948</v>
      </c>
      <c r="BK973">
        <v>36.630000000000003</v>
      </c>
      <c r="BO973" t="s">
        <v>79</v>
      </c>
      <c r="BP973">
        <v>629.94999999999993</v>
      </c>
    </row>
    <row r="974" spans="1:68" x14ac:dyDescent="0.25">
      <c r="A974" t="s">
        <v>2792</v>
      </c>
      <c r="B974" t="s">
        <v>10948</v>
      </c>
      <c r="C974" t="s">
        <v>12</v>
      </c>
      <c r="D974">
        <v>43.26</v>
      </c>
      <c r="H974" s="1">
        <v>42808</v>
      </c>
      <c r="I974">
        <v>49.616000000000007</v>
      </c>
      <c r="K974" s="1">
        <v>42808</v>
      </c>
      <c r="L974">
        <v>49.616000000000007</v>
      </c>
      <c r="N974" s="1">
        <v>41964</v>
      </c>
      <c r="O974">
        <v>1249.6219999999998</v>
      </c>
      <c r="Q974" s="1">
        <v>41946</v>
      </c>
      <c r="R974">
        <v>2784.163</v>
      </c>
      <c r="T974" s="1">
        <v>41744</v>
      </c>
      <c r="U974">
        <v>294.71999999999997</v>
      </c>
      <c r="Y974" t="s">
        <v>1615</v>
      </c>
      <c r="Z974">
        <v>9.5680000000000014</v>
      </c>
      <c r="AB974" t="s">
        <v>2044</v>
      </c>
      <c r="AC974">
        <v>126.36000000000001</v>
      </c>
      <c r="AE974" t="s">
        <v>562</v>
      </c>
      <c r="AF974">
        <v>86.84</v>
      </c>
      <c r="AJ974" t="s">
        <v>2044</v>
      </c>
      <c r="AK974">
        <v>126.36000000000001</v>
      </c>
      <c r="AN974" t="s">
        <v>1615</v>
      </c>
      <c r="AO974">
        <v>9.5680000000000014</v>
      </c>
      <c r="AQ974" t="s">
        <v>1615</v>
      </c>
      <c r="AR974">
        <v>9.5680000000000014</v>
      </c>
      <c r="AV974" t="s">
        <v>1615</v>
      </c>
      <c r="AW974">
        <v>9.5680000000000014</v>
      </c>
      <c r="BA974" t="s">
        <v>344</v>
      </c>
      <c r="BB974" t="s">
        <v>10948</v>
      </c>
      <c r="BC974">
        <v>3.024</v>
      </c>
      <c r="BE974" t="s">
        <v>1942</v>
      </c>
      <c r="BF974" t="s">
        <v>10948</v>
      </c>
      <c r="BG974">
        <v>40.137999999999998</v>
      </c>
      <c r="BI974" t="s">
        <v>1304</v>
      </c>
      <c r="BJ974" t="s">
        <v>10948</v>
      </c>
      <c r="BK974">
        <v>14.16</v>
      </c>
      <c r="BO974" t="s">
        <v>79</v>
      </c>
      <c r="BP974">
        <v>588.78399999999999</v>
      </c>
    </row>
    <row r="975" spans="1:68" x14ac:dyDescent="0.25">
      <c r="A975" t="s">
        <v>2313</v>
      </c>
      <c r="B975" t="s">
        <v>10948</v>
      </c>
      <c r="C975" t="s">
        <v>12</v>
      </c>
      <c r="D975">
        <v>23.696000000000002</v>
      </c>
      <c r="H975" s="1">
        <v>42810</v>
      </c>
      <c r="I975">
        <v>2014.3810000000001</v>
      </c>
      <c r="K975" s="1">
        <v>42810</v>
      </c>
      <c r="L975">
        <v>2014.3810000000001</v>
      </c>
      <c r="N975" s="1">
        <v>41963</v>
      </c>
      <c r="O975">
        <v>907.56000000000006</v>
      </c>
      <c r="Q975" s="1">
        <v>42311</v>
      </c>
      <c r="R975">
        <v>2800.846</v>
      </c>
      <c r="T975" s="1">
        <v>41986</v>
      </c>
      <c r="U975">
        <v>293.15199999999999</v>
      </c>
      <c r="Y975" t="s">
        <v>2202</v>
      </c>
      <c r="Z975">
        <v>2221.596</v>
      </c>
      <c r="AB975" t="s">
        <v>1615</v>
      </c>
      <c r="AC975">
        <v>9.5680000000000014</v>
      </c>
      <c r="AE975" t="s">
        <v>2166</v>
      </c>
      <c r="AF975">
        <v>18374.895</v>
      </c>
      <c r="AJ975" t="s">
        <v>1615</v>
      </c>
      <c r="AK975">
        <v>9.5680000000000014</v>
      </c>
      <c r="AN975" t="s">
        <v>2202</v>
      </c>
      <c r="AO975">
        <v>2221.596</v>
      </c>
      <c r="AQ975" t="s">
        <v>2202</v>
      </c>
      <c r="AR975">
        <v>2221.596</v>
      </c>
      <c r="AV975" t="s">
        <v>2202</v>
      </c>
      <c r="AW975">
        <v>2221.596</v>
      </c>
      <c r="BA975" t="s">
        <v>2468</v>
      </c>
      <c r="BB975" t="s">
        <v>10948</v>
      </c>
      <c r="BC975">
        <v>1730.6640000000002</v>
      </c>
      <c r="BE975" t="s">
        <v>1903</v>
      </c>
      <c r="BF975" t="s">
        <v>10948</v>
      </c>
      <c r="BG975">
        <v>40.04</v>
      </c>
      <c r="BI975" t="s">
        <v>1481</v>
      </c>
      <c r="BJ975" t="s">
        <v>10948</v>
      </c>
      <c r="BK975">
        <v>39.960000000000008</v>
      </c>
      <c r="BO975" t="s">
        <v>79</v>
      </c>
      <c r="BP975">
        <v>494.98199999999997</v>
      </c>
    </row>
    <row r="976" spans="1:68" x14ac:dyDescent="0.25">
      <c r="A976" t="s">
        <v>1970</v>
      </c>
      <c r="B976" t="s">
        <v>10948</v>
      </c>
      <c r="C976" t="s">
        <v>55</v>
      </c>
      <c r="D976">
        <v>61.929000000000002</v>
      </c>
      <c r="H976" s="1">
        <v>42811</v>
      </c>
      <c r="I976">
        <v>542.74599999999998</v>
      </c>
      <c r="K976" s="1">
        <v>42811</v>
      </c>
      <c r="L976">
        <v>542.74599999999998</v>
      </c>
      <c r="N976" s="1">
        <v>41962</v>
      </c>
      <c r="O976">
        <v>7226.0860000000002</v>
      </c>
      <c r="Q976" s="1">
        <v>41941</v>
      </c>
      <c r="R976">
        <v>2813.8120000000004</v>
      </c>
      <c r="T976" s="1">
        <v>41834</v>
      </c>
      <c r="U976">
        <v>292.59399999999999</v>
      </c>
      <c r="Y976" t="s">
        <v>3008</v>
      </c>
      <c r="Z976">
        <v>319.92</v>
      </c>
      <c r="AB976" t="s">
        <v>2202</v>
      </c>
      <c r="AC976">
        <v>2221.596</v>
      </c>
      <c r="AE976" t="s">
        <v>1216</v>
      </c>
      <c r="AF976">
        <v>531.94800000000009</v>
      </c>
      <c r="AJ976" t="s">
        <v>2202</v>
      </c>
      <c r="AK976">
        <v>2221.596</v>
      </c>
      <c r="AN976" t="s">
        <v>3008</v>
      </c>
      <c r="AO976">
        <v>319.92</v>
      </c>
      <c r="AQ976" t="s">
        <v>3008</v>
      </c>
      <c r="AR976">
        <v>319.92</v>
      </c>
      <c r="AV976" t="s">
        <v>3008</v>
      </c>
      <c r="AW976">
        <v>319.92</v>
      </c>
      <c r="BA976" t="s">
        <v>140</v>
      </c>
      <c r="BB976" t="s">
        <v>10948</v>
      </c>
      <c r="BC976">
        <v>1367.1479999999999</v>
      </c>
      <c r="BE976" t="s">
        <v>1393</v>
      </c>
      <c r="BF976" t="s">
        <v>10948</v>
      </c>
      <c r="BG976">
        <v>39.99</v>
      </c>
      <c r="BI976" t="s">
        <v>2435</v>
      </c>
      <c r="BJ976" t="s">
        <v>10948</v>
      </c>
      <c r="BK976">
        <v>14.7</v>
      </c>
      <c r="BO976" t="s">
        <v>79</v>
      </c>
      <c r="BP976">
        <v>479.95</v>
      </c>
    </row>
    <row r="977" spans="1:68" x14ac:dyDescent="0.25">
      <c r="C977" t="s">
        <v>79</v>
      </c>
      <c r="D977">
        <v>385.33600000000001</v>
      </c>
      <c r="H977" s="1">
        <v>42812</v>
      </c>
      <c r="I977">
        <v>1027.7579999999998</v>
      </c>
      <c r="K977" s="1">
        <v>42812</v>
      </c>
      <c r="L977">
        <v>1027.7579999999998</v>
      </c>
      <c r="N977" s="1">
        <v>41961</v>
      </c>
      <c r="O977">
        <v>3406.8550000000005</v>
      </c>
      <c r="Q977" s="1">
        <v>43080</v>
      </c>
      <c r="R977">
        <v>2823.9650000000006</v>
      </c>
      <c r="T977" s="1">
        <v>41670</v>
      </c>
      <c r="U977">
        <v>290.666</v>
      </c>
      <c r="Y977" t="s">
        <v>2543</v>
      </c>
      <c r="Z977">
        <v>2096.1680000000001</v>
      </c>
      <c r="AB977" t="s">
        <v>3008</v>
      </c>
      <c r="AC977">
        <v>319.92</v>
      </c>
      <c r="AE977" t="s">
        <v>2397</v>
      </c>
      <c r="AF977">
        <v>575.46</v>
      </c>
      <c r="AJ977" t="s">
        <v>3008</v>
      </c>
      <c r="AK977">
        <v>319.92</v>
      </c>
      <c r="AN977" t="s">
        <v>2543</v>
      </c>
      <c r="AO977">
        <v>2096.1680000000001</v>
      </c>
      <c r="AQ977" t="s">
        <v>2543</v>
      </c>
      <c r="AR977">
        <v>2096.1680000000001</v>
      </c>
      <c r="AV977" t="s">
        <v>2543</v>
      </c>
      <c r="AW977">
        <v>2096.1680000000001</v>
      </c>
      <c r="BA977" t="s">
        <v>1134</v>
      </c>
      <c r="BB977" t="s">
        <v>10948</v>
      </c>
      <c r="BC977">
        <v>82.188000000000017</v>
      </c>
      <c r="BE977" t="s">
        <v>3136</v>
      </c>
      <c r="BF977" t="s">
        <v>10948</v>
      </c>
      <c r="BG977">
        <v>39.979999999999997</v>
      </c>
      <c r="BI977" t="s">
        <v>612</v>
      </c>
      <c r="BJ977" t="s">
        <v>10948</v>
      </c>
      <c r="BK977">
        <v>28.911999999999999</v>
      </c>
      <c r="BO977" t="s">
        <v>79</v>
      </c>
      <c r="BP977">
        <v>458.42999999999995</v>
      </c>
    </row>
    <row r="978" spans="1:68" x14ac:dyDescent="0.25">
      <c r="A978" t="s">
        <v>827</v>
      </c>
      <c r="B978" t="s">
        <v>10948</v>
      </c>
      <c r="C978" t="s">
        <v>79</v>
      </c>
      <c r="D978">
        <v>278.08</v>
      </c>
      <c r="H978" s="1">
        <v>42813</v>
      </c>
      <c r="I978">
        <v>2166.248</v>
      </c>
      <c r="K978" s="1">
        <v>42813</v>
      </c>
      <c r="L978">
        <v>2166.248</v>
      </c>
      <c r="N978" s="1">
        <v>41960</v>
      </c>
      <c r="O978">
        <v>11544.274000000001</v>
      </c>
      <c r="Q978" s="1">
        <v>42237</v>
      </c>
      <c r="R978">
        <v>2827.5200000000004</v>
      </c>
      <c r="T978" s="1">
        <v>41775</v>
      </c>
      <c r="U978">
        <v>289.27999999999997</v>
      </c>
      <c r="Y978" t="s">
        <v>925</v>
      </c>
      <c r="Z978">
        <v>276.94499999999999</v>
      </c>
      <c r="AB978" t="s">
        <v>2543</v>
      </c>
      <c r="AC978">
        <v>2096.1680000000001</v>
      </c>
      <c r="AE978" t="s">
        <v>1564</v>
      </c>
      <c r="AF978">
        <v>1636.8639999999998</v>
      </c>
      <c r="AJ978" t="s">
        <v>2543</v>
      </c>
      <c r="AK978">
        <v>2096.1680000000001</v>
      </c>
      <c r="AN978" t="s">
        <v>925</v>
      </c>
      <c r="AO978">
        <v>276.94499999999999</v>
      </c>
      <c r="AQ978" t="s">
        <v>925</v>
      </c>
      <c r="AR978">
        <v>276.94499999999999</v>
      </c>
      <c r="AV978" t="s">
        <v>925</v>
      </c>
      <c r="AW978">
        <v>276.94499999999999</v>
      </c>
      <c r="BA978" t="s">
        <v>1344</v>
      </c>
      <c r="BB978" t="s">
        <v>10948</v>
      </c>
      <c r="BC978">
        <v>300.01400000000001</v>
      </c>
      <c r="BE978" t="s">
        <v>1481</v>
      </c>
      <c r="BF978" t="s">
        <v>10948</v>
      </c>
      <c r="BG978">
        <v>39.960000000000008</v>
      </c>
      <c r="BI978" t="s">
        <v>344</v>
      </c>
      <c r="BJ978" t="s">
        <v>10948</v>
      </c>
      <c r="BK978">
        <v>3.024</v>
      </c>
      <c r="BO978" t="s">
        <v>79</v>
      </c>
      <c r="BP978">
        <v>455.55000000000007</v>
      </c>
    </row>
    <row r="979" spans="1:68" x14ac:dyDescent="0.25">
      <c r="C979" t="s">
        <v>21</v>
      </c>
      <c r="D979">
        <v>173.8</v>
      </c>
      <c r="H979" s="1">
        <v>42814</v>
      </c>
      <c r="I979">
        <v>899.56799999999998</v>
      </c>
      <c r="K979" s="1">
        <v>42814</v>
      </c>
      <c r="L979">
        <v>899.56799999999998</v>
      </c>
      <c r="N979" s="1">
        <v>41959</v>
      </c>
      <c r="O979">
        <v>1355.9285</v>
      </c>
      <c r="Q979" s="1">
        <v>42792</v>
      </c>
      <c r="R979">
        <v>2847.6459999999997</v>
      </c>
      <c r="T979" s="1">
        <v>41643</v>
      </c>
      <c r="U979">
        <v>288.06</v>
      </c>
      <c r="Y979" t="s">
        <v>706</v>
      </c>
      <c r="Z979">
        <v>198.46199999999999</v>
      </c>
      <c r="AB979" t="s">
        <v>925</v>
      </c>
      <c r="AC979">
        <v>276.94499999999999</v>
      </c>
      <c r="AE979" t="s">
        <v>1083</v>
      </c>
      <c r="AF979">
        <v>1324.8000000000002</v>
      </c>
      <c r="AJ979" t="s">
        <v>925</v>
      </c>
      <c r="AK979">
        <v>276.94499999999999</v>
      </c>
      <c r="AN979" t="s">
        <v>706</v>
      </c>
      <c r="AO979">
        <v>198.46199999999999</v>
      </c>
      <c r="AQ979" t="s">
        <v>706</v>
      </c>
      <c r="AR979">
        <v>198.46199999999999</v>
      </c>
      <c r="AV979" t="s">
        <v>706</v>
      </c>
      <c r="AW979">
        <v>198.46199999999999</v>
      </c>
      <c r="BA979" t="s">
        <v>828</v>
      </c>
      <c r="BB979" t="s">
        <v>10948</v>
      </c>
      <c r="BC979">
        <v>341.26400000000001</v>
      </c>
      <c r="BE979" t="s">
        <v>452</v>
      </c>
      <c r="BF979" t="s">
        <v>10948</v>
      </c>
      <c r="BG979">
        <v>39.880000000000003</v>
      </c>
      <c r="BI979" t="s">
        <v>2468</v>
      </c>
      <c r="BJ979" t="s">
        <v>10948</v>
      </c>
      <c r="BK979">
        <v>1730.6640000000002</v>
      </c>
      <c r="BO979" t="s">
        <v>79</v>
      </c>
      <c r="BP979">
        <v>453.6</v>
      </c>
    </row>
    <row r="980" spans="1:68" x14ac:dyDescent="0.25">
      <c r="A980" t="s">
        <v>553</v>
      </c>
      <c r="B980" t="s">
        <v>10948</v>
      </c>
      <c r="C980" t="s">
        <v>79</v>
      </c>
      <c r="D980">
        <v>786.74400000000003</v>
      </c>
      <c r="H980" s="1">
        <v>42815</v>
      </c>
      <c r="I980">
        <v>3332.6360000000004</v>
      </c>
      <c r="K980" s="1">
        <v>42815</v>
      </c>
      <c r="L980">
        <v>3332.6360000000004</v>
      </c>
      <c r="N980" s="1">
        <v>41958</v>
      </c>
      <c r="O980">
        <v>1780.8220000000003</v>
      </c>
      <c r="Q980" s="1">
        <v>42328</v>
      </c>
      <c r="R980">
        <v>2861.1500000000005</v>
      </c>
      <c r="T980" s="1">
        <v>42784</v>
      </c>
      <c r="U980">
        <v>287.32599999999996</v>
      </c>
      <c r="Y980" t="s">
        <v>1826</v>
      </c>
      <c r="Z980">
        <v>1437.4840000000002</v>
      </c>
      <c r="AB980" t="s">
        <v>706</v>
      </c>
      <c r="AC980">
        <v>198.46199999999999</v>
      </c>
      <c r="AE980" t="s">
        <v>288</v>
      </c>
      <c r="AF980">
        <v>949.02599999999984</v>
      </c>
      <c r="AJ980" t="s">
        <v>706</v>
      </c>
      <c r="AK980">
        <v>198.46199999999999</v>
      </c>
      <c r="AN980" t="s">
        <v>1826</v>
      </c>
      <c r="AO980">
        <v>1437.4840000000002</v>
      </c>
      <c r="AQ980" t="s">
        <v>1826</v>
      </c>
      <c r="AR980">
        <v>1437.4840000000002</v>
      </c>
      <c r="AV980" t="s">
        <v>1826</v>
      </c>
      <c r="AW980">
        <v>1437.4840000000002</v>
      </c>
      <c r="BA980" t="s">
        <v>1142</v>
      </c>
      <c r="BB980" t="s">
        <v>10948</v>
      </c>
      <c r="BC980">
        <v>7.1519999999999992</v>
      </c>
      <c r="BE980" t="s">
        <v>2325</v>
      </c>
      <c r="BF980" t="s">
        <v>10948</v>
      </c>
      <c r="BG980">
        <v>39.76</v>
      </c>
      <c r="BI980" t="s">
        <v>140</v>
      </c>
      <c r="BJ980" t="s">
        <v>10948</v>
      </c>
      <c r="BK980">
        <v>1367.1479999999999</v>
      </c>
      <c r="BO980" t="s">
        <v>79</v>
      </c>
      <c r="BP980">
        <v>442.76400000000001</v>
      </c>
    </row>
    <row r="981" spans="1:68" x14ac:dyDescent="0.25">
      <c r="A981" t="s">
        <v>592</v>
      </c>
      <c r="B981" t="s">
        <v>10948</v>
      </c>
      <c r="C981" t="s">
        <v>79</v>
      </c>
      <c r="D981">
        <v>376.86599999999999</v>
      </c>
      <c r="H981" s="1">
        <v>42817</v>
      </c>
      <c r="I981">
        <v>14816.067999999999</v>
      </c>
      <c r="K981" s="1">
        <v>42817</v>
      </c>
      <c r="L981">
        <v>14816.067999999999</v>
      </c>
      <c r="N981" s="1">
        <v>41957</v>
      </c>
      <c r="O981">
        <v>1034.73</v>
      </c>
      <c r="Q981" s="1">
        <v>42569</v>
      </c>
      <c r="R981">
        <v>2891.8580000000006</v>
      </c>
      <c r="T981" s="1">
        <v>42653</v>
      </c>
      <c r="U981">
        <v>282.75299999999999</v>
      </c>
      <c r="Y981" t="s">
        <v>120</v>
      </c>
      <c r="Z981">
        <v>367.09200000000004</v>
      </c>
      <c r="AB981" t="s">
        <v>1826</v>
      </c>
      <c r="AC981">
        <v>1437.4840000000002</v>
      </c>
      <c r="AE981" t="s">
        <v>2182</v>
      </c>
      <c r="AF981">
        <v>1047.7359999999999</v>
      </c>
      <c r="AJ981" t="s">
        <v>1826</v>
      </c>
      <c r="AK981">
        <v>1437.4840000000002</v>
      </c>
      <c r="AN981" t="s">
        <v>120</v>
      </c>
      <c r="AO981">
        <v>367.09200000000004</v>
      </c>
      <c r="AQ981" t="s">
        <v>120</v>
      </c>
      <c r="AR981">
        <v>367.09200000000004</v>
      </c>
      <c r="AV981" t="s">
        <v>120</v>
      </c>
      <c r="AW981">
        <v>367.09200000000004</v>
      </c>
      <c r="BA981" t="s">
        <v>88</v>
      </c>
      <c r="BB981" t="s">
        <v>10948</v>
      </c>
      <c r="BC981">
        <v>20.622</v>
      </c>
      <c r="BE981" t="s">
        <v>740</v>
      </c>
      <c r="BF981" t="s">
        <v>10948</v>
      </c>
      <c r="BG981">
        <v>39.72</v>
      </c>
      <c r="BI981" t="s">
        <v>1134</v>
      </c>
      <c r="BJ981" t="s">
        <v>10948</v>
      </c>
      <c r="BK981">
        <v>82.188000000000017</v>
      </c>
      <c r="BO981" t="s">
        <v>79</v>
      </c>
      <c r="BP981">
        <v>434.64600000000002</v>
      </c>
    </row>
    <row r="982" spans="1:68" x14ac:dyDescent="0.25">
      <c r="A982" t="s">
        <v>2478</v>
      </c>
      <c r="B982" t="s">
        <v>10948</v>
      </c>
      <c r="C982" t="s">
        <v>55</v>
      </c>
      <c r="D982">
        <v>447.84</v>
      </c>
      <c r="H982" s="1">
        <v>42818</v>
      </c>
      <c r="I982">
        <v>1257.2980000000002</v>
      </c>
      <c r="K982" s="1">
        <v>42818</v>
      </c>
      <c r="L982">
        <v>1257.2980000000002</v>
      </c>
      <c r="N982" s="1">
        <v>41955</v>
      </c>
      <c r="O982">
        <v>1054.7612000000001</v>
      </c>
      <c r="Q982" s="1">
        <v>42671</v>
      </c>
      <c r="R982">
        <v>2899.0210000000002</v>
      </c>
      <c r="T982" s="1">
        <v>41755</v>
      </c>
      <c r="U982">
        <v>282.56800000000004</v>
      </c>
      <c r="Y982" t="s">
        <v>1307</v>
      </c>
      <c r="Z982">
        <v>2847.7799999999997</v>
      </c>
      <c r="AB982" t="s">
        <v>120</v>
      </c>
      <c r="AC982">
        <v>367.09200000000004</v>
      </c>
      <c r="AE982" t="s">
        <v>815</v>
      </c>
      <c r="AF982">
        <v>1042.068</v>
      </c>
      <c r="AJ982" t="s">
        <v>120</v>
      </c>
      <c r="AK982">
        <v>367.09200000000004</v>
      </c>
      <c r="AN982" t="s">
        <v>1307</v>
      </c>
      <c r="AO982">
        <v>2847.7799999999997</v>
      </c>
      <c r="AQ982" t="s">
        <v>1307</v>
      </c>
      <c r="AR982">
        <v>2847.7799999999997</v>
      </c>
      <c r="AV982" t="s">
        <v>1307</v>
      </c>
      <c r="AW982">
        <v>2847.7799999999997</v>
      </c>
      <c r="BA982" t="s">
        <v>2434</v>
      </c>
      <c r="BB982" t="s">
        <v>10948</v>
      </c>
      <c r="BC982">
        <v>12.816000000000001</v>
      </c>
      <c r="BE982" t="s">
        <v>721</v>
      </c>
      <c r="BF982" t="s">
        <v>10948</v>
      </c>
      <c r="BG982">
        <v>39.379999999999995</v>
      </c>
      <c r="BI982" t="s">
        <v>1344</v>
      </c>
      <c r="BJ982" t="s">
        <v>10948</v>
      </c>
      <c r="BK982">
        <v>300.01400000000001</v>
      </c>
      <c r="BO982" t="s">
        <v>79</v>
      </c>
      <c r="BP982">
        <v>428.68</v>
      </c>
    </row>
    <row r="983" spans="1:68" x14ac:dyDescent="0.25">
      <c r="C983" t="s">
        <v>21</v>
      </c>
      <c r="D983">
        <v>268.70400000000001</v>
      </c>
      <c r="H983" s="1">
        <v>42819</v>
      </c>
      <c r="I983">
        <v>3567.0259999999998</v>
      </c>
      <c r="K983" s="1">
        <v>42819</v>
      </c>
      <c r="L983">
        <v>3567.0259999999998</v>
      </c>
      <c r="N983" s="1">
        <v>41954</v>
      </c>
      <c r="O983">
        <v>8114.5479999999998</v>
      </c>
      <c r="Q983" s="1">
        <v>42468</v>
      </c>
      <c r="R983">
        <v>2906.4039999999995</v>
      </c>
      <c r="T983" s="1">
        <v>41797</v>
      </c>
      <c r="U983">
        <v>281.39699999999999</v>
      </c>
      <c r="Y983" t="s">
        <v>2864</v>
      </c>
      <c r="Z983">
        <v>2298.114</v>
      </c>
      <c r="AB983" t="s">
        <v>1307</v>
      </c>
      <c r="AC983">
        <v>2847.7799999999997</v>
      </c>
      <c r="AE983" t="s">
        <v>1035</v>
      </c>
      <c r="AF983">
        <v>786.9</v>
      </c>
      <c r="AJ983" t="s">
        <v>1307</v>
      </c>
      <c r="AK983">
        <v>2847.7799999999997</v>
      </c>
      <c r="AN983" t="s">
        <v>2864</v>
      </c>
      <c r="AO983">
        <v>2298.114</v>
      </c>
      <c r="AQ983" t="s">
        <v>2864</v>
      </c>
      <c r="AR983">
        <v>2298.114</v>
      </c>
      <c r="AV983" t="s">
        <v>2864</v>
      </c>
      <c r="AW983">
        <v>2298.114</v>
      </c>
      <c r="BA983" t="s">
        <v>651</v>
      </c>
      <c r="BB983" t="s">
        <v>10948</v>
      </c>
      <c r="BC983">
        <v>11.748000000000001</v>
      </c>
      <c r="BE983" t="s">
        <v>2883</v>
      </c>
      <c r="BF983" t="s">
        <v>10948</v>
      </c>
      <c r="BG983">
        <v>39.152000000000001</v>
      </c>
      <c r="BI983" t="s">
        <v>828</v>
      </c>
      <c r="BJ983" t="s">
        <v>10948</v>
      </c>
      <c r="BK983">
        <v>341.26400000000001</v>
      </c>
      <c r="BO983" t="s">
        <v>79</v>
      </c>
      <c r="BP983">
        <v>419.4</v>
      </c>
    </row>
    <row r="984" spans="1:68" x14ac:dyDescent="0.25">
      <c r="A984" t="s">
        <v>1339</v>
      </c>
      <c r="B984" t="s">
        <v>10948</v>
      </c>
      <c r="C984" t="s">
        <v>21</v>
      </c>
      <c r="D984">
        <v>1400.3040000000001</v>
      </c>
      <c r="H984" s="1">
        <v>42820</v>
      </c>
      <c r="I984">
        <v>3252.88</v>
      </c>
      <c r="K984" s="1">
        <v>42820</v>
      </c>
      <c r="L984">
        <v>3252.88</v>
      </c>
      <c r="N984" s="1">
        <v>41953</v>
      </c>
      <c r="O984">
        <v>2002.556</v>
      </c>
      <c r="Q984" s="1">
        <v>43051</v>
      </c>
      <c r="R984">
        <v>2911.3859999999995</v>
      </c>
      <c r="T984" s="1">
        <v>42890</v>
      </c>
      <c r="U984">
        <v>279.41399999999999</v>
      </c>
      <c r="Y984" t="s">
        <v>1132</v>
      </c>
      <c r="Z984">
        <v>36.707999999999998</v>
      </c>
      <c r="AB984" t="s">
        <v>2864</v>
      </c>
      <c r="AC984">
        <v>2298.114</v>
      </c>
      <c r="AE984" t="s">
        <v>89</v>
      </c>
      <c r="AF984">
        <v>479.33800000000002</v>
      </c>
      <c r="AJ984" t="s">
        <v>2864</v>
      </c>
      <c r="AK984">
        <v>2298.114</v>
      </c>
      <c r="AN984" t="s">
        <v>1132</v>
      </c>
      <c r="AO984">
        <v>36.707999999999998</v>
      </c>
      <c r="AQ984" t="s">
        <v>1132</v>
      </c>
      <c r="AR984">
        <v>36.707999999999998</v>
      </c>
      <c r="AV984" t="s">
        <v>1132</v>
      </c>
      <c r="AW984">
        <v>36.707999999999998</v>
      </c>
      <c r="BA984" t="s">
        <v>1726</v>
      </c>
      <c r="BB984" t="s">
        <v>10948</v>
      </c>
      <c r="BC984">
        <v>20.664000000000001</v>
      </c>
      <c r="BE984" t="s">
        <v>3215</v>
      </c>
      <c r="BF984" t="s">
        <v>10948</v>
      </c>
      <c r="BG984">
        <v>39</v>
      </c>
      <c r="BI984" t="s">
        <v>1142</v>
      </c>
      <c r="BJ984" t="s">
        <v>10948</v>
      </c>
      <c r="BK984">
        <v>7.1519999999999992</v>
      </c>
      <c r="BO984" t="s">
        <v>79</v>
      </c>
      <c r="BP984">
        <v>393.25</v>
      </c>
    </row>
    <row r="985" spans="1:68" x14ac:dyDescent="0.25">
      <c r="A985" t="s">
        <v>1138</v>
      </c>
      <c r="B985" t="s">
        <v>10948</v>
      </c>
      <c r="C985" t="s">
        <v>79</v>
      </c>
      <c r="D985">
        <v>1316.018</v>
      </c>
      <c r="H985" s="1">
        <v>42821</v>
      </c>
      <c r="I985">
        <v>2933.5160000000005</v>
      </c>
      <c r="K985" s="1">
        <v>42821</v>
      </c>
      <c r="L985">
        <v>2933.5160000000005</v>
      </c>
      <c r="N985" s="1">
        <v>41952</v>
      </c>
      <c r="O985">
        <v>1574.0940000000001</v>
      </c>
      <c r="Q985" s="1">
        <v>43098</v>
      </c>
      <c r="R985">
        <v>2915.5340000000001</v>
      </c>
      <c r="T985" s="1">
        <v>42514</v>
      </c>
      <c r="U985">
        <v>277.75600000000003</v>
      </c>
      <c r="Y985" t="s">
        <v>2812</v>
      </c>
      <c r="Z985">
        <v>4600.0920000000006</v>
      </c>
      <c r="AB985" t="s">
        <v>1132</v>
      </c>
      <c r="AC985">
        <v>36.707999999999998</v>
      </c>
      <c r="AE985" t="s">
        <v>1398</v>
      </c>
      <c r="AF985">
        <v>1184.232</v>
      </c>
      <c r="AJ985" t="s">
        <v>1132</v>
      </c>
      <c r="AK985">
        <v>36.707999999999998</v>
      </c>
      <c r="AN985" t="s">
        <v>2812</v>
      </c>
      <c r="AO985">
        <v>4600.0920000000006</v>
      </c>
      <c r="AQ985" t="s">
        <v>2812</v>
      </c>
      <c r="AR985">
        <v>4600.0920000000006</v>
      </c>
      <c r="AV985" t="s">
        <v>2812</v>
      </c>
      <c r="AW985">
        <v>4600.0920000000006</v>
      </c>
      <c r="BA985" t="s">
        <v>1711</v>
      </c>
      <c r="BB985" t="s">
        <v>10948</v>
      </c>
      <c r="BC985">
        <v>66.884999999999991</v>
      </c>
      <c r="BE985" t="s">
        <v>2294</v>
      </c>
      <c r="BF985" t="s">
        <v>10948</v>
      </c>
      <c r="BG985">
        <v>38.88000000000001</v>
      </c>
      <c r="BI985" t="s">
        <v>88</v>
      </c>
      <c r="BJ985" t="s">
        <v>10948</v>
      </c>
      <c r="BK985">
        <v>20.622</v>
      </c>
      <c r="BO985" t="s">
        <v>79</v>
      </c>
      <c r="BP985">
        <v>385.33600000000001</v>
      </c>
    </row>
    <row r="986" spans="1:68" x14ac:dyDescent="0.25">
      <c r="C986" t="s">
        <v>12</v>
      </c>
      <c r="D986">
        <v>641.96</v>
      </c>
      <c r="H986" s="1">
        <v>42822</v>
      </c>
      <c r="I986">
        <v>1504.702</v>
      </c>
      <c r="K986" s="1">
        <v>42822</v>
      </c>
      <c r="L986">
        <v>1504.702</v>
      </c>
      <c r="N986" s="1">
        <v>41951</v>
      </c>
      <c r="O986">
        <v>333.57600000000002</v>
      </c>
      <c r="Q986" s="1">
        <v>43076</v>
      </c>
      <c r="R986">
        <v>2916.5139999999997</v>
      </c>
      <c r="T986" s="1">
        <v>42280</v>
      </c>
      <c r="U986">
        <v>275.21800000000002</v>
      </c>
      <c r="Y986" t="s">
        <v>1348</v>
      </c>
      <c r="Z986">
        <v>341.42000000000007</v>
      </c>
      <c r="AB986" t="s">
        <v>2812</v>
      </c>
      <c r="AC986">
        <v>4600.0920000000006</v>
      </c>
      <c r="AE986" t="s">
        <v>2825</v>
      </c>
      <c r="AF986">
        <v>500.30800000000005</v>
      </c>
      <c r="AJ986" t="s">
        <v>2812</v>
      </c>
      <c r="AK986">
        <v>4600.0920000000006</v>
      </c>
      <c r="AN986" t="s">
        <v>1348</v>
      </c>
      <c r="AO986">
        <v>341.42000000000007</v>
      </c>
      <c r="AQ986" t="s">
        <v>1348</v>
      </c>
      <c r="AR986">
        <v>341.42000000000007</v>
      </c>
      <c r="AV986" t="s">
        <v>1348</v>
      </c>
      <c r="AW986">
        <v>341.42000000000007</v>
      </c>
      <c r="BA986" t="s">
        <v>591</v>
      </c>
      <c r="BB986" t="s">
        <v>10948</v>
      </c>
      <c r="BC986">
        <v>9.7280000000000015</v>
      </c>
      <c r="BE986" t="s">
        <v>1838</v>
      </c>
      <c r="BF986" t="s">
        <v>10948</v>
      </c>
      <c r="BG986">
        <v>38.880000000000003</v>
      </c>
      <c r="BI986" t="s">
        <v>2434</v>
      </c>
      <c r="BJ986" t="s">
        <v>10948</v>
      </c>
      <c r="BK986">
        <v>12.816000000000001</v>
      </c>
      <c r="BO986" t="s">
        <v>79</v>
      </c>
      <c r="BP986">
        <v>380.05799999999994</v>
      </c>
    </row>
    <row r="987" spans="1:68" x14ac:dyDescent="0.25">
      <c r="C987" t="s">
        <v>21</v>
      </c>
      <c r="D987">
        <v>770.35200000000009</v>
      </c>
      <c r="H987" s="1">
        <v>42823</v>
      </c>
      <c r="I987">
        <v>81.400000000000006</v>
      </c>
      <c r="K987" s="1">
        <v>42823</v>
      </c>
      <c r="L987">
        <v>81.400000000000006</v>
      </c>
      <c r="N987" s="1">
        <v>41950</v>
      </c>
      <c r="O987">
        <v>1449.1420000000003</v>
      </c>
      <c r="Q987" s="1">
        <v>43040</v>
      </c>
      <c r="R987">
        <v>2921.4299999999994</v>
      </c>
      <c r="T987" s="1">
        <v>42744</v>
      </c>
      <c r="U987">
        <v>274.49100000000004</v>
      </c>
      <c r="Y987" t="s">
        <v>2148</v>
      </c>
      <c r="Z987">
        <v>10.08</v>
      </c>
      <c r="AB987" t="s">
        <v>1348</v>
      </c>
      <c r="AC987">
        <v>341.42000000000007</v>
      </c>
      <c r="AE987" t="s">
        <v>1235</v>
      </c>
      <c r="AF987">
        <v>681.45400000000006</v>
      </c>
      <c r="AJ987" t="s">
        <v>1348</v>
      </c>
      <c r="AK987">
        <v>341.42000000000007</v>
      </c>
      <c r="AN987" t="s">
        <v>2148</v>
      </c>
      <c r="AO987">
        <v>10.08</v>
      </c>
      <c r="AQ987" t="s">
        <v>2148</v>
      </c>
      <c r="AR987">
        <v>10.08</v>
      </c>
      <c r="AV987" t="s">
        <v>2148</v>
      </c>
      <c r="AW987">
        <v>10.08</v>
      </c>
      <c r="BA987" t="s">
        <v>1126</v>
      </c>
      <c r="BB987" t="s">
        <v>10948</v>
      </c>
      <c r="BC987">
        <v>71.424000000000007</v>
      </c>
      <c r="BE987" t="s">
        <v>1819</v>
      </c>
      <c r="BF987" t="s">
        <v>10948</v>
      </c>
      <c r="BG987">
        <v>38.591999999999999</v>
      </c>
      <c r="BI987" t="s">
        <v>651</v>
      </c>
      <c r="BJ987" t="s">
        <v>10948</v>
      </c>
      <c r="BK987">
        <v>11.748000000000001</v>
      </c>
      <c r="BO987" t="s">
        <v>79</v>
      </c>
      <c r="BP987">
        <v>371.96999999999997</v>
      </c>
    </row>
    <row r="988" spans="1:68" x14ac:dyDescent="0.25">
      <c r="A988" t="s">
        <v>759</v>
      </c>
      <c r="B988" t="s">
        <v>10948</v>
      </c>
      <c r="C988" t="s">
        <v>55</v>
      </c>
      <c r="D988">
        <v>747.55799999999999</v>
      </c>
      <c r="H988" s="1">
        <v>42824</v>
      </c>
      <c r="I988">
        <v>656.40700000000004</v>
      </c>
      <c r="K988" s="1">
        <v>42824</v>
      </c>
      <c r="L988">
        <v>656.40700000000004</v>
      </c>
      <c r="N988" s="1">
        <v>41949</v>
      </c>
      <c r="O988">
        <v>43.68</v>
      </c>
      <c r="Q988" s="1">
        <v>42254</v>
      </c>
      <c r="R988">
        <v>2922.6669999999999</v>
      </c>
      <c r="T988" s="1">
        <v>41838</v>
      </c>
      <c r="U988">
        <v>273.04000000000002</v>
      </c>
      <c r="Y988" t="s">
        <v>3000</v>
      </c>
      <c r="Z988">
        <v>218.416</v>
      </c>
      <c r="AB988" t="s">
        <v>2148</v>
      </c>
      <c r="AC988">
        <v>10.08</v>
      </c>
      <c r="AE988" t="s">
        <v>373</v>
      </c>
      <c r="AF988">
        <v>8138.232</v>
      </c>
      <c r="AJ988" t="s">
        <v>2148</v>
      </c>
      <c r="AK988">
        <v>10.08</v>
      </c>
      <c r="AN988" t="s">
        <v>3000</v>
      </c>
      <c r="AO988">
        <v>218.416</v>
      </c>
      <c r="AQ988" t="s">
        <v>3000</v>
      </c>
      <c r="AR988">
        <v>218.416</v>
      </c>
      <c r="AV988" t="s">
        <v>3000</v>
      </c>
      <c r="AW988">
        <v>218.416</v>
      </c>
      <c r="BA988" t="s">
        <v>2528</v>
      </c>
      <c r="BB988" t="s">
        <v>10948</v>
      </c>
      <c r="BC988">
        <v>14.03</v>
      </c>
      <c r="BE988" t="s">
        <v>1539</v>
      </c>
      <c r="BF988" t="s">
        <v>10948</v>
      </c>
      <c r="BG988">
        <v>38.39</v>
      </c>
      <c r="BI988" t="s">
        <v>1726</v>
      </c>
      <c r="BJ988" t="s">
        <v>10948</v>
      </c>
      <c r="BK988">
        <v>20.664000000000001</v>
      </c>
      <c r="BO988" t="s">
        <v>79</v>
      </c>
      <c r="BP988">
        <v>360.38</v>
      </c>
    </row>
    <row r="989" spans="1:68" x14ac:dyDescent="0.25">
      <c r="C989" t="s">
        <v>79</v>
      </c>
      <c r="D989">
        <v>2563.056</v>
      </c>
      <c r="H989" s="1">
        <v>42825</v>
      </c>
      <c r="I989">
        <v>4981.0107999999991</v>
      </c>
      <c r="K989" s="1">
        <v>42825</v>
      </c>
      <c r="L989">
        <v>4981.0107999999991</v>
      </c>
      <c r="N989" s="1">
        <v>41948</v>
      </c>
      <c r="O989">
        <v>1694.5640000000001</v>
      </c>
      <c r="Q989" s="1">
        <v>42821</v>
      </c>
      <c r="R989">
        <v>2933.5160000000005</v>
      </c>
      <c r="T989" s="1">
        <v>42481</v>
      </c>
      <c r="U989">
        <v>271.61599999999999</v>
      </c>
      <c r="Y989" t="s">
        <v>1119</v>
      </c>
      <c r="Z989">
        <v>600</v>
      </c>
      <c r="AB989" t="s">
        <v>3000</v>
      </c>
      <c r="AC989">
        <v>218.416</v>
      </c>
      <c r="AE989" t="s">
        <v>1622</v>
      </c>
      <c r="AF989">
        <v>3051.3</v>
      </c>
      <c r="AJ989" t="s">
        <v>3000</v>
      </c>
      <c r="AK989">
        <v>218.416</v>
      </c>
      <c r="AN989" t="s">
        <v>1119</v>
      </c>
      <c r="AO989">
        <v>600</v>
      </c>
      <c r="AQ989" t="s">
        <v>1119</v>
      </c>
      <c r="AR989">
        <v>600</v>
      </c>
      <c r="AV989" t="s">
        <v>1119</v>
      </c>
      <c r="AW989">
        <v>600</v>
      </c>
      <c r="BA989" t="s">
        <v>1435</v>
      </c>
      <c r="BB989" t="s">
        <v>10948</v>
      </c>
      <c r="BC989">
        <v>91.953999999999994</v>
      </c>
      <c r="BE989" t="s">
        <v>994</v>
      </c>
      <c r="BF989" t="s">
        <v>10948</v>
      </c>
      <c r="BG989">
        <v>37.799999999999997</v>
      </c>
      <c r="BI989" t="s">
        <v>1711</v>
      </c>
      <c r="BJ989" t="s">
        <v>10948</v>
      </c>
      <c r="BK989">
        <v>66.884999999999991</v>
      </c>
      <c r="BO989" t="s">
        <v>79</v>
      </c>
      <c r="BP989">
        <v>344.94</v>
      </c>
    </row>
    <row r="990" spans="1:68" x14ac:dyDescent="0.25">
      <c r="C990" t="s">
        <v>21</v>
      </c>
      <c r="D990">
        <v>854.35200000000009</v>
      </c>
      <c r="H990" s="1">
        <v>42826</v>
      </c>
      <c r="I990">
        <v>5972.9879999999994</v>
      </c>
      <c r="K990" s="1">
        <v>42826</v>
      </c>
      <c r="L990">
        <v>5972.9879999999994</v>
      </c>
      <c r="N990" s="1">
        <v>41947</v>
      </c>
      <c r="O990">
        <v>6693.7479999999987</v>
      </c>
      <c r="Q990" s="1">
        <v>42687</v>
      </c>
      <c r="R990">
        <v>2945.1380000000004</v>
      </c>
      <c r="T990" s="1">
        <v>42881</v>
      </c>
      <c r="U990">
        <v>270.23999999999995</v>
      </c>
      <c r="Y990" t="s">
        <v>3241</v>
      </c>
      <c r="Z990">
        <v>723.51</v>
      </c>
      <c r="AB990" t="s">
        <v>1119</v>
      </c>
      <c r="AC990">
        <v>600</v>
      </c>
      <c r="AE990" t="s">
        <v>2797</v>
      </c>
      <c r="AF990">
        <v>6832.9079999999994</v>
      </c>
      <c r="AJ990" t="s">
        <v>1119</v>
      </c>
      <c r="AK990">
        <v>600</v>
      </c>
      <c r="AN990" t="s">
        <v>3241</v>
      </c>
      <c r="AO990">
        <v>723.51</v>
      </c>
      <c r="AQ990" t="s">
        <v>3241</v>
      </c>
      <c r="AR990">
        <v>723.51</v>
      </c>
      <c r="AV990" t="s">
        <v>3241</v>
      </c>
      <c r="AW990">
        <v>723.51</v>
      </c>
      <c r="BA990" t="s">
        <v>922</v>
      </c>
      <c r="BB990" t="s">
        <v>10948</v>
      </c>
      <c r="BC990">
        <v>671.93</v>
      </c>
      <c r="BE990" t="s">
        <v>24</v>
      </c>
      <c r="BF990" t="s">
        <v>10948</v>
      </c>
      <c r="BG990">
        <v>37.589999999999996</v>
      </c>
      <c r="BI990" t="s">
        <v>591</v>
      </c>
      <c r="BJ990" t="s">
        <v>10948</v>
      </c>
      <c r="BK990">
        <v>9.7280000000000015</v>
      </c>
      <c r="BO990" t="s">
        <v>79</v>
      </c>
      <c r="BP990">
        <v>334.88000000000005</v>
      </c>
    </row>
    <row r="991" spans="1:68" x14ac:dyDescent="0.25">
      <c r="A991" t="s">
        <v>2857</v>
      </c>
      <c r="B991" t="s">
        <v>10948</v>
      </c>
      <c r="C991" t="s">
        <v>12</v>
      </c>
      <c r="D991">
        <v>504.90000000000003</v>
      </c>
      <c r="H991" s="1">
        <v>42827</v>
      </c>
      <c r="I991">
        <v>822.97000000000014</v>
      </c>
      <c r="K991" s="1">
        <v>42827</v>
      </c>
      <c r="L991">
        <v>822.97000000000014</v>
      </c>
      <c r="N991" s="1">
        <v>41946</v>
      </c>
      <c r="O991">
        <v>2784.163</v>
      </c>
      <c r="Q991" s="1">
        <v>42889</v>
      </c>
      <c r="R991">
        <v>2952.0360000000001</v>
      </c>
      <c r="T991" s="1">
        <v>41829</v>
      </c>
      <c r="U991">
        <v>265.52099999999996</v>
      </c>
      <c r="Y991" t="s">
        <v>2506</v>
      </c>
      <c r="Z991">
        <v>16829.900999999998</v>
      </c>
      <c r="AB991" t="s">
        <v>3241</v>
      </c>
      <c r="AC991">
        <v>723.51</v>
      </c>
      <c r="AE991" t="s">
        <v>2144</v>
      </c>
      <c r="AF991">
        <v>5009.4799999999996</v>
      </c>
      <c r="AJ991" t="s">
        <v>3241</v>
      </c>
      <c r="AK991">
        <v>723.51</v>
      </c>
      <c r="AN991" t="s">
        <v>2506</v>
      </c>
      <c r="AO991">
        <v>16829.900999999998</v>
      </c>
      <c r="AQ991" t="s">
        <v>2506</v>
      </c>
      <c r="AR991">
        <v>16829.900999999998</v>
      </c>
      <c r="AV991" t="s">
        <v>2506</v>
      </c>
      <c r="AW991">
        <v>16829.900999999998</v>
      </c>
      <c r="BA991" t="s">
        <v>1336</v>
      </c>
      <c r="BB991" t="s">
        <v>10948</v>
      </c>
      <c r="BC991">
        <v>73.27600000000001</v>
      </c>
      <c r="BE991" t="s">
        <v>170</v>
      </c>
      <c r="BF991" t="s">
        <v>10948</v>
      </c>
      <c r="BG991">
        <v>37.520000000000003</v>
      </c>
      <c r="BI991" t="s">
        <v>1126</v>
      </c>
      <c r="BJ991" t="s">
        <v>10948</v>
      </c>
      <c r="BK991">
        <v>71.424000000000007</v>
      </c>
      <c r="BO991" t="s">
        <v>79</v>
      </c>
      <c r="BP991">
        <v>324.90000000000003</v>
      </c>
    </row>
    <row r="992" spans="1:68" x14ac:dyDescent="0.25">
      <c r="A992" t="s">
        <v>644</v>
      </c>
      <c r="B992" t="s">
        <v>10948</v>
      </c>
      <c r="C992" t="s">
        <v>55</v>
      </c>
      <c r="D992">
        <v>581.96</v>
      </c>
      <c r="H992" s="1">
        <v>42828</v>
      </c>
      <c r="I992">
        <v>32.527999999999999</v>
      </c>
      <c r="K992" s="1">
        <v>42828</v>
      </c>
      <c r="L992">
        <v>32.527999999999999</v>
      </c>
      <c r="N992" s="1">
        <v>41945</v>
      </c>
      <c r="O992">
        <v>2126.37</v>
      </c>
      <c r="Q992" s="1">
        <v>42660</v>
      </c>
      <c r="R992">
        <v>2953.3460000000005</v>
      </c>
      <c r="T992" s="1">
        <v>42008</v>
      </c>
      <c r="U992">
        <v>264.46000000000004</v>
      </c>
      <c r="Y992" t="s">
        <v>3244</v>
      </c>
      <c r="Z992">
        <v>299.97000000000003</v>
      </c>
      <c r="AB992" t="s">
        <v>2506</v>
      </c>
      <c r="AC992">
        <v>16829.900999999998</v>
      </c>
      <c r="AE992" t="s">
        <v>900</v>
      </c>
      <c r="AF992">
        <v>56.09</v>
      </c>
      <c r="AJ992" t="s">
        <v>2506</v>
      </c>
      <c r="AK992">
        <v>16829.900999999998</v>
      </c>
      <c r="AN992" t="s">
        <v>3244</v>
      </c>
      <c r="AO992">
        <v>299.97000000000003</v>
      </c>
      <c r="AQ992" t="s">
        <v>3244</v>
      </c>
      <c r="AR992">
        <v>299.97000000000003</v>
      </c>
      <c r="AV992" t="s">
        <v>3244</v>
      </c>
      <c r="AW992">
        <v>299.97000000000003</v>
      </c>
      <c r="BA992" t="s">
        <v>2105</v>
      </c>
      <c r="BB992" t="s">
        <v>10948</v>
      </c>
      <c r="BC992">
        <v>431.94599999999997</v>
      </c>
      <c r="BE992" t="s">
        <v>1266</v>
      </c>
      <c r="BF992" t="s">
        <v>10948</v>
      </c>
      <c r="BG992">
        <v>37.488000000000007</v>
      </c>
      <c r="BI992" t="s">
        <v>2528</v>
      </c>
      <c r="BJ992" t="s">
        <v>10948</v>
      </c>
      <c r="BK992">
        <v>14.03</v>
      </c>
      <c r="BO992" t="s">
        <v>79</v>
      </c>
      <c r="BP992">
        <v>315.98</v>
      </c>
    </row>
    <row r="993" spans="1:68" x14ac:dyDescent="0.25">
      <c r="C993" t="s">
        <v>21</v>
      </c>
      <c r="D993">
        <v>727.45</v>
      </c>
      <c r="H993" s="1">
        <v>42829</v>
      </c>
      <c r="I993">
        <v>808.47</v>
      </c>
      <c r="K993" s="1">
        <v>42829</v>
      </c>
      <c r="L993">
        <v>808.47</v>
      </c>
      <c r="N993" s="1">
        <v>41944</v>
      </c>
      <c r="O993">
        <v>4732.0799999999981</v>
      </c>
      <c r="Q993" s="1">
        <v>42533</v>
      </c>
      <c r="R993">
        <v>2962.5630000000001</v>
      </c>
      <c r="T993" s="1">
        <v>41857</v>
      </c>
      <c r="U993">
        <v>262.89</v>
      </c>
      <c r="Y993" t="s">
        <v>3216</v>
      </c>
      <c r="Z993">
        <v>396</v>
      </c>
      <c r="AB993" t="s">
        <v>3244</v>
      </c>
      <c r="AC993">
        <v>299.97000000000003</v>
      </c>
      <c r="AE993" t="s">
        <v>3243</v>
      </c>
      <c r="AF993">
        <v>9.7680000000000007</v>
      </c>
      <c r="AJ993" t="s">
        <v>3244</v>
      </c>
      <c r="AK993">
        <v>299.97000000000003</v>
      </c>
      <c r="AN993" t="s">
        <v>3216</v>
      </c>
      <c r="AO993">
        <v>396</v>
      </c>
      <c r="AQ993" t="s">
        <v>3216</v>
      </c>
      <c r="AR993">
        <v>396</v>
      </c>
      <c r="AV993" t="s">
        <v>3216</v>
      </c>
      <c r="AW993">
        <v>396</v>
      </c>
      <c r="BA993" t="s">
        <v>1860</v>
      </c>
      <c r="BB993" t="s">
        <v>10948</v>
      </c>
      <c r="BC993">
        <v>599.97</v>
      </c>
      <c r="BE993" t="s">
        <v>1239</v>
      </c>
      <c r="BF993" t="s">
        <v>10948</v>
      </c>
      <c r="BG993">
        <v>37.44</v>
      </c>
      <c r="BI993" t="s">
        <v>1435</v>
      </c>
      <c r="BJ993" t="s">
        <v>10948</v>
      </c>
      <c r="BK993">
        <v>91.953999999999994</v>
      </c>
      <c r="BO993" t="s">
        <v>79</v>
      </c>
      <c r="BP993">
        <v>296.37</v>
      </c>
    </row>
    <row r="994" spans="1:68" x14ac:dyDescent="0.25">
      <c r="A994" t="s">
        <v>885</v>
      </c>
      <c r="B994" t="s">
        <v>10948</v>
      </c>
      <c r="C994" t="s">
        <v>55</v>
      </c>
      <c r="D994">
        <v>3504.9</v>
      </c>
      <c r="H994" s="1">
        <v>42831</v>
      </c>
      <c r="I994">
        <v>114.41999999999999</v>
      </c>
      <c r="K994" s="1">
        <v>42831</v>
      </c>
      <c r="L994">
        <v>114.41999999999999</v>
      </c>
      <c r="N994" s="1">
        <v>41943</v>
      </c>
      <c r="O994">
        <v>5362.0259999999998</v>
      </c>
      <c r="Q994" s="1">
        <v>41978</v>
      </c>
      <c r="R994">
        <v>2963.6419999999998</v>
      </c>
      <c r="T994" s="1">
        <v>41764</v>
      </c>
      <c r="U994">
        <v>260.97699999999998</v>
      </c>
      <c r="Y994" t="s">
        <v>1232</v>
      </c>
      <c r="Z994">
        <v>261.59999999999997</v>
      </c>
      <c r="AB994" t="s">
        <v>3216</v>
      </c>
      <c r="AC994">
        <v>396</v>
      </c>
      <c r="AE994" t="s">
        <v>1671</v>
      </c>
      <c r="AF994">
        <v>61.824000000000005</v>
      </c>
      <c r="AJ994" t="s">
        <v>3216</v>
      </c>
      <c r="AK994">
        <v>396</v>
      </c>
      <c r="AN994" t="s">
        <v>1232</v>
      </c>
      <c r="AO994">
        <v>261.59999999999997</v>
      </c>
      <c r="AQ994" t="s">
        <v>1232</v>
      </c>
      <c r="AR994">
        <v>261.59999999999997</v>
      </c>
      <c r="AV994" t="s">
        <v>1232</v>
      </c>
      <c r="AW994">
        <v>261.59999999999997</v>
      </c>
      <c r="BA994" t="s">
        <v>483</v>
      </c>
      <c r="BB994" t="s">
        <v>10948</v>
      </c>
      <c r="BC994">
        <v>159.98400000000001</v>
      </c>
      <c r="BE994" t="s">
        <v>925</v>
      </c>
      <c r="BF994" t="s">
        <v>10948</v>
      </c>
      <c r="BG994">
        <v>37.425000000000004</v>
      </c>
      <c r="BI994" t="s">
        <v>922</v>
      </c>
      <c r="BJ994" t="s">
        <v>10948</v>
      </c>
      <c r="BK994">
        <v>671.93</v>
      </c>
      <c r="BO994" t="s">
        <v>79</v>
      </c>
      <c r="BP994">
        <v>269.7</v>
      </c>
    </row>
    <row r="995" spans="1:68" x14ac:dyDescent="0.25">
      <c r="C995" t="s">
        <v>21</v>
      </c>
      <c r="D995">
        <v>1121.568</v>
      </c>
      <c r="H995" s="1">
        <v>42832</v>
      </c>
      <c r="I995">
        <v>1971.2905000000003</v>
      </c>
      <c r="K995" s="1">
        <v>42832</v>
      </c>
      <c r="L995">
        <v>1971.2905000000003</v>
      </c>
      <c r="N995" s="1">
        <v>41941</v>
      </c>
      <c r="O995">
        <v>2813.8120000000004</v>
      </c>
      <c r="Q995" s="1">
        <v>42783</v>
      </c>
      <c r="R995">
        <v>2964.8173999999995</v>
      </c>
      <c r="T995" s="1">
        <v>41751</v>
      </c>
      <c r="U995">
        <v>257.75200000000001</v>
      </c>
      <c r="Y995" t="s">
        <v>2433</v>
      </c>
      <c r="Z995">
        <v>904.55199999999991</v>
      </c>
      <c r="AB995" t="s">
        <v>1232</v>
      </c>
      <c r="AC995">
        <v>261.59999999999997</v>
      </c>
      <c r="AE995" t="s">
        <v>2355</v>
      </c>
      <c r="AF995">
        <v>168.392</v>
      </c>
      <c r="AJ995" t="s">
        <v>1232</v>
      </c>
      <c r="AK995">
        <v>261.59999999999997</v>
      </c>
      <c r="AN995" t="s">
        <v>2433</v>
      </c>
      <c r="AO995">
        <v>904.55199999999991</v>
      </c>
      <c r="AQ995" t="s">
        <v>2433</v>
      </c>
      <c r="AR995">
        <v>904.55199999999991</v>
      </c>
      <c r="AV995" t="s">
        <v>2433</v>
      </c>
      <c r="AW995">
        <v>904.55199999999991</v>
      </c>
      <c r="BA995" t="s">
        <v>1226</v>
      </c>
      <c r="BB995" t="s">
        <v>10948</v>
      </c>
      <c r="BC995">
        <v>592.74</v>
      </c>
      <c r="BE995" t="s">
        <v>2926</v>
      </c>
      <c r="BF995" t="s">
        <v>10948</v>
      </c>
      <c r="BG995">
        <v>37.379999999999995</v>
      </c>
      <c r="BI995" t="s">
        <v>1336</v>
      </c>
      <c r="BJ995" t="s">
        <v>10948</v>
      </c>
      <c r="BK995">
        <v>73.27600000000001</v>
      </c>
      <c r="BO995" t="s">
        <v>79</v>
      </c>
      <c r="BP995">
        <v>263.88</v>
      </c>
    </row>
    <row r="996" spans="1:68" x14ac:dyDescent="0.25">
      <c r="A996" t="s">
        <v>1016</v>
      </c>
      <c r="B996" t="s">
        <v>10948</v>
      </c>
      <c r="C996" t="s">
        <v>12</v>
      </c>
      <c r="D996">
        <v>79.97399999999999</v>
      </c>
      <c r="H996" s="1">
        <v>42833</v>
      </c>
      <c r="I996">
        <v>6401.93</v>
      </c>
      <c r="K996" s="1">
        <v>42833</v>
      </c>
      <c r="L996">
        <v>6401.93</v>
      </c>
      <c r="N996" s="1">
        <v>41940</v>
      </c>
      <c r="O996">
        <v>1510.5820000000001</v>
      </c>
      <c r="Q996" s="1">
        <v>42000</v>
      </c>
      <c r="R996">
        <v>2966.3880000000004</v>
      </c>
      <c r="T996" s="1">
        <v>42140</v>
      </c>
      <c r="U996">
        <v>255.96799999999999</v>
      </c>
      <c r="Y996" t="s">
        <v>2288</v>
      </c>
      <c r="Z996">
        <v>1154.326</v>
      </c>
      <c r="AB996" t="s">
        <v>2433</v>
      </c>
      <c r="AC996">
        <v>904.55199999999991</v>
      </c>
      <c r="AE996" t="s">
        <v>1479</v>
      </c>
      <c r="AF996">
        <v>91.685999999999993</v>
      </c>
      <c r="AJ996" t="s">
        <v>2433</v>
      </c>
      <c r="AK996">
        <v>904.55199999999991</v>
      </c>
      <c r="AN996" t="s">
        <v>2288</v>
      </c>
      <c r="AO996">
        <v>1154.326</v>
      </c>
      <c r="AQ996" t="s">
        <v>2288</v>
      </c>
      <c r="AR996">
        <v>1154.326</v>
      </c>
      <c r="AV996" t="s">
        <v>2288</v>
      </c>
      <c r="AW996">
        <v>1154.326</v>
      </c>
      <c r="BA996" t="s">
        <v>1533</v>
      </c>
      <c r="BB996" t="s">
        <v>10948</v>
      </c>
      <c r="BC996">
        <v>116.35</v>
      </c>
      <c r="BE996" t="s">
        <v>2510</v>
      </c>
      <c r="BF996" t="s">
        <v>10948</v>
      </c>
      <c r="BG996">
        <v>37.200000000000003</v>
      </c>
      <c r="BI996" t="s">
        <v>2105</v>
      </c>
      <c r="BJ996" t="s">
        <v>10948</v>
      </c>
      <c r="BK996">
        <v>431.94599999999997</v>
      </c>
      <c r="BO996" t="s">
        <v>79</v>
      </c>
      <c r="BP996">
        <v>257.98</v>
      </c>
    </row>
    <row r="997" spans="1:68" x14ac:dyDescent="0.25">
      <c r="C997" t="s">
        <v>21</v>
      </c>
      <c r="D997">
        <v>142.17600000000002</v>
      </c>
      <c r="H997" s="1">
        <v>42834</v>
      </c>
      <c r="I997">
        <v>1626.71</v>
      </c>
      <c r="K997" s="1">
        <v>42834</v>
      </c>
      <c r="L997">
        <v>1626.71</v>
      </c>
      <c r="N997" s="1">
        <v>41939</v>
      </c>
      <c r="O997">
        <v>22.320000000000004</v>
      </c>
      <c r="Q997" s="1">
        <v>42099</v>
      </c>
      <c r="R997">
        <v>2974.0580000000004</v>
      </c>
      <c r="T997" s="1">
        <v>42374</v>
      </c>
      <c r="U997">
        <v>255.904</v>
      </c>
      <c r="Y997" t="s">
        <v>1431</v>
      </c>
      <c r="Z997">
        <v>1499.9699999999998</v>
      </c>
      <c r="AB997" t="s">
        <v>2288</v>
      </c>
      <c r="AC997">
        <v>1154.326</v>
      </c>
      <c r="AE997" t="s">
        <v>2882</v>
      </c>
      <c r="AF997">
        <v>1023.3520000000001</v>
      </c>
      <c r="AJ997" t="s">
        <v>2288</v>
      </c>
      <c r="AK997">
        <v>1154.326</v>
      </c>
      <c r="AN997" t="s">
        <v>1431</v>
      </c>
      <c r="AO997">
        <v>1499.9699999999998</v>
      </c>
      <c r="AQ997" t="s">
        <v>1431</v>
      </c>
      <c r="AR997">
        <v>1499.9699999999998</v>
      </c>
      <c r="AV997" t="s">
        <v>1431</v>
      </c>
      <c r="AW997">
        <v>1499.9699999999998</v>
      </c>
      <c r="BA997" t="s">
        <v>671</v>
      </c>
      <c r="BB997" t="s">
        <v>10948</v>
      </c>
      <c r="BC997">
        <v>110.40799999999999</v>
      </c>
      <c r="BE997" t="s">
        <v>1231</v>
      </c>
      <c r="BF997" t="s">
        <v>10948</v>
      </c>
      <c r="BG997">
        <v>37.17</v>
      </c>
      <c r="BI997" t="s">
        <v>1860</v>
      </c>
      <c r="BJ997" t="s">
        <v>10948</v>
      </c>
      <c r="BK997">
        <v>599.97</v>
      </c>
      <c r="BO997" t="s">
        <v>79</v>
      </c>
      <c r="BP997">
        <v>247.92000000000002</v>
      </c>
    </row>
    <row r="998" spans="1:68" x14ac:dyDescent="0.25">
      <c r="A998" t="s">
        <v>255</v>
      </c>
      <c r="B998" t="s">
        <v>10948</v>
      </c>
      <c r="C998" t="s">
        <v>21</v>
      </c>
      <c r="D998">
        <v>1421.6640000000002</v>
      </c>
      <c r="H998" s="1">
        <v>42835</v>
      </c>
      <c r="I998">
        <v>755.529</v>
      </c>
      <c r="K998" s="1">
        <v>42835</v>
      </c>
      <c r="L998">
        <v>755.529</v>
      </c>
      <c r="N998" s="1">
        <v>41938</v>
      </c>
      <c r="O998">
        <v>447.88000000000005</v>
      </c>
      <c r="Q998" s="1">
        <v>43009</v>
      </c>
      <c r="R998">
        <v>2978.4659999999999</v>
      </c>
      <c r="T998" s="1">
        <v>41765</v>
      </c>
      <c r="U998">
        <v>254.45599999999999</v>
      </c>
      <c r="Y998" t="s">
        <v>1201</v>
      </c>
      <c r="Z998">
        <v>1803.1080000000002</v>
      </c>
      <c r="AB998" t="s">
        <v>1431</v>
      </c>
      <c r="AC998">
        <v>1499.9699999999998</v>
      </c>
      <c r="AE998" t="s">
        <v>2060</v>
      </c>
      <c r="AF998">
        <v>18.096</v>
      </c>
      <c r="AJ998" t="s">
        <v>1431</v>
      </c>
      <c r="AK998">
        <v>1499.9699999999998</v>
      </c>
      <c r="AN998" t="s">
        <v>1201</v>
      </c>
      <c r="AO998">
        <v>1803.1080000000002</v>
      </c>
      <c r="AQ998" t="s">
        <v>1201</v>
      </c>
      <c r="AR998">
        <v>1803.1080000000002</v>
      </c>
      <c r="AV998" t="s">
        <v>1201</v>
      </c>
      <c r="AW998">
        <v>1803.1080000000002</v>
      </c>
      <c r="BA998" t="s">
        <v>1094</v>
      </c>
      <c r="BB998" t="s">
        <v>10948</v>
      </c>
      <c r="BC998">
        <v>40.968000000000004</v>
      </c>
      <c r="BE998" t="s">
        <v>945</v>
      </c>
      <c r="BF998" t="s">
        <v>10948</v>
      </c>
      <c r="BG998">
        <v>36.792000000000002</v>
      </c>
      <c r="BI998" t="s">
        <v>483</v>
      </c>
      <c r="BJ998" t="s">
        <v>10948</v>
      </c>
      <c r="BK998">
        <v>159.98400000000001</v>
      </c>
      <c r="BO998" t="s">
        <v>79</v>
      </c>
      <c r="BP998">
        <v>245.64600000000002</v>
      </c>
    </row>
    <row r="999" spans="1:68" x14ac:dyDescent="0.25">
      <c r="A999" t="s">
        <v>3003</v>
      </c>
      <c r="B999" t="s">
        <v>10948</v>
      </c>
      <c r="C999" t="s">
        <v>79</v>
      </c>
      <c r="D999">
        <v>227.96</v>
      </c>
      <c r="H999" s="1">
        <v>42836</v>
      </c>
      <c r="I999">
        <v>319.80600000000004</v>
      </c>
      <c r="K999" s="1">
        <v>42836</v>
      </c>
      <c r="L999">
        <v>319.80600000000004</v>
      </c>
      <c r="N999" s="1">
        <v>41937</v>
      </c>
      <c r="O999">
        <v>103.88200000000001</v>
      </c>
      <c r="Q999" s="1">
        <v>43059</v>
      </c>
      <c r="R999">
        <v>2988.2739999999999</v>
      </c>
      <c r="T999" s="1">
        <v>41921</v>
      </c>
      <c r="U999">
        <v>249.36</v>
      </c>
      <c r="Y999" t="s">
        <v>1155</v>
      </c>
      <c r="Z999">
        <v>5212.1120000000001</v>
      </c>
      <c r="AB999" t="s">
        <v>1201</v>
      </c>
      <c r="AC999">
        <v>1803.1080000000002</v>
      </c>
      <c r="AE999" t="s">
        <v>1557</v>
      </c>
      <c r="AF999">
        <v>1761.7600000000002</v>
      </c>
      <c r="AJ999" t="s">
        <v>1201</v>
      </c>
      <c r="AK999">
        <v>1803.1080000000002</v>
      </c>
      <c r="AN999" t="s">
        <v>1155</v>
      </c>
      <c r="AO999">
        <v>5212.1120000000001</v>
      </c>
      <c r="AQ999" t="s">
        <v>1155</v>
      </c>
      <c r="AR999">
        <v>5212.1120000000001</v>
      </c>
      <c r="AV999" t="s">
        <v>1155</v>
      </c>
      <c r="AW999">
        <v>5212.1120000000001</v>
      </c>
      <c r="BA999" t="s">
        <v>2704</v>
      </c>
      <c r="BB999" t="s">
        <v>10948</v>
      </c>
      <c r="BC999">
        <v>129.54599999999999</v>
      </c>
      <c r="BE999" t="s">
        <v>144</v>
      </c>
      <c r="BF999" t="s">
        <v>10948</v>
      </c>
      <c r="BG999">
        <v>36.744</v>
      </c>
      <c r="BI999" t="s">
        <v>1226</v>
      </c>
      <c r="BJ999" t="s">
        <v>10948</v>
      </c>
      <c r="BK999">
        <v>592.74</v>
      </c>
      <c r="BO999" t="s">
        <v>79</v>
      </c>
      <c r="BP999">
        <v>241.428</v>
      </c>
    </row>
    <row r="1000" spans="1:68" x14ac:dyDescent="0.25">
      <c r="C1000" t="s">
        <v>21</v>
      </c>
      <c r="D1000">
        <v>638.28800000000012</v>
      </c>
      <c r="H1000" s="1">
        <v>42837</v>
      </c>
      <c r="I1000">
        <v>69.66</v>
      </c>
      <c r="K1000" s="1">
        <v>42837</v>
      </c>
      <c r="L1000">
        <v>69.66</v>
      </c>
      <c r="N1000" s="1">
        <v>41936</v>
      </c>
      <c r="O1000">
        <v>56.49</v>
      </c>
      <c r="Q1000" s="1">
        <v>42405</v>
      </c>
      <c r="R1000">
        <v>2994.4760000000001</v>
      </c>
      <c r="T1000" s="1">
        <v>42585</v>
      </c>
      <c r="U1000">
        <v>248.82</v>
      </c>
      <c r="Y1000" t="s">
        <v>2580</v>
      </c>
      <c r="Z1000">
        <v>253.648</v>
      </c>
      <c r="AB1000" t="s">
        <v>1155</v>
      </c>
      <c r="AC1000">
        <v>5212.1120000000001</v>
      </c>
      <c r="AE1000" t="s">
        <v>2008</v>
      </c>
      <c r="AF1000">
        <v>1320.1660000000002</v>
      </c>
      <c r="AJ1000" t="s">
        <v>1155</v>
      </c>
      <c r="AK1000">
        <v>5212.1120000000001</v>
      </c>
      <c r="AN1000" t="s">
        <v>2580</v>
      </c>
      <c r="AO1000">
        <v>253.648</v>
      </c>
      <c r="AQ1000" t="s">
        <v>2580</v>
      </c>
      <c r="AR1000">
        <v>253.648</v>
      </c>
      <c r="AV1000" t="s">
        <v>2580</v>
      </c>
      <c r="AW1000">
        <v>253.648</v>
      </c>
      <c r="BA1000" t="s">
        <v>2025</v>
      </c>
      <c r="BB1000" t="s">
        <v>10948</v>
      </c>
      <c r="BC1000">
        <v>61.120000000000005</v>
      </c>
      <c r="BE1000" t="s">
        <v>2249</v>
      </c>
      <c r="BF1000" t="s">
        <v>10948</v>
      </c>
      <c r="BG1000">
        <v>36.630000000000003</v>
      </c>
      <c r="BI1000" t="s">
        <v>1533</v>
      </c>
      <c r="BJ1000" t="s">
        <v>10948</v>
      </c>
      <c r="BK1000">
        <v>116.35</v>
      </c>
      <c r="BO1000" t="s">
        <v>79</v>
      </c>
      <c r="BP1000">
        <v>239.96999999999997</v>
      </c>
    </row>
    <row r="1001" spans="1:68" x14ac:dyDescent="0.25">
      <c r="A1001" t="s">
        <v>16</v>
      </c>
      <c r="B1001" t="s">
        <v>10948</v>
      </c>
      <c r="C1001" t="s">
        <v>55</v>
      </c>
      <c r="D1001">
        <v>1024.7159999999999</v>
      </c>
      <c r="H1001" s="1">
        <v>42838</v>
      </c>
      <c r="I1001">
        <v>1345.8240000000001</v>
      </c>
      <c r="K1001" s="1">
        <v>42838</v>
      </c>
      <c r="L1001">
        <v>1345.8240000000001</v>
      </c>
      <c r="N1001" s="1">
        <v>41934</v>
      </c>
      <c r="O1001">
        <v>223.80799999999999</v>
      </c>
      <c r="Q1001" s="1">
        <v>42875</v>
      </c>
      <c r="R1001">
        <v>2997.5780000000004</v>
      </c>
      <c r="T1001" s="1">
        <v>41824</v>
      </c>
      <c r="U1001">
        <v>247.40800000000002</v>
      </c>
      <c r="Y1001" t="s">
        <v>1614</v>
      </c>
      <c r="Z1001">
        <v>101.94</v>
      </c>
      <c r="AB1001" t="s">
        <v>2580</v>
      </c>
      <c r="AC1001">
        <v>253.648</v>
      </c>
      <c r="AE1001" t="s">
        <v>2637</v>
      </c>
      <c r="AF1001">
        <v>11304.439999999999</v>
      </c>
      <c r="AJ1001" t="s">
        <v>2580</v>
      </c>
      <c r="AK1001">
        <v>253.648</v>
      </c>
      <c r="AN1001" t="s">
        <v>1614</v>
      </c>
      <c r="AO1001">
        <v>101.94</v>
      </c>
      <c r="AQ1001" t="s">
        <v>1614</v>
      </c>
      <c r="AR1001">
        <v>101.94</v>
      </c>
      <c r="AV1001" t="s">
        <v>1614</v>
      </c>
      <c r="AW1001">
        <v>101.94</v>
      </c>
      <c r="BA1001" t="s">
        <v>216</v>
      </c>
      <c r="BB1001" t="s">
        <v>10948</v>
      </c>
      <c r="BC1001">
        <v>35.207000000000001</v>
      </c>
      <c r="BE1001" t="s">
        <v>537</v>
      </c>
      <c r="BF1001" t="s">
        <v>10948</v>
      </c>
      <c r="BG1001">
        <v>36.624000000000002</v>
      </c>
      <c r="BI1001" t="s">
        <v>671</v>
      </c>
      <c r="BJ1001" t="s">
        <v>10948</v>
      </c>
      <c r="BK1001">
        <v>110.40799999999999</v>
      </c>
      <c r="BO1001" t="s">
        <v>79</v>
      </c>
      <c r="BP1001">
        <v>235.15199999999999</v>
      </c>
    </row>
    <row r="1002" spans="1:68" x14ac:dyDescent="0.25">
      <c r="C1002" t="s">
        <v>21</v>
      </c>
      <c r="D1002">
        <v>195.184</v>
      </c>
      <c r="H1002" s="1">
        <v>42839</v>
      </c>
      <c r="I1002">
        <v>652.93000000000006</v>
      </c>
      <c r="K1002" s="1">
        <v>42839</v>
      </c>
      <c r="L1002">
        <v>652.93000000000006</v>
      </c>
      <c r="N1002" s="1">
        <v>41933</v>
      </c>
      <c r="O1002">
        <v>1356.6020000000001</v>
      </c>
      <c r="Q1002" s="1">
        <v>42538</v>
      </c>
      <c r="R1002">
        <v>3000.92</v>
      </c>
      <c r="T1002" s="1">
        <v>42245</v>
      </c>
      <c r="U1002">
        <v>246.5</v>
      </c>
      <c r="Y1002" t="s">
        <v>961</v>
      </c>
      <c r="Z1002">
        <v>704.69100000000003</v>
      </c>
      <c r="AB1002" t="s">
        <v>1614</v>
      </c>
      <c r="AC1002">
        <v>101.94</v>
      </c>
      <c r="AE1002" t="s">
        <v>1986</v>
      </c>
      <c r="AF1002">
        <v>3855.1800000000003</v>
      </c>
      <c r="AJ1002" t="s">
        <v>1614</v>
      </c>
      <c r="AK1002">
        <v>101.94</v>
      </c>
      <c r="AN1002" t="s">
        <v>961</v>
      </c>
      <c r="AO1002">
        <v>704.69100000000003</v>
      </c>
      <c r="AQ1002" t="s">
        <v>961</v>
      </c>
      <c r="AR1002">
        <v>704.69100000000003</v>
      </c>
      <c r="AV1002" t="s">
        <v>961</v>
      </c>
      <c r="AW1002">
        <v>704.69100000000003</v>
      </c>
      <c r="BA1002" t="s">
        <v>866</v>
      </c>
      <c r="BB1002" t="s">
        <v>10948</v>
      </c>
      <c r="BC1002">
        <v>114.46</v>
      </c>
      <c r="BE1002" t="s">
        <v>2420</v>
      </c>
      <c r="BF1002" t="s">
        <v>10948</v>
      </c>
      <c r="BG1002">
        <v>36.6</v>
      </c>
      <c r="BI1002" t="s">
        <v>1094</v>
      </c>
      <c r="BJ1002" t="s">
        <v>10948</v>
      </c>
      <c r="BK1002">
        <v>40.968000000000004</v>
      </c>
      <c r="BO1002" t="s">
        <v>79</v>
      </c>
      <c r="BP1002">
        <v>217.05599999999998</v>
      </c>
    </row>
    <row r="1003" spans="1:68" x14ac:dyDescent="0.25">
      <c r="A1003" t="s">
        <v>2779</v>
      </c>
      <c r="B1003" t="s">
        <v>10948</v>
      </c>
      <c r="C1003" t="s">
        <v>55</v>
      </c>
      <c r="D1003">
        <v>1951.84</v>
      </c>
      <c r="H1003" s="1">
        <v>42840</v>
      </c>
      <c r="I1003">
        <v>332.33799999999997</v>
      </c>
      <c r="K1003" s="1">
        <v>42840</v>
      </c>
      <c r="L1003">
        <v>332.33799999999997</v>
      </c>
      <c r="N1003" s="1">
        <v>41932</v>
      </c>
      <c r="O1003">
        <v>1501.104</v>
      </c>
      <c r="Q1003" s="1">
        <v>42201</v>
      </c>
      <c r="R1003">
        <v>3029.3860000000004</v>
      </c>
      <c r="T1003" s="1">
        <v>42306</v>
      </c>
      <c r="U1003">
        <v>244.24</v>
      </c>
      <c r="Y1003" t="s">
        <v>422</v>
      </c>
      <c r="Z1003">
        <v>1409.5300000000002</v>
      </c>
      <c r="AB1003" t="s">
        <v>961</v>
      </c>
      <c r="AC1003">
        <v>704.69100000000003</v>
      </c>
      <c r="AE1003" t="s">
        <v>2961</v>
      </c>
      <c r="AF1003">
        <v>299.20799999999997</v>
      </c>
      <c r="AJ1003" t="s">
        <v>961</v>
      </c>
      <c r="AK1003">
        <v>704.69100000000003</v>
      </c>
      <c r="AN1003" t="s">
        <v>422</v>
      </c>
      <c r="AO1003">
        <v>1409.5300000000002</v>
      </c>
      <c r="AQ1003" t="s">
        <v>422</v>
      </c>
      <c r="AR1003">
        <v>1409.5300000000002</v>
      </c>
      <c r="AV1003" t="s">
        <v>422</v>
      </c>
      <c r="AW1003">
        <v>1409.5300000000002</v>
      </c>
      <c r="BA1003" t="s">
        <v>1725</v>
      </c>
      <c r="BB1003" t="s">
        <v>10948</v>
      </c>
      <c r="BC1003">
        <v>135.108</v>
      </c>
      <c r="BE1003" t="s">
        <v>1844</v>
      </c>
      <c r="BF1003" t="s">
        <v>10948</v>
      </c>
      <c r="BG1003">
        <v>35.984000000000002</v>
      </c>
      <c r="BI1003" t="s">
        <v>2704</v>
      </c>
      <c r="BJ1003" t="s">
        <v>10948</v>
      </c>
      <c r="BK1003">
        <v>129.54599999999999</v>
      </c>
      <c r="BO1003" t="s">
        <v>79</v>
      </c>
      <c r="BP1003">
        <v>199.95000000000002</v>
      </c>
    </row>
    <row r="1004" spans="1:68" x14ac:dyDescent="0.25">
      <c r="C1004" t="s">
        <v>79</v>
      </c>
      <c r="D1004">
        <v>3684.098</v>
      </c>
      <c r="H1004" s="1">
        <v>42841</v>
      </c>
      <c r="I1004">
        <v>944.42899999999997</v>
      </c>
      <c r="K1004" s="1">
        <v>42841</v>
      </c>
      <c r="L1004">
        <v>944.42899999999997</v>
      </c>
      <c r="N1004" s="1">
        <v>41931</v>
      </c>
      <c r="O1004">
        <v>641.10400000000004</v>
      </c>
      <c r="Q1004" s="1">
        <v>42272</v>
      </c>
      <c r="R1004">
        <v>3033.7569999999996</v>
      </c>
      <c r="T1004" s="1">
        <v>42427</v>
      </c>
      <c r="U1004">
        <v>243.892</v>
      </c>
      <c r="Y1004" t="s">
        <v>363</v>
      </c>
      <c r="Z1004">
        <v>739.80000000000018</v>
      </c>
      <c r="AB1004" t="s">
        <v>422</v>
      </c>
      <c r="AC1004">
        <v>1409.5300000000002</v>
      </c>
      <c r="AE1004" t="s">
        <v>2547</v>
      </c>
      <c r="AF1004">
        <v>1242.0540000000001</v>
      </c>
      <c r="AJ1004" t="s">
        <v>422</v>
      </c>
      <c r="AK1004">
        <v>1409.5300000000002</v>
      </c>
      <c r="AN1004" t="s">
        <v>363</v>
      </c>
      <c r="AO1004">
        <v>739.80000000000018</v>
      </c>
      <c r="AQ1004" t="s">
        <v>363</v>
      </c>
      <c r="AR1004">
        <v>739.80000000000018</v>
      </c>
      <c r="AV1004" t="s">
        <v>363</v>
      </c>
      <c r="AW1004">
        <v>739.80000000000018</v>
      </c>
      <c r="BA1004" t="s">
        <v>170</v>
      </c>
      <c r="BB1004" t="s">
        <v>10948</v>
      </c>
      <c r="BC1004">
        <v>37.520000000000003</v>
      </c>
      <c r="BE1004" t="s">
        <v>1549</v>
      </c>
      <c r="BF1004" t="s">
        <v>10948</v>
      </c>
      <c r="BG1004">
        <v>35.97</v>
      </c>
      <c r="BI1004" t="s">
        <v>2025</v>
      </c>
      <c r="BJ1004" t="s">
        <v>10948</v>
      </c>
      <c r="BK1004">
        <v>61.120000000000005</v>
      </c>
      <c r="BO1004" t="s">
        <v>79</v>
      </c>
      <c r="BP1004">
        <v>199.05600000000001</v>
      </c>
    </row>
    <row r="1005" spans="1:68" x14ac:dyDescent="0.25">
      <c r="C1005" t="s">
        <v>12</v>
      </c>
      <c r="D1005">
        <v>731.93999999999994</v>
      </c>
      <c r="H1005" s="1">
        <v>42842</v>
      </c>
      <c r="I1005">
        <v>3431.4590000000003</v>
      </c>
      <c r="K1005" s="1">
        <v>42842</v>
      </c>
      <c r="L1005">
        <v>3431.4590000000003</v>
      </c>
      <c r="N1005" s="1">
        <v>41930</v>
      </c>
      <c r="O1005">
        <v>3134.9160000000002</v>
      </c>
      <c r="Q1005" s="1">
        <v>42761</v>
      </c>
      <c r="R1005">
        <v>3055.28</v>
      </c>
      <c r="T1005" s="1">
        <v>42091</v>
      </c>
      <c r="U1005">
        <v>243.34399999999999</v>
      </c>
      <c r="Y1005" t="s">
        <v>524</v>
      </c>
      <c r="Z1005">
        <v>533.07799999999997</v>
      </c>
      <c r="AB1005" t="s">
        <v>363</v>
      </c>
      <c r="AC1005">
        <v>739.80000000000018</v>
      </c>
      <c r="AE1005" t="s">
        <v>1110</v>
      </c>
      <c r="AF1005">
        <v>3481.5150000000003</v>
      </c>
      <c r="AJ1005" t="s">
        <v>363</v>
      </c>
      <c r="AK1005">
        <v>739.80000000000018</v>
      </c>
      <c r="AN1005" t="s">
        <v>524</v>
      </c>
      <c r="AO1005">
        <v>533.07799999999997</v>
      </c>
      <c r="AQ1005" t="s">
        <v>524</v>
      </c>
      <c r="AR1005">
        <v>533.07799999999997</v>
      </c>
      <c r="AV1005" t="s">
        <v>524</v>
      </c>
      <c r="AW1005">
        <v>533.07799999999997</v>
      </c>
      <c r="BA1005" t="s">
        <v>1654</v>
      </c>
      <c r="BB1005" t="s">
        <v>10948</v>
      </c>
      <c r="BC1005">
        <v>14.9</v>
      </c>
      <c r="BE1005" t="s">
        <v>1243</v>
      </c>
      <c r="BF1005" t="s">
        <v>10948</v>
      </c>
      <c r="BG1005">
        <v>35.904000000000003</v>
      </c>
      <c r="BI1005" t="s">
        <v>216</v>
      </c>
      <c r="BJ1005" t="s">
        <v>10948</v>
      </c>
      <c r="BK1005">
        <v>35.207000000000001</v>
      </c>
      <c r="BO1005" t="s">
        <v>79</v>
      </c>
      <c r="BP1005">
        <v>186.14400000000001</v>
      </c>
    </row>
    <row r="1006" spans="1:68" x14ac:dyDescent="0.25">
      <c r="A1006" t="s">
        <v>909</v>
      </c>
      <c r="B1006" t="s">
        <v>10948</v>
      </c>
      <c r="C1006" t="s">
        <v>79</v>
      </c>
      <c r="D1006">
        <v>326.64600000000002</v>
      </c>
      <c r="H1006" s="1">
        <v>42845</v>
      </c>
      <c r="I1006">
        <v>2033.2400000000002</v>
      </c>
      <c r="K1006" s="1">
        <v>42845</v>
      </c>
      <c r="L1006">
        <v>2033.2400000000002</v>
      </c>
      <c r="N1006" s="1">
        <v>41929</v>
      </c>
      <c r="O1006">
        <v>136.06800000000001</v>
      </c>
      <c r="Q1006" s="1">
        <v>42868</v>
      </c>
      <c r="R1006">
        <v>3066.3780000000002</v>
      </c>
      <c r="T1006" s="1">
        <v>42878</v>
      </c>
      <c r="U1006">
        <v>241.43600000000001</v>
      </c>
      <c r="Y1006" t="s">
        <v>1858</v>
      </c>
      <c r="Z1006">
        <v>778.73599999999999</v>
      </c>
      <c r="AB1006" t="s">
        <v>524</v>
      </c>
      <c r="AC1006">
        <v>533.07799999999997</v>
      </c>
      <c r="AE1006" t="s">
        <v>455</v>
      </c>
      <c r="AF1006">
        <v>3963.9009999999998</v>
      </c>
      <c r="AJ1006" t="s">
        <v>524</v>
      </c>
      <c r="AK1006">
        <v>533.07799999999997</v>
      </c>
      <c r="AN1006" t="s">
        <v>1858</v>
      </c>
      <c r="AO1006">
        <v>778.73599999999999</v>
      </c>
      <c r="AQ1006" t="s">
        <v>1858</v>
      </c>
      <c r="AR1006">
        <v>778.73599999999999</v>
      </c>
      <c r="AV1006" t="s">
        <v>1858</v>
      </c>
      <c r="AW1006">
        <v>778.73599999999999</v>
      </c>
      <c r="BA1006" t="s">
        <v>2735</v>
      </c>
      <c r="BB1006" t="s">
        <v>10948</v>
      </c>
      <c r="BC1006">
        <v>73.343999999999994</v>
      </c>
      <c r="BE1006" t="s">
        <v>2410</v>
      </c>
      <c r="BF1006" t="s">
        <v>10948</v>
      </c>
      <c r="BG1006">
        <v>35.89</v>
      </c>
      <c r="BI1006" t="s">
        <v>866</v>
      </c>
      <c r="BJ1006" t="s">
        <v>10948</v>
      </c>
      <c r="BK1006">
        <v>114.46</v>
      </c>
      <c r="BO1006" t="s">
        <v>79</v>
      </c>
      <c r="BP1006">
        <v>177.45000000000002</v>
      </c>
    </row>
    <row r="1007" spans="1:68" x14ac:dyDescent="0.25">
      <c r="C1007" t="s">
        <v>21</v>
      </c>
      <c r="D1007">
        <v>387.13600000000002</v>
      </c>
      <c r="H1007" s="1">
        <v>42846</v>
      </c>
      <c r="I1007">
        <v>1254.5640000000001</v>
      </c>
      <c r="K1007" s="1">
        <v>42846</v>
      </c>
      <c r="L1007">
        <v>1254.5640000000001</v>
      </c>
      <c r="N1007" s="1">
        <v>41928</v>
      </c>
      <c r="O1007">
        <v>194.322</v>
      </c>
      <c r="Q1007" s="1">
        <v>42694</v>
      </c>
      <c r="R1007">
        <v>3070.3330000000001</v>
      </c>
      <c r="T1007" s="1">
        <v>41827</v>
      </c>
      <c r="U1007">
        <v>241.19399999999999</v>
      </c>
      <c r="Y1007" t="s">
        <v>1219</v>
      </c>
      <c r="Z1007">
        <v>7399.7039999999997</v>
      </c>
      <c r="AB1007" t="s">
        <v>1858</v>
      </c>
      <c r="AC1007">
        <v>778.73599999999999</v>
      </c>
      <c r="AE1007" t="s">
        <v>1904</v>
      </c>
      <c r="AF1007">
        <v>4334.8275000000003</v>
      </c>
      <c r="AJ1007" t="s">
        <v>1858</v>
      </c>
      <c r="AK1007">
        <v>778.73599999999999</v>
      </c>
      <c r="AN1007" t="s">
        <v>1219</v>
      </c>
      <c r="AO1007">
        <v>7399.7039999999997</v>
      </c>
      <c r="AQ1007" t="s">
        <v>1219</v>
      </c>
      <c r="AR1007">
        <v>7399.7039999999997</v>
      </c>
      <c r="AV1007" t="s">
        <v>1219</v>
      </c>
      <c r="AW1007">
        <v>7399.7039999999997</v>
      </c>
      <c r="BA1007" t="s">
        <v>1589</v>
      </c>
      <c r="BB1007" t="s">
        <v>10948</v>
      </c>
      <c r="BC1007">
        <v>26.55</v>
      </c>
      <c r="BE1007" t="s">
        <v>325</v>
      </c>
      <c r="BF1007" t="s">
        <v>10948</v>
      </c>
      <c r="BG1007">
        <v>35.880000000000003</v>
      </c>
      <c r="BI1007" t="s">
        <v>1725</v>
      </c>
      <c r="BJ1007" t="s">
        <v>10948</v>
      </c>
      <c r="BK1007">
        <v>135.108</v>
      </c>
      <c r="BO1007" t="s">
        <v>79</v>
      </c>
      <c r="BP1007">
        <v>173.94</v>
      </c>
    </row>
    <row r="1008" spans="1:68" x14ac:dyDescent="0.25">
      <c r="A1008" t="s">
        <v>1146</v>
      </c>
      <c r="B1008" t="s">
        <v>10948</v>
      </c>
      <c r="C1008" t="s">
        <v>55</v>
      </c>
      <c r="D1008">
        <v>563.93999999999994</v>
      </c>
      <c r="H1008" s="1">
        <v>42847</v>
      </c>
      <c r="I1008">
        <v>947.69200000000012</v>
      </c>
      <c r="K1008" s="1">
        <v>42847</v>
      </c>
      <c r="L1008">
        <v>947.69200000000012</v>
      </c>
      <c r="N1008" s="1">
        <v>41927</v>
      </c>
      <c r="O1008">
        <v>206.72399999999996</v>
      </c>
      <c r="Q1008" s="1">
        <v>42315</v>
      </c>
      <c r="R1008">
        <v>3073.0729999999999</v>
      </c>
      <c r="T1008" s="1">
        <v>41669</v>
      </c>
      <c r="U1008">
        <v>240.5</v>
      </c>
      <c r="Y1008" t="s">
        <v>2087</v>
      </c>
      <c r="Z1008">
        <v>759.93599999999992</v>
      </c>
      <c r="AB1008" t="s">
        <v>1219</v>
      </c>
      <c r="AC1008">
        <v>7399.7039999999997</v>
      </c>
      <c r="AE1008" t="s">
        <v>1609</v>
      </c>
      <c r="AF1008">
        <v>6483.7960000000003</v>
      </c>
      <c r="AJ1008" t="s">
        <v>1219</v>
      </c>
      <c r="AK1008">
        <v>7399.7039999999997</v>
      </c>
      <c r="AN1008" t="s">
        <v>2087</v>
      </c>
      <c r="AO1008">
        <v>759.93599999999992</v>
      </c>
      <c r="AQ1008" t="s">
        <v>2087</v>
      </c>
      <c r="AR1008">
        <v>759.93599999999992</v>
      </c>
      <c r="AV1008" t="s">
        <v>2087</v>
      </c>
      <c r="AW1008">
        <v>759.93599999999992</v>
      </c>
      <c r="BA1008" t="s">
        <v>2535</v>
      </c>
      <c r="BB1008" t="s">
        <v>10948</v>
      </c>
      <c r="BC1008">
        <v>17.600000000000001</v>
      </c>
      <c r="BE1008" t="s">
        <v>250</v>
      </c>
      <c r="BF1008" t="s">
        <v>10948</v>
      </c>
      <c r="BG1008">
        <v>35.777999999999992</v>
      </c>
      <c r="BI1008" t="s">
        <v>170</v>
      </c>
      <c r="BJ1008" t="s">
        <v>10948</v>
      </c>
      <c r="BK1008">
        <v>37.520000000000003</v>
      </c>
      <c r="BO1008" t="s">
        <v>79</v>
      </c>
      <c r="BP1008">
        <v>173.24</v>
      </c>
    </row>
    <row r="1009" spans="1:68" x14ac:dyDescent="0.25">
      <c r="C1009" t="s">
        <v>79</v>
      </c>
      <c r="D1009">
        <v>751.92</v>
      </c>
      <c r="H1009" s="1">
        <v>42848</v>
      </c>
      <c r="I1009">
        <v>1199.222</v>
      </c>
      <c r="K1009" s="1">
        <v>42848</v>
      </c>
      <c r="L1009">
        <v>1199.222</v>
      </c>
      <c r="N1009" s="1">
        <v>41926</v>
      </c>
      <c r="O1009">
        <v>4525.4839999999995</v>
      </c>
      <c r="Q1009" s="1">
        <v>42348</v>
      </c>
      <c r="R1009">
        <v>3080.380000000001</v>
      </c>
      <c r="T1009" s="1">
        <v>43018</v>
      </c>
      <c r="U1009">
        <v>239.358</v>
      </c>
      <c r="Y1009" t="s">
        <v>229</v>
      </c>
      <c r="Z1009">
        <v>1039.8699999999999</v>
      </c>
      <c r="AB1009" t="s">
        <v>2087</v>
      </c>
      <c r="AC1009">
        <v>759.93599999999992</v>
      </c>
      <c r="AE1009" t="s">
        <v>2319</v>
      </c>
      <c r="AF1009">
        <v>5294.4560000000001</v>
      </c>
      <c r="AJ1009" t="s">
        <v>2087</v>
      </c>
      <c r="AK1009">
        <v>759.93599999999992</v>
      </c>
      <c r="AN1009" t="s">
        <v>229</v>
      </c>
      <c r="AO1009">
        <v>1039.8699999999999</v>
      </c>
      <c r="AQ1009" t="s">
        <v>229</v>
      </c>
      <c r="AR1009">
        <v>1039.8699999999999</v>
      </c>
      <c r="AV1009" t="s">
        <v>229</v>
      </c>
      <c r="AW1009">
        <v>1039.8699999999999</v>
      </c>
      <c r="BA1009" t="s">
        <v>2959</v>
      </c>
      <c r="BB1009" t="s">
        <v>10948</v>
      </c>
      <c r="BC1009">
        <v>20.033999999999999</v>
      </c>
      <c r="BE1009" t="s">
        <v>2951</v>
      </c>
      <c r="BF1009" t="s">
        <v>10948</v>
      </c>
      <c r="BG1009">
        <v>35.668000000000006</v>
      </c>
      <c r="BI1009" t="s">
        <v>1654</v>
      </c>
      <c r="BJ1009" t="s">
        <v>10948</v>
      </c>
      <c r="BK1009">
        <v>14.9</v>
      </c>
      <c r="BO1009" t="s">
        <v>79</v>
      </c>
      <c r="BP1009">
        <v>172.5</v>
      </c>
    </row>
    <row r="1010" spans="1:68" x14ac:dyDescent="0.25">
      <c r="C1010" t="s">
        <v>21</v>
      </c>
      <c r="D1010">
        <v>451.15199999999993</v>
      </c>
      <c r="H1010" s="1">
        <v>42849</v>
      </c>
      <c r="I1010">
        <v>928.55799999999999</v>
      </c>
      <c r="K1010" s="1">
        <v>42849</v>
      </c>
      <c r="L1010">
        <v>928.55799999999999</v>
      </c>
      <c r="N1010" s="1">
        <v>41925</v>
      </c>
      <c r="O1010">
        <v>2212.1819999999998</v>
      </c>
      <c r="Q1010" s="1">
        <v>42309</v>
      </c>
      <c r="R1010">
        <v>3106.1060000000002</v>
      </c>
      <c r="T1010" s="1">
        <v>42137</v>
      </c>
      <c r="U1010">
        <v>238.38400000000001</v>
      </c>
      <c r="Y1010" t="s">
        <v>2372</v>
      </c>
      <c r="Z1010">
        <v>4389.2459999999992</v>
      </c>
      <c r="AB1010" t="s">
        <v>229</v>
      </c>
      <c r="AC1010">
        <v>1039.8699999999999</v>
      </c>
      <c r="AE1010" t="s">
        <v>1989</v>
      </c>
      <c r="AF1010">
        <v>5427.99</v>
      </c>
      <c r="AJ1010" t="s">
        <v>229</v>
      </c>
      <c r="AK1010">
        <v>1039.8699999999999</v>
      </c>
      <c r="AN1010" t="s">
        <v>2372</v>
      </c>
      <c r="AO1010">
        <v>4389.2459999999992</v>
      </c>
      <c r="AQ1010" t="s">
        <v>2372</v>
      </c>
      <c r="AR1010">
        <v>4389.2459999999992</v>
      </c>
      <c r="AV1010" t="s">
        <v>2372</v>
      </c>
      <c r="AW1010">
        <v>4389.2459999999992</v>
      </c>
      <c r="BA1010" t="s">
        <v>3179</v>
      </c>
      <c r="BB1010" t="s">
        <v>10948</v>
      </c>
      <c r="BC1010">
        <v>30.18</v>
      </c>
      <c r="BE1010" t="s">
        <v>705</v>
      </c>
      <c r="BF1010" t="s">
        <v>10948</v>
      </c>
      <c r="BG1010">
        <v>35.5</v>
      </c>
      <c r="BI1010" t="s">
        <v>2735</v>
      </c>
      <c r="BJ1010" t="s">
        <v>10948</v>
      </c>
      <c r="BK1010">
        <v>73.343999999999994</v>
      </c>
      <c r="BO1010" t="s">
        <v>79</v>
      </c>
      <c r="BP1010">
        <v>162.63999999999999</v>
      </c>
    </row>
    <row r="1011" spans="1:68" x14ac:dyDescent="0.25">
      <c r="A1011" t="s">
        <v>1522</v>
      </c>
      <c r="B1011" t="s">
        <v>10948</v>
      </c>
      <c r="C1011" t="s">
        <v>55</v>
      </c>
      <c r="D1011">
        <v>680.01</v>
      </c>
      <c r="H1011" s="1">
        <v>42850</v>
      </c>
      <c r="I1011">
        <v>678.11299999999983</v>
      </c>
      <c r="K1011" s="1">
        <v>42850</v>
      </c>
      <c r="L1011">
        <v>678.11299999999983</v>
      </c>
      <c r="N1011" s="1">
        <v>41924</v>
      </c>
      <c r="O1011">
        <v>58.53</v>
      </c>
      <c r="Q1011" s="1">
        <v>42399</v>
      </c>
      <c r="R1011">
        <v>3107.3160000000003</v>
      </c>
      <c r="T1011" s="1">
        <v>41919</v>
      </c>
      <c r="U1011">
        <v>237.35999999999999</v>
      </c>
      <c r="Y1011" t="s">
        <v>2045</v>
      </c>
      <c r="Z1011">
        <v>2157.8340000000003</v>
      </c>
      <c r="AB1011" t="s">
        <v>2372</v>
      </c>
      <c r="AC1011">
        <v>4389.2459999999992</v>
      </c>
      <c r="AE1011" t="s">
        <v>1918</v>
      </c>
      <c r="AF1011">
        <v>3775.6469999999999</v>
      </c>
      <c r="AJ1011" t="s">
        <v>2372</v>
      </c>
      <c r="AK1011">
        <v>4389.2459999999992</v>
      </c>
      <c r="AN1011" t="s">
        <v>2045</v>
      </c>
      <c r="AO1011">
        <v>2157.8340000000003</v>
      </c>
      <c r="AQ1011" t="s">
        <v>2045</v>
      </c>
      <c r="AR1011">
        <v>2157.8340000000003</v>
      </c>
      <c r="AV1011" t="s">
        <v>2045</v>
      </c>
      <c r="AW1011">
        <v>2157.8340000000003</v>
      </c>
      <c r="BA1011" t="s">
        <v>87</v>
      </c>
      <c r="BB1011" t="s">
        <v>10948</v>
      </c>
      <c r="BC1011">
        <v>2396.2655999999997</v>
      </c>
      <c r="BE1011" t="s">
        <v>2737</v>
      </c>
      <c r="BF1011" t="s">
        <v>10948</v>
      </c>
      <c r="BG1011">
        <v>35.340000000000003</v>
      </c>
      <c r="BI1011" t="s">
        <v>1589</v>
      </c>
      <c r="BJ1011" t="s">
        <v>10948</v>
      </c>
      <c r="BK1011">
        <v>26.55</v>
      </c>
      <c r="BO1011" t="s">
        <v>79</v>
      </c>
      <c r="BP1011">
        <v>158.54399999999998</v>
      </c>
    </row>
    <row r="1012" spans="1:68" x14ac:dyDescent="0.25">
      <c r="C1012" t="s">
        <v>79</v>
      </c>
      <c r="D1012">
        <v>816.01199999999994</v>
      </c>
      <c r="H1012" s="1">
        <v>42851</v>
      </c>
      <c r="I1012">
        <v>61.608000000000004</v>
      </c>
      <c r="K1012" s="1">
        <v>42851</v>
      </c>
      <c r="L1012">
        <v>61.608000000000004</v>
      </c>
      <c r="N1012" s="1">
        <v>41923</v>
      </c>
      <c r="O1012">
        <v>1381.1640000000002</v>
      </c>
      <c r="Q1012" s="1">
        <v>42335</v>
      </c>
      <c r="R1012">
        <v>3109.7834999999995</v>
      </c>
      <c r="T1012" s="1">
        <v>42496</v>
      </c>
      <c r="U1012">
        <v>236.95999999999998</v>
      </c>
      <c r="Y1012" t="s">
        <v>2591</v>
      </c>
      <c r="Z1012">
        <v>1247.8440000000001</v>
      </c>
      <c r="AB1012" t="s">
        <v>2045</v>
      </c>
      <c r="AC1012">
        <v>2157.8340000000003</v>
      </c>
      <c r="AE1012" t="s">
        <v>3197</v>
      </c>
      <c r="AF1012">
        <v>6584.6399999999994</v>
      </c>
      <c r="AJ1012" t="s">
        <v>2045</v>
      </c>
      <c r="AK1012">
        <v>2157.8340000000003</v>
      </c>
      <c r="AN1012" t="s">
        <v>2591</v>
      </c>
      <c r="AO1012">
        <v>1247.8440000000001</v>
      </c>
      <c r="AQ1012" t="s">
        <v>2591</v>
      </c>
      <c r="AR1012">
        <v>1247.8440000000001</v>
      </c>
      <c r="AV1012" t="s">
        <v>2591</v>
      </c>
      <c r="AW1012">
        <v>1247.8440000000001</v>
      </c>
      <c r="BA1012" t="s">
        <v>2229</v>
      </c>
      <c r="BB1012" t="s">
        <v>10948</v>
      </c>
      <c r="BC1012">
        <v>211.00799999999998</v>
      </c>
      <c r="BE1012" t="s">
        <v>2659</v>
      </c>
      <c r="BF1012" t="s">
        <v>10948</v>
      </c>
      <c r="BG1012">
        <v>35.316000000000003</v>
      </c>
      <c r="BI1012" t="s">
        <v>2535</v>
      </c>
      <c r="BJ1012" t="s">
        <v>10948</v>
      </c>
      <c r="BK1012">
        <v>17.600000000000001</v>
      </c>
      <c r="BO1012" t="s">
        <v>79</v>
      </c>
      <c r="BP1012">
        <v>137.95400000000001</v>
      </c>
    </row>
    <row r="1013" spans="1:68" x14ac:dyDescent="0.25">
      <c r="C1013" t="s">
        <v>21</v>
      </c>
      <c r="D1013">
        <v>544.00800000000004</v>
      </c>
      <c r="H1013" s="1">
        <v>42852</v>
      </c>
      <c r="I1013">
        <v>576.57560000000001</v>
      </c>
      <c r="K1013" s="1">
        <v>42852</v>
      </c>
      <c r="L1013">
        <v>576.57560000000001</v>
      </c>
      <c r="N1013" s="1">
        <v>41922</v>
      </c>
      <c r="O1013">
        <v>2049.386</v>
      </c>
      <c r="Q1013" s="1">
        <v>41930</v>
      </c>
      <c r="R1013">
        <v>3134.9160000000002</v>
      </c>
      <c r="T1013" s="1">
        <v>42976</v>
      </c>
      <c r="U1013">
        <v>235.46800000000002</v>
      </c>
      <c r="Y1013" t="s">
        <v>2224</v>
      </c>
      <c r="Z1013">
        <v>1399.8</v>
      </c>
      <c r="AB1013" t="s">
        <v>2591</v>
      </c>
      <c r="AC1013">
        <v>1247.8440000000001</v>
      </c>
      <c r="AE1013" t="s">
        <v>714</v>
      </c>
      <c r="AF1013">
        <v>2705.7799999999993</v>
      </c>
      <c r="AJ1013" t="s">
        <v>2591</v>
      </c>
      <c r="AK1013">
        <v>1247.8440000000001</v>
      </c>
      <c r="AN1013" t="s">
        <v>2224</v>
      </c>
      <c r="AO1013">
        <v>1399.8</v>
      </c>
      <c r="AQ1013" t="s">
        <v>2224</v>
      </c>
      <c r="AR1013">
        <v>1399.8</v>
      </c>
      <c r="AV1013" t="s">
        <v>2224</v>
      </c>
      <c r="AW1013">
        <v>1399.8</v>
      </c>
      <c r="BA1013" t="s">
        <v>3171</v>
      </c>
      <c r="BB1013" t="s">
        <v>10948</v>
      </c>
      <c r="BC1013">
        <v>32.880000000000003</v>
      </c>
      <c r="BE1013" t="s">
        <v>221</v>
      </c>
      <c r="BF1013" t="s">
        <v>10948</v>
      </c>
      <c r="BG1013">
        <v>35.298000000000002</v>
      </c>
      <c r="BI1013" t="s">
        <v>2959</v>
      </c>
      <c r="BJ1013" t="s">
        <v>10948</v>
      </c>
      <c r="BK1013">
        <v>20.033999999999999</v>
      </c>
      <c r="BO1013" t="s">
        <v>79</v>
      </c>
      <c r="BP1013">
        <v>132.52000000000004</v>
      </c>
    </row>
    <row r="1014" spans="1:68" x14ac:dyDescent="0.25">
      <c r="A1014" t="s">
        <v>2677</v>
      </c>
      <c r="B1014" t="s">
        <v>10948</v>
      </c>
      <c r="C1014" t="s">
        <v>12</v>
      </c>
      <c r="D1014">
        <v>354.90000000000003</v>
      </c>
      <c r="H1014" s="1">
        <v>42853</v>
      </c>
      <c r="I1014">
        <v>795.29600000000005</v>
      </c>
      <c r="K1014" s="1">
        <v>42853</v>
      </c>
      <c r="L1014">
        <v>795.29600000000005</v>
      </c>
      <c r="N1014" s="1">
        <v>41921</v>
      </c>
      <c r="O1014">
        <v>249.36</v>
      </c>
      <c r="Q1014" s="1">
        <v>42138</v>
      </c>
      <c r="R1014">
        <v>3141.1995000000006</v>
      </c>
      <c r="T1014" s="1">
        <v>41732</v>
      </c>
      <c r="U1014">
        <v>233.45</v>
      </c>
      <c r="Y1014" t="s">
        <v>515</v>
      </c>
      <c r="Z1014">
        <v>1615.798</v>
      </c>
      <c r="AB1014" t="s">
        <v>2224</v>
      </c>
      <c r="AC1014">
        <v>1399.8</v>
      </c>
      <c r="AE1014" t="s">
        <v>2641</v>
      </c>
      <c r="AF1014">
        <v>1320.2280000000001</v>
      </c>
      <c r="AJ1014" t="s">
        <v>2224</v>
      </c>
      <c r="AK1014">
        <v>1399.8</v>
      </c>
      <c r="AN1014" t="s">
        <v>515</v>
      </c>
      <c r="AO1014">
        <v>1615.798</v>
      </c>
      <c r="AQ1014" t="s">
        <v>515</v>
      </c>
      <c r="AR1014">
        <v>1615.798</v>
      </c>
      <c r="AV1014" t="s">
        <v>515</v>
      </c>
      <c r="AW1014">
        <v>1615.798</v>
      </c>
      <c r="BA1014" t="s">
        <v>1535</v>
      </c>
      <c r="BB1014" t="s">
        <v>10948</v>
      </c>
      <c r="BC1014">
        <v>190.12</v>
      </c>
      <c r="BE1014" t="s">
        <v>2971</v>
      </c>
      <c r="BF1014" t="s">
        <v>10948</v>
      </c>
      <c r="BG1014">
        <v>35.28</v>
      </c>
      <c r="BI1014" t="s">
        <v>3179</v>
      </c>
      <c r="BJ1014" t="s">
        <v>10948</v>
      </c>
      <c r="BK1014">
        <v>30.18</v>
      </c>
      <c r="BO1014" t="s">
        <v>79</v>
      </c>
      <c r="BP1014">
        <v>129.97999999999999</v>
      </c>
    </row>
    <row r="1015" spans="1:68" x14ac:dyDescent="0.25">
      <c r="A1015" t="s">
        <v>2641</v>
      </c>
      <c r="B1015" t="s">
        <v>10948</v>
      </c>
      <c r="C1015" t="s">
        <v>79</v>
      </c>
      <c r="D1015">
        <v>113.56800000000001</v>
      </c>
      <c r="H1015" s="1">
        <v>42854</v>
      </c>
      <c r="I1015">
        <v>1053.26</v>
      </c>
      <c r="K1015" s="1">
        <v>42854</v>
      </c>
      <c r="L1015">
        <v>1053.26</v>
      </c>
      <c r="N1015" s="1">
        <v>41920</v>
      </c>
      <c r="O1015">
        <v>147.392</v>
      </c>
      <c r="Q1015" s="1">
        <v>42978</v>
      </c>
      <c r="R1015">
        <v>3162.8300000000004</v>
      </c>
      <c r="T1015" s="1">
        <v>42798</v>
      </c>
      <c r="U1015">
        <v>228.82200000000003</v>
      </c>
      <c r="Y1015" t="s">
        <v>762</v>
      </c>
      <c r="Z1015">
        <v>1999.75</v>
      </c>
      <c r="AB1015" t="s">
        <v>515</v>
      </c>
      <c r="AC1015">
        <v>1615.798</v>
      </c>
      <c r="AE1015" t="s">
        <v>2791</v>
      </c>
      <c r="AF1015">
        <v>851.76</v>
      </c>
      <c r="AJ1015" t="s">
        <v>515</v>
      </c>
      <c r="AK1015">
        <v>1615.798</v>
      </c>
      <c r="AN1015" t="s">
        <v>762</v>
      </c>
      <c r="AO1015">
        <v>1999.75</v>
      </c>
      <c r="AQ1015" t="s">
        <v>762</v>
      </c>
      <c r="AR1015">
        <v>1999.75</v>
      </c>
      <c r="AV1015" t="s">
        <v>762</v>
      </c>
      <c r="AW1015">
        <v>1999.75</v>
      </c>
      <c r="BA1015" t="s">
        <v>1276</v>
      </c>
      <c r="BB1015" t="s">
        <v>10948</v>
      </c>
      <c r="BC1015">
        <v>234.35999999999999</v>
      </c>
      <c r="BE1015" t="s">
        <v>216</v>
      </c>
      <c r="BF1015" t="s">
        <v>10948</v>
      </c>
      <c r="BG1015">
        <v>35.207000000000001</v>
      </c>
      <c r="BI1015" t="s">
        <v>87</v>
      </c>
      <c r="BJ1015" t="s">
        <v>10948</v>
      </c>
      <c r="BK1015">
        <v>2396.2655999999997</v>
      </c>
      <c r="BO1015" t="s">
        <v>79</v>
      </c>
      <c r="BP1015">
        <v>123.92000000000002</v>
      </c>
    </row>
    <row r="1016" spans="1:68" x14ac:dyDescent="0.25">
      <c r="A1016" t="s">
        <v>714</v>
      </c>
      <c r="B1016" t="s">
        <v>10948</v>
      </c>
      <c r="C1016" t="s">
        <v>55</v>
      </c>
      <c r="D1016">
        <v>368.96999999999997</v>
      </c>
      <c r="H1016" s="1">
        <v>42855</v>
      </c>
      <c r="I1016">
        <v>1390.1259999999997</v>
      </c>
      <c r="K1016" s="1">
        <v>42855</v>
      </c>
      <c r="L1016">
        <v>1390.1259999999997</v>
      </c>
      <c r="N1016" s="1">
        <v>41919</v>
      </c>
      <c r="O1016">
        <v>237.35999999999999</v>
      </c>
      <c r="Q1016" s="1">
        <v>42861</v>
      </c>
      <c r="R1016">
        <v>3183.3697999999999</v>
      </c>
      <c r="T1016" s="1">
        <v>41852</v>
      </c>
      <c r="U1016">
        <v>228.32800000000003</v>
      </c>
      <c r="Y1016" t="s">
        <v>639</v>
      </c>
      <c r="Z1016">
        <v>2339.7660000000001</v>
      </c>
      <c r="AB1016" t="s">
        <v>762</v>
      </c>
      <c r="AC1016">
        <v>1999.75</v>
      </c>
      <c r="AE1016" t="s">
        <v>2677</v>
      </c>
      <c r="AF1016">
        <v>1570.0776000000003</v>
      </c>
      <c r="AJ1016" t="s">
        <v>762</v>
      </c>
      <c r="AK1016">
        <v>1999.75</v>
      </c>
      <c r="AN1016" t="s">
        <v>639</v>
      </c>
      <c r="AO1016">
        <v>2339.7660000000001</v>
      </c>
      <c r="AQ1016" t="s">
        <v>639</v>
      </c>
      <c r="AR1016">
        <v>2339.7660000000001</v>
      </c>
      <c r="AV1016" t="s">
        <v>639</v>
      </c>
      <c r="AW1016">
        <v>2339.7660000000001</v>
      </c>
      <c r="BA1016" t="s">
        <v>890</v>
      </c>
      <c r="BB1016" t="s">
        <v>10948</v>
      </c>
      <c r="BC1016">
        <v>26.96</v>
      </c>
      <c r="BE1016" t="s">
        <v>638</v>
      </c>
      <c r="BF1016" t="s">
        <v>10948</v>
      </c>
      <c r="BG1016">
        <v>35.04</v>
      </c>
      <c r="BI1016" t="s">
        <v>2229</v>
      </c>
      <c r="BJ1016" t="s">
        <v>10948</v>
      </c>
      <c r="BK1016">
        <v>211.00799999999998</v>
      </c>
      <c r="BO1016" t="s">
        <v>79</v>
      </c>
      <c r="BP1016">
        <v>123.92000000000002</v>
      </c>
    </row>
    <row r="1017" spans="1:68" x14ac:dyDescent="0.25">
      <c r="C1017" t="s">
        <v>79</v>
      </c>
      <c r="D1017">
        <v>442.76400000000001</v>
      </c>
      <c r="H1017" s="1">
        <v>42856</v>
      </c>
      <c r="I1017">
        <v>4108.37</v>
      </c>
      <c r="K1017" s="1">
        <v>42856</v>
      </c>
      <c r="L1017">
        <v>4108.37</v>
      </c>
      <c r="N1017" s="1">
        <v>41918</v>
      </c>
      <c r="O1017">
        <v>494.71</v>
      </c>
      <c r="Q1017" s="1">
        <v>42107</v>
      </c>
      <c r="R1017">
        <v>3192.6780000000003</v>
      </c>
      <c r="T1017" s="1">
        <v>42776</v>
      </c>
      <c r="U1017">
        <v>227.10299999999998</v>
      </c>
      <c r="Y1017" t="s">
        <v>2596</v>
      </c>
      <c r="Z1017">
        <v>170.97</v>
      </c>
      <c r="AB1017" t="s">
        <v>639</v>
      </c>
      <c r="AC1017">
        <v>2339.7660000000001</v>
      </c>
      <c r="AE1017" t="s">
        <v>1522</v>
      </c>
      <c r="AF1017">
        <v>6936.1019999999999</v>
      </c>
      <c r="AJ1017" t="s">
        <v>639</v>
      </c>
      <c r="AK1017">
        <v>2339.7660000000001</v>
      </c>
      <c r="AN1017" t="s">
        <v>2596</v>
      </c>
      <c r="AO1017">
        <v>170.97</v>
      </c>
      <c r="AQ1017" t="s">
        <v>2596</v>
      </c>
      <c r="AR1017">
        <v>170.97</v>
      </c>
      <c r="AV1017" t="s">
        <v>2596</v>
      </c>
      <c r="AW1017">
        <v>170.97</v>
      </c>
      <c r="BA1017" t="s">
        <v>333</v>
      </c>
      <c r="BB1017" t="s">
        <v>10948</v>
      </c>
      <c r="BC1017">
        <v>27.872</v>
      </c>
      <c r="BE1017" t="s">
        <v>1322</v>
      </c>
      <c r="BF1017" t="s">
        <v>10948</v>
      </c>
      <c r="BG1017">
        <v>34.992000000000004</v>
      </c>
      <c r="BI1017" t="s">
        <v>3171</v>
      </c>
      <c r="BJ1017" t="s">
        <v>10948</v>
      </c>
      <c r="BK1017">
        <v>32.880000000000003</v>
      </c>
      <c r="BO1017" t="s">
        <v>79</v>
      </c>
      <c r="BP1017">
        <v>122.12</v>
      </c>
    </row>
    <row r="1018" spans="1:68" x14ac:dyDescent="0.25">
      <c r="C1018" t="s">
        <v>12</v>
      </c>
      <c r="D1018">
        <v>368.96999999999997</v>
      </c>
      <c r="H1018" s="1">
        <v>42857</v>
      </c>
      <c r="I1018">
        <v>399.10999999999996</v>
      </c>
      <c r="K1018" s="1">
        <v>42857</v>
      </c>
      <c r="L1018">
        <v>399.10999999999996</v>
      </c>
      <c r="N1018" s="1">
        <v>41917</v>
      </c>
      <c r="O1018">
        <v>191.9</v>
      </c>
      <c r="Q1018" s="1">
        <v>42308</v>
      </c>
      <c r="R1018">
        <v>3211.0090000000005</v>
      </c>
      <c r="T1018" s="1">
        <v>42451</v>
      </c>
      <c r="U1018">
        <v>226.46800000000002</v>
      </c>
      <c r="Y1018" t="s">
        <v>1616</v>
      </c>
      <c r="Z1018">
        <v>1154.6640000000002</v>
      </c>
      <c r="AB1018" t="s">
        <v>2596</v>
      </c>
      <c r="AC1018">
        <v>170.97</v>
      </c>
      <c r="AE1018" t="s">
        <v>1146</v>
      </c>
      <c r="AF1018">
        <v>6748.482</v>
      </c>
      <c r="AJ1018" t="s">
        <v>2596</v>
      </c>
      <c r="AK1018">
        <v>170.97</v>
      </c>
      <c r="AN1018" t="s">
        <v>1616</v>
      </c>
      <c r="AO1018">
        <v>1154.6640000000002</v>
      </c>
      <c r="AQ1018" t="s">
        <v>1616</v>
      </c>
      <c r="AR1018">
        <v>1154.6640000000002</v>
      </c>
      <c r="AV1018" t="s">
        <v>1616</v>
      </c>
      <c r="AW1018">
        <v>1154.6640000000002</v>
      </c>
      <c r="BA1018" t="s">
        <v>2036</v>
      </c>
      <c r="BB1018" t="s">
        <v>10948</v>
      </c>
      <c r="BC1018">
        <v>187.95</v>
      </c>
      <c r="BE1018" t="s">
        <v>516</v>
      </c>
      <c r="BF1018" t="s">
        <v>10948</v>
      </c>
      <c r="BG1018">
        <v>34.992000000000004</v>
      </c>
      <c r="BI1018" t="s">
        <v>1535</v>
      </c>
      <c r="BJ1018" t="s">
        <v>10948</v>
      </c>
      <c r="BK1018">
        <v>190.12</v>
      </c>
      <c r="BO1018" t="s">
        <v>79</v>
      </c>
      <c r="BP1018">
        <v>120.98</v>
      </c>
    </row>
    <row r="1019" spans="1:68" x14ac:dyDescent="0.25">
      <c r="A1019" t="s">
        <v>3197</v>
      </c>
      <c r="B1019" t="s">
        <v>10948</v>
      </c>
      <c r="C1019" t="s">
        <v>12</v>
      </c>
      <c r="D1019">
        <v>866.4</v>
      </c>
      <c r="H1019" s="1">
        <v>42858</v>
      </c>
      <c r="I1019">
        <v>1386.346</v>
      </c>
      <c r="K1019" s="1">
        <v>42858</v>
      </c>
      <c r="L1019">
        <v>1386.346</v>
      </c>
      <c r="N1019" s="1">
        <v>41916</v>
      </c>
      <c r="O1019">
        <v>728.74800000000005</v>
      </c>
      <c r="Q1019" s="1">
        <v>42292</v>
      </c>
      <c r="R1019">
        <v>3219.5540000000001</v>
      </c>
      <c r="T1019" s="1">
        <v>41934</v>
      </c>
      <c r="U1019">
        <v>223.80799999999999</v>
      </c>
      <c r="Y1019" t="s">
        <v>2784</v>
      </c>
      <c r="Z1019">
        <v>174.24</v>
      </c>
      <c r="AB1019" t="s">
        <v>1616</v>
      </c>
      <c r="AC1019">
        <v>1154.6640000000002</v>
      </c>
      <c r="AE1019" t="s">
        <v>909</v>
      </c>
      <c r="AF1019">
        <v>967.83999999999992</v>
      </c>
      <c r="AJ1019" t="s">
        <v>1616</v>
      </c>
      <c r="AK1019">
        <v>1154.6640000000002</v>
      </c>
      <c r="AN1019" t="s">
        <v>2784</v>
      </c>
      <c r="AO1019">
        <v>174.24</v>
      </c>
      <c r="AQ1019" t="s">
        <v>2784</v>
      </c>
      <c r="AR1019">
        <v>174.24</v>
      </c>
      <c r="AV1019" t="s">
        <v>2784</v>
      </c>
      <c r="AW1019">
        <v>174.24</v>
      </c>
      <c r="BA1019" t="s">
        <v>1613</v>
      </c>
      <c r="BB1019" t="s">
        <v>10948</v>
      </c>
      <c r="BC1019">
        <v>47.752000000000002</v>
      </c>
      <c r="BE1019" t="s">
        <v>1610</v>
      </c>
      <c r="BF1019" t="s">
        <v>10948</v>
      </c>
      <c r="BG1019">
        <v>34.86</v>
      </c>
      <c r="BI1019" t="s">
        <v>1276</v>
      </c>
      <c r="BJ1019" t="s">
        <v>10948</v>
      </c>
      <c r="BK1019">
        <v>234.35999999999999</v>
      </c>
      <c r="BO1019" t="s">
        <v>79</v>
      </c>
      <c r="BP1019">
        <v>113.78999999999999</v>
      </c>
    </row>
    <row r="1020" spans="1:68" x14ac:dyDescent="0.25">
      <c r="A1020" t="s">
        <v>1918</v>
      </c>
      <c r="B1020" t="s">
        <v>10948</v>
      </c>
      <c r="C1020" t="s">
        <v>55</v>
      </c>
      <c r="D1020">
        <v>557.58500000000004</v>
      </c>
      <c r="H1020" s="1">
        <v>42859</v>
      </c>
      <c r="I1020">
        <v>1389.4050000000004</v>
      </c>
      <c r="K1020" s="1">
        <v>42859</v>
      </c>
      <c r="L1020">
        <v>1389.4050000000004</v>
      </c>
      <c r="N1020" s="1">
        <v>41915</v>
      </c>
      <c r="O1020">
        <v>862.68300000000011</v>
      </c>
      <c r="Q1020" s="1">
        <v>42368</v>
      </c>
      <c r="R1020">
        <v>3251.3400000000006</v>
      </c>
      <c r="T1020" s="1">
        <v>42285</v>
      </c>
      <c r="U1020">
        <v>222.12</v>
      </c>
      <c r="Y1020" t="s">
        <v>1901</v>
      </c>
      <c r="Z1020">
        <v>239.94</v>
      </c>
      <c r="AB1020" t="s">
        <v>2784</v>
      </c>
      <c r="AC1020">
        <v>174.24</v>
      </c>
      <c r="AE1020" t="s">
        <v>2455</v>
      </c>
      <c r="AF1020">
        <v>1268.6959999999999</v>
      </c>
      <c r="AJ1020" t="s">
        <v>2784</v>
      </c>
      <c r="AK1020">
        <v>174.24</v>
      </c>
      <c r="AN1020" t="s">
        <v>1901</v>
      </c>
      <c r="AO1020">
        <v>239.94</v>
      </c>
      <c r="AQ1020" t="s">
        <v>1901</v>
      </c>
      <c r="AR1020">
        <v>239.94</v>
      </c>
      <c r="AV1020" t="s">
        <v>1901</v>
      </c>
      <c r="AW1020">
        <v>239.94</v>
      </c>
      <c r="BA1020" t="s">
        <v>2717</v>
      </c>
      <c r="BB1020" t="s">
        <v>10948</v>
      </c>
      <c r="BC1020">
        <v>20.944000000000003</v>
      </c>
      <c r="BE1020" t="s">
        <v>1382</v>
      </c>
      <c r="BF1020" t="s">
        <v>10948</v>
      </c>
      <c r="BG1020">
        <v>34.650000000000006</v>
      </c>
      <c r="BI1020" t="s">
        <v>890</v>
      </c>
      <c r="BJ1020" t="s">
        <v>10948</v>
      </c>
      <c r="BK1020">
        <v>26.96</v>
      </c>
      <c r="BO1020" t="s">
        <v>79</v>
      </c>
      <c r="BP1020">
        <v>111.96</v>
      </c>
    </row>
    <row r="1021" spans="1:68" x14ac:dyDescent="0.25">
      <c r="C1021" t="s">
        <v>21</v>
      </c>
      <c r="D1021">
        <v>2007.306</v>
      </c>
      <c r="H1021" s="1">
        <v>42860</v>
      </c>
      <c r="I1021">
        <v>185.12300000000002</v>
      </c>
      <c r="K1021" s="1">
        <v>42860</v>
      </c>
      <c r="L1021">
        <v>185.12300000000002</v>
      </c>
      <c r="N1021" s="1">
        <v>41914</v>
      </c>
      <c r="O1021">
        <v>598.14400000000001</v>
      </c>
      <c r="Q1021" s="1">
        <v>42820</v>
      </c>
      <c r="R1021">
        <v>3252.88</v>
      </c>
      <c r="T1021" s="1">
        <v>41787</v>
      </c>
      <c r="U1021">
        <v>221.96800000000002</v>
      </c>
      <c r="Y1021" t="s">
        <v>1289</v>
      </c>
      <c r="Z1021">
        <v>503.85600000000005</v>
      </c>
      <c r="AB1021" t="s">
        <v>1901</v>
      </c>
      <c r="AC1021">
        <v>239.94</v>
      </c>
      <c r="AE1021" t="s">
        <v>2779</v>
      </c>
      <c r="AF1021">
        <v>10637.527999999998</v>
      </c>
      <c r="AJ1021" t="s">
        <v>1901</v>
      </c>
      <c r="AK1021">
        <v>239.94</v>
      </c>
      <c r="AN1021" t="s">
        <v>1289</v>
      </c>
      <c r="AO1021">
        <v>503.85600000000005</v>
      </c>
      <c r="AQ1021" t="s">
        <v>1289</v>
      </c>
      <c r="AR1021">
        <v>503.85600000000005</v>
      </c>
      <c r="AV1021" t="s">
        <v>1289</v>
      </c>
      <c r="AW1021">
        <v>503.85600000000005</v>
      </c>
      <c r="BA1021" t="s">
        <v>2262</v>
      </c>
      <c r="BB1021" t="s">
        <v>10948</v>
      </c>
      <c r="BC1021">
        <v>799.05600000000004</v>
      </c>
      <c r="BE1021" t="s">
        <v>2603</v>
      </c>
      <c r="BF1021" t="s">
        <v>10948</v>
      </c>
      <c r="BG1021">
        <v>34.58</v>
      </c>
      <c r="BI1021" t="s">
        <v>333</v>
      </c>
      <c r="BJ1021" t="s">
        <v>10948</v>
      </c>
      <c r="BK1021">
        <v>27.872</v>
      </c>
      <c r="BO1021" t="s">
        <v>79</v>
      </c>
      <c r="BP1021">
        <v>109.80000000000001</v>
      </c>
    </row>
    <row r="1022" spans="1:68" x14ac:dyDescent="0.25">
      <c r="A1022" t="s">
        <v>1989</v>
      </c>
      <c r="B1022" t="s">
        <v>10948</v>
      </c>
      <c r="C1022" t="s">
        <v>12</v>
      </c>
      <c r="D1022">
        <v>1059.1199999999999</v>
      </c>
      <c r="H1022" s="1">
        <v>42861</v>
      </c>
      <c r="I1022">
        <v>3183.3697999999999</v>
      </c>
      <c r="K1022" s="1">
        <v>42861</v>
      </c>
      <c r="L1022">
        <v>3183.3697999999999</v>
      </c>
      <c r="N1022" s="1">
        <v>41913</v>
      </c>
      <c r="O1022">
        <v>4.71</v>
      </c>
      <c r="Q1022" s="1">
        <v>41884</v>
      </c>
      <c r="R1022">
        <v>3254.15</v>
      </c>
      <c r="T1022" s="1">
        <v>42871</v>
      </c>
      <c r="U1022">
        <v>221.024</v>
      </c>
      <c r="Y1022" t="s">
        <v>797</v>
      </c>
      <c r="Z1022">
        <v>1916.7159999999999</v>
      </c>
      <c r="AB1022" t="s">
        <v>1289</v>
      </c>
      <c r="AC1022">
        <v>503.85600000000005</v>
      </c>
      <c r="AE1022" t="s">
        <v>16</v>
      </c>
      <c r="AF1022">
        <v>2586.1879999999996</v>
      </c>
      <c r="AJ1022" t="s">
        <v>1289</v>
      </c>
      <c r="AK1022">
        <v>503.85600000000005</v>
      </c>
      <c r="AN1022" t="s">
        <v>797</v>
      </c>
      <c r="AO1022">
        <v>1916.7159999999999</v>
      </c>
      <c r="AQ1022" t="s">
        <v>797</v>
      </c>
      <c r="AR1022">
        <v>1916.7159999999999</v>
      </c>
      <c r="AV1022" t="s">
        <v>797</v>
      </c>
      <c r="AW1022">
        <v>1916.7159999999999</v>
      </c>
      <c r="BA1022" t="s">
        <v>1565</v>
      </c>
      <c r="BB1022" t="s">
        <v>10948</v>
      </c>
      <c r="BC1022">
        <v>6.79</v>
      </c>
      <c r="BE1022" t="s">
        <v>84</v>
      </c>
      <c r="BF1022" t="s">
        <v>10948</v>
      </c>
      <c r="BG1022">
        <v>34.452000000000005</v>
      </c>
      <c r="BI1022" t="s">
        <v>2036</v>
      </c>
      <c r="BJ1022" t="s">
        <v>10948</v>
      </c>
      <c r="BK1022">
        <v>187.95</v>
      </c>
      <c r="BO1022" t="s">
        <v>79</v>
      </c>
      <c r="BP1022">
        <v>109.08000000000001</v>
      </c>
    </row>
    <row r="1023" spans="1:68" x14ac:dyDescent="0.25">
      <c r="A1023" t="s">
        <v>2319</v>
      </c>
      <c r="B1023" t="s">
        <v>10948</v>
      </c>
      <c r="C1023" t="s">
        <v>79</v>
      </c>
      <c r="D1023">
        <v>492.83499999999998</v>
      </c>
      <c r="H1023" s="1">
        <v>42862</v>
      </c>
      <c r="I1023">
        <v>2549.4679999999998</v>
      </c>
      <c r="K1023" s="1">
        <v>42862</v>
      </c>
      <c r="L1023">
        <v>2549.4679999999998</v>
      </c>
      <c r="N1023" s="1">
        <v>41912</v>
      </c>
      <c r="O1023">
        <v>987.53200000000015</v>
      </c>
      <c r="Q1023" s="1">
        <v>42359</v>
      </c>
      <c r="R1023">
        <v>3257.7599999999998</v>
      </c>
      <c r="T1023" s="1">
        <v>41973</v>
      </c>
      <c r="U1023">
        <v>219.154</v>
      </c>
      <c r="Y1023" t="s">
        <v>1580</v>
      </c>
      <c r="Z1023">
        <v>773.74200000000008</v>
      </c>
      <c r="AB1023" t="s">
        <v>797</v>
      </c>
      <c r="AC1023">
        <v>1916.7159999999999</v>
      </c>
      <c r="AE1023" t="s">
        <v>3003</v>
      </c>
      <c r="AF1023">
        <v>1686.9040000000002</v>
      </c>
      <c r="AJ1023" t="s">
        <v>797</v>
      </c>
      <c r="AK1023">
        <v>1916.7159999999999</v>
      </c>
      <c r="AN1023" t="s">
        <v>1580</v>
      </c>
      <c r="AO1023">
        <v>773.74200000000008</v>
      </c>
      <c r="AQ1023" t="s">
        <v>1580</v>
      </c>
      <c r="AR1023">
        <v>773.74200000000008</v>
      </c>
      <c r="AV1023" t="s">
        <v>1580</v>
      </c>
      <c r="AW1023">
        <v>773.74200000000008</v>
      </c>
      <c r="BA1023" t="s">
        <v>339</v>
      </c>
      <c r="BB1023" t="s">
        <v>10948</v>
      </c>
      <c r="BC1023">
        <v>2375.3199999999997</v>
      </c>
      <c r="BE1023" t="s">
        <v>336</v>
      </c>
      <c r="BF1023" t="s">
        <v>10948</v>
      </c>
      <c r="BG1023">
        <v>34.228000000000002</v>
      </c>
      <c r="BI1023" t="s">
        <v>1613</v>
      </c>
      <c r="BJ1023" t="s">
        <v>10948</v>
      </c>
      <c r="BK1023">
        <v>47.752000000000002</v>
      </c>
      <c r="BO1023" t="s">
        <v>79</v>
      </c>
      <c r="BP1023">
        <v>108.764</v>
      </c>
    </row>
    <row r="1024" spans="1:68" x14ac:dyDescent="0.25">
      <c r="C1024" t="s">
        <v>12</v>
      </c>
      <c r="D1024">
        <v>366.10599999999999</v>
      </c>
      <c r="H1024" s="1">
        <v>42863</v>
      </c>
      <c r="I1024">
        <v>3658.5540000000005</v>
      </c>
      <c r="K1024" s="1">
        <v>42863</v>
      </c>
      <c r="L1024">
        <v>3658.5540000000005</v>
      </c>
      <c r="N1024" s="1">
        <v>41911</v>
      </c>
      <c r="O1024">
        <v>8109.07</v>
      </c>
      <c r="Q1024" s="1">
        <v>42261</v>
      </c>
      <c r="R1024">
        <v>3262.42</v>
      </c>
      <c r="T1024" s="1">
        <v>41804</v>
      </c>
      <c r="U1024">
        <v>212.94</v>
      </c>
      <c r="Y1024" t="s">
        <v>2100</v>
      </c>
      <c r="Z1024">
        <v>551.90800000000002</v>
      </c>
      <c r="AB1024" t="s">
        <v>1580</v>
      </c>
      <c r="AC1024">
        <v>773.74200000000008</v>
      </c>
      <c r="AE1024" t="s">
        <v>255</v>
      </c>
      <c r="AF1024">
        <v>7404.5</v>
      </c>
      <c r="AJ1024" t="s">
        <v>1580</v>
      </c>
      <c r="AK1024">
        <v>773.74200000000008</v>
      </c>
      <c r="AN1024" t="s">
        <v>2100</v>
      </c>
      <c r="AO1024">
        <v>551.90800000000002</v>
      </c>
      <c r="AQ1024" t="s">
        <v>2100</v>
      </c>
      <c r="AR1024">
        <v>551.90800000000002</v>
      </c>
      <c r="AV1024" t="s">
        <v>2100</v>
      </c>
      <c r="AW1024">
        <v>551.90800000000002</v>
      </c>
      <c r="BA1024" t="s">
        <v>61</v>
      </c>
      <c r="BB1024" t="s">
        <v>10948</v>
      </c>
      <c r="BC1024">
        <v>1295.4960000000001</v>
      </c>
      <c r="BE1024" t="s">
        <v>734</v>
      </c>
      <c r="BF1024" t="s">
        <v>10948</v>
      </c>
      <c r="BG1024">
        <v>34.146000000000001</v>
      </c>
      <c r="BI1024" t="s">
        <v>2717</v>
      </c>
      <c r="BJ1024" t="s">
        <v>10948</v>
      </c>
      <c r="BK1024">
        <v>20.944000000000003</v>
      </c>
      <c r="BO1024" t="s">
        <v>79</v>
      </c>
      <c r="BP1024">
        <v>105.53400000000001</v>
      </c>
    </row>
    <row r="1025" spans="1:68" x14ac:dyDescent="0.25">
      <c r="C1025" t="s">
        <v>21</v>
      </c>
      <c r="D1025">
        <v>563.24</v>
      </c>
      <c r="H1025" s="1">
        <v>42864</v>
      </c>
      <c r="I1025">
        <v>1078.222</v>
      </c>
      <c r="K1025" s="1">
        <v>42864</v>
      </c>
      <c r="L1025">
        <v>1078.222</v>
      </c>
      <c r="N1025" s="1">
        <v>41910</v>
      </c>
      <c r="O1025">
        <v>490.29200000000003</v>
      </c>
      <c r="Q1025" s="1">
        <v>42815</v>
      </c>
      <c r="R1025">
        <v>3332.6360000000004</v>
      </c>
      <c r="T1025" s="1">
        <v>41906</v>
      </c>
      <c r="U1025">
        <v>211.96</v>
      </c>
      <c r="Y1025" t="s">
        <v>3111</v>
      </c>
      <c r="Z1025">
        <v>2879.8200000000006</v>
      </c>
      <c r="AB1025" t="s">
        <v>2100</v>
      </c>
      <c r="AC1025">
        <v>551.90800000000002</v>
      </c>
      <c r="AE1025" t="s">
        <v>1016</v>
      </c>
      <c r="AF1025">
        <v>653.12099999999998</v>
      </c>
      <c r="AJ1025" t="s">
        <v>2100</v>
      </c>
      <c r="AK1025">
        <v>551.90800000000002</v>
      </c>
      <c r="AN1025" t="s">
        <v>3111</v>
      </c>
      <c r="AO1025">
        <v>2879.8200000000006</v>
      </c>
      <c r="AQ1025" t="s">
        <v>3111</v>
      </c>
      <c r="AR1025">
        <v>2879.8200000000006</v>
      </c>
      <c r="AV1025" t="s">
        <v>3111</v>
      </c>
      <c r="AW1025">
        <v>2879.8200000000006</v>
      </c>
      <c r="BA1025" t="s">
        <v>2607</v>
      </c>
      <c r="BB1025" t="s">
        <v>10948</v>
      </c>
      <c r="BC1025">
        <v>93.02</v>
      </c>
      <c r="BE1025" t="s">
        <v>2496</v>
      </c>
      <c r="BF1025" t="s">
        <v>10948</v>
      </c>
      <c r="BG1025">
        <v>34.08</v>
      </c>
      <c r="BI1025" t="s">
        <v>2262</v>
      </c>
      <c r="BJ1025" t="s">
        <v>10948</v>
      </c>
      <c r="BK1025">
        <v>799.05600000000004</v>
      </c>
      <c r="BO1025" t="s">
        <v>79</v>
      </c>
      <c r="BP1025">
        <v>104.79</v>
      </c>
    </row>
    <row r="1026" spans="1:68" x14ac:dyDescent="0.25">
      <c r="A1026" t="s">
        <v>1904</v>
      </c>
      <c r="B1026" t="s">
        <v>10948</v>
      </c>
      <c r="C1026" t="s">
        <v>55</v>
      </c>
      <c r="D1026">
        <v>1592.8500000000001</v>
      </c>
      <c r="H1026" s="1">
        <v>42866</v>
      </c>
      <c r="I1026">
        <v>449.46900000000005</v>
      </c>
      <c r="K1026" s="1">
        <v>42866</v>
      </c>
      <c r="L1026">
        <v>449.46900000000005</v>
      </c>
      <c r="N1026" s="1">
        <v>41909</v>
      </c>
      <c r="O1026">
        <v>773.43999999999994</v>
      </c>
      <c r="Q1026" s="1">
        <v>42657</v>
      </c>
      <c r="R1026">
        <v>3335.8879999999999</v>
      </c>
      <c r="T1026" s="1">
        <v>41672</v>
      </c>
      <c r="U1026">
        <v>211.64600000000002</v>
      </c>
      <c r="Y1026" t="s">
        <v>1079</v>
      </c>
      <c r="Z1026">
        <v>386.91</v>
      </c>
      <c r="AB1026" t="s">
        <v>3111</v>
      </c>
      <c r="AC1026">
        <v>2879.8200000000006</v>
      </c>
      <c r="AE1026" t="s">
        <v>885</v>
      </c>
      <c r="AF1026">
        <v>21870.576000000001</v>
      </c>
      <c r="AJ1026" t="s">
        <v>3111</v>
      </c>
      <c r="AK1026">
        <v>2879.8200000000006</v>
      </c>
      <c r="AN1026" t="s">
        <v>1079</v>
      </c>
      <c r="AO1026">
        <v>386.91</v>
      </c>
      <c r="AQ1026" t="s">
        <v>1079</v>
      </c>
      <c r="AR1026">
        <v>386.91</v>
      </c>
      <c r="AV1026" t="s">
        <v>1079</v>
      </c>
      <c r="AW1026">
        <v>386.91</v>
      </c>
      <c r="BA1026" t="s">
        <v>2006</v>
      </c>
      <c r="BB1026" t="s">
        <v>10948</v>
      </c>
      <c r="BC1026">
        <v>526.66399999999999</v>
      </c>
      <c r="BE1026" t="s">
        <v>1757</v>
      </c>
      <c r="BF1026" t="s">
        <v>10948</v>
      </c>
      <c r="BG1026">
        <v>34.056000000000004</v>
      </c>
      <c r="BI1026" t="s">
        <v>1565</v>
      </c>
      <c r="BJ1026" t="s">
        <v>10948</v>
      </c>
      <c r="BK1026">
        <v>6.79</v>
      </c>
      <c r="BO1026" t="s">
        <v>79</v>
      </c>
      <c r="BP1026">
        <v>103.93599999999999</v>
      </c>
    </row>
    <row r="1027" spans="1:68" x14ac:dyDescent="0.25">
      <c r="A1027" t="s">
        <v>455</v>
      </c>
      <c r="B1027" t="s">
        <v>10948</v>
      </c>
      <c r="C1027" t="s">
        <v>12</v>
      </c>
      <c r="D1027">
        <v>1102.5419999999999</v>
      </c>
      <c r="H1027" s="1">
        <v>42867</v>
      </c>
      <c r="I1027">
        <v>970.38400000000001</v>
      </c>
      <c r="K1027" s="1">
        <v>42867</v>
      </c>
      <c r="L1027">
        <v>970.38400000000001</v>
      </c>
      <c r="N1027" s="1">
        <v>41908</v>
      </c>
      <c r="O1027">
        <v>1480.6140000000003</v>
      </c>
      <c r="Q1027" s="1">
        <v>43031</v>
      </c>
      <c r="R1027">
        <v>3352.3940000000002</v>
      </c>
      <c r="T1027" s="1">
        <v>42208</v>
      </c>
      <c r="U1027">
        <v>208.27199999999999</v>
      </c>
      <c r="Y1027" t="s">
        <v>2111</v>
      </c>
      <c r="Z1027">
        <v>2799.7200000000003</v>
      </c>
      <c r="AB1027" t="s">
        <v>1079</v>
      </c>
      <c r="AC1027">
        <v>386.91</v>
      </c>
      <c r="AE1027" t="s">
        <v>644</v>
      </c>
      <c r="AF1027">
        <v>5965.09</v>
      </c>
      <c r="AJ1027" t="s">
        <v>1079</v>
      </c>
      <c r="AK1027">
        <v>386.91</v>
      </c>
      <c r="AN1027" t="s">
        <v>2111</v>
      </c>
      <c r="AO1027">
        <v>2799.7200000000003</v>
      </c>
      <c r="AQ1027" t="s">
        <v>2111</v>
      </c>
      <c r="AR1027">
        <v>2799.7200000000003</v>
      </c>
      <c r="AV1027" t="s">
        <v>2111</v>
      </c>
      <c r="AW1027">
        <v>2799.7200000000003</v>
      </c>
      <c r="BA1027" t="s">
        <v>980</v>
      </c>
      <c r="BB1027" t="s">
        <v>10948</v>
      </c>
      <c r="BC1027">
        <v>1436.6559999999999</v>
      </c>
      <c r="BE1027" t="s">
        <v>315</v>
      </c>
      <c r="BF1027" t="s">
        <v>10948</v>
      </c>
      <c r="BG1027">
        <v>34.049999999999997</v>
      </c>
      <c r="BI1027" t="s">
        <v>339</v>
      </c>
      <c r="BJ1027" t="s">
        <v>10948</v>
      </c>
      <c r="BK1027">
        <v>2375.3199999999997</v>
      </c>
      <c r="BO1027" t="s">
        <v>79</v>
      </c>
      <c r="BP1027">
        <v>99.488</v>
      </c>
    </row>
    <row r="1028" spans="1:68" x14ac:dyDescent="0.25">
      <c r="A1028" t="s">
        <v>1110</v>
      </c>
      <c r="B1028" t="s">
        <v>10948</v>
      </c>
      <c r="C1028" t="s">
        <v>12</v>
      </c>
      <c r="D1028">
        <v>2275.5</v>
      </c>
      <c r="H1028" s="1">
        <v>42868</v>
      </c>
      <c r="I1028">
        <v>3066.3780000000002</v>
      </c>
      <c r="K1028" s="1">
        <v>42868</v>
      </c>
      <c r="L1028">
        <v>3066.3780000000002</v>
      </c>
      <c r="N1028" s="1">
        <v>41907</v>
      </c>
      <c r="O1028">
        <v>354.8888</v>
      </c>
      <c r="Q1028" s="1">
        <v>42166</v>
      </c>
      <c r="R1028">
        <v>3373.5640000000003</v>
      </c>
      <c r="T1028" s="1">
        <v>41927</v>
      </c>
      <c r="U1028">
        <v>206.72399999999996</v>
      </c>
      <c r="Y1028" t="s">
        <v>3060</v>
      </c>
      <c r="Z1028">
        <v>1409.7180000000001</v>
      </c>
      <c r="AB1028" t="s">
        <v>2111</v>
      </c>
      <c r="AC1028">
        <v>2799.7200000000003</v>
      </c>
      <c r="AE1028" t="s">
        <v>2857</v>
      </c>
      <c r="AF1028">
        <v>1474.3080000000002</v>
      </c>
      <c r="AJ1028" t="s">
        <v>2111</v>
      </c>
      <c r="AK1028">
        <v>2799.7200000000003</v>
      </c>
      <c r="AN1028" t="s">
        <v>3060</v>
      </c>
      <c r="AO1028">
        <v>1409.7180000000001</v>
      </c>
      <c r="AQ1028" t="s">
        <v>3060</v>
      </c>
      <c r="AR1028">
        <v>1409.7180000000001</v>
      </c>
      <c r="AV1028" t="s">
        <v>3060</v>
      </c>
      <c r="AW1028">
        <v>1409.7180000000001</v>
      </c>
      <c r="BA1028" t="s">
        <v>808</v>
      </c>
      <c r="BB1028" t="s">
        <v>10948</v>
      </c>
      <c r="BC1028">
        <v>99.372</v>
      </c>
      <c r="BE1028" t="s">
        <v>2016</v>
      </c>
      <c r="BF1028" t="s">
        <v>10948</v>
      </c>
      <c r="BG1028">
        <v>33.96</v>
      </c>
      <c r="BI1028" t="s">
        <v>61</v>
      </c>
      <c r="BJ1028" t="s">
        <v>10948</v>
      </c>
      <c r="BK1028">
        <v>1295.4960000000001</v>
      </c>
      <c r="BO1028" t="s">
        <v>79</v>
      </c>
      <c r="BP1028">
        <v>99.199999999999989</v>
      </c>
    </row>
    <row r="1029" spans="1:68" x14ac:dyDescent="0.25">
      <c r="A1029" t="s">
        <v>2547</v>
      </c>
      <c r="B1029" t="s">
        <v>10948</v>
      </c>
      <c r="C1029" t="s">
        <v>21</v>
      </c>
      <c r="D1029">
        <v>161.56800000000001</v>
      </c>
      <c r="H1029" s="1">
        <v>42869</v>
      </c>
      <c r="I1029">
        <v>4182.061999999999</v>
      </c>
      <c r="K1029" s="1">
        <v>42869</v>
      </c>
      <c r="L1029">
        <v>4182.061999999999</v>
      </c>
      <c r="N1029" s="1">
        <v>41906</v>
      </c>
      <c r="O1029">
        <v>211.96</v>
      </c>
      <c r="Q1029" s="1">
        <v>42232</v>
      </c>
      <c r="R1029">
        <v>3378.9319999999998</v>
      </c>
      <c r="T1029" s="1">
        <v>41748</v>
      </c>
      <c r="U1029">
        <v>205.47</v>
      </c>
      <c r="Y1029" t="s">
        <v>3052</v>
      </c>
      <c r="Z1029">
        <v>1799.82</v>
      </c>
      <c r="AB1029" t="s">
        <v>3060</v>
      </c>
      <c r="AC1029">
        <v>1409.7180000000001</v>
      </c>
      <c r="AE1029" t="s">
        <v>759</v>
      </c>
      <c r="AF1029">
        <v>7582.3740000000016</v>
      </c>
      <c r="AJ1029" t="s">
        <v>3060</v>
      </c>
      <c r="AK1029">
        <v>1409.7180000000001</v>
      </c>
      <c r="AN1029" t="s">
        <v>3052</v>
      </c>
      <c r="AO1029">
        <v>1799.82</v>
      </c>
      <c r="AQ1029" t="s">
        <v>3052</v>
      </c>
      <c r="AR1029">
        <v>1799.82</v>
      </c>
      <c r="AV1029" t="s">
        <v>3052</v>
      </c>
      <c r="AW1029">
        <v>1799.82</v>
      </c>
      <c r="BA1029" t="s">
        <v>2731</v>
      </c>
      <c r="BB1029" t="s">
        <v>10948</v>
      </c>
      <c r="BC1029">
        <v>102.59200000000001</v>
      </c>
      <c r="BE1029" t="s">
        <v>1403</v>
      </c>
      <c r="BF1029" t="s">
        <v>10948</v>
      </c>
      <c r="BG1029">
        <v>33.75</v>
      </c>
      <c r="BI1029" t="s">
        <v>2607</v>
      </c>
      <c r="BJ1029" t="s">
        <v>10948</v>
      </c>
      <c r="BK1029">
        <v>93.02</v>
      </c>
      <c r="BO1029" t="s">
        <v>79</v>
      </c>
      <c r="BP1029">
        <v>98.16</v>
      </c>
    </row>
    <row r="1030" spans="1:68" x14ac:dyDescent="0.25">
      <c r="A1030" t="s">
        <v>2961</v>
      </c>
      <c r="B1030" t="s">
        <v>10948</v>
      </c>
      <c r="C1030" t="s">
        <v>55</v>
      </c>
      <c r="D1030">
        <v>299.20799999999997</v>
      </c>
      <c r="H1030" s="1">
        <v>42870</v>
      </c>
      <c r="I1030">
        <v>421.26400000000001</v>
      </c>
      <c r="K1030" s="1">
        <v>42870</v>
      </c>
      <c r="L1030">
        <v>421.26400000000001</v>
      </c>
      <c r="N1030" s="1">
        <v>41905</v>
      </c>
      <c r="O1030">
        <v>10662.337000000001</v>
      </c>
      <c r="Q1030" s="1">
        <v>42742</v>
      </c>
      <c r="R1030">
        <v>3395.59</v>
      </c>
      <c r="T1030" s="1">
        <v>42598</v>
      </c>
      <c r="U1030">
        <v>204.54</v>
      </c>
      <c r="Y1030" t="s">
        <v>2082</v>
      </c>
      <c r="Z1030">
        <v>364.85399999999998</v>
      </c>
      <c r="AB1030" t="s">
        <v>3052</v>
      </c>
      <c r="AC1030">
        <v>1799.82</v>
      </c>
      <c r="AE1030" t="s">
        <v>1138</v>
      </c>
      <c r="AF1030">
        <v>5906.0320000000002</v>
      </c>
      <c r="AJ1030" t="s">
        <v>3052</v>
      </c>
      <c r="AK1030">
        <v>1799.82</v>
      </c>
      <c r="AN1030" t="s">
        <v>2082</v>
      </c>
      <c r="AO1030">
        <v>364.85399999999998</v>
      </c>
      <c r="AQ1030" t="s">
        <v>2082</v>
      </c>
      <c r="AR1030">
        <v>364.85399999999998</v>
      </c>
      <c r="AV1030" t="s">
        <v>2082</v>
      </c>
      <c r="AW1030">
        <v>364.85399999999998</v>
      </c>
      <c r="BA1030" t="s">
        <v>2351</v>
      </c>
      <c r="BB1030" t="s">
        <v>10948</v>
      </c>
      <c r="BC1030">
        <v>295.39999999999998</v>
      </c>
      <c r="BE1030" t="s">
        <v>951</v>
      </c>
      <c r="BF1030" t="s">
        <v>10948</v>
      </c>
      <c r="BG1030">
        <v>33.695999999999998</v>
      </c>
      <c r="BI1030" t="s">
        <v>2006</v>
      </c>
      <c r="BJ1030" t="s">
        <v>10948</v>
      </c>
      <c r="BK1030">
        <v>526.66399999999999</v>
      </c>
      <c r="BO1030" t="s">
        <v>79</v>
      </c>
      <c r="BP1030">
        <v>89.97</v>
      </c>
    </row>
    <row r="1031" spans="1:68" x14ac:dyDescent="0.25">
      <c r="A1031" t="s">
        <v>1986</v>
      </c>
      <c r="B1031" t="s">
        <v>10948</v>
      </c>
      <c r="C1031" t="s">
        <v>55</v>
      </c>
      <c r="D1031">
        <v>1927.5900000000001</v>
      </c>
      <c r="H1031" s="1">
        <v>42871</v>
      </c>
      <c r="I1031">
        <v>221.024</v>
      </c>
      <c r="K1031" s="1">
        <v>42871</v>
      </c>
      <c r="L1031">
        <v>221.024</v>
      </c>
      <c r="N1031" s="1">
        <v>41904</v>
      </c>
      <c r="O1031">
        <v>1240.2660000000001</v>
      </c>
      <c r="Q1031" s="1">
        <v>41961</v>
      </c>
      <c r="R1031">
        <v>3406.8550000000005</v>
      </c>
      <c r="T1031" s="1">
        <v>41970</v>
      </c>
      <c r="U1031">
        <v>203.65999999999997</v>
      </c>
      <c r="Y1031" t="s">
        <v>358</v>
      </c>
      <c r="Z1031">
        <v>2362.7220000000002</v>
      </c>
      <c r="AB1031" t="s">
        <v>2082</v>
      </c>
      <c r="AC1031">
        <v>364.85399999999998</v>
      </c>
      <c r="AE1031" t="s">
        <v>1339</v>
      </c>
      <c r="AF1031">
        <v>8430.9970000000012</v>
      </c>
      <c r="AJ1031" t="s">
        <v>2082</v>
      </c>
      <c r="AK1031">
        <v>364.85399999999998</v>
      </c>
      <c r="AN1031" t="s">
        <v>358</v>
      </c>
      <c r="AO1031">
        <v>2362.7220000000002</v>
      </c>
      <c r="AQ1031" t="s">
        <v>358</v>
      </c>
      <c r="AR1031">
        <v>2362.7220000000002</v>
      </c>
      <c r="AV1031" t="s">
        <v>358</v>
      </c>
      <c r="AW1031">
        <v>2362.7220000000002</v>
      </c>
      <c r="BA1031" t="s">
        <v>534</v>
      </c>
      <c r="BB1031" t="s">
        <v>10948</v>
      </c>
      <c r="BC1031">
        <v>230.376</v>
      </c>
      <c r="BE1031" t="s">
        <v>2936</v>
      </c>
      <c r="BF1031" t="s">
        <v>10948</v>
      </c>
      <c r="BG1031">
        <v>33.528000000000006</v>
      </c>
      <c r="BI1031" t="s">
        <v>980</v>
      </c>
      <c r="BJ1031" t="s">
        <v>10948</v>
      </c>
      <c r="BK1031">
        <v>1436.6559999999999</v>
      </c>
      <c r="BO1031" t="s">
        <v>79</v>
      </c>
      <c r="BP1031">
        <v>89.97</v>
      </c>
    </row>
    <row r="1032" spans="1:68" x14ac:dyDescent="0.25">
      <c r="C1032" t="s">
        <v>21</v>
      </c>
      <c r="D1032">
        <v>1101.48</v>
      </c>
      <c r="H1032" s="1">
        <v>42873</v>
      </c>
      <c r="I1032">
        <v>1830.508</v>
      </c>
      <c r="K1032" s="1">
        <v>42873</v>
      </c>
      <c r="L1032">
        <v>1830.508</v>
      </c>
      <c r="N1032" s="1">
        <v>41903</v>
      </c>
      <c r="O1032">
        <v>2679.6519999999996</v>
      </c>
      <c r="Q1032" s="1">
        <v>41807</v>
      </c>
      <c r="R1032">
        <v>3418.5020000000004</v>
      </c>
      <c r="T1032" s="1">
        <v>41700</v>
      </c>
      <c r="U1032">
        <v>202.38400000000001</v>
      </c>
      <c r="Y1032" t="s">
        <v>791</v>
      </c>
      <c r="Z1032">
        <v>1139.8100000000002</v>
      </c>
      <c r="AB1032" t="s">
        <v>358</v>
      </c>
      <c r="AC1032">
        <v>2362.7220000000002</v>
      </c>
      <c r="AE1032" t="s">
        <v>2478</v>
      </c>
      <c r="AF1032">
        <v>1231.56</v>
      </c>
      <c r="AJ1032" t="s">
        <v>358</v>
      </c>
      <c r="AK1032">
        <v>2362.7220000000002</v>
      </c>
      <c r="AN1032" t="s">
        <v>791</v>
      </c>
      <c r="AO1032">
        <v>1139.8100000000002</v>
      </c>
      <c r="AQ1032" t="s">
        <v>791</v>
      </c>
      <c r="AR1032">
        <v>1139.8100000000002</v>
      </c>
      <c r="AV1032" t="s">
        <v>791</v>
      </c>
      <c r="AW1032">
        <v>1139.8100000000002</v>
      </c>
      <c r="BA1032" t="s">
        <v>2925</v>
      </c>
      <c r="BB1032" t="s">
        <v>10948</v>
      </c>
      <c r="BC1032">
        <v>454.90000000000003</v>
      </c>
      <c r="BE1032" t="s">
        <v>1808</v>
      </c>
      <c r="BF1032" t="s">
        <v>10948</v>
      </c>
      <c r="BG1032">
        <v>33.488000000000007</v>
      </c>
      <c r="BI1032" t="s">
        <v>808</v>
      </c>
      <c r="BJ1032" t="s">
        <v>10948</v>
      </c>
      <c r="BK1032">
        <v>99.372</v>
      </c>
      <c r="BO1032" t="s">
        <v>79</v>
      </c>
      <c r="BP1032">
        <v>89.949999999999989</v>
      </c>
    </row>
    <row r="1033" spans="1:68" x14ac:dyDescent="0.25">
      <c r="A1033" t="s">
        <v>2637</v>
      </c>
      <c r="B1033" t="s">
        <v>10948</v>
      </c>
      <c r="C1033" t="s">
        <v>79</v>
      </c>
      <c r="D1033">
        <v>1803.8999999999999</v>
      </c>
      <c r="H1033" s="1">
        <v>42874</v>
      </c>
      <c r="I1033">
        <v>4919.1819999999998</v>
      </c>
      <c r="K1033" s="1">
        <v>42874</v>
      </c>
      <c r="L1033">
        <v>4919.1819999999998</v>
      </c>
      <c r="N1033" s="1">
        <v>41902</v>
      </c>
      <c r="O1033">
        <v>5335.9679999999998</v>
      </c>
      <c r="Q1033" s="1">
        <v>42702</v>
      </c>
      <c r="R1033">
        <v>3428.3720000000003</v>
      </c>
      <c r="T1033" s="1">
        <v>42094</v>
      </c>
      <c r="U1033">
        <v>200.71600000000001</v>
      </c>
      <c r="Y1033" t="s">
        <v>2059</v>
      </c>
      <c r="Z1033">
        <v>207.89600000000002</v>
      </c>
      <c r="AB1033" t="s">
        <v>791</v>
      </c>
      <c r="AC1033">
        <v>1139.8100000000002</v>
      </c>
      <c r="AE1033" t="s">
        <v>2993</v>
      </c>
      <c r="AF1033">
        <v>1296.028</v>
      </c>
      <c r="AJ1033" t="s">
        <v>791</v>
      </c>
      <c r="AK1033">
        <v>1139.8100000000002</v>
      </c>
      <c r="AN1033" t="s">
        <v>2059</v>
      </c>
      <c r="AO1033">
        <v>207.89600000000002</v>
      </c>
      <c r="AQ1033" t="s">
        <v>2059</v>
      </c>
      <c r="AR1033">
        <v>207.89600000000002</v>
      </c>
      <c r="AV1033" t="s">
        <v>2059</v>
      </c>
      <c r="AW1033">
        <v>207.89600000000002</v>
      </c>
      <c r="BA1033" t="s">
        <v>2747</v>
      </c>
      <c r="BB1033" t="s">
        <v>10948</v>
      </c>
      <c r="BC1033">
        <v>171.04</v>
      </c>
      <c r="BE1033" t="s">
        <v>963</v>
      </c>
      <c r="BF1033" t="s">
        <v>10948</v>
      </c>
      <c r="BG1033">
        <v>33.465999999999994</v>
      </c>
      <c r="BI1033" t="s">
        <v>2731</v>
      </c>
      <c r="BJ1033" t="s">
        <v>10948</v>
      </c>
      <c r="BK1033">
        <v>102.59200000000001</v>
      </c>
      <c r="BO1033" t="s">
        <v>79</v>
      </c>
      <c r="BP1033">
        <v>88.4</v>
      </c>
    </row>
    <row r="1034" spans="1:68" x14ac:dyDescent="0.25">
      <c r="C1034" t="s">
        <v>12</v>
      </c>
      <c r="D1034">
        <v>2104.5499999999997</v>
      </c>
      <c r="H1034" s="1">
        <v>42875</v>
      </c>
      <c r="I1034">
        <v>2997.5780000000004</v>
      </c>
      <c r="K1034" s="1">
        <v>42875</v>
      </c>
      <c r="L1034">
        <v>2997.5780000000004</v>
      </c>
      <c r="N1034" s="1">
        <v>41901</v>
      </c>
      <c r="O1034">
        <v>9338.6370000000006</v>
      </c>
      <c r="Q1034" s="1">
        <v>42842</v>
      </c>
      <c r="R1034">
        <v>3431.4590000000003</v>
      </c>
      <c r="T1034" s="1">
        <v>42404</v>
      </c>
      <c r="U1034">
        <v>197.86799999999999</v>
      </c>
      <c r="Y1034" t="s">
        <v>725</v>
      </c>
      <c r="Z1034">
        <v>789.822</v>
      </c>
      <c r="AB1034" t="s">
        <v>2059</v>
      </c>
      <c r="AC1034">
        <v>207.89600000000002</v>
      </c>
      <c r="AE1034" t="s">
        <v>1062</v>
      </c>
      <c r="AF1034">
        <v>2040.0540000000003</v>
      </c>
      <c r="AJ1034" t="s">
        <v>2059</v>
      </c>
      <c r="AK1034">
        <v>207.89600000000002</v>
      </c>
      <c r="AN1034" t="s">
        <v>725</v>
      </c>
      <c r="AO1034">
        <v>789.822</v>
      </c>
      <c r="AQ1034" t="s">
        <v>725</v>
      </c>
      <c r="AR1034">
        <v>789.822</v>
      </c>
      <c r="AV1034" t="s">
        <v>725</v>
      </c>
      <c r="AW1034">
        <v>789.822</v>
      </c>
      <c r="BA1034" t="s">
        <v>2241</v>
      </c>
      <c r="BB1034" t="s">
        <v>10948</v>
      </c>
      <c r="BC1034">
        <v>455.97</v>
      </c>
      <c r="BE1034" t="s">
        <v>662</v>
      </c>
      <c r="BF1034" t="s">
        <v>10948</v>
      </c>
      <c r="BG1034">
        <v>33.4</v>
      </c>
      <c r="BI1034" t="s">
        <v>2351</v>
      </c>
      <c r="BJ1034" t="s">
        <v>10948</v>
      </c>
      <c r="BK1034">
        <v>295.39999999999998</v>
      </c>
      <c r="BO1034" t="s">
        <v>79</v>
      </c>
      <c r="BP1034">
        <v>85.245999999999995</v>
      </c>
    </row>
    <row r="1035" spans="1:68" x14ac:dyDescent="0.25">
      <c r="A1035" t="s">
        <v>2008</v>
      </c>
      <c r="B1035" t="s">
        <v>10948</v>
      </c>
      <c r="C1035" t="s">
        <v>79</v>
      </c>
      <c r="D1035">
        <v>394.81600000000003</v>
      </c>
      <c r="H1035" s="1">
        <v>42876</v>
      </c>
      <c r="I1035">
        <v>538.0200000000001</v>
      </c>
      <c r="K1035" s="1">
        <v>42876</v>
      </c>
      <c r="L1035">
        <v>538.0200000000001</v>
      </c>
      <c r="N1035" s="1">
        <v>41899</v>
      </c>
      <c r="O1035">
        <v>820.5229999999998</v>
      </c>
      <c r="Q1035" s="1">
        <v>41992</v>
      </c>
      <c r="R1035">
        <v>3436.76</v>
      </c>
      <c r="T1035" s="1">
        <v>42587</v>
      </c>
      <c r="U1035">
        <v>197.04999999999998</v>
      </c>
      <c r="Y1035" t="s">
        <v>2222</v>
      </c>
      <c r="Z1035">
        <v>10196.604000000003</v>
      </c>
      <c r="AB1035" t="s">
        <v>725</v>
      </c>
      <c r="AC1035">
        <v>789.822</v>
      </c>
      <c r="AE1035" t="s">
        <v>592</v>
      </c>
      <c r="AF1035">
        <v>3140.55</v>
      </c>
      <c r="AJ1035" t="s">
        <v>725</v>
      </c>
      <c r="AK1035">
        <v>789.822</v>
      </c>
      <c r="AN1035" t="s">
        <v>2222</v>
      </c>
      <c r="AO1035">
        <v>10196.604000000003</v>
      </c>
      <c r="AQ1035" t="s">
        <v>2222</v>
      </c>
      <c r="AR1035">
        <v>10196.604000000003</v>
      </c>
      <c r="AV1035" t="s">
        <v>2222</v>
      </c>
      <c r="AW1035">
        <v>10196.604000000003</v>
      </c>
      <c r="BA1035" t="s">
        <v>2728</v>
      </c>
      <c r="BB1035" t="s">
        <v>10948</v>
      </c>
      <c r="BC1035">
        <v>1991.865</v>
      </c>
      <c r="BE1035" t="s">
        <v>3171</v>
      </c>
      <c r="BF1035" t="s">
        <v>10948</v>
      </c>
      <c r="BG1035">
        <v>32.880000000000003</v>
      </c>
      <c r="BI1035" t="s">
        <v>534</v>
      </c>
      <c r="BJ1035" t="s">
        <v>10948</v>
      </c>
      <c r="BK1035">
        <v>230.376</v>
      </c>
      <c r="BO1035" t="s">
        <v>79</v>
      </c>
      <c r="BP1035">
        <v>82.56</v>
      </c>
    </row>
    <row r="1036" spans="1:68" x14ac:dyDescent="0.25">
      <c r="A1036" t="s">
        <v>1557</v>
      </c>
      <c r="B1036" t="s">
        <v>10948</v>
      </c>
      <c r="C1036" t="s">
        <v>55</v>
      </c>
      <c r="D1036">
        <v>283.14000000000004</v>
      </c>
      <c r="H1036" s="1">
        <v>42877</v>
      </c>
      <c r="I1036">
        <v>336.56199999999995</v>
      </c>
      <c r="K1036" s="1">
        <v>42877</v>
      </c>
      <c r="L1036">
        <v>336.56199999999995</v>
      </c>
      <c r="N1036" s="1">
        <v>41898</v>
      </c>
      <c r="O1036">
        <v>33.552</v>
      </c>
      <c r="Q1036" s="1">
        <v>42638</v>
      </c>
      <c r="R1036">
        <v>3443.0910000000003</v>
      </c>
      <c r="T1036" s="1">
        <v>42227</v>
      </c>
      <c r="U1036">
        <v>196.11199999999999</v>
      </c>
      <c r="Y1036" t="s">
        <v>1053</v>
      </c>
      <c r="Z1036">
        <v>3743.7920000000004</v>
      </c>
      <c r="AB1036" t="s">
        <v>2222</v>
      </c>
      <c r="AC1036">
        <v>10196.604000000003</v>
      </c>
      <c r="AE1036" t="s">
        <v>553</v>
      </c>
      <c r="AF1036">
        <v>5282.4240000000009</v>
      </c>
      <c r="AJ1036" t="s">
        <v>2222</v>
      </c>
      <c r="AK1036">
        <v>10196.604000000003</v>
      </c>
      <c r="AN1036" t="s">
        <v>1053</v>
      </c>
      <c r="AO1036">
        <v>3743.7920000000004</v>
      </c>
      <c r="AQ1036" t="s">
        <v>1053</v>
      </c>
      <c r="AR1036">
        <v>3743.7920000000004</v>
      </c>
      <c r="AV1036" t="s">
        <v>1053</v>
      </c>
      <c r="AW1036">
        <v>3743.7920000000004</v>
      </c>
      <c r="BA1036" t="s">
        <v>2644</v>
      </c>
      <c r="BB1036" t="s">
        <v>10948</v>
      </c>
      <c r="BC1036">
        <v>150.048</v>
      </c>
      <c r="BE1036" t="s">
        <v>181</v>
      </c>
      <c r="BF1036" t="s">
        <v>10948</v>
      </c>
      <c r="BG1036">
        <v>32.712000000000003</v>
      </c>
      <c r="BI1036" t="s">
        <v>2925</v>
      </c>
      <c r="BJ1036" t="s">
        <v>10948</v>
      </c>
      <c r="BK1036">
        <v>454.90000000000003</v>
      </c>
      <c r="BO1036" t="s">
        <v>79</v>
      </c>
      <c r="BP1036">
        <v>81.48</v>
      </c>
    </row>
    <row r="1037" spans="1:68" x14ac:dyDescent="0.25">
      <c r="C1037" t="s">
        <v>79</v>
      </c>
      <c r="D1037">
        <v>393.25</v>
      </c>
      <c r="H1037" s="1">
        <v>42878</v>
      </c>
      <c r="I1037">
        <v>241.43600000000001</v>
      </c>
      <c r="K1037" s="1">
        <v>42878</v>
      </c>
      <c r="L1037">
        <v>241.43600000000001</v>
      </c>
      <c r="N1037" s="1">
        <v>41897</v>
      </c>
      <c r="O1037">
        <v>133.43599999999998</v>
      </c>
      <c r="Q1037" s="1">
        <v>42171</v>
      </c>
      <c r="R1037">
        <v>3443.904</v>
      </c>
      <c r="T1037" s="1">
        <v>41928</v>
      </c>
      <c r="U1037">
        <v>194.322</v>
      </c>
      <c r="Y1037" t="s">
        <v>2650</v>
      </c>
      <c r="Z1037">
        <v>383.04</v>
      </c>
      <c r="AB1037" t="s">
        <v>1053</v>
      </c>
      <c r="AC1037">
        <v>3743.7920000000004</v>
      </c>
      <c r="AE1037" t="s">
        <v>827</v>
      </c>
      <c r="AF1037">
        <v>980.23199999999986</v>
      </c>
      <c r="AJ1037" t="s">
        <v>1053</v>
      </c>
      <c r="AK1037">
        <v>3743.7920000000004</v>
      </c>
      <c r="AN1037" t="s">
        <v>2650</v>
      </c>
      <c r="AO1037">
        <v>383.04</v>
      </c>
      <c r="AQ1037" t="s">
        <v>2650</v>
      </c>
      <c r="AR1037">
        <v>383.04</v>
      </c>
      <c r="AV1037" t="s">
        <v>2650</v>
      </c>
      <c r="AW1037">
        <v>383.04</v>
      </c>
      <c r="BA1037" t="s">
        <v>1150</v>
      </c>
      <c r="BB1037" t="s">
        <v>10948</v>
      </c>
      <c r="BC1037">
        <v>418.78200000000004</v>
      </c>
      <c r="BE1037" t="s">
        <v>647</v>
      </c>
      <c r="BF1037" t="s">
        <v>10948</v>
      </c>
      <c r="BG1037">
        <v>32.544000000000004</v>
      </c>
      <c r="BI1037" t="s">
        <v>2747</v>
      </c>
      <c r="BJ1037" t="s">
        <v>10948</v>
      </c>
      <c r="BK1037">
        <v>171.04</v>
      </c>
      <c r="BO1037" t="s">
        <v>79</v>
      </c>
      <c r="BP1037">
        <v>75.06</v>
      </c>
    </row>
    <row r="1038" spans="1:68" x14ac:dyDescent="0.25">
      <c r="A1038" t="s">
        <v>2882</v>
      </c>
      <c r="B1038" t="s">
        <v>10948</v>
      </c>
      <c r="C1038" t="s">
        <v>55</v>
      </c>
      <c r="D1038">
        <v>93.031999999999982</v>
      </c>
      <c r="H1038" s="1">
        <v>42880</v>
      </c>
      <c r="I1038">
        <v>886.02599999999995</v>
      </c>
      <c r="K1038" s="1">
        <v>42880</v>
      </c>
      <c r="L1038">
        <v>886.02599999999995</v>
      </c>
      <c r="N1038" s="1">
        <v>41896</v>
      </c>
      <c r="O1038">
        <v>5023.7159999999994</v>
      </c>
      <c r="Q1038" s="1">
        <v>42260</v>
      </c>
      <c r="R1038">
        <v>3445.7720000000004</v>
      </c>
      <c r="T1038" s="1">
        <v>42361</v>
      </c>
      <c r="U1038">
        <v>194.32</v>
      </c>
      <c r="Y1038" t="s">
        <v>2254</v>
      </c>
      <c r="Z1038">
        <v>5609.83</v>
      </c>
      <c r="AB1038" t="s">
        <v>2650</v>
      </c>
      <c r="AC1038">
        <v>383.04</v>
      </c>
      <c r="AE1038" t="s">
        <v>971</v>
      </c>
      <c r="AF1038">
        <v>47.543999999999997</v>
      </c>
      <c r="AJ1038" t="s">
        <v>2650</v>
      </c>
      <c r="AK1038">
        <v>383.04</v>
      </c>
      <c r="AN1038" t="s">
        <v>2254</v>
      </c>
      <c r="AO1038">
        <v>5609.83</v>
      </c>
      <c r="AQ1038" t="s">
        <v>2254</v>
      </c>
      <c r="AR1038">
        <v>5609.83</v>
      </c>
      <c r="AV1038" t="s">
        <v>2254</v>
      </c>
      <c r="AW1038">
        <v>5609.83</v>
      </c>
      <c r="BA1038" t="s">
        <v>2822</v>
      </c>
      <c r="BB1038" t="s">
        <v>10948</v>
      </c>
      <c r="BC1038">
        <v>319.40999999999997</v>
      </c>
      <c r="BE1038" t="s">
        <v>777</v>
      </c>
      <c r="BF1038" t="s">
        <v>10948</v>
      </c>
      <c r="BG1038">
        <v>32.400000000000006</v>
      </c>
      <c r="BI1038" t="s">
        <v>2241</v>
      </c>
      <c r="BJ1038" t="s">
        <v>10948</v>
      </c>
      <c r="BK1038">
        <v>455.97</v>
      </c>
      <c r="BO1038" t="s">
        <v>79</v>
      </c>
      <c r="BP1038">
        <v>73.679999999999993</v>
      </c>
    </row>
    <row r="1039" spans="1:68" x14ac:dyDescent="0.25">
      <c r="A1039" t="s">
        <v>900</v>
      </c>
      <c r="B1039" t="s">
        <v>10948</v>
      </c>
      <c r="C1039" t="s">
        <v>79</v>
      </c>
      <c r="D1039">
        <v>9.48</v>
      </c>
      <c r="H1039" s="1">
        <v>42881</v>
      </c>
      <c r="I1039">
        <v>270.23999999999995</v>
      </c>
      <c r="K1039" s="1">
        <v>42881</v>
      </c>
      <c r="L1039">
        <v>270.23999999999995</v>
      </c>
      <c r="N1039" s="1">
        <v>41895</v>
      </c>
      <c r="O1039">
        <v>1275.4080000000001</v>
      </c>
      <c r="Q1039" s="1">
        <v>42331</v>
      </c>
      <c r="R1039">
        <v>3450.1879999999996</v>
      </c>
      <c r="T1039" s="1">
        <v>41848</v>
      </c>
      <c r="U1039">
        <v>193.15199999999999</v>
      </c>
      <c r="Y1039" t="s">
        <v>2477</v>
      </c>
      <c r="Z1039">
        <v>115.19199999999998</v>
      </c>
      <c r="AB1039" t="s">
        <v>2254</v>
      </c>
      <c r="AC1039">
        <v>5609.83</v>
      </c>
      <c r="AE1039" t="s">
        <v>1970</v>
      </c>
      <c r="AF1039">
        <v>1383.0809999999999</v>
      </c>
      <c r="AJ1039" t="s">
        <v>2254</v>
      </c>
      <c r="AK1039">
        <v>5609.83</v>
      </c>
      <c r="AN1039" t="s">
        <v>2477</v>
      </c>
      <c r="AO1039">
        <v>115.19199999999998</v>
      </c>
      <c r="AQ1039" t="s">
        <v>2477</v>
      </c>
      <c r="AR1039">
        <v>115.19199999999998</v>
      </c>
      <c r="AV1039" t="s">
        <v>2477</v>
      </c>
      <c r="AW1039">
        <v>115.19199999999998</v>
      </c>
      <c r="BA1039" t="s">
        <v>2004</v>
      </c>
      <c r="BB1039" t="s">
        <v>10948</v>
      </c>
      <c r="BC1039">
        <v>221.98</v>
      </c>
      <c r="BE1039" t="s">
        <v>2338</v>
      </c>
      <c r="BF1039" t="s">
        <v>10948</v>
      </c>
      <c r="BG1039">
        <v>32.400000000000006</v>
      </c>
      <c r="BI1039" t="s">
        <v>2728</v>
      </c>
      <c r="BJ1039" t="s">
        <v>10948</v>
      </c>
      <c r="BK1039">
        <v>1991.865</v>
      </c>
      <c r="BO1039" t="s">
        <v>79</v>
      </c>
      <c r="BP1039">
        <v>71.959999999999994</v>
      </c>
    </row>
    <row r="1040" spans="1:68" x14ac:dyDescent="0.25">
      <c r="C1040" t="s">
        <v>21</v>
      </c>
      <c r="D1040">
        <v>7.9</v>
      </c>
      <c r="H1040" s="1">
        <v>42882</v>
      </c>
      <c r="I1040">
        <v>2084.9079999999999</v>
      </c>
      <c r="K1040" s="1">
        <v>42882</v>
      </c>
      <c r="L1040">
        <v>2084.9079999999999</v>
      </c>
      <c r="N1040" s="1">
        <v>41894</v>
      </c>
      <c r="O1040">
        <v>4904.66</v>
      </c>
      <c r="Q1040" s="1">
        <v>42535</v>
      </c>
      <c r="R1040">
        <v>3457.0990000000002</v>
      </c>
      <c r="T1040" s="1">
        <v>42135</v>
      </c>
      <c r="U1040">
        <v>191.96800000000002</v>
      </c>
      <c r="Y1040" t="s">
        <v>1450</v>
      </c>
      <c r="Z1040">
        <v>18.25</v>
      </c>
      <c r="AB1040" t="s">
        <v>2477</v>
      </c>
      <c r="AC1040">
        <v>115.19199999999998</v>
      </c>
      <c r="AE1040" t="s">
        <v>461</v>
      </c>
      <c r="AF1040">
        <v>203.94</v>
      </c>
      <c r="AJ1040" t="s">
        <v>2477</v>
      </c>
      <c r="AK1040">
        <v>115.19199999999998</v>
      </c>
      <c r="AN1040" t="s">
        <v>1450</v>
      </c>
      <c r="AO1040">
        <v>18.25</v>
      </c>
      <c r="AQ1040" t="s">
        <v>1450</v>
      </c>
      <c r="AR1040">
        <v>18.25</v>
      </c>
      <c r="AV1040" t="s">
        <v>1450</v>
      </c>
      <c r="AW1040">
        <v>18.25</v>
      </c>
      <c r="BA1040" t="s">
        <v>2274</v>
      </c>
      <c r="BB1040" t="s">
        <v>10948</v>
      </c>
      <c r="BC1040">
        <v>3023.9280000000003</v>
      </c>
      <c r="BE1040" t="s">
        <v>546</v>
      </c>
      <c r="BF1040" t="s">
        <v>10948</v>
      </c>
      <c r="BG1040">
        <v>32.129999999999995</v>
      </c>
      <c r="BI1040" t="s">
        <v>2644</v>
      </c>
      <c r="BJ1040" t="s">
        <v>10948</v>
      </c>
      <c r="BK1040">
        <v>150.048</v>
      </c>
      <c r="BO1040" t="s">
        <v>79</v>
      </c>
      <c r="BP1040">
        <v>65.660000000000011</v>
      </c>
    </row>
    <row r="1041" spans="1:68" x14ac:dyDescent="0.25">
      <c r="A1041" t="s">
        <v>2144</v>
      </c>
      <c r="B1041" t="s">
        <v>10948</v>
      </c>
      <c r="C1041" t="s">
        <v>79</v>
      </c>
      <c r="D1041">
        <v>286.25600000000003</v>
      </c>
      <c r="H1041" s="1">
        <v>42883</v>
      </c>
      <c r="I1041">
        <v>1480.1030000000003</v>
      </c>
      <c r="K1041" s="1">
        <v>42883</v>
      </c>
      <c r="L1041">
        <v>1480.1030000000003</v>
      </c>
      <c r="N1041" s="1">
        <v>41893</v>
      </c>
      <c r="O1041">
        <v>127.94999999999999</v>
      </c>
      <c r="Q1041" s="1">
        <v>42714</v>
      </c>
      <c r="R1041">
        <v>3459.7100000000005</v>
      </c>
      <c r="T1041" s="1">
        <v>41917</v>
      </c>
      <c r="U1041">
        <v>191.9</v>
      </c>
      <c r="Y1041" t="s">
        <v>2335</v>
      </c>
      <c r="Z1041">
        <v>171.39</v>
      </c>
      <c r="AB1041" t="s">
        <v>1450</v>
      </c>
      <c r="AC1041">
        <v>18.25</v>
      </c>
      <c r="AE1041" t="s">
        <v>2313</v>
      </c>
      <c r="AF1041">
        <v>151.06200000000001</v>
      </c>
      <c r="AJ1041" t="s">
        <v>1450</v>
      </c>
      <c r="AK1041">
        <v>18.25</v>
      </c>
      <c r="AN1041" t="s">
        <v>2335</v>
      </c>
      <c r="AO1041">
        <v>171.39</v>
      </c>
      <c r="AQ1041" t="s">
        <v>2335</v>
      </c>
      <c r="AR1041">
        <v>171.39</v>
      </c>
      <c r="AV1041" t="s">
        <v>2335</v>
      </c>
      <c r="AW1041">
        <v>171.39</v>
      </c>
      <c r="BA1041" t="s">
        <v>1772</v>
      </c>
      <c r="BB1041" t="s">
        <v>10948</v>
      </c>
      <c r="BC1041">
        <v>2575.944</v>
      </c>
      <c r="BE1041" t="s">
        <v>2775</v>
      </c>
      <c r="BF1041" t="s">
        <v>10948</v>
      </c>
      <c r="BG1041">
        <v>32.064</v>
      </c>
      <c r="BI1041" t="s">
        <v>1150</v>
      </c>
      <c r="BJ1041" t="s">
        <v>10948</v>
      </c>
      <c r="BK1041">
        <v>418.78200000000004</v>
      </c>
      <c r="BO1041" t="s">
        <v>79</v>
      </c>
      <c r="BP1041">
        <v>65.400000000000006</v>
      </c>
    </row>
    <row r="1042" spans="1:68" x14ac:dyDescent="0.25">
      <c r="C1042" t="s">
        <v>21</v>
      </c>
      <c r="D1042">
        <v>715.64</v>
      </c>
      <c r="H1042" s="1">
        <v>42884</v>
      </c>
      <c r="I1042">
        <v>691.10800000000006</v>
      </c>
      <c r="K1042" s="1">
        <v>42884</v>
      </c>
      <c r="L1042">
        <v>691.10800000000006</v>
      </c>
      <c r="N1042" s="1">
        <v>41892</v>
      </c>
      <c r="O1042">
        <v>1855.2280000000001</v>
      </c>
      <c r="Q1042" s="1">
        <v>43024</v>
      </c>
      <c r="R1042">
        <v>3473.5970000000002</v>
      </c>
      <c r="T1042" s="1">
        <v>42550</v>
      </c>
      <c r="U1042">
        <v>191.88</v>
      </c>
      <c r="Y1042" t="s">
        <v>2619</v>
      </c>
      <c r="Z1042">
        <v>281.65800000000002</v>
      </c>
      <c r="AB1042" t="s">
        <v>2335</v>
      </c>
      <c r="AC1042">
        <v>171.39</v>
      </c>
      <c r="AE1042" t="s">
        <v>2792</v>
      </c>
      <c r="AF1042">
        <v>357.61600000000004</v>
      </c>
      <c r="AJ1042" t="s">
        <v>2335</v>
      </c>
      <c r="AK1042">
        <v>171.39</v>
      </c>
      <c r="AN1042" t="s">
        <v>2619</v>
      </c>
      <c r="AO1042">
        <v>281.65800000000002</v>
      </c>
      <c r="AQ1042" t="s">
        <v>2619</v>
      </c>
      <c r="AR1042">
        <v>281.65800000000002</v>
      </c>
      <c r="AV1042" t="s">
        <v>2619</v>
      </c>
      <c r="AW1042">
        <v>281.65800000000002</v>
      </c>
      <c r="BA1042" t="s">
        <v>337</v>
      </c>
      <c r="BB1042" t="s">
        <v>10948</v>
      </c>
      <c r="BC1042">
        <v>699.98</v>
      </c>
      <c r="BE1042" t="s">
        <v>1853</v>
      </c>
      <c r="BF1042" t="s">
        <v>10948</v>
      </c>
      <c r="BG1042">
        <v>32.04</v>
      </c>
      <c r="BI1042" t="s">
        <v>2822</v>
      </c>
      <c r="BJ1042" t="s">
        <v>10948</v>
      </c>
      <c r="BK1042">
        <v>319.40999999999997</v>
      </c>
      <c r="BO1042" t="s">
        <v>79</v>
      </c>
      <c r="BP1042">
        <v>64.847999999999999</v>
      </c>
    </row>
    <row r="1043" spans="1:68" x14ac:dyDescent="0.25">
      <c r="A1043" t="s">
        <v>2797</v>
      </c>
      <c r="B1043" t="s">
        <v>10948</v>
      </c>
      <c r="C1043" t="s">
        <v>55</v>
      </c>
      <c r="D1043">
        <v>868.58999999999992</v>
      </c>
      <c r="H1043" s="1">
        <v>42885</v>
      </c>
      <c r="I1043">
        <v>736.8904</v>
      </c>
      <c r="K1043" s="1">
        <v>42885</v>
      </c>
      <c r="L1043">
        <v>736.8904</v>
      </c>
      <c r="N1043" s="1">
        <v>41891</v>
      </c>
      <c r="O1043">
        <v>4043.5880000000006</v>
      </c>
      <c r="Q1043" s="1">
        <v>42954</v>
      </c>
      <c r="R1043">
        <v>3479.6239999999998</v>
      </c>
      <c r="T1043" s="1">
        <v>42973</v>
      </c>
      <c r="U1043">
        <v>190.66</v>
      </c>
      <c r="Y1043" t="s">
        <v>1316</v>
      </c>
      <c r="Z1043">
        <v>1545.816</v>
      </c>
      <c r="AB1043" t="s">
        <v>2619</v>
      </c>
      <c r="AC1043">
        <v>281.65800000000002</v>
      </c>
      <c r="AE1043" t="s">
        <v>56</v>
      </c>
      <c r="AF1043">
        <v>239.58000000000004</v>
      </c>
      <c r="AJ1043" t="s">
        <v>2619</v>
      </c>
      <c r="AK1043">
        <v>281.65800000000002</v>
      </c>
      <c r="AN1043" t="s">
        <v>1316</v>
      </c>
      <c r="AO1043">
        <v>1545.816</v>
      </c>
      <c r="AQ1043" t="s">
        <v>1316</v>
      </c>
      <c r="AR1043">
        <v>1545.816</v>
      </c>
      <c r="AV1043" t="s">
        <v>1316</v>
      </c>
      <c r="AW1043">
        <v>1545.816</v>
      </c>
      <c r="BA1043" t="s">
        <v>567</v>
      </c>
      <c r="BB1043" t="s">
        <v>10948</v>
      </c>
      <c r="BC1043">
        <v>1001.5840000000001</v>
      </c>
      <c r="BE1043" t="s">
        <v>660</v>
      </c>
      <c r="BF1043" t="s">
        <v>10948</v>
      </c>
      <c r="BG1043">
        <v>32.010000000000005</v>
      </c>
      <c r="BI1043" t="s">
        <v>2004</v>
      </c>
      <c r="BJ1043" t="s">
        <v>10948</v>
      </c>
      <c r="BK1043">
        <v>221.98</v>
      </c>
      <c r="BO1043" t="s">
        <v>79</v>
      </c>
      <c r="BP1043">
        <v>63.94</v>
      </c>
    </row>
    <row r="1044" spans="1:68" x14ac:dyDescent="0.25">
      <c r="A1044" t="s">
        <v>1622</v>
      </c>
      <c r="B1044" t="s">
        <v>10948</v>
      </c>
      <c r="C1044" t="s">
        <v>12</v>
      </c>
      <c r="D1044">
        <v>871.80000000000007</v>
      </c>
      <c r="H1044" s="1">
        <v>42887</v>
      </c>
      <c r="I1044">
        <v>5058.3620000000001</v>
      </c>
      <c r="K1044" s="1">
        <v>42887</v>
      </c>
      <c r="L1044">
        <v>5058.3620000000001</v>
      </c>
      <c r="N1044" s="1">
        <v>41890</v>
      </c>
      <c r="O1044">
        <v>14228.427999999994</v>
      </c>
      <c r="Q1044" s="1">
        <v>41889</v>
      </c>
      <c r="R1044">
        <v>3523.875</v>
      </c>
      <c r="T1044" s="1">
        <v>42665</v>
      </c>
      <c r="U1044">
        <v>188.28</v>
      </c>
      <c r="Y1044" t="s">
        <v>452</v>
      </c>
      <c r="Z1044">
        <v>338.98</v>
      </c>
      <c r="AB1044" t="s">
        <v>1316</v>
      </c>
      <c r="AC1044">
        <v>1545.816</v>
      </c>
      <c r="AE1044" t="s">
        <v>1999</v>
      </c>
      <c r="AF1044">
        <v>675.12</v>
      </c>
      <c r="AJ1044" t="s">
        <v>1316</v>
      </c>
      <c r="AK1044">
        <v>1545.816</v>
      </c>
      <c r="AN1044" t="s">
        <v>452</v>
      </c>
      <c r="AO1044">
        <v>338.98</v>
      </c>
      <c r="AQ1044" t="s">
        <v>452</v>
      </c>
      <c r="AR1044">
        <v>338.98</v>
      </c>
      <c r="AV1044" t="s">
        <v>452</v>
      </c>
      <c r="AW1044">
        <v>338.98</v>
      </c>
      <c r="BA1044" t="s">
        <v>2578</v>
      </c>
      <c r="BB1044" t="s">
        <v>10948</v>
      </c>
      <c r="BC1044">
        <v>1127.9760000000001</v>
      </c>
      <c r="BE1044" t="s">
        <v>234</v>
      </c>
      <c r="BF1044" t="s">
        <v>10948</v>
      </c>
      <c r="BG1044">
        <v>31.983999999999998</v>
      </c>
      <c r="BI1044" t="s">
        <v>2274</v>
      </c>
      <c r="BJ1044" t="s">
        <v>10948</v>
      </c>
      <c r="BK1044">
        <v>3023.9280000000003</v>
      </c>
      <c r="BO1044" t="s">
        <v>79</v>
      </c>
      <c r="BP1044">
        <v>63.68</v>
      </c>
    </row>
    <row r="1045" spans="1:68" x14ac:dyDescent="0.25">
      <c r="A1045" t="s">
        <v>373</v>
      </c>
      <c r="B1045" t="s">
        <v>10948</v>
      </c>
      <c r="C1045" t="s">
        <v>55</v>
      </c>
      <c r="D1045">
        <v>1392.066</v>
      </c>
      <c r="H1045" s="1">
        <v>42888</v>
      </c>
      <c r="I1045">
        <v>135.70599999999999</v>
      </c>
      <c r="K1045" s="1">
        <v>42888</v>
      </c>
      <c r="L1045">
        <v>135.70599999999999</v>
      </c>
      <c r="N1045" s="1">
        <v>41889</v>
      </c>
      <c r="O1045">
        <v>3523.875</v>
      </c>
      <c r="Q1045" s="1">
        <v>42318</v>
      </c>
      <c r="R1045">
        <v>3536.9040000000005</v>
      </c>
      <c r="T1045" s="1">
        <v>41763</v>
      </c>
      <c r="U1045">
        <v>187.43199999999999</v>
      </c>
      <c r="Y1045" t="s">
        <v>1049</v>
      </c>
      <c r="Z1045">
        <v>1329.8999999999999</v>
      </c>
      <c r="AB1045" t="s">
        <v>452</v>
      </c>
      <c r="AC1045">
        <v>338.98</v>
      </c>
      <c r="AE1045" t="s">
        <v>1202</v>
      </c>
      <c r="AF1045">
        <v>147.26</v>
      </c>
      <c r="AJ1045" t="s">
        <v>452</v>
      </c>
      <c r="AK1045">
        <v>338.98</v>
      </c>
      <c r="AN1045" t="s">
        <v>1049</v>
      </c>
      <c r="AO1045">
        <v>1329.8999999999999</v>
      </c>
      <c r="AQ1045" t="s">
        <v>1049</v>
      </c>
      <c r="AR1045">
        <v>1329.8999999999999</v>
      </c>
      <c r="AV1045" t="s">
        <v>1049</v>
      </c>
      <c r="AW1045">
        <v>1329.8999999999999</v>
      </c>
      <c r="BA1045" t="s">
        <v>1886</v>
      </c>
      <c r="BB1045" t="s">
        <v>10948</v>
      </c>
      <c r="BC1045">
        <v>175.59999999999997</v>
      </c>
      <c r="BE1045" t="s">
        <v>1765</v>
      </c>
      <c r="BF1045" t="s">
        <v>10948</v>
      </c>
      <c r="BG1045">
        <v>31.672000000000004</v>
      </c>
      <c r="BI1045" t="s">
        <v>1772</v>
      </c>
      <c r="BJ1045" t="s">
        <v>10948</v>
      </c>
      <c r="BK1045">
        <v>2575.944</v>
      </c>
      <c r="BO1045" t="s">
        <v>79</v>
      </c>
      <c r="BP1045">
        <v>61.96</v>
      </c>
    </row>
    <row r="1046" spans="1:68" x14ac:dyDescent="0.25">
      <c r="C1046" t="s">
        <v>79</v>
      </c>
      <c r="D1046">
        <v>1606.23</v>
      </c>
      <c r="H1046" s="1">
        <v>42889</v>
      </c>
      <c r="I1046">
        <v>2952.0360000000001</v>
      </c>
      <c r="K1046" s="1">
        <v>42889</v>
      </c>
      <c r="L1046">
        <v>2952.0360000000001</v>
      </c>
      <c r="N1046" s="1">
        <v>41888</v>
      </c>
      <c r="O1046">
        <v>100.36</v>
      </c>
      <c r="Q1046" s="1">
        <v>41652</v>
      </c>
      <c r="R1046">
        <v>3553.7950000000001</v>
      </c>
      <c r="T1046" s="1">
        <v>42860</v>
      </c>
      <c r="U1046">
        <v>185.12300000000002</v>
      </c>
      <c r="Y1046" t="s">
        <v>241</v>
      </c>
      <c r="Z1046">
        <v>3861.056</v>
      </c>
      <c r="AB1046" t="s">
        <v>1049</v>
      </c>
      <c r="AC1046">
        <v>1329.8999999999999</v>
      </c>
      <c r="AE1046" t="s">
        <v>646</v>
      </c>
      <c r="AF1046">
        <v>333.56399999999996</v>
      </c>
      <c r="AJ1046" t="s">
        <v>1049</v>
      </c>
      <c r="AK1046">
        <v>1329.8999999999999</v>
      </c>
      <c r="AN1046" t="s">
        <v>241</v>
      </c>
      <c r="AO1046">
        <v>3861.056</v>
      </c>
      <c r="AQ1046" t="s">
        <v>241</v>
      </c>
      <c r="AR1046">
        <v>3861.056</v>
      </c>
      <c r="AV1046" t="s">
        <v>241</v>
      </c>
      <c r="AW1046">
        <v>3861.056</v>
      </c>
      <c r="BA1046" t="s">
        <v>2780</v>
      </c>
      <c r="BB1046" t="s">
        <v>10948</v>
      </c>
      <c r="BC1046">
        <v>60.5</v>
      </c>
      <c r="BE1046" t="s">
        <v>489</v>
      </c>
      <c r="BF1046" t="s">
        <v>10948</v>
      </c>
      <c r="BG1046">
        <v>31.488</v>
      </c>
      <c r="BI1046" t="s">
        <v>337</v>
      </c>
      <c r="BJ1046" t="s">
        <v>10948</v>
      </c>
      <c r="BK1046">
        <v>699.98</v>
      </c>
      <c r="BO1046" t="s">
        <v>79</v>
      </c>
      <c r="BP1046">
        <v>60.72</v>
      </c>
    </row>
    <row r="1047" spans="1:68" x14ac:dyDescent="0.25">
      <c r="A1047" t="s">
        <v>2825</v>
      </c>
      <c r="B1047" t="s">
        <v>10948</v>
      </c>
      <c r="C1047" t="s">
        <v>21</v>
      </c>
      <c r="D1047">
        <v>258.78000000000003</v>
      </c>
      <c r="H1047" s="1">
        <v>42890</v>
      </c>
      <c r="I1047">
        <v>279.41399999999999</v>
      </c>
      <c r="K1047" s="1">
        <v>42890</v>
      </c>
      <c r="L1047">
        <v>279.41399999999999</v>
      </c>
      <c r="N1047" s="1">
        <v>41887</v>
      </c>
      <c r="O1047">
        <v>296.30399999999997</v>
      </c>
      <c r="Q1047" s="1">
        <v>42819</v>
      </c>
      <c r="R1047">
        <v>3567.0259999999998</v>
      </c>
      <c r="T1047" s="1">
        <v>42030</v>
      </c>
      <c r="U1047">
        <v>182.72</v>
      </c>
      <c r="Y1047" t="s">
        <v>1640</v>
      </c>
      <c r="Z1047">
        <v>1268.922</v>
      </c>
      <c r="AB1047" t="s">
        <v>241</v>
      </c>
      <c r="AC1047">
        <v>3861.056</v>
      </c>
      <c r="AE1047" t="s">
        <v>174</v>
      </c>
      <c r="AF1047">
        <v>4770.6330000000007</v>
      </c>
      <c r="AJ1047" t="s">
        <v>241</v>
      </c>
      <c r="AK1047">
        <v>3861.056</v>
      </c>
      <c r="AN1047" t="s">
        <v>1640</v>
      </c>
      <c r="AO1047">
        <v>1268.922</v>
      </c>
      <c r="AQ1047" t="s">
        <v>1640</v>
      </c>
      <c r="AR1047">
        <v>1268.922</v>
      </c>
      <c r="AV1047" t="s">
        <v>1640</v>
      </c>
      <c r="AW1047">
        <v>1268.922</v>
      </c>
      <c r="BA1047" t="s">
        <v>2744</v>
      </c>
      <c r="BB1047" t="s">
        <v>10948</v>
      </c>
      <c r="BC1047">
        <v>197.96999999999997</v>
      </c>
      <c r="BE1047" t="s">
        <v>788</v>
      </c>
      <c r="BF1047" t="s">
        <v>10948</v>
      </c>
      <c r="BG1047">
        <v>31.163999999999998</v>
      </c>
      <c r="BI1047" t="s">
        <v>567</v>
      </c>
      <c r="BJ1047" t="s">
        <v>10948</v>
      </c>
      <c r="BK1047">
        <v>1001.5840000000001</v>
      </c>
      <c r="BO1047" t="s">
        <v>79</v>
      </c>
      <c r="BP1047">
        <v>59.97</v>
      </c>
    </row>
    <row r="1048" spans="1:68" x14ac:dyDescent="0.25">
      <c r="A1048" t="s">
        <v>1398</v>
      </c>
      <c r="B1048" t="s">
        <v>10948</v>
      </c>
      <c r="C1048" t="s">
        <v>79</v>
      </c>
      <c r="D1048">
        <v>207.76</v>
      </c>
      <c r="H1048" s="1">
        <v>42891</v>
      </c>
      <c r="I1048">
        <v>491.11200000000008</v>
      </c>
      <c r="K1048" s="1">
        <v>42891</v>
      </c>
      <c r="L1048">
        <v>491.11200000000008</v>
      </c>
      <c r="N1048" s="1">
        <v>41885</v>
      </c>
      <c r="O1048">
        <v>22.08</v>
      </c>
      <c r="Q1048" s="1">
        <v>42031</v>
      </c>
      <c r="R1048">
        <v>3573.252</v>
      </c>
      <c r="T1048" s="1">
        <v>41781</v>
      </c>
      <c r="U1048">
        <v>180.93</v>
      </c>
      <c r="Y1048" t="s">
        <v>2786</v>
      </c>
      <c r="Z1048">
        <v>279.63</v>
      </c>
      <c r="AB1048" t="s">
        <v>1640</v>
      </c>
      <c r="AC1048">
        <v>1268.922</v>
      </c>
      <c r="AE1048" t="s">
        <v>1680</v>
      </c>
      <c r="AF1048">
        <v>17030.311999999998</v>
      </c>
      <c r="AJ1048" t="s">
        <v>1640</v>
      </c>
      <c r="AK1048">
        <v>1268.922</v>
      </c>
      <c r="AN1048" t="s">
        <v>2786</v>
      </c>
      <c r="AO1048">
        <v>279.63</v>
      </c>
      <c r="AQ1048" t="s">
        <v>2786</v>
      </c>
      <c r="AR1048">
        <v>279.63</v>
      </c>
      <c r="AV1048" t="s">
        <v>2786</v>
      </c>
      <c r="AW1048">
        <v>279.63</v>
      </c>
      <c r="BA1048" t="s">
        <v>1884</v>
      </c>
      <c r="BB1048" t="s">
        <v>10948</v>
      </c>
      <c r="BC1048">
        <v>95.1</v>
      </c>
      <c r="BE1048" t="s">
        <v>5923</v>
      </c>
      <c r="BF1048" t="s">
        <v>10948</v>
      </c>
      <c r="BG1048">
        <v>30.975999999999999</v>
      </c>
      <c r="BI1048" t="s">
        <v>2578</v>
      </c>
      <c r="BJ1048" t="s">
        <v>10948</v>
      </c>
      <c r="BK1048">
        <v>1127.9760000000001</v>
      </c>
      <c r="BO1048" t="s">
        <v>79</v>
      </c>
      <c r="BP1048">
        <v>59.040000000000006</v>
      </c>
    </row>
    <row r="1049" spans="1:68" x14ac:dyDescent="0.25">
      <c r="C1049" t="s">
        <v>21</v>
      </c>
      <c r="D1049">
        <v>467.46</v>
      </c>
      <c r="H1049" s="1">
        <v>42892</v>
      </c>
      <c r="I1049">
        <v>31.35</v>
      </c>
      <c r="K1049" s="1">
        <v>42892</v>
      </c>
      <c r="L1049">
        <v>31.35</v>
      </c>
      <c r="N1049" s="1">
        <v>41884</v>
      </c>
      <c r="O1049">
        <v>3254.15</v>
      </c>
      <c r="Q1049" s="1">
        <v>42321</v>
      </c>
      <c r="R1049">
        <v>3591.0771999999997</v>
      </c>
      <c r="T1049" s="1">
        <v>41677</v>
      </c>
      <c r="U1049">
        <v>180.32</v>
      </c>
      <c r="Y1049" t="s">
        <v>2951</v>
      </c>
      <c r="Z1049">
        <v>84.832000000000008</v>
      </c>
      <c r="AB1049" t="s">
        <v>2786</v>
      </c>
      <c r="AC1049">
        <v>279.63</v>
      </c>
      <c r="AE1049" t="s">
        <v>3255</v>
      </c>
      <c r="AF1049">
        <v>3404.5</v>
      </c>
      <c r="AJ1049" t="s">
        <v>2786</v>
      </c>
      <c r="AK1049">
        <v>279.63</v>
      </c>
      <c r="AN1049" t="s">
        <v>2951</v>
      </c>
      <c r="AO1049">
        <v>84.832000000000008</v>
      </c>
      <c r="AQ1049" t="s">
        <v>2951</v>
      </c>
      <c r="AR1049">
        <v>84.832000000000008</v>
      </c>
      <c r="AV1049" t="s">
        <v>2951</v>
      </c>
      <c r="AW1049">
        <v>84.832000000000008</v>
      </c>
      <c r="BA1049" t="s">
        <v>364</v>
      </c>
      <c r="BB1049" t="s">
        <v>10948</v>
      </c>
      <c r="BC1049">
        <v>15.576000000000001</v>
      </c>
      <c r="BE1049" t="s">
        <v>2803</v>
      </c>
      <c r="BF1049" t="s">
        <v>10948</v>
      </c>
      <c r="BG1049">
        <v>30.839999999999996</v>
      </c>
      <c r="BI1049" t="s">
        <v>1886</v>
      </c>
      <c r="BJ1049" t="s">
        <v>10948</v>
      </c>
      <c r="BK1049">
        <v>175.59999999999997</v>
      </c>
      <c r="BO1049" t="s">
        <v>79</v>
      </c>
      <c r="BP1049">
        <v>55.176000000000002</v>
      </c>
    </row>
    <row r="1050" spans="1:68" x14ac:dyDescent="0.25">
      <c r="A1050" t="s">
        <v>2182</v>
      </c>
      <c r="B1050" t="s">
        <v>10948</v>
      </c>
      <c r="C1050" t="s">
        <v>79</v>
      </c>
      <c r="D1050">
        <v>214.7</v>
      </c>
      <c r="H1050" s="1">
        <v>42894</v>
      </c>
      <c r="I1050">
        <v>2227.038</v>
      </c>
      <c r="K1050" s="1">
        <v>42894</v>
      </c>
      <c r="L1050">
        <v>2227.038</v>
      </c>
      <c r="N1050" s="1">
        <v>41883</v>
      </c>
      <c r="O1050">
        <v>469.43600000000004</v>
      </c>
      <c r="Q1050" s="1">
        <v>42930</v>
      </c>
      <c r="R1050">
        <v>3598.9340000000002</v>
      </c>
      <c r="T1050" s="1">
        <v>42589</v>
      </c>
      <c r="U1050">
        <v>179.97</v>
      </c>
      <c r="Y1050" t="s">
        <v>1563</v>
      </c>
      <c r="Z1050">
        <v>251.76000000000002</v>
      </c>
      <c r="AB1050" t="s">
        <v>2951</v>
      </c>
      <c r="AC1050">
        <v>84.832000000000008</v>
      </c>
      <c r="AE1050" t="s">
        <v>3023</v>
      </c>
      <c r="AF1050">
        <v>101.99400000000001</v>
      </c>
      <c r="AJ1050" t="s">
        <v>2951</v>
      </c>
      <c r="AK1050">
        <v>84.832000000000008</v>
      </c>
      <c r="AN1050" t="s">
        <v>1563</v>
      </c>
      <c r="AO1050">
        <v>251.76000000000002</v>
      </c>
      <c r="AQ1050" t="s">
        <v>1563</v>
      </c>
      <c r="AR1050">
        <v>251.76000000000002</v>
      </c>
      <c r="AV1050" t="s">
        <v>1563</v>
      </c>
      <c r="AW1050">
        <v>251.76000000000002</v>
      </c>
      <c r="BA1050" t="s">
        <v>476</v>
      </c>
      <c r="BB1050" t="s">
        <v>10948</v>
      </c>
      <c r="BC1050">
        <v>384.99200000000002</v>
      </c>
      <c r="BE1050" t="s">
        <v>1308</v>
      </c>
      <c r="BF1050" t="s">
        <v>10948</v>
      </c>
      <c r="BG1050">
        <v>30.816000000000003</v>
      </c>
      <c r="BI1050" t="s">
        <v>2780</v>
      </c>
      <c r="BJ1050" t="s">
        <v>10948</v>
      </c>
      <c r="BK1050">
        <v>60.5</v>
      </c>
      <c r="BO1050" t="s">
        <v>79</v>
      </c>
      <c r="BP1050">
        <v>55</v>
      </c>
    </row>
    <row r="1051" spans="1:68" x14ac:dyDescent="0.25">
      <c r="A1051" t="s">
        <v>288</v>
      </c>
      <c r="B1051" t="s">
        <v>10948</v>
      </c>
      <c r="C1051" t="s">
        <v>12</v>
      </c>
      <c r="D1051">
        <v>508.89799999999997</v>
      </c>
      <c r="H1051" s="1">
        <v>42895</v>
      </c>
      <c r="I1051">
        <v>939.13300000000015</v>
      </c>
      <c r="K1051" s="1">
        <v>42895</v>
      </c>
      <c r="L1051">
        <v>939.13300000000015</v>
      </c>
      <c r="N1051" s="1">
        <v>41882</v>
      </c>
      <c r="O1051">
        <v>92.52</v>
      </c>
      <c r="Q1051" s="1">
        <v>41860</v>
      </c>
      <c r="R1051">
        <v>3605.6849999999999</v>
      </c>
      <c r="T1051" s="1">
        <v>42241</v>
      </c>
      <c r="U1051">
        <v>178.52600000000001</v>
      </c>
      <c r="Y1051" t="s">
        <v>1408</v>
      </c>
      <c r="Z1051">
        <v>88.16</v>
      </c>
      <c r="AB1051" t="s">
        <v>1563</v>
      </c>
      <c r="AC1051">
        <v>251.76000000000002</v>
      </c>
      <c r="AE1051" t="s">
        <v>3251</v>
      </c>
      <c r="AF1051">
        <v>447.96800000000007</v>
      </c>
      <c r="AJ1051" t="s">
        <v>1563</v>
      </c>
      <c r="AK1051">
        <v>251.76000000000002</v>
      </c>
      <c r="AN1051" t="s">
        <v>1408</v>
      </c>
      <c r="AO1051">
        <v>88.16</v>
      </c>
      <c r="AQ1051" t="s">
        <v>1408</v>
      </c>
      <c r="AR1051">
        <v>88.16</v>
      </c>
      <c r="AV1051" t="s">
        <v>1408</v>
      </c>
      <c r="AW1051">
        <v>88.16</v>
      </c>
      <c r="BA1051" t="s">
        <v>3073</v>
      </c>
      <c r="BB1051" t="s">
        <v>10948</v>
      </c>
      <c r="BC1051">
        <v>12.99</v>
      </c>
      <c r="BE1051" t="s">
        <v>1652</v>
      </c>
      <c r="BF1051" t="s">
        <v>10948</v>
      </c>
      <c r="BG1051">
        <v>30.659999999999997</v>
      </c>
      <c r="BI1051" t="s">
        <v>2744</v>
      </c>
      <c r="BJ1051" t="s">
        <v>10948</v>
      </c>
      <c r="BK1051">
        <v>197.96999999999997</v>
      </c>
      <c r="BO1051" t="s">
        <v>79</v>
      </c>
      <c r="BP1051">
        <v>53.6</v>
      </c>
    </row>
    <row r="1052" spans="1:68" x14ac:dyDescent="0.25">
      <c r="A1052" t="s">
        <v>1083</v>
      </c>
      <c r="B1052" t="s">
        <v>10948</v>
      </c>
      <c r="C1052" t="s">
        <v>79</v>
      </c>
      <c r="D1052">
        <v>496.8</v>
      </c>
      <c r="H1052" s="1">
        <v>42896</v>
      </c>
      <c r="I1052">
        <v>2513.3429999999998</v>
      </c>
      <c r="K1052" s="1">
        <v>42896</v>
      </c>
      <c r="L1052">
        <v>2513.3429999999998</v>
      </c>
      <c r="N1052" s="1">
        <v>41881</v>
      </c>
      <c r="O1052">
        <v>121.24</v>
      </c>
      <c r="Q1052" s="1">
        <v>42329</v>
      </c>
      <c r="R1052">
        <v>3613.5748000000003</v>
      </c>
      <c r="T1052" s="1">
        <v>43096</v>
      </c>
      <c r="U1052">
        <v>177.636</v>
      </c>
      <c r="Y1052" t="s">
        <v>3144</v>
      </c>
      <c r="Z1052">
        <v>125.17200000000001</v>
      </c>
      <c r="AB1052" t="s">
        <v>1408</v>
      </c>
      <c r="AC1052">
        <v>88.16</v>
      </c>
      <c r="AE1052" t="s">
        <v>1872</v>
      </c>
      <c r="AF1052">
        <v>1396.21</v>
      </c>
      <c r="AJ1052" t="s">
        <v>1408</v>
      </c>
      <c r="AK1052">
        <v>88.16</v>
      </c>
      <c r="AN1052" t="s">
        <v>3144</v>
      </c>
      <c r="AO1052">
        <v>125.17200000000001</v>
      </c>
      <c r="AQ1052" t="s">
        <v>3144</v>
      </c>
      <c r="AR1052">
        <v>125.17200000000001</v>
      </c>
      <c r="AV1052" t="s">
        <v>3144</v>
      </c>
      <c r="AW1052">
        <v>125.17200000000001</v>
      </c>
      <c r="BA1052" t="s">
        <v>1104</v>
      </c>
      <c r="BB1052" t="s">
        <v>10948</v>
      </c>
      <c r="BC1052">
        <v>260.78000000000003</v>
      </c>
      <c r="BE1052" t="s">
        <v>2667</v>
      </c>
      <c r="BF1052" t="s">
        <v>10948</v>
      </c>
      <c r="BG1052">
        <v>30.628</v>
      </c>
      <c r="BI1052" t="s">
        <v>1884</v>
      </c>
      <c r="BJ1052" t="s">
        <v>10948</v>
      </c>
      <c r="BK1052">
        <v>95.1</v>
      </c>
      <c r="BO1052" t="s">
        <v>79</v>
      </c>
      <c r="BP1052">
        <v>52.34</v>
      </c>
    </row>
    <row r="1053" spans="1:68" x14ac:dyDescent="0.25">
      <c r="C1053" t="s">
        <v>12</v>
      </c>
      <c r="D1053">
        <v>51.75</v>
      </c>
      <c r="H1053" s="1">
        <v>42897</v>
      </c>
      <c r="I1053">
        <v>1580.894</v>
      </c>
      <c r="K1053" s="1">
        <v>42897</v>
      </c>
      <c r="L1053">
        <v>1580.894</v>
      </c>
      <c r="N1053" s="1">
        <v>41880</v>
      </c>
      <c r="O1053">
        <v>832.3225000000001</v>
      </c>
      <c r="Q1053" s="1">
        <v>43087</v>
      </c>
      <c r="R1053">
        <v>3645.9110000000005</v>
      </c>
      <c r="T1053" s="1">
        <v>42379</v>
      </c>
      <c r="U1053">
        <v>174.75</v>
      </c>
      <c r="Y1053" t="s">
        <v>1785</v>
      </c>
      <c r="Z1053">
        <v>16656.199999999997</v>
      </c>
      <c r="AB1053" t="s">
        <v>3144</v>
      </c>
      <c r="AC1053">
        <v>125.17200000000001</v>
      </c>
      <c r="AE1053" t="s">
        <v>3065</v>
      </c>
      <c r="AF1053">
        <v>597.13200000000006</v>
      </c>
      <c r="AJ1053" t="s">
        <v>3144</v>
      </c>
      <c r="AK1053">
        <v>125.17200000000001</v>
      </c>
      <c r="AN1053" t="s">
        <v>1785</v>
      </c>
      <c r="AO1053">
        <v>16656.199999999997</v>
      </c>
      <c r="AQ1053" t="s">
        <v>1785</v>
      </c>
      <c r="AR1053">
        <v>16656.199999999997</v>
      </c>
      <c r="AV1053" t="s">
        <v>1785</v>
      </c>
      <c r="AW1053">
        <v>16656.199999999997</v>
      </c>
      <c r="BA1053" t="s">
        <v>878</v>
      </c>
      <c r="BB1053" t="s">
        <v>10948</v>
      </c>
      <c r="BC1053">
        <v>295.92600000000004</v>
      </c>
      <c r="BE1053" t="s">
        <v>2213</v>
      </c>
      <c r="BF1053" t="s">
        <v>10948</v>
      </c>
      <c r="BG1053">
        <v>30.56</v>
      </c>
      <c r="BI1053" t="s">
        <v>364</v>
      </c>
      <c r="BJ1053" t="s">
        <v>10948</v>
      </c>
      <c r="BK1053">
        <v>15.576000000000001</v>
      </c>
      <c r="BO1053" t="s">
        <v>79</v>
      </c>
      <c r="BP1053">
        <v>50.288000000000004</v>
      </c>
    </row>
    <row r="1054" spans="1:68" x14ac:dyDescent="0.25">
      <c r="A1054" t="s">
        <v>1564</v>
      </c>
      <c r="B1054" t="s">
        <v>10948</v>
      </c>
      <c r="C1054" t="s">
        <v>79</v>
      </c>
      <c r="D1054">
        <v>383.64</v>
      </c>
      <c r="H1054" s="1">
        <v>42898</v>
      </c>
      <c r="I1054">
        <v>1679.9680000000001</v>
      </c>
      <c r="K1054" s="1">
        <v>42898</v>
      </c>
      <c r="L1054">
        <v>1679.9680000000001</v>
      </c>
      <c r="N1054" s="1">
        <v>41878</v>
      </c>
      <c r="O1054">
        <v>2070.13</v>
      </c>
      <c r="Q1054" s="1">
        <v>42863</v>
      </c>
      <c r="R1054">
        <v>3658.5540000000005</v>
      </c>
      <c r="T1054" s="1">
        <v>42167</v>
      </c>
      <c r="U1054">
        <v>174.47600000000003</v>
      </c>
      <c r="Y1054" t="s">
        <v>1407</v>
      </c>
      <c r="Z1054">
        <v>236.99200000000002</v>
      </c>
      <c r="AB1054" t="s">
        <v>1785</v>
      </c>
      <c r="AC1054">
        <v>16656.199999999997</v>
      </c>
      <c r="AE1054" t="s">
        <v>3125</v>
      </c>
      <c r="AF1054">
        <v>3040</v>
      </c>
      <c r="AJ1054" t="s">
        <v>1785</v>
      </c>
      <c r="AK1054">
        <v>16656.199999999997</v>
      </c>
      <c r="AN1054" t="s">
        <v>1407</v>
      </c>
      <c r="AO1054">
        <v>236.99200000000002</v>
      </c>
      <c r="AQ1054" t="s">
        <v>1407</v>
      </c>
      <c r="AR1054">
        <v>236.99200000000002</v>
      </c>
      <c r="AV1054" t="s">
        <v>1407</v>
      </c>
      <c r="AW1054">
        <v>236.99200000000002</v>
      </c>
      <c r="BA1054" t="s">
        <v>1205</v>
      </c>
      <c r="BB1054" t="s">
        <v>10948</v>
      </c>
      <c r="BC1054">
        <v>60.48</v>
      </c>
      <c r="BE1054" t="s">
        <v>1509</v>
      </c>
      <c r="BF1054" t="s">
        <v>10948</v>
      </c>
      <c r="BG1054">
        <v>30.48</v>
      </c>
      <c r="BI1054" t="s">
        <v>476</v>
      </c>
      <c r="BJ1054" t="s">
        <v>10948</v>
      </c>
      <c r="BK1054">
        <v>384.99200000000002</v>
      </c>
      <c r="BO1054" t="s">
        <v>79</v>
      </c>
      <c r="BP1054">
        <v>44.94</v>
      </c>
    </row>
    <row r="1055" spans="1:68" x14ac:dyDescent="0.25">
      <c r="C1055" t="s">
        <v>12</v>
      </c>
      <c r="D1055">
        <v>127.88</v>
      </c>
      <c r="H1055" s="1">
        <v>42899</v>
      </c>
      <c r="I1055">
        <v>1156.018</v>
      </c>
      <c r="K1055" s="1">
        <v>42899</v>
      </c>
      <c r="L1055">
        <v>1156.018</v>
      </c>
      <c r="N1055" s="1">
        <v>41877</v>
      </c>
      <c r="O1055">
        <v>366.81000000000006</v>
      </c>
      <c r="Q1055" s="1">
        <v>43064</v>
      </c>
      <c r="R1055">
        <v>3666.1570000000002</v>
      </c>
      <c r="T1055" s="1">
        <v>42536</v>
      </c>
      <c r="U1055">
        <v>173.48800000000003</v>
      </c>
      <c r="Y1055" t="s">
        <v>2631</v>
      </c>
      <c r="Z1055">
        <v>152.06400000000002</v>
      </c>
      <c r="AB1055" t="s">
        <v>1407</v>
      </c>
      <c r="AC1055">
        <v>236.99200000000002</v>
      </c>
      <c r="AE1055" t="s">
        <v>3140</v>
      </c>
      <c r="AF1055">
        <v>131.1</v>
      </c>
      <c r="AJ1055" t="s">
        <v>1407</v>
      </c>
      <c r="AK1055">
        <v>236.99200000000002</v>
      </c>
      <c r="AN1055" t="s">
        <v>2631</v>
      </c>
      <c r="AO1055">
        <v>152.06400000000002</v>
      </c>
      <c r="AQ1055" t="s">
        <v>2631</v>
      </c>
      <c r="AR1055">
        <v>152.06400000000002</v>
      </c>
      <c r="AV1055" t="s">
        <v>2631</v>
      </c>
      <c r="AW1055">
        <v>152.06400000000002</v>
      </c>
      <c r="BA1055" t="s">
        <v>2550</v>
      </c>
      <c r="BB1055" t="s">
        <v>10948</v>
      </c>
      <c r="BC1055">
        <v>4.2</v>
      </c>
      <c r="BE1055" t="s">
        <v>2219</v>
      </c>
      <c r="BF1055" t="s">
        <v>10948</v>
      </c>
      <c r="BG1055">
        <v>30.463999999999999</v>
      </c>
      <c r="BI1055" t="s">
        <v>3073</v>
      </c>
      <c r="BJ1055" t="s">
        <v>10948</v>
      </c>
      <c r="BK1055">
        <v>12.99</v>
      </c>
      <c r="BO1055" t="s">
        <v>79</v>
      </c>
      <c r="BP1055">
        <v>43.120000000000005</v>
      </c>
    </row>
    <row r="1056" spans="1:68" x14ac:dyDescent="0.25">
      <c r="C1056" t="s">
        <v>21</v>
      </c>
      <c r="D1056">
        <v>639.4</v>
      </c>
      <c r="H1056" s="1">
        <v>42901</v>
      </c>
      <c r="I1056">
        <v>4057.51</v>
      </c>
      <c r="K1056" s="1">
        <v>42901</v>
      </c>
      <c r="L1056">
        <v>4057.51</v>
      </c>
      <c r="N1056" s="1">
        <v>41876</v>
      </c>
      <c r="O1056">
        <v>1451.6500000000003</v>
      </c>
      <c r="Q1056" s="1">
        <v>42937</v>
      </c>
      <c r="R1056">
        <v>3685.9440000000004</v>
      </c>
      <c r="T1056" s="1">
        <v>42144</v>
      </c>
      <c r="U1056">
        <v>169.54399999999998</v>
      </c>
      <c r="Y1056" t="s">
        <v>1784</v>
      </c>
      <c r="Z1056">
        <v>176.78400000000002</v>
      </c>
      <c r="AB1056" t="s">
        <v>2631</v>
      </c>
      <c r="AC1056">
        <v>152.06400000000002</v>
      </c>
      <c r="AE1056" t="s">
        <v>2662</v>
      </c>
      <c r="AF1056">
        <v>18839.686000000002</v>
      </c>
      <c r="AJ1056" t="s">
        <v>2631</v>
      </c>
      <c r="AK1056">
        <v>152.06400000000002</v>
      </c>
      <c r="AN1056" t="s">
        <v>1784</v>
      </c>
      <c r="AO1056">
        <v>176.78400000000002</v>
      </c>
      <c r="AQ1056" t="s">
        <v>1784</v>
      </c>
      <c r="AR1056">
        <v>176.78400000000002</v>
      </c>
      <c r="AV1056" t="s">
        <v>1784</v>
      </c>
      <c r="AW1056">
        <v>176.78400000000002</v>
      </c>
      <c r="BA1056" t="s">
        <v>662</v>
      </c>
      <c r="BB1056" t="s">
        <v>10948</v>
      </c>
      <c r="BC1056">
        <v>33.4</v>
      </c>
      <c r="BE1056" t="s">
        <v>2767</v>
      </c>
      <c r="BF1056" t="s">
        <v>10948</v>
      </c>
      <c r="BG1056">
        <v>30.36</v>
      </c>
      <c r="BI1056" t="s">
        <v>1104</v>
      </c>
      <c r="BJ1056" t="s">
        <v>10948</v>
      </c>
      <c r="BK1056">
        <v>260.78000000000003</v>
      </c>
      <c r="BO1056" t="s">
        <v>79</v>
      </c>
      <c r="BP1056">
        <v>41.86</v>
      </c>
    </row>
    <row r="1057" spans="1:68" x14ac:dyDescent="0.25">
      <c r="A1057" t="s">
        <v>2397</v>
      </c>
      <c r="B1057" t="s">
        <v>10948</v>
      </c>
      <c r="C1057" t="s">
        <v>55</v>
      </c>
      <c r="D1057">
        <v>127.88</v>
      </c>
      <c r="H1057" s="1">
        <v>42902</v>
      </c>
      <c r="I1057">
        <v>2724.1940000000004</v>
      </c>
      <c r="K1057" s="1">
        <v>42902</v>
      </c>
      <c r="L1057">
        <v>2724.1940000000004</v>
      </c>
      <c r="N1057" s="1">
        <v>41875</v>
      </c>
      <c r="O1057">
        <v>59.739999999999995</v>
      </c>
      <c r="Q1057" s="1">
        <v>42959</v>
      </c>
      <c r="R1057">
        <v>3693.0839999999994</v>
      </c>
      <c r="T1057" s="1">
        <v>42104</v>
      </c>
      <c r="U1057">
        <v>169.54199999999997</v>
      </c>
      <c r="Y1057" t="s">
        <v>2668</v>
      </c>
      <c r="Z1057">
        <v>47.752000000000002</v>
      </c>
      <c r="AB1057" t="s">
        <v>1784</v>
      </c>
      <c r="AC1057">
        <v>176.78400000000002</v>
      </c>
      <c r="AE1057" t="s">
        <v>1912</v>
      </c>
      <c r="AF1057">
        <v>8899.8220000000001</v>
      </c>
      <c r="AJ1057" t="s">
        <v>1784</v>
      </c>
      <c r="AK1057">
        <v>176.78400000000002</v>
      </c>
      <c r="AN1057" t="s">
        <v>2668</v>
      </c>
      <c r="AO1057">
        <v>47.752000000000002</v>
      </c>
      <c r="AQ1057" t="s">
        <v>2668</v>
      </c>
      <c r="AR1057">
        <v>47.752000000000002</v>
      </c>
      <c r="AV1057" t="s">
        <v>2668</v>
      </c>
      <c r="AW1057">
        <v>47.752000000000002</v>
      </c>
      <c r="BA1057" t="s">
        <v>2870</v>
      </c>
      <c r="BB1057" t="s">
        <v>10948</v>
      </c>
      <c r="BC1057">
        <v>82.128</v>
      </c>
      <c r="BE1057" t="s">
        <v>1804</v>
      </c>
      <c r="BF1057" t="s">
        <v>10948</v>
      </c>
      <c r="BG1057">
        <v>30.352</v>
      </c>
      <c r="BI1057" t="s">
        <v>878</v>
      </c>
      <c r="BJ1057" t="s">
        <v>10948</v>
      </c>
      <c r="BK1057">
        <v>295.92600000000004</v>
      </c>
      <c r="BO1057" t="s">
        <v>79</v>
      </c>
      <c r="BP1057">
        <v>41.240000000000009</v>
      </c>
    </row>
    <row r="1058" spans="1:68" x14ac:dyDescent="0.25">
      <c r="C1058" t="s">
        <v>79</v>
      </c>
      <c r="D1058">
        <v>63.94</v>
      </c>
      <c r="H1058" s="1">
        <v>42903</v>
      </c>
      <c r="I1058">
        <v>3896.672</v>
      </c>
      <c r="K1058" s="1">
        <v>42903</v>
      </c>
      <c r="L1058">
        <v>3896.672</v>
      </c>
      <c r="N1058" s="1">
        <v>41874</v>
      </c>
      <c r="O1058">
        <v>565.22400000000005</v>
      </c>
      <c r="Q1058" s="1">
        <v>42216</v>
      </c>
      <c r="R1058">
        <v>3712.1619999999998</v>
      </c>
      <c r="T1058" s="1">
        <v>42918</v>
      </c>
      <c r="U1058">
        <v>169.19200000000001</v>
      </c>
      <c r="Y1058" t="s">
        <v>1024</v>
      </c>
      <c r="Z1058">
        <v>59.695999999999998</v>
      </c>
      <c r="AB1058" t="s">
        <v>2668</v>
      </c>
      <c r="AC1058">
        <v>47.752000000000002</v>
      </c>
      <c r="AE1058" t="s">
        <v>793</v>
      </c>
      <c r="AF1058">
        <v>4199.8600000000006</v>
      </c>
      <c r="AJ1058" t="s">
        <v>2668</v>
      </c>
      <c r="AK1058">
        <v>47.752000000000002</v>
      </c>
      <c r="AN1058" t="s">
        <v>1024</v>
      </c>
      <c r="AO1058">
        <v>59.695999999999998</v>
      </c>
      <c r="AQ1058" t="s">
        <v>1024</v>
      </c>
      <c r="AR1058">
        <v>59.695999999999998</v>
      </c>
      <c r="AV1058" t="s">
        <v>1024</v>
      </c>
      <c r="AW1058">
        <v>59.695999999999998</v>
      </c>
      <c r="BA1058" t="s">
        <v>2729</v>
      </c>
      <c r="BB1058" t="s">
        <v>10948</v>
      </c>
      <c r="BC1058">
        <v>19.200000000000003</v>
      </c>
      <c r="BE1058" t="s">
        <v>2512</v>
      </c>
      <c r="BF1058" t="s">
        <v>10948</v>
      </c>
      <c r="BG1058">
        <v>30.192</v>
      </c>
      <c r="BI1058" t="s">
        <v>1205</v>
      </c>
      <c r="BJ1058" t="s">
        <v>10948</v>
      </c>
      <c r="BK1058">
        <v>60.48</v>
      </c>
      <c r="BO1058" t="s">
        <v>79</v>
      </c>
      <c r="BP1058">
        <v>40.669999999999995</v>
      </c>
    </row>
    <row r="1059" spans="1:68" x14ac:dyDescent="0.25">
      <c r="C1059" t="s">
        <v>12</v>
      </c>
      <c r="D1059">
        <v>191.82</v>
      </c>
      <c r="H1059" s="1">
        <v>42904</v>
      </c>
      <c r="I1059">
        <v>1031.1554999999998</v>
      </c>
      <c r="K1059" s="1">
        <v>42904</v>
      </c>
      <c r="L1059">
        <v>1031.1554999999998</v>
      </c>
      <c r="N1059" s="1">
        <v>41873</v>
      </c>
      <c r="O1059">
        <v>23.103999999999999</v>
      </c>
      <c r="Q1059" s="1">
        <v>42273</v>
      </c>
      <c r="R1059">
        <v>3722.2729999999997</v>
      </c>
      <c r="T1059" s="1">
        <v>42126</v>
      </c>
      <c r="U1059">
        <v>167.232</v>
      </c>
      <c r="Y1059" t="s">
        <v>3074</v>
      </c>
      <c r="Z1059">
        <v>154.33600000000001</v>
      </c>
      <c r="AB1059" t="s">
        <v>1024</v>
      </c>
      <c r="AC1059">
        <v>59.695999999999998</v>
      </c>
      <c r="AE1059" t="s">
        <v>1545</v>
      </c>
      <c r="AF1059">
        <v>176.74200000000002</v>
      </c>
      <c r="AJ1059" t="s">
        <v>1024</v>
      </c>
      <c r="AK1059">
        <v>59.695999999999998</v>
      </c>
      <c r="AN1059" t="s">
        <v>3074</v>
      </c>
      <c r="AO1059">
        <v>154.33600000000001</v>
      </c>
      <c r="AQ1059" t="s">
        <v>3074</v>
      </c>
      <c r="AR1059">
        <v>154.33600000000001</v>
      </c>
      <c r="AV1059" t="s">
        <v>3074</v>
      </c>
      <c r="AW1059">
        <v>154.33600000000001</v>
      </c>
      <c r="BA1059" t="s">
        <v>1078</v>
      </c>
      <c r="BB1059" t="s">
        <v>10948</v>
      </c>
      <c r="BC1059">
        <v>1119.2400000000002</v>
      </c>
      <c r="BE1059" t="s">
        <v>3179</v>
      </c>
      <c r="BF1059" t="s">
        <v>10948</v>
      </c>
      <c r="BG1059">
        <v>30.18</v>
      </c>
      <c r="BI1059" t="s">
        <v>2550</v>
      </c>
      <c r="BJ1059" t="s">
        <v>10948</v>
      </c>
      <c r="BK1059">
        <v>4.2</v>
      </c>
      <c r="BO1059" t="s">
        <v>79</v>
      </c>
      <c r="BP1059">
        <v>40.44</v>
      </c>
    </row>
    <row r="1060" spans="1:68" x14ac:dyDescent="0.25">
      <c r="A1060" t="s">
        <v>1216</v>
      </c>
      <c r="B1060" t="s">
        <v>10948</v>
      </c>
      <c r="C1060" t="s">
        <v>79</v>
      </c>
      <c r="D1060">
        <v>82.26</v>
      </c>
      <c r="H1060" s="1">
        <v>42905</v>
      </c>
      <c r="I1060">
        <v>2115.9409999999998</v>
      </c>
      <c r="K1060" s="1">
        <v>42905</v>
      </c>
      <c r="L1060">
        <v>2115.9409999999998</v>
      </c>
      <c r="N1060" s="1">
        <v>41871</v>
      </c>
      <c r="O1060">
        <v>1838.722</v>
      </c>
      <c r="Q1060" s="1">
        <v>42001</v>
      </c>
      <c r="R1060">
        <v>3732.2960000000003</v>
      </c>
      <c r="T1060" s="1">
        <v>42801</v>
      </c>
      <c r="U1060">
        <v>166.59</v>
      </c>
      <c r="Y1060" t="s">
        <v>2767</v>
      </c>
      <c r="Z1060">
        <v>83.49</v>
      </c>
      <c r="AB1060" t="s">
        <v>3074</v>
      </c>
      <c r="AC1060">
        <v>154.33600000000001</v>
      </c>
      <c r="AE1060" t="s">
        <v>1920</v>
      </c>
      <c r="AF1060">
        <v>128.69999999999999</v>
      </c>
      <c r="AJ1060" t="s">
        <v>3074</v>
      </c>
      <c r="AK1060">
        <v>154.33600000000001</v>
      </c>
      <c r="AN1060" t="s">
        <v>2767</v>
      </c>
      <c r="AO1060">
        <v>83.49</v>
      </c>
      <c r="AQ1060" t="s">
        <v>2767</v>
      </c>
      <c r="AR1060">
        <v>83.49</v>
      </c>
      <c r="AV1060" t="s">
        <v>2767</v>
      </c>
      <c r="AW1060">
        <v>83.49</v>
      </c>
      <c r="BA1060" t="s">
        <v>1326</v>
      </c>
      <c r="BB1060" t="s">
        <v>10948</v>
      </c>
      <c r="BC1060">
        <v>173.64</v>
      </c>
      <c r="BE1060" t="s">
        <v>2897</v>
      </c>
      <c r="BF1060" t="s">
        <v>10948</v>
      </c>
      <c r="BG1060">
        <v>29.97</v>
      </c>
      <c r="BI1060" t="s">
        <v>662</v>
      </c>
      <c r="BJ1060" t="s">
        <v>10948</v>
      </c>
      <c r="BK1060">
        <v>33.4</v>
      </c>
      <c r="BO1060" t="s">
        <v>79</v>
      </c>
      <c r="BP1060">
        <v>39.422000000000004</v>
      </c>
    </row>
    <row r="1061" spans="1:68" x14ac:dyDescent="0.25">
      <c r="C1061" t="s">
        <v>21</v>
      </c>
      <c r="D1061">
        <v>82.26</v>
      </c>
      <c r="H1061" s="1">
        <v>42906</v>
      </c>
      <c r="I1061">
        <v>1028.2279999999998</v>
      </c>
      <c r="K1061" s="1">
        <v>42906</v>
      </c>
      <c r="L1061">
        <v>1028.2279999999998</v>
      </c>
      <c r="N1061" s="1">
        <v>41870</v>
      </c>
      <c r="O1061">
        <v>1439.1059999999998</v>
      </c>
      <c r="Q1061" s="1">
        <v>42765</v>
      </c>
      <c r="R1061">
        <v>3749.335</v>
      </c>
      <c r="T1061" s="1">
        <v>42434</v>
      </c>
      <c r="U1061">
        <v>162.34399999999999</v>
      </c>
      <c r="Y1061" t="s">
        <v>847</v>
      </c>
      <c r="Z1061">
        <v>11.682000000000002</v>
      </c>
      <c r="AB1061" t="s">
        <v>2767</v>
      </c>
      <c r="AC1061">
        <v>83.49</v>
      </c>
      <c r="AE1061" t="s">
        <v>2383</v>
      </c>
      <c r="AF1061">
        <v>1946.6999999999998</v>
      </c>
      <c r="AJ1061" t="s">
        <v>2767</v>
      </c>
      <c r="AK1061">
        <v>83.49</v>
      </c>
      <c r="AN1061" t="s">
        <v>847</v>
      </c>
      <c r="AO1061">
        <v>11.682000000000002</v>
      </c>
      <c r="AQ1061" t="s">
        <v>847</v>
      </c>
      <c r="AR1061">
        <v>11.682000000000002</v>
      </c>
      <c r="AV1061" t="s">
        <v>847</v>
      </c>
      <c r="AW1061">
        <v>11.682000000000002</v>
      </c>
      <c r="BA1061" t="s">
        <v>609</v>
      </c>
      <c r="BB1061" t="s">
        <v>10948</v>
      </c>
      <c r="BC1061">
        <v>388.70400000000006</v>
      </c>
      <c r="BE1061" t="s">
        <v>230</v>
      </c>
      <c r="BF1061" t="s">
        <v>10948</v>
      </c>
      <c r="BG1061">
        <v>29.880000000000003</v>
      </c>
      <c r="BI1061" t="s">
        <v>2870</v>
      </c>
      <c r="BJ1061" t="s">
        <v>10948</v>
      </c>
      <c r="BK1061">
        <v>82.128</v>
      </c>
      <c r="BO1061" t="s">
        <v>79</v>
      </c>
      <c r="BP1061">
        <v>37.94</v>
      </c>
    </row>
    <row r="1062" spans="1:68" x14ac:dyDescent="0.25">
      <c r="A1062" t="s">
        <v>2166</v>
      </c>
      <c r="B1062" t="s">
        <v>10948</v>
      </c>
      <c r="C1062" t="s">
        <v>12</v>
      </c>
      <c r="D1062">
        <v>8749.9500000000007</v>
      </c>
      <c r="H1062" s="1">
        <v>42907</v>
      </c>
      <c r="I1062">
        <v>595.65599999999995</v>
      </c>
      <c r="K1062" s="1">
        <v>42907</v>
      </c>
      <c r="L1062">
        <v>595.65599999999995</v>
      </c>
      <c r="N1062" s="1">
        <v>41868</v>
      </c>
      <c r="O1062">
        <v>500.34199999999998</v>
      </c>
      <c r="Q1062" s="1">
        <v>42674</v>
      </c>
      <c r="R1062">
        <v>3750.4990000000007</v>
      </c>
      <c r="T1062" s="1">
        <v>42401</v>
      </c>
      <c r="U1062">
        <v>161.97</v>
      </c>
      <c r="Y1062" t="s">
        <v>2374</v>
      </c>
      <c r="Z1062">
        <v>264.43799999999999</v>
      </c>
      <c r="AB1062" t="s">
        <v>847</v>
      </c>
      <c r="AC1062">
        <v>11.682000000000002</v>
      </c>
      <c r="AE1062" t="s">
        <v>1506</v>
      </c>
      <c r="AF1062">
        <v>2389.125</v>
      </c>
      <c r="AJ1062" t="s">
        <v>847</v>
      </c>
      <c r="AK1062">
        <v>11.682000000000002</v>
      </c>
      <c r="AN1062" t="s">
        <v>2374</v>
      </c>
      <c r="AO1062">
        <v>264.43799999999999</v>
      </c>
      <c r="AQ1062" t="s">
        <v>2374</v>
      </c>
      <c r="AR1062">
        <v>264.43799999999999</v>
      </c>
      <c r="AV1062" t="s">
        <v>2374</v>
      </c>
      <c r="AW1062">
        <v>264.43799999999999</v>
      </c>
      <c r="BA1062" t="s">
        <v>1933</v>
      </c>
      <c r="BB1062" t="s">
        <v>10948</v>
      </c>
      <c r="BC1062">
        <v>501.31279999999998</v>
      </c>
      <c r="BE1062" t="s">
        <v>664</v>
      </c>
      <c r="BF1062" t="s">
        <v>10948</v>
      </c>
      <c r="BG1062">
        <v>29.800000000000004</v>
      </c>
      <c r="BI1062" t="s">
        <v>2729</v>
      </c>
      <c r="BJ1062" t="s">
        <v>10948</v>
      </c>
      <c r="BK1062">
        <v>19.200000000000003</v>
      </c>
      <c r="BO1062" t="s">
        <v>79</v>
      </c>
      <c r="BP1062">
        <v>37.68</v>
      </c>
    </row>
    <row r="1063" spans="1:68" x14ac:dyDescent="0.25">
      <c r="A1063" t="s">
        <v>562</v>
      </c>
      <c r="B1063" t="s">
        <v>10948</v>
      </c>
      <c r="C1063" t="s">
        <v>12</v>
      </c>
      <c r="D1063">
        <v>60.12</v>
      </c>
      <c r="H1063" s="1">
        <v>42908</v>
      </c>
      <c r="I1063">
        <v>579.01900000000001</v>
      </c>
      <c r="K1063" s="1">
        <v>42908</v>
      </c>
      <c r="L1063">
        <v>579.01900000000001</v>
      </c>
      <c r="N1063" s="1">
        <v>41867</v>
      </c>
      <c r="O1063">
        <v>853.09199999999987</v>
      </c>
      <c r="Q1063" s="1">
        <v>42677</v>
      </c>
      <c r="R1063">
        <v>3802.7960000000003</v>
      </c>
      <c r="T1063" s="1">
        <v>42051</v>
      </c>
      <c r="U1063">
        <v>160.43</v>
      </c>
      <c r="Y1063" t="s">
        <v>3010</v>
      </c>
      <c r="Z1063">
        <v>1231.692</v>
      </c>
      <c r="AB1063" t="s">
        <v>2374</v>
      </c>
      <c r="AC1063">
        <v>264.43799999999999</v>
      </c>
      <c r="AE1063" t="s">
        <v>1980</v>
      </c>
      <c r="AF1063">
        <v>1501.8980000000004</v>
      </c>
      <c r="AJ1063" t="s">
        <v>2374</v>
      </c>
      <c r="AK1063">
        <v>264.43799999999999</v>
      </c>
      <c r="AN1063" t="s">
        <v>3010</v>
      </c>
      <c r="AO1063">
        <v>1231.692</v>
      </c>
      <c r="AQ1063" t="s">
        <v>3010</v>
      </c>
      <c r="AR1063">
        <v>1231.692</v>
      </c>
      <c r="AV1063" t="s">
        <v>3010</v>
      </c>
      <c r="AW1063">
        <v>1231.692</v>
      </c>
      <c r="BA1063" t="s">
        <v>2887</v>
      </c>
      <c r="BB1063" t="s">
        <v>10948</v>
      </c>
      <c r="BC1063">
        <v>781.86399999999992</v>
      </c>
      <c r="BE1063" t="s">
        <v>1540</v>
      </c>
      <c r="BF1063" t="s">
        <v>10948</v>
      </c>
      <c r="BG1063">
        <v>29.375999999999998</v>
      </c>
      <c r="BI1063" t="s">
        <v>1078</v>
      </c>
      <c r="BJ1063" t="s">
        <v>10948</v>
      </c>
      <c r="BK1063">
        <v>1119.2400000000002</v>
      </c>
      <c r="BO1063" t="s">
        <v>79</v>
      </c>
      <c r="BP1063">
        <v>35.119999999999997</v>
      </c>
    </row>
    <row r="1064" spans="1:68" x14ac:dyDescent="0.25">
      <c r="A1064" t="s">
        <v>2215</v>
      </c>
      <c r="B1064" t="s">
        <v>10948</v>
      </c>
      <c r="C1064" t="s">
        <v>21</v>
      </c>
      <c r="D1064">
        <v>40.46</v>
      </c>
      <c r="H1064" s="1">
        <v>42910</v>
      </c>
      <c r="I1064">
        <v>1287.6140000000003</v>
      </c>
      <c r="K1064" s="1">
        <v>42910</v>
      </c>
      <c r="L1064">
        <v>1287.6140000000003</v>
      </c>
      <c r="N1064" s="1">
        <v>41866</v>
      </c>
      <c r="O1064">
        <v>842.78199999999993</v>
      </c>
      <c r="Q1064" s="1">
        <v>42681</v>
      </c>
      <c r="R1064">
        <v>3810.4639999999999</v>
      </c>
      <c r="T1064" s="1">
        <v>42673</v>
      </c>
      <c r="U1064">
        <v>159.00200000000001</v>
      </c>
      <c r="Y1064" t="s">
        <v>85</v>
      </c>
      <c r="Z1064">
        <v>19.007999999999999</v>
      </c>
      <c r="AB1064" t="s">
        <v>3010</v>
      </c>
      <c r="AC1064">
        <v>1231.692</v>
      </c>
      <c r="AE1064" t="s">
        <v>1788</v>
      </c>
      <c r="AF1064">
        <v>251.2</v>
      </c>
      <c r="AJ1064" t="s">
        <v>3010</v>
      </c>
      <c r="AK1064">
        <v>1231.692</v>
      </c>
      <c r="AN1064" t="s">
        <v>85</v>
      </c>
      <c r="AO1064">
        <v>19.007999999999999</v>
      </c>
      <c r="AQ1064" t="s">
        <v>85</v>
      </c>
      <c r="AR1064">
        <v>19.007999999999999</v>
      </c>
      <c r="AV1064" t="s">
        <v>85</v>
      </c>
      <c r="AW1064">
        <v>19.007999999999999</v>
      </c>
      <c r="BA1064" t="s">
        <v>1913</v>
      </c>
      <c r="BB1064" t="s">
        <v>10948</v>
      </c>
      <c r="BC1064">
        <v>341.96</v>
      </c>
      <c r="BE1064" t="s">
        <v>290</v>
      </c>
      <c r="BF1064" t="s">
        <v>10948</v>
      </c>
      <c r="BG1064">
        <v>29.339999999999996</v>
      </c>
      <c r="BI1064" t="s">
        <v>1326</v>
      </c>
      <c r="BJ1064" t="s">
        <v>10948</v>
      </c>
      <c r="BK1064">
        <v>173.64</v>
      </c>
      <c r="BO1064" t="s">
        <v>79</v>
      </c>
      <c r="BP1064">
        <v>34.848000000000006</v>
      </c>
    </row>
    <row r="1065" spans="1:68" x14ac:dyDescent="0.25">
      <c r="A1065" t="s">
        <v>843</v>
      </c>
      <c r="B1065" t="s">
        <v>10948</v>
      </c>
      <c r="C1065" t="s">
        <v>12</v>
      </c>
      <c r="D1065">
        <v>29</v>
      </c>
      <c r="H1065" s="1">
        <v>42911</v>
      </c>
      <c r="I1065">
        <v>1508.3520000000001</v>
      </c>
      <c r="K1065" s="1">
        <v>42911</v>
      </c>
      <c r="L1065">
        <v>1508.3520000000001</v>
      </c>
      <c r="N1065" s="1">
        <v>41863</v>
      </c>
      <c r="O1065">
        <v>1832.38</v>
      </c>
      <c r="Q1065" s="1">
        <v>42632</v>
      </c>
      <c r="R1065">
        <v>3839.3119999999999</v>
      </c>
      <c r="T1065" s="1">
        <v>42523</v>
      </c>
      <c r="U1065">
        <v>157.84399999999999</v>
      </c>
      <c r="Y1065" t="s">
        <v>997</v>
      </c>
      <c r="Z1065">
        <v>146.55599999999998</v>
      </c>
      <c r="AB1065" t="s">
        <v>85</v>
      </c>
      <c r="AC1065">
        <v>19.007999999999999</v>
      </c>
      <c r="AE1065" t="s">
        <v>2269</v>
      </c>
      <c r="AF1065">
        <v>260.14800000000002</v>
      </c>
      <c r="AJ1065" t="s">
        <v>85</v>
      </c>
      <c r="AK1065">
        <v>19.007999999999999</v>
      </c>
      <c r="AN1065" t="s">
        <v>997</v>
      </c>
      <c r="AO1065">
        <v>146.55599999999998</v>
      </c>
      <c r="AQ1065" t="s">
        <v>997</v>
      </c>
      <c r="AR1065">
        <v>146.55599999999998</v>
      </c>
      <c r="AV1065" t="s">
        <v>997</v>
      </c>
      <c r="AW1065">
        <v>146.55599999999998</v>
      </c>
      <c r="BA1065" t="s">
        <v>1534</v>
      </c>
      <c r="BB1065" t="s">
        <v>10948</v>
      </c>
      <c r="BC1065">
        <v>1706.5080000000003</v>
      </c>
      <c r="BE1065" t="s">
        <v>1588</v>
      </c>
      <c r="BF1065" t="s">
        <v>10948</v>
      </c>
      <c r="BG1065">
        <v>29.24</v>
      </c>
      <c r="BI1065" t="s">
        <v>609</v>
      </c>
      <c r="BJ1065" t="s">
        <v>10948</v>
      </c>
      <c r="BK1065">
        <v>388.70400000000006</v>
      </c>
      <c r="BO1065" t="s">
        <v>79</v>
      </c>
      <c r="BP1065">
        <v>34.248000000000005</v>
      </c>
    </row>
    <row r="1066" spans="1:68" x14ac:dyDescent="0.25">
      <c r="C1066" t="s">
        <v>21</v>
      </c>
      <c r="D1066">
        <v>116</v>
      </c>
      <c r="H1066" s="1">
        <v>42912</v>
      </c>
      <c r="I1066">
        <v>4224.1360000000004</v>
      </c>
      <c r="K1066" s="1">
        <v>42912</v>
      </c>
      <c r="L1066">
        <v>4224.1360000000004</v>
      </c>
      <c r="N1066" s="1">
        <v>41862</v>
      </c>
      <c r="O1066">
        <v>451.62</v>
      </c>
      <c r="Q1066" s="1">
        <v>42985</v>
      </c>
      <c r="R1066">
        <v>3848.565000000001</v>
      </c>
      <c r="T1066" s="1">
        <v>42134</v>
      </c>
      <c r="U1066">
        <v>154.44200000000001</v>
      </c>
      <c r="Y1066" t="s">
        <v>2401</v>
      </c>
      <c r="Z1066">
        <v>503.28</v>
      </c>
      <c r="AB1066" t="s">
        <v>997</v>
      </c>
      <c r="AC1066">
        <v>146.55599999999998</v>
      </c>
      <c r="AE1066" t="s">
        <v>3117</v>
      </c>
      <c r="AF1066">
        <v>32.868000000000002</v>
      </c>
      <c r="AJ1066" t="s">
        <v>997</v>
      </c>
      <c r="AK1066">
        <v>146.55599999999998</v>
      </c>
      <c r="AN1066" t="s">
        <v>2401</v>
      </c>
      <c r="AO1066">
        <v>503.28</v>
      </c>
      <c r="AQ1066" t="s">
        <v>2401</v>
      </c>
      <c r="AR1066">
        <v>503.28</v>
      </c>
      <c r="AV1066" t="s">
        <v>2401</v>
      </c>
      <c r="AW1066">
        <v>503.28</v>
      </c>
      <c r="BA1066" t="s">
        <v>2001</v>
      </c>
      <c r="BB1066" t="s">
        <v>10948</v>
      </c>
      <c r="BC1066">
        <v>273.666</v>
      </c>
      <c r="BE1066" t="s">
        <v>1536</v>
      </c>
      <c r="BF1066" t="s">
        <v>10948</v>
      </c>
      <c r="BG1066">
        <v>29.2</v>
      </c>
      <c r="BI1066" t="s">
        <v>1933</v>
      </c>
      <c r="BJ1066" t="s">
        <v>10948</v>
      </c>
      <c r="BK1066">
        <v>501.31279999999998</v>
      </c>
      <c r="BO1066" t="s">
        <v>79</v>
      </c>
      <c r="BP1066">
        <v>33.92</v>
      </c>
    </row>
    <row r="1067" spans="1:68" x14ac:dyDescent="0.25">
      <c r="A1067" t="s">
        <v>111</v>
      </c>
      <c r="B1067" t="s">
        <v>10948</v>
      </c>
      <c r="C1067" t="s">
        <v>12</v>
      </c>
      <c r="D1067">
        <v>705.54399999999998</v>
      </c>
      <c r="H1067" s="1">
        <v>42913</v>
      </c>
      <c r="I1067">
        <v>1644.9059999999999</v>
      </c>
      <c r="K1067" s="1">
        <v>42913</v>
      </c>
      <c r="L1067">
        <v>1644.9059999999999</v>
      </c>
      <c r="N1067" s="1">
        <v>41860</v>
      </c>
      <c r="O1067">
        <v>3605.6849999999999</v>
      </c>
      <c r="Q1067" s="1">
        <v>42146</v>
      </c>
      <c r="R1067">
        <v>3862.0980000000004</v>
      </c>
      <c r="T1067" s="1">
        <v>42116</v>
      </c>
      <c r="U1067">
        <v>152.916</v>
      </c>
      <c r="Y1067" t="s">
        <v>2666</v>
      </c>
      <c r="Z1067">
        <v>232.76400000000001</v>
      </c>
      <c r="AB1067" t="s">
        <v>2401</v>
      </c>
      <c r="AC1067">
        <v>503.28</v>
      </c>
      <c r="AE1067" t="s">
        <v>2897</v>
      </c>
      <c r="AF1067">
        <v>29.97</v>
      </c>
      <c r="AJ1067" t="s">
        <v>2401</v>
      </c>
      <c r="AK1067">
        <v>503.28</v>
      </c>
      <c r="AN1067" t="s">
        <v>2666</v>
      </c>
      <c r="AO1067">
        <v>232.76400000000001</v>
      </c>
      <c r="AQ1067" t="s">
        <v>2666</v>
      </c>
      <c r="AR1067">
        <v>232.76400000000001</v>
      </c>
      <c r="AV1067" t="s">
        <v>2666</v>
      </c>
      <c r="AW1067">
        <v>232.76400000000001</v>
      </c>
      <c r="BA1067" t="s">
        <v>2329</v>
      </c>
      <c r="BB1067" t="s">
        <v>10948</v>
      </c>
      <c r="BC1067">
        <v>451.13599999999997</v>
      </c>
      <c r="BE1067" t="s">
        <v>774</v>
      </c>
      <c r="BF1067" t="s">
        <v>10948</v>
      </c>
      <c r="BG1067">
        <v>29.117999999999999</v>
      </c>
      <c r="BI1067" t="s">
        <v>2887</v>
      </c>
      <c r="BJ1067" t="s">
        <v>10948</v>
      </c>
      <c r="BK1067">
        <v>781.86399999999992</v>
      </c>
      <c r="BO1067" t="s">
        <v>79</v>
      </c>
      <c r="BP1067">
        <v>33.568000000000005</v>
      </c>
    </row>
    <row r="1068" spans="1:68" x14ac:dyDescent="0.25">
      <c r="A1068" t="s">
        <v>2685</v>
      </c>
      <c r="B1068" t="s">
        <v>10948</v>
      </c>
      <c r="C1068" t="s">
        <v>55</v>
      </c>
      <c r="D1068">
        <v>9.3280000000000012</v>
      </c>
      <c r="H1068" s="1">
        <v>42915</v>
      </c>
      <c r="I1068">
        <v>4521.9911999999995</v>
      </c>
      <c r="K1068" s="1">
        <v>42915</v>
      </c>
      <c r="L1068">
        <v>4521.9911999999995</v>
      </c>
      <c r="N1068" s="1">
        <v>41859</v>
      </c>
      <c r="O1068">
        <v>3955.6290000000004</v>
      </c>
      <c r="Q1068" s="1">
        <v>43079</v>
      </c>
      <c r="R1068">
        <v>3873.5589999999997</v>
      </c>
      <c r="T1068" s="1">
        <v>42593</v>
      </c>
      <c r="U1068">
        <v>151.82</v>
      </c>
      <c r="Y1068" t="s">
        <v>708</v>
      </c>
      <c r="Z1068">
        <v>15.760000000000002</v>
      </c>
      <c r="AB1068" t="s">
        <v>2666</v>
      </c>
      <c r="AC1068">
        <v>232.76400000000001</v>
      </c>
      <c r="AE1068" t="s">
        <v>2522</v>
      </c>
      <c r="AF1068">
        <v>9070.9440000000013</v>
      </c>
      <c r="AJ1068" t="s">
        <v>2666</v>
      </c>
      <c r="AK1068">
        <v>232.76400000000001</v>
      </c>
      <c r="AN1068" t="s">
        <v>708</v>
      </c>
      <c r="AO1068">
        <v>15.760000000000002</v>
      </c>
      <c r="AQ1068" t="s">
        <v>708</v>
      </c>
      <c r="AR1068">
        <v>15.760000000000002</v>
      </c>
      <c r="AV1068" t="s">
        <v>708</v>
      </c>
      <c r="AW1068">
        <v>15.760000000000002</v>
      </c>
      <c r="BA1068" t="s">
        <v>780</v>
      </c>
      <c r="BB1068" t="s">
        <v>10948</v>
      </c>
      <c r="BC1068">
        <v>136.78399999999999</v>
      </c>
      <c r="BE1068" t="s">
        <v>2022</v>
      </c>
      <c r="BF1068" t="s">
        <v>10948</v>
      </c>
      <c r="BG1068">
        <v>29.016000000000002</v>
      </c>
      <c r="BI1068" t="s">
        <v>1913</v>
      </c>
      <c r="BJ1068" t="s">
        <v>10948</v>
      </c>
      <c r="BK1068">
        <v>341.96</v>
      </c>
      <c r="BO1068" t="s">
        <v>79</v>
      </c>
      <c r="BP1068">
        <v>32.400000000000006</v>
      </c>
    </row>
    <row r="1069" spans="1:68" x14ac:dyDescent="0.25">
      <c r="C1069" t="s">
        <v>79</v>
      </c>
      <c r="D1069">
        <v>18.656000000000002</v>
      </c>
      <c r="H1069" s="1">
        <v>42916</v>
      </c>
      <c r="I1069">
        <v>4721.9769999999999</v>
      </c>
      <c r="K1069" s="1">
        <v>42916</v>
      </c>
      <c r="L1069">
        <v>4721.9769999999999</v>
      </c>
      <c r="N1069" s="1">
        <v>41857</v>
      </c>
      <c r="O1069">
        <v>262.89</v>
      </c>
      <c r="Q1069" s="1">
        <v>42710</v>
      </c>
      <c r="R1069">
        <v>3878.2760000000003</v>
      </c>
      <c r="T1069" s="1">
        <v>41654</v>
      </c>
      <c r="U1069">
        <v>149.94999999999999</v>
      </c>
      <c r="Y1069" t="s">
        <v>2979</v>
      </c>
      <c r="Z1069">
        <v>296.64</v>
      </c>
      <c r="AB1069" t="s">
        <v>708</v>
      </c>
      <c r="AC1069">
        <v>15.760000000000002</v>
      </c>
      <c r="AE1069" t="s">
        <v>2318</v>
      </c>
      <c r="AF1069">
        <v>7.0720000000000001</v>
      </c>
      <c r="AJ1069" t="s">
        <v>708</v>
      </c>
      <c r="AK1069">
        <v>15.760000000000002</v>
      </c>
      <c r="AN1069" t="s">
        <v>2979</v>
      </c>
      <c r="AO1069">
        <v>296.64</v>
      </c>
      <c r="AQ1069" t="s">
        <v>2979</v>
      </c>
      <c r="AR1069">
        <v>296.64</v>
      </c>
      <c r="AV1069" t="s">
        <v>2979</v>
      </c>
      <c r="AW1069">
        <v>296.64</v>
      </c>
      <c r="BA1069" t="s">
        <v>2213</v>
      </c>
      <c r="BB1069" t="s">
        <v>10948</v>
      </c>
      <c r="BC1069">
        <v>30.56</v>
      </c>
      <c r="BE1069" t="s">
        <v>1327</v>
      </c>
      <c r="BF1069" t="s">
        <v>10948</v>
      </c>
      <c r="BG1069">
        <v>29</v>
      </c>
      <c r="BI1069" t="s">
        <v>1534</v>
      </c>
      <c r="BJ1069" t="s">
        <v>10948</v>
      </c>
      <c r="BK1069">
        <v>1706.5080000000003</v>
      </c>
      <c r="BO1069" t="s">
        <v>79</v>
      </c>
      <c r="BP1069">
        <v>30.4</v>
      </c>
    </row>
    <row r="1070" spans="1:68" x14ac:dyDescent="0.25">
      <c r="A1070" t="s">
        <v>1383</v>
      </c>
      <c r="B1070" t="s">
        <v>10948</v>
      </c>
      <c r="C1070" t="s">
        <v>55</v>
      </c>
      <c r="D1070">
        <v>75.959999999999994</v>
      </c>
      <c r="H1070" s="1">
        <v>42917</v>
      </c>
      <c r="I1070">
        <v>639.83000000000004</v>
      </c>
      <c r="K1070" s="1">
        <v>42917</v>
      </c>
      <c r="L1070">
        <v>639.83000000000004</v>
      </c>
      <c r="N1070" s="1">
        <v>41856</v>
      </c>
      <c r="O1070">
        <v>2408.7239999999997</v>
      </c>
      <c r="Q1070" s="1">
        <v>42558</v>
      </c>
      <c r="R1070">
        <v>3882.2310000000011</v>
      </c>
      <c r="T1070" s="1">
        <v>42380</v>
      </c>
      <c r="U1070">
        <v>149.44400000000002</v>
      </c>
      <c r="Y1070" t="s">
        <v>198</v>
      </c>
      <c r="Z1070">
        <v>374.072</v>
      </c>
      <c r="AB1070" t="s">
        <v>2979</v>
      </c>
      <c r="AC1070">
        <v>296.64</v>
      </c>
      <c r="AE1070" t="s">
        <v>1844</v>
      </c>
      <c r="AF1070">
        <v>175.422</v>
      </c>
      <c r="AJ1070" t="s">
        <v>2979</v>
      </c>
      <c r="AK1070">
        <v>296.64</v>
      </c>
      <c r="AN1070" t="s">
        <v>198</v>
      </c>
      <c r="AO1070">
        <v>374.072</v>
      </c>
      <c r="AQ1070" t="s">
        <v>198</v>
      </c>
      <c r="AR1070">
        <v>374.072</v>
      </c>
      <c r="AV1070" t="s">
        <v>198</v>
      </c>
      <c r="AW1070">
        <v>374.072</v>
      </c>
      <c r="BA1070" t="s">
        <v>3019</v>
      </c>
      <c r="BB1070" t="s">
        <v>10948</v>
      </c>
      <c r="BC1070">
        <v>43.86</v>
      </c>
      <c r="BE1070" t="s">
        <v>434</v>
      </c>
      <c r="BF1070" t="s">
        <v>10948</v>
      </c>
      <c r="BG1070">
        <v>28.979999999999997</v>
      </c>
      <c r="BI1070" t="s">
        <v>2001</v>
      </c>
      <c r="BJ1070" t="s">
        <v>10948</v>
      </c>
      <c r="BK1070">
        <v>273.666</v>
      </c>
      <c r="BO1070" t="s">
        <v>79</v>
      </c>
      <c r="BP1070">
        <v>30.336000000000002</v>
      </c>
    </row>
    <row r="1071" spans="1:68" x14ac:dyDescent="0.25">
      <c r="A1071" t="s">
        <v>841</v>
      </c>
      <c r="B1071" t="s">
        <v>10948</v>
      </c>
      <c r="C1071" t="s">
        <v>21</v>
      </c>
      <c r="D1071">
        <v>100.80000000000001</v>
      </c>
      <c r="H1071" s="1">
        <v>42918</v>
      </c>
      <c r="I1071">
        <v>169.19200000000001</v>
      </c>
      <c r="K1071" s="1">
        <v>42918</v>
      </c>
      <c r="L1071">
        <v>169.19200000000001</v>
      </c>
      <c r="N1071" s="1">
        <v>41855</v>
      </c>
      <c r="O1071">
        <v>2743.1540000000005</v>
      </c>
      <c r="Q1071" s="1">
        <v>42325</v>
      </c>
      <c r="R1071">
        <v>3885.9859999999999</v>
      </c>
      <c r="T1071" s="1">
        <v>41920</v>
      </c>
      <c r="U1071">
        <v>147.392</v>
      </c>
      <c r="Y1071" t="s">
        <v>2841</v>
      </c>
      <c r="Z1071">
        <v>2755.4000000000005</v>
      </c>
      <c r="AB1071" t="s">
        <v>198</v>
      </c>
      <c r="AC1071">
        <v>374.072</v>
      </c>
      <c r="AE1071" t="s">
        <v>2612</v>
      </c>
      <c r="AF1071">
        <v>395.78</v>
      </c>
      <c r="AJ1071" t="s">
        <v>198</v>
      </c>
      <c r="AK1071">
        <v>374.072</v>
      </c>
      <c r="AN1071" t="s">
        <v>2841</v>
      </c>
      <c r="AO1071">
        <v>2755.4000000000005</v>
      </c>
      <c r="AQ1071" t="s">
        <v>2841</v>
      </c>
      <c r="AR1071">
        <v>2755.4000000000005</v>
      </c>
      <c r="AV1071" t="s">
        <v>2841</v>
      </c>
      <c r="AW1071">
        <v>2755.4000000000005</v>
      </c>
      <c r="BA1071" t="s">
        <v>1611</v>
      </c>
      <c r="BB1071" t="s">
        <v>10948</v>
      </c>
      <c r="BC1071">
        <v>9.4499999999999993</v>
      </c>
      <c r="BE1071" t="s">
        <v>612</v>
      </c>
      <c r="BF1071" t="s">
        <v>10948</v>
      </c>
      <c r="BG1071">
        <v>28.911999999999999</v>
      </c>
      <c r="BI1071" t="s">
        <v>2329</v>
      </c>
      <c r="BJ1071" t="s">
        <v>10948</v>
      </c>
      <c r="BK1071">
        <v>451.13599999999997</v>
      </c>
      <c r="BO1071" t="s">
        <v>79</v>
      </c>
      <c r="BP1071">
        <v>30.056000000000004</v>
      </c>
    </row>
    <row r="1072" spans="1:68" x14ac:dyDescent="0.25">
      <c r="A1072" t="s">
        <v>958</v>
      </c>
      <c r="B1072" t="s">
        <v>10948</v>
      </c>
      <c r="C1072" t="s">
        <v>55</v>
      </c>
      <c r="D1072">
        <v>19.136000000000003</v>
      </c>
      <c r="H1072" s="1">
        <v>42919</v>
      </c>
      <c r="I1072">
        <v>6963.4040000000014</v>
      </c>
      <c r="K1072" s="1">
        <v>42919</v>
      </c>
      <c r="L1072">
        <v>6963.4040000000014</v>
      </c>
      <c r="N1072" s="1">
        <v>41854</v>
      </c>
      <c r="O1072">
        <v>477.99400000000003</v>
      </c>
      <c r="Q1072" s="1">
        <v>42678</v>
      </c>
      <c r="R1072">
        <v>3888.8180000000011</v>
      </c>
      <c r="T1072" s="1">
        <v>42537</v>
      </c>
      <c r="U1072">
        <v>147.27499999999998</v>
      </c>
      <c r="Y1072" t="s">
        <v>128</v>
      </c>
      <c r="Z1072">
        <v>1086.0119999999999</v>
      </c>
      <c r="AB1072" t="s">
        <v>2841</v>
      </c>
      <c r="AC1072">
        <v>2755.4000000000005</v>
      </c>
      <c r="AE1072" t="s">
        <v>500</v>
      </c>
      <c r="AF1072">
        <v>569.24</v>
      </c>
      <c r="AJ1072" t="s">
        <v>2841</v>
      </c>
      <c r="AK1072">
        <v>2755.4000000000005</v>
      </c>
      <c r="AN1072" t="s">
        <v>128</v>
      </c>
      <c r="AO1072">
        <v>1086.0119999999999</v>
      </c>
      <c r="AQ1072" t="s">
        <v>128</v>
      </c>
      <c r="AR1072">
        <v>1086.0119999999999</v>
      </c>
      <c r="AV1072" t="s">
        <v>128</v>
      </c>
      <c r="AW1072">
        <v>1086.0119999999999</v>
      </c>
      <c r="BA1072" t="s">
        <v>2672</v>
      </c>
      <c r="BB1072" t="s">
        <v>10948</v>
      </c>
      <c r="BC1072">
        <v>1007.9160000000001</v>
      </c>
      <c r="BE1072" t="s">
        <v>2211</v>
      </c>
      <c r="BF1072" t="s">
        <v>10948</v>
      </c>
      <c r="BG1072">
        <v>28.799999999999997</v>
      </c>
      <c r="BI1072" t="s">
        <v>780</v>
      </c>
      <c r="BJ1072" t="s">
        <v>10948</v>
      </c>
      <c r="BK1072">
        <v>136.78399999999999</v>
      </c>
      <c r="BO1072" t="s">
        <v>79</v>
      </c>
      <c r="BP1072">
        <v>29.61</v>
      </c>
    </row>
    <row r="1073" spans="1:68" x14ac:dyDescent="0.25">
      <c r="C1073" t="s">
        <v>21</v>
      </c>
      <c r="D1073">
        <v>66.976000000000013</v>
      </c>
      <c r="H1073" s="1">
        <v>42921</v>
      </c>
      <c r="I1073">
        <v>476.35399999999998</v>
      </c>
      <c r="K1073" s="1">
        <v>42921</v>
      </c>
      <c r="L1073">
        <v>476.35399999999998</v>
      </c>
      <c r="N1073" s="1">
        <v>41853</v>
      </c>
      <c r="O1073">
        <v>886.28</v>
      </c>
      <c r="Q1073" s="1">
        <v>42903</v>
      </c>
      <c r="R1073">
        <v>3896.672</v>
      </c>
      <c r="T1073" s="1">
        <v>42413</v>
      </c>
      <c r="U1073">
        <v>146.82</v>
      </c>
      <c r="Y1073" t="s">
        <v>965</v>
      </c>
      <c r="Z1073">
        <v>54.474000000000004</v>
      </c>
      <c r="AB1073" t="s">
        <v>128</v>
      </c>
      <c r="AC1073">
        <v>1086.0119999999999</v>
      </c>
      <c r="AE1073" t="s">
        <v>822</v>
      </c>
      <c r="AF1073">
        <v>857.37600000000009</v>
      </c>
      <c r="AJ1073" t="s">
        <v>128</v>
      </c>
      <c r="AK1073">
        <v>1086.0119999999999</v>
      </c>
      <c r="AN1073" t="s">
        <v>965</v>
      </c>
      <c r="AO1073">
        <v>54.474000000000004</v>
      </c>
      <c r="AQ1073" t="s">
        <v>965</v>
      </c>
      <c r="AR1073">
        <v>54.474000000000004</v>
      </c>
      <c r="AV1073" t="s">
        <v>965</v>
      </c>
      <c r="AW1073">
        <v>54.474000000000004</v>
      </c>
      <c r="BA1073" t="s">
        <v>413</v>
      </c>
      <c r="BB1073" t="s">
        <v>10948</v>
      </c>
      <c r="BC1073">
        <v>17.584000000000003</v>
      </c>
      <c r="BE1073" t="s">
        <v>3250</v>
      </c>
      <c r="BF1073" t="s">
        <v>10948</v>
      </c>
      <c r="BG1073">
        <v>28.512000000000004</v>
      </c>
      <c r="BI1073" t="s">
        <v>2213</v>
      </c>
      <c r="BJ1073" t="s">
        <v>10948</v>
      </c>
      <c r="BK1073">
        <v>30.56</v>
      </c>
      <c r="BO1073" t="s">
        <v>79</v>
      </c>
      <c r="BP1073">
        <v>28.704000000000004</v>
      </c>
    </row>
    <row r="1074" spans="1:68" x14ac:dyDescent="0.25">
      <c r="A1074" t="s">
        <v>1273</v>
      </c>
      <c r="B1074" t="s">
        <v>10948</v>
      </c>
      <c r="C1074" t="s">
        <v>21</v>
      </c>
      <c r="D1074">
        <v>169.56800000000001</v>
      </c>
      <c r="H1074" s="1">
        <v>42922</v>
      </c>
      <c r="I1074">
        <v>380.37800000000004</v>
      </c>
      <c r="K1074" s="1">
        <v>42922</v>
      </c>
      <c r="L1074">
        <v>380.37800000000004</v>
      </c>
      <c r="N1074" s="1">
        <v>41852</v>
      </c>
      <c r="O1074">
        <v>228.32800000000003</v>
      </c>
      <c r="Q1074" s="1">
        <v>43083</v>
      </c>
      <c r="R1074">
        <v>3897.7139999999999</v>
      </c>
      <c r="T1074" s="1">
        <v>41724</v>
      </c>
      <c r="U1074">
        <v>145.13000000000002</v>
      </c>
      <c r="Y1074" t="s">
        <v>846</v>
      </c>
      <c r="Z1074">
        <v>257.74200000000002</v>
      </c>
      <c r="AB1074" t="s">
        <v>965</v>
      </c>
      <c r="AC1074">
        <v>54.474000000000004</v>
      </c>
      <c r="AE1074" t="s">
        <v>1371</v>
      </c>
      <c r="AF1074">
        <v>169.83200000000002</v>
      </c>
      <c r="AJ1074" t="s">
        <v>965</v>
      </c>
      <c r="AK1074">
        <v>54.474000000000004</v>
      </c>
      <c r="AN1074" t="s">
        <v>846</v>
      </c>
      <c r="AO1074">
        <v>257.74200000000002</v>
      </c>
      <c r="AQ1074" t="s">
        <v>846</v>
      </c>
      <c r="AR1074">
        <v>257.74200000000002</v>
      </c>
      <c r="AV1074" t="s">
        <v>846</v>
      </c>
      <c r="AW1074">
        <v>257.74200000000002</v>
      </c>
      <c r="BA1074" t="s">
        <v>1973</v>
      </c>
      <c r="BB1074" t="s">
        <v>10948</v>
      </c>
      <c r="BC1074">
        <v>183.84</v>
      </c>
      <c r="BE1074" t="s">
        <v>2005</v>
      </c>
      <c r="BF1074" t="s">
        <v>10948</v>
      </c>
      <c r="BG1074">
        <v>28.512000000000004</v>
      </c>
      <c r="BI1074" t="s">
        <v>3019</v>
      </c>
      <c r="BJ1074" t="s">
        <v>10948</v>
      </c>
      <c r="BK1074">
        <v>43.86</v>
      </c>
      <c r="BO1074" t="s">
        <v>79</v>
      </c>
      <c r="BP1074">
        <v>28</v>
      </c>
    </row>
    <row r="1075" spans="1:68" x14ac:dyDescent="0.25">
      <c r="A1075" t="s">
        <v>2256</v>
      </c>
      <c r="B1075" t="s">
        <v>10948</v>
      </c>
      <c r="C1075" t="s">
        <v>12</v>
      </c>
      <c r="D1075">
        <v>46</v>
      </c>
      <c r="H1075" s="1">
        <v>42923</v>
      </c>
      <c r="I1075">
        <v>1620.25</v>
      </c>
      <c r="K1075" s="1">
        <v>42923</v>
      </c>
      <c r="L1075">
        <v>1620.25</v>
      </c>
      <c r="N1075" s="1">
        <v>41850</v>
      </c>
      <c r="O1075">
        <v>1367.84</v>
      </c>
      <c r="Q1075" s="1">
        <v>42265</v>
      </c>
      <c r="R1075">
        <v>3924.3200000000006</v>
      </c>
      <c r="T1075" s="1">
        <v>42691</v>
      </c>
      <c r="U1075">
        <v>142.684</v>
      </c>
      <c r="Y1075" t="s">
        <v>2577</v>
      </c>
      <c r="Z1075">
        <v>76.835999999999999</v>
      </c>
      <c r="AB1075" t="s">
        <v>846</v>
      </c>
      <c r="AC1075">
        <v>257.74200000000002</v>
      </c>
      <c r="AE1075" t="s">
        <v>1113</v>
      </c>
      <c r="AF1075">
        <v>596.62199999999996</v>
      </c>
      <c r="AJ1075" t="s">
        <v>846</v>
      </c>
      <c r="AK1075">
        <v>257.74200000000002</v>
      </c>
      <c r="AN1075" t="s">
        <v>2577</v>
      </c>
      <c r="AO1075">
        <v>76.835999999999999</v>
      </c>
      <c r="AQ1075" t="s">
        <v>2577</v>
      </c>
      <c r="AR1075">
        <v>76.835999999999999</v>
      </c>
      <c r="AV1075" t="s">
        <v>2577</v>
      </c>
      <c r="AW1075">
        <v>76.835999999999999</v>
      </c>
      <c r="BA1075" t="s">
        <v>301</v>
      </c>
      <c r="BB1075" t="s">
        <v>10948</v>
      </c>
      <c r="BC1075">
        <v>71.12</v>
      </c>
      <c r="BE1075" t="s">
        <v>555</v>
      </c>
      <c r="BF1075" t="s">
        <v>10948</v>
      </c>
      <c r="BG1075">
        <v>28.5</v>
      </c>
      <c r="BI1075" t="s">
        <v>1611</v>
      </c>
      <c r="BJ1075" t="s">
        <v>10948</v>
      </c>
      <c r="BK1075">
        <v>9.4499999999999993</v>
      </c>
      <c r="BO1075" t="s">
        <v>79</v>
      </c>
      <c r="BP1075">
        <v>25.32</v>
      </c>
    </row>
    <row r="1076" spans="1:68" x14ac:dyDescent="0.25">
      <c r="A1076" t="s">
        <v>1419</v>
      </c>
      <c r="B1076" t="s">
        <v>10948</v>
      </c>
      <c r="C1076" t="s">
        <v>79</v>
      </c>
      <c r="D1076">
        <v>1989.3850000000002</v>
      </c>
      <c r="H1076" s="1">
        <v>42924</v>
      </c>
      <c r="I1076">
        <v>1980.2640000000001</v>
      </c>
      <c r="K1076" s="1">
        <v>42924</v>
      </c>
      <c r="L1076">
        <v>1980.2640000000001</v>
      </c>
      <c r="N1076" s="1">
        <v>41848</v>
      </c>
      <c r="O1076">
        <v>193.15199999999999</v>
      </c>
      <c r="Q1076" s="1">
        <v>42594</v>
      </c>
      <c r="R1076">
        <v>3951.9605000000001</v>
      </c>
      <c r="T1076" s="1">
        <v>42490</v>
      </c>
      <c r="U1076">
        <v>142.208</v>
      </c>
      <c r="Y1076" t="s">
        <v>2991</v>
      </c>
      <c r="Z1076">
        <v>373.78</v>
      </c>
      <c r="AB1076" t="s">
        <v>2577</v>
      </c>
      <c r="AC1076">
        <v>76.835999999999999</v>
      </c>
      <c r="AE1076" t="s">
        <v>966</v>
      </c>
      <c r="AF1076">
        <v>803.69200000000001</v>
      </c>
      <c r="AJ1076" t="s">
        <v>2577</v>
      </c>
      <c r="AK1076">
        <v>76.835999999999999</v>
      </c>
      <c r="AN1076" t="s">
        <v>2991</v>
      </c>
      <c r="AO1076">
        <v>373.78</v>
      </c>
      <c r="AQ1076" t="s">
        <v>2991</v>
      </c>
      <c r="AR1076">
        <v>373.78</v>
      </c>
      <c r="AV1076" t="s">
        <v>2991</v>
      </c>
      <c r="AW1076">
        <v>373.78</v>
      </c>
      <c r="BA1076" t="s">
        <v>1089</v>
      </c>
      <c r="BB1076" t="s">
        <v>10948</v>
      </c>
      <c r="BC1076">
        <v>68.352000000000004</v>
      </c>
      <c r="BE1076" t="s">
        <v>2354</v>
      </c>
      <c r="BF1076" t="s">
        <v>10948</v>
      </c>
      <c r="BG1076">
        <v>28.35</v>
      </c>
      <c r="BI1076" t="s">
        <v>2672</v>
      </c>
      <c r="BJ1076" t="s">
        <v>10948</v>
      </c>
      <c r="BK1076">
        <v>1007.9160000000001</v>
      </c>
      <c r="BO1076" t="s">
        <v>79</v>
      </c>
      <c r="BP1076">
        <v>25.06</v>
      </c>
    </row>
    <row r="1077" spans="1:68" x14ac:dyDescent="0.25">
      <c r="C1077" t="s">
        <v>21</v>
      </c>
      <c r="D1077">
        <v>276.78400000000005</v>
      </c>
      <c r="H1077" s="1">
        <v>42925</v>
      </c>
      <c r="I1077">
        <v>1671.2139999999999</v>
      </c>
      <c r="K1077" s="1">
        <v>42925</v>
      </c>
      <c r="L1077">
        <v>1671.2139999999999</v>
      </c>
      <c r="N1077" s="1">
        <v>41847</v>
      </c>
      <c r="O1077">
        <v>580.05999999999995</v>
      </c>
      <c r="Q1077" s="1">
        <v>41859</v>
      </c>
      <c r="R1077">
        <v>3955.6290000000004</v>
      </c>
      <c r="T1077" s="1">
        <v>42659</v>
      </c>
      <c r="U1077">
        <v>142.18199999999999</v>
      </c>
      <c r="Y1077" t="s">
        <v>1818</v>
      </c>
      <c r="Z1077">
        <v>472.86</v>
      </c>
      <c r="AB1077" t="s">
        <v>2991</v>
      </c>
      <c r="AC1077">
        <v>373.78</v>
      </c>
      <c r="AE1077" t="s">
        <v>10943</v>
      </c>
      <c r="AF1077">
        <v>2297200.8602999551</v>
      </c>
      <c r="AJ1077" t="s">
        <v>2991</v>
      </c>
      <c r="AK1077">
        <v>373.78</v>
      </c>
      <c r="AN1077" t="s">
        <v>1818</v>
      </c>
      <c r="AO1077">
        <v>472.86</v>
      </c>
      <c r="AQ1077" t="s">
        <v>1818</v>
      </c>
      <c r="AR1077">
        <v>472.86</v>
      </c>
      <c r="AV1077" t="s">
        <v>1818</v>
      </c>
      <c r="AW1077">
        <v>472.86</v>
      </c>
      <c r="BA1077" t="s">
        <v>2630</v>
      </c>
      <c r="BB1077" t="s">
        <v>10948</v>
      </c>
      <c r="BC1077">
        <v>1199.9759999999999</v>
      </c>
      <c r="BE1077" t="s">
        <v>214</v>
      </c>
      <c r="BF1077" t="s">
        <v>10948</v>
      </c>
      <c r="BG1077">
        <v>28.28</v>
      </c>
      <c r="BI1077" t="s">
        <v>413</v>
      </c>
      <c r="BJ1077" t="s">
        <v>10948</v>
      </c>
      <c r="BK1077">
        <v>17.584000000000003</v>
      </c>
      <c r="BO1077" t="s">
        <v>79</v>
      </c>
      <c r="BP1077">
        <v>24.88</v>
      </c>
    </row>
    <row r="1078" spans="1:68" x14ac:dyDescent="0.25">
      <c r="A1078" t="s">
        <v>1376</v>
      </c>
      <c r="B1078" t="s">
        <v>10948</v>
      </c>
      <c r="C1078" t="s">
        <v>21</v>
      </c>
      <c r="D1078">
        <v>4535.9760000000006</v>
      </c>
      <c r="H1078" s="1">
        <v>42926</v>
      </c>
      <c r="I1078">
        <v>359.214</v>
      </c>
      <c r="K1078" s="1">
        <v>42926</v>
      </c>
      <c r="L1078">
        <v>359.214</v>
      </c>
      <c r="N1078" s="1">
        <v>41846</v>
      </c>
      <c r="O1078">
        <v>5039.9939999999997</v>
      </c>
      <c r="Q1078" s="1">
        <v>42692</v>
      </c>
      <c r="R1078">
        <v>3958.9319999999998</v>
      </c>
      <c r="T1078" s="1">
        <v>42100</v>
      </c>
      <c r="U1078">
        <v>140.00400000000002</v>
      </c>
      <c r="Y1078" t="s">
        <v>239</v>
      </c>
      <c r="Z1078">
        <v>136.27599999999998</v>
      </c>
      <c r="AB1078" t="s">
        <v>1818</v>
      </c>
      <c r="AC1078">
        <v>472.86</v>
      </c>
      <c r="AE1078" t="s">
        <v>748</v>
      </c>
      <c r="AF1078">
        <v>953.82</v>
      </c>
      <c r="AJ1078" t="s">
        <v>1818</v>
      </c>
      <c r="AK1078">
        <v>472.86</v>
      </c>
      <c r="AN1078" t="s">
        <v>239</v>
      </c>
      <c r="AO1078">
        <v>136.27599999999998</v>
      </c>
      <c r="AQ1078" t="s">
        <v>239</v>
      </c>
      <c r="AR1078">
        <v>136.27599999999998</v>
      </c>
      <c r="AV1078" t="s">
        <v>239</v>
      </c>
      <c r="AW1078">
        <v>136.27599999999998</v>
      </c>
      <c r="BA1078" t="s">
        <v>315</v>
      </c>
      <c r="BB1078" t="s">
        <v>10948</v>
      </c>
      <c r="BC1078">
        <v>34.049999999999997</v>
      </c>
      <c r="BE1078" t="s">
        <v>2685</v>
      </c>
      <c r="BF1078" t="s">
        <v>10948</v>
      </c>
      <c r="BG1078">
        <v>27.984000000000002</v>
      </c>
      <c r="BI1078" t="s">
        <v>1973</v>
      </c>
      <c r="BJ1078" t="s">
        <v>10948</v>
      </c>
      <c r="BK1078">
        <v>183.84</v>
      </c>
      <c r="BO1078" t="s">
        <v>79</v>
      </c>
      <c r="BP1078">
        <v>23.987999999999996</v>
      </c>
    </row>
    <row r="1079" spans="1:68" x14ac:dyDescent="0.25">
      <c r="A1079" t="s">
        <v>478</v>
      </c>
      <c r="B1079" t="s">
        <v>10948</v>
      </c>
      <c r="C1079" t="s">
        <v>21</v>
      </c>
      <c r="D1079">
        <v>1219.96</v>
      </c>
      <c r="H1079" s="1">
        <v>42927</v>
      </c>
      <c r="I1079">
        <v>1728.8919999999998</v>
      </c>
      <c r="K1079" s="1">
        <v>42927</v>
      </c>
      <c r="L1079">
        <v>1728.8919999999998</v>
      </c>
      <c r="N1079" s="1">
        <v>41845</v>
      </c>
      <c r="O1079">
        <v>8341.2899999999991</v>
      </c>
      <c r="Q1079" s="1">
        <v>41715</v>
      </c>
      <c r="R1079">
        <v>3960.3580000000002</v>
      </c>
      <c r="T1079" s="1">
        <v>41808</v>
      </c>
      <c r="U1079">
        <v>139.80000000000001</v>
      </c>
      <c r="Y1079" t="s">
        <v>1230</v>
      </c>
      <c r="Z1079">
        <v>536.04999999999995</v>
      </c>
      <c r="AB1079" t="s">
        <v>239</v>
      </c>
      <c r="AC1079">
        <v>136.27599999999998</v>
      </c>
      <c r="AE1079" t="s">
        <v>739</v>
      </c>
      <c r="AF1079">
        <v>2299.75</v>
      </c>
      <c r="AJ1079" t="s">
        <v>239</v>
      </c>
      <c r="AK1079">
        <v>136.27599999999998</v>
      </c>
      <c r="AN1079" t="s">
        <v>1230</v>
      </c>
      <c r="AO1079">
        <v>536.04999999999995</v>
      </c>
      <c r="AQ1079" t="s">
        <v>1230</v>
      </c>
      <c r="AR1079">
        <v>536.04999999999995</v>
      </c>
      <c r="AV1079" t="s">
        <v>1230</v>
      </c>
      <c r="AW1079">
        <v>536.04999999999995</v>
      </c>
      <c r="BA1079" t="s">
        <v>2419</v>
      </c>
      <c r="BB1079" t="s">
        <v>10948</v>
      </c>
      <c r="BC1079">
        <v>1398.3060000000003</v>
      </c>
      <c r="BE1079" t="s">
        <v>768</v>
      </c>
      <c r="BF1079" t="s">
        <v>10948</v>
      </c>
      <c r="BG1079">
        <v>27.96</v>
      </c>
      <c r="BI1079" t="s">
        <v>301</v>
      </c>
      <c r="BJ1079" t="s">
        <v>10948</v>
      </c>
      <c r="BK1079">
        <v>71.12</v>
      </c>
      <c r="BO1079" t="s">
        <v>79</v>
      </c>
      <c r="BP1079">
        <v>23.980000000000004</v>
      </c>
    </row>
    <row r="1080" spans="1:68" x14ac:dyDescent="0.25">
      <c r="A1080" t="s">
        <v>1847</v>
      </c>
      <c r="B1080" t="s">
        <v>10948</v>
      </c>
      <c r="C1080" t="s">
        <v>55</v>
      </c>
      <c r="D1080">
        <v>735.98</v>
      </c>
      <c r="H1080" s="1">
        <v>42928</v>
      </c>
      <c r="I1080">
        <v>3.8159999999999998</v>
      </c>
      <c r="K1080" s="1">
        <v>42928</v>
      </c>
      <c r="L1080">
        <v>3.8159999999999998</v>
      </c>
      <c r="N1080" s="1">
        <v>41843</v>
      </c>
      <c r="O1080">
        <v>2613.1840000000002</v>
      </c>
      <c r="Q1080" s="1">
        <v>42132</v>
      </c>
      <c r="R1080">
        <v>3981.9680000000003</v>
      </c>
      <c r="T1080" s="1">
        <v>42448</v>
      </c>
      <c r="U1080">
        <v>138.68000000000004</v>
      </c>
      <c r="Y1080" t="s">
        <v>2104</v>
      </c>
      <c r="Z1080">
        <v>556.45200000000011</v>
      </c>
      <c r="AB1080" t="s">
        <v>1230</v>
      </c>
      <c r="AC1080">
        <v>536.04999999999995</v>
      </c>
      <c r="AE1080" t="s">
        <v>1981</v>
      </c>
      <c r="AF1080">
        <v>3815.7880000000005</v>
      </c>
      <c r="AJ1080" t="s">
        <v>1230</v>
      </c>
      <c r="AK1080">
        <v>536.04999999999995</v>
      </c>
      <c r="AN1080" t="s">
        <v>2104</v>
      </c>
      <c r="AO1080">
        <v>556.45200000000011</v>
      </c>
      <c r="AQ1080" t="s">
        <v>2104</v>
      </c>
      <c r="AR1080">
        <v>556.45200000000011</v>
      </c>
      <c r="AV1080" t="s">
        <v>2104</v>
      </c>
      <c r="AW1080">
        <v>556.45200000000011</v>
      </c>
      <c r="BA1080" t="s">
        <v>879</v>
      </c>
      <c r="BB1080" t="s">
        <v>10948</v>
      </c>
      <c r="BC1080">
        <v>44.339999999999996</v>
      </c>
      <c r="BE1080" t="s">
        <v>1763</v>
      </c>
      <c r="BF1080" t="s">
        <v>10948</v>
      </c>
      <c r="BG1080">
        <v>27.92</v>
      </c>
      <c r="BI1080" t="s">
        <v>1089</v>
      </c>
      <c r="BJ1080" t="s">
        <v>10948</v>
      </c>
      <c r="BK1080">
        <v>68.352000000000004</v>
      </c>
      <c r="BO1080" t="s">
        <v>79</v>
      </c>
      <c r="BP1080">
        <v>23.975999999999999</v>
      </c>
    </row>
    <row r="1081" spans="1:68" x14ac:dyDescent="0.25">
      <c r="C1081" t="s">
        <v>79</v>
      </c>
      <c r="D1081">
        <v>588.78399999999999</v>
      </c>
      <c r="H1081" s="1">
        <v>42929</v>
      </c>
      <c r="I1081">
        <v>504.54199999999997</v>
      </c>
      <c r="K1081" s="1">
        <v>42929</v>
      </c>
      <c r="L1081">
        <v>504.54199999999997</v>
      </c>
      <c r="N1081" s="1">
        <v>41842</v>
      </c>
      <c r="O1081">
        <v>1348.3440000000003</v>
      </c>
      <c r="Q1081" s="1">
        <v>43049</v>
      </c>
      <c r="R1081">
        <v>4007.5480000000002</v>
      </c>
      <c r="T1081" s="1">
        <v>41929</v>
      </c>
      <c r="U1081">
        <v>136.06800000000001</v>
      </c>
      <c r="Y1081" t="s">
        <v>1950</v>
      </c>
      <c r="Z1081">
        <v>379.70400000000001</v>
      </c>
      <c r="AB1081" t="s">
        <v>2104</v>
      </c>
      <c r="AC1081">
        <v>556.45200000000011</v>
      </c>
      <c r="AE1081" t="s">
        <v>471</v>
      </c>
      <c r="AF1081">
        <v>375.73199999999997</v>
      </c>
      <c r="AJ1081" t="s">
        <v>2104</v>
      </c>
      <c r="AK1081">
        <v>556.45200000000011</v>
      </c>
      <c r="AN1081" t="s">
        <v>1950</v>
      </c>
      <c r="AO1081">
        <v>379.70400000000001</v>
      </c>
      <c r="AQ1081" t="s">
        <v>1950</v>
      </c>
      <c r="AR1081">
        <v>379.70400000000001</v>
      </c>
      <c r="AV1081" t="s">
        <v>1950</v>
      </c>
      <c r="AW1081">
        <v>379.70400000000001</v>
      </c>
      <c r="BA1081" t="s">
        <v>2155</v>
      </c>
      <c r="BB1081" t="s">
        <v>10948</v>
      </c>
      <c r="BC1081">
        <v>58.716000000000008</v>
      </c>
      <c r="BE1081" t="s">
        <v>1965</v>
      </c>
      <c r="BF1081" t="s">
        <v>10948</v>
      </c>
      <c r="BG1081">
        <v>27.888000000000005</v>
      </c>
      <c r="BI1081" t="s">
        <v>2630</v>
      </c>
      <c r="BJ1081" t="s">
        <v>10948</v>
      </c>
      <c r="BK1081">
        <v>1199.9759999999999</v>
      </c>
      <c r="BO1081" t="s">
        <v>79</v>
      </c>
      <c r="BP1081">
        <v>23.717999999999996</v>
      </c>
    </row>
    <row r="1082" spans="1:68" x14ac:dyDescent="0.25">
      <c r="A1082" t="s">
        <v>2889</v>
      </c>
      <c r="B1082" t="s">
        <v>10948</v>
      </c>
      <c r="C1082" t="s">
        <v>21</v>
      </c>
      <c r="D1082">
        <v>461.12</v>
      </c>
      <c r="H1082" s="1">
        <v>42930</v>
      </c>
      <c r="I1082">
        <v>3598.9340000000002</v>
      </c>
      <c r="K1082" s="1">
        <v>42930</v>
      </c>
      <c r="L1082">
        <v>3598.9340000000002</v>
      </c>
      <c r="N1082" s="1">
        <v>41841</v>
      </c>
      <c r="O1082">
        <v>1961.4820000000002</v>
      </c>
      <c r="Q1082" s="1">
        <v>43038</v>
      </c>
      <c r="R1082">
        <v>4025.73</v>
      </c>
      <c r="T1082" s="1">
        <v>42888</v>
      </c>
      <c r="U1082">
        <v>135.70599999999999</v>
      </c>
      <c r="Y1082" t="s">
        <v>468</v>
      </c>
      <c r="Z1082">
        <v>103.88</v>
      </c>
      <c r="AB1082" t="s">
        <v>1950</v>
      </c>
      <c r="AC1082">
        <v>379.70400000000001</v>
      </c>
      <c r="AE1082" t="s">
        <v>1516</v>
      </c>
      <c r="AF1082">
        <v>4166.884</v>
      </c>
      <c r="AJ1082" t="s">
        <v>1950</v>
      </c>
      <c r="AK1082">
        <v>379.70400000000001</v>
      </c>
      <c r="AN1082" t="s">
        <v>468</v>
      </c>
      <c r="AO1082">
        <v>103.88</v>
      </c>
      <c r="AQ1082" t="s">
        <v>468</v>
      </c>
      <c r="AR1082">
        <v>103.88</v>
      </c>
      <c r="AV1082" t="s">
        <v>468</v>
      </c>
      <c r="AW1082">
        <v>103.88</v>
      </c>
      <c r="BA1082" t="s">
        <v>1800</v>
      </c>
      <c r="BB1082" t="s">
        <v>10948</v>
      </c>
      <c r="BC1082">
        <v>1006.056</v>
      </c>
      <c r="BE1082" t="s">
        <v>2421</v>
      </c>
      <c r="BF1082" t="s">
        <v>10948</v>
      </c>
      <c r="BG1082">
        <v>27.882000000000005</v>
      </c>
      <c r="BI1082" t="s">
        <v>315</v>
      </c>
      <c r="BJ1082" t="s">
        <v>10948</v>
      </c>
      <c r="BK1082">
        <v>34.049999999999997</v>
      </c>
      <c r="BO1082" t="s">
        <v>79</v>
      </c>
      <c r="BP1082">
        <v>23.160000000000004</v>
      </c>
    </row>
    <row r="1083" spans="1:68" x14ac:dyDescent="0.25">
      <c r="A1083" t="s">
        <v>586</v>
      </c>
      <c r="B1083" t="s">
        <v>10948</v>
      </c>
      <c r="C1083" t="s">
        <v>21</v>
      </c>
      <c r="D1083">
        <v>87.671999999999997</v>
      </c>
      <c r="H1083" s="1">
        <v>42931</v>
      </c>
      <c r="I1083">
        <v>2132.2290000000003</v>
      </c>
      <c r="K1083" s="1">
        <v>42931</v>
      </c>
      <c r="L1083">
        <v>2132.2290000000003</v>
      </c>
      <c r="N1083" s="1">
        <v>41840</v>
      </c>
      <c r="O1083">
        <v>2285.7859999999996</v>
      </c>
      <c r="Q1083" s="1">
        <v>41891</v>
      </c>
      <c r="R1083">
        <v>4043.5880000000006</v>
      </c>
      <c r="T1083" s="1">
        <v>42724</v>
      </c>
      <c r="U1083">
        <v>134.54000000000002</v>
      </c>
      <c r="Y1083" t="s">
        <v>446</v>
      </c>
      <c r="Z1083">
        <v>299</v>
      </c>
      <c r="AB1083" t="s">
        <v>468</v>
      </c>
      <c r="AC1083">
        <v>103.88</v>
      </c>
      <c r="AE1083" t="s">
        <v>2067</v>
      </c>
      <c r="AF1083">
        <v>2204.8620000000001</v>
      </c>
      <c r="AJ1083" t="s">
        <v>468</v>
      </c>
      <c r="AK1083">
        <v>103.88</v>
      </c>
      <c r="AN1083" t="s">
        <v>446</v>
      </c>
      <c r="AO1083">
        <v>299</v>
      </c>
      <c r="AQ1083" t="s">
        <v>446</v>
      </c>
      <c r="AR1083">
        <v>299</v>
      </c>
      <c r="AV1083" t="s">
        <v>446</v>
      </c>
      <c r="AW1083">
        <v>299</v>
      </c>
      <c r="BA1083" t="s">
        <v>3070</v>
      </c>
      <c r="BB1083" t="s">
        <v>10948</v>
      </c>
      <c r="BC1083">
        <v>6</v>
      </c>
      <c r="BE1083" t="s">
        <v>333</v>
      </c>
      <c r="BF1083" t="s">
        <v>10948</v>
      </c>
      <c r="BG1083">
        <v>27.872</v>
      </c>
      <c r="BI1083" t="s">
        <v>2419</v>
      </c>
      <c r="BJ1083" t="s">
        <v>10948</v>
      </c>
      <c r="BK1083">
        <v>1398.3060000000003</v>
      </c>
      <c r="BO1083" t="s">
        <v>79</v>
      </c>
      <c r="BP1083">
        <v>23.12</v>
      </c>
    </row>
    <row r="1084" spans="1:68" x14ac:dyDescent="0.25">
      <c r="A1084" t="s">
        <v>209</v>
      </c>
      <c r="B1084" t="s">
        <v>10948</v>
      </c>
      <c r="C1084" t="s">
        <v>55</v>
      </c>
      <c r="D1084">
        <v>273.60000000000002</v>
      </c>
      <c r="H1084" s="1">
        <v>42932</v>
      </c>
      <c r="I1084">
        <v>316.63600000000002</v>
      </c>
      <c r="K1084" s="1">
        <v>42932</v>
      </c>
      <c r="L1084">
        <v>316.63600000000002</v>
      </c>
      <c r="N1084" s="1">
        <v>41839</v>
      </c>
      <c r="O1084">
        <v>461.32600000000002</v>
      </c>
      <c r="Q1084" s="1">
        <v>42122</v>
      </c>
      <c r="R1084">
        <v>4044.3620000000001</v>
      </c>
      <c r="T1084" s="1">
        <v>42141</v>
      </c>
      <c r="U1084">
        <v>134.46799999999999</v>
      </c>
      <c r="Y1084" t="s">
        <v>2358</v>
      </c>
      <c r="Z1084">
        <v>718.65000000000009</v>
      </c>
      <c r="AB1084" t="s">
        <v>446</v>
      </c>
      <c r="AC1084">
        <v>299</v>
      </c>
      <c r="AE1084" t="s">
        <v>346</v>
      </c>
      <c r="AF1084">
        <v>1978.9250000000002</v>
      </c>
      <c r="AJ1084" t="s">
        <v>446</v>
      </c>
      <c r="AK1084">
        <v>299</v>
      </c>
      <c r="AN1084" t="s">
        <v>2358</v>
      </c>
      <c r="AO1084">
        <v>718.65000000000009</v>
      </c>
      <c r="AQ1084" t="s">
        <v>2358</v>
      </c>
      <c r="AR1084">
        <v>718.65000000000009</v>
      </c>
      <c r="AV1084" t="s">
        <v>2358</v>
      </c>
      <c r="AW1084">
        <v>718.65000000000009</v>
      </c>
      <c r="BA1084" t="s">
        <v>495</v>
      </c>
      <c r="BB1084" t="s">
        <v>10948</v>
      </c>
      <c r="BC1084">
        <v>6.16</v>
      </c>
      <c r="BE1084" t="s">
        <v>1554</v>
      </c>
      <c r="BF1084" t="s">
        <v>10948</v>
      </c>
      <c r="BG1084">
        <v>27.792000000000002</v>
      </c>
      <c r="BI1084" t="s">
        <v>879</v>
      </c>
      <c r="BJ1084" t="s">
        <v>10948</v>
      </c>
      <c r="BK1084">
        <v>44.339999999999996</v>
      </c>
      <c r="BO1084" t="s">
        <v>79</v>
      </c>
      <c r="BP1084">
        <v>18.656000000000002</v>
      </c>
    </row>
    <row r="1085" spans="1:68" x14ac:dyDescent="0.25">
      <c r="C1085" t="s">
        <v>79</v>
      </c>
      <c r="D1085">
        <v>30.4</v>
      </c>
      <c r="H1085" s="1">
        <v>42933</v>
      </c>
      <c r="I1085">
        <v>2191.8729999999996</v>
      </c>
      <c r="K1085" s="1">
        <v>42933</v>
      </c>
      <c r="L1085">
        <v>2191.8729999999996</v>
      </c>
      <c r="N1085" s="1">
        <v>41838</v>
      </c>
      <c r="O1085">
        <v>273.04000000000002</v>
      </c>
      <c r="Q1085" s="1">
        <v>42901</v>
      </c>
      <c r="R1085">
        <v>4057.51</v>
      </c>
      <c r="T1085" s="1">
        <v>41674</v>
      </c>
      <c r="U1085">
        <v>134.38399999999999</v>
      </c>
      <c r="Y1085" t="s">
        <v>3156</v>
      </c>
      <c r="Z1085">
        <v>280</v>
      </c>
      <c r="AB1085" t="s">
        <v>2358</v>
      </c>
      <c r="AC1085">
        <v>718.65000000000009</v>
      </c>
      <c r="AE1085" t="s">
        <v>157</v>
      </c>
      <c r="AF1085">
        <v>12975.382</v>
      </c>
      <c r="AJ1085" t="s">
        <v>2358</v>
      </c>
      <c r="AK1085">
        <v>718.65000000000009</v>
      </c>
      <c r="AN1085" t="s">
        <v>3156</v>
      </c>
      <c r="AO1085">
        <v>280</v>
      </c>
      <c r="AQ1085" t="s">
        <v>3156</v>
      </c>
      <c r="AR1085">
        <v>280</v>
      </c>
      <c r="AV1085" t="s">
        <v>3156</v>
      </c>
      <c r="AW1085">
        <v>280</v>
      </c>
      <c r="BA1085" t="s">
        <v>2715</v>
      </c>
      <c r="BB1085" t="s">
        <v>10948</v>
      </c>
      <c r="BC1085">
        <v>644.98</v>
      </c>
      <c r="BE1085" t="s">
        <v>2348</v>
      </c>
      <c r="BF1085" t="s">
        <v>10948</v>
      </c>
      <c r="BG1085">
        <v>27.74</v>
      </c>
      <c r="BI1085" t="s">
        <v>2155</v>
      </c>
      <c r="BJ1085" t="s">
        <v>10948</v>
      </c>
      <c r="BK1085">
        <v>58.716000000000008</v>
      </c>
      <c r="BO1085" t="s">
        <v>79</v>
      </c>
      <c r="BP1085">
        <v>16.752000000000002</v>
      </c>
    </row>
    <row r="1086" spans="1:68" x14ac:dyDescent="0.25">
      <c r="C1086" t="s">
        <v>21</v>
      </c>
      <c r="D1086">
        <v>48.64</v>
      </c>
      <c r="H1086" s="1">
        <v>42934</v>
      </c>
      <c r="I1086">
        <v>2106.7940000000003</v>
      </c>
      <c r="K1086" s="1">
        <v>42934</v>
      </c>
      <c r="L1086">
        <v>2106.7940000000003</v>
      </c>
      <c r="N1086" s="1">
        <v>41835</v>
      </c>
      <c r="O1086">
        <v>9.5100000000000016</v>
      </c>
      <c r="Q1086" s="1">
        <v>42324</v>
      </c>
      <c r="R1086">
        <v>4072.3339999999994</v>
      </c>
      <c r="T1086" s="1">
        <v>43022</v>
      </c>
      <c r="U1086">
        <v>134.33199999999999</v>
      </c>
      <c r="Y1086" t="s">
        <v>1284</v>
      </c>
      <c r="Z1086">
        <v>13.616</v>
      </c>
      <c r="AB1086" t="s">
        <v>3156</v>
      </c>
      <c r="AC1086">
        <v>280</v>
      </c>
      <c r="AE1086" t="s">
        <v>820</v>
      </c>
      <c r="AF1086">
        <v>463.09900000000005</v>
      </c>
      <c r="AJ1086" t="s">
        <v>3156</v>
      </c>
      <c r="AK1086">
        <v>280</v>
      </c>
      <c r="AN1086" t="s">
        <v>1284</v>
      </c>
      <c r="AO1086">
        <v>13.616</v>
      </c>
      <c r="AQ1086" t="s">
        <v>1284</v>
      </c>
      <c r="AR1086">
        <v>13.616</v>
      </c>
      <c r="AV1086" t="s">
        <v>1284</v>
      </c>
      <c r="AW1086">
        <v>13.616</v>
      </c>
      <c r="BA1086" t="s">
        <v>2271</v>
      </c>
      <c r="BB1086" t="s">
        <v>10948</v>
      </c>
      <c r="BC1086">
        <v>93.248000000000005</v>
      </c>
      <c r="BE1086" t="s">
        <v>1279</v>
      </c>
      <c r="BF1086" t="s">
        <v>10948</v>
      </c>
      <c r="BG1086">
        <v>27.720000000000002</v>
      </c>
      <c r="BI1086" t="s">
        <v>1800</v>
      </c>
      <c r="BJ1086" t="s">
        <v>10948</v>
      </c>
      <c r="BK1086">
        <v>1006.056</v>
      </c>
      <c r="BO1086" t="s">
        <v>79</v>
      </c>
      <c r="BP1086">
        <v>16.520000000000003</v>
      </c>
    </row>
    <row r="1087" spans="1:68" x14ac:dyDescent="0.25">
      <c r="A1087" t="s">
        <v>148</v>
      </c>
      <c r="B1087" t="s">
        <v>10948</v>
      </c>
      <c r="C1087" t="s">
        <v>55</v>
      </c>
      <c r="D1087">
        <v>3.9799999999999991</v>
      </c>
      <c r="H1087" s="1">
        <v>42936</v>
      </c>
      <c r="I1087">
        <v>2283.2080000000001</v>
      </c>
      <c r="K1087" s="1">
        <v>42936</v>
      </c>
      <c r="L1087">
        <v>2283.2080000000001</v>
      </c>
      <c r="N1087" s="1">
        <v>41834</v>
      </c>
      <c r="O1087">
        <v>292.59399999999999</v>
      </c>
      <c r="Q1087" s="1">
        <v>41811</v>
      </c>
      <c r="R1087">
        <v>4107.4429999999993</v>
      </c>
      <c r="T1087" s="1">
        <v>41897</v>
      </c>
      <c r="U1087">
        <v>133.43599999999998</v>
      </c>
      <c r="Y1087" t="s">
        <v>1387</v>
      </c>
      <c r="Z1087">
        <v>543.6</v>
      </c>
      <c r="AB1087" t="s">
        <v>1284</v>
      </c>
      <c r="AC1087">
        <v>13.616</v>
      </c>
      <c r="AE1087" t="s">
        <v>275</v>
      </c>
      <c r="AF1087">
        <v>2389.9020000000005</v>
      </c>
      <c r="AJ1087" t="s">
        <v>1284</v>
      </c>
      <c r="AK1087">
        <v>13.616</v>
      </c>
      <c r="AN1087" t="s">
        <v>1387</v>
      </c>
      <c r="AO1087">
        <v>543.6</v>
      </c>
      <c r="AQ1087" t="s">
        <v>1387</v>
      </c>
      <c r="AR1087">
        <v>543.6</v>
      </c>
      <c r="AV1087" t="s">
        <v>1387</v>
      </c>
      <c r="AW1087">
        <v>543.6</v>
      </c>
      <c r="BA1087" t="s">
        <v>875</v>
      </c>
      <c r="BB1087" t="s">
        <v>10948</v>
      </c>
      <c r="BC1087">
        <v>129.56400000000002</v>
      </c>
      <c r="BE1087" t="s">
        <v>34</v>
      </c>
      <c r="BF1087" t="s">
        <v>10948</v>
      </c>
      <c r="BG1087">
        <v>27.72</v>
      </c>
      <c r="BI1087" t="s">
        <v>3070</v>
      </c>
      <c r="BJ1087" t="s">
        <v>10948</v>
      </c>
      <c r="BK1087">
        <v>6</v>
      </c>
      <c r="BO1087" t="s">
        <v>79</v>
      </c>
      <c r="BP1087">
        <v>16.45</v>
      </c>
    </row>
    <row r="1088" spans="1:68" x14ac:dyDescent="0.25">
      <c r="C1088" t="s">
        <v>79</v>
      </c>
      <c r="D1088">
        <v>15.92</v>
      </c>
      <c r="H1088" s="1">
        <v>42937</v>
      </c>
      <c r="I1088">
        <v>3685.9440000000004</v>
      </c>
      <c r="K1088" s="1">
        <v>42937</v>
      </c>
      <c r="L1088">
        <v>3685.9440000000004</v>
      </c>
      <c r="N1088" s="1">
        <v>41833</v>
      </c>
      <c r="O1088">
        <v>351.21600000000001</v>
      </c>
      <c r="Q1088" s="1">
        <v>42856</v>
      </c>
      <c r="R1088">
        <v>4108.37</v>
      </c>
      <c r="T1088" s="1">
        <v>42406</v>
      </c>
      <c r="U1088">
        <v>132.22400000000002</v>
      </c>
      <c r="Y1088" t="s">
        <v>2621</v>
      </c>
      <c r="Z1088">
        <v>194.54400000000001</v>
      </c>
      <c r="AB1088" t="s">
        <v>1387</v>
      </c>
      <c r="AC1088">
        <v>543.6</v>
      </c>
      <c r="AE1088" t="s">
        <v>1717</v>
      </c>
      <c r="AF1088">
        <v>901.50599999999997</v>
      </c>
      <c r="AJ1088" t="s">
        <v>1387</v>
      </c>
      <c r="AK1088">
        <v>543.6</v>
      </c>
      <c r="AN1088" t="s">
        <v>2621</v>
      </c>
      <c r="AO1088">
        <v>194.54400000000001</v>
      </c>
      <c r="AQ1088" t="s">
        <v>2621</v>
      </c>
      <c r="AR1088">
        <v>194.54400000000001</v>
      </c>
      <c r="AV1088" t="s">
        <v>2621</v>
      </c>
      <c r="AW1088">
        <v>194.54400000000001</v>
      </c>
      <c r="BA1088" t="s">
        <v>2738</v>
      </c>
      <c r="BB1088" t="s">
        <v>10948</v>
      </c>
      <c r="BC1088">
        <v>615.89</v>
      </c>
      <c r="BE1088" t="s">
        <v>185</v>
      </c>
      <c r="BF1088" t="s">
        <v>10948</v>
      </c>
      <c r="BG1088">
        <v>27.432000000000002</v>
      </c>
      <c r="BI1088" t="s">
        <v>495</v>
      </c>
      <c r="BJ1088" t="s">
        <v>10948</v>
      </c>
      <c r="BK1088">
        <v>6.16</v>
      </c>
      <c r="BO1088" t="s">
        <v>79</v>
      </c>
      <c r="BP1088">
        <v>15.936000000000002</v>
      </c>
    </row>
    <row r="1089" spans="1:68" x14ac:dyDescent="0.25">
      <c r="A1089" t="s">
        <v>767</v>
      </c>
      <c r="B1089" t="s">
        <v>10948</v>
      </c>
      <c r="C1089" t="s">
        <v>79</v>
      </c>
      <c r="D1089">
        <v>20.724000000000004</v>
      </c>
      <c r="H1089" s="1">
        <v>42938</v>
      </c>
      <c r="I1089">
        <v>556.31399999999996</v>
      </c>
      <c r="K1089" s="1">
        <v>42938</v>
      </c>
      <c r="L1089">
        <v>556.31399999999996</v>
      </c>
      <c r="N1089" s="1">
        <v>41832</v>
      </c>
      <c r="O1089">
        <v>1960.0119999999997</v>
      </c>
      <c r="Q1089" s="1">
        <v>41719</v>
      </c>
      <c r="R1089">
        <v>4109.8160000000007</v>
      </c>
      <c r="T1089" s="1">
        <v>42672</v>
      </c>
      <c r="U1089">
        <v>131.154</v>
      </c>
      <c r="Y1089" t="s">
        <v>1008</v>
      </c>
      <c r="Z1089">
        <v>119.21</v>
      </c>
      <c r="AB1089" t="s">
        <v>2621</v>
      </c>
      <c r="AC1089">
        <v>194.54400000000001</v>
      </c>
      <c r="AE1089" t="s">
        <v>1392</v>
      </c>
      <c r="AF1089">
        <v>803.46400000000006</v>
      </c>
      <c r="AJ1089" t="s">
        <v>2621</v>
      </c>
      <c r="AK1089">
        <v>194.54400000000001</v>
      </c>
      <c r="AN1089" t="s">
        <v>1008</v>
      </c>
      <c r="AO1089">
        <v>119.21</v>
      </c>
      <c r="AQ1089" t="s">
        <v>1008</v>
      </c>
      <c r="AR1089">
        <v>119.21</v>
      </c>
      <c r="AV1089" t="s">
        <v>1008</v>
      </c>
      <c r="AW1089">
        <v>119.21</v>
      </c>
      <c r="BA1089" t="s">
        <v>3175</v>
      </c>
      <c r="BB1089" t="s">
        <v>10948</v>
      </c>
      <c r="BC1089">
        <v>195.16</v>
      </c>
      <c r="BE1089" t="s">
        <v>1249</v>
      </c>
      <c r="BF1089" t="s">
        <v>10948</v>
      </c>
      <c r="BG1089">
        <v>27.42</v>
      </c>
      <c r="BI1089" t="s">
        <v>2715</v>
      </c>
      <c r="BJ1089" t="s">
        <v>10948</v>
      </c>
      <c r="BK1089">
        <v>644.98</v>
      </c>
      <c r="BO1089" t="s">
        <v>79</v>
      </c>
      <c r="BP1089">
        <v>15.92</v>
      </c>
    </row>
    <row r="1090" spans="1:68" x14ac:dyDescent="0.25">
      <c r="C1090" t="s">
        <v>12</v>
      </c>
      <c r="D1090">
        <v>31.086000000000006</v>
      </c>
      <c r="H1090" s="1">
        <v>42939</v>
      </c>
      <c r="I1090">
        <v>898.1880000000001</v>
      </c>
      <c r="K1090" s="1">
        <v>42939</v>
      </c>
      <c r="L1090">
        <v>898.1880000000001</v>
      </c>
      <c r="N1090" s="1">
        <v>41831</v>
      </c>
      <c r="O1090">
        <v>2187.2060000000001</v>
      </c>
      <c r="Q1090" s="1">
        <v>42110</v>
      </c>
      <c r="R1090">
        <v>4161.9719999999998</v>
      </c>
      <c r="T1090" s="1">
        <v>41977</v>
      </c>
      <c r="U1090">
        <v>129.97999999999999</v>
      </c>
      <c r="Y1090" t="s">
        <v>166</v>
      </c>
      <c r="Z1090">
        <v>51.36</v>
      </c>
      <c r="AB1090" t="s">
        <v>1008</v>
      </c>
      <c r="AC1090">
        <v>119.21</v>
      </c>
      <c r="AE1090" t="s">
        <v>1971</v>
      </c>
      <c r="AF1090">
        <v>2185.9510000000005</v>
      </c>
      <c r="AJ1090" t="s">
        <v>1008</v>
      </c>
      <c r="AK1090">
        <v>119.21</v>
      </c>
      <c r="AN1090" t="s">
        <v>166</v>
      </c>
      <c r="AO1090">
        <v>51.36</v>
      </c>
      <c r="AQ1090" t="s">
        <v>166</v>
      </c>
      <c r="AR1090">
        <v>51.36</v>
      </c>
      <c r="AV1090" t="s">
        <v>166</v>
      </c>
      <c r="AW1090">
        <v>51.36</v>
      </c>
      <c r="BA1090" t="s">
        <v>2753</v>
      </c>
      <c r="BB1090" t="s">
        <v>10948</v>
      </c>
      <c r="BC1090">
        <v>206.75600000000003</v>
      </c>
      <c r="BE1090" t="s">
        <v>2896</v>
      </c>
      <c r="BF1090" t="s">
        <v>10948</v>
      </c>
      <c r="BG1090">
        <v>27.384</v>
      </c>
      <c r="BI1090" t="s">
        <v>2271</v>
      </c>
      <c r="BJ1090" t="s">
        <v>10948</v>
      </c>
      <c r="BK1090">
        <v>93.248000000000005</v>
      </c>
      <c r="BO1090" t="s">
        <v>79</v>
      </c>
      <c r="BP1090">
        <v>15.8</v>
      </c>
    </row>
    <row r="1091" spans="1:68" x14ac:dyDescent="0.25">
      <c r="A1091" t="s">
        <v>2090</v>
      </c>
      <c r="B1091" t="s">
        <v>10948</v>
      </c>
      <c r="C1091" t="s">
        <v>55</v>
      </c>
      <c r="D1091">
        <v>15.623999999999997</v>
      </c>
      <c r="H1091" s="1">
        <v>42940</v>
      </c>
      <c r="I1091">
        <v>2399.96</v>
      </c>
      <c r="K1091" s="1">
        <v>42940</v>
      </c>
      <c r="L1091">
        <v>2399.96</v>
      </c>
      <c r="N1091" s="1">
        <v>41829</v>
      </c>
      <c r="O1091">
        <v>265.52099999999996</v>
      </c>
      <c r="Q1091" s="1">
        <v>42869</v>
      </c>
      <c r="R1091">
        <v>4182.061999999999</v>
      </c>
      <c r="T1091" s="1">
        <v>41682</v>
      </c>
      <c r="U1091">
        <v>129.56800000000001</v>
      </c>
      <c r="Y1091" t="s">
        <v>3137</v>
      </c>
      <c r="Z1091">
        <v>152.14400000000001</v>
      </c>
      <c r="AB1091" t="s">
        <v>166</v>
      </c>
      <c r="AC1091">
        <v>51.36</v>
      </c>
      <c r="AE1091" t="s">
        <v>439</v>
      </c>
      <c r="AF1091">
        <v>2959.2080000000001</v>
      </c>
      <c r="AJ1091" t="s">
        <v>166</v>
      </c>
      <c r="AK1091">
        <v>51.36</v>
      </c>
      <c r="AN1091" t="s">
        <v>3137</v>
      </c>
      <c r="AO1091">
        <v>152.14400000000001</v>
      </c>
      <c r="AQ1091" t="s">
        <v>3137</v>
      </c>
      <c r="AR1091">
        <v>152.14400000000001</v>
      </c>
      <c r="AV1091" t="s">
        <v>3137</v>
      </c>
      <c r="AW1091">
        <v>152.14400000000001</v>
      </c>
      <c r="BA1091" t="s">
        <v>273</v>
      </c>
      <c r="BB1091" t="s">
        <v>10948</v>
      </c>
      <c r="BC1091">
        <v>128.34</v>
      </c>
      <c r="BE1091" t="s">
        <v>890</v>
      </c>
      <c r="BF1091" t="s">
        <v>10948</v>
      </c>
      <c r="BG1091">
        <v>26.96</v>
      </c>
      <c r="BI1091" t="s">
        <v>875</v>
      </c>
      <c r="BJ1091" t="s">
        <v>10948</v>
      </c>
      <c r="BK1091">
        <v>129.56400000000002</v>
      </c>
      <c r="BO1091" t="s">
        <v>79</v>
      </c>
      <c r="BP1091">
        <v>15.587999999999999</v>
      </c>
    </row>
    <row r="1092" spans="1:68" x14ac:dyDescent="0.25">
      <c r="C1092" t="s">
        <v>21</v>
      </c>
      <c r="D1092">
        <v>437.47200000000009</v>
      </c>
      <c r="H1092" s="1">
        <v>42941</v>
      </c>
      <c r="I1092">
        <v>798.74200000000008</v>
      </c>
      <c r="K1092" s="1">
        <v>42941</v>
      </c>
      <c r="L1092">
        <v>798.74200000000008</v>
      </c>
      <c r="N1092" s="1">
        <v>41828</v>
      </c>
      <c r="O1092">
        <v>763.07400000000007</v>
      </c>
      <c r="Q1092" s="1">
        <v>42605</v>
      </c>
      <c r="R1092">
        <v>4187.348</v>
      </c>
      <c r="T1092" s="1">
        <v>42043</v>
      </c>
      <c r="U1092">
        <v>129.09199999999998</v>
      </c>
      <c r="Y1092" t="s">
        <v>2099</v>
      </c>
      <c r="Z1092">
        <v>685.58799999999997</v>
      </c>
      <c r="AB1092" t="s">
        <v>3137</v>
      </c>
      <c r="AC1092">
        <v>152.14400000000001</v>
      </c>
      <c r="AE1092" t="s">
        <v>438</v>
      </c>
      <c r="AF1092">
        <v>1746.9540000000002</v>
      </c>
      <c r="AJ1092" t="s">
        <v>3137</v>
      </c>
      <c r="AK1092">
        <v>152.14400000000001</v>
      </c>
      <c r="AN1092" t="s">
        <v>2099</v>
      </c>
      <c r="AO1092">
        <v>685.58799999999997</v>
      </c>
      <c r="AQ1092" t="s">
        <v>2099</v>
      </c>
      <c r="AR1092">
        <v>685.58799999999997</v>
      </c>
      <c r="AV1092" t="s">
        <v>2099</v>
      </c>
      <c r="AW1092">
        <v>685.58799999999997</v>
      </c>
      <c r="BA1092" t="s">
        <v>1749</v>
      </c>
      <c r="BB1092" t="s">
        <v>10948</v>
      </c>
      <c r="BC1092">
        <v>82.656000000000006</v>
      </c>
      <c r="BE1092" t="s">
        <v>727</v>
      </c>
      <c r="BF1092" t="s">
        <v>10948</v>
      </c>
      <c r="BG1092">
        <v>26.86</v>
      </c>
      <c r="BI1092" t="s">
        <v>2738</v>
      </c>
      <c r="BJ1092" t="s">
        <v>10948</v>
      </c>
      <c r="BK1092">
        <v>615.89</v>
      </c>
      <c r="BO1092" t="s">
        <v>79</v>
      </c>
      <c r="BP1092">
        <v>15.552000000000003</v>
      </c>
    </row>
    <row r="1093" spans="1:68" x14ac:dyDescent="0.25">
      <c r="A1093" t="s">
        <v>987</v>
      </c>
      <c r="B1093" t="s">
        <v>10948</v>
      </c>
      <c r="C1093" t="s">
        <v>55</v>
      </c>
      <c r="D1093">
        <v>62.623999999999995</v>
      </c>
      <c r="H1093" s="1">
        <v>42942</v>
      </c>
      <c r="I1093">
        <v>2012.3020000000001</v>
      </c>
      <c r="K1093" s="1">
        <v>42942</v>
      </c>
      <c r="L1093">
        <v>2012.3020000000001</v>
      </c>
      <c r="N1093" s="1">
        <v>41827</v>
      </c>
      <c r="O1093">
        <v>241.19399999999999</v>
      </c>
      <c r="Q1093" s="1">
        <v>42363</v>
      </c>
      <c r="R1093">
        <v>4204.9680000000008</v>
      </c>
      <c r="T1093" s="1">
        <v>41893</v>
      </c>
      <c r="U1093">
        <v>127.94999999999999</v>
      </c>
      <c r="Y1093" t="s">
        <v>1585</v>
      </c>
      <c r="Z1093">
        <v>440</v>
      </c>
      <c r="AB1093" t="s">
        <v>2099</v>
      </c>
      <c r="AC1093">
        <v>685.58799999999997</v>
      </c>
      <c r="AE1093" t="s">
        <v>1528</v>
      </c>
      <c r="AF1093">
        <v>1448.8389999999999</v>
      </c>
      <c r="AJ1093" t="s">
        <v>2099</v>
      </c>
      <c r="AK1093">
        <v>685.58799999999997</v>
      </c>
      <c r="AN1093" t="s">
        <v>1585</v>
      </c>
      <c r="AO1093">
        <v>440</v>
      </c>
      <c r="AQ1093" t="s">
        <v>1585</v>
      </c>
      <c r="AR1093">
        <v>440</v>
      </c>
      <c r="AV1093" t="s">
        <v>1585</v>
      </c>
      <c r="AW1093">
        <v>440</v>
      </c>
      <c r="BA1093" t="s">
        <v>840</v>
      </c>
      <c r="BB1093" t="s">
        <v>10948</v>
      </c>
      <c r="BC1093">
        <v>95.076000000000008</v>
      </c>
      <c r="BE1093" t="s">
        <v>2462</v>
      </c>
      <c r="BF1093" t="s">
        <v>10948</v>
      </c>
      <c r="BG1093">
        <v>26.795999999999999</v>
      </c>
      <c r="BI1093" t="s">
        <v>3175</v>
      </c>
      <c r="BJ1093" t="s">
        <v>10948</v>
      </c>
      <c r="BK1093">
        <v>195.16</v>
      </c>
      <c r="BO1093" t="s">
        <v>79</v>
      </c>
      <c r="BP1093">
        <v>15.231999999999999</v>
      </c>
    </row>
    <row r="1094" spans="1:68" x14ac:dyDescent="0.25">
      <c r="C1094" t="s">
        <v>12</v>
      </c>
      <c r="D1094">
        <v>9.8880000000000017</v>
      </c>
      <c r="H1094" s="1">
        <v>42943</v>
      </c>
      <c r="I1094">
        <v>1142.68</v>
      </c>
      <c r="K1094" s="1">
        <v>42943</v>
      </c>
      <c r="L1094">
        <v>1142.68</v>
      </c>
      <c r="N1094" s="1">
        <v>41826</v>
      </c>
      <c r="O1094">
        <v>1038.4720000000002</v>
      </c>
      <c r="Q1094" s="1">
        <v>42757</v>
      </c>
      <c r="R1094">
        <v>4212.3719999999994</v>
      </c>
      <c r="T1094" s="1">
        <v>43025</v>
      </c>
      <c r="U1094">
        <v>126.352</v>
      </c>
      <c r="Y1094" t="s">
        <v>3082</v>
      </c>
      <c r="Z1094">
        <v>107.964</v>
      </c>
      <c r="AB1094" t="s">
        <v>1585</v>
      </c>
      <c r="AC1094">
        <v>440</v>
      </c>
      <c r="AE1094" t="s">
        <v>136</v>
      </c>
      <c r="AF1094">
        <v>5989.2039999999979</v>
      </c>
      <c r="AJ1094" t="s">
        <v>1585</v>
      </c>
      <c r="AK1094">
        <v>440</v>
      </c>
      <c r="AN1094" t="s">
        <v>3082</v>
      </c>
      <c r="AO1094">
        <v>107.964</v>
      </c>
      <c r="AQ1094" t="s">
        <v>3082</v>
      </c>
      <c r="AR1094">
        <v>107.964</v>
      </c>
      <c r="AV1094" t="s">
        <v>3082</v>
      </c>
      <c r="AW1094">
        <v>107.964</v>
      </c>
      <c r="BA1094" t="s">
        <v>2814</v>
      </c>
      <c r="BB1094" t="s">
        <v>10948</v>
      </c>
      <c r="BC1094">
        <v>15.696000000000002</v>
      </c>
      <c r="BE1094" t="s">
        <v>901</v>
      </c>
      <c r="BF1094" t="s">
        <v>10948</v>
      </c>
      <c r="BG1094">
        <v>26.64</v>
      </c>
      <c r="BI1094" t="s">
        <v>2753</v>
      </c>
      <c r="BJ1094" t="s">
        <v>10948</v>
      </c>
      <c r="BK1094">
        <v>206.75600000000003</v>
      </c>
      <c r="BO1094" t="s">
        <v>79</v>
      </c>
      <c r="BP1094">
        <v>15.168000000000001</v>
      </c>
    </row>
    <row r="1095" spans="1:68" x14ac:dyDescent="0.25">
      <c r="A1095" t="s">
        <v>2326</v>
      </c>
      <c r="B1095" t="s">
        <v>10948</v>
      </c>
      <c r="C1095" t="s">
        <v>79</v>
      </c>
      <c r="D1095">
        <v>92.94</v>
      </c>
      <c r="H1095" s="1">
        <v>42944</v>
      </c>
      <c r="I1095">
        <v>1170.5640000000001</v>
      </c>
      <c r="K1095" s="1">
        <v>42944</v>
      </c>
      <c r="L1095">
        <v>1170.5640000000001</v>
      </c>
      <c r="N1095" s="1">
        <v>41825</v>
      </c>
      <c r="O1095">
        <v>1444.1039999999998</v>
      </c>
      <c r="Q1095" s="1">
        <v>42271</v>
      </c>
      <c r="R1095">
        <v>4220.5939999999991</v>
      </c>
      <c r="T1095" s="1">
        <v>42457</v>
      </c>
      <c r="U1095">
        <v>125.3</v>
      </c>
      <c r="Y1095" t="s">
        <v>1584</v>
      </c>
      <c r="Z1095">
        <v>291.85399999999993</v>
      </c>
      <c r="AB1095" t="s">
        <v>3082</v>
      </c>
      <c r="AC1095">
        <v>107.964</v>
      </c>
      <c r="AE1095" t="s">
        <v>464</v>
      </c>
      <c r="AF1095">
        <v>5861.5330000000004</v>
      </c>
      <c r="AJ1095" t="s">
        <v>3082</v>
      </c>
      <c r="AK1095">
        <v>107.964</v>
      </c>
      <c r="AN1095" t="s">
        <v>1584</v>
      </c>
      <c r="AO1095">
        <v>291.85399999999993</v>
      </c>
      <c r="AQ1095" t="s">
        <v>1584</v>
      </c>
      <c r="AR1095">
        <v>291.85399999999993</v>
      </c>
      <c r="AV1095" t="s">
        <v>1584</v>
      </c>
      <c r="AW1095">
        <v>291.85399999999993</v>
      </c>
      <c r="BA1095" t="s">
        <v>2393</v>
      </c>
      <c r="BB1095" t="s">
        <v>10948</v>
      </c>
      <c r="BC1095">
        <v>117.78000000000002</v>
      </c>
      <c r="BE1095" t="s">
        <v>1589</v>
      </c>
      <c r="BF1095" t="s">
        <v>10948</v>
      </c>
      <c r="BG1095">
        <v>26.55</v>
      </c>
      <c r="BI1095" t="s">
        <v>273</v>
      </c>
      <c r="BJ1095" t="s">
        <v>10948</v>
      </c>
      <c r="BK1095">
        <v>128.34</v>
      </c>
      <c r="BO1095" t="s">
        <v>79</v>
      </c>
      <c r="BP1095">
        <v>14.940000000000001</v>
      </c>
    </row>
    <row r="1096" spans="1:68" x14ac:dyDescent="0.25">
      <c r="C1096" t="s">
        <v>21</v>
      </c>
      <c r="D1096">
        <v>241.64400000000001</v>
      </c>
      <c r="H1096" s="1">
        <v>42945</v>
      </c>
      <c r="I1096">
        <v>1391.2940000000001</v>
      </c>
      <c r="K1096" s="1">
        <v>42945</v>
      </c>
      <c r="L1096">
        <v>1391.2940000000001</v>
      </c>
      <c r="N1096" s="1">
        <v>41824</v>
      </c>
      <c r="O1096">
        <v>247.40800000000002</v>
      </c>
      <c r="Q1096" s="1">
        <v>42912</v>
      </c>
      <c r="R1096">
        <v>4224.1360000000004</v>
      </c>
      <c r="T1096" s="1">
        <v>42508</v>
      </c>
      <c r="U1096">
        <v>122.22</v>
      </c>
      <c r="Y1096" t="s">
        <v>2066</v>
      </c>
      <c r="Z1096">
        <v>359.70000000000005</v>
      </c>
      <c r="AB1096" t="s">
        <v>1584</v>
      </c>
      <c r="AC1096">
        <v>291.85399999999993</v>
      </c>
      <c r="AE1096" t="s">
        <v>2248</v>
      </c>
      <c r="AF1096">
        <v>6410.8740000000007</v>
      </c>
      <c r="AJ1096" t="s">
        <v>1584</v>
      </c>
      <c r="AK1096">
        <v>291.85399999999993</v>
      </c>
      <c r="AN1096" t="s">
        <v>2066</v>
      </c>
      <c r="AO1096">
        <v>359.70000000000005</v>
      </c>
      <c r="AQ1096" t="s">
        <v>2066</v>
      </c>
      <c r="AR1096">
        <v>359.70000000000005</v>
      </c>
      <c r="AV1096" t="s">
        <v>2066</v>
      </c>
      <c r="AW1096">
        <v>359.70000000000005</v>
      </c>
      <c r="BA1096" t="s">
        <v>2758</v>
      </c>
      <c r="BB1096" t="s">
        <v>10948</v>
      </c>
      <c r="BC1096">
        <v>127.87200000000001</v>
      </c>
      <c r="BE1096" t="s">
        <v>2487</v>
      </c>
      <c r="BF1096" t="s">
        <v>10948</v>
      </c>
      <c r="BG1096">
        <v>26.405999999999992</v>
      </c>
      <c r="BI1096" t="s">
        <v>1749</v>
      </c>
      <c r="BJ1096" t="s">
        <v>10948</v>
      </c>
      <c r="BK1096">
        <v>82.656000000000006</v>
      </c>
      <c r="BO1096" t="s">
        <v>79</v>
      </c>
      <c r="BP1096">
        <v>14.9</v>
      </c>
    </row>
    <row r="1097" spans="1:68" x14ac:dyDescent="0.25">
      <c r="A1097" t="s">
        <v>11054</v>
      </c>
      <c r="B1097" t="s">
        <v>10948</v>
      </c>
      <c r="C1097" t="s">
        <v>79</v>
      </c>
      <c r="D1097">
        <v>1564.29</v>
      </c>
      <c r="H1097" s="1">
        <v>42946</v>
      </c>
      <c r="I1097">
        <v>523.37599999999998</v>
      </c>
      <c r="K1097" s="1">
        <v>42946</v>
      </c>
      <c r="L1097">
        <v>523.37599999999998</v>
      </c>
      <c r="N1097" s="1">
        <v>41822</v>
      </c>
      <c r="O1097">
        <v>79.56</v>
      </c>
      <c r="Q1097" s="1">
        <v>41780</v>
      </c>
      <c r="R1097">
        <v>4264.3280000000013</v>
      </c>
      <c r="T1097" s="1">
        <v>42409</v>
      </c>
      <c r="U1097">
        <v>121.83</v>
      </c>
      <c r="Y1097" t="s">
        <v>2690</v>
      </c>
      <c r="Z1097">
        <v>557.81400000000008</v>
      </c>
      <c r="AB1097" t="s">
        <v>2066</v>
      </c>
      <c r="AC1097">
        <v>359.70000000000005</v>
      </c>
      <c r="AE1097" t="s">
        <v>2588</v>
      </c>
      <c r="AF1097">
        <v>1689.9679999999998</v>
      </c>
      <c r="AJ1097" t="s">
        <v>2066</v>
      </c>
      <c r="AK1097">
        <v>359.70000000000005</v>
      </c>
      <c r="AN1097" t="s">
        <v>2690</v>
      </c>
      <c r="AO1097">
        <v>557.81400000000008</v>
      </c>
      <c r="AQ1097" t="s">
        <v>2690</v>
      </c>
      <c r="AR1097">
        <v>557.81400000000008</v>
      </c>
      <c r="AV1097" t="s">
        <v>2690</v>
      </c>
      <c r="AW1097">
        <v>557.81400000000008</v>
      </c>
      <c r="BA1097" t="s">
        <v>1427</v>
      </c>
      <c r="BB1097" t="s">
        <v>10948</v>
      </c>
      <c r="BC1097">
        <v>26.16</v>
      </c>
      <c r="BE1097" t="s">
        <v>1058</v>
      </c>
      <c r="BF1097" t="s">
        <v>10948</v>
      </c>
      <c r="BG1097">
        <v>26.352000000000004</v>
      </c>
      <c r="BI1097" t="s">
        <v>840</v>
      </c>
      <c r="BJ1097" t="s">
        <v>10948</v>
      </c>
      <c r="BK1097">
        <v>95.076000000000008</v>
      </c>
      <c r="BO1097" t="s">
        <v>79</v>
      </c>
      <c r="BP1097">
        <v>14.62</v>
      </c>
    </row>
    <row r="1098" spans="1:68" x14ac:dyDescent="0.25">
      <c r="C1098" t="s">
        <v>12</v>
      </c>
      <c r="D1098">
        <v>481.32</v>
      </c>
      <c r="H1098" s="1">
        <v>42947</v>
      </c>
      <c r="I1098">
        <v>1558.028</v>
      </c>
      <c r="K1098" s="1">
        <v>42947</v>
      </c>
      <c r="L1098">
        <v>1558.028</v>
      </c>
      <c r="N1098" s="1">
        <v>41821</v>
      </c>
      <c r="O1098">
        <v>601.02399999999989</v>
      </c>
      <c r="Q1098" s="1">
        <v>42679</v>
      </c>
      <c r="R1098">
        <v>4266.898799999999</v>
      </c>
      <c r="T1098" s="1">
        <v>42190</v>
      </c>
      <c r="U1098">
        <v>121.646</v>
      </c>
      <c r="Y1098" t="s">
        <v>936</v>
      </c>
      <c r="Z1098">
        <v>1497</v>
      </c>
      <c r="AB1098" t="s">
        <v>2690</v>
      </c>
      <c r="AC1098">
        <v>557.81400000000008</v>
      </c>
      <c r="AE1098" t="s">
        <v>2278</v>
      </c>
      <c r="AF1098">
        <v>969.25199999999984</v>
      </c>
      <c r="AJ1098" t="s">
        <v>2690</v>
      </c>
      <c r="AK1098">
        <v>557.81400000000008</v>
      </c>
      <c r="AN1098" t="s">
        <v>936</v>
      </c>
      <c r="AO1098">
        <v>1497</v>
      </c>
      <c r="AQ1098" t="s">
        <v>936</v>
      </c>
      <c r="AR1098">
        <v>1497</v>
      </c>
      <c r="AV1098" t="s">
        <v>936</v>
      </c>
      <c r="AW1098">
        <v>1497</v>
      </c>
      <c r="BA1098" t="s">
        <v>3038</v>
      </c>
      <c r="BB1098" t="s">
        <v>10948</v>
      </c>
      <c r="BC1098">
        <v>50.96</v>
      </c>
      <c r="BE1098" t="s">
        <v>70</v>
      </c>
      <c r="BF1098" t="s">
        <v>10948</v>
      </c>
      <c r="BG1098">
        <v>26.336000000000002</v>
      </c>
      <c r="BI1098" t="s">
        <v>2814</v>
      </c>
      <c r="BJ1098" t="s">
        <v>10948</v>
      </c>
      <c r="BK1098">
        <v>15.696000000000002</v>
      </c>
      <c r="BO1098" t="s">
        <v>79</v>
      </c>
      <c r="BP1098">
        <v>14.62</v>
      </c>
    </row>
    <row r="1099" spans="1:68" x14ac:dyDescent="0.25">
      <c r="C1099" t="s">
        <v>21</v>
      </c>
      <c r="D1099">
        <v>481.32</v>
      </c>
      <c r="H1099" s="1">
        <v>42948</v>
      </c>
      <c r="I1099">
        <v>2085.65</v>
      </c>
      <c r="K1099" s="1">
        <v>42948</v>
      </c>
      <c r="L1099">
        <v>2085.65</v>
      </c>
      <c r="N1099" s="1">
        <v>41820</v>
      </c>
      <c r="O1099">
        <v>739.62400000000002</v>
      </c>
      <c r="Q1099" s="1">
        <v>43045</v>
      </c>
      <c r="R1099">
        <v>4288.7500000000009</v>
      </c>
      <c r="T1099" s="1">
        <v>41881</v>
      </c>
      <c r="U1099">
        <v>121.24</v>
      </c>
      <c r="Y1099" t="s">
        <v>801</v>
      </c>
      <c r="Z1099">
        <v>1574.03</v>
      </c>
      <c r="AB1099" t="s">
        <v>936</v>
      </c>
      <c r="AC1099">
        <v>1497</v>
      </c>
      <c r="AE1099" t="s">
        <v>2518</v>
      </c>
      <c r="AF1099">
        <v>5436.1580000000004</v>
      </c>
      <c r="AJ1099" t="s">
        <v>936</v>
      </c>
      <c r="AK1099">
        <v>1497</v>
      </c>
      <c r="AN1099" t="s">
        <v>801</v>
      </c>
      <c r="AO1099">
        <v>1574.03</v>
      </c>
      <c r="AQ1099" t="s">
        <v>801</v>
      </c>
      <c r="AR1099">
        <v>1574.03</v>
      </c>
      <c r="AV1099" t="s">
        <v>801</v>
      </c>
      <c r="AW1099">
        <v>1574.03</v>
      </c>
      <c r="BA1099" t="s">
        <v>116</v>
      </c>
      <c r="BB1099" t="s">
        <v>10948</v>
      </c>
      <c r="BC1099">
        <v>459.88</v>
      </c>
      <c r="BE1099" t="s">
        <v>1427</v>
      </c>
      <c r="BF1099" t="s">
        <v>10948</v>
      </c>
      <c r="BG1099">
        <v>26.16</v>
      </c>
      <c r="BI1099" t="s">
        <v>2393</v>
      </c>
      <c r="BJ1099" t="s">
        <v>10948</v>
      </c>
      <c r="BK1099">
        <v>117.78000000000002</v>
      </c>
      <c r="BO1099" t="s">
        <v>79</v>
      </c>
      <c r="BP1099">
        <v>13.776000000000002</v>
      </c>
    </row>
    <row r="1100" spans="1:68" x14ac:dyDescent="0.25">
      <c r="A1100" t="s">
        <v>1770</v>
      </c>
      <c r="B1100" t="s">
        <v>10948</v>
      </c>
      <c r="C1100" t="s">
        <v>79</v>
      </c>
      <c r="D1100">
        <v>815.29199999999992</v>
      </c>
      <c r="H1100" s="1">
        <v>42950</v>
      </c>
      <c r="I1100">
        <v>531.34799999999996</v>
      </c>
      <c r="K1100" s="1">
        <v>42950</v>
      </c>
      <c r="L1100">
        <v>531.34799999999996</v>
      </c>
      <c r="N1100" s="1">
        <v>41819</v>
      </c>
      <c r="O1100">
        <v>46.679999999999993</v>
      </c>
      <c r="Q1100" s="1">
        <v>42032</v>
      </c>
      <c r="R1100">
        <v>4297.6440000000002</v>
      </c>
      <c r="T1100" s="1">
        <v>41730</v>
      </c>
      <c r="U1100">
        <v>119.88799999999999</v>
      </c>
      <c r="Y1100" t="s">
        <v>1422</v>
      </c>
      <c r="Z1100">
        <v>591.85200000000009</v>
      </c>
      <c r="AB1100" t="s">
        <v>801</v>
      </c>
      <c r="AC1100">
        <v>1574.03</v>
      </c>
      <c r="AE1100" t="s">
        <v>2427</v>
      </c>
      <c r="AF1100">
        <v>2647.8089999999993</v>
      </c>
      <c r="AJ1100" t="s">
        <v>801</v>
      </c>
      <c r="AK1100">
        <v>1574.03</v>
      </c>
      <c r="AN1100" t="s">
        <v>1422</v>
      </c>
      <c r="AO1100">
        <v>591.85200000000009</v>
      </c>
      <c r="AQ1100" t="s">
        <v>1422</v>
      </c>
      <c r="AR1100">
        <v>591.85200000000009</v>
      </c>
      <c r="AV1100" t="s">
        <v>1422</v>
      </c>
      <c r="AW1100">
        <v>591.85200000000009</v>
      </c>
      <c r="BA1100" t="s">
        <v>1039</v>
      </c>
      <c r="BB1100" t="s">
        <v>10948</v>
      </c>
      <c r="BC1100">
        <v>126.08</v>
      </c>
      <c r="BE1100" t="s">
        <v>2919</v>
      </c>
      <c r="BF1100" t="s">
        <v>10948</v>
      </c>
      <c r="BG1100">
        <v>26.135999999999999</v>
      </c>
      <c r="BI1100" t="s">
        <v>2758</v>
      </c>
      <c r="BJ1100" t="s">
        <v>10948</v>
      </c>
      <c r="BK1100">
        <v>127.87200000000001</v>
      </c>
      <c r="BO1100" t="s">
        <v>79</v>
      </c>
      <c r="BP1100">
        <v>13.52</v>
      </c>
    </row>
    <row r="1101" spans="1:68" x14ac:dyDescent="0.25">
      <c r="C1101" t="s">
        <v>12</v>
      </c>
      <c r="D1101">
        <v>1056.8599999999999</v>
      </c>
      <c r="H1101" s="1">
        <v>42951</v>
      </c>
      <c r="I1101">
        <v>20.07</v>
      </c>
      <c r="K1101" s="1">
        <v>42951</v>
      </c>
      <c r="L1101">
        <v>20.07</v>
      </c>
      <c r="N1101" s="1">
        <v>41818</v>
      </c>
      <c r="O1101">
        <v>1645.7909999999999</v>
      </c>
      <c r="Q1101" s="1">
        <v>42987</v>
      </c>
      <c r="R1101">
        <v>4356.0609999999997</v>
      </c>
      <c r="T1101" s="1">
        <v>41784</v>
      </c>
      <c r="U1101">
        <v>119.53999999999999</v>
      </c>
      <c r="Y1101" t="s">
        <v>1360</v>
      </c>
      <c r="Z1101">
        <v>1465.7439999999999</v>
      </c>
      <c r="AB1101" t="s">
        <v>1422</v>
      </c>
      <c r="AC1101">
        <v>591.85200000000009</v>
      </c>
      <c r="AE1101" t="s">
        <v>1428</v>
      </c>
      <c r="AF1101">
        <v>1757.2660000000001</v>
      </c>
      <c r="AJ1101" t="s">
        <v>1422</v>
      </c>
      <c r="AK1101">
        <v>591.85200000000009</v>
      </c>
      <c r="AN1101" t="s">
        <v>1360</v>
      </c>
      <c r="AO1101">
        <v>1465.7439999999999</v>
      </c>
      <c r="AQ1101" t="s">
        <v>1360</v>
      </c>
      <c r="AR1101">
        <v>1465.7439999999999</v>
      </c>
      <c r="AV1101" t="s">
        <v>1360</v>
      </c>
      <c r="AW1101">
        <v>1465.7439999999999</v>
      </c>
      <c r="BA1101" t="s">
        <v>3109</v>
      </c>
      <c r="BB1101" t="s">
        <v>10948</v>
      </c>
      <c r="BC1101">
        <v>78.356000000000009</v>
      </c>
      <c r="BE1101" t="s">
        <v>2065</v>
      </c>
      <c r="BF1101" t="s">
        <v>10948</v>
      </c>
      <c r="BG1101">
        <v>26.01</v>
      </c>
      <c r="BI1101" t="s">
        <v>1427</v>
      </c>
      <c r="BJ1101" t="s">
        <v>10948</v>
      </c>
      <c r="BK1101">
        <v>26.16</v>
      </c>
      <c r="BO1101" t="s">
        <v>79</v>
      </c>
      <c r="BP1101">
        <v>12.96</v>
      </c>
    </row>
    <row r="1102" spans="1:68" x14ac:dyDescent="0.25">
      <c r="C1102" t="s">
        <v>21</v>
      </c>
      <c r="D1102">
        <v>377.45</v>
      </c>
      <c r="H1102" s="1">
        <v>42952</v>
      </c>
      <c r="I1102">
        <v>503.67600000000004</v>
      </c>
      <c r="K1102" s="1">
        <v>42952</v>
      </c>
      <c r="L1102">
        <v>503.67600000000004</v>
      </c>
      <c r="N1102" s="1">
        <v>41817</v>
      </c>
      <c r="O1102">
        <v>616.14</v>
      </c>
      <c r="Q1102" s="1">
        <v>42992</v>
      </c>
      <c r="R1102">
        <v>4367.3469999999998</v>
      </c>
      <c r="T1102" s="1">
        <v>42789</v>
      </c>
      <c r="U1102">
        <v>117.79999999999998</v>
      </c>
      <c r="Y1102" t="s">
        <v>1161</v>
      </c>
      <c r="Z1102">
        <v>2116.6880000000001</v>
      </c>
      <c r="AB1102" t="s">
        <v>1360</v>
      </c>
      <c r="AC1102">
        <v>1465.7439999999999</v>
      </c>
      <c r="AE1102" t="s">
        <v>758</v>
      </c>
      <c r="AF1102">
        <v>3150.576</v>
      </c>
      <c r="AJ1102" t="s">
        <v>1360</v>
      </c>
      <c r="AK1102">
        <v>1465.7439999999999</v>
      </c>
      <c r="AN1102" t="s">
        <v>1161</v>
      </c>
      <c r="AO1102">
        <v>2116.6880000000001</v>
      </c>
      <c r="AQ1102" t="s">
        <v>1161</v>
      </c>
      <c r="AR1102">
        <v>2116.6880000000001</v>
      </c>
      <c r="AV1102" t="s">
        <v>1161</v>
      </c>
      <c r="AW1102">
        <v>2116.6880000000001</v>
      </c>
      <c r="BA1102" t="s">
        <v>2916</v>
      </c>
      <c r="BB1102" t="s">
        <v>10948</v>
      </c>
      <c r="BC1102">
        <v>43.872</v>
      </c>
      <c r="BE1102" t="s">
        <v>2026</v>
      </c>
      <c r="BF1102" t="s">
        <v>10948</v>
      </c>
      <c r="BG1102">
        <v>25.98</v>
      </c>
      <c r="BI1102" t="s">
        <v>3038</v>
      </c>
      <c r="BJ1102" t="s">
        <v>10948</v>
      </c>
      <c r="BK1102">
        <v>50.96</v>
      </c>
      <c r="BO1102" t="s">
        <v>79</v>
      </c>
      <c r="BP1102">
        <v>12.96</v>
      </c>
    </row>
    <row r="1103" spans="1:68" x14ac:dyDescent="0.25">
      <c r="A1103" t="s">
        <v>250</v>
      </c>
      <c r="B1103" t="s">
        <v>10948</v>
      </c>
      <c r="C1103" t="s">
        <v>55</v>
      </c>
      <c r="D1103">
        <v>8.0399999999999991</v>
      </c>
      <c r="H1103" s="1">
        <v>42953</v>
      </c>
      <c r="I1103">
        <v>1424.0259999999998</v>
      </c>
      <c r="K1103" s="1">
        <v>42953</v>
      </c>
      <c r="L1103">
        <v>1424.0259999999998</v>
      </c>
      <c r="N1103" s="1">
        <v>41815</v>
      </c>
      <c r="O1103">
        <v>792.76</v>
      </c>
      <c r="Q1103" s="1">
        <v>41989</v>
      </c>
      <c r="R1103">
        <v>4394.1870000000008</v>
      </c>
      <c r="T1103" s="1">
        <v>41783</v>
      </c>
      <c r="U1103">
        <v>116.28</v>
      </c>
      <c r="Y1103" t="s">
        <v>2209</v>
      </c>
      <c r="Z1103">
        <v>7699.72</v>
      </c>
      <c r="AB1103" t="s">
        <v>1161</v>
      </c>
      <c r="AC1103">
        <v>2116.6880000000001</v>
      </c>
      <c r="AE1103" t="s">
        <v>106</v>
      </c>
      <c r="AF1103">
        <v>4626.5820000000003</v>
      </c>
      <c r="AJ1103" t="s">
        <v>1161</v>
      </c>
      <c r="AK1103">
        <v>2116.6880000000001</v>
      </c>
      <c r="AN1103" t="s">
        <v>2209</v>
      </c>
      <c r="AO1103">
        <v>7699.72</v>
      </c>
      <c r="AQ1103" t="s">
        <v>2209</v>
      </c>
      <c r="AR1103">
        <v>7699.72</v>
      </c>
      <c r="AV1103" t="s">
        <v>2209</v>
      </c>
      <c r="AW1103">
        <v>7699.72</v>
      </c>
      <c r="BA1103" t="s">
        <v>2337</v>
      </c>
      <c r="BB1103" t="s">
        <v>10948</v>
      </c>
      <c r="BC1103">
        <v>41.957999999999998</v>
      </c>
      <c r="BE1103" t="s">
        <v>46</v>
      </c>
      <c r="BF1103" t="s">
        <v>10948</v>
      </c>
      <c r="BG1103">
        <v>25.920000000000005</v>
      </c>
      <c r="BI1103" t="s">
        <v>116</v>
      </c>
      <c r="BJ1103" t="s">
        <v>10948</v>
      </c>
      <c r="BK1103">
        <v>459.88</v>
      </c>
      <c r="BO1103" t="s">
        <v>79</v>
      </c>
      <c r="BP1103">
        <v>12.56</v>
      </c>
    </row>
    <row r="1104" spans="1:68" x14ac:dyDescent="0.25">
      <c r="C1104" t="s">
        <v>79</v>
      </c>
      <c r="D1104">
        <v>23.717999999999996</v>
      </c>
      <c r="H1104" s="1">
        <v>42954</v>
      </c>
      <c r="I1104">
        <v>3479.6239999999998</v>
      </c>
      <c r="K1104" s="1">
        <v>42954</v>
      </c>
      <c r="L1104">
        <v>3479.6239999999998</v>
      </c>
      <c r="N1104" s="1">
        <v>41814</v>
      </c>
      <c r="O1104">
        <v>4.2720000000000002</v>
      </c>
      <c r="Q1104" s="1">
        <v>41645</v>
      </c>
      <c r="R1104">
        <v>4407.1000000000004</v>
      </c>
      <c r="T1104" s="1">
        <v>42831</v>
      </c>
      <c r="U1104">
        <v>114.41999999999999</v>
      </c>
      <c r="Y1104" t="s">
        <v>1051</v>
      </c>
      <c r="Z1104">
        <v>449.66399999999999</v>
      </c>
      <c r="AB1104" t="s">
        <v>2209</v>
      </c>
      <c r="AC1104">
        <v>7699.72</v>
      </c>
      <c r="AE1104" t="s">
        <v>1739</v>
      </c>
      <c r="AF1104">
        <v>6008.5359999999991</v>
      </c>
      <c r="AJ1104" t="s">
        <v>2209</v>
      </c>
      <c r="AK1104">
        <v>7699.72</v>
      </c>
      <c r="AN1104" t="s">
        <v>1051</v>
      </c>
      <c r="AO1104">
        <v>449.66399999999999</v>
      </c>
      <c r="AQ1104" t="s">
        <v>1051</v>
      </c>
      <c r="AR1104">
        <v>449.66399999999999</v>
      </c>
      <c r="AV1104" t="s">
        <v>1051</v>
      </c>
      <c r="AW1104">
        <v>449.66399999999999</v>
      </c>
      <c r="BA1104" t="s">
        <v>2534</v>
      </c>
      <c r="BB1104" t="s">
        <v>10948</v>
      </c>
      <c r="BC1104">
        <v>132.096</v>
      </c>
      <c r="BE1104" t="s">
        <v>931</v>
      </c>
      <c r="BF1104" t="s">
        <v>10948</v>
      </c>
      <c r="BG1104">
        <v>25.92</v>
      </c>
      <c r="BI1104" t="s">
        <v>1039</v>
      </c>
      <c r="BJ1104" t="s">
        <v>10948</v>
      </c>
      <c r="BK1104">
        <v>126.08</v>
      </c>
      <c r="BO1104" t="s">
        <v>79</v>
      </c>
      <c r="BP1104">
        <v>11.67</v>
      </c>
    </row>
    <row r="1105" spans="1:68" x14ac:dyDescent="0.25">
      <c r="C1105" t="s">
        <v>21</v>
      </c>
      <c r="D1105">
        <v>4.0199999999999996</v>
      </c>
      <c r="H1105" s="1">
        <v>42957</v>
      </c>
      <c r="I1105">
        <v>1823.0700000000004</v>
      </c>
      <c r="K1105" s="1">
        <v>42957</v>
      </c>
      <c r="L1105">
        <v>1823.0700000000004</v>
      </c>
      <c r="N1105" s="1">
        <v>41813</v>
      </c>
      <c r="O1105">
        <v>109.496</v>
      </c>
      <c r="Q1105" s="1">
        <v>41968</v>
      </c>
      <c r="R1105">
        <v>4415.6949999999988</v>
      </c>
      <c r="T1105" s="1">
        <v>42429</v>
      </c>
      <c r="U1105">
        <v>111.104</v>
      </c>
      <c r="Y1105" t="s">
        <v>3199</v>
      </c>
      <c r="Z1105">
        <v>402.97599999999994</v>
      </c>
      <c r="AB1105" t="s">
        <v>1051</v>
      </c>
      <c r="AC1105">
        <v>449.66399999999999</v>
      </c>
      <c r="AE1105" t="s">
        <v>620</v>
      </c>
      <c r="AF1105">
        <v>207.18400000000003</v>
      </c>
      <c r="AJ1105" t="s">
        <v>1051</v>
      </c>
      <c r="AK1105">
        <v>449.66399999999999</v>
      </c>
      <c r="AN1105" t="s">
        <v>3199</v>
      </c>
      <c r="AO1105">
        <v>402.97599999999994</v>
      </c>
      <c r="AQ1105" t="s">
        <v>3199</v>
      </c>
      <c r="AR1105">
        <v>402.97599999999994</v>
      </c>
      <c r="AV1105" t="s">
        <v>3199</v>
      </c>
      <c r="AW1105">
        <v>402.97599999999994</v>
      </c>
      <c r="BA1105" t="s">
        <v>3045</v>
      </c>
      <c r="BB1105" t="s">
        <v>10948</v>
      </c>
      <c r="BC1105">
        <v>12.544000000000002</v>
      </c>
      <c r="BE1105" t="s">
        <v>3121</v>
      </c>
      <c r="BF1105" t="s">
        <v>10948</v>
      </c>
      <c r="BG1105">
        <v>25.92</v>
      </c>
      <c r="BI1105" t="s">
        <v>3109</v>
      </c>
      <c r="BJ1105" t="s">
        <v>10948</v>
      </c>
      <c r="BK1105">
        <v>78.356000000000009</v>
      </c>
      <c r="BO1105" t="s">
        <v>79</v>
      </c>
      <c r="BP1105">
        <v>11.088000000000003</v>
      </c>
    </row>
    <row r="1106" spans="1:68" x14ac:dyDescent="0.25">
      <c r="A1106" t="s">
        <v>1493</v>
      </c>
      <c r="B1106" t="s">
        <v>10948</v>
      </c>
      <c r="C1106" t="s">
        <v>21</v>
      </c>
      <c r="D1106">
        <v>55.991999999999997</v>
      </c>
      <c r="H1106" s="1">
        <v>42958</v>
      </c>
      <c r="I1106">
        <v>708.726</v>
      </c>
      <c r="K1106" s="1">
        <v>42958</v>
      </c>
      <c r="L1106">
        <v>708.726</v>
      </c>
      <c r="N1106" s="1">
        <v>41812</v>
      </c>
      <c r="O1106">
        <v>1975.498</v>
      </c>
      <c r="Q1106" s="1">
        <v>42621</v>
      </c>
      <c r="R1106">
        <v>4493.9835999999996</v>
      </c>
      <c r="T1106" s="1">
        <v>41813</v>
      </c>
      <c r="U1106">
        <v>109.496</v>
      </c>
      <c r="Y1106" t="s">
        <v>1867</v>
      </c>
      <c r="Z1106">
        <v>1583.8020000000001</v>
      </c>
      <c r="AB1106" t="s">
        <v>3199</v>
      </c>
      <c r="AC1106">
        <v>402.97599999999994</v>
      </c>
      <c r="AE1106" t="s">
        <v>3200</v>
      </c>
      <c r="AF1106">
        <v>2032.3500000000001</v>
      </c>
      <c r="AJ1106" t="s">
        <v>3199</v>
      </c>
      <c r="AK1106">
        <v>402.97599999999994</v>
      </c>
      <c r="AN1106" t="s">
        <v>1867</v>
      </c>
      <c r="AO1106">
        <v>1583.8020000000001</v>
      </c>
      <c r="AQ1106" t="s">
        <v>1867</v>
      </c>
      <c r="AR1106">
        <v>1583.8020000000001</v>
      </c>
      <c r="AV1106" t="s">
        <v>1867</v>
      </c>
      <c r="AW1106">
        <v>1583.8020000000001</v>
      </c>
      <c r="BA1106" t="s">
        <v>230</v>
      </c>
      <c r="BB1106" t="s">
        <v>10948</v>
      </c>
      <c r="BC1106">
        <v>29.880000000000003</v>
      </c>
      <c r="BE1106" t="s">
        <v>1840</v>
      </c>
      <c r="BF1106" t="s">
        <v>10948</v>
      </c>
      <c r="BG1106">
        <v>25.632000000000001</v>
      </c>
      <c r="BI1106" t="s">
        <v>2916</v>
      </c>
      <c r="BJ1106" t="s">
        <v>10948</v>
      </c>
      <c r="BK1106">
        <v>43.872</v>
      </c>
      <c r="BO1106" t="s">
        <v>79</v>
      </c>
      <c r="BP1106">
        <v>10.584000000000001</v>
      </c>
    </row>
    <row r="1107" spans="1:68" x14ac:dyDescent="0.25">
      <c r="A1107" t="s">
        <v>785</v>
      </c>
      <c r="B1107" t="s">
        <v>10948</v>
      </c>
      <c r="C1107" t="s">
        <v>55</v>
      </c>
      <c r="D1107">
        <v>125.69999999999999</v>
      </c>
      <c r="H1107" s="1">
        <v>42959</v>
      </c>
      <c r="I1107">
        <v>3693.0839999999994</v>
      </c>
      <c r="K1107" s="1">
        <v>42959</v>
      </c>
      <c r="L1107">
        <v>3693.0839999999994</v>
      </c>
      <c r="N1107" s="1">
        <v>41811</v>
      </c>
      <c r="O1107">
        <v>4107.4429999999993</v>
      </c>
      <c r="Q1107" s="1">
        <v>42915</v>
      </c>
      <c r="R1107">
        <v>4521.9911999999995</v>
      </c>
      <c r="T1107" s="1">
        <v>42485</v>
      </c>
      <c r="U1107">
        <v>108.42</v>
      </c>
      <c r="Y1107" t="s">
        <v>454</v>
      </c>
      <c r="Z1107">
        <v>419.22999999999996</v>
      </c>
      <c r="AB1107" t="s">
        <v>1867</v>
      </c>
      <c r="AC1107">
        <v>1583.8020000000001</v>
      </c>
      <c r="AE1107" t="s">
        <v>2806</v>
      </c>
      <c r="AF1107">
        <v>1770.54</v>
      </c>
      <c r="AJ1107" t="s">
        <v>1867</v>
      </c>
      <c r="AK1107">
        <v>1583.8020000000001</v>
      </c>
      <c r="AN1107" t="s">
        <v>454</v>
      </c>
      <c r="AO1107">
        <v>419.22999999999996</v>
      </c>
      <c r="AQ1107" t="s">
        <v>454</v>
      </c>
      <c r="AR1107">
        <v>419.22999999999996</v>
      </c>
      <c r="AV1107" t="s">
        <v>454</v>
      </c>
      <c r="AW1107">
        <v>419.22999999999996</v>
      </c>
      <c r="BA1107" t="s">
        <v>2281</v>
      </c>
      <c r="BB1107" t="s">
        <v>10948</v>
      </c>
      <c r="BC1107">
        <v>123.08799999999999</v>
      </c>
      <c r="BE1107" t="s">
        <v>2055</v>
      </c>
      <c r="BF1107" t="s">
        <v>10948</v>
      </c>
      <c r="BG1107">
        <v>25.44</v>
      </c>
      <c r="BI1107" t="s">
        <v>2337</v>
      </c>
      <c r="BJ1107" t="s">
        <v>10948</v>
      </c>
      <c r="BK1107">
        <v>41.957999999999998</v>
      </c>
      <c r="BO1107" t="s">
        <v>79</v>
      </c>
      <c r="BP1107">
        <v>10.368000000000002</v>
      </c>
    </row>
    <row r="1108" spans="1:68" x14ac:dyDescent="0.25">
      <c r="C1108" t="s">
        <v>21</v>
      </c>
      <c r="D1108">
        <v>33.520000000000003</v>
      </c>
      <c r="H1108" s="1">
        <v>42960</v>
      </c>
      <c r="I1108">
        <v>2643.1640000000007</v>
      </c>
      <c r="K1108" s="1">
        <v>42960</v>
      </c>
      <c r="L1108">
        <v>2643.1640000000007</v>
      </c>
      <c r="N1108" s="1">
        <v>41810</v>
      </c>
      <c r="O1108">
        <v>1828.9496000000001</v>
      </c>
      <c r="Q1108" s="1">
        <v>41926</v>
      </c>
      <c r="R1108">
        <v>4525.4839999999995</v>
      </c>
      <c r="T1108" s="1">
        <v>42176</v>
      </c>
      <c r="U1108">
        <v>107.97600000000001</v>
      </c>
      <c r="Y1108" t="s">
        <v>1042</v>
      </c>
      <c r="Z1108">
        <v>2609.826</v>
      </c>
      <c r="AB1108" t="s">
        <v>454</v>
      </c>
      <c r="AC1108">
        <v>419.22999999999996</v>
      </c>
      <c r="AE1108" t="s">
        <v>737</v>
      </c>
      <c r="AF1108">
        <v>764.69999999999993</v>
      </c>
      <c r="AJ1108" t="s">
        <v>454</v>
      </c>
      <c r="AK1108">
        <v>419.22999999999996</v>
      </c>
      <c r="AN1108" t="s">
        <v>1042</v>
      </c>
      <c r="AO1108">
        <v>2609.826</v>
      </c>
      <c r="AQ1108" t="s">
        <v>1042</v>
      </c>
      <c r="AR1108">
        <v>2609.826</v>
      </c>
      <c r="AV1108" t="s">
        <v>1042</v>
      </c>
      <c r="AW1108">
        <v>2609.826</v>
      </c>
      <c r="BA1108" t="s">
        <v>2296</v>
      </c>
      <c r="BB1108" t="s">
        <v>10948</v>
      </c>
      <c r="BC1108">
        <v>2810.9639999999999</v>
      </c>
      <c r="BE1108" t="s">
        <v>977</v>
      </c>
      <c r="BF1108" t="s">
        <v>10948</v>
      </c>
      <c r="BG1108">
        <v>25.299999999999997</v>
      </c>
      <c r="BI1108" t="s">
        <v>2534</v>
      </c>
      <c r="BJ1108" t="s">
        <v>10948</v>
      </c>
      <c r="BK1108">
        <v>132.096</v>
      </c>
      <c r="BO1108" t="s">
        <v>79</v>
      </c>
      <c r="BP1108">
        <v>10.08</v>
      </c>
    </row>
    <row r="1109" spans="1:68" x14ac:dyDescent="0.25">
      <c r="A1109" t="s">
        <v>653</v>
      </c>
      <c r="B1109" t="s">
        <v>10948</v>
      </c>
      <c r="C1109" t="s">
        <v>55</v>
      </c>
      <c r="D1109">
        <v>79.512000000000015</v>
      </c>
      <c r="H1109" s="1">
        <v>42961</v>
      </c>
      <c r="I1109">
        <v>440.73599999999993</v>
      </c>
      <c r="K1109" s="1">
        <v>42961</v>
      </c>
      <c r="L1109">
        <v>440.73599999999993</v>
      </c>
      <c r="N1109" s="1">
        <v>41808</v>
      </c>
      <c r="O1109">
        <v>139.80000000000001</v>
      </c>
      <c r="Q1109" s="1">
        <v>42617</v>
      </c>
      <c r="R1109">
        <v>4532.0420000000004</v>
      </c>
      <c r="T1109" s="1">
        <v>42053</v>
      </c>
      <c r="U1109">
        <v>105.84399999999999</v>
      </c>
      <c r="Y1109" t="s">
        <v>2299</v>
      </c>
      <c r="Z1109">
        <v>832.23800000000006</v>
      </c>
      <c r="AB1109" t="s">
        <v>1042</v>
      </c>
      <c r="AC1109">
        <v>2609.826</v>
      </c>
      <c r="AE1109" t="s">
        <v>80</v>
      </c>
      <c r="AF1109">
        <v>1420.5040000000001</v>
      </c>
      <c r="AJ1109" t="s">
        <v>1042</v>
      </c>
      <c r="AK1109">
        <v>2609.826</v>
      </c>
      <c r="AN1109" t="s">
        <v>2299</v>
      </c>
      <c r="AO1109">
        <v>832.23800000000006</v>
      </c>
      <c r="AQ1109" t="s">
        <v>2299</v>
      </c>
      <c r="AR1109">
        <v>832.23800000000006</v>
      </c>
      <c r="AV1109" t="s">
        <v>2299</v>
      </c>
      <c r="AW1109">
        <v>832.23800000000006</v>
      </c>
      <c r="BA1109" t="s">
        <v>2016</v>
      </c>
      <c r="BB1109" t="s">
        <v>10948</v>
      </c>
      <c r="BC1109">
        <v>33.96</v>
      </c>
      <c r="BE1109" t="s">
        <v>2734</v>
      </c>
      <c r="BF1109" t="s">
        <v>10948</v>
      </c>
      <c r="BG1109">
        <v>25.2</v>
      </c>
      <c r="BI1109" t="s">
        <v>3045</v>
      </c>
      <c r="BJ1109" t="s">
        <v>10948</v>
      </c>
      <c r="BK1109">
        <v>12.544000000000002</v>
      </c>
      <c r="BO1109" t="s">
        <v>79</v>
      </c>
      <c r="BP1109">
        <v>10.02</v>
      </c>
    </row>
    <row r="1110" spans="1:68" x14ac:dyDescent="0.25">
      <c r="C1110" t="s">
        <v>79</v>
      </c>
      <c r="D1110">
        <v>132.52000000000004</v>
      </c>
      <c r="H1110" s="1">
        <v>42962</v>
      </c>
      <c r="I1110">
        <v>1949.8720000000001</v>
      </c>
      <c r="K1110" s="1">
        <v>42962</v>
      </c>
      <c r="L1110">
        <v>1949.8720000000001</v>
      </c>
      <c r="N1110" s="1">
        <v>41807</v>
      </c>
      <c r="O1110">
        <v>3418.5020000000004</v>
      </c>
      <c r="Q1110" s="1">
        <v>43042</v>
      </c>
      <c r="R1110">
        <v>4536.9370000000008</v>
      </c>
      <c r="T1110" s="1">
        <v>42305</v>
      </c>
      <c r="U1110">
        <v>104.51</v>
      </c>
      <c r="Y1110" t="s">
        <v>141</v>
      </c>
      <c r="Z1110">
        <v>4211.7300000000005</v>
      </c>
      <c r="AB1110" t="s">
        <v>2299</v>
      </c>
      <c r="AC1110">
        <v>832.23800000000006</v>
      </c>
      <c r="AE1110" t="s">
        <v>528</v>
      </c>
      <c r="AF1110">
        <v>1087.92</v>
      </c>
      <c r="AJ1110" t="s">
        <v>2299</v>
      </c>
      <c r="AK1110">
        <v>832.23800000000006</v>
      </c>
      <c r="AN1110" t="s">
        <v>141</v>
      </c>
      <c r="AO1110">
        <v>4211.7300000000005</v>
      </c>
      <c r="AQ1110" t="s">
        <v>141</v>
      </c>
      <c r="AR1110">
        <v>4211.7300000000005</v>
      </c>
      <c r="AV1110" t="s">
        <v>141</v>
      </c>
      <c r="AW1110">
        <v>4211.7300000000005</v>
      </c>
      <c r="BA1110" t="s">
        <v>5929</v>
      </c>
      <c r="BB1110" t="s">
        <v>10948</v>
      </c>
      <c r="BC1110">
        <v>303.49200000000002</v>
      </c>
      <c r="BE1110" t="s">
        <v>545</v>
      </c>
      <c r="BF1110" t="s">
        <v>10948</v>
      </c>
      <c r="BG1110">
        <v>24.983000000000001</v>
      </c>
      <c r="BI1110" t="s">
        <v>230</v>
      </c>
      <c r="BJ1110" t="s">
        <v>10948</v>
      </c>
      <c r="BK1110">
        <v>29.880000000000003</v>
      </c>
      <c r="BO1110" t="s">
        <v>79</v>
      </c>
      <c r="BP1110">
        <v>9.64</v>
      </c>
    </row>
    <row r="1111" spans="1:68" x14ac:dyDescent="0.25">
      <c r="C1111" t="s">
        <v>21</v>
      </c>
      <c r="D1111">
        <v>351.17800000000005</v>
      </c>
      <c r="H1111" s="1">
        <v>42963</v>
      </c>
      <c r="I1111">
        <v>80.564000000000007</v>
      </c>
      <c r="K1111" s="1">
        <v>42963</v>
      </c>
      <c r="L1111">
        <v>80.564000000000007</v>
      </c>
      <c r="N1111" s="1">
        <v>41806</v>
      </c>
      <c r="O1111">
        <v>763.79200000000003</v>
      </c>
      <c r="Q1111" s="1">
        <v>43029</v>
      </c>
      <c r="R1111">
        <v>4537.2010000000009</v>
      </c>
      <c r="T1111" s="1">
        <v>41937</v>
      </c>
      <c r="U1111">
        <v>103.88200000000001</v>
      </c>
      <c r="Y1111" t="s">
        <v>945</v>
      </c>
      <c r="Z1111">
        <v>607.06799999999998</v>
      </c>
      <c r="AB1111" t="s">
        <v>141</v>
      </c>
      <c r="AC1111">
        <v>4211.7300000000005</v>
      </c>
      <c r="AE1111" t="s">
        <v>2330</v>
      </c>
      <c r="AF1111">
        <v>8665.1939999999995</v>
      </c>
      <c r="AJ1111" t="s">
        <v>141</v>
      </c>
      <c r="AK1111">
        <v>4211.7300000000005</v>
      </c>
      <c r="AN1111" t="s">
        <v>945</v>
      </c>
      <c r="AO1111">
        <v>607.06799999999998</v>
      </c>
      <c r="AQ1111" t="s">
        <v>945</v>
      </c>
      <c r="AR1111">
        <v>607.06799999999998</v>
      </c>
      <c r="AV1111" t="s">
        <v>945</v>
      </c>
      <c r="AW1111">
        <v>607.06799999999998</v>
      </c>
      <c r="BA1111" t="s">
        <v>5927</v>
      </c>
      <c r="BB1111" t="s">
        <v>10948</v>
      </c>
      <c r="BC1111">
        <v>157.77000000000001</v>
      </c>
      <c r="BE1111" t="s">
        <v>2821</v>
      </c>
      <c r="BF1111" t="s">
        <v>10948</v>
      </c>
      <c r="BG1111">
        <v>24.78</v>
      </c>
      <c r="BI1111" t="s">
        <v>2281</v>
      </c>
      <c r="BJ1111" t="s">
        <v>10948</v>
      </c>
      <c r="BK1111">
        <v>123.08799999999999</v>
      </c>
      <c r="BO1111" t="s">
        <v>79</v>
      </c>
      <c r="BP1111">
        <v>8.8560000000000016</v>
      </c>
    </row>
    <row r="1112" spans="1:68" x14ac:dyDescent="0.25">
      <c r="A1112" t="s">
        <v>3114</v>
      </c>
      <c r="B1112" t="s">
        <v>10948</v>
      </c>
      <c r="C1112" t="s">
        <v>55</v>
      </c>
      <c r="D1112">
        <v>6.9</v>
      </c>
      <c r="H1112" s="1">
        <v>42964</v>
      </c>
      <c r="I1112">
        <v>9517.2880000000005</v>
      </c>
      <c r="K1112" s="1">
        <v>42964</v>
      </c>
      <c r="L1112">
        <v>9517.2880000000005</v>
      </c>
      <c r="N1112" s="1">
        <v>41805</v>
      </c>
      <c r="O1112">
        <v>942.97399999999993</v>
      </c>
      <c r="Q1112" s="1">
        <v>42970</v>
      </c>
      <c r="R1112">
        <v>4590.344000000001</v>
      </c>
      <c r="T1112" s="1">
        <v>42385</v>
      </c>
      <c r="U1112">
        <v>102.218</v>
      </c>
      <c r="Y1112" t="s">
        <v>2034</v>
      </c>
      <c r="Z1112">
        <v>1631.952</v>
      </c>
      <c r="AB1112" t="s">
        <v>945</v>
      </c>
      <c r="AC1112">
        <v>607.06799999999998</v>
      </c>
      <c r="AE1112" t="s">
        <v>266</v>
      </c>
      <c r="AF1112">
        <v>4420.0560000000005</v>
      </c>
      <c r="AJ1112" t="s">
        <v>945</v>
      </c>
      <c r="AK1112">
        <v>607.06799999999998</v>
      </c>
      <c r="AN1112" t="s">
        <v>2034</v>
      </c>
      <c r="AO1112">
        <v>1631.952</v>
      </c>
      <c r="AQ1112" t="s">
        <v>2034</v>
      </c>
      <c r="AR1112">
        <v>1631.952</v>
      </c>
      <c r="AV1112" t="s">
        <v>2034</v>
      </c>
      <c r="AW1112">
        <v>1631.952</v>
      </c>
      <c r="BA1112" t="s">
        <v>5925</v>
      </c>
      <c r="BB1112" t="s">
        <v>10948</v>
      </c>
      <c r="BC1112">
        <v>133.19600000000003</v>
      </c>
      <c r="BE1112" t="s">
        <v>1548</v>
      </c>
      <c r="BF1112" t="s">
        <v>10948</v>
      </c>
      <c r="BG1112">
        <v>24.75</v>
      </c>
      <c r="BI1112" t="s">
        <v>2296</v>
      </c>
      <c r="BJ1112" t="s">
        <v>10948</v>
      </c>
      <c r="BK1112">
        <v>2810.9639999999999</v>
      </c>
      <c r="BO1112" t="s">
        <v>79</v>
      </c>
      <c r="BP1112">
        <v>7.8719999999999999</v>
      </c>
    </row>
    <row r="1113" spans="1:68" x14ac:dyDescent="0.25">
      <c r="C1113" t="s">
        <v>12</v>
      </c>
      <c r="D1113">
        <v>37.260000000000005</v>
      </c>
      <c r="H1113" s="1">
        <v>42965</v>
      </c>
      <c r="I1113">
        <v>7078.4840000000013</v>
      </c>
      <c r="K1113" s="1">
        <v>42965</v>
      </c>
      <c r="L1113">
        <v>7078.4840000000013</v>
      </c>
      <c r="N1113" s="1">
        <v>41804</v>
      </c>
      <c r="O1113">
        <v>212.94</v>
      </c>
      <c r="Q1113" s="1">
        <v>42748</v>
      </c>
      <c r="R1113">
        <v>4619.329999999999</v>
      </c>
      <c r="T1113" s="1">
        <v>42697</v>
      </c>
      <c r="U1113">
        <v>100.61600000000001</v>
      </c>
      <c r="Y1113" t="s">
        <v>1329</v>
      </c>
      <c r="Z1113">
        <v>1887.2999999999997</v>
      </c>
      <c r="AB1113" t="s">
        <v>2034</v>
      </c>
      <c r="AC1113">
        <v>1631.952</v>
      </c>
      <c r="AE1113" t="s">
        <v>2041</v>
      </c>
      <c r="AF1113">
        <v>7979.4400000000005</v>
      </c>
      <c r="AJ1113" t="s">
        <v>2034</v>
      </c>
      <c r="AK1113">
        <v>1631.952</v>
      </c>
      <c r="AN1113" t="s">
        <v>1329</v>
      </c>
      <c r="AO1113">
        <v>1887.2999999999997</v>
      </c>
      <c r="AQ1113" t="s">
        <v>1329</v>
      </c>
      <c r="AR1113">
        <v>1887.2999999999997</v>
      </c>
      <c r="AV1113" t="s">
        <v>1329</v>
      </c>
      <c r="AW1113">
        <v>1887.2999999999997</v>
      </c>
      <c r="BA1113" t="s">
        <v>5926</v>
      </c>
      <c r="BB1113" t="s">
        <v>10948</v>
      </c>
      <c r="BC1113">
        <v>98.688000000000002</v>
      </c>
      <c r="BE1113" t="s">
        <v>1281</v>
      </c>
      <c r="BF1113" t="s">
        <v>10948</v>
      </c>
      <c r="BG1113">
        <v>24.224000000000004</v>
      </c>
      <c r="BI1113" t="s">
        <v>2016</v>
      </c>
      <c r="BJ1113" t="s">
        <v>10948</v>
      </c>
      <c r="BK1113">
        <v>33.96</v>
      </c>
      <c r="BO1113" t="s">
        <v>79</v>
      </c>
      <c r="BP1113">
        <v>7.5600000000000005</v>
      </c>
    </row>
    <row r="1114" spans="1:68" x14ac:dyDescent="0.25">
      <c r="A1114" t="s">
        <v>370</v>
      </c>
      <c r="B1114" t="s">
        <v>10948</v>
      </c>
      <c r="C1114" t="s">
        <v>12</v>
      </c>
      <c r="D1114">
        <v>47.92</v>
      </c>
      <c r="H1114" s="1">
        <v>42966</v>
      </c>
      <c r="I1114">
        <v>512.44600000000003</v>
      </c>
      <c r="K1114" s="1">
        <v>42966</v>
      </c>
      <c r="L1114">
        <v>512.44600000000003</v>
      </c>
      <c r="N1114" s="1">
        <v>41803</v>
      </c>
      <c r="O1114">
        <v>14.52</v>
      </c>
      <c r="Q1114" s="1">
        <v>42317</v>
      </c>
      <c r="R1114">
        <v>4620.2919999999995</v>
      </c>
      <c r="T1114" s="1">
        <v>41888</v>
      </c>
      <c r="U1114">
        <v>100.36</v>
      </c>
      <c r="Y1114" t="s">
        <v>2517</v>
      </c>
      <c r="Z1114">
        <v>325.86</v>
      </c>
      <c r="AB1114" t="s">
        <v>1329</v>
      </c>
      <c r="AC1114">
        <v>1887.2999999999997</v>
      </c>
      <c r="AE1114" t="s">
        <v>852</v>
      </c>
      <c r="AF1114">
        <v>3528.7900000000009</v>
      </c>
      <c r="AJ1114" t="s">
        <v>1329</v>
      </c>
      <c r="AK1114">
        <v>1887.2999999999997</v>
      </c>
      <c r="AN1114" t="s">
        <v>2517</v>
      </c>
      <c r="AO1114">
        <v>325.86</v>
      </c>
      <c r="AQ1114" t="s">
        <v>2517</v>
      </c>
      <c r="AR1114">
        <v>325.86</v>
      </c>
      <c r="AV1114" t="s">
        <v>2517</v>
      </c>
      <c r="AW1114">
        <v>325.86</v>
      </c>
      <c r="BA1114" t="s">
        <v>5931</v>
      </c>
      <c r="BB1114" t="s">
        <v>10948</v>
      </c>
      <c r="BC1114">
        <v>94.47199999999998</v>
      </c>
      <c r="BE1114" t="s">
        <v>898</v>
      </c>
      <c r="BF1114" t="s">
        <v>10948</v>
      </c>
      <c r="BG1114">
        <v>24.108000000000008</v>
      </c>
      <c r="BI1114" t="s">
        <v>5929</v>
      </c>
      <c r="BJ1114" t="s">
        <v>10948</v>
      </c>
      <c r="BK1114">
        <v>303.49200000000002</v>
      </c>
      <c r="BO1114" t="s">
        <v>79</v>
      </c>
      <c r="BP1114">
        <v>7.1519999999999992</v>
      </c>
    </row>
    <row r="1115" spans="1:68" x14ac:dyDescent="0.25">
      <c r="C1115" t="s">
        <v>21</v>
      </c>
      <c r="D1115">
        <v>119.80000000000001</v>
      </c>
      <c r="H1115" s="1">
        <v>42967</v>
      </c>
      <c r="I1115">
        <v>692.95</v>
      </c>
      <c r="K1115" s="1">
        <v>42967</v>
      </c>
      <c r="L1115">
        <v>692.95</v>
      </c>
      <c r="N1115" s="1">
        <v>41800</v>
      </c>
      <c r="O1115">
        <v>491.55</v>
      </c>
      <c r="Q1115" s="1">
        <v>42089</v>
      </c>
      <c r="R1115">
        <v>4623.37</v>
      </c>
      <c r="T1115" s="1">
        <v>42035</v>
      </c>
      <c r="U1115">
        <v>99.260000000000019</v>
      </c>
      <c r="Y1115" t="s">
        <v>1123</v>
      </c>
      <c r="Z1115">
        <v>368.45600000000002</v>
      </c>
      <c r="AB1115" t="s">
        <v>2517</v>
      </c>
      <c r="AC1115">
        <v>325.86</v>
      </c>
      <c r="AE1115" t="s">
        <v>2027</v>
      </c>
      <c r="AF1115">
        <v>6084.1439999999993</v>
      </c>
      <c r="AJ1115" t="s">
        <v>2517</v>
      </c>
      <c r="AK1115">
        <v>325.86</v>
      </c>
      <c r="AN1115" t="s">
        <v>1123</v>
      </c>
      <c r="AO1115">
        <v>368.45600000000002</v>
      </c>
      <c r="AQ1115" t="s">
        <v>1123</v>
      </c>
      <c r="AR1115">
        <v>368.45600000000002</v>
      </c>
      <c r="AV1115" t="s">
        <v>1123</v>
      </c>
      <c r="AW1115">
        <v>368.45600000000002</v>
      </c>
      <c r="BA1115" t="s">
        <v>5930</v>
      </c>
      <c r="BB1115" t="s">
        <v>10948</v>
      </c>
      <c r="BC1115">
        <v>8.67</v>
      </c>
      <c r="BE1115" t="s">
        <v>1752</v>
      </c>
      <c r="BF1115" t="s">
        <v>10948</v>
      </c>
      <c r="BG1115">
        <v>24.032</v>
      </c>
      <c r="BI1115" t="s">
        <v>5927</v>
      </c>
      <c r="BJ1115" t="s">
        <v>10948</v>
      </c>
      <c r="BK1115">
        <v>157.77000000000001</v>
      </c>
      <c r="BO1115" t="s">
        <v>79</v>
      </c>
      <c r="BP1115">
        <v>6.69</v>
      </c>
    </row>
    <row r="1116" spans="1:68" x14ac:dyDescent="0.25">
      <c r="A1116" t="s">
        <v>222</v>
      </c>
      <c r="B1116" t="s">
        <v>10948</v>
      </c>
      <c r="C1116" t="s">
        <v>79</v>
      </c>
      <c r="D1116">
        <v>75</v>
      </c>
      <c r="H1116" s="1">
        <v>42968</v>
      </c>
      <c r="I1116">
        <v>8551.0540000000019</v>
      </c>
      <c r="K1116" s="1">
        <v>42968</v>
      </c>
      <c r="L1116">
        <v>8551.0540000000019</v>
      </c>
      <c r="N1116" s="1">
        <v>41799</v>
      </c>
      <c r="O1116">
        <v>5463.0080000000007</v>
      </c>
      <c r="Q1116" s="1">
        <v>42706</v>
      </c>
      <c r="R1116">
        <v>4684.616</v>
      </c>
      <c r="T1116" s="1">
        <v>42641</v>
      </c>
      <c r="U1116">
        <v>99.13600000000001</v>
      </c>
      <c r="Y1116" t="s">
        <v>2903</v>
      </c>
      <c r="Z1116">
        <v>276.65800000000002</v>
      </c>
      <c r="AB1116" t="s">
        <v>1123</v>
      </c>
      <c r="AC1116">
        <v>368.45600000000002</v>
      </c>
      <c r="AE1116" t="s">
        <v>1366</v>
      </c>
      <c r="AF1116">
        <v>815.86400000000003</v>
      </c>
      <c r="AJ1116" t="s">
        <v>1123</v>
      </c>
      <c r="AK1116">
        <v>368.45600000000002</v>
      </c>
      <c r="AN1116" t="s">
        <v>2903</v>
      </c>
      <c r="AO1116">
        <v>276.65800000000002</v>
      </c>
      <c r="AQ1116" t="s">
        <v>2903</v>
      </c>
      <c r="AR1116">
        <v>276.65800000000002</v>
      </c>
      <c r="AV1116" t="s">
        <v>2903</v>
      </c>
      <c r="AW1116">
        <v>276.65800000000002</v>
      </c>
      <c r="BA1116" t="s">
        <v>104</v>
      </c>
      <c r="BB1116" t="s">
        <v>10948</v>
      </c>
      <c r="BC1116">
        <v>227.61200000000002</v>
      </c>
      <c r="BE1116" t="s">
        <v>633</v>
      </c>
      <c r="BF1116" t="s">
        <v>10948</v>
      </c>
      <c r="BG1116">
        <v>23.92</v>
      </c>
      <c r="BI1116" t="s">
        <v>5925</v>
      </c>
      <c r="BJ1116" t="s">
        <v>10948</v>
      </c>
      <c r="BK1116">
        <v>133.19600000000003</v>
      </c>
      <c r="BO1116" t="s">
        <v>79</v>
      </c>
      <c r="BP1116">
        <v>6.48</v>
      </c>
    </row>
    <row r="1117" spans="1:68" x14ac:dyDescent="0.25">
      <c r="A1117" t="s">
        <v>1009</v>
      </c>
      <c r="B1117" t="s">
        <v>10948</v>
      </c>
      <c r="C1117" t="s">
        <v>21</v>
      </c>
      <c r="D1117">
        <v>90.570000000000007</v>
      </c>
      <c r="H1117" s="1">
        <v>42969</v>
      </c>
      <c r="I1117">
        <v>524.54</v>
      </c>
      <c r="K1117" s="1">
        <v>42969</v>
      </c>
      <c r="L1117">
        <v>524.54</v>
      </c>
      <c r="N1117" s="1">
        <v>41798</v>
      </c>
      <c r="O1117">
        <v>2501.2640000000001</v>
      </c>
      <c r="Q1117" s="1">
        <v>42712</v>
      </c>
      <c r="R1117">
        <v>4709.0950000000012</v>
      </c>
      <c r="T1117" s="1">
        <v>41673</v>
      </c>
      <c r="U1117">
        <v>97.112000000000009</v>
      </c>
      <c r="Y1117" t="s">
        <v>1482</v>
      </c>
      <c r="Z1117">
        <v>479.988</v>
      </c>
      <c r="AB1117" t="s">
        <v>2903</v>
      </c>
      <c r="AC1117">
        <v>276.65800000000002</v>
      </c>
      <c r="AE1117" t="s">
        <v>1521</v>
      </c>
      <c r="AF1117">
        <v>1396.4419999999998</v>
      </c>
      <c r="AJ1117" t="s">
        <v>2903</v>
      </c>
      <c r="AK1117">
        <v>276.65800000000002</v>
      </c>
      <c r="AN1117" t="s">
        <v>1482</v>
      </c>
      <c r="AO1117">
        <v>479.988</v>
      </c>
      <c r="AQ1117" t="s">
        <v>1482</v>
      </c>
      <c r="AR1117">
        <v>479.988</v>
      </c>
      <c r="AV1117" t="s">
        <v>1482</v>
      </c>
      <c r="AW1117">
        <v>479.988</v>
      </c>
      <c r="BA1117" t="s">
        <v>5923</v>
      </c>
      <c r="BB1117" t="s">
        <v>10948</v>
      </c>
      <c r="BC1117">
        <v>30.975999999999999</v>
      </c>
      <c r="BE1117" t="s">
        <v>747</v>
      </c>
      <c r="BF1117" t="s">
        <v>10948</v>
      </c>
      <c r="BG1117">
        <v>23.907999999999998</v>
      </c>
      <c r="BI1117" t="s">
        <v>5926</v>
      </c>
      <c r="BJ1117" t="s">
        <v>10948</v>
      </c>
      <c r="BK1117">
        <v>98.688000000000002</v>
      </c>
      <c r="BO1117" t="s">
        <v>79</v>
      </c>
      <c r="BP1117">
        <v>6.3</v>
      </c>
    </row>
    <row r="1118" spans="1:68" x14ac:dyDescent="0.25">
      <c r="A1118" t="s">
        <v>2453</v>
      </c>
      <c r="B1118" t="s">
        <v>10948</v>
      </c>
      <c r="C1118" t="s">
        <v>55</v>
      </c>
      <c r="D1118">
        <v>30.080000000000002</v>
      </c>
      <c r="H1118" s="1">
        <v>42970</v>
      </c>
      <c r="I1118">
        <v>4590.344000000001</v>
      </c>
      <c r="K1118" s="1">
        <v>42970</v>
      </c>
      <c r="L1118">
        <v>4590.344000000001</v>
      </c>
      <c r="N1118" s="1">
        <v>41797</v>
      </c>
      <c r="O1118">
        <v>281.39699999999999</v>
      </c>
      <c r="Q1118" s="1">
        <v>42916</v>
      </c>
      <c r="R1118">
        <v>4721.9769999999999</v>
      </c>
      <c r="T1118" s="1">
        <v>42563</v>
      </c>
      <c r="U1118">
        <v>95.76</v>
      </c>
      <c r="Y1118" t="s">
        <v>2794</v>
      </c>
      <c r="Z1118">
        <v>2623.8360000000002</v>
      </c>
      <c r="AB1118" t="s">
        <v>1482</v>
      </c>
      <c r="AC1118">
        <v>479.988</v>
      </c>
      <c r="AE1118" t="s">
        <v>2646</v>
      </c>
      <c r="AF1118">
        <v>3955.6759999999999</v>
      </c>
      <c r="AJ1118" t="s">
        <v>1482</v>
      </c>
      <c r="AK1118">
        <v>479.988</v>
      </c>
      <c r="AN1118" t="s">
        <v>2794</v>
      </c>
      <c r="AO1118">
        <v>2623.8360000000002</v>
      </c>
      <c r="AQ1118" t="s">
        <v>2794</v>
      </c>
      <c r="AR1118">
        <v>2623.8360000000002</v>
      </c>
      <c r="AV1118" t="s">
        <v>2794</v>
      </c>
      <c r="AW1118">
        <v>2623.8360000000002</v>
      </c>
      <c r="BA1118" t="s">
        <v>124</v>
      </c>
      <c r="BB1118" t="s">
        <v>10948</v>
      </c>
      <c r="BC1118">
        <v>369.30400000000003</v>
      </c>
      <c r="BE1118" t="s">
        <v>1699</v>
      </c>
      <c r="BF1118" t="s">
        <v>10948</v>
      </c>
      <c r="BG1118">
        <v>23.827999999999999</v>
      </c>
      <c r="BI1118" t="s">
        <v>5931</v>
      </c>
      <c r="BJ1118" t="s">
        <v>10948</v>
      </c>
      <c r="BK1118">
        <v>94.47199999999998</v>
      </c>
      <c r="BO1118" t="s">
        <v>79</v>
      </c>
      <c r="BP1118">
        <v>5.7150000000000016</v>
      </c>
    </row>
    <row r="1119" spans="1:68" x14ac:dyDescent="0.25">
      <c r="C1119" t="s">
        <v>21</v>
      </c>
      <c r="D1119">
        <v>176.72</v>
      </c>
      <c r="H1119" s="1">
        <v>42971</v>
      </c>
      <c r="I1119">
        <v>685.05600000000015</v>
      </c>
      <c r="K1119" s="1">
        <v>42971</v>
      </c>
      <c r="L1119">
        <v>685.05600000000015</v>
      </c>
      <c r="N1119" s="1">
        <v>41796</v>
      </c>
      <c r="O1119">
        <v>1374.001</v>
      </c>
      <c r="Q1119" s="1">
        <v>42684</v>
      </c>
      <c r="R1119">
        <v>4723.4780000000001</v>
      </c>
      <c r="T1119" s="1">
        <v>41690</v>
      </c>
      <c r="U1119">
        <v>95.59</v>
      </c>
      <c r="Y1119" t="s">
        <v>2695</v>
      </c>
      <c r="Z1119">
        <v>1890</v>
      </c>
      <c r="AB1119" t="s">
        <v>2794</v>
      </c>
      <c r="AC1119">
        <v>2623.8360000000002</v>
      </c>
      <c r="AE1119" t="s">
        <v>656</v>
      </c>
      <c r="AF1119">
        <v>3540.3480000000004</v>
      </c>
      <c r="AJ1119" t="s">
        <v>2794</v>
      </c>
      <c r="AK1119">
        <v>2623.8360000000002</v>
      </c>
      <c r="AN1119" t="s">
        <v>2695</v>
      </c>
      <c r="AO1119">
        <v>1890</v>
      </c>
      <c r="AQ1119" t="s">
        <v>2695</v>
      </c>
      <c r="AR1119">
        <v>1890</v>
      </c>
      <c r="AV1119" t="s">
        <v>2695</v>
      </c>
      <c r="AW1119">
        <v>1890</v>
      </c>
      <c r="BA1119" t="s">
        <v>624</v>
      </c>
      <c r="BB1119" t="s">
        <v>10948</v>
      </c>
      <c r="BC1119">
        <v>132.048</v>
      </c>
      <c r="BE1119" t="s">
        <v>2313</v>
      </c>
      <c r="BF1119" t="s">
        <v>10948</v>
      </c>
      <c r="BG1119">
        <v>23.696000000000002</v>
      </c>
      <c r="BI1119" t="s">
        <v>104</v>
      </c>
      <c r="BJ1119" t="s">
        <v>10948</v>
      </c>
      <c r="BK1119">
        <v>227.61200000000002</v>
      </c>
      <c r="BO1119" t="s">
        <v>79</v>
      </c>
      <c r="BP1119">
        <v>5.4</v>
      </c>
    </row>
    <row r="1120" spans="1:68" x14ac:dyDescent="0.25">
      <c r="A1120" t="s">
        <v>2892</v>
      </c>
      <c r="B1120" t="s">
        <v>10948</v>
      </c>
      <c r="C1120" t="s">
        <v>12</v>
      </c>
      <c r="D1120">
        <v>75.98</v>
      </c>
      <c r="H1120" s="1">
        <v>42972</v>
      </c>
      <c r="I1120">
        <v>361.98800000000006</v>
      </c>
      <c r="K1120" s="1">
        <v>42972</v>
      </c>
      <c r="L1120">
        <v>361.98800000000006</v>
      </c>
      <c r="N1120" s="1">
        <v>41794</v>
      </c>
      <c r="O1120">
        <v>456.27199999999999</v>
      </c>
      <c r="Q1120" s="1">
        <v>41944</v>
      </c>
      <c r="R1120">
        <v>4732.0799999999981</v>
      </c>
      <c r="T1120" s="1">
        <v>42456</v>
      </c>
      <c r="U1120">
        <v>92.699999999999989</v>
      </c>
      <c r="Y1120" t="s">
        <v>1194</v>
      </c>
      <c r="Z1120">
        <v>59.975999999999999</v>
      </c>
      <c r="AB1120" t="s">
        <v>2695</v>
      </c>
      <c r="AC1120">
        <v>1890</v>
      </c>
      <c r="AE1120" t="s">
        <v>2493</v>
      </c>
      <c r="AF1120">
        <v>3447.84</v>
      </c>
      <c r="AJ1120" t="s">
        <v>2695</v>
      </c>
      <c r="AK1120">
        <v>1890</v>
      </c>
      <c r="AN1120" t="s">
        <v>1194</v>
      </c>
      <c r="AO1120">
        <v>59.975999999999999</v>
      </c>
      <c r="AQ1120" t="s">
        <v>1194</v>
      </c>
      <c r="AR1120">
        <v>59.975999999999999</v>
      </c>
      <c r="AV1120" t="s">
        <v>1194</v>
      </c>
      <c r="AW1120">
        <v>59.975999999999999</v>
      </c>
      <c r="BA1120" t="s">
        <v>2581</v>
      </c>
      <c r="BB1120" t="s">
        <v>10948</v>
      </c>
      <c r="BC1120">
        <v>12.672000000000001</v>
      </c>
      <c r="BE1120" t="s">
        <v>1909</v>
      </c>
      <c r="BF1120" t="s">
        <v>10948</v>
      </c>
      <c r="BG1120">
        <v>23.680000000000003</v>
      </c>
      <c r="BI1120" t="s">
        <v>5923</v>
      </c>
      <c r="BJ1120" t="s">
        <v>10948</v>
      </c>
      <c r="BK1120">
        <v>30.975999999999999</v>
      </c>
      <c r="BO1120" t="s">
        <v>79</v>
      </c>
      <c r="BP1120">
        <v>4.7699999999999996</v>
      </c>
    </row>
    <row r="1121" spans="1:68" x14ac:dyDescent="0.25">
      <c r="A1121" t="s">
        <v>1883</v>
      </c>
      <c r="B1121" t="s">
        <v>10948</v>
      </c>
      <c r="C1121" t="s">
        <v>12</v>
      </c>
      <c r="D1121">
        <v>700.70399999999995</v>
      </c>
      <c r="H1121" s="1">
        <v>42973</v>
      </c>
      <c r="I1121">
        <v>190.66</v>
      </c>
      <c r="K1121" s="1">
        <v>42973</v>
      </c>
      <c r="L1121">
        <v>190.66</v>
      </c>
      <c r="N1121" s="1">
        <v>41793</v>
      </c>
      <c r="O1121">
        <v>741.33600000000001</v>
      </c>
      <c r="Q1121" s="1">
        <v>42631</v>
      </c>
      <c r="R1121">
        <v>4751.0820000000003</v>
      </c>
      <c r="T1121" s="1">
        <v>41882</v>
      </c>
      <c r="U1121">
        <v>92.52</v>
      </c>
      <c r="Y1121" t="s">
        <v>2153</v>
      </c>
      <c r="Z1121">
        <v>1112.788</v>
      </c>
      <c r="AB1121" t="s">
        <v>1194</v>
      </c>
      <c r="AC1121">
        <v>59.975999999999999</v>
      </c>
      <c r="AE1121" t="s">
        <v>3124</v>
      </c>
      <c r="AF1121">
        <v>76.091999999999999</v>
      </c>
      <c r="AJ1121" t="s">
        <v>1194</v>
      </c>
      <c r="AK1121">
        <v>59.975999999999999</v>
      </c>
      <c r="AN1121" t="s">
        <v>2153</v>
      </c>
      <c r="AO1121">
        <v>1112.788</v>
      </c>
      <c r="AQ1121" t="s">
        <v>2153</v>
      </c>
      <c r="AR1121">
        <v>1112.788</v>
      </c>
      <c r="AV1121" t="s">
        <v>2153</v>
      </c>
      <c r="AW1121">
        <v>1112.788</v>
      </c>
      <c r="BA1121" t="s">
        <v>2211</v>
      </c>
      <c r="BB1121" t="s">
        <v>10948</v>
      </c>
      <c r="BC1121">
        <v>28.799999999999997</v>
      </c>
      <c r="BE1121" t="s">
        <v>1846</v>
      </c>
      <c r="BF1121" t="s">
        <v>10948</v>
      </c>
      <c r="BG1121">
        <v>23.65</v>
      </c>
      <c r="BI1121" t="s">
        <v>124</v>
      </c>
      <c r="BJ1121" t="s">
        <v>10948</v>
      </c>
      <c r="BK1121">
        <v>369.30400000000003</v>
      </c>
      <c r="BO1121" t="s">
        <v>79</v>
      </c>
      <c r="BP1121">
        <v>4.6719999999999997</v>
      </c>
    </row>
    <row r="1122" spans="1:68" x14ac:dyDescent="0.25">
      <c r="A1122" t="s">
        <v>3149</v>
      </c>
      <c r="B1122" t="s">
        <v>10948</v>
      </c>
      <c r="C1122" t="s">
        <v>21</v>
      </c>
      <c r="D1122">
        <v>21.209999999999997</v>
      </c>
      <c r="H1122" s="1">
        <v>42974</v>
      </c>
      <c r="I1122">
        <v>6190.5379999999996</v>
      </c>
      <c r="K1122" s="1">
        <v>42974</v>
      </c>
      <c r="L1122">
        <v>6190.5379999999996</v>
      </c>
      <c r="N1122" s="1">
        <v>41792</v>
      </c>
      <c r="O1122">
        <v>738.59799999999996</v>
      </c>
      <c r="Q1122" s="1">
        <v>43048</v>
      </c>
      <c r="R1122">
        <v>4751.4919999999993</v>
      </c>
      <c r="T1122" s="1">
        <v>41776</v>
      </c>
      <c r="U1122">
        <v>91.679999999999993</v>
      </c>
      <c r="Y1122" t="s">
        <v>1811</v>
      </c>
      <c r="Z1122">
        <v>19.292000000000002</v>
      </c>
      <c r="AB1122" t="s">
        <v>2153</v>
      </c>
      <c r="AC1122">
        <v>1112.788</v>
      </c>
      <c r="AE1122" t="s">
        <v>1641</v>
      </c>
      <c r="AF1122">
        <v>3415.0399999999995</v>
      </c>
      <c r="AJ1122" t="s">
        <v>2153</v>
      </c>
      <c r="AK1122">
        <v>1112.788</v>
      </c>
      <c r="AN1122" t="s">
        <v>1811</v>
      </c>
      <c r="AO1122">
        <v>19.292000000000002</v>
      </c>
      <c r="AQ1122" t="s">
        <v>1811</v>
      </c>
      <c r="AR1122">
        <v>19.292000000000002</v>
      </c>
      <c r="AV1122" t="s">
        <v>1811</v>
      </c>
      <c r="AW1122">
        <v>19.292000000000002</v>
      </c>
      <c r="BA1122" t="s">
        <v>3211</v>
      </c>
      <c r="BB1122" t="s">
        <v>10948</v>
      </c>
      <c r="BC1122">
        <v>8.0960000000000001</v>
      </c>
      <c r="BE1122" t="s">
        <v>2359</v>
      </c>
      <c r="BF1122" t="s">
        <v>10948</v>
      </c>
      <c r="BG1122">
        <v>23.328000000000003</v>
      </c>
      <c r="BI1122" t="s">
        <v>624</v>
      </c>
      <c r="BJ1122" t="s">
        <v>10948</v>
      </c>
      <c r="BK1122">
        <v>132.048</v>
      </c>
      <c r="BO1122" t="s">
        <v>79</v>
      </c>
      <c r="BP1122">
        <v>4.6159999999999997</v>
      </c>
    </row>
    <row r="1123" spans="1:68" x14ac:dyDescent="0.25">
      <c r="A1123" t="s">
        <v>2576</v>
      </c>
      <c r="B1123" t="s">
        <v>10948</v>
      </c>
      <c r="C1123" t="s">
        <v>55</v>
      </c>
      <c r="D1123">
        <v>76.432000000000002</v>
      </c>
      <c r="H1123" s="1">
        <v>42975</v>
      </c>
      <c r="I1123">
        <v>1443.6319999999998</v>
      </c>
      <c r="K1123" s="1">
        <v>42975</v>
      </c>
      <c r="L1123">
        <v>1443.6319999999998</v>
      </c>
      <c r="N1123" s="1">
        <v>41791</v>
      </c>
      <c r="O1123">
        <v>5188.5200000000013</v>
      </c>
      <c r="Q1123" s="1">
        <v>43055</v>
      </c>
      <c r="R1123">
        <v>4755.2339999999995</v>
      </c>
      <c r="T1123" s="1">
        <v>41778</v>
      </c>
      <c r="U1123">
        <v>91.62</v>
      </c>
      <c r="Y1123" t="s">
        <v>1740</v>
      </c>
      <c r="Z1123">
        <v>8.4</v>
      </c>
      <c r="AB1123" t="s">
        <v>1811</v>
      </c>
      <c r="AC1123">
        <v>19.292000000000002</v>
      </c>
      <c r="AE1123" t="s">
        <v>2026</v>
      </c>
      <c r="AF1123">
        <v>189.65400000000002</v>
      </c>
      <c r="AJ1123" t="s">
        <v>1811</v>
      </c>
      <c r="AK1123">
        <v>19.292000000000002</v>
      </c>
      <c r="AN1123" t="s">
        <v>1740</v>
      </c>
      <c r="AO1123">
        <v>8.4</v>
      </c>
      <c r="AQ1123" t="s">
        <v>1740</v>
      </c>
      <c r="AR1123">
        <v>8.4</v>
      </c>
      <c r="AV1123" t="s">
        <v>1740</v>
      </c>
      <c r="AW1123">
        <v>8.4</v>
      </c>
      <c r="BA1123" t="s">
        <v>531</v>
      </c>
      <c r="BB1123" t="s">
        <v>10948</v>
      </c>
      <c r="BC1123">
        <v>15.260000000000002</v>
      </c>
      <c r="BE1123" t="s">
        <v>1197</v>
      </c>
      <c r="BF1123" t="s">
        <v>10948</v>
      </c>
      <c r="BG1123">
        <v>22.919999999999998</v>
      </c>
      <c r="BI1123" t="s">
        <v>2581</v>
      </c>
      <c r="BJ1123" t="s">
        <v>10948</v>
      </c>
      <c r="BK1123">
        <v>12.672000000000001</v>
      </c>
      <c r="BO1123" t="s">
        <v>79</v>
      </c>
      <c r="BP1123">
        <v>3.5920000000000005</v>
      </c>
    </row>
    <row r="1124" spans="1:68" x14ac:dyDescent="0.25">
      <c r="A1124" t="s">
        <v>1668</v>
      </c>
      <c r="B1124" t="s">
        <v>10948</v>
      </c>
      <c r="C1124" t="s">
        <v>55</v>
      </c>
      <c r="D1124">
        <v>3.1799999999999997</v>
      </c>
      <c r="H1124" s="1">
        <v>42976</v>
      </c>
      <c r="I1124">
        <v>235.46800000000002</v>
      </c>
      <c r="K1124" s="1">
        <v>42976</v>
      </c>
      <c r="L1124">
        <v>235.46800000000002</v>
      </c>
      <c r="N1124" s="1">
        <v>41790</v>
      </c>
      <c r="O1124">
        <v>773.7</v>
      </c>
      <c r="Q1124" s="1">
        <v>42807</v>
      </c>
      <c r="R1124">
        <v>4791.3500000000004</v>
      </c>
      <c r="T1124" s="1">
        <v>42073</v>
      </c>
      <c r="U1124">
        <v>90.932000000000002</v>
      </c>
      <c r="Y1124" t="s">
        <v>34</v>
      </c>
      <c r="Z1124">
        <v>196.35000000000002</v>
      </c>
      <c r="AB1124" t="s">
        <v>1740</v>
      </c>
      <c r="AC1124">
        <v>8.4</v>
      </c>
      <c r="AE1124" t="s">
        <v>2955</v>
      </c>
      <c r="AF1124">
        <v>163.33200000000002</v>
      </c>
      <c r="AJ1124" t="s">
        <v>1740</v>
      </c>
      <c r="AK1124">
        <v>8.4</v>
      </c>
      <c r="AN1124" t="s">
        <v>34</v>
      </c>
      <c r="AO1124">
        <v>196.35000000000002</v>
      </c>
      <c r="AQ1124" t="s">
        <v>34</v>
      </c>
      <c r="AR1124">
        <v>196.35000000000002</v>
      </c>
      <c r="AV1124" t="s">
        <v>34</v>
      </c>
      <c r="AW1124">
        <v>196.35000000000002</v>
      </c>
      <c r="BA1124" t="s">
        <v>84</v>
      </c>
      <c r="BB1124" t="s">
        <v>10948</v>
      </c>
      <c r="BC1124">
        <v>34.452000000000005</v>
      </c>
      <c r="BE1124" t="s">
        <v>2835</v>
      </c>
      <c r="BF1124" t="s">
        <v>10948</v>
      </c>
      <c r="BG1124">
        <v>21.93</v>
      </c>
      <c r="BI1124" t="s">
        <v>2211</v>
      </c>
      <c r="BJ1124" t="s">
        <v>10948</v>
      </c>
      <c r="BK1124">
        <v>28.799999999999997</v>
      </c>
      <c r="BO1124" t="s">
        <v>79</v>
      </c>
      <c r="BP1124">
        <v>1.7280000000000002</v>
      </c>
    </row>
    <row r="1125" spans="1:68" x14ac:dyDescent="0.25">
      <c r="A1125" t="s">
        <v>1526</v>
      </c>
      <c r="B1125" t="s">
        <v>10948</v>
      </c>
      <c r="C1125" t="s">
        <v>55</v>
      </c>
      <c r="D1125">
        <v>11.227999999999998</v>
      </c>
      <c r="H1125" s="1">
        <v>42978</v>
      </c>
      <c r="I1125">
        <v>3162.8300000000004</v>
      </c>
      <c r="K1125" s="1">
        <v>42978</v>
      </c>
      <c r="L1125">
        <v>3162.8300000000004</v>
      </c>
      <c r="N1125" s="1">
        <v>41789</v>
      </c>
      <c r="O1125">
        <v>1924.9130000000002</v>
      </c>
      <c r="Q1125" s="1">
        <v>42603</v>
      </c>
      <c r="R1125">
        <v>4798.2920000000004</v>
      </c>
      <c r="T1125" s="1">
        <v>42571</v>
      </c>
      <c r="U1125">
        <v>89.949999999999989</v>
      </c>
      <c r="Y1125" t="s">
        <v>595</v>
      </c>
      <c r="Z1125">
        <v>94.990000000000009</v>
      </c>
      <c r="AB1125" t="s">
        <v>34</v>
      </c>
      <c r="AC1125">
        <v>196.35000000000002</v>
      </c>
      <c r="AE1125" t="s">
        <v>660</v>
      </c>
      <c r="AF1125">
        <v>45.396000000000008</v>
      </c>
      <c r="AJ1125" t="s">
        <v>34</v>
      </c>
      <c r="AK1125">
        <v>196.35000000000002</v>
      </c>
      <c r="AN1125" t="s">
        <v>595</v>
      </c>
      <c r="AO1125">
        <v>94.990000000000009</v>
      </c>
      <c r="AQ1125" t="s">
        <v>595</v>
      </c>
      <c r="AR1125">
        <v>94.990000000000009</v>
      </c>
      <c r="AV1125" t="s">
        <v>595</v>
      </c>
      <c r="AW1125">
        <v>94.990000000000009</v>
      </c>
      <c r="BA1125" t="s">
        <v>2055</v>
      </c>
      <c r="BB1125" t="s">
        <v>10948</v>
      </c>
      <c r="BC1125">
        <v>25.44</v>
      </c>
      <c r="BE1125" t="s">
        <v>2802</v>
      </c>
      <c r="BF1125" t="s">
        <v>10948</v>
      </c>
      <c r="BG1125">
        <v>21.824000000000002</v>
      </c>
      <c r="BI1125" t="s">
        <v>3211</v>
      </c>
      <c r="BJ1125" t="s">
        <v>10948</v>
      </c>
      <c r="BK1125">
        <v>8.0960000000000001</v>
      </c>
      <c r="BO1125" t="s">
        <v>79</v>
      </c>
      <c r="BP1125">
        <v>1.68</v>
      </c>
    </row>
    <row r="1126" spans="1:68" x14ac:dyDescent="0.25">
      <c r="A1126" t="s">
        <v>263</v>
      </c>
      <c r="B1126" t="s">
        <v>10948</v>
      </c>
      <c r="C1126" t="s">
        <v>21</v>
      </c>
      <c r="D1126">
        <v>109.9</v>
      </c>
      <c r="H1126" s="1">
        <v>42979</v>
      </c>
      <c r="I1126">
        <v>1261.8100000000002</v>
      </c>
      <c r="K1126" s="1">
        <v>42979</v>
      </c>
      <c r="L1126">
        <v>1261.8100000000002</v>
      </c>
      <c r="N1126" s="1">
        <v>41787</v>
      </c>
      <c r="O1126">
        <v>221.96800000000002</v>
      </c>
      <c r="Q1126" s="1">
        <v>42497</v>
      </c>
      <c r="R1126">
        <v>4835.9759999999997</v>
      </c>
      <c r="T1126" s="1">
        <v>42255</v>
      </c>
      <c r="U1126">
        <v>89.64</v>
      </c>
      <c r="Y1126" t="s">
        <v>1922</v>
      </c>
      <c r="Z1126">
        <v>38.720000000000006</v>
      </c>
      <c r="AB1126" t="s">
        <v>595</v>
      </c>
      <c r="AC1126">
        <v>94.990000000000009</v>
      </c>
      <c r="AE1126" t="s">
        <v>1393</v>
      </c>
      <c r="AF1126">
        <v>495.87600000000009</v>
      </c>
      <c r="AJ1126" t="s">
        <v>595</v>
      </c>
      <c r="AK1126">
        <v>94.990000000000009</v>
      </c>
      <c r="AN1126" t="s">
        <v>1922</v>
      </c>
      <c r="AO1126">
        <v>38.720000000000006</v>
      </c>
      <c r="AQ1126" t="s">
        <v>1922</v>
      </c>
      <c r="AR1126">
        <v>38.720000000000006</v>
      </c>
      <c r="AV1126" t="s">
        <v>1922</v>
      </c>
      <c r="AW1126">
        <v>38.720000000000006</v>
      </c>
      <c r="BA1126" t="s">
        <v>1570</v>
      </c>
      <c r="BB1126" t="s">
        <v>10948</v>
      </c>
      <c r="BC1126">
        <v>7.6560000000000006</v>
      </c>
      <c r="BE1126" t="s">
        <v>93</v>
      </c>
      <c r="BF1126" t="s">
        <v>10948</v>
      </c>
      <c r="BG1126">
        <v>21.298000000000002</v>
      </c>
      <c r="BI1126" t="s">
        <v>531</v>
      </c>
      <c r="BJ1126" t="s">
        <v>10948</v>
      </c>
      <c r="BK1126">
        <v>15.260000000000002</v>
      </c>
      <c r="BM1126" t="s">
        <v>2558</v>
      </c>
      <c r="BN1126" t="s">
        <v>10948</v>
      </c>
      <c r="BO1126" t="s">
        <v>12</v>
      </c>
      <c r="BP1126">
        <v>6.5520000000000014</v>
      </c>
    </row>
    <row r="1127" spans="1:68" x14ac:dyDescent="0.25">
      <c r="A1127" t="s">
        <v>2927</v>
      </c>
      <c r="B1127" t="s">
        <v>10948</v>
      </c>
      <c r="C1127" t="s">
        <v>55</v>
      </c>
      <c r="D1127">
        <v>71.959999999999994</v>
      </c>
      <c r="H1127" s="1">
        <v>42980</v>
      </c>
      <c r="I1127">
        <v>9354.8539999999994</v>
      </c>
      <c r="K1127" s="1">
        <v>42980</v>
      </c>
      <c r="L1127">
        <v>9354.8539999999994</v>
      </c>
      <c r="N1127" s="1">
        <v>41786</v>
      </c>
      <c r="O1127">
        <v>2157.3939999999998</v>
      </c>
      <c r="Q1127" s="1">
        <v>42608</v>
      </c>
      <c r="R1127">
        <v>4874.2979999999998</v>
      </c>
      <c r="T1127" s="1">
        <v>41646</v>
      </c>
      <c r="U1127">
        <v>87.158000000000001</v>
      </c>
      <c r="Y1127" t="s">
        <v>2828</v>
      </c>
      <c r="Z1127">
        <v>61.437999999999995</v>
      </c>
      <c r="AB1127" t="s">
        <v>1922</v>
      </c>
      <c r="AC1127">
        <v>38.720000000000006</v>
      </c>
      <c r="AE1127" t="s">
        <v>135</v>
      </c>
      <c r="AF1127">
        <v>2699.0560000000005</v>
      </c>
      <c r="AJ1127" t="s">
        <v>1922</v>
      </c>
      <c r="AK1127">
        <v>38.720000000000006</v>
      </c>
      <c r="AN1127" t="s">
        <v>2828</v>
      </c>
      <c r="AO1127">
        <v>61.437999999999995</v>
      </c>
      <c r="AQ1127" t="s">
        <v>2828</v>
      </c>
      <c r="AR1127">
        <v>61.437999999999995</v>
      </c>
      <c r="AV1127" t="s">
        <v>2828</v>
      </c>
      <c r="AW1127">
        <v>61.437999999999995</v>
      </c>
      <c r="BA1127" t="s">
        <v>1151</v>
      </c>
      <c r="BB1127" t="s">
        <v>10948</v>
      </c>
      <c r="BC1127">
        <v>158.13</v>
      </c>
      <c r="BE1127" t="s">
        <v>3149</v>
      </c>
      <c r="BF1127" t="s">
        <v>10948</v>
      </c>
      <c r="BG1127">
        <v>21.209999999999997</v>
      </c>
      <c r="BI1127" t="s">
        <v>84</v>
      </c>
      <c r="BJ1127" t="s">
        <v>10948</v>
      </c>
      <c r="BK1127">
        <v>34.452000000000005</v>
      </c>
      <c r="BM1127" t="s">
        <v>549</v>
      </c>
      <c r="BN1127" t="s">
        <v>10948</v>
      </c>
      <c r="BO1127" t="s">
        <v>12</v>
      </c>
      <c r="BP1127">
        <v>19.456000000000003</v>
      </c>
    </row>
    <row r="1128" spans="1:68" x14ac:dyDescent="0.25">
      <c r="C1128" t="s">
        <v>79</v>
      </c>
      <c r="D1128">
        <v>89.949999999999989</v>
      </c>
      <c r="H1128" s="1">
        <v>42981</v>
      </c>
      <c r="I1128">
        <v>1595.8489999999999</v>
      </c>
      <c r="K1128" s="1">
        <v>42981</v>
      </c>
      <c r="L1128">
        <v>1595.8489999999999</v>
      </c>
      <c r="N1128" s="1">
        <v>41785</v>
      </c>
      <c r="O1128">
        <v>1325.7180000000001</v>
      </c>
      <c r="Q1128" s="1">
        <v>42225</v>
      </c>
      <c r="R1128">
        <v>4878.3920000000007</v>
      </c>
      <c r="T1128" s="1">
        <v>42622</v>
      </c>
      <c r="U1128">
        <v>84.992000000000019</v>
      </c>
      <c r="Y1128" t="s">
        <v>638</v>
      </c>
      <c r="Z1128">
        <v>234.76799999999997</v>
      </c>
      <c r="AB1128" t="s">
        <v>2828</v>
      </c>
      <c r="AC1128">
        <v>61.437999999999995</v>
      </c>
      <c r="AE1128" t="s">
        <v>744</v>
      </c>
      <c r="AF1128">
        <v>98.868000000000009</v>
      </c>
      <c r="AJ1128" t="s">
        <v>2828</v>
      </c>
      <c r="AK1128">
        <v>61.437999999999995</v>
      </c>
      <c r="AN1128" t="s">
        <v>638</v>
      </c>
      <c r="AO1128">
        <v>234.76799999999997</v>
      </c>
      <c r="AQ1128" t="s">
        <v>638</v>
      </c>
      <c r="AR1128">
        <v>234.76799999999997</v>
      </c>
      <c r="AV1128" t="s">
        <v>638</v>
      </c>
      <c r="AW1128">
        <v>234.76799999999997</v>
      </c>
      <c r="BA1128" t="s">
        <v>225</v>
      </c>
      <c r="BB1128" t="s">
        <v>10948</v>
      </c>
      <c r="BC1128">
        <v>102.34</v>
      </c>
      <c r="BE1128" t="s">
        <v>2631</v>
      </c>
      <c r="BF1128" t="s">
        <v>10948</v>
      </c>
      <c r="BG1128">
        <v>21.12</v>
      </c>
      <c r="BI1128" t="s">
        <v>2055</v>
      </c>
      <c r="BJ1128" t="s">
        <v>10948</v>
      </c>
      <c r="BK1128">
        <v>25.44</v>
      </c>
      <c r="BM1128" t="s">
        <v>3195</v>
      </c>
      <c r="BN1128" t="s">
        <v>10948</v>
      </c>
      <c r="BO1128" t="s">
        <v>12</v>
      </c>
      <c r="BP1128">
        <v>265.47500000000002</v>
      </c>
    </row>
    <row r="1129" spans="1:68" x14ac:dyDescent="0.25">
      <c r="A1129" t="s">
        <v>1718</v>
      </c>
      <c r="B1129" t="s">
        <v>10948</v>
      </c>
      <c r="C1129" t="s">
        <v>79</v>
      </c>
      <c r="D1129">
        <v>39.979999999999997</v>
      </c>
      <c r="H1129" s="1">
        <v>42982</v>
      </c>
      <c r="I1129">
        <v>5360.2020000000002</v>
      </c>
      <c r="K1129" s="1">
        <v>42982</v>
      </c>
      <c r="L1129">
        <v>5360.2020000000002</v>
      </c>
      <c r="N1129" s="1">
        <v>41784</v>
      </c>
      <c r="O1129">
        <v>119.53999999999999</v>
      </c>
      <c r="Q1129" s="1">
        <v>41894</v>
      </c>
      <c r="R1129">
        <v>4904.66</v>
      </c>
      <c r="T1129" s="1">
        <v>42090</v>
      </c>
      <c r="U1129">
        <v>83.699999999999989</v>
      </c>
      <c r="Y1129" t="s">
        <v>1779</v>
      </c>
      <c r="Z1129">
        <v>28.208000000000002</v>
      </c>
      <c r="AB1129" t="s">
        <v>638</v>
      </c>
      <c r="AC1129">
        <v>234.76799999999997</v>
      </c>
      <c r="AE1129" t="s">
        <v>2678</v>
      </c>
      <c r="AF1129">
        <v>5291.7300000000014</v>
      </c>
      <c r="AJ1129" t="s">
        <v>638</v>
      </c>
      <c r="AK1129">
        <v>234.76799999999997</v>
      </c>
      <c r="AN1129" t="s">
        <v>1779</v>
      </c>
      <c r="AO1129">
        <v>28.208000000000002</v>
      </c>
      <c r="AQ1129" t="s">
        <v>1779</v>
      </c>
      <c r="AR1129">
        <v>28.208000000000002</v>
      </c>
      <c r="AV1129" t="s">
        <v>1779</v>
      </c>
      <c r="AW1129">
        <v>28.208000000000002</v>
      </c>
      <c r="BA1129" t="s">
        <v>1314</v>
      </c>
      <c r="BB1129" t="s">
        <v>10948</v>
      </c>
      <c r="BC1129">
        <v>67.8</v>
      </c>
      <c r="BE1129" t="s">
        <v>1591</v>
      </c>
      <c r="BF1129" t="s">
        <v>10948</v>
      </c>
      <c r="BG1129">
        <v>21.006</v>
      </c>
      <c r="BI1129" t="s">
        <v>1570</v>
      </c>
      <c r="BJ1129" t="s">
        <v>10948</v>
      </c>
      <c r="BK1129">
        <v>7.6560000000000006</v>
      </c>
      <c r="BM1129" t="s">
        <v>678</v>
      </c>
      <c r="BN1129" t="s">
        <v>10948</v>
      </c>
      <c r="BO1129" t="s">
        <v>12</v>
      </c>
      <c r="BP1129">
        <v>56.449999999999996</v>
      </c>
    </row>
    <row r="1130" spans="1:68" x14ac:dyDescent="0.25">
      <c r="C1130" t="s">
        <v>21</v>
      </c>
      <c r="D1130">
        <v>15.991999999999999</v>
      </c>
      <c r="H1130" s="1">
        <v>42983</v>
      </c>
      <c r="I1130">
        <v>327.04399999999998</v>
      </c>
      <c r="K1130" s="1">
        <v>42983</v>
      </c>
      <c r="L1130">
        <v>327.04399999999998</v>
      </c>
      <c r="N1130" s="1">
        <v>41783</v>
      </c>
      <c r="O1130">
        <v>116.28</v>
      </c>
      <c r="Q1130" s="1">
        <v>42686</v>
      </c>
      <c r="R1130">
        <v>4914.9380000000001</v>
      </c>
      <c r="T1130" s="1">
        <v>42376</v>
      </c>
      <c r="U1130">
        <v>83.576000000000008</v>
      </c>
      <c r="Y1130" t="s">
        <v>1446</v>
      </c>
      <c r="Z1130">
        <v>118.29599999999999</v>
      </c>
      <c r="AB1130" t="s">
        <v>1779</v>
      </c>
      <c r="AC1130">
        <v>28.208000000000002</v>
      </c>
      <c r="AE1130" t="s">
        <v>2443</v>
      </c>
      <c r="AF1130">
        <v>1159.8999999999999</v>
      </c>
      <c r="AJ1130" t="s">
        <v>1779</v>
      </c>
      <c r="AK1130">
        <v>28.208000000000002</v>
      </c>
      <c r="AN1130" t="s">
        <v>1446</v>
      </c>
      <c r="AO1130">
        <v>118.29599999999999</v>
      </c>
      <c r="AQ1130" t="s">
        <v>1446</v>
      </c>
      <c r="AR1130">
        <v>118.29599999999999</v>
      </c>
      <c r="AV1130" t="s">
        <v>1446</v>
      </c>
      <c r="AW1130">
        <v>118.29599999999999</v>
      </c>
      <c r="BA1130" t="s">
        <v>839</v>
      </c>
      <c r="BB1130" t="s">
        <v>10948</v>
      </c>
      <c r="BC1130">
        <v>332.94</v>
      </c>
      <c r="BE1130" t="s">
        <v>2718</v>
      </c>
      <c r="BF1130" t="s">
        <v>10948</v>
      </c>
      <c r="BG1130">
        <v>20.97</v>
      </c>
      <c r="BI1130" t="s">
        <v>1151</v>
      </c>
      <c r="BJ1130" t="s">
        <v>10948</v>
      </c>
      <c r="BK1130">
        <v>158.13</v>
      </c>
      <c r="BM1130" t="s">
        <v>603</v>
      </c>
      <c r="BN1130" t="s">
        <v>10948</v>
      </c>
      <c r="BO1130" t="s">
        <v>12</v>
      </c>
      <c r="BP1130">
        <v>5.28</v>
      </c>
    </row>
    <row r="1131" spans="1:68" x14ac:dyDescent="0.25">
      <c r="A1131" t="s">
        <v>1909</v>
      </c>
      <c r="B1131" t="s">
        <v>10948</v>
      </c>
      <c r="C1131" t="s">
        <v>55</v>
      </c>
      <c r="D1131">
        <v>23.680000000000003</v>
      </c>
      <c r="H1131" s="1">
        <v>42985</v>
      </c>
      <c r="I1131">
        <v>3848.565000000001</v>
      </c>
      <c r="K1131" s="1">
        <v>42985</v>
      </c>
      <c r="L1131">
        <v>3848.565000000001</v>
      </c>
      <c r="N1131" s="1">
        <v>41782</v>
      </c>
      <c r="O1131">
        <v>323.75800000000004</v>
      </c>
      <c r="Q1131" s="1">
        <v>42874</v>
      </c>
      <c r="R1131">
        <v>4919.1819999999998</v>
      </c>
      <c r="T1131" s="1">
        <v>42823</v>
      </c>
      <c r="U1131">
        <v>81.400000000000006</v>
      </c>
      <c r="Y1131" t="s">
        <v>834</v>
      </c>
      <c r="Z1131">
        <v>145.91200000000001</v>
      </c>
      <c r="AB1131" t="s">
        <v>1446</v>
      </c>
      <c r="AC1131">
        <v>118.29599999999999</v>
      </c>
      <c r="AE1131" t="s">
        <v>2492</v>
      </c>
      <c r="AF1131">
        <v>1771.5140000000001</v>
      </c>
      <c r="AJ1131" t="s">
        <v>1446</v>
      </c>
      <c r="AK1131">
        <v>118.29599999999999</v>
      </c>
      <c r="AN1131" t="s">
        <v>834</v>
      </c>
      <c r="AO1131">
        <v>145.91200000000001</v>
      </c>
      <c r="AQ1131" t="s">
        <v>834</v>
      </c>
      <c r="AR1131">
        <v>145.91200000000001</v>
      </c>
      <c r="AV1131" t="s">
        <v>834</v>
      </c>
      <c r="AW1131">
        <v>145.91200000000001</v>
      </c>
      <c r="BA1131" t="s">
        <v>414</v>
      </c>
      <c r="BB1131" t="s">
        <v>10948</v>
      </c>
      <c r="BC1131">
        <v>104.86</v>
      </c>
      <c r="BE1131" t="s">
        <v>2717</v>
      </c>
      <c r="BF1131" t="s">
        <v>10948</v>
      </c>
      <c r="BG1131">
        <v>20.944000000000003</v>
      </c>
      <c r="BI1131" t="s">
        <v>225</v>
      </c>
      <c r="BJ1131" t="s">
        <v>10948</v>
      </c>
      <c r="BK1131">
        <v>102.34</v>
      </c>
      <c r="BM1131" t="s">
        <v>3247</v>
      </c>
      <c r="BN1131" t="s">
        <v>10948</v>
      </c>
      <c r="BO1131" t="s">
        <v>12</v>
      </c>
      <c r="BP1131">
        <v>12.96</v>
      </c>
    </row>
    <row r="1132" spans="1:68" x14ac:dyDescent="0.25">
      <c r="A1132" t="s">
        <v>1462</v>
      </c>
      <c r="B1132" t="s">
        <v>10948</v>
      </c>
      <c r="C1132" t="s">
        <v>55</v>
      </c>
      <c r="D1132">
        <v>812.73599999999999</v>
      </c>
      <c r="H1132" s="1">
        <v>42986</v>
      </c>
      <c r="I1132">
        <v>2184.3270000000002</v>
      </c>
      <c r="K1132" s="1">
        <v>42986</v>
      </c>
      <c r="L1132">
        <v>2184.3270000000002</v>
      </c>
      <c r="N1132" s="1">
        <v>41781</v>
      </c>
      <c r="O1132">
        <v>180.93</v>
      </c>
      <c r="Q1132" s="1">
        <v>41985</v>
      </c>
      <c r="R1132">
        <v>4938.4044999999996</v>
      </c>
      <c r="T1132" s="1">
        <v>42963</v>
      </c>
      <c r="U1132">
        <v>80.564000000000007</v>
      </c>
      <c r="Y1132" t="s">
        <v>2896</v>
      </c>
      <c r="Z1132">
        <v>46.944000000000003</v>
      </c>
      <c r="AB1132" t="s">
        <v>834</v>
      </c>
      <c r="AC1132">
        <v>145.91200000000001</v>
      </c>
      <c r="AE1132" t="s">
        <v>1728</v>
      </c>
      <c r="AF1132">
        <v>212.65799999999999</v>
      </c>
      <c r="AJ1132" t="s">
        <v>834</v>
      </c>
      <c r="AK1132">
        <v>145.91200000000001</v>
      </c>
      <c r="AN1132" t="s">
        <v>2896</v>
      </c>
      <c r="AO1132">
        <v>46.944000000000003</v>
      </c>
      <c r="AQ1132" t="s">
        <v>2896</v>
      </c>
      <c r="AR1132">
        <v>46.944000000000003</v>
      </c>
      <c r="AV1132" t="s">
        <v>2896</v>
      </c>
      <c r="AW1132">
        <v>46.944000000000003</v>
      </c>
      <c r="BA1132" t="s">
        <v>2725</v>
      </c>
      <c r="BB1132" t="s">
        <v>10948</v>
      </c>
      <c r="BC1132">
        <v>238.36799999999999</v>
      </c>
      <c r="BE1132" t="s">
        <v>2645</v>
      </c>
      <c r="BF1132" t="s">
        <v>10948</v>
      </c>
      <c r="BG1132">
        <v>20.9</v>
      </c>
      <c r="BI1132" t="s">
        <v>1314</v>
      </c>
      <c r="BJ1132" t="s">
        <v>10948</v>
      </c>
      <c r="BK1132">
        <v>67.8</v>
      </c>
      <c r="BM1132" t="s">
        <v>3121</v>
      </c>
      <c r="BN1132" t="s">
        <v>10948</v>
      </c>
      <c r="BO1132" t="s">
        <v>12</v>
      </c>
      <c r="BP1132">
        <v>12.96</v>
      </c>
    </row>
    <row r="1133" spans="1:68" x14ac:dyDescent="0.25">
      <c r="C1133" t="s">
        <v>21</v>
      </c>
      <c r="D1133">
        <v>203.184</v>
      </c>
      <c r="H1133" s="1">
        <v>42987</v>
      </c>
      <c r="I1133">
        <v>4356.0609999999997</v>
      </c>
      <c r="K1133" s="1">
        <v>42987</v>
      </c>
      <c r="L1133">
        <v>4356.0609999999997</v>
      </c>
      <c r="N1133" s="1">
        <v>41780</v>
      </c>
      <c r="O1133">
        <v>4264.3280000000013</v>
      </c>
      <c r="Q1133" s="1">
        <v>42685</v>
      </c>
      <c r="R1133">
        <v>4944.2960000000003</v>
      </c>
      <c r="T1133" s="1">
        <v>41822</v>
      </c>
      <c r="U1133">
        <v>79.56</v>
      </c>
      <c r="Y1133" t="s">
        <v>1673</v>
      </c>
      <c r="Z1133">
        <v>79.967999999999989</v>
      </c>
      <c r="AB1133" t="s">
        <v>2896</v>
      </c>
      <c r="AC1133">
        <v>46.944000000000003</v>
      </c>
      <c r="AE1133" t="s">
        <v>1210</v>
      </c>
      <c r="AF1133">
        <v>184.05200000000002</v>
      </c>
      <c r="AJ1133" t="s">
        <v>2896</v>
      </c>
      <c r="AK1133">
        <v>46.944000000000003</v>
      </c>
      <c r="AN1133" t="s">
        <v>1673</v>
      </c>
      <c r="AO1133">
        <v>79.967999999999989</v>
      </c>
      <c r="AQ1133" t="s">
        <v>1673</v>
      </c>
      <c r="AR1133">
        <v>79.967999999999989</v>
      </c>
      <c r="AV1133" t="s">
        <v>1673</v>
      </c>
      <c r="AW1133">
        <v>79.967999999999989</v>
      </c>
      <c r="BA1133" t="s">
        <v>428</v>
      </c>
      <c r="BB1133" t="s">
        <v>10948</v>
      </c>
      <c r="BC1133">
        <v>18</v>
      </c>
      <c r="BE1133" t="s">
        <v>1288</v>
      </c>
      <c r="BF1133" t="s">
        <v>10948</v>
      </c>
      <c r="BG1133">
        <v>20.736000000000004</v>
      </c>
      <c r="BI1133" t="s">
        <v>839</v>
      </c>
      <c r="BJ1133" t="s">
        <v>10948</v>
      </c>
      <c r="BK1133">
        <v>332.94</v>
      </c>
      <c r="BM1133" t="s">
        <v>2567</v>
      </c>
      <c r="BN1133" t="s">
        <v>10948</v>
      </c>
      <c r="BO1133" t="s">
        <v>12</v>
      </c>
      <c r="BP1133">
        <v>12.96</v>
      </c>
    </row>
    <row r="1134" spans="1:68" x14ac:dyDescent="0.25">
      <c r="A1134" t="s">
        <v>1767</v>
      </c>
      <c r="B1134" t="s">
        <v>10948</v>
      </c>
      <c r="C1134" t="s">
        <v>55</v>
      </c>
      <c r="D1134">
        <v>657.93</v>
      </c>
      <c r="H1134" s="1">
        <v>42988</v>
      </c>
      <c r="I1134">
        <v>2506.6460000000006</v>
      </c>
      <c r="K1134" s="1">
        <v>42988</v>
      </c>
      <c r="L1134">
        <v>2506.6460000000006</v>
      </c>
      <c r="N1134" s="1">
        <v>41779</v>
      </c>
      <c r="O1134">
        <v>320.10399999999998</v>
      </c>
      <c r="Q1134" s="1">
        <v>43063</v>
      </c>
      <c r="R1134">
        <v>4959.6409999999996</v>
      </c>
      <c r="T1134" s="1">
        <v>42057</v>
      </c>
      <c r="U1134">
        <v>79.36</v>
      </c>
      <c r="Y1134" t="s">
        <v>504</v>
      </c>
      <c r="Z1134">
        <v>61.716000000000001</v>
      </c>
      <c r="AB1134" t="s">
        <v>1673</v>
      </c>
      <c r="AC1134">
        <v>79.967999999999989</v>
      </c>
      <c r="AE1134" t="s">
        <v>530</v>
      </c>
      <c r="AF1134">
        <v>269.32800000000003</v>
      </c>
      <c r="AJ1134" t="s">
        <v>1673</v>
      </c>
      <c r="AK1134">
        <v>79.967999999999989</v>
      </c>
      <c r="AN1134" t="s">
        <v>504</v>
      </c>
      <c r="AO1134">
        <v>61.716000000000001</v>
      </c>
      <c r="AQ1134" t="s">
        <v>504</v>
      </c>
      <c r="AR1134">
        <v>61.716000000000001</v>
      </c>
      <c r="AV1134" t="s">
        <v>504</v>
      </c>
      <c r="AW1134">
        <v>61.716000000000001</v>
      </c>
      <c r="BA1134" t="s">
        <v>2339</v>
      </c>
      <c r="BB1134" t="s">
        <v>10948</v>
      </c>
      <c r="BC1134">
        <v>48.26</v>
      </c>
      <c r="BE1134" t="s">
        <v>1726</v>
      </c>
      <c r="BF1134" t="s">
        <v>10948</v>
      </c>
      <c r="BG1134">
        <v>20.664000000000001</v>
      </c>
      <c r="BI1134" t="s">
        <v>414</v>
      </c>
      <c r="BJ1134" t="s">
        <v>10948</v>
      </c>
      <c r="BK1134">
        <v>104.86</v>
      </c>
      <c r="BM1134" t="s">
        <v>2005</v>
      </c>
      <c r="BN1134" t="s">
        <v>10948</v>
      </c>
      <c r="BO1134" t="s">
        <v>12</v>
      </c>
      <c r="BP1134">
        <v>15.552000000000003</v>
      </c>
    </row>
    <row r="1135" spans="1:68" x14ac:dyDescent="0.25">
      <c r="C1135" t="s">
        <v>21</v>
      </c>
      <c r="D1135">
        <v>300.76799999999997</v>
      </c>
      <c r="H1135" s="1">
        <v>42989</v>
      </c>
      <c r="I1135">
        <v>5564.0059999999994</v>
      </c>
      <c r="K1135" s="1">
        <v>42989</v>
      </c>
      <c r="L1135">
        <v>5564.0059999999994</v>
      </c>
      <c r="N1135" s="1">
        <v>41778</v>
      </c>
      <c r="O1135">
        <v>91.62</v>
      </c>
      <c r="Q1135" s="1">
        <v>42995</v>
      </c>
      <c r="R1135">
        <v>4979.2259999999997</v>
      </c>
      <c r="T1135" s="1">
        <v>42366</v>
      </c>
      <c r="U1135">
        <v>79.200000000000017</v>
      </c>
      <c r="Y1135" t="s">
        <v>1028</v>
      </c>
      <c r="Z1135">
        <v>511.87199999999996</v>
      </c>
      <c r="AB1135" t="s">
        <v>504</v>
      </c>
      <c r="AC1135">
        <v>61.716000000000001</v>
      </c>
      <c r="AE1135" t="s">
        <v>285</v>
      </c>
      <c r="AF1135">
        <v>52.992000000000004</v>
      </c>
      <c r="AJ1135" t="s">
        <v>504</v>
      </c>
      <c r="AK1135">
        <v>61.716000000000001</v>
      </c>
      <c r="AN1135" t="s">
        <v>1028</v>
      </c>
      <c r="AO1135">
        <v>511.87199999999996</v>
      </c>
      <c r="AQ1135" t="s">
        <v>1028</v>
      </c>
      <c r="AR1135">
        <v>511.87199999999996</v>
      </c>
      <c r="AV1135" t="s">
        <v>1028</v>
      </c>
      <c r="AW1135">
        <v>511.87199999999996</v>
      </c>
      <c r="BA1135" t="s">
        <v>3136</v>
      </c>
      <c r="BB1135" t="s">
        <v>10948</v>
      </c>
      <c r="BC1135">
        <v>39.979999999999997</v>
      </c>
      <c r="BE1135" t="s">
        <v>1292</v>
      </c>
      <c r="BF1135" t="s">
        <v>10948</v>
      </c>
      <c r="BG1135">
        <v>20.65</v>
      </c>
      <c r="BI1135" t="s">
        <v>2725</v>
      </c>
      <c r="BJ1135" t="s">
        <v>10948</v>
      </c>
      <c r="BK1135">
        <v>238.36799999999999</v>
      </c>
      <c r="BM1135" t="s">
        <v>1308</v>
      </c>
      <c r="BN1135" t="s">
        <v>10948</v>
      </c>
      <c r="BO1135" t="s">
        <v>12</v>
      </c>
      <c r="BP1135">
        <v>30.816000000000003</v>
      </c>
    </row>
    <row r="1136" spans="1:68" x14ac:dyDescent="0.25">
      <c r="A1136" t="s">
        <v>2733</v>
      </c>
      <c r="B1136" t="s">
        <v>10948</v>
      </c>
      <c r="C1136" t="s">
        <v>12</v>
      </c>
      <c r="D1136">
        <v>823.96000000000015</v>
      </c>
      <c r="H1136" s="1">
        <v>42990</v>
      </c>
      <c r="I1136">
        <v>491.55</v>
      </c>
      <c r="K1136" s="1">
        <v>42990</v>
      </c>
      <c r="L1136">
        <v>491.55</v>
      </c>
      <c r="N1136" s="1">
        <v>41777</v>
      </c>
      <c r="O1136">
        <v>948.94800000000009</v>
      </c>
      <c r="Q1136" s="1">
        <v>42825</v>
      </c>
      <c r="R1136">
        <v>4981.0107999999991</v>
      </c>
      <c r="T1136" s="1">
        <v>42294</v>
      </c>
      <c r="U1136">
        <v>77.88</v>
      </c>
      <c r="Y1136" t="s">
        <v>2268</v>
      </c>
      <c r="Z1136">
        <v>47.231999999999999</v>
      </c>
      <c r="AB1136" t="s">
        <v>1028</v>
      </c>
      <c r="AC1136">
        <v>511.87199999999996</v>
      </c>
      <c r="AE1136" t="s">
        <v>1036</v>
      </c>
      <c r="AF1136">
        <v>842.16600000000017</v>
      </c>
      <c r="AJ1136" t="s">
        <v>1028</v>
      </c>
      <c r="AK1136">
        <v>511.87199999999996</v>
      </c>
      <c r="AN1136" t="s">
        <v>2268</v>
      </c>
      <c r="AO1136">
        <v>47.231999999999999</v>
      </c>
      <c r="AQ1136" t="s">
        <v>2268</v>
      </c>
      <c r="AR1136">
        <v>47.231999999999999</v>
      </c>
      <c r="AV1136" t="s">
        <v>2268</v>
      </c>
      <c r="AW1136">
        <v>47.231999999999999</v>
      </c>
      <c r="BA1136" t="s">
        <v>2514</v>
      </c>
      <c r="BB1136" t="s">
        <v>10948</v>
      </c>
      <c r="BC1136">
        <v>433.75199999999995</v>
      </c>
      <c r="BE1136" t="s">
        <v>88</v>
      </c>
      <c r="BF1136" t="s">
        <v>10948</v>
      </c>
      <c r="BG1136">
        <v>20.622</v>
      </c>
      <c r="BI1136" t="s">
        <v>428</v>
      </c>
      <c r="BJ1136" t="s">
        <v>10948</v>
      </c>
      <c r="BK1136">
        <v>18</v>
      </c>
      <c r="BM1136" t="s">
        <v>2783</v>
      </c>
      <c r="BN1136" t="s">
        <v>10948</v>
      </c>
      <c r="BO1136" t="s">
        <v>12</v>
      </c>
      <c r="BP1136">
        <v>10.272000000000002</v>
      </c>
    </row>
    <row r="1137" spans="1:68" x14ac:dyDescent="0.25">
      <c r="A1137" t="s">
        <v>3169</v>
      </c>
      <c r="B1137" t="s">
        <v>10948</v>
      </c>
      <c r="C1137" t="s">
        <v>79</v>
      </c>
      <c r="D1137">
        <v>359.96999999999997</v>
      </c>
      <c r="H1137" s="1">
        <v>42991</v>
      </c>
      <c r="I1137">
        <v>15.920000000000002</v>
      </c>
      <c r="K1137" s="1">
        <v>42991</v>
      </c>
      <c r="L1137">
        <v>15.920000000000002</v>
      </c>
      <c r="N1137" s="1">
        <v>41776</v>
      </c>
      <c r="O1137">
        <v>91.679999999999993</v>
      </c>
      <c r="Q1137" s="1">
        <v>41896</v>
      </c>
      <c r="R1137">
        <v>5023.7159999999994</v>
      </c>
      <c r="T1137" s="1">
        <v>42045</v>
      </c>
      <c r="U1137">
        <v>77.240000000000009</v>
      </c>
      <c r="Y1137" t="s">
        <v>621</v>
      </c>
      <c r="Z1137">
        <v>81.320000000000022</v>
      </c>
      <c r="AB1137" t="s">
        <v>2268</v>
      </c>
      <c r="AC1137">
        <v>47.231999999999999</v>
      </c>
      <c r="AE1137" t="s">
        <v>2691</v>
      </c>
      <c r="AF1137">
        <v>496.01800000000003</v>
      </c>
      <c r="AJ1137" t="s">
        <v>2268</v>
      </c>
      <c r="AK1137">
        <v>47.231999999999999</v>
      </c>
      <c r="AN1137" t="s">
        <v>621</v>
      </c>
      <c r="AO1137">
        <v>81.320000000000022</v>
      </c>
      <c r="AQ1137" t="s">
        <v>621</v>
      </c>
      <c r="AR1137">
        <v>81.320000000000022</v>
      </c>
      <c r="AV1137" t="s">
        <v>621</v>
      </c>
      <c r="AW1137">
        <v>81.320000000000022</v>
      </c>
      <c r="BA1137" t="s">
        <v>3026</v>
      </c>
      <c r="BB1137" t="s">
        <v>10948</v>
      </c>
      <c r="BC1137">
        <v>381.52800000000002</v>
      </c>
      <c r="BE1137" t="s">
        <v>191</v>
      </c>
      <c r="BF1137" t="s">
        <v>10948</v>
      </c>
      <c r="BG1137">
        <v>20.399999999999999</v>
      </c>
      <c r="BI1137" t="s">
        <v>2339</v>
      </c>
      <c r="BJ1137" t="s">
        <v>10948</v>
      </c>
      <c r="BK1137">
        <v>48.26</v>
      </c>
      <c r="BM1137" t="s">
        <v>2826</v>
      </c>
      <c r="BN1137" t="s">
        <v>10948</v>
      </c>
      <c r="BO1137" t="s">
        <v>12</v>
      </c>
      <c r="BP1137">
        <v>32.292000000000002</v>
      </c>
    </row>
    <row r="1138" spans="1:68" x14ac:dyDescent="0.25">
      <c r="C1138" t="s">
        <v>12</v>
      </c>
      <c r="D1138">
        <v>863.928</v>
      </c>
      <c r="H1138" s="1">
        <v>42992</v>
      </c>
      <c r="I1138">
        <v>4367.3469999999998</v>
      </c>
      <c r="K1138" s="1">
        <v>42992</v>
      </c>
      <c r="L1138">
        <v>4367.3469999999998</v>
      </c>
      <c r="N1138" s="1">
        <v>41775</v>
      </c>
      <c r="O1138">
        <v>289.27999999999997</v>
      </c>
      <c r="Q1138" s="1">
        <v>41846</v>
      </c>
      <c r="R1138">
        <v>5039.9939999999997</v>
      </c>
      <c r="T1138" s="1">
        <v>42221</v>
      </c>
      <c r="U1138">
        <v>72.650000000000006</v>
      </c>
      <c r="Y1138" t="s">
        <v>1416</v>
      </c>
      <c r="Z1138">
        <v>65.599999999999994</v>
      </c>
      <c r="AB1138" t="s">
        <v>621</v>
      </c>
      <c r="AC1138">
        <v>81.320000000000022</v>
      </c>
      <c r="AE1138" t="s">
        <v>2656</v>
      </c>
      <c r="AF1138">
        <v>661.94200000000001</v>
      </c>
      <c r="AJ1138" t="s">
        <v>621</v>
      </c>
      <c r="AK1138">
        <v>81.320000000000022</v>
      </c>
      <c r="AN1138" t="s">
        <v>1416</v>
      </c>
      <c r="AO1138">
        <v>65.599999999999994</v>
      </c>
      <c r="AQ1138" t="s">
        <v>1416</v>
      </c>
      <c r="AR1138">
        <v>65.599999999999994</v>
      </c>
      <c r="AV1138" t="s">
        <v>1416</v>
      </c>
      <c r="AW1138">
        <v>65.599999999999994</v>
      </c>
      <c r="BA1138" t="s">
        <v>859</v>
      </c>
      <c r="BB1138" t="s">
        <v>10948</v>
      </c>
      <c r="BC1138">
        <v>45.98</v>
      </c>
      <c r="BE1138" t="s">
        <v>1149</v>
      </c>
      <c r="BF1138" t="s">
        <v>10948</v>
      </c>
      <c r="BG1138">
        <v>20.384000000000004</v>
      </c>
      <c r="BI1138" t="s">
        <v>3136</v>
      </c>
      <c r="BJ1138" t="s">
        <v>10948</v>
      </c>
      <c r="BK1138">
        <v>39.979999999999997</v>
      </c>
      <c r="BM1138" t="s">
        <v>1188</v>
      </c>
      <c r="BN1138" t="s">
        <v>10948</v>
      </c>
      <c r="BO1138" t="s">
        <v>12</v>
      </c>
      <c r="BP1138">
        <v>19.440000000000001</v>
      </c>
    </row>
    <row r="1139" spans="1:68" x14ac:dyDescent="0.25">
      <c r="A1139" t="s">
        <v>2149</v>
      </c>
      <c r="B1139" t="s">
        <v>10948</v>
      </c>
      <c r="C1139" t="s">
        <v>79</v>
      </c>
      <c r="D1139">
        <v>179.7</v>
      </c>
      <c r="H1139" s="1">
        <v>42993</v>
      </c>
      <c r="I1139">
        <v>7285.025999999998</v>
      </c>
      <c r="K1139" s="1">
        <v>42993</v>
      </c>
      <c r="L1139">
        <v>7285.025999999998</v>
      </c>
      <c r="N1139" s="1">
        <v>41773</v>
      </c>
      <c r="O1139">
        <v>310.88000000000005</v>
      </c>
      <c r="Q1139" s="1">
        <v>43065</v>
      </c>
      <c r="R1139">
        <v>5048.1720000000005</v>
      </c>
      <c r="T1139" s="1">
        <v>41762</v>
      </c>
      <c r="U1139">
        <v>72.632000000000005</v>
      </c>
      <c r="Y1139" t="s">
        <v>2168</v>
      </c>
      <c r="Z1139">
        <v>30.576000000000001</v>
      </c>
      <c r="AB1139" t="s">
        <v>1416</v>
      </c>
      <c r="AC1139">
        <v>65.599999999999994</v>
      </c>
      <c r="AE1139" t="s">
        <v>1857</v>
      </c>
      <c r="AF1139">
        <v>342.76800000000009</v>
      </c>
      <c r="AJ1139" t="s">
        <v>1416</v>
      </c>
      <c r="AK1139">
        <v>65.599999999999994</v>
      </c>
      <c r="AN1139" t="s">
        <v>2168</v>
      </c>
      <c r="AO1139">
        <v>30.576000000000001</v>
      </c>
      <c r="AQ1139" t="s">
        <v>2168</v>
      </c>
      <c r="AR1139">
        <v>30.576000000000001</v>
      </c>
      <c r="AV1139" t="s">
        <v>2168</v>
      </c>
      <c r="AW1139">
        <v>30.576000000000001</v>
      </c>
      <c r="BA1139" t="s">
        <v>2633</v>
      </c>
      <c r="BB1139" t="s">
        <v>10948</v>
      </c>
      <c r="BC1139">
        <v>282.83999999999997</v>
      </c>
      <c r="BE1139" t="s">
        <v>149</v>
      </c>
      <c r="BF1139" t="s">
        <v>10948</v>
      </c>
      <c r="BG1139">
        <v>20.16</v>
      </c>
      <c r="BI1139" t="s">
        <v>2514</v>
      </c>
      <c r="BJ1139" t="s">
        <v>10948</v>
      </c>
      <c r="BK1139">
        <v>433.75199999999995</v>
      </c>
      <c r="BM1139" t="s">
        <v>1782</v>
      </c>
      <c r="BN1139" t="s">
        <v>10948</v>
      </c>
      <c r="BO1139" t="s">
        <v>12</v>
      </c>
      <c r="BP1139">
        <v>4.9800000000000004</v>
      </c>
    </row>
    <row r="1140" spans="1:68" x14ac:dyDescent="0.25">
      <c r="A1140" t="s">
        <v>1285</v>
      </c>
      <c r="B1140" t="s">
        <v>10948</v>
      </c>
      <c r="C1140" t="s">
        <v>79</v>
      </c>
      <c r="D1140">
        <v>631.96</v>
      </c>
      <c r="H1140" s="1">
        <v>42994</v>
      </c>
      <c r="I1140">
        <v>849.65000000000009</v>
      </c>
      <c r="K1140" s="1">
        <v>42994</v>
      </c>
      <c r="L1140">
        <v>849.65000000000009</v>
      </c>
      <c r="N1140" s="1">
        <v>41772</v>
      </c>
      <c r="O1140">
        <v>898.38200000000006</v>
      </c>
      <c r="Q1140" s="1">
        <v>42887</v>
      </c>
      <c r="R1140">
        <v>5058.3620000000001</v>
      </c>
      <c r="T1140" s="1">
        <v>42145</v>
      </c>
      <c r="U1140">
        <v>72.331999999999994</v>
      </c>
      <c r="Y1140" t="s">
        <v>1207</v>
      </c>
      <c r="Z1140">
        <v>21.167999999999999</v>
      </c>
      <c r="AB1140" t="s">
        <v>2168</v>
      </c>
      <c r="AC1140">
        <v>30.576000000000001</v>
      </c>
      <c r="AE1140" t="s">
        <v>907</v>
      </c>
      <c r="AF1140">
        <v>269.39399999999995</v>
      </c>
      <c r="AJ1140" t="s">
        <v>2168</v>
      </c>
      <c r="AK1140">
        <v>30.576000000000001</v>
      </c>
      <c r="AN1140" t="s">
        <v>1207</v>
      </c>
      <c r="AO1140">
        <v>21.167999999999999</v>
      </c>
      <c r="AQ1140" t="s">
        <v>1207</v>
      </c>
      <c r="AR1140">
        <v>21.167999999999999</v>
      </c>
      <c r="AV1140" t="s">
        <v>1207</v>
      </c>
      <c r="AW1140">
        <v>21.167999999999999</v>
      </c>
      <c r="BA1140" t="s">
        <v>445</v>
      </c>
      <c r="BB1140" t="s">
        <v>10948</v>
      </c>
      <c r="BC1140">
        <v>2058.4960000000001</v>
      </c>
      <c r="BE1140" t="s">
        <v>978</v>
      </c>
      <c r="BF1140" t="s">
        <v>10948</v>
      </c>
      <c r="BG1140">
        <v>20.100000000000001</v>
      </c>
      <c r="BI1140" t="s">
        <v>3026</v>
      </c>
      <c r="BJ1140" t="s">
        <v>10948</v>
      </c>
      <c r="BK1140">
        <v>381.52800000000002</v>
      </c>
      <c r="BM1140" t="s">
        <v>3131</v>
      </c>
      <c r="BN1140" t="s">
        <v>10948</v>
      </c>
      <c r="BO1140" t="s">
        <v>12</v>
      </c>
      <c r="BP1140">
        <v>124.032</v>
      </c>
    </row>
    <row r="1141" spans="1:68" x14ac:dyDescent="0.25">
      <c r="A1141" t="s">
        <v>2334</v>
      </c>
      <c r="B1141" t="s">
        <v>10948</v>
      </c>
      <c r="C1141" t="s">
        <v>79</v>
      </c>
      <c r="D1141">
        <v>179.97</v>
      </c>
      <c r="H1141" s="1">
        <v>42995</v>
      </c>
      <c r="I1141">
        <v>4979.2259999999997</v>
      </c>
      <c r="K1141" s="1">
        <v>42995</v>
      </c>
      <c r="L1141">
        <v>4979.2259999999997</v>
      </c>
      <c r="N1141" s="1">
        <v>41771</v>
      </c>
      <c r="O1141">
        <v>734.846</v>
      </c>
      <c r="Q1141" s="1">
        <v>42365</v>
      </c>
      <c r="R1141">
        <v>5148.4472000000005</v>
      </c>
      <c r="T1141" s="1">
        <v>42524</v>
      </c>
      <c r="U1141">
        <v>71.088000000000008</v>
      </c>
      <c r="Y1141" t="s">
        <v>1382</v>
      </c>
      <c r="Z1141">
        <v>263.34000000000003</v>
      </c>
      <c r="AB1141" t="s">
        <v>1207</v>
      </c>
      <c r="AC1141">
        <v>21.167999999999999</v>
      </c>
      <c r="AE1141" t="s">
        <v>2976</v>
      </c>
      <c r="AF1141">
        <v>1041.6640000000002</v>
      </c>
      <c r="AJ1141" t="s">
        <v>1207</v>
      </c>
      <c r="AK1141">
        <v>21.167999999999999</v>
      </c>
      <c r="AN1141" t="s">
        <v>1382</v>
      </c>
      <c r="AO1141">
        <v>263.34000000000003</v>
      </c>
      <c r="AQ1141" t="s">
        <v>1382</v>
      </c>
      <c r="AR1141">
        <v>263.34000000000003</v>
      </c>
      <c r="AV1141" t="s">
        <v>1382</v>
      </c>
      <c r="AW1141">
        <v>263.34000000000003</v>
      </c>
      <c r="BA1141" t="s">
        <v>2655</v>
      </c>
      <c r="BB1141" t="s">
        <v>10948</v>
      </c>
      <c r="BC1141">
        <v>63.92</v>
      </c>
      <c r="BE1141" t="s">
        <v>3055</v>
      </c>
      <c r="BF1141" t="s">
        <v>10948</v>
      </c>
      <c r="BG1141">
        <v>20.04</v>
      </c>
      <c r="BI1141" t="s">
        <v>859</v>
      </c>
      <c r="BJ1141" t="s">
        <v>10948</v>
      </c>
      <c r="BK1141">
        <v>45.98</v>
      </c>
      <c r="BM1141" t="s">
        <v>1272</v>
      </c>
      <c r="BN1141" t="s">
        <v>10948</v>
      </c>
      <c r="BO1141" t="s">
        <v>12</v>
      </c>
      <c r="BP1141">
        <v>15.984000000000002</v>
      </c>
    </row>
    <row r="1142" spans="1:68" x14ac:dyDescent="0.25">
      <c r="A1142" t="s">
        <v>2624</v>
      </c>
      <c r="B1142" t="s">
        <v>10948</v>
      </c>
      <c r="C1142" t="s">
        <v>79</v>
      </c>
      <c r="D1142">
        <v>137.94</v>
      </c>
      <c r="H1142" s="1">
        <v>42996</v>
      </c>
      <c r="I1142">
        <v>1511.9299999999998</v>
      </c>
      <c r="K1142" s="1">
        <v>42996</v>
      </c>
      <c r="L1142">
        <v>1511.9299999999998</v>
      </c>
      <c r="N1142" s="1">
        <v>41770</v>
      </c>
      <c r="O1142">
        <v>1642.8019999999997</v>
      </c>
      <c r="Q1142" s="1">
        <v>42155</v>
      </c>
      <c r="R1142">
        <v>5178.1380000000026</v>
      </c>
      <c r="T1142" s="1">
        <v>42411</v>
      </c>
      <c r="U1142">
        <v>69.930000000000007</v>
      </c>
      <c r="Y1142" t="s">
        <v>1231</v>
      </c>
      <c r="Z1142">
        <v>128.03</v>
      </c>
      <c r="AB1142" t="s">
        <v>1382</v>
      </c>
      <c r="AC1142">
        <v>263.34000000000003</v>
      </c>
      <c r="AE1142" t="s">
        <v>3150</v>
      </c>
      <c r="AF1142">
        <v>1180.704</v>
      </c>
      <c r="AJ1142" t="s">
        <v>1382</v>
      </c>
      <c r="AK1142">
        <v>263.34000000000003</v>
      </c>
      <c r="AN1142" t="s">
        <v>1231</v>
      </c>
      <c r="AO1142">
        <v>128.03</v>
      </c>
      <c r="AQ1142" t="s">
        <v>1231</v>
      </c>
      <c r="AR1142">
        <v>128.03</v>
      </c>
      <c r="AV1142" t="s">
        <v>1231</v>
      </c>
      <c r="AW1142">
        <v>128.03</v>
      </c>
      <c r="BA1142" t="s">
        <v>175</v>
      </c>
      <c r="BB1142" t="s">
        <v>10948</v>
      </c>
      <c r="BC1142">
        <v>322.59000000000003</v>
      </c>
      <c r="BE1142" t="s">
        <v>378</v>
      </c>
      <c r="BF1142" t="s">
        <v>10948</v>
      </c>
      <c r="BG1142">
        <v>20.04</v>
      </c>
      <c r="BI1142" t="s">
        <v>2633</v>
      </c>
      <c r="BJ1142" t="s">
        <v>10948</v>
      </c>
      <c r="BK1142">
        <v>282.83999999999997</v>
      </c>
      <c r="BM1142" t="s">
        <v>2883</v>
      </c>
      <c r="BN1142" t="s">
        <v>10948</v>
      </c>
      <c r="BO1142" t="s">
        <v>12</v>
      </c>
      <c r="BP1142">
        <v>39.152000000000001</v>
      </c>
    </row>
    <row r="1143" spans="1:68" x14ac:dyDescent="0.25">
      <c r="A1143" t="s">
        <v>2410</v>
      </c>
      <c r="B1143" t="s">
        <v>10948</v>
      </c>
      <c r="C1143" t="s">
        <v>21</v>
      </c>
      <c r="D1143">
        <v>35.89</v>
      </c>
      <c r="H1143" s="1">
        <v>42997</v>
      </c>
      <c r="I1143">
        <v>1648.1880000000003</v>
      </c>
      <c r="K1143" s="1">
        <v>42997</v>
      </c>
      <c r="L1143">
        <v>1648.1880000000003</v>
      </c>
      <c r="N1143" s="1">
        <v>41769</v>
      </c>
      <c r="O1143">
        <v>2343.7990000000004</v>
      </c>
      <c r="Q1143" s="1">
        <v>42342</v>
      </c>
      <c r="R1143">
        <v>5185.8139999999985</v>
      </c>
      <c r="T1143" s="1">
        <v>42139</v>
      </c>
      <c r="U1143">
        <v>69.908000000000001</v>
      </c>
      <c r="Y1143" t="s">
        <v>2802</v>
      </c>
      <c r="Z1143">
        <v>36.607999999999997</v>
      </c>
      <c r="AB1143" t="s">
        <v>1231</v>
      </c>
      <c r="AC1143">
        <v>128.03</v>
      </c>
      <c r="AE1143" t="s">
        <v>1411</v>
      </c>
      <c r="AF1143">
        <v>466.00400000000002</v>
      </c>
      <c r="AJ1143" t="s">
        <v>1231</v>
      </c>
      <c r="AK1143">
        <v>128.03</v>
      </c>
      <c r="AN1143" t="s">
        <v>2802</v>
      </c>
      <c r="AO1143">
        <v>36.607999999999997</v>
      </c>
      <c r="AQ1143" t="s">
        <v>2802</v>
      </c>
      <c r="AR1143">
        <v>36.607999999999997</v>
      </c>
      <c r="AV1143" t="s">
        <v>2802</v>
      </c>
      <c r="AW1143">
        <v>36.607999999999997</v>
      </c>
      <c r="BA1143" t="s">
        <v>2997</v>
      </c>
      <c r="BB1143" t="s">
        <v>10948</v>
      </c>
      <c r="BC1143">
        <v>155.1</v>
      </c>
      <c r="BE1143" t="s">
        <v>2959</v>
      </c>
      <c r="BF1143" t="s">
        <v>10948</v>
      </c>
      <c r="BG1143">
        <v>20.033999999999999</v>
      </c>
      <c r="BI1143" t="s">
        <v>445</v>
      </c>
      <c r="BJ1143" t="s">
        <v>10948</v>
      </c>
      <c r="BK1143">
        <v>2058.4960000000001</v>
      </c>
      <c r="BM1143" t="s">
        <v>2123</v>
      </c>
      <c r="BN1143" t="s">
        <v>10948</v>
      </c>
      <c r="BO1143" t="s">
        <v>12</v>
      </c>
      <c r="BP1143">
        <v>59.94</v>
      </c>
    </row>
    <row r="1144" spans="1:68" x14ac:dyDescent="0.25">
      <c r="A1144" t="s">
        <v>3080</v>
      </c>
      <c r="B1144" t="s">
        <v>10948</v>
      </c>
      <c r="C1144" t="s">
        <v>79</v>
      </c>
      <c r="D1144">
        <v>79.248000000000005</v>
      </c>
      <c r="H1144" s="1">
        <v>42998</v>
      </c>
      <c r="I1144">
        <v>7359.9180000000006</v>
      </c>
      <c r="K1144" s="1">
        <v>42998</v>
      </c>
      <c r="L1144">
        <v>7359.9180000000006</v>
      </c>
      <c r="N1144" s="1">
        <v>41768</v>
      </c>
      <c r="O1144">
        <v>394.47999999999996</v>
      </c>
      <c r="Q1144" s="1">
        <v>41791</v>
      </c>
      <c r="R1144">
        <v>5188.5200000000013</v>
      </c>
      <c r="T1144" s="1">
        <v>42837</v>
      </c>
      <c r="U1144">
        <v>69.66</v>
      </c>
      <c r="Y1144" t="s">
        <v>2553</v>
      </c>
      <c r="Z1144">
        <v>39.78</v>
      </c>
      <c r="AB1144" t="s">
        <v>2802</v>
      </c>
      <c r="AC1144">
        <v>36.607999999999997</v>
      </c>
      <c r="AE1144" t="s">
        <v>1881</v>
      </c>
      <c r="AF1144">
        <v>258.72000000000003</v>
      </c>
      <c r="AJ1144" t="s">
        <v>2802</v>
      </c>
      <c r="AK1144">
        <v>36.607999999999997</v>
      </c>
      <c r="AN1144" t="s">
        <v>2553</v>
      </c>
      <c r="AO1144">
        <v>39.78</v>
      </c>
      <c r="AQ1144" t="s">
        <v>2553</v>
      </c>
      <c r="AR1144">
        <v>39.78</v>
      </c>
      <c r="AV1144" t="s">
        <v>2553</v>
      </c>
      <c r="AW1144">
        <v>39.78</v>
      </c>
      <c r="BA1144" t="s">
        <v>436</v>
      </c>
      <c r="BB1144" t="s">
        <v>10948</v>
      </c>
      <c r="BC1144">
        <v>223.34400000000002</v>
      </c>
      <c r="BE1144" t="s">
        <v>2960</v>
      </c>
      <c r="BF1144" t="s">
        <v>10948</v>
      </c>
      <c r="BG1144">
        <v>19.98</v>
      </c>
      <c r="BI1144" t="s">
        <v>2655</v>
      </c>
      <c r="BJ1144" t="s">
        <v>10948</v>
      </c>
      <c r="BK1144">
        <v>63.92</v>
      </c>
      <c r="BM1144" t="s">
        <v>1943</v>
      </c>
      <c r="BN1144" t="s">
        <v>10948</v>
      </c>
      <c r="BO1144" t="s">
        <v>12</v>
      </c>
      <c r="BP1144">
        <v>79.14</v>
      </c>
    </row>
    <row r="1145" spans="1:68" x14ac:dyDescent="0.25">
      <c r="C1145" t="s">
        <v>21</v>
      </c>
      <c r="D1145">
        <v>52.832000000000008</v>
      </c>
      <c r="H1145" s="1">
        <v>42999</v>
      </c>
      <c r="I1145">
        <v>338.17200000000003</v>
      </c>
      <c r="K1145" s="1">
        <v>42999</v>
      </c>
      <c r="L1145">
        <v>338.17200000000003</v>
      </c>
      <c r="N1145" s="1">
        <v>41767</v>
      </c>
      <c r="O1145">
        <v>1799.9699999999998</v>
      </c>
      <c r="Q1145" s="1">
        <v>42618</v>
      </c>
      <c r="R1145">
        <v>5226.348</v>
      </c>
      <c r="T1145" s="1">
        <v>42238</v>
      </c>
      <c r="U1145">
        <v>66.632000000000005</v>
      </c>
      <c r="Y1145" t="s">
        <v>1744</v>
      </c>
      <c r="Z1145">
        <v>75.919999999999987</v>
      </c>
      <c r="AB1145" t="s">
        <v>2553</v>
      </c>
      <c r="AC1145">
        <v>39.78</v>
      </c>
      <c r="AE1145" t="s">
        <v>648</v>
      </c>
      <c r="AF1145">
        <v>108.64400000000001</v>
      </c>
      <c r="AJ1145" t="s">
        <v>2553</v>
      </c>
      <c r="AK1145">
        <v>39.78</v>
      </c>
      <c r="AN1145" t="s">
        <v>1744</v>
      </c>
      <c r="AO1145">
        <v>75.919999999999987</v>
      </c>
      <c r="AQ1145" t="s">
        <v>1744</v>
      </c>
      <c r="AR1145">
        <v>75.919999999999987</v>
      </c>
      <c r="AV1145" t="s">
        <v>1744</v>
      </c>
      <c r="AW1145">
        <v>75.919999999999987</v>
      </c>
      <c r="BA1145" t="s">
        <v>1793</v>
      </c>
      <c r="BB1145" t="s">
        <v>10948</v>
      </c>
      <c r="BC1145">
        <v>207.59200000000001</v>
      </c>
      <c r="BE1145" t="s">
        <v>2819</v>
      </c>
      <c r="BF1145" t="s">
        <v>10948</v>
      </c>
      <c r="BG1145">
        <v>19.98</v>
      </c>
      <c r="BI1145" t="s">
        <v>175</v>
      </c>
      <c r="BJ1145" t="s">
        <v>10948</v>
      </c>
      <c r="BK1145">
        <v>322.59000000000003</v>
      </c>
      <c r="BM1145" t="s">
        <v>278</v>
      </c>
      <c r="BN1145" t="s">
        <v>10948</v>
      </c>
      <c r="BO1145" t="s">
        <v>12</v>
      </c>
      <c r="BP1145">
        <v>49.12</v>
      </c>
    </row>
    <row r="1146" spans="1:68" x14ac:dyDescent="0.25">
      <c r="A1146" t="s">
        <v>1984</v>
      </c>
      <c r="B1146" t="s">
        <v>10948</v>
      </c>
      <c r="C1146" t="s">
        <v>55</v>
      </c>
      <c r="D1146">
        <v>48.791999999999987</v>
      </c>
      <c r="H1146" s="1">
        <v>43000</v>
      </c>
      <c r="I1146">
        <v>7871.2130000000016</v>
      </c>
      <c r="K1146" s="1">
        <v>43000</v>
      </c>
      <c r="L1146">
        <v>7871.2130000000016</v>
      </c>
      <c r="N1146" s="1">
        <v>41766</v>
      </c>
      <c r="O1146">
        <v>1091.3499999999999</v>
      </c>
      <c r="Q1146" s="1">
        <v>42004</v>
      </c>
      <c r="R1146">
        <v>5253.27</v>
      </c>
      <c r="T1146" s="1">
        <v>41722</v>
      </c>
      <c r="U1146">
        <v>65.38</v>
      </c>
      <c r="Y1146" t="s">
        <v>68</v>
      </c>
      <c r="Z1146">
        <v>24.271999999999998</v>
      </c>
      <c r="AB1146" t="s">
        <v>1744</v>
      </c>
      <c r="AC1146">
        <v>75.919999999999987</v>
      </c>
      <c r="AE1146" t="s">
        <v>2053</v>
      </c>
      <c r="AF1146">
        <v>55.754999999999995</v>
      </c>
      <c r="AJ1146" t="s">
        <v>1744</v>
      </c>
      <c r="AK1146">
        <v>75.919999999999987</v>
      </c>
      <c r="AN1146" t="s">
        <v>68</v>
      </c>
      <c r="AO1146">
        <v>24.271999999999998</v>
      </c>
      <c r="AQ1146" t="s">
        <v>68</v>
      </c>
      <c r="AR1146">
        <v>24.271999999999998</v>
      </c>
      <c r="AV1146" t="s">
        <v>68</v>
      </c>
      <c r="AW1146">
        <v>24.271999999999998</v>
      </c>
      <c r="BA1146" t="s">
        <v>3031</v>
      </c>
      <c r="BB1146" t="s">
        <v>10948</v>
      </c>
      <c r="BC1146">
        <v>67.64</v>
      </c>
      <c r="BE1146" t="s">
        <v>148</v>
      </c>
      <c r="BF1146" t="s">
        <v>10948</v>
      </c>
      <c r="BG1146">
        <v>19.899999999999999</v>
      </c>
      <c r="BI1146" t="s">
        <v>2997</v>
      </c>
      <c r="BJ1146" t="s">
        <v>10948</v>
      </c>
      <c r="BK1146">
        <v>155.1</v>
      </c>
      <c r="BM1146" t="s">
        <v>1799</v>
      </c>
      <c r="BN1146" t="s">
        <v>10948</v>
      </c>
      <c r="BO1146" t="s">
        <v>12</v>
      </c>
      <c r="BP1146">
        <v>106.32</v>
      </c>
    </row>
    <row r="1147" spans="1:68" x14ac:dyDescent="0.25">
      <c r="C1147" t="s">
        <v>79</v>
      </c>
      <c r="D1147">
        <v>162.63999999999999</v>
      </c>
      <c r="H1147" s="1">
        <v>43001</v>
      </c>
      <c r="I1147">
        <v>2395.7860000000005</v>
      </c>
      <c r="K1147" s="1">
        <v>43001</v>
      </c>
      <c r="L1147">
        <v>2395.7860000000005</v>
      </c>
      <c r="N1147" s="1">
        <v>41765</v>
      </c>
      <c r="O1147">
        <v>254.45599999999999</v>
      </c>
      <c r="Q1147" s="1">
        <v>42709</v>
      </c>
      <c r="R1147">
        <v>5267.003999999999</v>
      </c>
      <c r="T1147" s="1">
        <v>41657</v>
      </c>
      <c r="U1147">
        <v>64.864000000000004</v>
      </c>
      <c r="Y1147" t="s">
        <v>835</v>
      </c>
      <c r="Z1147">
        <v>47.988000000000007</v>
      </c>
      <c r="AB1147" t="s">
        <v>68</v>
      </c>
      <c r="AC1147">
        <v>24.271999999999998</v>
      </c>
      <c r="AE1147" t="s">
        <v>819</v>
      </c>
      <c r="AF1147">
        <v>487.34399999999994</v>
      </c>
      <c r="AJ1147" t="s">
        <v>68</v>
      </c>
      <c r="AK1147">
        <v>24.271999999999998</v>
      </c>
      <c r="AN1147" t="s">
        <v>835</v>
      </c>
      <c r="AO1147">
        <v>47.988000000000007</v>
      </c>
      <c r="AQ1147" t="s">
        <v>835</v>
      </c>
      <c r="AR1147">
        <v>47.988000000000007</v>
      </c>
      <c r="AV1147" t="s">
        <v>835</v>
      </c>
      <c r="AW1147">
        <v>47.988000000000007</v>
      </c>
      <c r="BA1147" t="s">
        <v>682</v>
      </c>
      <c r="BB1147" t="s">
        <v>10948</v>
      </c>
      <c r="BC1147">
        <v>2591.5600000000004</v>
      </c>
      <c r="BE1147" t="s">
        <v>2553</v>
      </c>
      <c r="BF1147" t="s">
        <v>10948</v>
      </c>
      <c r="BG1147">
        <v>19.89</v>
      </c>
      <c r="BI1147" t="s">
        <v>436</v>
      </c>
      <c r="BJ1147" t="s">
        <v>10948</v>
      </c>
      <c r="BK1147">
        <v>223.34400000000002</v>
      </c>
      <c r="BM1147" t="s">
        <v>695</v>
      </c>
      <c r="BN1147" t="s">
        <v>10948</v>
      </c>
      <c r="BO1147" t="s">
        <v>12</v>
      </c>
      <c r="BP1147">
        <v>239.5</v>
      </c>
    </row>
    <row r="1148" spans="1:68" x14ac:dyDescent="0.25">
      <c r="C1148" t="s">
        <v>21</v>
      </c>
      <c r="D1148">
        <v>487.91999999999996</v>
      </c>
      <c r="H1148" s="1">
        <v>43002</v>
      </c>
      <c r="I1148">
        <v>6450.4619999999995</v>
      </c>
      <c r="K1148" s="1">
        <v>43002</v>
      </c>
      <c r="L1148">
        <v>6450.4619999999995</v>
      </c>
      <c r="N1148" s="1">
        <v>41764</v>
      </c>
      <c r="O1148">
        <v>260.97699999999998</v>
      </c>
      <c r="Q1148" s="1">
        <v>42707</v>
      </c>
      <c r="R1148">
        <v>5269.8160000000007</v>
      </c>
      <c r="T1148" s="1">
        <v>41653</v>
      </c>
      <c r="U1148">
        <v>61.96</v>
      </c>
      <c r="Y1148" t="s">
        <v>750</v>
      </c>
      <c r="Z1148">
        <v>59.800000000000004</v>
      </c>
      <c r="AB1148" t="s">
        <v>835</v>
      </c>
      <c r="AC1148">
        <v>47.988000000000007</v>
      </c>
      <c r="AE1148" t="s">
        <v>1451</v>
      </c>
      <c r="AF1148">
        <v>1291.248</v>
      </c>
      <c r="AJ1148" t="s">
        <v>835</v>
      </c>
      <c r="AK1148">
        <v>47.988000000000007</v>
      </c>
      <c r="AN1148" t="s">
        <v>750</v>
      </c>
      <c r="AO1148">
        <v>59.800000000000004</v>
      </c>
      <c r="AQ1148" t="s">
        <v>750</v>
      </c>
      <c r="AR1148">
        <v>59.800000000000004</v>
      </c>
      <c r="AV1148" t="s">
        <v>750</v>
      </c>
      <c r="AW1148">
        <v>59.800000000000004</v>
      </c>
      <c r="BA1148" t="s">
        <v>2484</v>
      </c>
      <c r="BB1148" t="s">
        <v>10948</v>
      </c>
      <c r="BC1148">
        <v>1856.19</v>
      </c>
      <c r="BE1148" t="s">
        <v>888</v>
      </c>
      <c r="BF1148" t="s">
        <v>10948</v>
      </c>
      <c r="BG1148">
        <v>19.799999999999997</v>
      </c>
      <c r="BI1148" t="s">
        <v>1793</v>
      </c>
      <c r="BJ1148" t="s">
        <v>10948</v>
      </c>
      <c r="BK1148">
        <v>207.59200000000001</v>
      </c>
      <c r="BM1148" t="s">
        <v>374</v>
      </c>
      <c r="BN1148" t="s">
        <v>10948</v>
      </c>
      <c r="BO1148" t="s">
        <v>12</v>
      </c>
      <c r="BP1148">
        <v>19.36</v>
      </c>
    </row>
    <row r="1149" spans="1:68" x14ac:dyDescent="0.25">
      <c r="A1149" t="s">
        <v>2539</v>
      </c>
      <c r="B1149" t="s">
        <v>10948</v>
      </c>
      <c r="C1149" t="s">
        <v>79</v>
      </c>
      <c r="D1149">
        <v>61.44</v>
      </c>
      <c r="H1149" s="1">
        <v>43003</v>
      </c>
      <c r="I1149">
        <v>1412.213</v>
      </c>
      <c r="K1149" s="1">
        <v>43003</v>
      </c>
      <c r="L1149">
        <v>1412.213</v>
      </c>
      <c r="N1149" s="1">
        <v>41763</v>
      </c>
      <c r="O1149">
        <v>187.43199999999999</v>
      </c>
      <c r="Q1149" s="1">
        <v>41734</v>
      </c>
      <c r="R1149">
        <v>5295.0979999999981</v>
      </c>
      <c r="T1149" s="1">
        <v>42851</v>
      </c>
      <c r="U1149">
        <v>61.608000000000004</v>
      </c>
      <c r="Y1149" t="s">
        <v>290</v>
      </c>
      <c r="Z1149">
        <v>75.305999999999997</v>
      </c>
      <c r="AB1149" t="s">
        <v>750</v>
      </c>
      <c r="AC1149">
        <v>59.800000000000004</v>
      </c>
      <c r="AE1149" t="s">
        <v>2378</v>
      </c>
      <c r="AF1149">
        <v>466.29000000000008</v>
      </c>
      <c r="AJ1149" t="s">
        <v>750</v>
      </c>
      <c r="AK1149">
        <v>59.800000000000004</v>
      </c>
      <c r="AN1149" t="s">
        <v>290</v>
      </c>
      <c r="AO1149">
        <v>75.305999999999997</v>
      </c>
      <c r="AQ1149" t="s">
        <v>290</v>
      </c>
      <c r="AR1149">
        <v>75.305999999999997</v>
      </c>
      <c r="AV1149" t="s">
        <v>290</v>
      </c>
      <c r="AW1149">
        <v>75.305999999999997</v>
      </c>
      <c r="BA1149" t="s">
        <v>647</v>
      </c>
      <c r="BB1149" t="s">
        <v>10948</v>
      </c>
      <c r="BC1149">
        <v>32.544000000000004</v>
      </c>
      <c r="BE1149" t="s">
        <v>1719</v>
      </c>
      <c r="BF1149" t="s">
        <v>10948</v>
      </c>
      <c r="BG1149">
        <v>19.762</v>
      </c>
      <c r="BI1149" t="s">
        <v>3031</v>
      </c>
      <c r="BJ1149" t="s">
        <v>10948</v>
      </c>
      <c r="BK1149">
        <v>67.64</v>
      </c>
      <c r="BM1149" t="s">
        <v>1480</v>
      </c>
      <c r="BN1149" t="s">
        <v>10948</v>
      </c>
      <c r="BO1149" t="s">
        <v>12</v>
      </c>
      <c r="BP1149">
        <v>14.2</v>
      </c>
    </row>
    <row r="1150" spans="1:68" x14ac:dyDescent="0.25">
      <c r="A1150" t="s">
        <v>2394</v>
      </c>
      <c r="B1150" t="s">
        <v>10948</v>
      </c>
      <c r="C1150" t="s">
        <v>21</v>
      </c>
      <c r="D1150">
        <v>262.24</v>
      </c>
      <c r="H1150" s="1">
        <v>43004</v>
      </c>
      <c r="I1150">
        <v>1486.576</v>
      </c>
      <c r="K1150" s="1">
        <v>43004</v>
      </c>
      <c r="L1150">
        <v>1486.576</v>
      </c>
      <c r="N1150" s="1">
        <v>41762</v>
      </c>
      <c r="O1150">
        <v>72.632000000000005</v>
      </c>
      <c r="Q1150" s="1">
        <v>42517</v>
      </c>
      <c r="R1150">
        <v>5305.0779999999995</v>
      </c>
      <c r="T1150" s="1">
        <v>42162</v>
      </c>
      <c r="U1150">
        <v>59.768000000000008</v>
      </c>
      <c r="Y1150" t="s">
        <v>826</v>
      </c>
      <c r="Z1150">
        <v>67.031999999999996</v>
      </c>
      <c r="AB1150" t="s">
        <v>290</v>
      </c>
      <c r="AC1150">
        <v>75.305999999999997</v>
      </c>
      <c r="AE1150" t="s">
        <v>1107</v>
      </c>
      <c r="AF1150">
        <v>66.408999999999992</v>
      </c>
      <c r="AJ1150" t="s">
        <v>290</v>
      </c>
      <c r="AK1150">
        <v>75.305999999999997</v>
      </c>
      <c r="AN1150" t="s">
        <v>826</v>
      </c>
      <c r="AO1150">
        <v>67.031999999999996</v>
      </c>
      <c r="AQ1150" t="s">
        <v>826</v>
      </c>
      <c r="AR1150">
        <v>67.031999999999996</v>
      </c>
      <c r="AV1150" t="s">
        <v>826</v>
      </c>
      <c r="AW1150">
        <v>67.031999999999996</v>
      </c>
      <c r="BA1150" t="s">
        <v>113</v>
      </c>
      <c r="BB1150" t="s">
        <v>10948</v>
      </c>
      <c r="BC1150">
        <v>3690.3280000000004</v>
      </c>
      <c r="BE1150" t="s">
        <v>74</v>
      </c>
      <c r="BF1150" t="s">
        <v>10948</v>
      </c>
      <c r="BG1150">
        <v>19.68</v>
      </c>
      <c r="BI1150" t="s">
        <v>682</v>
      </c>
      <c r="BJ1150" t="s">
        <v>10948</v>
      </c>
      <c r="BK1150">
        <v>2591.5600000000004</v>
      </c>
      <c r="BM1150" t="s">
        <v>1403</v>
      </c>
      <c r="BN1150" t="s">
        <v>10948</v>
      </c>
      <c r="BO1150" t="s">
        <v>12</v>
      </c>
      <c r="BP1150">
        <v>33.75</v>
      </c>
    </row>
    <row r="1151" spans="1:68" x14ac:dyDescent="0.25">
      <c r="A1151" t="s">
        <v>689</v>
      </c>
      <c r="B1151" t="s">
        <v>10948</v>
      </c>
      <c r="C1151" t="s">
        <v>12</v>
      </c>
      <c r="D1151">
        <v>569.53599999999994</v>
      </c>
      <c r="H1151" s="1">
        <v>43006</v>
      </c>
      <c r="I1151">
        <v>559.27100000000007</v>
      </c>
      <c r="K1151" s="1">
        <v>43006</v>
      </c>
      <c r="L1151">
        <v>559.27100000000007</v>
      </c>
      <c r="N1151" s="1">
        <v>41761</v>
      </c>
      <c r="O1151">
        <v>506.12000000000006</v>
      </c>
      <c r="Q1151" s="1">
        <v>42545</v>
      </c>
      <c r="R1151">
        <v>5310.9520000000002</v>
      </c>
      <c r="T1151" s="1">
        <v>41875</v>
      </c>
      <c r="U1151">
        <v>59.739999999999995</v>
      </c>
      <c r="Y1151" t="s">
        <v>747</v>
      </c>
      <c r="Z1151">
        <v>86.736000000000004</v>
      </c>
      <c r="AB1151" t="s">
        <v>826</v>
      </c>
      <c r="AC1151">
        <v>67.031999999999996</v>
      </c>
      <c r="AE1151" t="s">
        <v>519</v>
      </c>
      <c r="AF1151">
        <v>1573.9079999999999</v>
      </c>
      <c r="AJ1151" t="s">
        <v>826</v>
      </c>
      <c r="AK1151">
        <v>67.031999999999996</v>
      </c>
      <c r="AN1151" t="s">
        <v>747</v>
      </c>
      <c r="AO1151">
        <v>86.736000000000004</v>
      </c>
      <c r="AQ1151" t="s">
        <v>747</v>
      </c>
      <c r="AR1151">
        <v>86.736000000000004</v>
      </c>
      <c r="AV1151" t="s">
        <v>747</v>
      </c>
      <c r="AW1151">
        <v>86.736000000000004</v>
      </c>
      <c r="BA1151" t="s">
        <v>262</v>
      </c>
      <c r="BB1151" t="s">
        <v>10948</v>
      </c>
      <c r="BC1151">
        <v>352.15199999999999</v>
      </c>
      <c r="BE1151" t="s">
        <v>765</v>
      </c>
      <c r="BF1151" t="s">
        <v>10948</v>
      </c>
      <c r="BG1151">
        <v>19.624000000000002</v>
      </c>
      <c r="BI1151" t="s">
        <v>2484</v>
      </c>
      <c r="BJ1151" t="s">
        <v>10948</v>
      </c>
      <c r="BK1151">
        <v>1856.19</v>
      </c>
      <c r="BM1151" t="s">
        <v>3173</v>
      </c>
      <c r="BN1151" t="s">
        <v>10948</v>
      </c>
      <c r="BO1151" t="s">
        <v>12</v>
      </c>
      <c r="BP1151">
        <v>35.008000000000003</v>
      </c>
    </row>
    <row r="1152" spans="1:68" x14ac:dyDescent="0.25">
      <c r="A1152" t="s">
        <v>2266</v>
      </c>
      <c r="B1152" t="s">
        <v>10948</v>
      </c>
      <c r="C1152" t="s">
        <v>79</v>
      </c>
      <c r="D1152">
        <v>207.48</v>
      </c>
      <c r="H1152" s="1">
        <v>43007</v>
      </c>
      <c r="I1152">
        <v>1944.08</v>
      </c>
      <c r="K1152" s="1">
        <v>43007</v>
      </c>
      <c r="L1152">
        <v>1944.08</v>
      </c>
      <c r="N1152" s="1">
        <v>41759</v>
      </c>
      <c r="O1152">
        <v>1048.74</v>
      </c>
      <c r="Q1152" s="1">
        <v>43070</v>
      </c>
      <c r="R1152">
        <v>5331.1779999999999</v>
      </c>
      <c r="T1152" s="1">
        <v>41924</v>
      </c>
      <c r="U1152">
        <v>58.53</v>
      </c>
      <c r="Y1152" t="s">
        <v>1448</v>
      </c>
      <c r="Z1152">
        <v>531.71199999999999</v>
      </c>
      <c r="AB1152" t="s">
        <v>747</v>
      </c>
      <c r="AC1152">
        <v>86.736000000000004</v>
      </c>
      <c r="AE1152" t="s">
        <v>1156</v>
      </c>
      <c r="AF1152">
        <v>3222.9960000000001</v>
      </c>
      <c r="AJ1152" t="s">
        <v>747</v>
      </c>
      <c r="AK1152">
        <v>86.736000000000004</v>
      </c>
      <c r="AN1152" t="s">
        <v>1448</v>
      </c>
      <c r="AO1152">
        <v>531.71199999999999</v>
      </c>
      <c r="AQ1152" t="s">
        <v>1448</v>
      </c>
      <c r="AR1152">
        <v>531.71199999999999</v>
      </c>
      <c r="AV1152" t="s">
        <v>1448</v>
      </c>
      <c r="AW1152">
        <v>531.71199999999999</v>
      </c>
      <c r="BA1152" t="s">
        <v>1038</v>
      </c>
      <c r="BB1152" t="s">
        <v>10948</v>
      </c>
      <c r="BC1152">
        <v>142.66400000000002</v>
      </c>
      <c r="BE1152" t="s">
        <v>694</v>
      </c>
      <c r="BF1152" t="s">
        <v>10948</v>
      </c>
      <c r="BG1152">
        <v>19.53</v>
      </c>
      <c r="BI1152" t="s">
        <v>647</v>
      </c>
      <c r="BJ1152" t="s">
        <v>10948</v>
      </c>
      <c r="BK1152">
        <v>32.544000000000004</v>
      </c>
      <c r="BM1152" t="s">
        <v>3218</v>
      </c>
      <c r="BN1152" t="s">
        <v>10948</v>
      </c>
      <c r="BO1152" t="s">
        <v>12</v>
      </c>
      <c r="BP1152">
        <v>18.463999999999999</v>
      </c>
    </row>
    <row r="1153" spans="1:68" x14ac:dyDescent="0.25">
      <c r="A1153" t="s">
        <v>575</v>
      </c>
      <c r="B1153" t="s">
        <v>10948</v>
      </c>
      <c r="C1153" t="s">
        <v>79</v>
      </c>
      <c r="D1153">
        <v>379.96000000000004</v>
      </c>
      <c r="H1153" s="1">
        <v>43008</v>
      </c>
      <c r="I1153">
        <v>540.75999999999988</v>
      </c>
      <c r="K1153" s="1">
        <v>43008</v>
      </c>
      <c r="L1153">
        <v>540.75999999999988</v>
      </c>
      <c r="N1153" s="1">
        <v>41758</v>
      </c>
      <c r="O1153">
        <v>768.84400000000005</v>
      </c>
      <c r="Q1153" s="1">
        <v>41902</v>
      </c>
      <c r="R1153">
        <v>5335.9679999999998</v>
      </c>
      <c r="T1153" s="1">
        <v>42423</v>
      </c>
      <c r="U1153">
        <v>57.576000000000001</v>
      </c>
      <c r="Y1153" t="s">
        <v>1820</v>
      </c>
      <c r="Z1153">
        <v>34.56</v>
      </c>
      <c r="AB1153" t="s">
        <v>1448</v>
      </c>
      <c r="AC1153">
        <v>531.71199999999999</v>
      </c>
      <c r="AE1153" t="s">
        <v>1443</v>
      </c>
      <c r="AF1153">
        <v>1073.903</v>
      </c>
      <c r="AJ1153" t="s">
        <v>1448</v>
      </c>
      <c r="AK1153">
        <v>531.71199999999999</v>
      </c>
      <c r="AN1153" t="s">
        <v>1820</v>
      </c>
      <c r="AO1153">
        <v>34.56</v>
      </c>
      <c r="AQ1153" t="s">
        <v>1820</v>
      </c>
      <c r="AR1153">
        <v>34.56</v>
      </c>
      <c r="AV1153" t="s">
        <v>1820</v>
      </c>
      <c r="AW1153">
        <v>34.56</v>
      </c>
      <c r="BA1153" t="s">
        <v>390</v>
      </c>
      <c r="BB1153" t="s">
        <v>10948</v>
      </c>
      <c r="BC1153">
        <v>243.38400000000001</v>
      </c>
      <c r="BE1153" t="s">
        <v>504</v>
      </c>
      <c r="BF1153" t="s">
        <v>10948</v>
      </c>
      <c r="BG1153">
        <v>19.459999999999997</v>
      </c>
      <c r="BI1153" t="s">
        <v>113</v>
      </c>
      <c r="BJ1153" t="s">
        <v>10948</v>
      </c>
      <c r="BK1153">
        <v>3690.3280000000004</v>
      </c>
      <c r="BM1153" t="s">
        <v>1519</v>
      </c>
      <c r="BN1153" t="s">
        <v>10948</v>
      </c>
      <c r="BO1153" t="s">
        <v>12</v>
      </c>
      <c r="BP1153">
        <v>79.12</v>
      </c>
    </row>
    <row r="1154" spans="1:68" x14ac:dyDescent="0.25">
      <c r="A1154" t="s">
        <v>2904</v>
      </c>
      <c r="B1154" t="s">
        <v>10948</v>
      </c>
      <c r="C1154" t="s">
        <v>21</v>
      </c>
      <c r="D1154">
        <v>82.95</v>
      </c>
      <c r="H1154" s="1">
        <v>43009</v>
      </c>
      <c r="I1154">
        <v>2978.4659999999999</v>
      </c>
      <c r="K1154" s="1">
        <v>43009</v>
      </c>
      <c r="L1154">
        <v>2978.4659999999999</v>
      </c>
      <c r="N1154" s="1">
        <v>41757</v>
      </c>
      <c r="O1154">
        <v>2578.4760000000001</v>
      </c>
      <c r="Q1154" s="1">
        <v>42982</v>
      </c>
      <c r="R1154">
        <v>5360.2020000000002</v>
      </c>
      <c r="T1154" s="1">
        <v>41936</v>
      </c>
      <c r="U1154">
        <v>56.49</v>
      </c>
      <c r="Y1154" t="s">
        <v>2762</v>
      </c>
      <c r="Z1154">
        <v>68.480000000000018</v>
      </c>
      <c r="AB1154" t="s">
        <v>1820</v>
      </c>
      <c r="AC1154">
        <v>34.56</v>
      </c>
      <c r="AE1154" t="s">
        <v>1694</v>
      </c>
      <c r="AF1154">
        <v>433.78899999999999</v>
      </c>
      <c r="AJ1154" t="s">
        <v>1820</v>
      </c>
      <c r="AK1154">
        <v>34.56</v>
      </c>
      <c r="AN1154" t="s">
        <v>2762</v>
      </c>
      <c r="AO1154">
        <v>68.480000000000018</v>
      </c>
      <c r="AQ1154" t="s">
        <v>2762</v>
      </c>
      <c r="AR1154">
        <v>68.480000000000018</v>
      </c>
      <c r="AV1154" t="s">
        <v>2762</v>
      </c>
      <c r="AW1154">
        <v>68.480000000000018</v>
      </c>
      <c r="BA1154" t="s">
        <v>1324</v>
      </c>
      <c r="BB1154" t="s">
        <v>10948</v>
      </c>
      <c r="BC1154">
        <v>1126.02</v>
      </c>
      <c r="BE1154" t="s">
        <v>549</v>
      </c>
      <c r="BF1154" t="s">
        <v>10948</v>
      </c>
      <c r="BG1154">
        <v>19.456000000000003</v>
      </c>
      <c r="BI1154" t="s">
        <v>262</v>
      </c>
      <c r="BJ1154" t="s">
        <v>10948</v>
      </c>
      <c r="BK1154">
        <v>352.15199999999999</v>
      </c>
      <c r="BM1154" t="s">
        <v>1765</v>
      </c>
      <c r="BN1154" t="s">
        <v>10948</v>
      </c>
      <c r="BO1154" t="s">
        <v>12</v>
      </c>
      <c r="BP1154">
        <v>10.272000000000002</v>
      </c>
    </row>
    <row r="1155" spans="1:68" x14ac:dyDescent="0.25">
      <c r="A1155" t="s">
        <v>486</v>
      </c>
      <c r="B1155" t="s">
        <v>10948</v>
      </c>
      <c r="C1155" t="s">
        <v>55</v>
      </c>
      <c r="D1155">
        <v>431.92800000000005</v>
      </c>
      <c r="H1155" s="1">
        <v>43010</v>
      </c>
      <c r="I1155">
        <v>5418.0220000000008</v>
      </c>
      <c r="K1155" s="1">
        <v>43010</v>
      </c>
      <c r="L1155">
        <v>5418.0220000000008</v>
      </c>
      <c r="N1155" s="1">
        <v>41755</v>
      </c>
      <c r="O1155">
        <v>282.56800000000004</v>
      </c>
      <c r="Q1155" s="1">
        <v>41943</v>
      </c>
      <c r="R1155">
        <v>5362.0259999999998</v>
      </c>
      <c r="T1155" s="1">
        <v>41694</v>
      </c>
      <c r="U1155">
        <v>55.672000000000004</v>
      </c>
      <c r="Y1155" t="s">
        <v>2117</v>
      </c>
      <c r="Z1155">
        <v>10.496</v>
      </c>
      <c r="AB1155" t="s">
        <v>2762</v>
      </c>
      <c r="AC1155">
        <v>68.480000000000018</v>
      </c>
      <c r="AE1155" t="s">
        <v>1895</v>
      </c>
      <c r="AF1155">
        <v>310.20600000000002</v>
      </c>
      <c r="AJ1155" t="s">
        <v>2762</v>
      </c>
      <c r="AK1155">
        <v>68.480000000000018</v>
      </c>
      <c r="AN1155" t="s">
        <v>2117</v>
      </c>
      <c r="AO1155">
        <v>10.496</v>
      </c>
      <c r="AQ1155" t="s">
        <v>2117</v>
      </c>
      <c r="AR1155">
        <v>10.496</v>
      </c>
      <c r="AV1155" t="s">
        <v>2117</v>
      </c>
      <c r="AW1155">
        <v>10.496</v>
      </c>
      <c r="BA1155" t="s">
        <v>782</v>
      </c>
      <c r="BB1155" t="s">
        <v>10948</v>
      </c>
      <c r="BC1155">
        <v>2235.84</v>
      </c>
      <c r="BE1155" t="s">
        <v>1109</v>
      </c>
      <c r="BF1155" t="s">
        <v>10948</v>
      </c>
      <c r="BG1155">
        <v>19.440000000000001</v>
      </c>
      <c r="BI1155" t="s">
        <v>1038</v>
      </c>
      <c r="BJ1155" t="s">
        <v>10948</v>
      </c>
      <c r="BK1155">
        <v>142.66400000000002</v>
      </c>
      <c r="BM1155" t="s">
        <v>1324</v>
      </c>
      <c r="BN1155" t="s">
        <v>10948</v>
      </c>
      <c r="BO1155" t="s">
        <v>12</v>
      </c>
      <c r="BP1155">
        <v>1126.02</v>
      </c>
    </row>
    <row r="1156" spans="1:68" x14ac:dyDescent="0.25">
      <c r="A1156" t="s">
        <v>11055</v>
      </c>
      <c r="B1156" t="s">
        <v>10948</v>
      </c>
      <c r="C1156" t="s">
        <v>55</v>
      </c>
      <c r="D1156">
        <v>279.94400000000002</v>
      </c>
      <c r="H1156" s="1">
        <v>43011</v>
      </c>
      <c r="I1156">
        <v>2504.4799999999996</v>
      </c>
      <c r="K1156" s="1">
        <v>43011</v>
      </c>
      <c r="L1156">
        <v>2504.4799999999996</v>
      </c>
      <c r="N1156" s="1">
        <v>41754</v>
      </c>
      <c r="O1156">
        <v>2379.9939999999997</v>
      </c>
      <c r="Q1156" s="1">
        <v>43010</v>
      </c>
      <c r="R1156">
        <v>5418.0220000000008</v>
      </c>
      <c r="T1156" s="1">
        <v>41649</v>
      </c>
      <c r="U1156">
        <v>54.83</v>
      </c>
      <c r="Y1156" t="s">
        <v>542</v>
      </c>
      <c r="Z1156">
        <v>23.52</v>
      </c>
      <c r="AB1156" t="s">
        <v>2117</v>
      </c>
      <c r="AC1156">
        <v>10.496</v>
      </c>
      <c r="AE1156" t="s">
        <v>1189</v>
      </c>
      <c r="AF1156">
        <v>780.45600000000002</v>
      </c>
      <c r="AJ1156" t="s">
        <v>2117</v>
      </c>
      <c r="AK1156">
        <v>10.496</v>
      </c>
      <c r="AN1156" t="s">
        <v>542</v>
      </c>
      <c r="AO1156">
        <v>23.52</v>
      </c>
      <c r="AQ1156" t="s">
        <v>542</v>
      </c>
      <c r="AR1156">
        <v>23.52</v>
      </c>
      <c r="AV1156" t="s">
        <v>542</v>
      </c>
      <c r="AW1156">
        <v>23.52</v>
      </c>
      <c r="BA1156" t="s">
        <v>754</v>
      </c>
      <c r="BB1156" t="s">
        <v>10948</v>
      </c>
      <c r="BC1156">
        <v>1759.03</v>
      </c>
      <c r="BE1156" t="s">
        <v>1188</v>
      </c>
      <c r="BF1156" t="s">
        <v>10948</v>
      </c>
      <c r="BG1156">
        <v>19.440000000000001</v>
      </c>
      <c r="BI1156" t="s">
        <v>390</v>
      </c>
      <c r="BJ1156" t="s">
        <v>10948</v>
      </c>
      <c r="BK1156">
        <v>243.38400000000001</v>
      </c>
      <c r="BM1156" t="s">
        <v>3031</v>
      </c>
      <c r="BN1156" t="s">
        <v>10948</v>
      </c>
      <c r="BO1156" t="s">
        <v>12</v>
      </c>
      <c r="BP1156">
        <v>67.64</v>
      </c>
    </row>
    <row r="1157" spans="1:68" x14ac:dyDescent="0.25">
      <c r="A1157" t="s">
        <v>683</v>
      </c>
      <c r="B1157" t="s">
        <v>10948</v>
      </c>
      <c r="C1157" t="s">
        <v>79</v>
      </c>
      <c r="D1157">
        <v>36</v>
      </c>
      <c r="H1157" s="1">
        <v>43012</v>
      </c>
      <c r="I1157">
        <v>19.98</v>
      </c>
      <c r="K1157" s="1">
        <v>43012</v>
      </c>
      <c r="L1157">
        <v>19.98</v>
      </c>
      <c r="N1157" s="1">
        <v>41752</v>
      </c>
      <c r="O1157">
        <v>643.9799999999999</v>
      </c>
      <c r="Q1157" s="1">
        <v>41799</v>
      </c>
      <c r="R1157">
        <v>5463.0080000000007</v>
      </c>
      <c r="T1157" s="1">
        <v>41687</v>
      </c>
      <c r="U1157">
        <v>54.207999999999998</v>
      </c>
      <c r="Y1157" t="s">
        <v>1463</v>
      </c>
      <c r="Z1157">
        <v>26.687999999999999</v>
      </c>
      <c r="AB1157" t="s">
        <v>542</v>
      </c>
      <c r="AC1157">
        <v>23.52</v>
      </c>
      <c r="AE1157" t="s">
        <v>306</v>
      </c>
      <c r="AF1157">
        <v>256.12199999999996</v>
      </c>
      <c r="AJ1157" t="s">
        <v>542</v>
      </c>
      <c r="AK1157">
        <v>23.52</v>
      </c>
      <c r="AN1157" t="s">
        <v>1463</v>
      </c>
      <c r="AO1157">
        <v>26.687999999999999</v>
      </c>
      <c r="AQ1157" t="s">
        <v>1463</v>
      </c>
      <c r="AR1157">
        <v>26.687999999999999</v>
      </c>
      <c r="AV1157" t="s">
        <v>1463</v>
      </c>
      <c r="AW1157">
        <v>26.687999999999999</v>
      </c>
      <c r="BA1157" t="s">
        <v>2796</v>
      </c>
      <c r="BB1157" t="s">
        <v>10948</v>
      </c>
      <c r="BC1157">
        <v>41.905000000000008</v>
      </c>
      <c r="BE1157" t="s">
        <v>2773</v>
      </c>
      <c r="BF1157" t="s">
        <v>10948</v>
      </c>
      <c r="BG1157">
        <v>19.440000000000001</v>
      </c>
      <c r="BI1157" t="s">
        <v>1324</v>
      </c>
      <c r="BJ1157" t="s">
        <v>10948</v>
      </c>
      <c r="BK1157">
        <v>1126.02</v>
      </c>
      <c r="BM1157" t="s">
        <v>5923</v>
      </c>
      <c r="BN1157" t="s">
        <v>10948</v>
      </c>
      <c r="BO1157" t="s">
        <v>12</v>
      </c>
      <c r="BP1157">
        <v>30.975999999999999</v>
      </c>
    </row>
    <row r="1158" spans="1:68" x14ac:dyDescent="0.25">
      <c r="C1158" t="s">
        <v>21</v>
      </c>
      <c r="D1158">
        <v>72</v>
      </c>
      <c r="H1158" s="1">
        <v>43013</v>
      </c>
      <c r="I1158">
        <v>6684.6159999999991</v>
      </c>
      <c r="K1158" s="1">
        <v>43013</v>
      </c>
      <c r="L1158">
        <v>6684.6159999999991</v>
      </c>
      <c r="N1158" s="1">
        <v>41751</v>
      </c>
      <c r="O1158">
        <v>257.75200000000001</v>
      </c>
      <c r="Q1158" s="1">
        <v>43078</v>
      </c>
      <c r="R1158">
        <v>5470.3900000000012</v>
      </c>
      <c r="T1158" s="1">
        <v>42528</v>
      </c>
      <c r="U1158">
        <v>51.561999999999998</v>
      </c>
      <c r="Y1158" t="s">
        <v>952</v>
      </c>
      <c r="Z1158">
        <v>460.2879999999999</v>
      </c>
      <c r="AB1158" t="s">
        <v>1463</v>
      </c>
      <c r="AC1158">
        <v>26.687999999999999</v>
      </c>
      <c r="AE1158" t="s">
        <v>898</v>
      </c>
      <c r="AF1158">
        <v>68.88000000000001</v>
      </c>
      <c r="AJ1158" t="s">
        <v>1463</v>
      </c>
      <c r="AK1158">
        <v>26.687999999999999</v>
      </c>
      <c r="AN1158" t="s">
        <v>952</v>
      </c>
      <c r="AO1158">
        <v>460.2879999999999</v>
      </c>
      <c r="AQ1158" t="s">
        <v>952</v>
      </c>
      <c r="AR1158">
        <v>460.2879999999999</v>
      </c>
      <c r="AV1158" t="s">
        <v>952</v>
      </c>
      <c r="AW1158">
        <v>460.2879999999999</v>
      </c>
      <c r="BA1158" t="s">
        <v>2289</v>
      </c>
      <c r="BB1158" t="s">
        <v>10948</v>
      </c>
      <c r="BC1158">
        <v>105.55199999999999</v>
      </c>
      <c r="BE1158" t="s">
        <v>374</v>
      </c>
      <c r="BF1158" t="s">
        <v>10948</v>
      </c>
      <c r="BG1158">
        <v>19.36</v>
      </c>
      <c r="BI1158" t="s">
        <v>782</v>
      </c>
      <c r="BJ1158" t="s">
        <v>10948</v>
      </c>
      <c r="BK1158">
        <v>2235.84</v>
      </c>
      <c r="BM1158" t="s">
        <v>5927</v>
      </c>
      <c r="BN1158" t="s">
        <v>10948</v>
      </c>
      <c r="BO1158" t="s">
        <v>12</v>
      </c>
      <c r="BP1158">
        <v>17.34</v>
      </c>
    </row>
    <row r="1159" spans="1:68" x14ac:dyDescent="0.25">
      <c r="A1159" t="s">
        <v>2803</v>
      </c>
      <c r="B1159" t="s">
        <v>10948</v>
      </c>
      <c r="C1159" t="s">
        <v>79</v>
      </c>
      <c r="D1159">
        <v>30.839999999999996</v>
      </c>
      <c r="H1159" s="1">
        <v>43014</v>
      </c>
      <c r="I1159">
        <v>1499.652</v>
      </c>
      <c r="K1159" s="1">
        <v>43014</v>
      </c>
      <c r="L1159">
        <v>1499.652</v>
      </c>
      <c r="N1159" s="1">
        <v>41750</v>
      </c>
      <c r="O1159">
        <v>845.3599999999999</v>
      </c>
      <c r="Q1159" s="1">
        <v>42353</v>
      </c>
      <c r="R1159">
        <v>5494.7959999999994</v>
      </c>
      <c r="T1159" s="1">
        <v>42169</v>
      </c>
      <c r="U1159">
        <v>51.072000000000003</v>
      </c>
      <c r="Y1159" t="s">
        <v>236</v>
      </c>
      <c r="Z1159">
        <v>25.92</v>
      </c>
      <c r="AB1159" t="s">
        <v>952</v>
      </c>
      <c r="AC1159">
        <v>460.2879999999999</v>
      </c>
      <c r="AE1159" t="s">
        <v>583</v>
      </c>
      <c r="AF1159">
        <v>172.69200000000001</v>
      </c>
      <c r="AJ1159" t="s">
        <v>952</v>
      </c>
      <c r="AK1159">
        <v>460.2879999999999</v>
      </c>
      <c r="AN1159" t="s">
        <v>236</v>
      </c>
      <c r="AO1159">
        <v>25.92</v>
      </c>
      <c r="AQ1159" t="s">
        <v>236</v>
      </c>
      <c r="AR1159">
        <v>25.92</v>
      </c>
      <c r="AV1159" t="s">
        <v>236</v>
      </c>
      <c r="AW1159">
        <v>25.92</v>
      </c>
      <c r="BA1159" t="s">
        <v>2437</v>
      </c>
      <c r="BB1159" t="s">
        <v>10948</v>
      </c>
      <c r="BC1159">
        <v>50.482000000000006</v>
      </c>
      <c r="BE1159" t="s">
        <v>2729</v>
      </c>
      <c r="BF1159" t="s">
        <v>10948</v>
      </c>
      <c r="BG1159">
        <v>19.200000000000003</v>
      </c>
      <c r="BI1159" t="s">
        <v>754</v>
      </c>
      <c r="BJ1159" t="s">
        <v>10948</v>
      </c>
      <c r="BK1159">
        <v>1759.03</v>
      </c>
      <c r="BM1159" t="s">
        <v>2281</v>
      </c>
      <c r="BN1159" t="s">
        <v>10948</v>
      </c>
      <c r="BO1159" t="s">
        <v>12</v>
      </c>
      <c r="BP1159">
        <v>123.08799999999999</v>
      </c>
    </row>
    <row r="1160" spans="1:68" x14ac:dyDescent="0.25">
      <c r="A1160" t="s">
        <v>1752</v>
      </c>
      <c r="B1160" t="s">
        <v>10948</v>
      </c>
      <c r="C1160" t="s">
        <v>55</v>
      </c>
      <c r="D1160">
        <v>24.032</v>
      </c>
      <c r="H1160" s="1">
        <v>43015</v>
      </c>
      <c r="I1160">
        <v>2749.21</v>
      </c>
      <c r="K1160" s="1">
        <v>43015</v>
      </c>
      <c r="L1160">
        <v>2749.21</v>
      </c>
      <c r="N1160" s="1">
        <v>41749</v>
      </c>
      <c r="O1160">
        <v>1250.45</v>
      </c>
      <c r="Q1160" s="1">
        <v>42310</v>
      </c>
      <c r="R1160">
        <v>5528.5510000000004</v>
      </c>
      <c r="T1160" s="1">
        <v>42075</v>
      </c>
      <c r="U1160">
        <v>51.016000000000005</v>
      </c>
      <c r="Y1160" t="s">
        <v>2192</v>
      </c>
      <c r="Z1160">
        <v>96.728000000000009</v>
      </c>
      <c r="AB1160" t="s">
        <v>236</v>
      </c>
      <c r="AC1160">
        <v>25.92</v>
      </c>
      <c r="AE1160" t="s">
        <v>2757</v>
      </c>
      <c r="AF1160">
        <v>156.93800000000002</v>
      </c>
      <c r="AJ1160" t="s">
        <v>236</v>
      </c>
      <c r="AK1160">
        <v>25.92</v>
      </c>
      <c r="AN1160" t="s">
        <v>2192</v>
      </c>
      <c r="AO1160">
        <v>96.728000000000009</v>
      </c>
      <c r="AQ1160" t="s">
        <v>2192</v>
      </c>
      <c r="AR1160">
        <v>96.728000000000009</v>
      </c>
      <c r="AV1160" t="s">
        <v>2192</v>
      </c>
      <c r="AW1160">
        <v>96.728000000000009</v>
      </c>
      <c r="BA1160" t="s">
        <v>1765</v>
      </c>
      <c r="BB1160" t="s">
        <v>10948</v>
      </c>
      <c r="BC1160">
        <v>31.672000000000004</v>
      </c>
      <c r="BE1160" t="s">
        <v>2799</v>
      </c>
      <c r="BF1160" t="s">
        <v>10948</v>
      </c>
      <c r="BG1160">
        <v>19.136000000000003</v>
      </c>
      <c r="BI1160" t="s">
        <v>2796</v>
      </c>
      <c r="BJ1160" t="s">
        <v>10948</v>
      </c>
      <c r="BK1160">
        <v>41.905000000000008</v>
      </c>
      <c r="BM1160" t="s">
        <v>2271</v>
      </c>
      <c r="BN1160" t="s">
        <v>10948</v>
      </c>
      <c r="BO1160" t="s">
        <v>12</v>
      </c>
      <c r="BP1160">
        <v>93.248000000000005</v>
      </c>
    </row>
    <row r="1161" spans="1:68" x14ac:dyDescent="0.25">
      <c r="A1161" t="s">
        <v>1444</v>
      </c>
      <c r="B1161" t="s">
        <v>10948</v>
      </c>
      <c r="C1161" t="s">
        <v>55</v>
      </c>
      <c r="D1161">
        <v>300.93</v>
      </c>
      <c r="H1161" s="1">
        <v>43016</v>
      </c>
      <c r="I1161">
        <v>608.35599999999999</v>
      </c>
      <c r="K1161" s="1">
        <v>43016</v>
      </c>
      <c r="L1161">
        <v>608.35599999999999</v>
      </c>
      <c r="N1161" s="1">
        <v>41748</v>
      </c>
      <c r="O1161">
        <v>205.47</v>
      </c>
      <c r="Q1161" s="1">
        <v>42989</v>
      </c>
      <c r="R1161">
        <v>5564.0059999999994</v>
      </c>
      <c r="T1161" s="1">
        <v>42808</v>
      </c>
      <c r="U1161">
        <v>49.616000000000007</v>
      </c>
      <c r="Y1161" t="s">
        <v>1851</v>
      </c>
      <c r="Z1161">
        <v>9.84</v>
      </c>
      <c r="AB1161" t="s">
        <v>2192</v>
      </c>
      <c r="AC1161">
        <v>96.728000000000009</v>
      </c>
      <c r="AE1161" t="s">
        <v>2421</v>
      </c>
      <c r="AF1161">
        <v>207.56600000000003</v>
      </c>
      <c r="AJ1161" t="s">
        <v>2192</v>
      </c>
      <c r="AK1161">
        <v>96.728000000000009</v>
      </c>
      <c r="AN1161" t="s">
        <v>1851</v>
      </c>
      <c r="AO1161">
        <v>9.84</v>
      </c>
      <c r="AQ1161" t="s">
        <v>1851</v>
      </c>
      <c r="AR1161">
        <v>9.84</v>
      </c>
      <c r="AV1161" t="s">
        <v>1851</v>
      </c>
      <c r="AW1161">
        <v>9.84</v>
      </c>
      <c r="BA1161" t="s">
        <v>2501</v>
      </c>
      <c r="BB1161" t="s">
        <v>10948</v>
      </c>
      <c r="BC1161">
        <v>70.08</v>
      </c>
      <c r="BE1161" t="s">
        <v>2722</v>
      </c>
      <c r="BF1161" t="s">
        <v>10948</v>
      </c>
      <c r="BG1161">
        <v>19.040000000000003</v>
      </c>
      <c r="BI1161" t="s">
        <v>2289</v>
      </c>
      <c r="BJ1161" t="s">
        <v>10948</v>
      </c>
      <c r="BK1161">
        <v>105.55199999999999</v>
      </c>
      <c r="BM1161" t="s">
        <v>1089</v>
      </c>
      <c r="BN1161" t="s">
        <v>10948</v>
      </c>
      <c r="BO1161" t="s">
        <v>12</v>
      </c>
      <c r="BP1161">
        <v>45.568000000000005</v>
      </c>
    </row>
    <row r="1162" spans="1:68" x14ac:dyDescent="0.25">
      <c r="C1162" t="s">
        <v>12</v>
      </c>
      <c r="D1162">
        <v>674.9430000000001</v>
      </c>
      <c r="H1162" s="1">
        <v>43017</v>
      </c>
      <c r="I1162">
        <v>1496.5890000000002</v>
      </c>
      <c r="K1162" s="1">
        <v>43017</v>
      </c>
      <c r="L1162">
        <v>1496.5890000000002</v>
      </c>
      <c r="N1162" s="1">
        <v>41747</v>
      </c>
      <c r="O1162">
        <v>1020.5319999999999</v>
      </c>
      <c r="Q1162" s="1">
        <v>41967</v>
      </c>
      <c r="R1162">
        <v>5578.6059999999998</v>
      </c>
      <c r="T1162" s="1">
        <v>42080</v>
      </c>
      <c r="U1162">
        <v>48.84</v>
      </c>
      <c r="Y1162" t="s">
        <v>788</v>
      </c>
      <c r="Z1162">
        <v>65.268000000000001</v>
      </c>
      <c r="AB1162" t="s">
        <v>1851</v>
      </c>
      <c r="AC1162">
        <v>9.84</v>
      </c>
      <c r="AE1162" t="s">
        <v>2463</v>
      </c>
      <c r="AF1162">
        <v>146.98099999999999</v>
      </c>
      <c r="AJ1162" t="s">
        <v>1851</v>
      </c>
      <c r="AK1162">
        <v>9.84</v>
      </c>
      <c r="AN1162" t="s">
        <v>788</v>
      </c>
      <c r="AO1162">
        <v>65.268000000000001</v>
      </c>
      <c r="AQ1162" t="s">
        <v>788</v>
      </c>
      <c r="AR1162">
        <v>65.268000000000001</v>
      </c>
      <c r="AV1162" t="s">
        <v>788</v>
      </c>
      <c r="AW1162">
        <v>65.268000000000001</v>
      </c>
      <c r="BA1162" t="s">
        <v>605</v>
      </c>
      <c r="BB1162" t="s">
        <v>10948</v>
      </c>
      <c r="BC1162">
        <v>146.82</v>
      </c>
      <c r="BE1162" t="s">
        <v>2986</v>
      </c>
      <c r="BF1162" t="s">
        <v>10948</v>
      </c>
      <c r="BG1162">
        <v>18.899999999999999</v>
      </c>
      <c r="BI1162" t="s">
        <v>2437</v>
      </c>
      <c r="BJ1162" t="s">
        <v>10948</v>
      </c>
      <c r="BK1162">
        <v>50.482000000000006</v>
      </c>
      <c r="BM1162" t="s">
        <v>2329</v>
      </c>
      <c r="BN1162" t="s">
        <v>10948</v>
      </c>
      <c r="BO1162" t="s">
        <v>12</v>
      </c>
      <c r="BP1162">
        <v>451.13599999999997</v>
      </c>
    </row>
    <row r="1163" spans="1:68" x14ac:dyDescent="0.25">
      <c r="A1163" t="s">
        <v>2785</v>
      </c>
      <c r="B1163" t="s">
        <v>10948</v>
      </c>
      <c r="C1163" t="s">
        <v>55</v>
      </c>
      <c r="D1163">
        <v>177.22499999999999</v>
      </c>
      <c r="H1163" s="1">
        <v>43018</v>
      </c>
      <c r="I1163">
        <v>239.358</v>
      </c>
      <c r="K1163" s="1">
        <v>43018</v>
      </c>
      <c r="L1163">
        <v>239.358</v>
      </c>
      <c r="N1163" s="1">
        <v>41745</v>
      </c>
      <c r="O1163">
        <v>39.072000000000003</v>
      </c>
      <c r="Q1163" s="1">
        <v>41974</v>
      </c>
      <c r="R1163">
        <v>5624.3899999999985</v>
      </c>
      <c r="T1163" s="1">
        <v>42133</v>
      </c>
      <c r="U1163">
        <v>48.81</v>
      </c>
      <c r="Y1163" t="s">
        <v>1842</v>
      </c>
      <c r="Z1163">
        <v>45.591999999999992</v>
      </c>
      <c r="AB1163" t="s">
        <v>788</v>
      </c>
      <c r="AC1163">
        <v>65.268000000000001</v>
      </c>
      <c r="AE1163" t="s">
        <v>1369</v>
      </c>
      <c r="AF1163">
        <v>164.98499999999999</v>
      </c>
      <c r="AJ1163" t="s">
        <v>788</v>
      </c>
      <c r="AK1163">
        <v>65.268000000000001</v>
      </c>
      <c r="AN1163" t="s">
        <v>1842</v>
      </c>
      <c r="AO1163">
        <v>45.591999999999992</v>
      </c>
      <c r="AQ1163" t="s">
        <v>1842</v>
      </c>
      <c r="AR1163">
        <v>45.591999999999992</v>
      </c>
      <c r="AV1163" t="s">
        <v>1842</v>
      </c>
      <c r="AW1163">
        <v>45.591999999999992</v>
      </c>
      <c r="BA1163" t="s">
        <v>1853</v>
      </c>
      <c r="BB1163" t="s">
        <v>10948</v>
      </c>
      <c r="BC1163">
        <v>32.04</v>
      </c>
      <c r="BE1163" t="s">
        <v>2741</v>
      </c>
      <c r="BF1163" t="s">
        <v>10948</v>
      </c>
      <c r="BG1163">
        <v>18.84</v>
      </c>
      <c r="BI1163" t="s">
        <v>1765</v>
      </c>
      <c r="BJ1163" t="s">
        <v>10948</v>
      </c>
      <c r="BK1163">
        <v>31.672000000000004</v>
      </c>
      <c r="BM1163" t="s">
        <v>1205</v>
      </c>
      <c r="BN1163" t="s">
        <v>10948</v>
      </c>
      <c r="BO1163" t="s">
        <v>12</v>
      </c>
      <c r="BP1163">
        <v>25.919999999999998</v>
      </c>
    </row>
    <row r="1164" spans="1:68" x14ac:dyDescent="0.25">
      <c r="C1164" t="s">
        <v>21</v>
      </c>
      <c r="D1164">
        <v>35.445</v>
      </c>
      <c r="H1164" s="1">
        <v>43020</v>
      </c>
      <c r="I1164">
        <v>5635.3540000000012</v>
      </c>
      <c r="K1164" s="1">
        <v>43020</v>
      </c>
      <c r="L1164">
        <v>5635.3540000000012</v>
      </c>
      <c r="N1164" s="1">
        <v>41744</v>
      </c>
      <c r="O1164">
        <v>294.71999999999997</v>
      </c>
      <c r="Q1164" s="1">
        <v>43020</v>
      </c>
      <c r="R1164">
        <v>5635.3540000000012</v>
      </c>
      <c r="T1164" s="1">
        <v>42787</v>
      </c>
      <c r="U1164">
        <v>47.904000000000003</v>
      </c>
      <c r="Y1164" t="s">
        <v>1769</v>
      </c>
      <c r="Z1164">
        <v>476.15999999999997</v>
      </c>
      <c r="AB1164" t="s">
        <v>1842</v>
      </c>
      <c r="AC1164">
        <v>45.591999999999992</v>
      </c>
      <c r="AE1164" t="s">
        <v>2095</v>
      </c>
      <c r="AF1164">
        <v>71.928000000000011</v>
      </c>
      <c r="AJ1164" t="s">
        <v>1842</v>
      </c>
      <c r="AK1164">
        <v>45.591999999999992</v>
      </c>
      <c r="AN1164" t="s">
        <v>1769</v>
      </c>
      <c r="AO1164">
        <v>476.15999999999997</v>
      </c>
      <c r="AQ1164" t="s">
        <v>1769</v>
      </c>
      <c r="AR1164">
        <v>476.15999999999997</v>
      </c>
      <c r="AV1164" t="s">
        <v>1769</v>
      </c>
      <c r="AW1164">
        <v>476.15999999999997</v>
      </c>
      <c r="BA1164" t="s">
        <v>2219</v>
      </c>
      <c r="BB1164" t="s">
        <v>10948</v>
      </c>
      <c r="BC1164">
        <v>30.463999999999999</v>
      </c>
      <c r="BE1164" t="s">
        <v>1900</v>
      </c>
      <c r="BF1164" t="s">
        <v>10948</v>
      </c>
      <c r="BG1164">
        <v>18.689999999999998</v>
      </c>
      <c r="BI1164" t="s">
        <v>2501</v>
      </c>
      <c r="BJ1164" t="s">
        <v>10948</v>
      </c>
      <c r="BK1164">
        <v>70.08</v>
      </c>
      <c r="BM1164" t="s">
        <v>2578</v>
      </c>
      <c r="BN1164" t="s">
        <v>10948</v>
      </c>
      <c r="BO1164" t="s">
        <v>12</v>
      </c>
      <c r="BP1164">
        <v>1127.9760000000001</v>
      </c>
    </row>
    <row r="1165" spans="1:68" x14ac:dyDescent="0.25">
      <c r="A1165" t="s">
        <v>844</v>
      </c>
      <c r="B1165" t="s">
        <v>10948</v>
      </c>
      <c r="C1165" t="s">
        <v>55</v>
      </c>
      <c r="D1165">
        <v>50.120000000000005</v>
      </c>
      <c r="H1165" s="1">
        <v>43021</v>
      </c>
      <c r="I1165">
        <v>8405.8019999999997</v>
      </c>
      <c r="K1165" s="1">
        <v>43021</v>
      </c>
      <c r="L1165">
        <v>8405.8019999999997</v>
      </c>
      <c r="N1165" s="1">
        <v>41742</v>
      </c>
      <c r="O1165">
        <v>638.57600000000014</v>
      </c>
      <c r="Q1165" s="1">
        <v>42082</v>
      </c>
      <c r="R1165">
        <v>5652.9395999999997</v>
      </c>
      <c r="T1165" s="1">
        <v>43037</v>
      </c>
      <c r="U1165">
        <v>46.96</v>
      </c>
      <c r="Y1165" t="s">
        <v>149</v>
      </c>
      <c r="Z1165">
        <v>31.103999999999999</v>
      </c>
      <c r="AB1165" t="s">
        <v>1769</v>
      </c>
      <c r="AC1165">
        <v>476.15999999999997</v>
      </c>
      <c r="AE1165" t="s">
        <v>1058</v>
      </c>
      <c r="AF1165">
        <v>241.56000000000003</v>
      </c>
      <c r="AJ1165" t="s">
        <v>1769</v>
      </c>
      <c r="AK1165">
        <v>476.15999999999997</v>
      </c>
      <c r="AN1165" t="s">
        <v>149</v>
      </c>
      <c r="AO1165">
        <v>31.103999999999999</v>
      </c>
      <c r="AQ1165" t="s">
        <v>149</v>
      </c>
      <c r="AR1165">
        <v>31.103999999999999</v>
      </c>
      <c r="AV1165" t="s">
        <v>149</v>
      </c>
      <c r="AW1165">
        <v>31.103999999999999</v>
      </c>
      <c r="BA1165" t="s">
        <v>2694</v>
      </c>
      <c r="BB1165" t="s">
        <v>10948</v>
      </c>
      <c r="BC1165">
        <v>146.72999999999999</v>
      </c>
      <c r="BE1165" t="s">
        <v>3062</v>
      </c>
      <c r="BF1165" t="s">
        <v>10948</v>
      </c>
      <c r="BG1165">
        <v>18.510000000000002</v>
      </c>
      <c r="BI1165" t="s">
        <v>605</v>
      </c>
      <c r="BJ1165" t="s">
        <v>10948</v>
      </c>
      <c r="BK1165">
        <v>146.82</v>
      </c>
      <c r="BM1165" t="s">
        <v>337</v>
      </c>
      <c r="BN1165" t="s">
        <v>10948</v>
      </c>
      <c r="BO1165" t="s">
        <v>12</v>
      </c>
      <c r="BP1165">
        <v>699.98</v>
      </c>
    </row>
    <row r="1166" spans="1:68" x14ac:dyDescent="0.25">
      <c r="C1166" t="s">
        <v>12</v>
      </c>
      <c r="D1166">
        <v>26.849999999999998</v>
      </c>
      <c r="H1166" s="1">
        <v>43022</v>
      </c>
      <c r="I1166">
        <v>134.33199999999999</v>
      </c>
      <c r="K1166" s="1">
        <v>43022</v>
      </c>
      <c r="L1166">
        <v>134.33199999999999</v>
      </c>
      <c r="N1166" s="1">
        <v>41741</v>
      </c>
      <c r="O1166">
        <v>1912.1230000000003</v>
      </c>
      <c r="Q1166" s="1">
        <v>42614</v>
      </c>
      <c r="R1166">
        <v>5766.1519999999991</v>
      </c>
      <c r="T1166" s="1">
        <v>42425</v>
      </c>
      <c r="U1166">
        <v>46.72</v>
      </c>
      <c r="Y1166" t="s">
        <v>1389</v>
      </c>
      <c r="Z1166">
        <v>127.54400000000001</v>
      </c>
      <c r="AB1166" t="s">
        <v>149</v>
      </c>
      <c r="AC1166">
        <v>31.103999999999999</v>
      </c>
      <c r="AE1166" t="s">
        <v>1700</v>
      </c>
      <c r="AF1166">
        <v>19024.5</v>
      </c>
      <c r="AJ1166" t="s">
        <v>149</v>
      </c>
      <c r="AK1166">
        <v>31.103999999999999</v>
      </c>
      <c r="AN1166" t="s">
        <v>1389</v>
      </c>
      <c r="AO1166">
        <v>127.54400000000001</v>
      </c>
      <c r="AQ1166" t="s">
        <v>1389</v>
      </c>
      <c r="AR1166">
        <v>127.54400000000001</v>
      </c>
      <c r="AV1166" t="s">
        <v>1389</v>
      </c>
      <c r="AW1166">
        <v>127.54400000000001</v>
      </c>
      <c r="BA1166" t="s">
        <v>467</v>
      </c>
      <c r="BB1166" t="s">
        <v>10948</v>
      </c>
      <c r="BC1166">
        <v>50.666000000000004</v>
      </c>
      <c r="BE1166" t="s">
        <v>1271</v>
      </c>
      <c r="BF1166" t="s">
        <v>10948</v>
      </c>
      <c r="BG1166">
        <v>18.496000000000002</v>
      </c>
      <c r="BI1166" t="s">
        <v>1853</v>
      </c>
      <c r="BJ1166" t="s">
        <v>10948</v>
      </c>
      <c r="BK1166">
        <v>32.04</v>
      </c>
      <c r="BM1166" t="s">
        <v>2731</v>
      </c>
      <c r="BN1166" t="s">
        <v>10948</v>
      </c>
      <c r="BO1166" t="s">
        <v>12</v>
      </c>
      <c r="BP1166">
        <v>102.59200000000001</v>
      </c>
    </row>
    <row r="1167" spans="1:68" x14ac:dyDescent="0.25">
      <c r="C1167" t="s">
        <v>21</v>
      </c>
      <c r="D1167">
        <v>71.599999999999994</v>
      </c>
      <c r="H1167" s="1">
        <v>43023</v>
      </c>
      <c r="I1167">
        <v>1017.9399999999999</v>
      </c>
      <c r="K1167" s="1">
        <v>43023</v>
      </c>
      <c r="L1167">
        <v>1017.9399999999999</v>
      </c>
      <c r="N1167" s="1">
        <v>41740</v>
      </c>
      <c r="O1167">
        <v>1915.24</v>
      </c>
      <c r="Q1167" s="1">
        <v>42647</v>
      </c>
      <c r="R1167">
        <v>5912.7820000000011</v>
      </c>
      <c r="T1167" s="1">
        <v>41819</v>
      </c>
      <c r="U1167">
        <v>46.679999999999993</v>
      </c>
      <c r="Y1167" t="s">
        <v>489</v>
      </c>
      <c r="Z1167">
        <v>65.599999999999994</v>
      </c>
      <c r="AB1167" t="s">
        <v>1389</v>
      </c>
      <c r="AC1167">
        <v>127.54400000000001</v>
      </c>
      <c r="AE1167" t="s">
        <v>2418</v>
      </c>
      <c r="AF1167">
        <v>369.58500000000004</v>
      </c>
      <c r="AJ1167" t="s">
        <v>1389</v>
      </c>
      <c r="AK1167">
        <v>127.54400000000001</v>
      </c>
      <c r="AN1167" t="s">
        <v>489</v>
      </c>
      <c r="AO1167">
        <v>65.599999999999994</v>
      </c>
      <c r="AQ1167" t="s">
        <v>489</v>
      </c>
      <c r="AR1167">
        <v>65.599999999999994</v>
      </c>
      <c r="AV1167" t="s">
        <v>489</v>
      </c>
      <c r="AW1167">
        <v>65.599999999999994</v>
      </c>
      <c r="BA1167" t="s">
        <v>2301</v>
      </c>
      <c r="BB1167" t="s">
        <v>10948</v>
      </c>
      <c r="BC1167">
        <v>16.632000000000001</v>
      </c>
      <c r="BE1167" t="s">
        <v>1650</v>
      </c>
      <c r="BF1167" t="s">
        <v>10948</v>
      </c>
      <c r="BG1167">
        <v>18.48</v>
      </c>
      <c r="BI1167" t="s">
        <v>2219</v>
      </c>
      <c r="BJ1167" t="s">
        <v>10948</v>
      </c>
      <c r="BK1167">
        <v>30.463999999999999</v>
      </c>
      <c r="BM1167" t="s">
        <v>3171</v>
      </c>
      <c r="BN1167" t="s">
        <v>10948</v>
      </c>
      <c r="BO1167" t="s">
        <v>12</v>
      </c>
      <c r="BP1167">
        <v>10.96</v>
      </c>
    </row>
    <row r="1168" spans="1:68" x14ac:dyDescent="0.25">
      <c r="A1168" t="s">
        <v>982</v>
      </c>
      <c r="B1168" t="s">
        <v>10948</v>
      </c>
      <c r="C1168" t="s">
        <v>12</v>
      </c>
      <c r="D1168">
        <v>101.69999999999999</v>
      </c>
      <c r="H1168" s="1">
        <v>43024</v>
      </c>
      <c r="I1168">
        <v>3473.5970000000002</v>
      </c>
      <c r="K1168" s="1">
        <v>43024</v>
      </c>
      <c r="L1168">
        <v>3473.5970000000002</v>
      </c>
      <c r="N1168" s="1">
        <v>41737</v>
      </c>
      <c r="O1168">
        <v>1958.75</v>
      </c>
      <c r="Q1168" s="1">
        <v>42576</v>
      </c>
      <c r="R1168">
        <v>5920.4879999999994</v>
      </c>
      <c r="T1168" s="1">
        <v>41662</v>
      </c>
      <c r="U1168">
        <v>46.019999999999996</v>
      </c>
      <c r="Y1168" t="s">
        <v>283</v>
      </c>
      <c r="Z1168">
        <v>42.64</v>
      </c>
      <c r="AB1168" t="s">
        <v>489</v>
      </c>
      <c r="AC1168">
        <v>65.599999999999994</v>
      </c>
      <c r="AE1168" t="s">
        <v>2568</v>
      </c>
      <c r="AF1168">
        <v>19823.479000000003</v>
      </c>
      <c r="AJ1168" t="s">
        <v>489</v>
      </c>
      <c r="AK1168">
        <v>65.599999999999994</v>
      </c>
      <c r="AN1168" t="s">
        <v>283</v>
      </c>
      <c r="AO1168">
        <v>42.64</v>
      </c>
      <c r="AQ1168" t="s">
        <v>283</v>
      </c>
      <c r="AR1168">
        <v>42.64</v>
      </c>
      <c r="AV1168" t="s">
        <v>283</v>
      </c>
      <c r="AW1168">
        <v>42.64</v>
      </c>
      <c r="BA1168" t="s">
        <v>818</v>
      </c>
      <c r="BB1168" t="s">
        <v>10948</v>
      </c>
      <c r="BC1168">
        <v>286.49199999999996</v>
      </c>
      <c r="BE1168" t="s">
        <v>3218</v>
      </c>
      <c r="BF1168" t="s">
        <v>10948</v>
      </c>
      <c r="BG1168">
        <v>18.463999999999999</v>
      </c>
      <c r="BI1168" t="s">
        <v>2694</v>
      </c>
      <c r="BJ1168" t="s">
        <v>10948</v>
      </c>
      <c r="BK1168">
        <v>146.72999999999999</v>
      </c>
      <c r="BM1168" t="s">
        <v>1589</v>
      </c>
      <c r="BN1168" t="s">
        <v>10948</v>
      </c>
      <c r="BO1168" t="s">
        <v>12</v>
      </c>
      <c r="BP1168">
        <v>26.55</v>
      </c>
    </row>
    <row r="1169" spans="1:68" x14ac:dyDescent="0.25">
      <c r="A1169" t="s">
        <v>2722</v>
      </c>
      <c r="B1169" t="s">
        <v>10948</v>
      </c>
      <c r="C1169" t="s">
        <v>55</v>
      </c>
      <c r="D1169">
        <v>19.040000000000003</v>
      </c>
      <c r="H1169" s="1">
        <v>43025</v>
      </c>
      <c r="I1169">
        <v>126.352</v>
      </c>
      <c r="K1169" s="1">
        <v>43025</v>
      </c>
      <c r="L1169">
        <v>126.352</v>
      </c>
      <c r="N1169" s="1">
        <v>41736</v>
      </c>
      <c r="O1169">
        <v>1021.1700000000001</v>
      </c>
      <c r="Q1169" s="1">
        <v>42826</v>
      </c>
      <c r="R1169">
        <v>5972.9879999999994</v>
      </c>
      <c r="T1169" s="1">
        <v>41990</v>
      </c>
      <c r="U1169">
        <v>45.533999999999999</v>
      </c>
      <c r="Y1169" t="s">
        <v>74</v>
      </c>
      <c r="Z1169">
        <v>93.152000000000001</v>
      </c>
      <c r="AB1169" t="s">
        <v>283</v>
      </c>
      <c r="AC1169">
        <v>42.64</v>
      </c>
      <c r="AE1169" t="s">
        <v>724</v>
      </c>
      <c r="AF1169">
        <v>4322.8140000000003</v>
      </c>
      <c r="AJ1169" t="s">
        <v>283</v>
      </c>
      <c r="AK1169">
        <v>42.64</v>
      </c>
      <c r="AN1169" t="s">
        <v>74</v>
      </c>
      <c r="AO1169">
        <v>93.152000000000001</v>
      </c>
      <c r="AQ1169" t="s">
        <v>74</v>
      </c>
      <c r="AR1169">
        <v>93.152000000000001</v>
      </c>
      <c r="AV1169" t="s">
        <v>74</v>
      </c>
      <c r="AW1169">
        <v>93.152000000000001</v>
      </c>
      <c r="BA1169" t="s">
        <v>3132</v>
      </c>
      <c r="BB1169" t="s">
        <v>10948</v>
      </c>
      <c r="BC1169">
        <v>243.88000000000002</v>
      </c>
      <c r="BE1169" t="s">
        <v>285</v>
      </c>
      <c r="BF1169" t="s">
        <v>10948</v>
      </c>
      <c r="BG1169">
        <v>18.432000000000002</v>
      </c>
      <c r="BI1169" t="s">
        <v>467</v>
      </c>
      <c r="BJ1169" t="s">
        <v>10948</v>
      </c>
      <c r="BK1169">
        <v>50.666000000000004</v>
      </c>
      <c r="BM1169" t="s">
        <v>1860</v>
      </c>
      <c r="BN1169" t="s">
        <v>10948</v>
      </c>
      <c r="BO1169" t="s">
        <v>12</v>
      </c>
      <c r="BP1169">
        <v>399.98</v>
      </c>
    </row>
    <row r="1170" spans="1:68" x14ac:dyDescent="0.25">
      <c r="A1170" t="s">
        <v>2044</v>
      </c>
      <c r="B1170" t="s">
        <v>10948</v>
      </c>
      <c r="C1170" t="s">
        <v>79</v>
      </c>
      <c r="D1170">
        <v>68.040000000000006</v>
      </c>
      <c r="H1170" s="1">
        <v>43027</v>
      </c>
      <c r="I1170">
        <v>2781.8701999999998</v>
      </c>
      <c r="K1170" s="1">
        <v>43027</v>
      </c>
      <c r="L1170">
        <v>2781.8701999999998</v>
      </c>
      <c r="N1170" s="1">
        <v>41735</v>
      </c>
      <c r="O1170">
        <v>1650.6899999999998</v>
      </c>
      <c r="Q1170" s="1">
        <v>42527</v>
      </c>
      <c r="R1170">
        <v>6026.3120000000017</v>
      </c>
      <c r="T1170" s="1">
        <v>41949</v>
      </c>
      <c r="U1170">
        <v>43.68</v>
      </c>
      <c r="Y1170" t="s">
        <v>2145</v>
      </c>
      <c r="Z1170">
        <v>62.319999999999993</v>
      </c>
      <c r="AB1170" t="s">
        <v>74</v>
      </c>
      <c r="AC1170">
        <v>93.152000000000001</v>
      </c>
      <c r="AE1170" t="s">
        <v>2133</v>
      </c>
      <c r="AF1170">
        <v>2264.8919999999998</v>
      </c>
      <c r="AJ1170" t="s">
        <v>74</v>
      </c>
      <c r="AK1170">
        <v>93.152000000000001</v>
      </c>
      <c r="AN1170" t="s">
        <v>2145</v>
      </c>
      <c r="AO1170">
        <v>62.319999999999993</v>
      </c>
      <c r="AQ1170" t="s">
        <v>2145</v>
      </c>
      <c r="AR1170">
        <v>62.319999999999993</v>
      </c>
      <c r="AV1170" t="s">
        <v>2145</v>
      </c>
      <c r="AW1170">
        <v>62.319999999999993</v>
      </c>
      <c r="BA1170" t="s">
        <v>2777</v>
      </c>
      <c r="BB1170" t="s">
        <v>10948</v>
      </c>
      <c r="BC1170">
        <v>113.55200000000001</v>
      </c>
      <c r="BE1170" t="s">
        <v>1141</v>
      </c>
      <c r="BF1170" t="s">
        <v>10948</v>
      </c>
      <c r="BG1170">
        <v>18.192000000000004</v>
      </c>
      <c r="BI1170" t="s">
        <v>2301</v>
      </c>
      <c r="BJ1170" t="s">
        <v>10948</v>
      </c>
      <c r="BK1170">
        <v>16.632000000000001</v>
      </c>
      <c r="BM1170" t="s">
        <v>1134</v>
      </c>
      <c r="BN1170" t="s">
        <v>10948</v>
      </c>
      <c r="BO1170" t="s">
        <v>12</v>
      </c>
      <c r="BP1170">
        <v>27.396000000000004</v>
      </c>
    </row>
    <row r="1171" spans="1:68" x14ac:dyDescent="0.25">
      <c r="A1171" t="s">
        <v>1615</v>
      </c>
      <c r="B1171" t="s">
        <v>10948</v>
      </c>
      <c r="C1171" t="s">
        <v>21</v>
      </c>
      <c r="D1171">
        <v>6.24</v>
      </c>
      <c r="H1171" s="1">
        <v>43028</v>
      </c>
      <c r="I1171">
        <v>1333.8580000000002</v>
      </c>
      <c r="K1171" s="1">
        <v>43028</v>
      </c>
      <c r="L1171">
        <v>1333.8580000000002</v>
      </c>
      <c r="N1171" s="1">
        <v>41734</v>
      </c>
      <c r="O1171">
        <v>5295.0979999999981</v>
      </c>
      <c r="Q1171" s="1">
        <v>42344</v>
      </c>
      <c r="R1171">
        <v>6061.5019999999986</v>
      </c>
      <c r="T1171" s="1">
        <v>42027</v>
      </c>
      <c r="U1171">
        <v>43.66</v>
      </c>
      <c r="Y1171" t="s">
        <v>355</v>
      </c>
      <c r="Z1171">
        <v>82.656000000000006</v>
      </c>
      <c r="AB1171" t="s">
        <v>2145</v>
      </c>
      <c r="AC1171">
        <v>62.319999999999993</v>
      </c>
      <c r="AE1171" t="s">
        <v>1203</v>
      </c>
      <c r="AF1171">
        <v>17965.067999999999</v>
      </c>
      <c r="AJ1171" t="s">
        <v>2145</v>
      </c>
      <c r="AK1171">
        <v>62.319999999999993</v>
      </c>
      <c r="AN1171" t="s">
        <v>355</v>
      </c>
      <c r="AO1171">
        <v>82.656000000000006</v>
      </c>
      <c r="AQ1171" t="s">
        <v>355</v>
      </c>
      <c r="AR1171">
        <v>82.656000000000006</v>
      </c>
      <c r="AV1171" t="s">
        <v>355</v>
      </c>
      <c r="AW1171">
        <v>82.656000000000006</v>
      </c>
      <c r="BA1171" t="s">
        <v>1914</v>
      </c>
      <c r="BB1171" t="s">
        <v>10948</v>
      </c>
      <c r="BC1171">
        <v>122.328</v>
      </c>
      <c r="BE1171" t="s">
        <v>428</v>
      </c>
      <c r="BF1171" t="s">
        <v>10948</v>
      </c>
      <c r="BG1171">
        <v>18</v>
      </c>
      <c r="BI1171" t="s">
        <v>818</v>
      </c>
      <c r="BJ1171" t="s">
        <v>10948</v>
      </c>
      <c r="BK1171">
        <v>286.49199999999996</v>
      </c>
      <c r="BM1171" t="s">
        <v>191</v>
      </c>
      <c r="BN1171" t="s">
        <v>10948</v>
      </c>
      <c r="BO1171" t="s">
        <v>12</v>
      </c>
      <c r="BP1171">
        <v>10.199999999999999</v>
      </c>
    </row>
    <row r="1172" spans="1:68" x14ac:dyDescent="0.25">
      <c r="A1172" t="s">
        <v>3008</v>
      </c>
      <c r="B1172" t="s">
        <v>10948</v>
      </c>
      <c r="C1172" t="s">
        <v>79</v>
      </c>
      <c r="D1172">
        <v>319.92</v>
      </c>
      <c r="H1172" s="1">
        <v>43029</v>
      </c>
      <c r="I1172">
        <v>4537.2010000000009</v>
      </c>
      <c r="K1172" s="1">
        <v>43029</v>
      </c>
      <c r="L1172">
        <v>4537.2010000000009</v>
      </c>
      <c r="N1172" s="1">
        <v>41733</v>
      </c>
      <c r="O1172">
        <v>475.84399999999994</v>
      </c>
      <c r="Q1172" s="1">
        <v>42715</v>
      </c>
      <c r="R1172">
        <v>6102.2500000000009</v>
      </c>
      <c r="T1172" s="1">
        <v>42195</v>
      </c>
      <c r="U1172">
        <v>43.286000000000001</v>
      </c>
      <c r="Y1172" t="s">
        <v>1730</v>
      </c>
      <c r="Z1172">
        <v>51.184000000000005</v>
      </c>
      <c r="AB1172" t="s">
        <v>355</v>
      </c>
      <c r="AC1172">
        <v>82.656000000000006</v>
      </c>
      <c r="AE1172" t="s">
        <v>1241</v>
      </c>
      <c r="AF1172">
        <v>2954.4440000000004</v>
      </c>
      <c r="AJ1172" t="s">
        <v>355</v>
      </c>
      <c r="AK1172">
        <v>82.656000000000006</v>
      </c>
      <c r="AN1172" t="s">
        <v>1730</v>
      </c>
      <c r="AO1172">
        <v>51.184000000000005</v>
      </c>
      <c r="AQ1172" t="s">
        <v>1730</v>
      </c>
      <c r="AR1172">
        <v>51.184000000000005</v>
      </c>
      <c r="AV1172" t="s">
        <v>1730</v>
      </c>
      <c r="AW1172">
        <v>51.184000000000005</v>
      </c>
      <c r="BA1172" t="s">
        <v>1719</v>
      </c>
      <c r="BB1172" t="s">
        <v>10948</v>
      </c>
      <c r="BC1172">
        <v>19.762</v>
      </c>
      <c r="BE1172" t="s">
        <v>2535</v>
      </c>
      <c r="BF1172" t="s">
        <v>10948</v>
      </c>
      <c r="BG1172">
        <v>17.600000000000001</v>
      </c>
      <c r="BI1172" t="s">
        <v>3132</v>
      </c>
      <c r="BJ1172" t="s">
        <v>10948</v>
      </c>
      <c r="BK1172">
        <v>243.88000000000002</v>
      </c>
      <c r="BM1172" t="s">
        <v>1666</v>
      </c>
      <c r="BN1172" t="s">
        <v>10948</v>
      </c>
      <c r="BO1172" t="s">
        <v>12</v>
      </c>
      <c r="BP1172">
        <v>1012.6800000000001</v>
      </c>
    </row>
    <row r="1173" spans="1:68" x14ac:dyDescent="0.25">
      <c r="A1173" t="s">
        <v>2543</v>
      </c>
      <c r="B1173" t="s">
        <v>10948</v>
      </c>
      <c r="C1173" t="s">
        <v>55</v>
      </c>
      <c r="D1173">
        <v>863.12799999999993</v>
      </c>
      <c r="H1173" s="1">
        <v>43030</v>
      </c>
      <c r="I1173">
        <v>15158.877000000002</v>
      </c>
      <c r="K1173" s="1">
        <v>43030</v>
      </c>
      <c r="L1173">
        <v>15158.877000000002</v>
      </c>
      <c r="N1173" s="1">
        <v>41732</v>
      </c>
      <c r="O1173">
        <v>233.45</v>
      </c>
      <c r="Q1173" s="1">
        <v>42357</v>
      </c>
      <c r="R1173">
        <v>6120.6560000000009</v>
      </c>
      <c r="T1173" s="1">
        <v>42106</v>
      </c>
      <c r="U1173">
        <v>40.74</v>
      </c>
      <c r="Y1173" t="s">
        <v>1292</v>
      </c>
      <c r="Z1173">
        <v>83.426000000000002</v>
      </c>
      <c r="AB1173" t="s">
        <v>1730</v>
      </c>
      <c r="AC1173">
        <v>51.184000000000005</v>
      </c>
      <c r="AE1173" t="s">
        <v>2040</v>
      </c>
      <c r="AF1173">
        <v>6785.1420000000016</v>
      </c>
      <c r="AJ1173" t="s">
        <v>1730</v>
      </c>
      <c r="AK1173">
        <v>51.184000000000005</v>
      </c>
      <c r="AN1173" t="s">
        <v>1292</v>
      </c>
      <c r="AO1173">
        <v>83.426000000000002</v>
      </c>
      <c r="AQ1173" t="s">
        <v>1292</v>
      </c>
      <c r="AR1173">
        <v>83.426000000000002</v>
      </c>
      <c r="AV1173" t="s">
        <v>1292</v>
      </c>
      <c r="AW1173">
        <v>83.426000000000002</v>
      </c>
      <c r="BA1173" t="s">
        <v>978</v>
      </c>
      <c r="BB1173" t="s">
        <v>10948</v>
      </c>
      <c r="BC1173">
        <v>20.100000000000001</v>
      </c>
      <c r="BE1173" t="s">
        <v>413</v>
      </c>
      <c r="BF1173" t="s">
        <v>10948</v>
      </c>
      <c r="BG1173">
        <v>17.584000000000003</v>
      </c>
      <c r="BI1173" t="s">
        <v>2777</v>
      </c>
      <c r="BJ1173" t="s">
        <v>10948</v>
      </c>
      <c r="BK1173">
        <v>113.55200000000001</v>
      </c>
      <c r="BM1173" t="s">
        <v>1835</v>
      </c>
      <c r="BN1173" t="s">
        <v>10948</v>
      </c>
      <c r="BO1173" t="s">
        <v>12</v>
      </c>
      <c r="BP1173">
        <v>64.704000000000008</v>
      </c>
    </row>
    <row r="1174" spans="1:68" x14ac:dyDescent="0.25">
      <c r="C1174" t="s">
        <v>21</v>
      </c>
      <c r="D1174">
        <v>863.12800000000004</v>
      </c>
      <c r="H1174" s="1">
        <v>43031</v>
      </c>
      <c r="I1174">
        <v>3352.3940000000002</v>
      </c>
      <c r="K1174" s="1">
        <v>43031</v>
      </c>
      <c r="L1174">
        <v>3352.3940000000002</v>
      </c>
      <c r="N1174" s="1">
        <v>41731</v>
      </c>
      <c r="O1174">
        <v>1458.5580000000002</v>
      </c>
      <c r="Q1174" s="1">
        <v>42974</v>
      </c>
      <c r="R1174">
        <v>6190.5379999999996</v>
      </c>
      <c r="T1174" s="1">
        <v>41648</v>
      </c>
      <c r="U1174">
        <v>40.544000000000004</v>
      </c>
      <c r="Y1174" t="s">
        <v>1643</v>
      </c>
      <c r="Z1174">
        <v>1439.9680000000001</v>
      </c>
      <c r="AB1174" t="s">
        <v>1292</v>
      </c>
      <c r="AC1174">
        <v>83.426000000000002</v>
      </c>
      <c r="AE1174" t="s">
        <v>607</v>
      </c>
      <c r="AF1174">
        <v>4209.8</v>
      </c>
      <c r="AJ1174" t="s">
        <v>1292</v>
      </c>
      <c r="AK1174">
        <v>83.426000000000002</v>
      </c>
      <c r="AN1174" t="s">
        <v>1643</v>
      </c>
      <c r="AO1174">
        <v>1439.9680000000001</v>
      </c>
      <c r="AQ1174" t="s">
        <v>1643</v>
      </c>
      <c r="AR1174">
        <v>1439.9680000000001</v>
      </c>
      <c r="AV1174" t="s">
        <v>1643</v>
      </c>
      <c r="AW1174">
        <v>1439.9680000000001</v>
      </c>
      <c r="BA1174" t="s">
        <v>812</v>
      </c>
      <c r="BB1174" t="s">
        <v>10948</v>
      </c>
      <c r="BC1174">
        <v>287.52</v>
      </c>
      <c r="BE1174" t="s">
        <v>871</v>
      </c>
      <c r="BF1174" t="s">
        <v>10948</v>
      </c>
      <c r="BG1174">
        <v>17.48</v>
      </c>
      <c r="BI1174" t="s">
        <v>1914</v>
      </c>
      <c r="BJ1174" t="s">
        <v>10948</v>
      </c>
      <c r="BK1174">
        <v>122.328</v>
      </c>
      <c r="BM1174" t="s">
        <v>382</v>
      </c>
      <c r="BN1174" t="s">
        <v>10948</v>
      </c>
      <c r="BO1174" t="s">
        <v>12</v>
      </c>
      <c r="BP1174">
        <v>7.83</v>
      </c>
    </row>
    <row r="1175" spans="1:68" x14ac:dyDescent="0.25">
      <c r="A1175" t="s">
        <v>925</v>
      </c>
      <c r="B1175" t="s">
        <v>10948</v>
      </c>
      <c r="C1175" t="s">
        <v>12</v>
      </c>
      <c r="D1175">
        <v>37.425000000000004</v>
      </c>
      <c r="H1175" s="1">
        <v>43032</v>
      </c>
      <c r="I1175">
        <v>529.08500000000004</v>
      </c>
      <c r="K1175" s="1">
        <v>43032</v>
      </c>
      <c r="L1175">
        <v>529.08500000000004</v>
      </c>
      <c r="N1175" s="1">
        <v>41730</v>
      </c>
      <c r="O1175">
        <v>119.88799999999999</v>
      </c>
      <c r="Q1175" s="1">
        <v>42751</v>
      </c>
      <c r="R1175">
        <v>6230.2919999999995</v>
      </c>
      <c r="T1175" s="1">
        <v>42397</v>
      </c>
      <c r="U1175">
        <v>39.68</v>
      </c>
      <c r="Y1175" t="s">
        <v>2307</v>
      </c>
      <c r="Z1175">
        <v>515.82799999999997</v>
      </c>
      <c r="AB1175" t="s">
        <v>1643</v>
      </c>
      <c r="AC1175">
        <v>1439.9680000000001</v>
      </c>
      <c r="AE1175" t="s">
        <v>1141</v>
      </c>
      <c r="AF1175">
        <v>136.44</v>
      </c>
      <c r="AJ1175" t="s">
        <v>1643</v>
      </c>
      <c r="AK1175">
        <v>1439.9680000000001</v>
      </c>
      <c r="AN1175" t="s">
        <v>2307</v>
      </c>
      <c r="AO1175">
        <v>515.82799999999997</v>
      </c>
      <c r="AQ1175" t="s">
        <v>2307</v>
      </c>
      <c r="AR1175">
        <v>515.82799999999997</v>
      </c>
      <c r="AV1175" t="s">
        <v>2307</v>
      </c>
      <c r="AW1175">
        <v>515.82799999999997</v>
      </c>
      <c r="BA1175" t="s">
        <v>2261</v>
      </c>
      <c r="BB1175" t="s">
        <v>10948</v>
      </c>
      <c r="BC1175">
        <v>217.44</v>
      </c>
      <c r="BE1175" t="s">
        <v>2189</v>
      </c>
      <c r="BF1175" t="s">
        <v>10948</v>
      </c>
      <c r="BG1175">
        <v>17.48</v>
      </c>
      <c r="BI1175" t="s">
        <v>1719</v>
      </c>
      <c r="BJ1175" t="s">
        <v>10948</v>
      </c>
      <c r="BK1175">
        <v>19.762</v>
      </c>
      <c r="BM1175" t="s">
        <v>1738</v>
      </c>
      <c r="BN1175" t="s">
        <v>10948</v>
      </c>
      <c r="BO1175" t="s">
        <v>12</v>
      </c>
      <c r="BP1175">
        <v>91.474999999999994</v>
      </c>
    </row>
    <row r="1176" spans="1:68" x14ac:dyDescent="0.25">
      <c r="A1176" t="s">
        <v>706</v>
      </c>
      <c r="B1176" t="s">
        <v>10948</v>
      </c>
      <c r="C1176" t="s">
        <v>55</v>
      </c>
      <c r="D1176">
        <v>59.751999999999995</v>
      </c>
      <c r="H1176" s="1">
        <v>43034</v>
      </c>
      <c r="I1176">
        <v>999.86799999999994</v>
      </c>
      <c r="K1176" s="1">
        <v>43034</v>
      </c>
      <c r="L1176">
        <v>999.86799999999994</v>
      </c>
      <c r="N1176" s="1">
        <v>41729</v>
      </c>
      <c r="O1176">
        <v>1959.5519999999999</v>
      </c>
      <c r="Q1176" s="1">
        <v>43093</v>
      </c>
      <c r="R1176">
        <v>6233.0540000000001</v>
      </c>
      <c r="T1176" s="1">
        <v>41745</v>
      </c>
      <c r="U1176">
        <v>39.072000000000003</v>
      </c>
      <c r="Y1176" t="s">
        <v>862</v>
      </c>
      <c r="Z1176">
        <v>1310.2959999999998</v>
      </c>
      <c r="AB1176" t="s">
        <v>2307</v>
      </c>
      <c r="AC1176">
        <v>515.82799999999997</v>
      </c>
      <c r="AE1176" t="s">
        <v>441</v>
      </c>
      <c r="AF1176">
        <v>137.26999999999998</v>
      </c>
      <c r="AJ1176" t="s">
        <v>2307</v>
      </c>
      <c r="AK1176">
        <v>515.82799999999997</v>
      </c>
      <c r="AN1176" t="s">
        <v>862</v>
      </c>
      <c r="AO1176">
        <v>1310.2959999999998</v>
      </c>
      <c r="AQ1176" t="s">
        <v>862</v>
      </c>
      <c r="AR1176">
        <v>1310.2959999999998</v>
      </c>
      <c r="AV1176" t="s">
        <v>862</v>
      </c>
      <c r="AW1176">
        <v>1310.2959999999998</v>
      </c>
      <c r="BA1176" t="s">
        <v>760</v>
      </c>
      <c r="BB1176" t="s">
        <v>10948</v>
      </c>
      <c r="BC1176">
        <v>451.25199999999995</v>
      </c>
      <c r="BE1176" t="s">
        <v>900</v>
      </c>
      <c r="BF1176" t="s">
        <v>10948</v>
      </c>
      <c r="BG1176">
        <v>17.380000000000003</v>
      </c>
      <c r="BI1176" t="s">
        <v>978</v>
      </c>
      <c r="BJ1176" t="s">
        <v>10948</v>
      </c>
      <c r="BK1176">
        <v>20.100000000000001</v>
      </c>
      <c r="BM1176" t="s">
        <v>511</v>
      </c>
      <c r="BN1176" t="s">
        <v>10948</v>
      </c>
      <c r="BO1176" t="s">
        <v>12</v>
      </c>
      <c r="BP1176">
        <v>63.936000000000007</v>
      </c>
    </row>
    <row r="1177" spans="1:68" x14ac:dyDescent="0.25">
      <c r="A1177" t="s">
        <v>1826</v>
      </c>
      <c r="B1177" t="s">
        <v>10948</v>
      </c>
      <c r="C1177" t="s">
        <v>79</v>
      </c>
      <c r="D1177">
        <v>573.17399999999998</v>
      </c>
      <c r="H1177" s="1">
        <v>43035</v>
      </c>
      <c r="I1177">
        <v>1086.3200000000002</v>
      </c>
      <c r="K1177" s="1">
        <v>43035</v>
      </c>
      <c r="L1177">
        <v>1086.3200000000002</v>
      </c>
      <c r="N1177" s="1">
        <v>41728</v>
      </c>
      <c r="O1177">
        <v>1170.3219999999999</v>
      </c>
      <c r="Q1177" s="1">
        <v>42430</v>
      </c>
      <c r="R1177">
        <v>6285.8060000000005</v>
      </c>
      <c r="T1177" s="1">
        <v>41688</v>
      </c>
      <c r="U1177">
        <v>37.783999999999999</v>
      </c>
      <c r="Y1177" t="s">
        <v>203</v>
      </c>
      <c r="Z1177">
        <v>42.944000000000003</v>
      </c>
      <c r="AB1177" t="s">
        <v>862</v>
      </c>
      <c r="AC1177">
        <v>1310.2959999999998</v>
      </c>
      <c r="AE1177" t="s">
        <v>1447</v>
      </c>
      <c r="AF1177">
        <v>81.007999999999996</v>
      </c>
      <c r="AJ1177" t="s">
        <v>862</v>
      </c>
      <c r="AK1177">
        <v>1310.2959999999998</v>
      </c>
      <c r="AN1177" t="s">
        <v>203</v>
      </c>
      <c r="AO1177">
        <v>42.944000000000003</v>
      </c>
      <c r="AQ1177" t="s">
        <v>203</v>
      </c>
      <c r="AR1177">
        <v>42.944000000000003</v>
      </c>
      <c r="AV1177" t="s">
        <v>203</v>
      </c>
      <c r="AW1177">
        <v>42.944000000000003</v>
      </c>
      <c r="BA1177" t="s">
        <v>610</v>
      </c>
      <c r="BB1177" t="s">
        <v>10948</v>
      </c>
      <c r="BC1177">
        <v>361.92</v>
      </c>
      <c r="BE1177" t="s">
        <v>1209</v>
      </c>
      <c r="BF1177" t="s">
        <v>10948</v>
      </c>
      <c r="BG1177">
        <v>17.38</v>
      </c>
      <c r="BI1177" t="s">
        <v>812</v>
      </c>
      <c r="BJ1177" t="s">
        <v>10948</v>
      </c>
      <c r="BK1177">
        <v>287.52</v>
      </c>
      <c r="BM1177" t="s">
        <v>1957</v>
      </c>
      <c r="BN1177" t="s">
        <v>10948</v>
      </c>
      <c r="BO1177" t="s">
        <v>12</v>
      </c>
      <c r="BP1177">
        <v>1763.9100000000003</v>
      </c>
    </row>
    <row r="1178" spans="1:68" x14ac:dyDescent="0.25">
      <c r="C1178" t="s">
        <v>12</v>
      </c>
      <c r="D1178">
        <v>363.92</v>
      </c>
      <c r="H1178" s="1">
        <v>43036</v>
      </c>
      <c r="I1178">
        <v>408.726</v>
      </c>
      <c r="K1178" s="1">
        <v>43036</v>
      </c>
      <c r="L1178">
        <v>408.726</v>
      </c>
      <c r="N1178" s="1">
        <v>41727</v>
      </c>
      <c r="O1178">
        <v>890.84099999999989</v>
      </c>
      <c r="Q1178" s="1">
        <v>43041</v>
      </c>
      <c r="R1178">
        <v>6294.3860000000004</v>
      </c>
      <c r="T1178" s="1">
        <v>42058</v>
      </c>
      <c r="U1178">
        <v>37.776000000000003</v>
      </c>
      <c r="Y1178" t="s">
        <v>408</v>
      </c>
      <c r="Z1178">
        <v>1000.7280000000001</v>
      </c>
      <c r="AB1178" t="s">
        <v>203</v>
      </c>
      <c r="AC1178">
        <v>42.944000000000003</v>
      </c>
      <c r="AE1178" t="s">
        <v>1856</v>
      </c>
      <c r="AF1178">
        <v>62.820000000000014</v>
      </c>
      <c r="AJ1178" t="s">
        <v>203</v>
      </c>
      <c r="AK1178">
        <v>42.944000000000003</v>
      </c>
      <c r="AN1178" t="s">
        <v>408</v>
      </c>
      <c r="AO1178">
        <v>1000.7280000000001</v>
      </c>
      <c r="AQ1178" t="s">
        <v>408</v>
      </c>
      <c r="AR1178">
        <v>1000.7280000000001</v>
      </c>
      <c r="AV1178" t="s">
        <v>408</v>
      </c>
      <c r="AW1178">
        <v>1000.7280000000001</v>
      </c>
      <c r="BA1178" t="s">
        <v>1519</v>
      </c>
      <c r="BB1178" t="s">
        <v>10948</v>
      </c>
      <c r="BC1178">
        <v>79.12</v>
      </c>
      <c r="BE1178" t="s">
        <v>236</v>
      </c>
      <c r="BF1178" t="s">
        <v>10948</v>
      </c>
      <c r="BG1178">
        <v>17.28</v>
      </c>
      <c r="BI1178" t="s">
        <v>2261</v>
      </c>
      <c r="BJ1178" t="s">
        <v>10948</v>
      </c>
      <c r="BK1178">
        <v>217.44</v>
      </c>
      <c r="BM1178" t="s">
        <v>1684</v>
      </c>
      <c r="BN1178" t="s">
        <v>10948</v>
      </c>
      <c r="BO1178" t="s">
        <v>12</v>
      </c>
      <c r="BP1178">
        <v>73.2</v>
      </c>
    </row>
    <row r="1179" spans="1:68" x14ac:dyDescent="0.25">
      <c r="A1179" t="s">
        <v>120</v>
      </c>
      <c r="B1179" t="s">
        <v>10948</v>
      </c>
      <c r="C1179" t="s">
        <v>55</v>
      </c>
      <c r="D1179">
        <v>81.576000000000008</v>
      </c>
      <c r="H1179" s="1">
        <v>43037</v>
      </c>
      <c r="I1179">
        <v>46.96</v>
      </c>
      <c r="K1179" s="1">
        <v>43037</v>
      </c>
      <c r="L1179">
        <v>46.96</v>
      </c>
      <c r="N1179" s="1">
        <v>41726</v>
      </c>
      <c r="O1179">
        <v>1823.8039999999999</v>
      </c>
      <c r="Q1179" s="1">
        <v>42698</v>
      </c>
      <c r="R1179">
        <v>6394.5380000000023</v>
      </c>
      <c r="T1179" s="1">
        <v>42690</v>
      </c>
      <c r="U1179">
        <v>36.72</v>
      </c>
      <c r="Y1179" t="s">
        <v>1270</v>
      </c>
      <c r="Z1179">
        <v>4434.9120000000003</v>
      </c>
      <c r="AB1179" t="s">
        <v>408</v>
      </c>
      <c r="AC1179">
        <v>1000.7280000000001</v>
      </c>
      <c r="AE1179" t="s">
        <v>2381</v>
      </c>
      <c r="AF1179">
        <v>90.744</v>
      </c>
      <c r="AJ1179" t="s">
        <v>408</v>
      </c>
      <c r="AK1179">
        <v>1000.7280000000001</v>
      </c>
      <c r="AN1179" t="s">
        <v>1270</v>
      </c>
      <c r="AO1179">
        <v>4434.9120000000003</v>
      </c>
      <c r="AQ1179" t="s">
        <v>1270</v>
      </c>
      <c r="AR1179">
        <v>4434.9120000000003</v>
      </c>
      <c r="AV1179" t="s">
        <v>1270</v>
      </c>
      <c r="AW1179">
        <v>4434.9120000000003</v>
      </c>
      <c r="BA1179" t="s">
        <v>2368</v>
      </c>
      <c r="BB1179" t="s">
        <v>10948</v>
      </c>
      <c r="BC1179">
        <v>208.29599999999999</v>
      </c>
      <c r="BE1179" t="s">
        <v>223</v>
      </c>
      <c r="BF1179" t="s">
        <v>10948</v>
      </c>
      <c r="BG1179">
        <v>17.216000000000001</v>
      </c>
      <c r="BI1179" t="s">
        <v>760</v>
      </c>
      <c r="BJ1179" t="s">
        <v>10948</v>
      </c>
      <c r="BK1179">
        <v>451.25199999999995</v>
      </c>
      <c r="BM1179" t="s">
        <v>3030</v>
      </c>
      <c r="BN1179" t="s">
        <v>10948</v>
      </c>
      <c r="BO1179" t="s">
        <v>12</v>
      </c>
      <c r="BP1179">
        <v>59.98</v>
      </c>
    </row>
    <row r="1180" spans="1:68" x14ac:dyDescent="0.25">
      <c r="A1180" t="s">
        <v>1307</v>
      </c>
      <c r="B1180" t="s">
        <v>10948</v>
      </c>
      <c r="C1180" t="s">
        <v>79</v>
      </c>
      <c r="D1180">
        <v>328.59000000000003</v>
      </c>
      <c r="H1180" s="1">
        <v>43038</v>
      </c>
      <c r="I1180">
        <v>4025.73</v>
      </c>
      <c r="K1180" s="1">
        <v>43038</v>
      </c>
      <c r="L1180">
        <v>4025.73</v>
      </c>
      <c r="N1180" s="1">
        <v>41724</v>
      </c>
      <c r="O1180">
        <v>145.13000000000002</v>
      </c>
      <c r="Q1180" s="1">
        <v>42833</v>
      </c>
      <c r="R1180">
        <v>6401.93</v>
      </c>
      <c r="T1180" s="1">
        <v>42428</v>
      </c>
      <c r="U1180">
        <v>36.480000000000004</v>
      </c>
      <c r="Y1180" t="s">
        <v>2342</v>
      </c>
      <c r="Z1180">
        <v>2744.87</v>
      </c>
      <c r="AB1180" t="s">
        <v>1270</v>
      </c>
      <c r="AC1180">
        <v>4434.9120000000003</v>
      </c>
      <c r="AE1180" t="s">
        <v>3042</v>
      </c>
      <c r="AF1180">
        <v>434.55999999999995</v>
      </c>
      <c r="AJ1180" t="s">
        <v>1270</v>
      </c>
      <c r="AK1180">
        <v>4434.9120000000003</v>
      </c>
      <c r="AN1180" t="s">
        <v>2342</v>
      </c>
      <c r="AO1180">
        <v>2744.87</v>
      </c>
      <c r="AQ1180" t="s">
        <v>2342</v>
      </c>
      <c r="AR1180">
        <v>2744.87</v>
      </c>
      <c r="AV1180" t="s">
        <v>2342</v>
      </c>
      <c r="AW1180">
        <v>2744.87</v>
      </c>
      <c r="BA1180" t="s">
        <v>1990</v>
      </c>
      <c r="BB1180" t="s">
        <v>10948</v>
      </c>
      <c r="BC1180">
        <v>54.992000000000004</v>
      </c>
      <c r="BE1180" t="s">
        <v>166</v>
      </c>
      <c r="BF1180" t="s">
        <v>10948</v>
      </c>
      <c r="BG1180">
        <v>17.12</v>
      </c>
      <c r="BI1180" t="s">
        <v>610</v>
      </c>
      <c r="BJ1180" t="s">
        <v>10948</v>
      </c>
      <c r="BK1180">
        <v>361.92</v>
      </c>
      <c r="BM1180" t="s">
        <v>1102</v>
      </c>
      <c r="BN1180" t="s">
        <v>10948</v>
      </c>
      <c r="BO1180" t="s">
        <v>12</v>
      </c>
      <c r="BP1180">
        <v>339.92000000000007</v>
      </c>
    </row>
    <row r="1181" spans="1:68" x14ac:dyDescent="0.25">
      <c r="C1181" t="s">
        <v>21</v>
      </c>
      <c r="D1181">
        <v>146.04000000000002</v>
      </c>
      <c r="H1181" s="1">
        <v>43039</v>
      </c>
      <c r="I1181">
        <v>523.92800000000011</v>
      </c>
      <c r="K1181" s="1">
        <v>43039</v>
      </c>
      <c r="L1181">
        <v>523.92800000000011</v>
      </c>
      <c r="N1181" s="1">
        <v>41723</v>
      </c>
      <c r="O1181">
        <v>459.14600000000002</v>
      </c>
      <c r="Q1181" s="1">
        <v>43002</v>
      </c>
      <c r="R1181">
        <v>6450.4619999999995</v>
      </c>
      <c r="T1181" s="1">
        <v>43061</v>
      </c>
      <c r="U1181">
        <v>35.712000000000003</v>
      </c>
      <c r="Y1181" t="s">
        <v>2038</v>
      </c>
      <c r="Z1181">
        <v>1876.5239999999999</v>
      </c>
      <c r="AB1181" t="s">
        <v>2342</v>
      </c>
      <c r="AC1181">
        <v>2744.87</v>
      </c>
      <c r="AE1181" t="s">
        <v>863</v>
      </c>
      <c r="AF1181">
        <v>142.05000000000001</v>
      </c>
      <c r="AJ1181" t="s">
        <v>2342</v>
      </c>
      <c r="AK1181">
        <v>2744.87</v>
      </c>
      <c r="AN1181" t="s">
        <v>2038</v>
      </c>
      <c r="AO1181">
        <v>1876.5239999999999</v>
      </c>
      <c r="AQ1181" t="s">
        <v>2038</v>
      </c>
      <c r="AR1181">
        <v>1876.5239999999999</v>
      </c>
      <c r="AV1181" t="s">
        <v>2038</v>
      </c>
      <c r="AW1181">
        <v>1876.5239999999999</v>
      </c>
      <c r="BA1181" t="s">
        <v>2862</v>
      </c>
      <c r="BB1181" t="s">
        <v>10948</v>
      </c>
      <c r="BC1181">
        <v>86.112000000000009</v>
      </c>
      <c r="BE1181" t="s">
        <v>101</v>
      </c>
      <c r="BF1181" t="s">
        <v>10948</v>
      </c>
      <c r="BG1181">
        <v>17.088000000000001</v>
      </c>
      <c r="BI1181" t="s">
        <v>1519</v>
      </c>
      <c r="BJ1181" t="s">
        <v>10948</v>
      </c>
      <c r="BK1181">
        <v>79.12</v>
      </c>
      <c r="BM1181" t="s">
        <v>3075</v>
      </c>
      <c r="BN1181" t="s">
        <v>10948</v>
      </c>
      <c r="BO1181" t="s">
        <v>12</v>
      </c>
      <c r="BP1181">
        <v>350.98</v>
      </c>
    </row>
    <row r="1182" spans="1:68" x14ac:dyDescent="0.25">
      <c r="A1182" t="s">
        <v>2812</v>
      </c>
      <c r="B1182" t="s">
        <v>10948</v>
      </c>
      <c r="C1182" t="s">
        <v>79</v>
      </c>
      <c r="D1182">
        <v>714.30000000000007</v>
      </c>
      <c r="H1182" s="1">
        <v>43040</v>
      </c>
      <c r="I1182">
        <v>2921.4299999999994</v>
      </c>
      <c r="K1182" s="1">
        <v>43040</v>
      </c>
      <c r="L1182">
        <v>2921.4299999999994</v>
      </c>
      <c r="N1182" s="1">
        <v>41722</v>
      </c>
      <c r="O1182">
        <v>65.38</v>
      </c>
      <c r="Q1182" s="1">
        <v>42244</v>
      </c>
      <c r="R1182">
        <v>6491.2929999999997</v>
      </c>
      <c r="T1182" s="1">
        <v>42108</v>
      </c>
      <c r="U1182">
        <v>35.207999999999998</v>
      </c>
      <c r="Y1182" t="s">
        <v>697</v>
      </c>
      <c r="Z1182">
        <v>1890.3799999999999</v>
      </c>
      <c r="AB1182" t="s">
        <v>2038</v>
      </c>
      <c r="AC1182">
        <v>1876.5239999999999</v>
      </c>
      <c r="AE1182" t="s">
        <v>1349</v>
      </c>
      <c r="AF1182">
        <v>678.24</v>
      </c>
      <c r="AJ1182" t="s">
        <v>2038</v>
      </c>
      <c r="AK1182">
        <v>1876.5239999999999</v>
      </c>
      <c r="AN1182" t="s">
        <v>697</v>
      </c>
      <c r="AO1182">
        <v>1890.3799999999999</v>
      </c>
      <c r="AQ1182" t="s">
        <v>697</v>
      </c>
      <c r="AR1182">
        <v>1890.3799999999999</v>
      </c>
      <c r="AV1182" t="s">
        <v>697</v>
      </c>
      <c r="AW1182">
        <v>1890.3799999999999</v>
      </c>
      <c r="BA1182" t="s">
        <v>3062</v>
      </c>
      <c r="BB1182" t="s">
        <v>10948</v>
      </c>
      <c r="BC1182">
        <v>18.510000000000002</v>
      </c>
      <c r="BE1182" t="s">
        <v>2301</v>
      </c>
      <c r="BF1182" t="s">
        <v>10948</v>
      </c>
      <c r="BG1182">
        <v>16.632000000000001</v>
      </c>
      <c r="BI1182" t="s">
        <v>2368</v>
      </c>
      <c r="BJ1182" t="s">
        <v>10948</v>
      </c>
      <c r="BK1182">
        <v>208.29599999999999</v>
      </c>
      <c r="BM1182" t="s">
        <v>697</v>
      </c>
      <c r="BN1182" t="s">
        <v>10948</v>
      </c>
      <c r="BO1182" t="s">
        <v>12</v>
      </c>
      <c r="BP1182">
        <v>390.27199999999999</v>
      </c>
    </row>
    <row r="1183" spans="1:68" x14ac:dyDescent="0.25">
      <c r="A1183" t="s">
        <v>1348</v>
      </c>
      <c r="B1183" t="s">
        <v>10948</v>
      </c>
      <c r="C1183" t="s">
        <v>79</v>
      </c>
      <c r="D1183">
        <v>119.10000000000001</v>
      </c>
      <c r="H1183" s="1">
        <v>43041</v>
      </c>
      <c r="I1183">
        <v>6294.3860000000004</v>
      </c>
      <c r="K1183" s="1">
        <v>43041</v>
      </c>
      <c r="L1183">
        <v>6294.3860000000004</v>
      </c>
      <c r="N1183" s="1">
        <v>41721</v>
      </c>
      <c r="O1183">
        <v>945.06399999999996</v>
      </c>
      <c r="Q1183" s="1">
        <v>42624</v>
      </c>
      <c r="R1183">
        <v>6501.5860000000011</v>
      </c>
      <c r="T1183" s="1">
        <v>42347</v>
      </c>
      <c r="U1183">
        <v>34.019999999999996</v>
      </c>
      <c r="Y1183" t="s">
        <v>1821</v>
      </c>
      <c r="Z1183">
        <v>922.74</v>
      </c>
      <c r="AB1183" t="s">
        <v>697</v>
      </c>
      <c r="AC1183">
        <v>1890.3799999999999</v>
      </c>
      <c r="AE1183" t="s">
        <v>768</v>
      </c>
      <c r="AF1183">
        <v>75.492000000000004</v>
      </c>
      <c r="AJ1183" t="s">
        <v>697</v>
      </c>
      <c r="AK1183">
        <v>1890.3799999999999</v>
      </c>
      <c r="AN1183" t="s">
        <v>1821</v>
      </c>
      <c r="AO1183">
        <v>922.74</v>
      </c>
      <c r="AQ1183" t="s">
        <v>1821</v>
      </c>
      <c r="AR1183">
        <v>922.74</v>
      </c>
      <c r="AV1183" t="s">
        <v>1821</v>
      </c>
      <c r="AW1183">
        <v>922.74</v>
      </c>
      <c r="BA1183" t="s">
        <v>1919</v>
      </c>
      <c r="BB1183" t="s">
        <v>10948</v>
      </c>
      <c r="BC1183">
        <v>223.93600000000004</v>
      </c>
      <c r="BE1183" t="s">
        <v>2353</v>
      </c>
      <c r="BF1183" t="s">
        <v>10948</v>
      </c>
      <c r="BG1183">
        <v>16.559999999999999</v>
      </c>
      <c r="BI1183" t="s">
        <v>1990</v>
      </c>
      <c r="BJ1183" t="s">
        <v>10948</v>
      </c>
      <c r="BK1183">
        <v>54.992000000000004</v>
      </c>
      <c r="BM1183" t="s">
        <v>2038</v>
      </c>
      <c r="BN1183" t="s">
        <v>10948</v>
      </c>
      <c r="BO1183" t="s">
        <v>12</v>
      </c>
      <c r="BP1183">
        <v>108.78399999999999</v>
      </c>
    </row>
    <row r="1184" spans="1:68" x14ac:dyDescent="0.25">
      <c r="A1184" t="s">
        <v>2148</v>
      </c>
      <c r="B1184" t="s">
        <v>10948</v>
      </c>
      <c r="C1184" t="s">
        <v>12</v>
      </c>
      <c r="D1184">
        <v>5.04</v>
      </c>
      <c r="H1184" s="1">
        <v>43042</v>
      </c>
      <c r="I1184">
        <v>4536.9370000000008</v>
      </c>
      <c r="K1184" s="1">
        <v>43042</v>
      </c>
      <c r="L1184">
        <v>4536.9370000000008</v>
      </c>
      <c r="N1184" s="1">
        <v>41720</v>
      </c>
      <c r="O1184">
        <v>464.09299999999996</v>
      </c>
      <c r="Q1184" s="1">
        <v>43052</v>
      </c>
      <c r="R1184">
        <v>6633.4202000000014</v>
      </c>
      <c r="T1184" s="1">
        <v>42741</v>
      </c>
      <c r="U1184">
        <v>33.74</v>
      </c>
      <c r="Y1184" t="s">
        <v>146</v>
      </c>
      <c r="Z1184">
        <v>2913.9139999999998</v>
      </c>
      <c r="AB1184" t="s">
        <v>1821</v>
      </c>
      <c r="AC1184">
        <v>922.74</v>
      </c>
      <c r="AE1184" t="s">
        <v>520</v>
      </c>
      <c r="AF1184">
        <v>307.44</v>
      </c>
      <c r="AJ1184" t="s">
        <v>1821</v>
      </c>
      <c r="AK1184">
        <v>922.74</v>
      </c>
      <c r="AN1184" t="s">
        <v>146</v>
      </c>
      <c r="AO1184">
        <v>2913.9139999999998</v>
      </c>
      <c r="AQ1184" t="s">
        <v>146</v>
      </c>
      <c r="AR1184">
        <v>2913.9139999999998</v>
      </c>
      <c r="AV1184" t="s">
        <v>146</v>
      </c>
      <c r="AW1184">
        <v>2913.9139999999998</v>
      </c>
      <c r="BA1184" t="s">
        <v>1722</v>
      </c>
      <c r="BB1184" t="s">
        <v>10948</v>
      </c>
      <c r="BC1184">
        <v>55.360000000000007</v>
      </c>
      <c r="BE1184" t="s">
        <v>203</v>
      </c>
      <c r="BF1184" t="s">
        <v>10948</v>
      </c>
      <c r="BG1184">
        <v>16.544</v>
      </c>
      <c r="BI1184" t="s">
        <v>2862</v>
      </c>
      <c r="BJ1184" t="s">
        <v>10948</v>
      </c>
      <c r="BK1184">
        <v>86.112000000000009</v>
      </c>
      <c r="BM1184" t="s">
        <v>1730</v>
      </c>
      <c r="BN1184" t="s">
        <v>10948</v>
      </c>
      <c r="BO1184" t="s">
        <v>12</v>
      </c>
      <c r="BP1184">
        <v>2.7420000000000004</v>
      </c>
    </row>
    <row r="1185" spans="1:68" x14ac:dyDescent="0.25">
      <c r="A1185" t="s">
        <v>3216</v>
      </c>
      <c r="B1185" t="s">
        <v>10948</v>
      </c>
      <c r="C1185" t="s">
        <v>12</v>
      </c>
      <c r="D1185">
        <v>396</v>
      </c>
      <c r="H1185" s="1">
        <v>43043</v>
      </c>
      <c r="I1185">
        <v>10668.095999999998</v>
      </c>
      <c r="K1185" s="1">
        <v>43043</v>
      </c>
      <c r="L1185">
        <v>10668.095999999998</v>
      </c>
      <c r="N1185" s="1">
        <v>41719</v>
      </c>
      <c r="O1185">
        <v>4109.8160000000007</v>
      </c>
      <c r="Q1185" s="1">
        <v>43069</v>
      </c>
      <c r="R1185">
        <v>6645.2819999999992</v>
      </c>
      <c r="T1185" s="1">
        <v>41898</v>
      </c>
      <c r="U1185">
        <v>33.552</v>
      </c>
      <c r="Y1185" t="s">
        <v>1559</v>
      </c>
      <c r="Z1185">
        <v>1341.5219999999999</v>
      </c>
      <c r="AB1185" t="s">
        <v>146</v>
      </c>
      <c r="AC1185">
        <v>2913.9139999999998</v>
      </c>
      <c r="AE1185" t="s">
        <v>920</v>
      </c>
      <c r="AF1185">
        <v>97.68</v>
      </c>
      <c r="AJ1185" t="s">
        <v>146</v>
      </c>
      <c r="AK1185">
        <v>2913.9139999999998</v>
      </c>
      <c r="AN1185" t="s">
        <v>1559</v>
      </c>
      <c r="AO1185">
        <v>1341.5219999999999</v>
      </c>
      <c r="AQ1185" t="s">
        <v>1559</v>
      </c>
      <c r="AR1185">
        <v>1341.5219999999999</v>
      </c>
      <c r="AV1185" t="s">
        <v>1559</v>
      </c>
      <c r="AW1185">
        <v>1341.5219999999999</v>
      </c>
      <c r="BA1185" t="s">
        <v>1678</v>
      </c>
      <c r="BB1185" t="s">
        <v>10948</v>
      </c>
      <c r="BC1185">
        <v>41.720000000000006</v>
      </c>
      <c r="BE1185" t="s">
        <v>1106</v>
      </c>
      <c r="BF1185" t="s">
        <v>10948</v>
      </c>
      <c r="BG1185">
        <v>16.182000000000002</v>
      </c>
      <c r="BI1185" t="s">
        <v>3062</v>
      </c>
      <c r="BJ1185" t="s">
        <v>10948</v>
      </c>
      <c r="BK1185">
        <v>18.510000000000002</v>
      </c>
      <c r="BM1185" t="s">
        <v>1842</v>
      </c>
      <c r="BN1185" t="s">
        <v>10948</v>
      </c>
      <c r="BO1185" t="s">
        <v>12</v>
      </c>
      <c r="BP1185">
        <v>8.34</v>
      </c>
    </row>
    <row r="1186" spans="1:68" x14ac:dyDescent="0.25">
      <c r="A1186" t="s">
        <v>1232</v>
      </c>
      <c r="B1186" t="s">
        <v>10948</v>
      </c>
      <c r="C1186" t="s">
        <v>55</v>
      </c>
      <c r="D1186">
        <v>10.9</v>
      </c>
      <c r="H1186" s="1">
        <v>43044</v>
      </c>
      <c r="I1186">
        <v>2355.0640000000003</v>
      </c>
      <c r="K1186" s="1">
        <v>43044</v>
      </c>
      <c r="L1186">
        <v>2355.0640000000003</v>
      </c>
      <c r="N1186" s="1">
        <v>41717</v>
      </c>
      <c r="O1186">
        <v>590.76200000000017</v>
      </c>
      <c r="Q1186" s="1">
        <v>43013</v>
      </c>
      <c r="R1186">
        <v>6684.6159999999991</v>
      </c>
      <c r="T1186" s="1">
        <v>42654</v>
      </c>
      <c r="U1186">
        <v>33.064</v>
      </c>
      <c r="Y1186" t="s">
        <v>1911</v>
      </c>
      <c r="Z1186">
        <v>409.53600000000006</v>
      </c>
      <c r="AB1186" t="s">
        <v>1559</v>
      </c>
      <c r="AC1186">
        <v>1341.5219999999999</v>
      </c>
      <c r="AE1186" t="s">
        <v>854</v>
      </c>
      <c r="AF1186">
        <v>217.22399999999996</v>
      </c>
      <c r="AJ1186" t="s">
        <v>1559</v>
      </c>
      <c r="AK1186">
        <v>1341.5219999999999</v>
      </c>
      <c r="AN1186" t="s">
        <v>1911</v>
      </c>
      <c r="AO1186">
        <v>409.53600000000006</v>
      </c>
      <c r="AQ1186" t="s">
        <v>1911</v>
      </c>
      <c r="AR1186">
        <v>409.53600000000006</v>
      </c>
      <c r="AV1186" t="s">
        <v>1911</v>
      </c>
      <c r="AW1186">
        <v>409.53600000000006</v>
      </c>
      <c r="BA1186" t="s">
        <v>2366</v>
      </c>
      <c r="BB1186" t="s">
        <v>10948</v>
      </c>
      <c r="BC1186">
        <v>101.15600000000001</v>
      </c>
      <c r="BE1186" t="s">
        <v>1454</v>
      </c>
      <c r="BF1186" t="s">
        <v>10948</v>
      </c>
      <c r="BG1186">
        <v>16.072000000000003</v>
      </c>
      <c r="BI1186" t="s">
        <v>1919</v>
      </c>
      <c r="BJ1186" t="s">
        <v>10948</v>
      </c>
      <c r="BK1186">
        <v>223.93600000000004</v>
      </c>
      <c r="BM1186" t="s">
        <v>2117</v>
      </c>
      <c r="BN1186" t="s">
        <v>10948</v>
      </c>
      <c r="BO1186" t="s">
        <v>12</v>
      </c>
      <c r="BP1186">
        <v>5.2480000000000002</v>
      </c>
    </row>
    <row r="1187" spans="1:68" x14ac:dyDescent="0.25">
      <c r="C1187" t="s">
        <v>79</v>
      </c>
      <c r="D1187">
        <v>65.400000000000006</v>
      </c>
      <c r="H1187" s="1">
        <v>43045</v>
      </c>
      <c r="I1187">
        <v>4288.7500000000009</v>
      </c>
      <c r="K1187" s="1">
        <v>43045</v>
      </c>
      <c r="L1187">
        <v>4288.7500000000009</v>
      </c>
      <c r="N1187" s="1">
        <v>41716</v>
      </c>
      <c r="O1187">
        <v>28106.715999999997</v>
      </c>
      <c r="Q1187" s="1">
        <v>41947</v>
      </c>
      <c r="R1187">
        <v>6693.7479999999987</v>
      </c>
      <c r="T1187" s="1">
        <v>42770</v>
      </c>
      <c r="U1187">
        <v>32.67</v>
      </c>
      <c r="Y1187" t="s">
        <v>1117</v>
      </c>
      <c r="Z1187">
        <v>19.700000000000003</v>
      </c>
      <c r="AB1187" t="s">
        <v>1911</v>
      </c>
      <c r="AC1187">
        <v>409.53600000000006</v>
      </c>
      <c r="AE1187" t="s">
        <v>3115</v>
      </c>
      <c r="AF1187">
        <v>571.20000000000005</v>
      </c>
      <c r="AJ1187" t="s">
        <v>1911</v>
      </c>
      <c r="AK1187">
        <v>409.53600000000006</v>
      </c>
      <c r="AN1187" t="s">
        <v>1117</v>
      </c>
      <c r="AO1187">
        <v>19.700000000000003</v>
      </c>
      <c r="AQ1187" t="s">
        <v>1117</v>
      </c>
      <c r="AR1187">
        <v>19.700000000000003</v>
      </c>
      <c r="AV1187" t="s">
        <v>1117</v>
      </c>
      <c r="AW1187">
        <v>19.700000000000003</v>
      </c>
      <c r="BA1187" t="s">
        <v>3240</v>
      </c>
      <c r="BB1187" t="s">
        <v>10948</v>
      </c>
      <c r="BC1187">
        <v>62.910000000000004</v>
      </c>
      <c r="BE1187" t="s">
        <v>1272</v>
      </c>
      <c r="BF1187" t="s">
        <v>10948</v>
      </c>
      <c r="BG1187">
        <v>15.984000000000002</v>
      </c>
      <c r="BI1187" t="s">
        <v>1722</v>
      </c>
      <c r="BJ1187" t="s">
        <v>10948</v>
      </c>
      <c r="BK1187">
        <v>55.360000000000007</v>
      </c>
      <c r="BM1187" t="s">
        <v>2553</v>
      </c>
      <c r="BN1187" t="s">
        <v>10948</v>
      </c>
      <c r="BO1187" t="s">
        <v>12</v>
      </c>
      <c r="BP1187">
        <v>19.89</v>
      </c>
    </row>
    <row r="1188" spans="1:68" x14ac:dyDescent="0.25">
      <c r="C1188" t="s">
        <v>12</v>
      </c>
      <c r="D1188">
        <v>65.400000000000006</v>
      </c>
      <c r="H1188" s="1">
        <v>43046</v>
      </c>
      <c r="I1188">
        <v>2413.3779999999997</v>
      </c>
      <c r="K1188" s="1">
        <v>43046</v>
      </c>
      <c r="L1188">
        <v>2413.3779999999997</v>
      </c>
      <c r="N1188" s="1">
        <v>41715</v>
      </c>
      <c r="O1188">
        <v>3960.3580000000002</v>
      </c>
      <c r="Q1188" s="1">
        <v>42615</v>
      </c>
      <c r="R1188">
        <v>6792.1929999999993</v>
      </c>
      <c r="T1188" s="1">
        <v>42828</v>
      </c>
      <c r="U1188">
        <v>32.527999999999999</v>
      </c>
      <c r="Y1188" t="s">
        <v>2069</v>
      </c>
      <c r="Z1188">
        <v>170.62</v>
      </c>
      <c r="AB1188" t="s">
        <v>1117</v>
      </c>
      <c r="AC1188">
        <v>19.700000000000003</v>
      </c>
      <c r="AE1188" t="s">
        <v>657</v>
      </c>
      <c r="AF1188">
        <v>1722.2</v>
      </c>
      <c r="AJ1188" t="s">
        <v>1117</v>
      </c>
      <c r="AK1188">
        <v>19.700000000000003</v>
      </c>
      <c r="AN1188" t="s">
        <v>2069</v>
      </c>
      <c r="AO1188">
        <v>170.62</v>
      </c>
      <c r="AQ1188" t="s">
        <v>2069</v>
      </c>
      <c r="AR1188">
        <v>170.62</v>
      </c>
      <c r="AV1188" t="s">
        <v>2069</v>
      </c>
      <c r="AW1188">
        <v>170.62</v>
      </c>
      <c r="BA1188" t="s">
        <v>3218</v>
      </c>
      <c r="BB1188" t="s">
        <v>10948</v>
      </c>
      <c r="BC1188">
        <v>18.463999999999999</v>
      </c>
      <c r="BE1188" t="s">
        <v>2859</v>
      </c>
      <c r="BF1188" t="s">
        <v>10948</v>
      </c>
      <c r="BG1188">
        <v>15.96</v>
      </c>
      <c r="BI1188" t="s">
        <v>1678</v>
      </c>
      <c r="BJ1188" t="s">
        <v>10948</v>
      </c>
      <c r="BK1188">
        <v>41.720000000000006</v>
      </c>
      <c r="BM1188" t="s">
        <v>945</v>
      </c>
      <c r="BN1188" t="s">
        <v>10948</v>
      </c>
      <c r="BO1188" t="s">
        <v>12</v>
      </c>
      <c r="BP1188">
        <v>36.792000000000002</v>
      </c>
    </row>
    <row r="1189" spans="1:68" x14ac:dyDescent="0.25">
      <c r="A1189" t="s">
        <v>2433</v>
      </c>
      <c r="B1189" t="s">
        <v>10948</v>
      </c>
      <c r="C1189" t="s">
        <v>55</v>
      </c>
      <c r="D1189">
        <v>297.55</v>
      </c>
      <c r="H1189" s="1">
        <v>43047</v>
      </c>
      <c r="I1189">
        <v>384.1</v>
      </c>
      <c r="K1189" s="1">
        <v>43047</v>
      </c>
      <c r="L1189">
        <v>384.1</v>
      </c>
      <c r="N1189" s="1">
        <v>41714</v>
      </c>
      <c r="O1189">
        <v>471.92</v>
      </c>
      <c r="Q1189" s="1">
        <v>43067</v>
      </c>
      <c r="R1189">
        <v>6912.9440000000004</v>
      </c>
      <c r="T1189" s="1">
        <v>42010</v>
      </c>
      <c r="U1189">
        <v>31.538000000000004</v>
      </c>
      <c r="Y1189" t="s">
        <v>578</v>
      </c>
      <c r="Z1189">
        <v>246.64800000000002</v>
      </c>
      <c r="AB1189" t="s">
        <v>2069</v>
      </c>
      <c r="AC1189">
        <v>170.62</v>
      </c>
      <c r="AE1189" t="s">
        <v>1994</v>
      </c>
      <c r="AF1189">
        <v>1125.1479999999999</v>
      </c>
      <c r="AJ1189" t="s">
        <v>2069</v>
      </c>
      <c r="AK1189">
        <v>170.62</v>
      </c>
      <c r="AN1189" t="s">
        <v>578</v>
      </c>
      <c r="AO1189">
        <v>246.64800000000002</v>
      </c>
      <c r="AQ1189" t="s">
        <v>578</v>
      </c>
      <c r="AR1189">
        <v>246.64800000000002</v>
      </c>
      <c r="AV1189" t="s">
        <v>578</v>
      </c>
      <c r="AW1189">
        <v>246.64800000000002</v>
      </c>
      <c r="BA1189" t="s">
        <v>1998</v>
      </c>
      <c r="BB1189" t="s">
        <v>10948</v>
      </c>
      <c r="BC1189">
        <v>158.34000000000003</v>
      </c>
      <c r="BE1189" t="s">
        <v>869</v>
      </c>
      <c r="BF1189" t="s">
        <v>10948</v>
      </c>
      <c r="BG1189">
        <v>15.936000000000002</v>
      </c>
      <c r="BI1189" t="s">
        <v>2366</v>
      </c>
      <c r="BJ1189" t="s">
        <v>10948</v>
      </c>
      <c r="BK1189">
        <v>101.15600000000001</v>
      </c>
      <c r="BM1189" t="s">
        <v>2690</v>
      </c>
      <c r="BN1189" t="s">
        <v>10948</v>
      </c>
      <c r="BO1189" t="s">
        <v>12</v>
      </c>
      <c r="BP1189">
        <v>89.97</v>
      </c>
    </row>
    <row r="1190" spans="1:68" x14ac:dyDescent="0.25">
      <c r="C1190" t="s">
        <v>21</v>
      </c>
      <c r="D1190">
        <v>380.86400000000003</v>
      </c>
      <c r="H1190" s="1">
        <v>43048</v>
      </c>
      <c r="I1190">
        <v>4751.4919999999993</v>
      </c>
      <c r="K1190" s="1">
        <v>43048</v>
      </c>
      <c r="L1190">
        <v>4751.4919999999993</v>
      </c>
      <c r="N1190" s="1">
        <v>41713</v>
      </c>
      <c r="O1190">
        <v>370.78200000000004</v>
      </c>
      <c r="Q1190" s="1">
        <v>41993</v>
      </c>
      <c r="R1190">
        <v>6962.44</v>
      </c>
      <c r="T1190" s="1">
        <v>42393</v>
      </c>
      <c r="U1190">
        <v>31.36</v>
      </c>
      <c r="Y1190" t="s">
        <v>1840</v>
      </c>
      <c r="Z1190">
        <v>151.65600000000001</v>
      </c>
      <c r="AB1190" t="s">
        <v>578</v>
      </c>
      <c r="AC1190">
        <v>246.64800000000002</v>
      </c>
      <c r="AE1190" t="s">
        <v>2127</v>
      </c>
      <c r="AF1190">
        <v>262.66800000000001</v>
      </c>
      <c r="AJ1190" t="s">
        <v>578</v>
      </c>
      <c r="AK1190">
        <v>246.64800000000002</v>
      </c>
      <c r="AN1190" t="s">
        <v>1840</v>
      </c>
      <c r="AO1190">
        <v>151.65600000000001</v>
      </c>
      <c r="AQ1190" t="s">
        <v>1840</v>
      </c>
      <c r="AR1190">
        <v>151.65600000000001</v>
      </c>
      <c r="AV1190" t="s">
        <v>1840</v>
      </c>
      <c r="AW1190">
        <v>151.65600000000001</v>
      </c>
      <c r="BA1190" t="s">
        <v>585</v>
      </c>
      <c r="BB1190" t="s">
        <v>10948</v>
      </c>
      <c r="BC1190">
        <v>755.93999999999994</v>
      </c>
      <c r="BE1190" t="s">
        <v>231</v>
      </c>
      <c r="BF1190" t="s">
        <v>10948</v>
      </c>
      <c r="BG1190">
        <v>15.92</v>
      </c>
      <c r="BI1190" t="s">
        <v>3240</v>
      </c>
      <c r="BJ1190" t="s">
        <v>10948</v>
      </c>
      <c r="BK1190">
        <v>62.910000000000004</v>
      </c>
      <c r="BM1190" t="s">
        <v>239</v>
      </c>
      <c r="BN1190" t="s">
        <v>10948</v>
      </c>
      <c r="BO1190" t="s">
        <v>12</v>
      </c>
      <c r="BP1190">
        <v>70.335999999999999</v>
      </c>
    </row>
    <row r="1191" spans="1:68" x14ac:dyDescent="0.25">
      <c r="A1191" t="s">
        <v>2288</v>
      </c>
      <c r="B1191" t="s">
        <v>10948</v>
      </c>
      <c r="C1191" t="s">
        <v>79</v>
      </c>
      <c r="D1191">
        <v>280.78200000000004</v>
      </c>
      <c r="H1191" s="1">
        <v>43049</v>
      </c>
      <c r="I1191">
        <v>4007.5480000000002</v>
      </c>
      <c r="K1191" s="1">
        <v>43049</v>
      </c>
      <c r="L1191">
        <v>4007.5480000000002</v>
      </c>
      <c r="N1191" s="1">
        <v>41712</v>
      </c>
      <c r="O1191">
        <v>2108.5499999999997</v>
      </c>
      <c r="Q1191" s="1">
        <v>42919</v>
      </c>
      <c r="R1191">
        <v>6963.4040000000014</v>
      </c>
      <c r="T1191" s="1">
        <v>42892</v>
      </c>
      <c r="U1191">
        <v>31.35</v>
      </c>
      <c r="Y1191" t="s">
        <v>2649</v>
      </c>
      <c r="Z1191">
        <v>5801.8159999999989</v>
      </c>
      <c r="AB1191" t="s">
        <v>1840</v>
      </c>
      <c r="AC1191">
        <v>151.65600000000001</v>
      </c>
      <c r="AE1191" t="s">
        <v>1819</v>
      </c>
      <c r="AF1191">
        <v>182.50799999999998</v>
      </c>
      <c r="AJ1191" t="s">
        <v>1840</v>
      </c>
      <c r="AK1191">
        <v>151.65600000000001</v>
      </c>
      <c r="AN1191" t="s">
        <v>2649</v>
      </c>
      <c r="AO1191">
        <v>5801.8159999999989</v>
      </c>
      <c r="AQ1191" t="s">
        <v>2649</v>
      </c>
      <c r="AR1191">
        <v>5801.8159999999989</v>
      </c>
      <c r="AV1191" t="s">
        <v>2649</v>
      </c>
      <c r="AW1191">
        <v>5801.8159999999989</v>
      </c>
      <c r="BA1191" t="s">
        <v>569</v>
      </c>
      <c r="BB1191" t="s">
        <v>10948</v>
      </c>
      <c r="BC1191">
        <v>496.80000000000007</v>
      </c>
      <c r="BE1191" t="s">
        <v>2790</v>
      </c>
      <c r="BF1191" t="s">
        <v>10948</v>
      </c>
      <c r="BG1191">
        <v>15.88</v>
      </c>
      <c r="BI1191" t="s">
        <v>3218</v>
      </c>
      <c r="BJ1191" t="s">
        <v>10948</v>
      </c>
      <c r="BK1191">
        <v>18.463999999999999</v>
      </c>
      <c r="BM1191" t="s">
        <v>2951</v>
      </c>
      <c r="BN1191" t="s">
        <v>10948</v>
      </c>
      <c r="BO1191" t="s">
        <v>12</v>
      </c>
      <c r="BP1191">
        <v>35.668000000000006</v>
      </c>
    </row>
    <row r="1192" spans="1:68" x14ac:dyDescent="0.25">
      <c r="A1192" t="s">
        <v>1431</v>
      </c>
      <c r="B1192" t="s">
        <v>10948</v>
      </c>
      <c r="C1192" t="s">
        <v>79</v>
      </c>
      <c r="D1192">
        <v>1499.9699999999998</v>
      </c>
      <c r="H1192" s="1">
        <v>43050</v>
      </c>
      <c r="I1192">
        <v>1815.2180000000001</v>
      </c>
      <c r="K1192" s="1">
        <v>43050</v>
      </c>
      <c r="L1192">
        <v>1815.2180000000001</v>
      </c>
      <c r="N1192" s="1">
        <v>41709</v>
      </c>
      <c r="O1192">
        <v>918.31400000000008</v>
      </c>
      <c r="Q1192" s="1">
        <v>42727</v>
      </c>
      <c r="R1192">
        <v>6965.857</v>
      </c>
      <c r="T1192" s="1">
        <v>42263</v>
      </c>
      <c r="U1192">
        <v>31.12</v>
      </c>
      <c r="Y1192" t="s">
        <v>3138</v>
      </c>
      <c r="Z1192">
        <v>3178.1300000000006</v>
      </c>
      <c r="AB1192" t="s">
        <v>2649</v>
      </c>
      <c r="AC1192">
        <v>5801.8159999999989</v>
      </c>
      <c r="AE1192" t="s">
        <v>341</v>
      </c>
      <c r="AF1192">
        <v>867.76800000000026</v>
      </c>
      <c r="AJ1192" t="s">
        <v>2649</v>
      </c>
      <c r="AK1192">
        <v>5801.8159999999989</v>
      </c>
      <c r="AN1192" t="s">
        <v>3138</v>
      </c>
      <c r="AO1192">
        <v>3178.1300000000006</v>
      </c>
      <c r="AQ1192" t="s">
        <v>3138</v>
      </c>
      <c r="AR1192">
        <v>3178.1300000000006</v>
      </c>
      <c r="AV1192" t="s">
        <v>3138</v>
      </c>
      <c r="AW1192">
        <v>3178.1300000000006</v>
      </c>
      <c r="BA1192" t="s">
        <v>637</v>
      </c>
      <c r="BB1192" t="s">
        <v>10948</v>
      </c>
      <c r="BC1192">
        <v>1261.4000000000001</v>
      </c>
      <c r="BE1192" t="s">
        <v>1448</v>
      </c>
      <c r="BF1192" t="s">
        <v>10948</v>
      </c>
      <c r="BG1192">
        <v>15.872</v>
      </c>
      <c r="BI1192" t="s">
        <v>1998</v>
      </c>
      <c r="BJ1192" t="s">
        <v>10948</v>
      </c>
      <c r="BK1192">
        <v>158.34000000000003</v>
      </c>
      <c r="BM1192" t="s">
        <v>2254</v>
      </c>
      <c r="BN1192" t="s">
        <v>10948</v>
      </c>
      <c r="BO1192" t="s">
        <v>12</v>
      </c>
      <c r="BP1192">
        <v>1319.96</v>
      </c>
    </row>
    <row r="1193" spans="1:68" x14ac:dyDescent="0.25">
      <c r="A1193" t="s">
        <v>1155</v>
      </c>
      <c r="B1193" t="s">
        <v>10948</v>
      </c>
      <c r="C1193" t="s">
        <v>79</v>
      </c>
      <c r="D1193">
        <v>872.32</v>
      </c>
      <c r="H1193" s="1">
        <v>43051</v>
      </c>
      <c r="I1193">
        <v>2911.3859999999995</v>
      </c>
      <c r="K1193" s="1">
        <v>43051</v>
      </c>
      <c r="L1193">
        <v>2911.3859999999995</v>
      </c>
      <c r="N1193" s="1">
        <v>41708</v>
      </c>
      <c r="O1193">
        <v>741.95600000000013</v>
      </c>
      <c r="Q1193" s="1">
        <v>42268</v>
      </c>
      <c r="R1193">
        <v>6982.0580000000009</v>
      </c>
      <c r="T1193" s="1">
        <v>42212</v>
      </c>
      <c r="U1193">
        <v>29.97</v>
      </c>
      <c r="Y1193" t="s">
        <v>1330</v>
      </c>
      <c r="Z1193">
        <v>3989.7340000000004</v>
      </c>
      <c r="AB1193" t="s">
        <v>3138</v>
      </c>
      <c r="AC1193">
        <v>3178.1300000000006</v>
      </c>
      <c r="AE1193" t="s">
        <v>1196</v>
      </c>
      <c r="AF1193">
        <v>4006.44</v>
      </c>
      <c r="AJ1193" t="s">
        <v>3138</v>
      </c>
      <c r="AK1193">
        <v>3178.1300000000006</v>
      </c>
      <c r="AN1193" t="s">
        <v>1330</v>
      </c>
      <c r="AO1193">
        <v>3989.7340000000004</v>
      </c>
      <c r="AQ1193" t="s">
        <v>1330</v>
      </c>
      <c r="AR1193">
        <v>3989.7340000000004</v>
      </c>
      <c r="AV1193" t="s">
        <v>1330</v>
      </c>
      <c r="AW1193">
        <v>3989.7340000000004</v>
      </c>
      <c r="BA1193" t="s">
        <v>1362</v>
      </c>
      <c r="BB1193" t="s">
        <v>10948</v>
      </c>
      <c r="BC1193">
        <v>177</v>
      </c>
      <c r="BE1193" t="s">
        <v>2814</v>
      </c>
      <c r="BF1193" t="s">
        <v>10948</v>
      </c>
      <c r="BG1193">
        <v>15.696000000000002</v>
      </c>
      <c r="BI1193" t="s">
        <v>585</v>
      </c>
      <c r="BJ1193" t="s">
        <v>10948</v>
      </c>
      <c r="BK1193">
        <v>755.93999999999994</v>
      </c>
      <c r="BM1193" t="s">
        <v>363</v>
      </c>
      <c r="BN1193" t="s">
        <v>10948</v>
      </c>
      <c r="BO1193" t="s">
        <v>12</v>
      </c>
      <c r="BP1193">
        <v>59.184000000000005</v>
      </c>
    </row>
    <row r="1194" spans="1:68" x14ac:dyDescent="0.25">
      <c r="A1194" t="s">
        <v>2580</v>
      </c>
      <c r="B1194" t="s">
        <v>10948</v>
      </c>
      <c r="C1194" t="s">
        <v>79</v>
      </c>
      <c r="D1194">
        <v>61.12</v>
      </c>
      <c r="H1194" s="1">
        <v>43052</v>
      </c>
      <c r="I1194">
        <v>6633.4202000000014</v>
      </c>
      <c r="K1194" s="1">
        <v>43052</v>
      </c>
      <c r="L1194">
        <v>6633.4202000000014</v>
      </c>
      <c r="N1194" s="1">
        <v>41705</v>
      </c>
      <c r="O1194">
        <v>1561.0620000000001</v>
      </c>
      <c r="Q1194" s="1">
        <v>42722</v>
      </c>
      <c r="R1194">
        <v>7051.35</v>
      </c>
      <c r="T1194" s="1">
        <v>42118</v>
      </c>
      <c r="U1194">
        <v>25.99</v>
      </c>
      <c r="Y1194" t="s">
        <v>1158</v>
      </c>
      <c r="Z1194">
        <v>1842.268</v>
      </c>
      <c r="AB1194" t="s">
        <v>1330</v>
      </c>
      <c r="AC1194">
        <v>3989.7340000000004</v>
      </c>
      <c r="AE1194" t="s">
        <v>1839</v>
      </c>
      <c r="AF1194">
        <v>477.3</v>
      </c>
      <c r="AJ1194" t="s">
        <v>1330</v>
      </c>
      <c r="AK1194">
        <v>3989.7340000000004</v>
      </c>
      <c r="AN1194" t="s">
        <v>1158</v>
      </c>
      <c r="AO1194">
        <v>1842.268</v>
      </c>
      <c r="AQ1194" t="s">
        <v>1158</v>
      </c>
      <c r="AR1194">
        <v>1842.268</v>
      </c>
      <c r="AV1194" t="s">
        <v>1158</v>
      </c>
      <c r="AW1194">
        <v>1842.268</v>
      </c>
      <c r="BA1194" t="s">
        <v>179</v>
      </c>
      <c r="BB1194" t="s">
        <v>10948</v>
      </c>
      <c r="BC1194">
        <v>108.80999999999999</v>
      </c>
      <c r="BE1194" t="s">
        <v>364</v>
      </c>
      <c r="BF1194" t="s">
        <v>10948</v>
      </c>
      <c r="BG1194">
        <v>15.576000000000001</v>
      </c>
      <c r="BI1194" t="s">
        <v>569</v>
      </c>
      <c r="BJ1194" t="s">
        <v>10948</v>
      </c>
      <c r="BK1194">
        <v>496.80000000000007</v>
      </c>
      <c r="BM1194" t="s">
        <v>3216</v>
      </c>
      <c r="BN1194" t="s">
        <v>10948</v>
      </c>
      <c r="BO1194" t="s">
        <v>12</v>
      </c>
      <c r="BP1194">
        <v>396</v>
      </c>
    </row>
    <row r="1195" spans="1:68" x14ac:dyDescent="0.25">
      <c r="A1195" t="s">
        <v>1614</v>
      </c>
      <c r="B1195" t="s">
        <v>10948</v>
      </c>
      <c r="C1195" t="s">
        <v>21</v>
      </c>
      <c r="D1195">
        <v>101.94</v>
      </c>
      <c r="H1195" s="1">
        <v>43053</v>
      </c>
      <c r="I1195">
        <v>834.6579999999999</v>
      </c>
      <c r="K1195" s="1">
        <v>43053</v>
      </c>
      <c r="L1195">
        <v>834.6579999999999</v>
      </c>
      <c r="N1195" s="1">
        <v>41703</v>
      </c>
      <c r="O1195">
        <v>705.5619999999999</v>
      </c>
      <c r="Q1195" s="1">
        <v>42965</v>
      </c>
      <c r="R1195">
        <v>7078.4840000000013</v>
      </c>
      <c r="T1195" s="1">
        <v>42060</v>
      </c>
      <c r="U1195">
        <v>25.869999999999997</v>
      </c>
      <c r="Y1195" t="s">
        <v>2732</v>
      </c>
      <c r="Z1195">
        <v>694.19399999999996</v>
      </c>
      <c r="AB1195" t="s">
        <v>1158</v>
      </c>
      <c r="AC1195">
        <v>1842.268</v>
      </c>
      <c r="AE1195" t="s">
        <v>1225</v>
      </c>
      <c r="AF1195">
        <v>4479.03</v>
      </c>
      <c r="AJ1195" t="s">
        <v>1158</v>
      </c>
      <c r="AK1195">
        <v>1842.268</v>
      </c>
      <c r="AN1195" t="s">
        <v>2732</v>
      </c>
      <c r="AO1195">
        <v>694.19399999999996</v>
      </c>
      <c r="AQ1195" t="s">
        <v>2732</v>
      </c>
      <c r="AR1195">
        <v>694.19399999999996</v>
      </c>
      <c r="AV1195" t="s">
        <v>2732</v>
      </c>
      <c r="AW1195">
        <v>694.19399999999996</v>
      </c>
      <c r="BA1195" t="s">
        <v>214</v>
      </c>
      <c r="BB1195" t="s">
        <v>10948</v>
      </c>
      <c r="BC1195">
        <v>28.28</v>
      </c>
      <c r="BE1195" t="s">
        <v>1766</v>
      </c>
      <c r="BF1195" t="s">
        <v>10948</v>
      </c>
      <c r="BG1195">
        <v>15.552000000000003</v>
      </c>
      <c r="BI1195" t="s">
        <v>637</v>
      </c>
      <c r="BJ1195" t="s">
        <v>10948</v>
      </c>
      <c r="BK1195">
        <v>1261.4000000000001</v>
      </c>
      <c r="BM1195" t="s">
        <v>2148</v>
      </c>
      <c r="BN1195" t="s">
        <v>10948</v>
      </c>
      <c r="BO1195" t="s">
        <v>12</v>
      </c>
      <c r="BP1195">
        <v>5.04</v>
      </c>
    </row>
    <row r="1196" spans="1:68" x14ac:dyDescent="0.25">
      <c r="A1196" t="s">
        <v>961</v>
      </c>
      <c r="B1196" t="s">
        <v>10948</v>
      </c>
      <c r="C1196" t="s">
        <v>21</v>
      </c>
      <c r="D1196">
        <v>159.768</v>
      </c>
      <c r="H1196" s="1">
        <v>43054</v>
      </c>
      <c r="I1196">
        <v>559.20000000000005</v>
      </c>
      <c r="K1196" s="1">
        <v>43054</v>
      </c>
      <c r="L1196">
        <v>559.20000000000005</v>
      </c>
      <c r="N1196" s="1">
        <v>41702</v>
      </c>
      <c r="O1196">
        <v>370.45200000000006</v>
      </c>
      <c r="Q1196" s="1">
        <v>42339</v>
      </c>
      <c r="R1196">
        <v>7130.5940000000001</v>
      </c>
      <c r="T1196" s="1">
        <v>41660</v>
      </c>
      <c r="U1196">
        <v>25.248000000000001</v>
      </c>
      <c r="Y1196" t="s">
        <v>2888</v>
      </c>
      <c r="Z1196">
        <v>3680.538</v>
      </c>
      <c r="AB1196" t="s">
        <v>2732</v>
      </c>
      <c r="AC1196">
        <v>694.19399999999996</v>
      </c>
      <c r="AE1196" t="s">
        <v>1935</v>
      </c>
      <c r="AF1196">
        <v>3397.308</v>
      </c>
      <c r="AJ1196" t="s">
        <v>2732</v>
      </c>
      <c r="AK1196">
        <v>694.19399999999996</v>
      </c>
      <c r="AN1196" t="s">
        <v>2888</v>
      </c>
      <c r="AO1196">
        <v>3680.538</v>
      </c>
      <c r="AQ1196" t="s">
        <v>2888</v>
      </c>
      <c r="AR1196">
        <v>3680.538</v>
      </c>
      <c r="AV1196" t="s">
        <v>2888</v>
      </c>
      <c r="AW1196">
        <v>3680.538</v>
      </c>
      <c r="BA1196" t="s">
        <v>1109</v>
      </c>
      <c r="BB1196" t="s">
        <v>10948</v>
      </c>
      <c r="BC1196">
        <v>19.440000000000001</v>
      </c>
      <c r="BE1196" t="s">
        <v>2400</v>
      </c>
      <c r="BF1196" t="s">
        <v>10948</v>
      </c>
      <c r="BG1196">
        <v>15.48</v>
      </c>
      <c r="BI1196" t="s">
        <v>1362</v>
      </c>
      <c r="BJ1196" t="s">
        <v>10948</v>
      </c>
      <c r="BK1196">
        <v>177</v>
      </c>
      <c r="BM1196" t="s">
        <v>925</v>
      </c>
      <c r="BN1196" t="s">
        <v>10948</v>
      </c>
      <c r="BO1196" t="s">
        <v>12</v>
      </c>
      <c r="BP1196">
        <v>37.425000000000004</v>
      </c>
    </row>
    <row r="1197" spans="1:68" x14ac:dyDescent="0.25">
      <c r="A1197" t="s">
        <v>422</v>
      </c>
      <c r="B1197" t="s">
        <v>10948</v>
      </c>
      <c r="C1197" t="s">
        <v>79</v>
      </c>
      <c r="D1197">
        <v>119.96</v>
      </c>
      <c r="H1197" s="1">
        <v>43055</v>
      </c>
      <c r="I1197">
        <v>4755.2339999999995</v>
      </c>
      <c r="K1197" s="1">
        <v>43055</v>
      </c>
      <c r="L1197">
        <v>4755.2339999999995</v>
      </c>
      <c r="N1197" s="1">
        <v>41701</v>
      </c>
      <c r="O1197">
        <v>1345.8920000000001</v>
      </c>
      <c r="Q1197" s="1">
        <v>42240</v>
      </c>
      <c r="R1197">
        <v>7194.7750000000005</v>
      </c>
      <c r="T1197" s="1">
        <v>42613</v>
      </c>
      <c r="U1197">
        <v>23.968000000000004</v>
      </c>
      <c r="Y1197" t="s">
        <v>2122</v>
      </c>
      <c r="Z1197">
        <v>2207.9560000000001</v>
      </c>
      <c r="AB1197" t="s">
        <v>2888</v>
      </c>
      <c r="AC1197">
        <v>3680.538</v>
      </c>
      <c r="AE1197" t="s">
        <v>680</v>
      </c>
      <c r="AF1197">
        <v>4829.2500000000009</v>
      </c>
      <c r="AJ1197" t="s">
        <v>2888</v>
      </c>
      <c r="AK1197">
        <v>3680.538</v>
      </c>
      <c r="AN1197" t="s">
        <v>2122</v>
      </c>
      <c r="AO1197">
        <v>2207.9560000000001</v>
      </c>
      <c r="AQ1197" t="s">
        <v>2122</v>
      </c>
      <c r="AR1197">
        <v>2207.9560000000001</v>
      </c>
      <c r="AV1197" t="s">
        <v>2122</v>
      </c>
      <c r="AW1197">
        <v>2207.9560000000001</v>
      </c>
      <c r="BA1197" t="s">
        <v>693</v>
      </c>
      <c r="BB1197" t="s">
        <v>10948</v>
      </c>
      <c r="BC1197">
        <v>4.7300000000000004</v>
      </c>
      <c r="BE1197" t="s">
        <v>1863</v>
      </c>
      <c r="BF1197" t="s">
        <v>10948</v>
      </c>
      <c r="BG1197">
        <v>15.364000000000001</v>
      </c>
      <c r="BI1197" t="s">
        <v>179</v>
      </c>
      <c r="BJ1197" t="s">
        <v>10948</v>
      </c>
      <c r="BK1197">
        <v>108.80999999999999</v>
      </c>
      <c r="BM1197" t="s">
        <v>982</v>
      </c>
      <c r="BN1197" t="s">
        <v>10948</v>
      </c>
      <c r="BO1197" t="s">
        <v>12</v>
      </c>
      <c r="BP1197">
        <v>101.69999999999999</v>
      </c>
    </row>
    <row r="1198" spans="1:68" x14ac:dyDescent="0.25">
      <c r="C1198" t="s">
        <v>21</v>
      </c>
      <c r="D1198">
        <v>89.97</v>
      </c>
      <c r="H1198" s="1">
        <v>43056</v>
      </c>
      <c r="I1198">
        <v>13694.882799999996</v>
      </c>
      <c r="K1198" s="1">
        <v>43056</v>
      </c>
      <c r="L1198">
        <v>13694.882799999996</v>
      </c>
      <c r="N1198" s="1">
        <v>41700</v>
      </c>
      <c r="O1198">
        <v>202.38400000000001</v>
      </c>
      <c r="Q1198" s="1">
        <v>41962</v>
      </c>
      <c r="R1198">
        <v>7226.0860000000002</v>
      </c>
      <c r="T1198" s="1">
        <v>41873</v>
      </c>
      <c r="U1198">
        <v>23.103999999999999</v>
      </c>
      <c r="Y1198" t="s">
        <v>741</v>
      </c>
      <c r="Z1198">
        <v>1311.8760000000002</v>
      </c>
      <c r="AB1198" t="s">
        <v>2122</v>
      </c>
      <c r="AC1198">
        <v>2207.9560000000001</v>
      </c>
      <c r="AE1198" t="s">
        <v>2214</v>
      </c>
      <c r="AF1198">
        <v>180.66</v>
      </c>
      <c r="AJ1198" t="s">
        <v>2122</v>
      </c>
      <c r="AK1198">
        <v>2207.9560000000001</v>
      </c>
      <c r="AN1198" t="s">
        <v>741</v>
      </c>
      <c r="AO1198">
        <v>1311.8760000000002</v>
      </c>
      <c r="AQ1198" t="s">
        <v>741</v>
      </c>
      <c r="AR1198">
        <v>1311.8760000000002</v>
      </c>
      <c r="AV1198" t="s">
        <v>741</v>
      </c>
      <c r="AW1198">
        <v>1311.8760000000002</v>
      </c>
      <c r="BA1198" t="s">
        <v>3173</v>
      </c>
      <c r="BB1198" t="s">
        <v>10948</v>
      </c>
      <c r="BC1198">
        <v>56.888000000000005</v>
      </c>
      <c r="BE1198" t="s">
        <v>531</v>
      </c>
      <c r="BF1198" t="s">
        <v>10948</v>
      </c>
      <c r="BG1198">
        <v>15.260000000000002</v>
      </c>
      <c r="BI1198" t="s">
        <v>214</v>
      </c>
      <c r="BJ1198" t="s">
        <v>10948</v>
      </c>
      <c r="BK1198">
        <v>28.28</v>
      </c>
      <c r="BM1198" t="s">
        <v>689</v>
      </c>
      <c r="BN1198" t="s">
        <v>10948</v>
      </c>
      <c r="BO1198" t="s">
        <v>12</v>
      </c>
      <c r="BP1198">
        <v>569.53599999999994</v>
      </c>
    </row>
    <row r="1199" spans="1:68" x14ac:dyDescent="0.25">
      <c r="A1199" t="s">
        <v>363</v>
      </c>
      <c r="B1199" t="s">
        <v>10948</v>
      </c>
      <c r="C1199" t="s">
        <v>12</v>
      </c>
      <c r="D1199">
        <v>59.184000000000005</v>
      </c>
      <c r="H1199" s="1">
        <v>43057</v>
      </c>
      <c r="I1199">
        <v>1469.7560000000001</v>
      </c>
      <c r="K1199" s="1">
        <v>43057</v>
      </c>
      <c r="L1199">
        <v>1469.7560000000001</v>
      </c>
      <c r="N1199" s="1">
        <v>41699</v>
      </c>
      <c r="O1199">
        <v>2203.1509999999998</v>
      </c>
      <c r="Q1199" s="1">
        <v>42079</v>
      </c>
      <c r="R1199">
        <v>7230.21</v>
      </c>
      <c r="T1199" s="1">
        <v>41939</v>
      </c>
      <c r="U1199">
        <v>22.320000000000004</v>
      </c>
      <c r="Y1199" t="s">
        <v>985</v>
      </c>
      <c r="Z1199">
        <v>2200.4639999999999</v>
      </c>
      <c r="AB1199" t="s">
        <v>741</v>
      </c>
      <c r="AC1199">
        <v>1311.8760000000002</v>
      </c>
      <c r="AE1199" t="s">
        <v>3040</v>
      </c>
      <c r="AF1199">
        <v>1287.9480000000003</v>
      </c>
      <c r="AJ1199" t="s">
        <v>741</v>
      </c>
      <c r="AK1199">
        <v>1311.8760000000002</v>
      </c>
      <c r="AN1199" t="s">
        <v>985</v>
      </c>
      <c r="AO1199">
        <v>2200.4639999999999</v>
      </c>
      <c r="AQ1199" t="s">
        <v>985</v>
      </c>
      <c r="AR1199">
        <v>2200.4639999999999</v>
      </c>
      <c r="AV1199" t="s">
        <v>985</v>
      </c>
      <c r="AW1199">
        <v>2200.4639999999999</v>
      </c>
      <c r="BA1199" t="s">
        <v>314</v>
      </c>
      <c r="BB1199" t="s">
        <v>10948</v>
      </c>
      <c r="BC1199">
        <v>751.94399999999996</v>
      </c>
      <c r="BE1199" t="s">
        <v>554</v>
      </c>
      <c r="BF1199" t="s">
        <v>10948</v>
      </c>
      <c r="BG1199">
        <v>15.008000000000003</v>
      </c>
      <c r="BI1199" t="s">
        <v>1109</v>
      </c>
      <c r="BJ1199" t="s">
        <v>10948</v>
      </c>
      <c r="BK1199">
        <v>19.440000000000001</v>
      </c>
      <c r="BM1199" t="s">
        <v>2733</v>
      </c>
      <c r="BN1199" t="s">
        <v>10948</v>
      </c>
      <c r="BO1199" t="s">
        <v>12</v>
      </c>
      <c r="BP1199">
        <v>823.96000000000015</v>
      </c>
    </row>
    <row r="1200" spans="1:68" x14ac:dyDescent="0.25">
      <c r="A1200" t="s">
        <v>524</v>
      </c>
      <c r="B1200" t="s">
        <v>10948</v>
      </c>
      <c r="C1200" t="s">
        <v>21</v>
      </c>
      <c r="D1200">
        <v>87.87</v>
      </c>
      <c r="H1200" s="1">
        <v>43058</v>
      </c>
      <c r="I1200">
        <v>7397.2720000000008</v>
      </c>
      <c r="K1200" s="1">
        <v>43058</v>
      </c>
      <c r="L1200">
        <v>7397.2720000000008</v>
      </c>
      <c r="N1200" s="1">
        <v>41697</v>
      </c>
      <c r="O1200">
        <v>19.456000000000003</v>
      </c>
      <c r="Q1200" s="1">
        <v>42432</v>
      </c>
      <c r="R1200">
        <v>7264.4220000000005</v>
      </c>
      <c r="T1200" s="1">
        <v>41885</v>
      </c>
      <c r="U1200">
        <v>22.08</v>
      </c>
      <c r="Y1200" t="s">
        <v>1951</v>
      </c>
      <c r="Z1200">
        <v>4185.4799999999996</v>
      </c>
      <c r="AB1200" t="s">
        <v>985</v>
      </c>
      <c r="AC1200">
        <v>2200.4639999999999</v>
      </c>
      <c r="AE1200" t="s">
        <v>1116</v>
      </c>
      <c r="AF1200">
        <v>133.86000000000001</v>
      </c>
      <c r="AJ1200" t="s">
        <v>985</v>
      </c>
      <c r="AK1200">
        <v>2200.4639999999999</v>
      </c>
      <c r="AN1200" t="s">
        <v>1951</v>
      </c>
      <c r="AO1200">
        <v>4185.4799999999996</v>
      </c>
      <c r="AQ1200" t="s">
        <v>1951</v>
      </c>
      <c r="AR1200">
        <v>4185.4799999999996</v>
      </c>
      <c r="AV1200" t="s">
        <v>1951</v>
      </c>
      <c r="AW1200">
        <v>4185.4799999999996</v>
      </c>
      <c r="BA1200" t="s">
        <v>1224</v>
      </c>
      <c r="BB1200" t="s">
        <v>10948</v>
      </c>
      <c r="BC1200">
        <v>524.67200000000003</v>
      </c>
      <c r="BE1200" t="s">
        <v>744</v>
      </c>
      <c r="BF1200" t="s">
        <v>10948</v>
      </c>
      <c r="BG1200">
        <v>14.98</v>
      </c>
      <c r="BI1200" t="s">
        <v>693</v>
      </c>
      <c r="BJ1200" t="s">
        <v>10948</v>
      </c>
      <c r="BK1200">
        <v>4.7300000000000004</v>
      </c>
      <c r="BM1200" t="s">
        <v>1883</v>
      </c>
      <c r="BN1200" t="s">
        <v>10948</v>
      </c>
      <c r="BO1200" t="s">
        <v>12</v>
      </c>
      <c r="BP1200">
        <v>700.70399999999995</v>
      </c>
    </row>
    <row r="1201" spans="1:68" x14ac:dyDescent="0.25">
      <c r="A1201" t="s">
        <v>1858</v>
      </c>
      <c r="B1201" t="s">
        <v>10948</v>
      </c>
      <c r="C1201" t="s">
        <v>55</v>
      </c>
      <c r="D1201">
        <v>26.176000000000002</v>
      </c>
      <c r="H1201" s="1">
        <v>43059</v>
      </c>
      <c r="I1201">
        <v>2988.2739999999999</v>
      </c>
      <c r="K1201" s="1">
        <v>43059</v>
      </c>
      <c r="L1201">
        <v>2988.2739999999999</v>
      </c>
      <c r="N1201" s="1">
        <v>41694</v>
      </c>
      <c r="O1201">
        <v>55.672000000000004</v>
      </c>
      <c r="Q1201" s="1">
        <v>42993</v>
      </c>
      <c r="R1201">
        <v>7285.025999999998</v>
      </c>
      <c r="T1201" s="1">
        <v>41685</v>
      </c>
      <c r="U1201">
        <v>21.36</v>
      </c>
      <c r="Y1201" t="s">
        <v>3075</v>
      </c>
      <c r="Z1201">
        <v>8774.5000000000018</v>
      </c>
      <c r="AB1201" t="s">
        <v>1951</v>
      </c>
      <c r="AC1201">
        <v>4185.4799999999996</v>
      </c>
      <c r="AE1201" t="s">
        <v>1514</v>
      </c>
      <c r="AF1201">
        <v>929.48</v>
      </c>
      <c r="AJ1201" t="s">
        <v>1951</v>
      </c>
      <c r="AK1201">
        <v>4185.4799999999996</v>
      </c>
      <c r="AN1201" t="s">
        <v>3075</v>
      </c>
      <c r="AO1201">
        <v>8774.5000000000018</v>
      </c>
      <c r="AQ1201" t="s">
        <v>3075</v>
      </c>
      <c r="AR1201">
        <v>8774.5000000000018</v>
      </c>
      <c r="AV1201" t="s">
        <v>3075</v>
      </c>
      <c r="AW1201">
        <v>8774.5000000000018</v>
      </c>
      <c r="BA1201" t="s">
        <v>2420</v>
      </c>
      <c r="BB1201" t="s">
        <v>10948</v>
      </c>
      <c r="BC1201">
        <v>36.6</v>
      </c>
      <c r="BE1201" t="s">
        <v>1654</v>
      </c>
      <c r="BF1201" t="s">
        <v>10948</v>
      </c>
      <c r="BG1201">
        <v>14.9</v>
      </c>
      <c r="BI1201" t="s">
        <v>3173</v>
      </c>
      <c r="BJ1201" t="s">
        <v>10948</v>
      </c>
      <c r="BK1201">
        <v>56.888000000000005</v>
      </c>
      <c r="BM1201" t="s">
        <v>2892</v>
      </c>
      <c r="BN1201" t="s">
        <v>10948</v>
      </c>
      <c r="BO1201" t="s">
        <v>12</v>
      </c>
      <c r="BP1201">
        <v>75.98</v>
      </c>
    </row>
    <row r="1202" spans="1:68" x14ac:dyDescent="0.25">
      <c r="C1202" t="s">
        <v>79</v>
      </c>
      <c r="D1202">
        <v>98.16</v>
      </c>
      <c r="H1202" s="1">
        <v>43060</v>
      </c>
      <c r="I1202">
        <v>2236.1840000000002</v>
      </c>
      <c r="K1202" s="1">
        <v>43060</v>
      </c>
      <c r="L1202">
        <v>2236.1840000000002</v>
      </c>
      <c r="N1202" s="1">
        <v>41693</v>
      </c>
      <c r="O1202">
        <v>11.364000000000001</v>
      </c>
      <c r="Q1202" s="1">
        <v>42998</v>
      </c>
      <c r="R1202">
        <v>7359.9180000000006</v>
      </c>
      <c r="T1202" s="1">
        <v>42193</v>
      </c>
      <c r="U1202">
        <v>21.12</v>
      </c>
      <c r="Y1202" t="s">
        <v>2944</v>
      </c>
      <c r="Z1202">
        <v>600.46800000000007</v>
      </c>
      <c r="AB1202" t="s">
        <v>3075</v>
      </c>
      <c r="AC1202">
        <v>8774.5000000000018</v>
      </c>
      <c r="AE1202" t="s">
        <v>3248</v>
      </c>
      <c r="AF1202">
        <v>2541.8360000000002</v>
      </c>
      <c r="AJ1202" t="s">
        <v>3075</v>
      </c>
      <c r="AK1202">
        <v>8774.5000000000018</v>
      </c>
      <c r="AN1202" t="s">
        <v>2944</v>
      </c>
      <c r="AO1202">
        <v>600.46800000000007</v>
      </c>
      <c r="AQ1202" t="s">
        <v>2944</v>
      </c>
      <c r="AR1202">
        <v>600.46800000000007</v>
      </c>
      <c r="AV1202" t="s">
        <v>2944</v>
      </c>
      <c r="AW1202">
        <v>600.46800000000007</v>
      </c>
      <c r="BA1202" t="s">
        <v>911</v>
      </c>
      <c r="BB1202" t="s">
        <v>10948</v>
      </c>
      <c r="BC1202">
        <v>992.45999999999981</v>
      </c>
      <c r="BE1202" t="s">
        <v>542</v>
      </c>
      <c r="BF1202" t="s">
        <v>10948</v>
      </c>
      <c r="BG1202">
        <v>14.7</v>
      </c>
      <c r="BI1202" t="s">
        <v>314</v>
      </c>
      <c r="BJ1202" t="s">
        <v>10948</v>
      </c>
      <c r="BK1202">
        <v>751.94399999999996</v>
      </c>
      <c r="BM1202" t="s">
        <v>370</v>
      </c>
      <c r="BN1202" t="s">
        <v>10948</v>
      </c>
      <c r="BO1202" t="s">
        <v>12</v>
      </c>
      <c r="BP1202">
        <v>47.92</v>
      </c>
    </row>
    <row r="1203" spans="1:68" x14ac:dyDescent="0.25">
      <c r="A1203" t="s">
        <v>1219</v>
      </c>
      <c r="B1203" t="s">
        <v>10948</v>
      </c>
      <c r="C1203" t="s">
        <v>55</v>
      </c>
      <c r="D1203">
        <v>1399.9440000000002</v>
      </c>
      <c r="H1203" s="1">
        <v>43061</v>
      </c>
      <c r="I1203">
        <v>35.712000000000003</v>
      </c>
      <c r="K1203" s="1">
        <v>43061</v>
      </c>
      <c r="L1203">
        <v>35.712000000000003</v>
      </c>
      <c r="N1203" s="1">
        <v>41692</v>
      </c>
      <c r="O1203">
        <v>19.440000000000001</v>
      </c>
      <c r="Q1203" s="1">
        <v>42705</v>
      </c>
      <c r="R1203">
        <v>7365.454999999999</v>
      </c>
      <c r="T1203" s="1">
        <v>42436</v>
      </c>
      <c r="U1203">
        <v>21.071999999999999</v>
      </c>
      <c r="Y1203" t="s">
        <v>2158</v>
      </c>
      <c r="Z1203">
        <v>1947.1769999999999</v>
      </c>
      <c r="AB1203" t="s">
        <v>2944</v>
      </c>
      <c r="AC1203">
        <v>600.46800000000007</v>
      </c>
      <c r="AE1203" t="s">
        <v>972</v>
      </c>
      <c r="AF1203">
        <v>284.71600000000001</v>
      </c>
      <c r="AJ1203" t="s">
        <v>2944</v>
      </c>
      <c r="AK1203">
        <v>600.46800000000007</v>
      </c>
      <c r="AN1203" t="s">
        <v>2158</v>
      </c>
      <c r="AO1203">
        <v>1947.1769999999999</v>
      </c>
      <c r="AQ1203" t="s">
        <v>2158</v>
      </c>
      <c r="AR1203">
        <v>1947.1769999999999</v>
      </c>
      <c r="AV1203" t="s">
        <v>2158</v>
      </c>
      <c r="AW1203">
        <v>1947.1769999999999</v>
      </c>
      <c r="BA1203" t="s">
        <v>1921</v>
      </c>
      <c r="BB1203" t="s">
        <v>10948</v>
      </c>
      <c r="BC1203">
        <v>1145.6000000000001</v>
      </c>
      <c r="BE1203" t="s">
        <v>2435</v>
      </c>
      <c r="BF1203" t="s">
        <v>10948</v>
      </c>
      <c r="BG1203">
        <v>14.7</v>
      </c>
      <c r="BI1203" t="s">
        <v>1224</v>
      </c>
      <c r="BJ1203" t="s">
        <v>10948</v>
      </c>
      <c r="BK1203">
        <v>524.67200000000003</v>
      </c>
      <c r="BM1203" t="s">
        <v>2256</v>
      </c>
      <c r="BN1203" t="s">
        <v>10948</v>
      </c>
      <c r="BO1203" t="s">
        <v>12</v>
      </c>
      <c r="BP1203">
        <v>46</v>
      </c>
    </row>
    <row r="1204" spans="1:68" x14ac:dyDescent="0.25">
      <c r="C1204" t="s">
        <v>12</v>
      </c>
      <c r="D1204">
        <v>499.98</v>
      </c>
      <c r="H1204" s="1">
        <v>43062</v>
      </c>
      <c r="I1204">
        <v>1153.1090000000002</v>
      </c>
      <c r="K1204" s="1">
        <v>43062</v>
      </c>
      <c r="L1204">
        <v>1153.1090000000002</v>
      </c>
      <c r="N1204" s="1">
        <v>41691</v>
      </c>
      <c r="O1204">
        <v>8.8499999999999979</v>
      </c>
      <c r="Q1204" s="1">
        <v>43058</v>
      </c>
      <c r="R1204">
        <v>7397.2720000000008</v>
      </c>
      <c r="T1204" s="1">
        <v>42951</v>
      </c>
      <c r="U1204">
        <v>20.07</v>
      </c>
      <c r="Y1204" t="s">
        <v>1579</v>
      </c>
      <c r="Z1204">
        <v>1775.6800000000003</v>
      </c>
      <c r="AB1204" t="s">
        <v>2158</v>
      </c>
      <c r="AC1204">
        <v>1947.1769999999999</v>
      </c>
      <c r="AE1204" t="s">
        <v>1551</v>
      </c>
      <c r="AF1204">
        <v>27453.383999999998</v>
      </c>
      <c r="AJ1204" t="s">
        <v>2158</v>
      </c>
      <c r="AK1204">
        <v>1947.1769999999999</v>
      </c>
      <c r="AN1204" t="s">
        <v>1579</v>
      </c>
      <c r="AO1204">
        <v>1775.6800000000003</v>
      </c>
      <c r="AQ1204" t="s">
        <v>1579</v>
      </c>
      <c r="AR1204">
        <v>1775.6800000000003</v>
      </c>
      <c r="AV1204" t="s">
        <v>1579</v>
      </c>
      <c r="AW1204">
        <v>1775.6800000000003</v>
      </c>
      <c r="BA1204" t="s">
        <v>1327</v>
      </c>
      <c r="BB1204" t="s">
        <v>10948</v>
      </c>
      <c r="BC1204">
        <v>29</v>
      </c>
      <c r="BE1204" t="s">
        <v>2872</v>
      </c>
      <c r="BF1204" t="s">
        <v>10948</v>
      </c>
      <c r="BG1204">
        <v>14.56</v>
      </c>
      <c r="BI1204" t="s">
        <v>2420</v>
      </c>
      <c r="BJ1204" t="s">
        <v>10948</v>
      </c>
      <c r="BK1204">
        <v>36.6</v>
      </c>
      <c r="BM1204" t="s">
        <v>111</v>
      </c>
      <c r="BN1204" t="s">
        <v>10948</v>
      </c>
      <c r="BO1204" t="s">
        <v>12</v>
      </c>
      <c r="BP1204">
        <v>705.54399999999998</v>
      </c>
    </row>
    <row r="1205" spans="1:68" x14ac:dyDescent="0.25">
      <c r="A1205" t="s">
        <v>2087</v>
      </c>
      <c r="B1205" t="s">
        <v>10948</v>
      </c>
      <c r="C1205" t="s">
        <v>55</v>
      </c>
      <c r="D1205">
        <v>94.992000000000004</v>
      </c>
      <c r="H1205" s="1">
        <v>43063</v>
      </c>
      <c r="I1205">
        <v>4959.6409999999996</v>
      </c>
      <c r="K1205" s="1">
        <v>43063</v>
      </c>
      <c r="L1205">
        <v>4959.6409999999996</v>
      </c>
      <c r="N1205" s="1">
        <v>41690</v>
      </c>
      <c r="O1205">
        <v>95.59</v>
      </c>
      <c r="Q1205" s="1">
        <v>43091</v>
      </c>
      <c r="R1205">
        <v>7442.0209999999979</v>
      </c>
      <c r="T1205" s="1">
        <v>43012</v>
      </c>
      <c r="U1205">
        <v>19.98</v>
      </c>
      <c r="Y1205" t="s">
        <v>3007</v>
      </c>
      <c r="Z1205">
        <v>30.831999999999997</v>
      </c>
      <c r="AB1205" t="s">
        <v>1579</v>
      </c>
      <c r="AC1205">
        <v>1775.6800000000003</v>
      </c>
      <c r="AE1205" t="s">
        <v>2178</v>
      </c>
      <c r="AF1205">
        <v>8070.1920000000009</v>
      </c>
      <c r="AJ1205" t="s">
        <v>1579</v>
      </c>
      <c r="AK1205">
        <v>1775.6800000000003</v>
      </c>
      <c r="AN1205" t="s">
        <v>3007</v>
      </c>
      <c r="AO1205">
        <v>30.831999999999997</v>
      </c>
      <c r="AQ1205" t="s">
        <v>3007</v>
      </c>
      <c r="AR1205">
        <v>30.831999999999997</v>
      </c>
      <c r="AV1205" t="s">
        <v>3007</v>
      </c>
      <c r="AW1205">
        <v>30.831999999999997</v>
      </c>
      <c r="BA1205" t="s">
        <v>1266</v>
      </c>
      <c r="BB1205" t="s">
        <v>10948</v>
      </c>
      <c r="BC1205">
        <v>37.488000000000007</v>
      </c>
      <c r="BE1205" t="s">
        <v>622</v>
      </c>
      <c r="BF1205" t="s">
        <v>10948</v>
      </c>
      <c r="BG1205">
        <v>14.52</v>
      </c>
      <c r="BI1205" t="s">
        <v>911</v>
      </c>
      <c r="BJ1205" t="s">
        <v>10948</v>
      </c>
      <c r="BK1205">
        <v>992.45999999999981</v>
      </c>
      <c r="BM1205" t="s">
        <v>843</v>
      </c>
      <c r="BN1205" t="s">
        <v>10948</v>
      </c>
      <c r="BO1205" t="s">
        <v>12</v>
      </c>
      <c r="BP1205">
        <v>29</v>
      </c>
    </row>
    <row r="1206" spans="1:68" x14ac:dyDescent="0.25">
      <c r="A1206" t="s">
        <v>229</v>
      </c>
      <c r="B1206" t="s">
        <v>10948</v>
      </c>
      <c r="C1206" t="s">
        <v>55</v>
      </c>
      <c r="D1206">
        <v>63.991999999999997</v>
      </c>
      <c r="H1206" s="1">
        <v>43064</v>
      </c>
      <c r="I1206">
        <v>3666.1570000000002</v>
      </c>
      <c r="K1206" s="1">
        <v>43064</v>
      </c>
      <c r="L1206">
        <v>3666.1570000000002</v>
      </c>
      <c r="N1206" s="1">
        <v>41688</v>
      </c>
      <c r="O1206">
        <v>37.783999999999999</v>
      </c>
      <c r="Q1206" s="1">
        <v>42362</v>
      </c>
      <c r="R1206">
        <v>7484.5660000000007</v>
      </c>
      <c r="T1206" s="1">
        <v>41644</v>
      </c>
      <c r="U1206">
        <v>19.536000000000001</v>
      </c>
      <c r="Y1206" t="s">
        <v>721</v>
      </c>
      <c r="Z1206">
        <v>128.16399999999999</v>
      </c>
      <c r="AB1206" t="s">
        <v>3007</v>
      </c>
      <c r="AC1206">
        <v>30.831999999999997</v>
      </c>
      <c r="AE1206" t="s">
        <v>258</v>
      </c>
      <c r="AF1206">
        <v>4181.7540000000008</v>
      </c>
      <c r="AJ1206" t="s">
        <v>3007</v>
      </c>
      <c r="AK1206">
        <v>30.831999999999997</v>
      </c>
      <c r="AN1206" t="s">
        <v>721</v>
      </c>
      <c r="AO1206">
        <v>128.16399999999999</v>
      </c>
      <c r="AQ1206" t="s">
        <v>721</v>
      </c>
      <c r="AR1206">
        <v>128.16399999999999</v>
      </c>
      <c r="AV1206" t="s">
        <v>721</v>
      </c>
      <c r="AW1206">
        <v>128.16399999999999</v>
      </c>
      <c r="BA1206" t="s">
        <v>1149</v>
      </c>
      <c r="BB1206" t="s">
        <v>10948</v>
      </c>
      <c r="BC1206">
        <v>20.384000000000004</v>
      </c>
      <c r="BE1206" t="s">
        <v>2103</v>
      </c>
      <c r="BF1206" t="s">
        <v>10948</v>
      </c>
      <c r="BG1206">
        <v>14.427000000000003</v>
      </c>
      <c r="BI1206" t="s">
        <v>1921</v>
      </c>
      <c r="BJ1206" t="s">
        <v>10948</v>
      </c>
      <c r="BK1206">
        <v>1145.6000000000001</v>
      </c>
      <c r="BM1206" t="s">
        <v>562</v>
      </c>
      <c r="BN1206" t="s">
        <v>10948</v>
      </c>
      <c r="BO1206" t="s">
        <v>12</v>
      </c>
      <c r="BP1206">
        <v>60.12</v>
      </c>
    </row>
    <row r="1207" spans="1:68" x14ac:dyDescent="0.25">
      <c r="A1207" t="s">
        <v>2372</v>
      </c>
      <c r="B1207" t="s">
        <v>10948</v>
      </c>
      <c r="C1207" t="s">
        <v>55</v>
      </c>
      <c r="D1207">
        <v>297.57600000000002</v>
      </c>
      <c r="H1207" s="1">
        <v>43065</v>
      </c>
      <c r="I1207">
        <v>5048.1720000000005</v>
      </c>
      <c r="K1207" s="1">
        <v>43065</v>
      </c>
      <c r="L1207">
        <v>5048.1720000000005</v>
      </c>
      <c r="N1207" s="1">
        <v>41687</v>
      </c>
      <c r="O1207">
        <v>54.207999999999998</v>
      </c>
      <c r="Q1207" s="1">
        <v>41987</v>
      </c>
      <c r="R1207">
        <v>7641.6580000000004</v>
      </c>
      <c r="T1207" s="1">
        <v>41697</v>
      </c>
      <c r="U1207">
        <v>19.456000000000003</v>
      </c>
      <c r="Y1207" t="s">
        <v>1018</v>
      </c>
      <c r="Z1207">
        <v>15.623999999999999</v>
      </c>
      <c r="AB1207" t="s">
        <v>721</v>
      </c>
      <c r="AC1207">
        <v>128.16399999999999</v>
      </c>
      <c r="AE1207" t="s">
        <v>338</v>
      </c>
      <c r="AF1207">
        <v>4509.4660000000003</v>
      </c>
      <c r="AJ1207" t="s">
        <v>721</v>
      </c>
      <c r="AK1207">
        <v>128.16399999999999</v>
      </c>
      <c r="AN1207" t="s">
        <v>1018</v>
      </c>
      <c r="AO1207">
        <v>15.623999999999999</v>
      </c>
      <c r="AQ1207" t="s">
        <v>1018</v>
      </c>
      <c r="AR1207">
        <v>15.623999999999999</v>
      </c>
      <c r="AV1207" t="s">
        <v>1018</v>
      </c>
      <c r="AW1207">
        <v>15.623999999999999</v>
      </c>
      <c r="BA1207" t="s">
        <v>2723</v>
      </c>
      <c r="BB1207" t="s">
        <v>10948</v>
      </c>
      <c r="BC1207">
        <v>68.540999999999997</v>
      </c>
      <c r="BE1207" t="s">
        <v>1474</v>
      </c>
      <c r="BF1207" t="s">
        <v>10948</v>
      </c>
      <c r="BG1207">
        <v>14.28</v>
      </c>
      <c r="BI1207" t="s">
        <v>1327</v>
      </c>
      <c r="BJ1207" t="s">
        <v>10948</v>
      </c>
      <c r="BK1207">
        <v>29</v>
      </c>
      <c r="BM1207" t="s">
        <v>2166</v>
      </c>
      <c r="BN1207" t="s">
        <v>10948</v>
      </c>
      <c r="BO1207" t="s">
        <v>12</v>
      </c>
      <c r="BP1207">
        <v>8749.9500000000007</v>
      </c>
    </row>
    <row r="1208" spans="1:68" x14ac:dyDescent="0.25">
      <c r="C1208" t="s">
        <v>79</v>
      </c>
      <c r="D1208">
        <v>371.96999999999997</v>
      </c>
      <c r="H1208" s="1">
        <v>43066</v>
      </c>
      <c r="I1208">
        <v>1618.2539999999999</v>
      </c>
      <c r="K1208" s="1">
        <v>43066</v>
      </c>
      <c r="L1208">
        <v>1618.2539999999999</v>
      </c>
      <c r="N1208" s="1">
        <v>41686</v>
      </c>
      <c r="O1208">
        <v>9.0399999999999974</v>
      </c>
      <c r="Q1208" s="1">
        <v>43077</v>
      </c>
      <c r="R1208">
        <v>7643.0410000000002</v>
      </c>
      <c r="T1208" s="1">
        <v>41692</v>
      </c>
      <c r="U1208">
        <v>19.440000000000001</v>
      </c>
      <c r="Y1208" t="s">
        <v>1539</v>
      </c>
      <c r="Z1208">
        <v>92.135999999999996</v>
      </c>
      <c r="AB1208" t="s">
        <v>1018</v>
      </c>
      <c r="AC1208">
        <v>15.623999999999999</v>
      </c>
      <c r="AE1208" t="s">
        <v>1015</v>
      </c>
      <c r="AF1208">
        <v>480.70399999999995</v>
      </c>
      <c r="AJ1208" t="s">
        <v>1018</v>
      </c>
      <c r="AK1208">
        <v>15.623999999999999</v>
      </c>
      <c r="AN1208" t="s">
        <v>1539</v>
      </c>
      <c r="AO1208">
        <v>92.135999999999996</v>
      </c>
      <c r="AQ1208" t="s">
        <v>1539</v>
      </c>
      <c r="AR1208">
        <v>92.135999999999996</v>
      </c>
      <c r="AV1208" t="s">
        <v>1539</v>
      </c>
      <c r="AW1208">
        <v>92.135999999999996</v>
      </c>
      <c r="BA1208" t="s">
        <v>989</v>
      </c>
      <c r="BB1208" t="s">
        <v>10948</v>
      </c>
      <c r="BC1208">
        <v>90.48</v>
      </c>
      <c r="BE1208" t="s">
        <v>2053</v>
      </c>
      <c r="BF1208" t="s">
        <v>10948</v>
      </c>
      <c r="BG1208">
        <v>14.16</v>
      </c>
      <c r="BI1208" t="s">
        <v>1266</v>
      </c>
      <c r="BJ1208" t="s">
        <v>10948</v>
      </c>
      <c r="BK1208">
        <v>37.488000000000007</v>
      </c>
      <c r="BM1208" t="s">
        <v>288</v>
      </c>
      <c r="BN1208" t="s">
        <v>10948</v>
      </c>
      <c r="BO1208" t="s">
        <v>12</v>
      </c>
      <c r="BP1208">
        <v>508.89799999999997</v>
      </c>
    </row>
    <row r="1209" spans="1:68" x14ac:dyDescent="0.25">
      <c r="A1209" t="s">
        <v>2045</v>
      </c>
      <c r="B1209" t="s">
        <v>10948</v>
      </c>
      <c r="C1209" t="s">
        <v>21</v>
      </c>
      <c r="D1209">
        <v>779.94</v>
      </c>
      <c r="H1209" s="1">
        <v>43067</v>
      </c>
      <c r="I1209">
        <v>6912.9440000000004</v>
      </c>
      <c r="K1209" s="1">
        <v>43067</v>
      </c>
      <c r="L1209">
        <v>6912.9440000000004</v>
      </c>
      <c r="N1209" s="1">
        <v>41685</v>
      </c>
      <c r="O1209">
        <v>21.36</v>
      </c>
      <c r="Q1209" s="1">
        <v>43000</v>
      </c>
      <c r="R1209">
        <v>7871.2130000000016</v>
      </c>
      <c r="T1209" s="1">
        <v>42794</v>
      </c>
      <c r="U1209">
        <v>17.62</v>
      </c>
      <c r="Y1209" t="s">
        <v>1145</v>
      </c>
      <c r="Z1209">
        <v>139.62</v>
      </c>
      <c r="AB1209" t="s">
        <v>1539</v>
      </c>
      <c r="AC1209">
        <v>92.135999999999996</v>
      </c>
      <c r="AE1209" t="s">
        <v>2941</v>
      </c>
      <c r="AF1209">
        <v>2300.66</v>
      </c>
      <c r="AJ1209" t="s">
        <v>1539</v>
      </c>
      <c r="AK1209">
        <v>92.135999999999996</v>
      </c>
      <c r="AN1209" t="s">
        <v>1145</v>
      </c>
      <c r="AO1209">
        <v>139.62</v>
      </c>
      <c r="AQ1209" t="s">
        <v>1145</v>
      </c>
      <c r="AR1209">
        <v>139.62</v>
      </c>
      <c r="AV1209" t="s">
        <v>1145</v>
      </c>
      <c r="AW1209">
        <v>139.62</v>
      </c>
      <c r="BA1209" t="s">
        <v>2194</v>
      </c>
      <c r="BB1209" t="s">
        <v>10948</v>
      </c>
      <c r="BC1209">
        <v>4.8960000000000008</v>
      </c>
      <c r="BE1209" t="s">
        <v>1304</v>
      </c>
      <c r="BF1209" t="s">
        <v>10948</v>
      </c>
      <c r="BG1209">
        <v>14.16</v>
      </c>
      <c r="BI1209" t="s">
        <v>1149</v>
      </c>
      <c r="BJ1209" t="s">
        <v>10948</v>
      </c>
      <c r="BK1209">
        <v>20.384000000000004</v>
      </c>
      <c r="BM1209" t="s">
        <v>1622</v>
      </c>
      <c r="BN1209" t="s">
        <v>10948</v>
      </c>
      <c r="BO1209" t="s">
        <v>12</v>
      </c>
      <c r="BP1209">
        <v>871.80000000000007</v>
      </c>
    </row>
    <row r="1210" spans="1:68" x14ac:dyDescent="0.25">
      <c r="A1210" t="s">
        <v>2224</v>
      </c>
      <c r="B1210" t="s">
        <v>10948</v>
      </c>
      <c r="C1210" t="s">
        <v>79</v>
      </c>
      <c r="D1210">
        <v>279.95999999999998</v>
      </c>
      <c r="H1210" s="1">
        <v>43068</v>
      </c>
      <c r="I1210">
        <v>491.88800000000003</v>
      </c>
      <c r="K1210" s="1">
        <v>43068</v>
      </c>
      <c r="L1210">
        <v>491.88800000000003</v>
      </c>
      <c r="N1210" s="1">
        <v>41684</v>
      </c>
      <c r="O1210">
        <v>576.72599999999989</v>
      </c>
      <c r="Q1210" s="1">
        <v>42439</v>
      </c>
      <c r="R1210">
        <v>7879.7340000000013</v>
      </c>
      <c r="T1210" s="1">
        <v>42540</v>
      </c>
      <c r="U1210">
        <v>17.12</v>
      </c>
      <c r="Y1210" t="s">
        <v>1863</v>
      </c>
      <c r="Z1210">
        <v>82.831999999999994</v>
      </c>
      <c r="AB1210" t="s">
        <v>1145</v>
      </c>
      <c r="AC1210">
        <v>139.62</v>
      </c>
      <c r="AE1210" t="s">
        <v>1030</v>
      </c>
      <c r="AF1210">
        <v>344.59000000000003</v>
      </c>
      <c r="AJ1210" t="s">
        <v>1145</v>
      </c>
      <c r="AK1210">
        <v>139.62</v>
      </c>
      <c r="AN1210" t="s">
        <v>1863</v>
      </c>
      <c r="AO1210">
        <v>82.831999999999994</v>
      </c>
      <c r="AQ1210" t="s">
        <v>1863</v>
      </c>
      <c r="AR1210">
        <v>82.831999999999994</v>
      </c>
      <c r="AV1210" t="s">
        <v>1863</v>
      </c>
      <c r="AW1210">
        <v>82.831999999999994</v>
      </c>
      <c r="BA1210" t="s">
        <v>70</v>
      </c>
      <c r="BB1210" t="s">
        <v>10948</v>
      </c>
      <c r="BC1210">
        <v>26.336000000000002</v>
      </c>
      <c r="BE1210" t="s">
        <v>2770</v>
      </c>
      <c r="BF1210" t="s">
        <v>10948</v>
      </c>
      <c r="BG1210">
        <v>14.122</v>
      </c>
      <c r="BI1210" t="s">
        <v>2723</v>
      </c>
      <c r="BJ1210" t="s">
        <v>10948</v>
      </c>
      <c r="BK1210">
        <v>68.540999999999997</v>
      </c>
      <c r="BM1210" t="s">
        <v>1110</v>
      </c>
      <c r="BN1210" t="s">
        <v>10948</v>
      </c>
      <c r="BO1210" t="s">
        <v>12</v>
      </c>
      <c r="BP1210">
        <v>2275.5</v>
      </c>
    </row>
    <row r="1211" spans="1:68" x14ac:dyDescent="0.25">
      <c r="C1211" t="s">
        <v>12</v>
      </c>
      <c r="D1211">
        <v>209.96999999999997</v>
      </c>
      <c r="H1211" s="1">
        <v>43069</v>
      </c>
      <c r="I1211">
        <v>6645.2819999999992</v>
      </c>
      <c r="K1211" s="1">
        <v>43069</v>
      </c>
      <c r="L1211">
        <v>6645.2819999999992</v>
      </c>
      <c r="N1211" s="1">
        <v>41682</v>
      </c>
      <c r="O1211">
        <v>129.56800000000001</v>
      </c>
      <c r="Q1211" s="1">
        <v>42664</v>
      </c>
      <c r="R1211">
        <v>7951.5920000000024</v>
      </c>
      <c r="T1211" s="1">
        <v>42078</v>
      </c>
      <c r="U1211">
        <v>16.776000000000003</v>
      </c>
      <c r="Y1211" t="s">
        <v>849</v>
      </c>
      <c r="Z1211">
        <v>12.995999999999999</v>
      </c>
      <c r="AB1211" t="s">
        <v>1863</v>
      </c>
      <c r="AC1211">
        <v>82.831999999999994</v>
      </c>
      <c r="AE1211" t="s">
        <v>2282</v>
      </c>
      <c r="AF1211">
        <v>3946.6559999999999</v>
      </c>
      <c r="AJ1211" t="s">
        <v>1863</v>
      </c>
      <c r="AK1211">
        <v>82.831999999999994</v>
      </c>
      <c r="AN1211" t="s">
        <v>849</v>
      </c>
      <c r="AO1211">
        <v>12.995999999999999</v>
      </c>
      <c r="AQ1211" t="s">
        <v>849</v>
      </c>
      <c r="AR1211">
        <v>12.995999999999999</v>
      </c>
      <c r="AV1211" t="s">
        <v>849</v>
      </c>
      <c r="AW1211">
        <v>12.995999999999999</v>
      </c>
      <c r="BA1211" t="s">
        <v>1403</v>
      </c>
      <c r="BB1211" t="s">
        <v>10948</v>
      </c>
      <c r="BC1211">
        <v>33.75</v>
      </c>
      <c r="BE1211" t="s">
        <v>2415</v>
      </c>
      <c r="BF1211" t="s">
        <v>10948</v>
      </c>
      <c r="BG1211">
        <v>14.04</v>
      </c>
      <c r="BI1211" t="s">
        <v>989</v>
      </c>
      <c r="BJ1211" t="s">
        <v>10948</v>
      </c>
      <c r="BK1211">
        <v>90.48</v>
      </c>
      <c r="BM1211" t="s">
        <v>455</v>
      </c>
      <c r="BN1211" t="s">
        <v>10948</v>
      </c>
      <c r="BO1211" t="s">
        <v>12</v>
      </c>
      <c r="BP1211">
        <v>1102.5419999999999</v>
      </c>
    </row>
    <row r="1212" spans="1:68" x14ac:dyDescent="0.25">
      <c r="C1212" t="s">
        <v>21</v>
      </c>
      <c r="D1212">
        <v>909.86999999999989</v>
      </c>
      <c r="H1212" s="1">
        <v>43070</v>
      </c>
      <c r="I1212">
        <v>5331.1779999999999</v>
      </c>
      <c r="K1212" s="1">
        <v>43070</v>
      </c>
      <c r="L1212">
        <v>5331.1779999999999</v>
      </c>
      <c r="N1212" s="1">
        <v>41681</v>
      </c>
      <c r="O1212">
        <v>2043.4000000000005</v>
      </c>
      <c r="Q1212" s="1">
        <v>42699</v>
      </c>
      <c r="R1212">
        <v>7978.5510000000004</v>
      </c>
      <c r="T1212" s="1">
        <v>42420</v>
      </c>
      <c r="U1212">
        <v>16.496000000000002</v>
      </c>
      <c r="Y1212" t="s">
        <v>2866</v>
      </c>
      <c r="Z1212">
        <v>1029.6000000000001</v>
      </c>
      <c r="AB1212" t="s">
        <v>849</v>
      </c>
      <c r="AC1212">
        <v>12.995999999999999</v>
      </c>
      <c r="AE1212" t="s">
        <v>2062</v>
      </c>
      <c r="AF1212">
        <v>581.58000000000004</v>
      </c>
      <c r="AJ1212" t="s">
        <v>849</v>
      </c>
      <c r="AK1212">
        <v>12.995999999999999</v>
      </c>
      <c r="AN1212" t="s">
        <v>2866</v>
      </c>
      <c r="AO1212">
        <v>1029.6000000000001</v>
      </c>
      <c r="AQ1212" t="s">
        <v>2866</v>
      </c>
      <c r="AR1212">
        <v>1029.6000000000001</v>
      </c>
      <c r="AV1212" t="s">
        <v>2866</v>
      </c>
      <c r="AW1212">
        <v>1029.6000000000001</v>
      </c>
      <c r="BA1212" t="s">
        <v>2765</v>
      </c>
      <c r="BB1212" t="s">
        <v>10948</v>
      </c>
      <c r="BC1212">
        <v>7.2</v>
      </c>
      <c r="BE1212" t="s">
        <v>2528</v>
      </c>
      <c r="BF1212" t="s">
        <v>10948</v>
      </c>
      <c r="BG1212">
        <v>14.03</v>
      </c>
      <c r="BI1212" t="s">
        <v>2194</v>
      </c>
      <c r="BJ1212" t="s">
        <v>10948</v>
      </c>
      <c r="BK1212">
        <v>4.8960000000000008</v>
      </c>
      <c r="BM1212" t="s">
        <v>1989</v>
      </c>
      <c r="BN1212" t="s">
        <v>10948</v>
      </c>
      <c r="BO1212" t="s">
        <v>12</v>
      </c>
      <c r="BP1212">
        <v>1059.1199999999999</v>
      </c>
    </row>
    <row r="1213" spans="1:68" x14ac:dyDescent="0.25">
      <c r="A1213" t="s">
        <v>762</v>
      </c>
      <c r="B1213" t="s">
        <v>10948</v>
      </c>
      <c r="C1213" t="s">
        <v>79</v>
      </c>
      <c r="D1213">
        <v>543.93200000000002</v>
      </c>
      <c r="H1213" s="1">
        <v>43071</v>
      </c>
      <c r="I1213">
        <v>9951.1820000000007</v>
      </c>
      <c r="K1213" s="1">
        <v>43071</v>
      </c>
      <c r="L1213">
        <v>9951.1820000000007</v>
      </c>
      <c r="N1213" s="1">
        <v>41678</v>
      </c>
      <c r="O1213">
        <v>14.56</v>
      </c>
      <c r="Q1213" s="1">
        <v>42520</v>
      </c>
      <c r="R1213">
        <v>8090.5780000000004</v>
      </c>
      <c r="T1213" s="1">
        <v>41642</v>
      </c>
      <c r="U1213">
        <v>16.448</v>
      </c>
      <c r="Y1213" t="s">
        <v>939</v>
      </c>
      <c r="Z1213">
        <v>179.99100000000004</v>
      </c>
      <c r="AB1213" t="s">
        <v>2866</v>
      </c>
      <c r="AC1213">
        <v>1029.6000000000001</v>
      </c>
      <c r="AE1213" t="s">
        <v>727</v>
      </c>
      <c r="AF1213">
        <v>201.45000000000002</v>
      </c>
      <c r="AJ1213" t="s">
        <v>2866</v>
      </c>
      <c r="AK1213">
        <v>1029.6000000000001</v>
      </c>
      <c r="AN1213" t="s">
        <v>939</v>
      </c>
      <c r="AO1213">
        <v>179.99100000000004</v>
      </c>
      <c r="AQ1213" t="s">
        <v>939</v>
      </c>
      <c r="AR1213">
        <v>179.99100000000004</v>
      </c>
      <c r="AV1213" t="s">
        <v>939</v>
      </c>
      <c r="AW1213">
        <v>179.99100000000004</v>
      </c>
      <c r="BA1213" t="s">
        <v>1529</v>
      </c>
      <c r="BB1213" t="s">
        <v>10948</v>
      </c>
      <c r="BC1213">
        <v>402.32</v>
      </c>
      <c r="BE1213" t="s">
        <v>403</v>
      </c>
      <c r="BF1213" t="s">
        <v>10948</v>
      </c>
      <c r="BG1213">
        <v>14.004</v>
      </c>
      <c r="BI1213" t="s">
        <v>70</v>
      </c>
      <c r="BJ1213" t="s">
        <v>10948</v>
      </c>
      <c r="BK1213">
        <v>26.336000000000002</v>
      </c>
      <c r="BM1213" t="s">
        <v>3197</v>
      </c>
      <c r="BN1213" t="s">
        <v>10948</v>
      </c>
      <c r="BO1213" t="s">
        <v>12</v>
      </c>
      <c r="BP1213">
        <v>866.4</v>
      </c>
    </row>
    <row r="1214" spans="1:68" x14ac:dyDescent="0.25">
      <c r="A1214" t="s">
        <v>639</v>
      </c>
      <c r="B1214" t="s">
        <v>10948</v>
      </c>
      <c r="C1214" t="s">
        <v>55</v>
      </c>
      <c r="D1214">
        <v>159.98400000000001</v>
      </c>
      <c r="H1214" s="1">
        <v>43072</v>
      </c>
      <c r="I1214">
        <v>1403.8419999999999</v>
      </c>
      <c r="K1214" s="1">
        <v>43072</v>
      </c>
      <c r="L1214">
        <v>1403.8419999999999</v>
      </c>
      <c r="N1214" s="1">
        <v>41677</v>
      </c>
      <c r="O1214">
        <v>180.32</v>
      </c>
      <c r="Q1214" s="1">
        <v>41911</v>
      </c>
      <c r="R1214">
        <v>8109.07</v>
      </c>
      <c r="T1214" s="1">
        <v>42991</v>
      </c>
      <c r="U1214">
        <v>15.920000000000002</v>
      </c>
      <c r="Y1214" t="s">
        <v>2836</v>
      </c>
      <c r="Z1214">
        <v>3210.7999999999997</v>
      </c>
      <c r="AB1214" t="s">
        <v>939</v>
      </c>
      <c r="AC1214">
        <v>179.99100000000004</v>
      </c>
      <c r="AE1214" t="s">
        <v>938</v>
      </c>
      <c r="AF1214">
        <v>664.83200000000011</v>
      </c>
      <c r="AJ1214" t="s">
        <v>939</v>
      </c>
      <c r="AK1214">
        <v>179.99100000000004</v>
      </c>
      <c r="AN1214" t="s">
        <v>2836</v>
      </c>
      <c r="AO1214">
        <v>3210.7999999999997</v>
      </c>
      <c r="AQ1214" t="s">
        <v>2836</v>
      </c>
      <c r="AR1214">
        <v>3210.7999999999997</v>
      </c>
      <c r="AV1214" t="s">
        <v>2836</v>
      </c>
      <c r="AW1214">
        <v>3210.7999999999997</v>
      </c>
      <c r="BA1214" t="s">
        <v>1733</v>
      </c>
      <c r="BB1214" t="s">
        <v>10948</v>
      </c>
      <c r="BC1214">
        <v>8.9040000000000017</v>
      </c>
      <c r="BE1214" t="s">
        <v>2333</v>
      </c>
      <c r="BF1214" t="s">
        <v>10948</v>
      </c>
      <c r="BG1214">
        <v>13.68</v>
      </c>
      <c r="BI1214" t="s">
        <v>1403</v>
      </c>
      <c r="BJ1214" t="s">
        <v>10948</v>
      </c>
      <c r="BK1214">
        <v>33.75</v>
      </c>
      <c r="BM1214" t="s">
        <v>2677</v>
      </c>
      <c r="BN1214" t="s">
        <v>10948</v>
      </c>
      <c r="BO1214" t="s">
        <v>12</v>
      </c>
      <c r="BP1214">
        <v>354.90000000000003</v>
      </c>
    </row>
    <row r="1215" spans="1:68" x14ac:dyDescent="0.25">
      <c r="A1215" t="s">
        <v>1289</v>
      </c>
      <c r="B1215" t="s">
        <v>10948</v>
      </c>
      <c r="C1215" t="s">
        <v>21</v>
      </c>
      <c r="D1215">
        <v>69.98</v>
      </c>
      <c r="H1215" s="1">
        <v>43073</v>
      </c>
      <c r="I1215">
        <v>2639.6379999999995</v>
      </c>
      <c r="K1215" s="1">
        <v>43073</v>
      </c>
      <c r="L1215">
        <v>2639.6379999999995</v>
      </c>
      <c r="N1215" s="1">
        <v>41676</v>
      </c>
      <c r="O1215">
        <v>330.512</v>
      </c>
      <c r="Q1215" s="1">
        <v>41954</v>
      </c>
      <c r="R1215">
        <v>8114.5479999999998</v>
      </c>
      <c r="T1215" s="1">
        <v>42599</v>
      </c>
      <c r="U1215">
        <v>15.712000000000002</v>
      </c>
      <c r="Y1215" t="s">
        <v>2713</v>
      </c>
      <c r="Z1215">
        <v>2011.8999999999999</v>
      </c>
      <c r="AB1215" t="s">
        <v>2836</v>
      </c>
      <c r="AC1215">
        <v>3210.7999999999997</v>
      </c>
      <c r="AE1215" t="s">
        <v>545</v>
      </c>
      <c r="AF1215">
        <v>102.256</v>
      </c>
      <c r="AJ1215" t="s">
        <v>2836</v>
      </c>
      <c r="AK1215">
        <v>3210.7999999999997</v>
      </c>
      <c r="AN1215" t="s">
        <v>2713</v>
      </c>
      <c r="AO1215">
        <v>2011.8999999999999</v>
      </c>
      <c r="AQ1215" t="s">
        <v>2713</v>
      </c>
      <c r="AR1215">
        <v>2011.8999999999999</v>
      </c>
      <c r="AV1215" t="s">
        <v>2713</v>
      </c>
      <c r="AW1215">
        <v>2011.8999999999999</v>
      </c>
      <c r="BA1215" t="s">
        <v>1480</v>
      </c>
      <c r="BB1215" t="s">
        <v>10948</v>
      </c>
      <c r="BC1215">
        <v>53.96</v>
      </c>
      <c r="BE1215" t="s">
        <v>1284</v>
      </c>
      <c r="BF1215" t="s">
        <v>10948</v>
      </c>
      <c r="BG1215">
        <v>13.616</v>
      </c>
      <c r="BI1215" t="s">
        <v>2765</v>
      </c>
      <c r="BJ1215" t="s">
        <v>10948</v>
      </c>
      <c r="BK1215">
        <v>7.2</v>
      </c>
      <c r="BM1215" t="s">
        <v>1016</v>
      </c>
      <c r="BN1215" t="s">
        <v>10948</v>
      </c>
      <c r="BO1215" t="s">
        <v>12</v>
      </c>
      <c r="BP1215">
        <v>79.97399999999999</v>
      </c>
    </row>
    <row r="1216" spans="1:68" x14ac:dyDescent="0.25">
      <c r="A1216" t="s">
        <v>797</v>
      </c>
      <c r="B1216" t="s">
        <v>10948</v>
      </c>
      <c r="C1216" t="s">
        <v>55</v>
      </c>
      <c r="D1216">
        <v>404.93999999999994</v>
      </c>
      <c r="H1216" s="1">
        <v>43074</v>
      </c>
      <c r="I1216">
        <v>1453.136</v>
      </c>
      <c r="K1216" s="1">
        <v>43074</v>
      </c>
      <c r="L1216">
        <v>1453.136</v>
      </c>
      <c r="N1216" s="1">
        <v>41674</v>
      </c>
      <c r="O1216">
        <v>134.38399999999999</v>
      </c>
      <c r="Q1216" s="1">
        <v>42700</v>
      </c>
      <c r="R1216">
        <v>8329.7430000000004</v>
      </c>
      <c r="T1216" s="1">
        <v>42299</v>
      </c>
      <c r="U1216">
        <v>15.127999999999998</v>
      </c>
      <c r="Y1216" t="s">
        <v>2705</v>
      </c>
      <c r="Z1216">
        <v>2844.3</v>
      </c>
      <c r="AB1216" t="s">
        <v>2713</v>
      </c>
      <c r="AC1216">
        <v>2011.8999999999999</v>
      </c>
      <c r="AE1216" t="s">
        <v>1239</v>
      </c>
      <c r="AF1216">
        <v>271.43999999999994</v>
      </c>
      <c r="AJ1216" t="s">
        <v>2713</v>
      </c>
      <c r="AK1216">
        <v>2011.8999999999999</v>
      </c>
      <c r="AN1216" t="s">
        <v>2705</v>
      </c>
      <c r="AO1216">
        <v>2844.3</v>
      </c>
      <c r="AQ1216" t="s">
        <v>2705</v>
      </c>
      <c r="AR1216">
        <v>2844.3</v>
      </c>
      <c r="AV1216" t="s">
        <v>2705</v>
      </c>
      <c r="AW1216">
        <v>2844.3</v>
      </c>
      <c r="BA1216" t="s">
        <v>763</v>
      </c>
      <c r="BB1216" t="s">
        <v>10948</v>
      </c>
      <c r="BC1216">
        <v>9.3239999999999998</v>
      </c>
      <c r="BE1216" t="s">
        <v>2577</v>
      </c>
      <c r="BF1216" t="s">
        <v>10948</v>
      </c>
      <c r="BG1216">
        <v>13.48</v>
      </c>
      <c r="BI1216" t="s">
        <v>1529</v>
      </c>
      <c r="BJ1216" t="s">
        <v>10948</v>
      </c>
      <c r="BK1216">
        <v>402.32</v>
      </c>
      <c r="BM1216" t="s">
        <v>2857</v>
      </c>
      <c r="BN1216" t="s">
        <v>10948</v>
      </c>
      <c r="BO1216" t="s">
        <v>12</v>
      </c>
      <c r="BP1216">
        <v>504.90000000000003</v>
      </c>
    </row>
    <row r="1217" spans="1:68" x14ac:dyDescent="0.25">
      <c r="C1217" t="s">
        <v>21</v>
      </c>
      <c r="D1217">
        <v>107.98399999999999</v>
      </c>
      <c r="H1217" s="1">
        <v>43075</v>
      </c>
      <c r="I1217">
        <v>10.68</v>
      </c>
      <c r="K1217" s="1">
        <v>43075</v>
      </c>
      <c r="L1217">
        <v>10.68</v>
      </c>
      <c r="N1217" s="1">
        <v>41673</v>
      </c>
      <c r="O1217">
        <v>97.112000000000009</v>
      </c>
      <c r="Q1217" s="1">
        <v>41845</v>
      </c>
      <c r="R1217">
        <v>8341.2899999999991</v>
      </c>
      <c r="T1217" s="1">
        <v>42602</v>
      </c>
      <c r="U1217">
        <v>14.78</v>
      </c>
      <c r="Y1217" t="s">
        <v>3015</v>
      </c>
      <c r="Z1217">
        <v>7834.4000000000005</v>
      </c>
      <c r="AB1217" t="s">
        <v>2705</v>
      </c>
      <c r="AC1217">
        <v>2844.3</v>
      </c>
      <c r="AE1217" t="s">
        <v>1200</v>
      </c>
      <c r="AF1217">
        <v>436.12800000000004</v>
      </c>
      <c r="AJ1217" t="s">
        <v>2705</v>
      </c>
      <c r="AK1217">
        <v>2844.3</v>
      </c>
      <c r="AN1217" t="s">
        <v>3015</v>
      </c>
      <c r="AO1217">
        <v>7834.4000000000005</v>
      </c>
      <c r="AQ1217" t="s">
        <v>3015</v>
      </c>
      <c r="AR1217">
        <v>7834.4000000000005</v>
      </c>
      <c r="AV1217" t="s">
        <v>3015</v>
      </c>
      <c r="AW1217">
        <v>7834.4000000000005</v>
      </c>
      <c r="BA1217" t="s">
        <v>1704</v>
      </c>
      <c r="BB1217" t="s">
        <v>10948</v>
      </c>
      <c r="BC1217">
        <v>110.72</v>
      </c>
      <c r="BE1217" t="s">
        <v>835</v>
      </c>
      <c r="BF1217" t="s">
        <v>10948</v>
      </c>
      <c r="BG1217">
        <v>13.392000000000001</v>
      </c>
      <c r="BI1217" t="s">
        <v>1480</v>
      </c>
      <c r="BJ1217" t="s">
        <v>10948</v>
      </c>
      <c r="BK1217">
        <v>53.96</v>
      </c>
      <c r="BM1217" t="s">
        <v>2313</v>
      </c>
      <c r="BN1217" t="s">
        <v>10948</v>
      </c>
      <c r="BO1217" t="s">
        <v>12</v>
      </c>
      <c r="BP1217">
        <v>23.696000000000002</v>
      </c>
    </row>
    <row r="1218" spans="1:68" x14ac:dyDescent="0.25">
      <c r="A1218" t="s">
        <v>1580</v>
      </c>
      <c r="B1218" t="s">
        <v>10948</v>
      </c>
      <c r="C1218" t="s">
        <v>55</v>
      </c>
      <c r="D1218">
        <v>155.94800000000001</v>
      </c>
      <c r="H1218" s="1">
        <v>43076</v>
      </c>
      <c r="I1218">
        <v>2916.5139999999997</v>
      </c>
      <c r="K1218" s="1">
        <v>43076</v>
      </c>
      <c r="L1218">
        <v>2916.5139999999997</v>
      </c>
      <c r="N1218" s="1">
        <v>41672</v>
      </c>
      <c r="O1218">
        <v>211.64600000000002</v>
      </c>
      <c r="Q1218" s="1">
        <v>43021</v>
      </c>
      <c r="R1218">
        <v>8405.8019999999997</v>
      </c>
      <c r="T1218" s="1">
        <v>41678</v>
      </c>
      <c r="U1218">
        <v>14.56</v>
      </c>
      <c r="Y1218" t="s">
        <v>561</v>
      </c>
      <c r="Z1218">
        <v>2015.8400000000001</v>
      </c>
      <c r="AB1218" t="s">
        <v>3015</v>
      </c>
      <c r="AC1218">
        <v>7834.4000000000005</v>
      </c>
      <c r="AE1218" t="s">
        <v>3103</v>
      </c>
      <c r="AF1218">
        <v>858.88199999999995</v>
      </c>
      <c r="AJ1218" t="s">
        <v>3015</v>
      </c>
      <c r="AK1218">
        <v>7834.4000000000005</v>
      </c>
      <c r="AN1218" t="s">
        <v>561</v>
      </c>
      <c r="AO1218">
        <v>2015.8400000000001</v>
      </c>
      <c r="AQ1218" t="s">
        <v>561</v>
      </c>
      <c r="AR1218">
        <v>2015.8400000000001</v>
      </c>
      <c r="AV1218" t="s">
        <v>561</v>
      </c>
      <c r="AW1218">
        <v>2015.8400000000001</v>
      </c>
      <c r="BA1218" t="s">
        <v>1103</v>
      </c>
      <c r="BB1218" t="s">
        <v>10948</v>
      </c>
      <c r="BC1218">
        <v>80.316000000000003</v>
      </c>
      <c r="BE1218" t="s">
        <v>704</v>
      </c>
      <c r="BF1218" t="s">
        <v>10948</v>
      </c>
      <c r="BG1218">
        <v>13.36</v>
      </c>
      <c r="BI1218" t="s">
        <v>1704</v>
      </c>
      <c r="BJ1218" t="s">
        <v>10948</v>
      </c>
      <c r="BK1218">
        <v>110.72</v>
      </c>
      <c r="BM1218" t="s">
        <v>2792</v>
      </c>
      <c r="BN1218" t="s">
        <v>10948</v>
      </c>
      <c r="BO1218" t="s">
        <v>12</v>
      </c>
      <c r="BP1218">
        <v>43.26</v>
      </c>
    </row>
    <row r="1219" spans="1:68" x14ac:dyDescent="0.25">
      <c r="C1219" t="s">
        <v>79</v>
      </c>
      <c r="D1219">
        <v>137.95400000000001</v>
      </c>
      <c r="H1219" s="1">
        <v>43077</v>
      </c>
      <c r="I1219">
        <v>7643.0410000000002</v>
      </c>
      <c r="K1219" s="1">
        <v>43077</v>
      </c>
      <c r="L1219">
        <v>7643.0410000000002</v>
      </c>
      <c r="N1219" s="1">
        <v>41671</v>
      </c>
      <c r="O1219">
        <v>468.90000000000003</v>
      </c>
      <c r="Q1219" s="1">
        <v>42968</v>
      </c>
      <c r="R1219">
        <v>8551.0540000000019</v>
      </c>
      <c r="T1219" s="1">
        <v>41803</v>
      </c>
      <c r="U1219">
        <v>14.52</v>
      </c>
      <c r="Y1219" t="s">
        <v>420</v>
      </c>
      <c r="Z1219">
        <v>4886.46</v>
      </c>
      <c r="AB1219" t="s">
        <v>561</v>
      </c>
      <c r="AC1219">
        <v>2015.8400000000001</v>
      </c>
      <c r="AE1219" t="s">
        <v>726</v>
      </c>
      <c r="AF1219">
        <v>1426.3080000000004</v>
      </c>
      <c r="AJ1219" t="s">
        <v>561</v>
      </c>
      <c r="AK1219">
        <v>2015.8400000000001</v>
      </c>
      <c r="AN1219" t="s">
        <v>420</v>
      </c>
      <c r="AO1219">
        <v>4886.46</v>
      </c>
      <c r="AQ1219" t="s">
        <v>420</v>
      </c>
      <c r="AR1219">
        <v>4886.46</v>
      </c>
      <c r="AV1219" t="s">
        <v>420</v>
      </c>
      <c r="AW1219">
        <v>4886.46</v>
      </c>
      <c r="BA1219" t="s">
        <v>2831</v>
      </c>
      <c r="BB1219" t="s">
        <v>10948</v>
      </c>
      <c r="BC1219">
        <v>184.41</v>
      </c>
      <c r="BE1219" t="s">
        <v>3167</v>
      </c>
      <c r="BF1219" t="s">
        <v>10948</v>
      </c>
      <c r="BG1219">
        <v>13.344000000000001</v>
      </c>
      <c r="BI1219" t="s">
        <v>1103</v>
      </c>
      <c r="BJ1219" t="s">
        <v>10948</v>
      </c>
      <c r="BK1219">
        <v>80.316000000000003</v>
      </c>
      <c r="BM1219" t="s">
        <v>3125</v>
      </c>
      <c r="BN1219" t="s">
        <v>10948</v>
      </c>
      <c r="BO1219" t="s">
        <v>12</v>
      </c>
      <c r="BP1219">
        <v>3040</v>
      </c>
    </row>
    <row r="1220" spans="1:68" x14ac:dyDescent="0.25">
      <c r="C1220" t="s">
        <v>12</v>
      </c>
      <c r="D1220">
        <v>179.94</v>
      </c>
      <c r="H1220" s="1">
        <v>43078</v>
      </c>
      <c r="I1220">
        <v>5470.3900000000012</v>
      </c>
      <c r="K1220" s="1">
        <v>43078</v>
      </c>
      <c r="L1220">
        <v>5470.3900000000012</v>
      </c>
      <c r="N1220" s="1">
        <v>41670</v>
      </c>
      <c r="O1220">
        <v>290.666</v>
      </c>
      <c r="Q1220" s="1">
        <v>42442</v>
      </c>
      <c r="R1220">
        <v>8866.8819999999996</v>
      </c>
      <c r="T1220" s="1">
        <v>42028</v>
      </c>
      <c r="U1220">
        <v>13.120000000000001</v>
      </c>
      <c r="Y1220" t="s">
        <v>2049</v>
      </c>
      <c r="Z1220">
        <v>723.84199999999998</v>
      </c>
      <c r="AB1220" t="s">
        <v>420</v>
      </c>
      <c r="AC1220">
        <v>4886.46</v>
      </c>
      <c r="AE1220" t="s">
        <v>2054</v>
      </c>
      <c r="AF1220">
        <v>2612.1959999999999</v>
      </c>
      <c r="AJ1220" t="s">
        <v>420</v>
      </c>
      <c r="AK1220">
        <v>4886.46</v>
      </c>
      <c r="AN1220" t="s">
        <v>2049</v>
      </c>
      <c r="AO1220">
        <v>723.84199999999998</v>
      </c>
      <c r="AQ1220" t="s">
        <v>2049</v>
      </c>
      <c r="AR1220">
        <v>723.84199999999998</v>
      </c>
      <c r="AV1220" t="s">
        <v>2049</v>
      </c>
      <c r="AW1220">
        <v>723.84199999999998</v>
      </c>
      <c r="BA1220" t="s">
        <v>977</v>
      </c>
      <c r="BB1220" t="s">
        <v>10948</v>
      </c>
      <c r="BC1220">
        <v>25.299999999999997</v>
      </c>
      <c r="BE1220" t="s">
        <v>1447</v>
      </c>
      <c r="BF1220" t="s">
        <v>10948</v>
      </c>
      <c r="BG1220">
        <v>13.28</v>
      </c>
      <c r="BI1220" t="s">
        <v>2831</v>
      </c>
      <c r="BJ1220" t="s">
        <v>10948</v>
      </c>
      <c r="BK1220">
        <v>184.41</v>
      </c>
      <c r="BM1220" t="s">
        <v>793</v>
      </c>
      <c r="BN1220" t="s">
        <v>10948</v>
      </c>
      <c r="BO1220" t="s">
        <v>12</v>
      </c>
      <c r="BP1220">
        <v>959.96800000000007</v>
      </c>
    </row>
    <row r="1221" spans="1:68" x14ac:dyDescent="0.25">
      <c r="A1221" t="s">
        <v>3111</v>
      </c>
      <c r="B1221" t="s">
        <v>10948</v>
      </c>
      <c r="C1221" t="s">
        <v>79</v>
      </c>
      <c r="D1221">
        <v>255.98400000000004</v>
      </c>
      <c r="H1221" s="1">
        <v>43079</v>
      </c>
      <c r="I1221">
        <v>3873.5589999999997</v>
      </c>
      <c r="K1221" s="1">
        <v>43079</v>
      </c>
      <c r="L1221">
        <v>3873.5589999999997</v>
      </c>
      <c r="N1221" s="1">
        <v>41669</v>
      </c>
      <c r="O1221">
        <v>240.5</v>
      </c>
      <c r="Q1221" s="1">
        <v>42402</v>
      </c>
      <c r="R1221">
        <v>8996.7839999999997</v>
      </c>
      <c r="T1221" s="1">
        <v>42333</v>
      </c>
      <c r="U1221">
        <v>13.120000000000001</v>
      </c>
      <c r="Y1221" t="s">
        <v>696</v>
      </c>
      <c r="Z1221">
        <v>1119.1949999999999</v>
      </c>
      <c r="AB1221" t="s">
        <v>2049</v>
      </c>
      <c r="AC1221">
        <v>723.84199999999998</v>
      </c>
      <c r="AE1221" t="s">
        <v>1353</v>
      </c>
      <c r="AF1221">
        <v>1187.56</v>
      </c>
      <c r="AJ1221" t="s">
        <v>2049</v>
      </c>
      <c r="AK1221">
        <v>723.84199999999998</v>
      </c>
      <c r="AN1221" t="s">
        <v>696</v>
      </c>
      <c r="AO1221">
        <v>1119.1949999999999</v>
      </c>
      <c r="AQ1221" t="s">
        <v>696</v>
      </c>
      <c r="AR1221">
        <v>1119.1949999999999</v>
      </c>
      <c r="AV1221" t="s">
        <v>696</v>
      </c>
      <c r="AW1221">
        <v>1119.1949999999999</v>
      </c>
      <c r="BA1221" t="s">
        <v>400</v>
      </c>
      <c r="BB1221" t="s">
        <v>10948</v>
      </c>
      <c r="BC1221">
        <v>127.24799999999999</v>
      </c>
      <c r="BE1221" t="s">
        <v>1932</v>
      </c>
      <c r="BF1221" t="s">
        <v>10948</v>
      </c>
      <c r="BG1221">
        <v>13.064</v>
      </c>
      <c r="BI1221" t="s">
        <v>977</v>
      </c>
      <c r="BJ1221" t="s">
        <v>10948</v>
      </c>
      <c r="BK1221">
        <v>25.299999999999997</v>
      </c>
      <c r="BM1221" t="s">
        <v>1371</v>
      </c>
      <c r="BN1221" t="s">
        <v>10948</v>
      </c>
      <c r="BO1221" t="s">
        <v>12</v>
      </c>
      <c r="BP1221">
        <v>62.192000000000007</v>
      </c>
    </row>
    <row r="1222" spans="1:68" x14ac:dyDescent="0.25">
      <c r="C1222" t="s">
        <v>21</v>
      </c>
      <c r="D1222">
        <v>479.97</v>
      </c>
      <c r="H1222" s="1">
        <v>43080</v>
      </c>
      <c r="I1222">
        <v>2823.9650000000006</v>
      </c>
      <c r="K1222" s="1">
        <v>43080</v>
      </c>
      <c r="L1222">
        <v>2823.9650000000006</v>
      </c>
      <c r="N1222" s="1">
        <v>41667</v>
      </c>
      <c r="O1222">
        <v>3.9280000000000004</v>
      </c>
      <c r="Q1222" s="1">
        <v>42476</v>
      </c>
      <c r="R1222">
        <v>9335.0859999999975</v>
      </c>
      <c r="T1222" s="1">
        <v>42314</v>
      </c>
      <c r="U1222">
        <v>11.481000000000002</v>
      </c>
      <c r="Y1222" t="s">
        <v>2136</v>
      </c>
      <c r="Z1222">
        <v>2740.1970000000001</v>
      </c>
      <c r="AB1222" t="s">
        <v>696</v>
      </c>
      <c r="AC1222">
        <v>1119.1949999999999</v>
      </c>
      <c r="AE1222" t="s">
        <v>769</v>
      </c>
      <c r="AF1222">
        <v>386.75400000000002</v>
      </c>
      <c r="AJ1222" t="s">
        <v>696</v>
      </c>
      <c r="AK1222">
        <v>1119.1949999999999</v>
      </c>
      <c r="AN1222" t="s">
        <v>2136</v>
      </c>
      <c r="AO1222">
        <v>2740.1970000000001</v>
      </c>
      <c r="AQ1222" t="s">
        <v>2136</v>
      </c>
      <c r="AR1222">
        <v>2740.1970000000001</v>
      </c>
      <c r="AV1222" t="s">
        <v>2136</v>
      </c>
      <c r="AW1222">
        <v>2740.1970000000001</v>
      </c>
      <c r="BA1222" t="s">
        <v>2243</v>
      </c>
      <c r="BB1222" t="s">
        <v>10948</v>
      </c>
      <c r="BC1222">
        <v>431.94</v>
      </c>
      <c r="BE1222" t="s">
        <v>3073</v>
      </c>
      <c r="BF1222" t="s">
        <v>10948</v>
      </c>
      <c r="BG1222">
        <v>12.99</v>
      </c>
      <c r="BI1222" t="s">
        <v>400</v>
      </c>
      <c r="BJ1222" t="s">
        <v>10948</v>
      </c>
      <c r="BK1222">
        <v>127.24799999999999</v>
      </c>
      <c r="BM1222" t="s">
        <v>1113</v>
      </c>
      <c r="BN1222" t="s">
        <v>10948</v>
      </c>
      <c r="BO1222" t="s">
        <v>12</v>
      </c>
      <c r="BP1222">
        <v>244.768</v>
      </c>
    </row>
    <row r="1223" spans="1:68" x14ac:dyDescent="0.25">
      <c r="A1223" t="s">
        <v>1079</v>
      </c>
      <c r="B1223" t="s">
        <v>10948</v>
      </c>
      <c r="C1223" t="s">
        <v>55</v>
      </c>
      <c r="D1223">
        <v>171.96</v>
      </c>
      <c r="H1223" s="1">
        <v>43082</v>
      </c>
      <c r="I1223">
        <v>580.93600000000004</v>
      </c>
      <c r="K1223" s="1">
        <v>43082</v>
      </c>
      <c r="L1223">
        <v>580.93600000000004</v>
      </c>
      <c r="N1223" s="1">
        <v>41666</v>
      </c>
      <c r="O1223">
        <v>426.67</v>
      </c>
      <c r="Q1223" s="1">
        <v>41901</v>
      </c>
      <c r="R1223">
        <v>9338.6370000000006</v>
      </c>
      <c r="T1223" s="1">
        <v>41693</v>
      </c>
      <c r="U1223">
        <v>11.364000000000001</v>
      </c>
      <c r="Y1223" t="s">
        <v>2809</v>
      </c>
      <c r="Z1223">
        <v>540.80399999999997</v>
      </c>
      <c r="AB1223" t="s">
        <v>2136</v>
      </c>
      <c r="AC1223">
        <v>2740.1970000000001</v>
      </c>
      <c r="AE1223" t="s">
        <v>2177</v>
      </c>
      <c r="AF1223">
        <v>244.28800000000001</v>
      </c>
      <c r="AJ1223" t="s">
        <v>2136</v>
      </c>
      <c r="AK1223">
        <v>2740.1970000000001</v>
      </c>
      <c r="AN1223" t="s">
        <v>2809</v>
      </c>
      <c r="AO1223">
        <v>540.80399999999997</v>
      </c>
      <c r="AQ1223" t="s">
        <v>2809</v>
      </c>
      <c r="AR1223">
        <v>540.80399999999997</v>
      </c>
      <c r="AV1223" t="s">
        <v>2809</v>
      </c>
      <c r="AW1223">
        <v>540.80399999999997</v>
      </c>
      <c r="BA1223" t="s">
        <v>3190</v>
      </c>
      <c r="BB1223" t="s">
        <v>10948</v>
      </c>
      <c r="BC1223">
        <v>59.34</v>
      </c>
      <c r="BE1223" t="s">
        <v>3043</v>
      </c>
      <c r="BF1223" t="s">
        <v>10948</v>
      </c>
      <c r="BG1223">
        <v>12.96</v>
      </c>
      <c r="BI1223" t="s">
        <v>2243</v>
      </c>
      <c r="BJ1223" t="s">
        <v>10948</v>
      </c>
      <c r="BK1223">
        <v>431.94</v>
      </c>
      <c r="BM1223" t="s">
        <v>1717</v>
      </c>
      <c r="BN1223" t="s">
        <v>10948</v>
      </c>
      <c r="BO1223" t="s">
        <v>12</v>
      </c>
      <c r="BP1223">
        <v>187.05600000000001</v>
      </c>
    </row>
    <row r="1224" spans="1:68" x14ac:dyDescent="0.25">
      <c r="A1224" t="s">
        <v>2111</v>
      </c>
      <c r="B1224" t="s">
        <v>10948</v>
      </c>
      <c r="C1224" t="s">
        <v>55</v>
      </c>
      <c r="D1224">
        <v>499.95</v>
      </c>
      <c r="H1224" s="1">
        <v>43083</v>
      </c>
      <c r="I1224">
        <v>3897.7139999999999</v>
      </c>
      <c r="K1224" s="1">
        <v>43083</v>
      </c>
      <c r="L1224">
        <v>3897.7139999999999</v>
      </c>
      <c r="N1224" s="1">
        <v>41665</v>
      </c>
      <c r="O1224">
        <v>1097.25</v>
      </c>
      <c r="Q1224" s="1">
        <v>42980</v>
      </c>
      <c r="R1224">
        <v>9354.8539999999994</v>
      </c>
      <c r="T1224" s="1">
        <v>42459</v>
      </c>
      <c r="U1224">
        <v>11.34</v>
      </c>
      <c r="Y1224" t="s">
        <v>2945</v>
      </c>
      <c r="Z1224">
        <v>1072.3440000000001</v>
      </c>
      <c r="AB1224" t="s">
        <v>2809</v>
      </c>
      <c r="AC1224">
        <v>540.80399999999997</v>
      </c>
      <c r="AE1224" t="s">
        <v>2634</v>
      </c>
      <c r="AF1224">
        <v>665.67600000000004</v>
      </c>
      <c r="AJ1224" t="s">
        <v>2809</v>
      </c>
      <c r="AK1224">
        <v>540.80399999999997</v>
      </c>
      <c r="AN1224" t="s">
        <v>2945</v>
      </c>
      <c r="AO1224">
        <v>1072.3440000000001</v>
      </c>
      <c r="AQ1224" t="s">
        <v>2945</v>
      </c>
      <c r="AR1224">
        <v>1072.3440000000001</v>
      </c>
      <c r="AV1224" t="s">
        <v>2945</v>
      </c>
      <c r="AW1224">
        <v>1072.3440000000001</v>
      </c>
      <c r="BA1224" t="s">
        <v>147</v>
      </c>
      <c r="BB1224" t="s">
        <v>10948</v>
      </c>
      <c r="BC1224">
        <v>45.056000000000004</v>
      </c>
      <c r="BE1224" t="s">
        <v>1072</v>
      </c>
      <c r="BF1224" t="s">
        <v>10948</v>
      </c>
      <c r="BG1224">
        <v>12.96</v>
      </c>
      <c r="BI1224" t="s">
        <v>3190</v>
      </c>
      <c r="BJ1224" t="s">
        <v>10948</v>
      </c>
      <c r="BK1224">
        <v>59.34</v>
      </c>
      <c r="BM1224" t="s">
        <v>2691</v>
      </c>
      <c r="BN1224" t="s">
        <v>10948</v>
      </c>
      <c r="BO1224" t="s">
        <v>12</v>
      </c>
      <c r="BP1224">
        <v>254.05800000000002</v>
      </c>
    </row>
    <row r="1225" spans="1:68" x14ac:dyDescent="0.25">
      <c r="C1225" t="s">
        <v>21</v>
      </c>
      <c r="D1225">
        <v>99.99</v>
      </c>
      <c r="H1225" s="1">
        <v>43084</v>
      </c>
      <c r="I1225">
        <v>306.88800000000003</v>
      </c>
      <c r="K1225" s="1">
        <v>43084</v>
      </c>
      <c r="L1225">
        <v>306.88800000000003</v>
      </c>
      <c r="N1225" s="1">
        <v>41662</v>
      </c>
      <c r="O1225">
        <v>46.019999999999996</v>
      </c>
      <c r="Q1225" s="1">
        <v>42964</v>
      </c>
      <c r="R1225">
        <v>9517.2880000000005</v>
      </c>
      <c r="T1225" s="1">
        <v>42142</v>
      </c>
      <c r="U1225">
        <v>10.86</v>
      </c>
      <c r="Y1225" t="s">
        <v>1102</v>
      </c>
      <c r="Z1225">
        <v>424.90000000000009</v>
      </c>
      <c r="AB1225" t="s">
        <v>2945</v>
      </c>
      <c r="AC1225">
        <v>1072.3440000000001</v>
      </c>
      <c r="AE1225" t="s">
        <v>219</v>
      </c>
      <c r="AF1225">
        <v>759.12199999999996</v>
      </c>
      <c r="AJ1225" t="s">
        <v>2945</v>
      </c>
      <c r="AK1225">
        <v>1072.3440000000001</v>
      </c>
      <c r="AN1225" t="s">
        <v>1102</v>
      </c>
      <c r="AO1225">
        <v>424.90000000000009</v>
      </c>
      <c r="AQ1225" t="s">
        <v>1102</v>
      </c>
      <c r="AR1225">
        <v>424.90000000000009</v>
      </c>
      <c r="AV1225" t="s">
        <v>1102</v>
      </c>
      <c r="AW1225">
        <v>424.90000000000009</v>
      </c>
      <c r="BA1225" t="s">
        <v>221</v>
      </c>
      <c r="BB1225" t="s">
        <v>10948</v>
      </c>
      <c r="BC1225">
        <v>35.298000000000002</v>
      </c>
      <c r="BE1225" t="s">
        <v>2939</v>
      </c>
      <c r="BF1225" t="s">
        <v>10948</v>
      </c>
      <c r="BG1225">
        <v>12.96</v>
      </c>
      <c r="BI1225" t="s">
        <v>147</v>
      </c>
      <c r="BJ1225" t="s">
        <v>10948</v>
      </c>
      <c r="BK1225">
        <v>45.056000000000004</v>
      </c>
      <c r="BM1225" t="s">
        <v>1694</v>
      </c>
      <c r="BN1225" t="s">
        <v>10948</v>
      </c>
      <c r="BO1225" t="s">
        <v>12</v>
      </c>
      <c r="BP1225">
        <v>27.018000000000008</v>
      </c>
    </row>
    <row r="1226" spans="1:68" x14ac:dyDescent="0.25">
      <c r="A1226" t="s">
        <v>3060</v>
      </c>
      <c r="B1226" t="s">
        <v>10948</v>
      </c>
      <c r="C1226" t="s">
        <v>79</v>
      </c>
      <c r="D1226">
        <v>99.98</v>
      </c>
      <c r="H1226" s="1">
        <v>43085</v>
      </c>
      <c r="I1226">
        <v>858.70200000000011</v>
      </c>
      <c r="K1226" s="1">
        <v>43085</v>
      </c>
      <c r="L1226">
        <v>858.70200000000011</v>
      </c>
      <c r="N1226" s="1">
        <v>41660</v>
      </c>
      <c r="O1226">
        <v>25.248000000000001</v>
      </c>
      <c r="Q1226" s="1">
        <v>43071</v>
      </c>
      <c r="R1226">
        <v>9951.1820000000007</v>
      </c>
      <c r="T1226" s="1">
        <v>43075</v>
      </c>
      <c r="U1226">
        <v>10.68</v>
      </c>
      <c r="Y1226" t="s">
        <v>2083</v>
      </c>
      <c r="Z1226">
        <v>1912.308</v>
      </c>
      <c r="AB1226" t="s">
        <v>1102</v>
      </c>
      <c r="AC1226">
        <v>424.90000000000009</v>
      </c>
      <c r="AE1226" t="s">
        <v>1334</v>
      </c>
      <c r="AF1226">
        <v>77.903999999999996</v>
      </c>
      <c r="AJ1226" t="s">
        <v>1102</v>
      </c>
      <c r="AK1226">
        <v>424.90000000000009</v>
      </c>
      <c r="AN1226" t="s">
        <v>2083</v>
      </c>
      <c r="AO1226">
        <v>1912.308</v>
      </c>
      <c r="AQ1226" t="s">
        <v>2083</v>
      </c>
      <c r="AR1226">
        <v>1912.308</v>
      </c>
      <c r="AV1226" t="s">
        <v>2083</v>
      </c>
      <c r="AW1226">
        <v>1912.308</v>
      </c>
      <c r="BA1226" t="s">
        <v>1501</v>
      </c>
      <c r="BB1226" t="s">
        <v>10948</v>
      </c>
      <c r="BC1226">
        <v>137.81399999999999</v>
      </c>
      <c r="BE1226" t="s">
        <v>2567</v>
      </c>
      <c r="BF1226" t="s">
        <v>10948</v>
      </c>
      <c r="BG1226">
        <v>12.96</v>
      </c>
      <c r="BI1226" t="s">
        <v>221</v>
      </c>
      <c r="BJ1226" t="s">
        <v>10948</v>
      </c>
      <c r="BK1226">
        <v>35.298000000000002</v>
      </c>
      <c r="BM1226" t="s">
        <v>2421</v>
      </c>
      <c r="BN1226" t="s">
        <v>10948</v>
      </c>
      <c r="BO1226" t="s">
        <v>12</v>
      </c>
      <c r="BP1226">
        <v>27.882000000000005</v>
      </c>
    </row>
    <row r="1227" spans="1:68" x14ac:dyDescent="0.25">
      <c r="C1227" t="s">
        <v>12</v>
      </c>
      <c r="D1227">
        <v>249.95000000000002</v>
      </c>
      <c r="H1227" s="1">
        <v>43086</v>
      </c>
      <c r="I1227">
        <v>2027.7579999999998</v>
      </c>
      <c r="K1227" s="1">
        <v>43086</v>
      </c>
      <c r="L1227">
        <v>2027.7579999999998</v>
      </c>
      <c r="N1227" s="1">
        <v>41659</v>
      </c>
      <c r="O1227">
        <v>2673.87</v>
      </c>
      <c r="Q1227" s="1">
        <v>42729</v>
      </c>
      <c r="R1227">
        <v>10488.055</v>
      </c>
      <c r="T1227" s="1">
        <v>41650</v>
      </c>
      <c r="U1227">
        <v>9.94</v>
      </c>
      <c r="Y1227" t="s">
        <v>795</v>
      </c>
      <c r="Z1227">
        <v>2970.0590000000002</v>
      </c>
      <c r="AB1227" t="s">
        <v>2083</v>
      </c>
      <c r="AC1227">
        <v>1912.308</v>
      </c>
      <c r="AE1227" t="s">
        <v>935</v>
      </c>
      <c r="AF1227">
        <v>37.164000000000001</v>
      </c>
      <c r="AJ1227" t="s">
        <v>2083</v>
      </c>
      <c r="AK1227">
        <v>1912.308</v>
      </c>
      <c r="AN1227" t="s">
        <v>795</v>
      </c>
      <c r="AO1227">
        <v>2970.0590000000002</v>
      </c>
      <c r="AQ1227" t="s">
        <v>795</v>
      </c>
      <c r="AR1227">
        <v>2970.0590000000002</v>
      </c>
      <c r="AV1227" t="s">
        <v>795</v>
      </c>
      <c r="AW1227">
        <v>2970.0590000000002</v>
      </c>
      <c r="BA1227" t="s">
        <v>2316</v>
      </c>
      <c r="BB1227" t="s">
        <v>10948</v>
      </c>
      <c r="BC1227">
        <v>114.94800000000001</v>
      </c>
      <c r="BE1227" t="s">
        <v>533</v>
      </c>
      <c r="BF1227" t="s">
        <v>10948</v>
      </c>
      <c r="BG1227">
        <v>12.96</v>
      </c>
      <c r="BI1227" t="s">
        <v>1501</v>
      </c>
      <c r="BJ1227" t="s">
        <v>10948</v>
      </c>
      <c r="BK1227">
        <v>137.81399999999999</v>
      </c>
      <c r="BM1227" t="s">
        <v>2133</v>
      </c>
      <c r="BN1227" t="s">
        <v>10948</v>
      </c>
      <c r="BO1227" t="s">
        <v>12</v>
      </c>
      <c r="BP1227">
        <v>569.42200000000003</v>
      </c>
    </row>
    <row r="1228" spans="1:68" x14ac:dyDescent="0.25">
      <c r="A1228" t="s">
        <v>358</v>
      </c>
      <c r="B1228" t="s">
        <v>10948</v>
      </c>
      <c r="C1228" t="s">
        <v>79</v>
      </c>
      <c r="D1228">
        <v>254.96999999999997</v>
      </c>
      <c r="H1228" s="1">
        <v>43087</v>
      </c>
      <c r="I1228">
        <v>3645.9110000000005</v>
      </c>
      <c r="K1228" s="1">
        <v>43087</v>
      </c>
      <c r="L1228">
        <v>3645.9110000000005</v>
      </c>
      <c r="N1228" s="1">
        <v>41658</v>
      </c>
      <c r="O1228">
        <v>378.59400000000005</v>
      </c>
      <c r="Q1228" s="1">
        <v>42513</v>
      </c>
      <c r="R1228">
        <v>10560.977999999999</v>
      </c>
      <c r="T1228" s="1">
        <v>41835</v>
      </c>
      <c r="U1228">
        <v>9.5100000000000016</v>
      </c>
      <c r="Y1228" t="s">
        <v>2012</v>
      </c>
      <c r="Z1228">
        <v>2904.1609999999996</v>
      </c>
      <c r="AB1228" t="s">
        <v>795</v>
      </c>
      <c r="AC1228">
        <v>2970.0590000000002</v>
      </c>
      <c r="AE1228" t="s">
        <v>886</v>
      </c>
      <c r="AF1228">
        <v>867.26000000000022</v>
      </c>
      <c r="AJ1228" t="s">
        <v>795</v>
      </c>
      <c r="AK1228">
        <v>2970.0590000000002</v>
      </c>
      <c r="AN1228" t="s">
        <v>2012</v>
      </c>
      <c r="AO1228">
        <v>2904.1609999999996</v>
      </c>
      <c r="AQ1228" t="s">
        <v>2012</v>
      </c>
      <c r="AR1228">
        <v>2904.1609999999996</v>
      </c>
      <c r="AV1228" t="s">
        <v>2012</v>
      </c>
      <c r="AW1228">
        <v>2904.1609999999996</v>
      </c>
      <c r="BA1228" t="s">
        <v>1959</v>
      </c>
      <c r="BB1228" t="s">
        <v>10948</v>
      </c>
      <c r="BC1228">
        <v>7.61</v>
      </c>
      <c r="BE1228" t="s">
        <v>3247</v>
      </c>
      <c r="BF1228" t="s">
        <v>10948</v>
      </c>
      <c r="BG1228">
        <v>12.96</v>
      </c>
      <c r="BI1228" t="s">
        <v>2316</v>
      </c>
      <c r="BJ1228" t="s">
        <v>10948</v>
      </c>
      <c r="BK1228">
        <v>114.94800000000001</v>
      </c>
      <c r="BM1228" t="s">
        <v>1447</v>
      </c>
      <c r="BN1228" t="s">
        <v>10948</v>
      </c>
      <c r="BO1228" t="s">
        <v>12</v>
      </c>
      <c r="BP1228">
        <v>13.28</v>
      </c>
    </row>
    <row r="1229" spans="1:68" x14ac:dyDescent="0.25">
      <c r="C1229" t="s">
        <v>21</v>
      </c>
      <c r="D1229">
        <v>254.96999999999997</v>
      </c>
      <c r="H1229" s="1">
        <v>43088</v>
      </c>
      <c r="I1229">
        <v>1895.9259999999999</v>
      </c>
      <c r="K1229" s="1">
        <v>43088</v>
      </c>
      <c r="L1229">
        <v>1895.9259999999999</v>
      </c>
      <c r="N1229" s="1">
        <v>41657</v>
      </c>
      <c r="O1229">
        <v>64.864000000000004</v>
      </c>
      <c r="Q1229" s="1">
        <v>41905</v>
      </c>
      <c r="R1229">
        <v>10662.337000000001</v>
      </c>
      <c r="T1229" s="1">
        <v>41686</v>
      </c>
      <c r="U1229">
        <v>9.0399999999999974</v>
      </c>
      <c r="Y1229" t="s">
        <v>1070</v>
      </c>
      <c r="Z1229">
        <v>3420.7704000000003</v>
      </c>
      <c r="AB1229" t="s">
        <v>2012</v>
      </c>
      <c r="AC1229">
        <v>2904.1609999999996</v>
      </c>
      <c r="AE1229" t="s">
        <v>2390</v>
      </c>
      <c r="AF1229">
        <v>66.56</v>
      </c>
      <c r="AJ1229" t="s">
        <v>2012</v>
      </c>
      <c r="AK1229">
        <v>2904.1609999999996</v>
      </c>
      <c r="AN1229" t="s">
        <v>1070</v>
      </c>
      <c r="AO1229">
        <v>3420.7704000000003</v>
      </c>
      <c r="AQ1229" t="s">
        <v>1070</v>
      </c>
      <c r="AR1229">
        <v>3420.7704000000003</v>
      </c>
      <c r="AV1229" t="s">
        <v>1070</v>
      </c>
      <c r="AW1229">
        <v>3420.7704000000003</v>
      </c>
      <c r="BA1229" t="s">
        <v>374</v>
      </c>
      <c r="BB1229" t="s">
        <v>10948</v>
      </c>
      <c r="BC1229">
        <v>19.36</v>
      </c>
      <c r="BE1229" t="s">
        <v>2434</v>
      </c>
      <c r="BF1229" t="s">
        <v>10948</v>
      </c>
      <c r="BG1229">
        <v>12.816000000000001</v>
      </c>
      <c r="BI1229" t="s">
        <v>1959</v>
      </c>
      <c r="BJ1229" t="s">
        <v>10948</v>
      </c>
      <c r="BK1229">
        <v>7.61</v>
      </c>
      <c r="BM1229" t="s">
        <v>657</v>
      </c>
      <c r="BN1229" t="s">
        <v>10948</v>
      </c>
      <c r="BO1229" t="s">
        <v>12</v>
      </c>
      <c r="BP1229">
        <v>316</v>
      </c>
    </row>
    <row r="1230" spans="1:68" x14ac:dyDescent="0.25">
      <c r="A1230" t="s">
        <v>791</v>
      </c>
      <c r="B1230" t="s">
        <v>10948</v>
      </c>
      <c r="C1230" t="s">
        <v>21</v>
      </c>
      <c r="D1230">
        <v>179.97</v>
      </c>
      <c r="H1230" s="1">
        <v>43089</v>
      </c>
      <c r="I1230">
        <v>377.73599999999999</v>
      </c>
      <c r="K1230" s="1">
        <v>43089</v>
      </c>
      <c r="L1230">
        <v>377.73599999999999</v>
      </c>
      <c r="N1230" s="1">
        <v>41655</v>
      </c>
      <c r="O1230">
        <v>299.964</v>
      </c>
      <c r="Q1230" s="1">
        <v>43043</v>
      </c>
      <c r="R1230">
        <v>10668.095999999998</v>
      </c>
      <c r="T1230" s="1">
        <v>41691</v>
      </c>
      <c r="U1230">
        <v>8.8499999999999979</v>
      </c>
      <c r="Y1230" t="s">
        <v>1910</v>
      </c>
      <c r="Z1230">
        <v>1646.9180000000001</v>
      </c>
      <c r="AB1230" t="s">
        <v>1070</v>
      </c>
      <c r="AC1230">
        <v>3420.7704000000003</v>
      </c>
      <c r="AE1230" t="s">
        <v>2775</v>
      </c>
      <c r="AF1230">
        <v>58.783999999999999</v>
      </c>
      <c r="AJ1230" t="s">
        <v>1070</v>
      </c>
      <c r="AK1230">
        <v>3420.7704000000003</v>
      </c>
      <c r="AN1230" t="s">
        <v>1910</v>
      </c>
      <c r="AO1230">
        <v>1646.9180000000001</v>
      </c>
      <c r="AQ1230" t="s">
        <v>1910</v>
      </c>
      <c r="AR1230">
        <v>1646.9180000000001</v>
      </c>
      <c r="AV1230" t="s">
        <v>1910</v>
      </c>
      <c r="AW1230">
        <v>1646.9180000000001</v>
      </c>
      <c r="BA1230" t="s">
        <v>1550</v>
      </c>
      <c r="BB1230" t="s">
        <v>10948</v>
      </c>
      <c r="BC1230">
        <v>1511.92</v>
      </c>
      <c r="BE1230" t="s">
        <v>92</v>
      </c>
      <c r="BF1230" t="s">
        <v>10948</v>
      </c>
      <c r="BG1230">
        <v>12.76</v>
      </c>
      <c r="BI1230" t="s">
        <v>374</v>
      </c>
      <c r="BJ1230" t="s">
        <v>10948</v>
      </c>
      <c r="BK1230">
        <v>19.36</v>
      </c>
      <c r="BM1230" t="s">
        <v>1551</v>
      </c>
      <c r="BN1230" t="s">
        <v>10948</v>
      </c>
      <c r="BO1230" t="s">
        <v>12</v>
      </c>
      <c r="BP1230">
        <v>1270.99</v>
      </c>
    </row>
    <row r="1231" spans="1:68" x14ac:dyDescent="0.25">
      <c r="A1231" t="s">
        <v>725</v>
      </c>
      <c r="B1231" t="s">
        <v>10948</v>
      </c>
      <c r="C1231" t="s">
        <v>55</v>
      </c>
      <c r="D1231">
        <v>159.56</v>
      </c>
      <c r="H1231" s="1">
        <v>43090</v>
      </c>
      <c r="I1231">
        <v>2140.94</v>
      </c>
      <c r="K1231" s="1">
        <v>43090</v>
      </c>
      <c r="L1231">
        <v>2140.94</v>
      </c>
      <c r="N1231" s="1">
        <v>41654</v>
      </c>
      <c r="O1231">
        <v>149.94999999999999</v>
      </c>
      <c r="Q1231" s="1">
        <v>42264</v>
      </c>
      <c r="R1231">
        <v>11525.005999999999</v>
      </c>
      <c r="T1231" s="1">
        <v>42123</v>
      </c>
      <c r="U1231">
        <v>7.9680000000000009</v>
      </c>
      <c r="Y1231" t="s">
        <v>2297</v>
      </c>
      <c r="Z1231">
        <v>2946.3667999999998</v>
      </c>
      <c r="AB1231" t="s">
        <v>1910</v>
      </c>
      <c r="AC1231">
        <v>1646.9180000000001</v>
      </c>
      <c r="AE1231" t="s">
        <v>831</v>
      </c>
      <c r="AF1231">
        <v>308.99199999999996</v>
      </c>
      <c r="AJ1231" t="s">
        <v>1910</v>
      </c>
      <c r="AK1231">
        <v>1646.9180000000001</v>
      </c>
      <c r="AN1231" t="s">
        <v>2297</v>
      </c>
      <c r="AO1231">
        <v>2946.3667999999998</v>
      </c>
      <c r="AQ1231" t="s">
        <v>2297</v>
      </c>
      <c r="AR1231">
        <v>2946.3667999999998</v>
      </c>
      <c r="AV1231" t="s">
        <v>2297</v>
      </c>
      <c r="AW1231">
        <v>2946.3667999999998</v>
      </c>
      <c r="BA1231" t="s">
        <v>1211</v>
      </c>
      <c r="BB1231" t="s">
        <v>10948</v>
      </c>
      <c r="BC1231">
        <v>40.527999999999999</v>
      </c>
      <c r="BE1231" t="s">
        <v>2581</v>
      </c>
      <c r="BF1231" t="s">
        <v>10948</v>
      </c>
      <c r="BG1231">
        <v>12.672000000000001</v>
      </c>
      <c r="BI1231" t="s">
        <v>1550</v>
      </c>
      <c r="BJ1231" t="s">
        <v>10948</v>
      </c>
      <c r="BK1231">
        <v>1511.92</v>
      </c>
      <c r="BM1231" t="s">
        <v>1030</v>
      </c>
      <c r="BN1231" t="s">
        <v>10948</v>
      </c>
      <c r="BO1231" t="s">
        <v>12</v>
      </c>
      <c r="BP1231">
        <v>64.864000000000004</v>
      </c>
    </row>
    <row r="1232" spans="1:68" x14ac:dyDescent="0.25">
      <c r="C1232" t="s">
        <v>12</v>
      </c>
      <c r="D1232">
        <v>191.47200000000001</v>
      </c>
      <c r="H1232" s="1">
        <v>43091</v>
      </c>
      <c r="I1232">
        <v>7442.0209999999979</v>
      </c>
      <c r="K1232" s="1">
        <v>43091</v>
      </c>
      <c r="L1232">
        <v>7442.0209999999979</v>
      </c>
      <c r="N1232" s="1">
        <v>41653</v>
      </c>
      <c r="O1232">
        <v>61.96</v>
      </c>
      <c r="Q1232" s="1">
        <v>41960</v>
      </c>
      <c r="R1232">
        <v>11544.274000000001</v>
      </c>
      <c r="T1232" s="1">
        <v>42367</v>
      </c>
      <c r="U1232">
        <v>6.36</v>
      </c>
      <c r="Y1232" t="s">
        <v>2139</v>
      </c>
      <c r="Z1232">
        <v>285.87</v>
      </c>
      <c r="AB1232" t="s">
        <v>2297</v>
      </c>
      <c r="AC1232">
        <v>2946.3667999999998</v>
      </c>
      <c r="AE1232" t="s">
        <v>3159</v>
      </c>
      <c r="AF1232">
        <v>97.812000000000012</v>
      </c>
      <c r="AJ1232" t="s">
        <v>2297</v>
      </c>
      <c r="AK1232">
        <v>2946.3667999999998</v>
      </c>
      <c r="AN1232" t="s">
        <v>2139</v>
      </c>
      <c r="AO1232">
        <v>285.87</v>
      </c>
      <c r="AQ1232" t="s">
        <v>2139</v>
      </c>
      <c r="AR1232">
        <v>285.87</v>
      </c>
      <c r="AV1232" t="s">
        <v>2139</v>
      </c>
      <c r="AW1232">
        <v>285.87</v>
      </c>
      <c r="BA1232" t="s">
        <v>1828</v>
      </c>
      <c r="BB1232" t="s">
        <v>10948</v>
      </c>
      <c r="BC1232">
        <v>11.34</v>
      </c>
      <c r="BE1232" t="s">
        <v>1100</v>
      </c>
      <c r="BF1232" t="s">
        <v>10948</v>
      </c>
      <c r="BG1232">
        <v>12.600000000000001</v>
      </c>
      <c r="BI1232" t="s">
        <v>1211</v>
      </c>
      <c r="BJ1232" t="s">
        <v>10948</v>
      </c>
      <c r="BK1232">
        <v>40.527999999999999</v>
      </c>
      <c r="BM1232" t="s">
        <v>2282</v>
      </c>
      <c r="BN1232" t="s">
        <v>10948</v>
      </c>
      <c r="BO1232" t="s">
        <v>12</v>
      </c>
      <c r="BP1232">
        <v>704.76</v>
      </c>
    </row>
    <row r="1233" spans="1:68" x14ac:dyDescent="0.25">
      <c r="A1233" t="s">
        <v>2222</v>
      </c>
      <c r="B1233" t="s">
        <v>10948</v>
      </c>
      <c r="C1233" t="s">
        <v>55</v>
      </c>
      <c r="D1233">
        <v>1287.45</v>
      </c>
      <c r="H1233" s="1">
        <v>43092</v>
      </c>
      <c r="I1233">
        <v>1926.7760000000001</v>
      </c>
      <c r="K1233" s="1">
        <v>43092</v>
      </c>
      <c r="L1233">
        <v>1926.7760000000001</v>
      </c>
      <c r="N1233" s="1">
        <v>41652</v>
      </c>
      <c r="O1233">
        <v>3553.7950000000001</v>
      </c>
      <c r="Q1233" s="1">
        <v>42721</v>
      </c>
      <c r="R1233">
        <v>12185.134</v>
      </c>
      <c r="T1233" s="1">
        <v>42473</v>
      </c>
      <c r="U1233">
        <v>6.12</v>
      </c>
      <c r="Y1233" t="s">
        <v>930</v>
      </c>
      <c r="Z1233">
        <v>384.84600000000006</v>
      </c>
      <c r="AB1233" t="s">
        <v>2139</v>
      </c>
      <c r="AC1233">
        <v>285.87</v>
      </c>
      <c r="AE1233" t="s">
        <v>429</v>
      </c>
      <c r="AF1233">
        <v>346.78800000000001</v>
      </c>
      <c r="AJ1233" t="s">
        <v>2139</v>
      </c>
      <c r="AK1233">
        <v>285.87</v>
      </c>
      <c r="AN1233" t="s">
        <v>930</v>
      </c>
      <c r="AO1233">
        <v>384.84600000000006</v>
      </c>
      <c r="AQ1233" t="s">
        <v>930</v>
      </c>
      <c r="AR1233">
        <v>384.84600000000006</v>
      </c>
      <c r="AV1233" t="s">
        <v>930</v>
      </c>
      <c r="AW1233">
        <v>384.84600000000006</v>
      </c>
      <c r="BA1233" t="s">
        <v>949</v>
      </c>
      <c r="BB1233" t="s">
        <v>10948</v>
      </c>
      <c r="BC1233">
        <v>354.4</v>
      </c>
      <c r="BE1233" t="s">
        <v>3045</v>
      </c>
      <c r="BF1233" t="s">
        <v>10948</v>
      </c>
      <c r="BG1233">
        <v>12.544000000000002</v>
      </c>
      <c r="BI1233" t="s">
        <v>1828</v>
      </c>
      <c r="BJ1233" t="s">
        <v>10948</v>
      </c>
      <c r="BK1233">
        <v>11.34</v>
      </c>
      <c r="BM1233" t="s">
        <v>2628</v>
      </c>
      <c r="BN1233" t="s">
        <v>10948</v>
      </c>
      <c r="BO1233" t="s">
        <v>12</v>
      </c>
      <c r="BP1233">
        <v>160.32</v>
      </c>
    </row>
    <row r="1234" spans="1:68" x14ac:dyDescent="0.25">
      <c r="C1234" t="s">
        <v>21</v>
      </c>
      <c r="D1234">
        <v>4119.84</v>
      </c>
      <c r="H1234" s="1">
        <v>43093</v>
      </c>
      <c r="I1234">
        <v>6233.0540000000001</v>
      </c>
      <c r="K1234" s="1">
        <v>43093</v>
      </c>
      <c r="L1234">
        <v>6233.0540000000001</v>
      </c>
      <c r="N1234" s="1">
        <v>41650</v>
      </c>
      <c r="O1234">
        <v>9.94</v>
      </c>
      <c r="Q1234" s="1">
        <v>42316</v>
      </c>
      <c r="R1234">
        <v>12196.996999999999</v>
      </c>
      <c r="T1234" s="1">
        <v>42501</v>
      </c>
      <c r="U1234">
        <v>5.98</v>
      </c>
      <c r="Y1234" t="s">
        <v>235</v>
      </c>
      <c r="Z1234">
        <v>133.12799999999999</v>
      </c>
      <c r="AB1234" t="s">
        <v>930</v>
      </c>
      <c r="AC1234">
        <v>384.84600000000006</v>
      </c>
      <c r="AE1234" t="s">
        <v>3166</v>
      </c>
      <c r="AF1234">
        <v>377.90999999999997</v>
      </c>
      <c r="AJ1234" t="s">
        <v>930</v>
      </c>
      <c r="AK1234">
        <v>384.84600000000006</v>
      </c>
      <c r="AN1234" t="s">
        <v>235</v>
      </c>
      <c r="AO1234">
        <v>133.12799999999999</v>
      </c>
      <c r="AQ1234" t="s">
        <v>235</v>
      </c>
      <c r="AR1234">
        <v>133.12799999999999</v>
      </c>
      <c r="AV1234" t="s">
        <v>235</v>
      </c>
      <c r="AW1234">
        <v>133.12799999999999</v>
      </c>
      <c r="BA1234" t="s">
        <v>2367</v>
      </c>
      <c r="BB1234" t="s">
        <v>10948</v>
      </c>
      <c r="BC1234">
        <v>122.79999999999998</v>
      </c>
      <c r="BE1234" t="s">
        <v>1649</v>
      </c>
      <c r="BF1234" t="s">
        <v>10948</v>
      </c>
      <c r="BG1234">
        <v>12.48</v>
      </c>
      <c r="BI1234" t="s">
        <v>949</v>
      </c>
      <c r="BJ1234" t="s">
        <v>10948</v>
      </c>
      <c r="BK1234">
        <v>354.4</v>
      </c>
      <c r="BM1234" t="s">
        <v>3012</v>
      </c>
      <c r="BN1234" t="s">
        <v>10948</v>
      </c>
      <c r="BO1234" t="s">
        <v>12</v>
      </c>
      <c r="BP1234">
        <v>203.92</v>
      </c>
    </row>
    <row r="1235" spans="1:68" x14ac:dyDescent="0.25">
      <c r="A1235" t="s">
        <v>1053</v>
      </c>
      <c r="B1235" t="s">
        <v>10948</v>
      </c>
      <c r="C1235" t="s">
        <v>79</v>
      </c>
      <c r="D1235">
        <v>431.97600000000006</v>
      </c>
      <c r="H1235" s="1">
        <v>43094</v>
      </c>
      <c r="I1235">
        <v>2698.9270000000001</v>
      </c>
      <c r="K1235" s="1">
        <v>43094</v>
      </c>
      <c r="L1235">
        <v>2698.9270000000001</v>
      </c>
      <c r="N1235" s="1">
        <v>41649</v>
      </c>
      <c r="O1235">
        <v>54.83</v>
      </c>
      <c r="Q1235" s="1">
        <v>43056</v>
      </c>
      <c r="R1235">
        <v>13694.882799999996</v>
      </c>
      <c r="T1235" s="1">
        <v>42354</v>
      </c>
      <c r="U1235">
        <v>4.9800000000000004</v>
      </c>
      <c r="Y1235" t="s">
        <v>3030</v>
      </c>
      <c r="Z1235">
        <v>689.77</v>
      </c>
      <c r="AB1235" t="s">
        <v>235</v>
      </c>
      <c r="AC1235">
        <v>133.12799999999999</v>
      </c>
      <c r="AE1235" t="s">
        <v>2417</v>
      </c>
      <c r="AF1235">
        <v>56.099999999999994</v>
      </c>
      <c r="AJ1235" t="s">
        <v>235</v>
      </c>
      <c r="AK1235">
        <v>133.12799999999999</v>
      </c>
      <c r="AN1235" t="s">
        <v>3030</v>
      </c>
      <c r="AO1235">
        <v>689.77</v>
      </c>
      <c r="AQ1235" t="s">
        <v>3030</v>
      </c>
      <c r="AR1235">
        <v>689.77</v>
      </c>
      <c r="AV1235" t="s">
        <v>3030</v>
      </c>
      <c r="AW1235">
        <v>689.77</v>
      </c>
      <c r="BA1235" t="s">
        <v>2033</v>
      </c>
      <c r="BB1235" t="s">
        <v>10948</v>
      </c>
      <c r="BC1235">
        <v>179.136</v>
      </c>
      <c r="BE1235" t="s">
        <v>1484</v>
      </c>
      <c r="BF1235" t="s">
        <v>10948</v>
      </c>
      <c r="BG1235">
        <v>12.419999999999998</v>
      </c>
      <c r="BI1235" t="s">
        <v>2367</v>
      </c>
      <c r="BJ1235" t="s">
        <v>10948</v>
      </c>
      <c r="BK1235">
        <v>122.79999999999998</v>
      </c>
      <c r="BM1235" t="s">
        <v>1969</v>
      </c>
      <c r="BN1235" t="s">
        <v>10948</v>
      </c>
      <c r="BO1235" t="s">
        <v>12</v>
      </c>
      <c r="BP1235">
        <v>315.77600000000007</v>
      </c>
    </row>
    <row r="1236" spans="1:68" x14ac:dyDescent="0.25">
      <c r="C1236" t="s">
        <v>12</v>
      </c>
      <c r="D1236">
        <v>431.97600000000006</v>
      </c>
      <c r="H1236" s="1">
        <v>43095</v>
      </c>
      <c r="I1236">
        <v>814.59399999999994</v>
      </c>
      <c r="K1236" s="1">
        <v>43095</v>
      </c>
      <c r="L1236">
        <v>814.59399999999994</v>
      </c>
      <c r="N1236" s="1">
        <v>41648</v>
      </c>
      <c r="O1236">
        <v>40.544000000000004</v>
      </c>
      <c r="Q1236" s="1">
        <v>41890</v>
      </c>
      <c r="R1236">
        <v>14228.427999999994</v>
      </c>
      <c r="T1236" s="1">
        <v>41913</v>
      </c>
      <c r="U1236">
        <v>4.71</v>
      </c>
      <c r="Y1236" t="s">
        <v>352</v>
      </c>
      <c r="Z1236">
        <v>1830.1480000000004</v>
      </c>
      <c r="AB1236" t="s">
        <v>3030</v>
      </c>
      <c r="AC1236">
        <v>689.77</v>
      </c>
      <c r="AE1236" t="s">
        <v>1170</v>
      </c>
      <c r="AF1236">
        <v>315.37200000000001</v>
      </c>
      <c r="AJ1236" t="s">
        <v>3030</v>
      </c>
      <c r="AK1236">
        <v>689.77</v>
      </c>
      <c r="AN1236" t="s">
        <v>352</v>
      </c>
      <c r="AO1236">
        <v>1830.1480000000004</v>
      </c>
      <c r="AQ1236" t="s">
        <v>352</v>
      </c>
      <c r="AR1236">
        <v>1830.1480000000004</v>
      </c>
      <c r="AV1236" t="s">
        <v>352</v>
      </c>
      <c r="AW1236">
        <v>1830.1480000000004</v>
      </c>
      <c r="BA1236" t="s">
        <v>2629</v>
      </c>
      <c r="BB1236" t="s">
        <v>10948</v>
      </c>
      <c r="BC1236">
        <v>105.52</v>
      </c>
      <c r="BE1236" t="s">
        <v>1157</v>
      </c>
      <c r="BF1236" t="s">
        <v>10948</v>
      </c>
      <c r="BG1236">
        <v>12.192</v>
      </c>
      <c r="BI1236" t="s">
        <v>2033</v>
      </c>
      <c r="BJ1236" t="s">
        <v>10948</v>
      </c>
      <c r="BK1236">
        <v>179.136</v>
      </c>
      <c r="BM1236" t="s">
        <v>1060</v>
      </c>
      <c r="BN1236" t="s">
        <v>10948</v>
      </c>
      <c r="BO1236" t="s">
        <v>12</v>
      </c>
      <c r="BP1236">
        <v>223.88799999999998</v>
      </c>
    </row>
    <row r="1237" spans="1:68" x14ac:dyDescent="0.25">
      <c r="C1237" t="s">
        <v>21</v>
      </c>
      <c r="D1237">
        <v>359.98</v>
      </c>
      <c r="H1237" s="1">
        <v>43096</v>
      </c>
      <c r="I1237">
        <v>177.636</v>
      </c>
      <c r="K1237" s="1">
        <v>43096</v>
      </c>
      <c r="L1237">
        <v>177.636</v>
      </c>
      <c r="N1237" s="1">
        <v>41646</v>
      </c>
      <c r="O1237">
        <v>87.158000000000001</v>
      </c>
      <c r="Q1237" s="1">
        <v>42817</v>
      </c>
      <c r="R1237">
        <v>14816.067999999999</v>
      </c>
      <c r="T1237" s="1">
        <v>41814</v>
      </c>
      <c r="U1237">
        <v>4.2720000000000002</v>
      </c>
      <c r="Y1237" t="s">
        <v>1880</v>
      </c>
      <c r="Z1237">
        <v>546.06000000000006</v>
      </c>
      <c r="AB1237" t="s">
        <v>352</v>
      </c>
      <c r="AC1237">
        <v>1830.1480000000004</v>
      </c>
      <c r="AE1237" t="s">
        <v>2388</v>
      </c>
      <c r="AF1237">
        <v>253.8</v>
      </c>
      <c r="AJ1237" t="s">
        <v>352</v>
      </c>
      <c r="AK1237">
        <v>1830.1480000000004</v>
      </c>
      <c r="AN1237" t="s">
        <v>1880</v>
      </c>
      <c r="AO1237">
        <v>546.06000000000006</v>
      </c>
      <c r="AQ1237" t="s">
        <v>1880</v>
      </c>
      <c r="AR1237">
        <v>546.06000000000006</v>
      </c>
      <c r="AV1237" t="s">
        <v>1880</v>
      </c>
      <c r="AW1237">
        <v>546.06000000000006</v>
      </c>
      <c r="BA1237" t="s">
        <v>2960</v>
      </c>
      <c r="BB1237" t="s">
        <v>10948</v>
      </c>
      <c r="BC1237">
        <v>19.98</v>
      </c>
      <c r="BE1237" t="s">
        <v>133</v>
      </c>
      <c r="BF1237" t="s">
        <v>10948</v>
      </c>
      <c r="BG1237">
        <v>12.077999999999999</v>
      </c>
      <c r="BI1237" t="s">
        <v>2629</v>
      </c>
      <c r="BJ1237" t="s">
        <v>10948</v>
      </c>
      <c r="BK1237">
        <v>105.52</v>
      </c>
      <c r="BM1237" t="s">
        <v>2645</v>
      </c>
      <c r="BN1237" t="s">
        <v>10948</v>
      </c>
      <c r="BO1237" t="s">
        <v>12</v>
      </c>
      <c r="BP1237">
        <v>16.72</v>
      </c>
    </row>
    <row r="1238" spans="1:68" x14ac:dyDescent="0.25">
      <c r="A1238" t="s">
        <v>2254</v>
      </c>
      <c r="B1238" t="s">
        <v>10948</v>
      </c>
      <c r="C1238" t="s">
        <v>12</v>
      </c>
      <c r="D1238">
        <v>1319.96</v>
      </c>
      <c r="H1238" s="1">
        <v>43097</v>
      </c>
      <c r="I1238">
        <v>1657.3508000000006</v>
      </c>
      <c r="K1238" s="1">
        <v>43097</v>
      </c>
      <c r="L1238">
        <v>1657.3508000000006</v>
      </c>
      <c r="N1238" s="1">
        <v>41645</v>
      </c>
      <c r="O1238">
        <v>4407.1000000000004</v>
      </c>
      <c r="Q1238" s="1">
        <v>43030</v>
      </c>
      <c r="R1238">
        <v>15158.877000000002</v>
      </c>
      <c r="T1238" s="1">
        <v>41667</v>
      </c>
      <c r="U1238">
        <v>3.9280000000000004</v>
      </c>
      <c r="Y1238" t="s">
        <v>379</v>
      </c>
      <c r="Z1238">
        <v>573.64800000000002</v>
      </c>
      <c r="AB1238" t="s">
        <v>1880</v>
      </c>
      <c r="AC1238">
        <v>546.06000000000006</v>
      </c>
      <c r="AE1238" t="s">
        <v>2737</v>
      </c>
      <c r="AF1238">
        <v>176.70000000000005</v>
      </c>
      <c r="AJ1238" t="s">
        <v>1880</v>
      </c>
      <c r="AK1238">
        <v>546.06000000000006</v>
      </c>
      <c r="AN1238" t="s">
        <v>379</v>
      </c>
      <c r="AO1238">
        <v>573.64800000000002</v>
      </c>
      <c r="AQ1238" t="s">
        <v>379</v>
      </c>
      <c r="AR1238">
        <v>573.64800000000002</v>
      </c>
      <c r="AV1238" t="s">
        <v>379</v>
      </c>
      <c r="AW1238">
        <v>573.64800000000002</v>
      </c>
      <c r="BA1238" t="s">
        <v>2964</v>
      </c>
      <c r="BB1238" t="s">
        <v>10948</v>
      </c>
      <c r="BC1238">
        <v>192.16</v>
      </c>
      <c r="BE1238" t="s">
        <v>2967</v>
      </c>
      <c r="BF1238" t="s">
        <v>10948</v>
      </c>
      <c r="BG1238">
        <v>11.992000000000001</v>
      </c>
      <c r="BI1238" t="s">
        <v>2960</v>
      </c>
      <c r="BJ1238" t="s">
        <v>10948</v>
      </c>
      <c r="BK1238">
        <v>19.98</v>
      </c>
      <c r="BM1238" t="s">
        <v>3181</v>
      </c>
      <c r="BN1238" t="s">
        <v>10948</v>
      </c>
      <c r="BO1238" t="s">
        <v>12</v>
      </c>
      <c r="BP1238">
        <v>79.84</v>
      </c>
    </row>
    <row r="1239" spans="1:68" x14ac:dyDescent="0.25">
      <c r="C1239" t="s">
        <v>21</v>
      </c>
      <c r="D1239">
        <v>1649.95</v>
      </c>
      <c r="H1239" s="1">
        <v>43098</v>
      </c>
      <c r="I1239">
        <v>2915.5340000000001</v>
      </c>
      <c r="K1239" s="1">
        <v>43098</v>
      </c>
      <c r="L1239">
        <v>2915.5340000000001</v>
      </c>
      <c r="N1239" s="1">
        <v>41644</v>
      </c>
      <c r="O1239">
        <v>19.536000000000001</v>
      </c>
      <c r="Q1239" s="1">
        <v>42645</v>
      </c>
      <c r="R1239">
        <v>18452.971999999994</v>
      </c>
      <c r="T1239" s="1">
        <v>42928</v>
      </c>
      <c r="U1239">
        <v>3.8159999999999998</v>
      </c>
      <c r="Y1239" t="s">
        <v>3141</v>
      </c>
      <c r="Z1239">
        <v>197.82</v>
      </c>
      <c r="AB1239" t="s">
        <v>379</v>
      </c>
      <c r="AC1239">
        <v>573.64800000000002</v>
      </c>
      <c r="AE1239" t="s">
        <v>2519</v>
      </c>
      <c r="AF1239">
        <v>258.72000000000003</v>
      </c>
      <c r="AJ1239" t="s">
        <v>379</v>
      </c>
      <c r="AK1239">
        <v>573.64800000000002</v>
      </c>
      <c r="AN1239" t="s">
        <v>3141</v>
      </c>
      <c r="AO1239">
        <v>197.82</v>
      </c>
      <c r="AQ1239" t="s">
        <v>3141</v>
      </c>
      <c r="AR1239">
        <v>197.82</v>
      </c>
      <c r="AV1239" t="s">
        <v>3141</v>
      </c>
      <c r="AW1239">
        <v>197.82</v>
      </c>
      <c r="BA1239" t="s">
        <v>695</v>
      </c>
      <c r="BB1239" t="s">
        <v>10948</v>
      </c>
      <c r="BC1239">
        <v>287.39999999999998</v>
      </c>
      <c r="BE1239" t="s">
        <v>1764</v>
      </c>
      <c r="BF1239" t="s">
        <v>10948</v>
      </c>
      <c r="BG1239">
        <v>11.976000000000003</v>
      </c>
      <c r="BI1239" t="s">
        <v>2964</v>
      </c>
      <c r="BJ1239" t="s">
        <v>10948</v>
      </c>
      <c r="BK1239">
        <v>192.16</v>
      </c>
      <c r="BM1239" t="s">
        <v>2741</v>
      </c>
      <c r="BN1239" t="s">
        <v>10948</v>
      </c>
      <c r="BO1239" t="s">
        <v>12</v>
      </c>
      <c r="BP1239">
        <v>18.84</v>
      </c>
    </row>
    <row r="1240" spans="1:68" x14ac:dyDescent="0.25">
      <c r="A1240" t="s">
        <v>2477</v>
      </c>
      <c r="B1240" t="s">
        <v>10948</v>
      </c>
      <c r="C1240" t="s">
        <v>21</v>
      </c>
      <c r="D1240">
        <v>43.120000000000005</v>
      </c>
      <c r="H1240" s="1">
        <v>43099</v>
      </c>
      <c r="I1240">
        <v>713.79</v>
      </c>
      <c r="K1240" s="1">
        <v>43099</v>
      </c>
      <c r="L1240">
        <v>713.79</v>
      </c>
      <c r="N1240" s="1">
        <v>41643</v>
      </c>
      <c r="O1240">
        <v>288.06</v>
      </c>
      <c r="Q1240" s="1">
        <v>41716</v>
      </c>
      <c r="R1240">
        <v>28106.715999999997</v>
      </c>
      <c r="T1240" s="1">
        <v>42204</v>
      </c>
      <c r="U1240">
        <v>2.0250000000000004</v>
      </c>
      <c r="Y1240" t="s">
        <v>2603</v>
      </c>
      <c r="Z1240">
        <v>124.488</v>
      </c>
      <c r="AB1240" t="s">
        <v>3141</v>
      </c>
      <c r="AC1240">
        <v>197.82</v>
      </c>
      <c r="AE1240" t="s">
        <v>1915</v>
      </c>
      <c r="AF1240">
        <v>693.952</v>
      </c>
      <c r="AJ1240" t="s">
        <v>3141</v>
      </c>
      <c r="AK1240">
        <v>197.82</v>
      </c>
      <c r="AN1240" t="s">
        <v>2603</v>
      </c>
      <c r="AO1240">
        <v>124.488</v>
      </c>
      <c r="AQ1240" t="s">
        <v>2603</v>
      </c>
      <c r="AR1240">
        <v>124.488</v>
      </c>
      <c r="AV1240" t="s">
        <v>2603</v>
      </c>
      <c r="AW1240">
        <v>124.488</v>
      </c>
      <c r="BA1240" t="s">
        <v>734</v>
      </c>
      <c r="BB1240" t="s">
        <v>10948</v>
      </c>
      <c r="BC1240">
        <v>34.146000000000001</v>
      </c>
      <c r="BE1240" t="s">
        <v>2575</v>
      </c>
      <c r="BF1240" t="s">
        <v>10948</v>
      </c>
      <c r="BG1240">
        <v>11.952000000000002</v>
      </c>
      <c r="BI1240" t="s">
        <v>695</v>
      </c>
      <c r="BJ1240" t="s">
        <v>10948</v>
      </c>
      <c r="BK1240">
        <v>287.39999999999998</v>
      </c>
      <c r="BM1240" t="s">
        <v>2510</v>
      </c>
      <c r="BN1240" t="s">
        <v>10948</v>
      </c>
      <c r="BO1240" t="s">
        <v>12</v>
      </c>
      <c r="BP1240">
        <v>22.32</v>
      </c>
    </row>
    <row r="1241" spans="1:68" x14ac:dyDescent="0.25">
      <c r="A1241" t="s">
        <v>2619</v>
      </c>
      <c r="B1241" t="s">
        <v>10948</v>
      </c>
      <c r="C1241" t="s">
        <v>21</v>
      </c>
      <c r="D1241">
        <v>146.952</v>
      </c>
      <c r="H1241" s="1" t="s">
        <v>10943</v>
      </c>
      <c r="I1241">
        <v>2297200.8602999551</v>
      </c>
      <c r="K1241" s="1" t="s">
        <v>10943</v>
      </c>
      <c r="L1241">
        <v>2297200.8602999551</v>
      </c>
      <c r="N1241" s="1">
        <v>41642</v>
      </c>
      <c r="O1241">
        <v>16.448</v>
      </c>
      <c r="Q1241" s="1" t="s">
        <v>10943</v>
      </c>
      <c r="R1241">
        <v>2297200.8602999551</v>
      </c>
      <c r="T1241" s="1" t="s">
        <v>10943</v>
      </c>
      <c r="U1241">
        <v>2297200.8602999551</v>
      </c>
      <c r="Y1241" t="s">
        <v>2440</v>
      </c>
      <c r="Z1241">
        <v>705.20799999999997</v>
      </c>
      <c r="AB1241" t="s">
        <v>2603</v>
      </c>
      <c r="AC1241">
        <v>124.488</v>
      </c>
      <c r="AE1241" t="s">
        <v>1034</v>
      </c>
      <c r="AF1241">
        <v>170.74399999999997</v>
      </c>
      <c r="AJ1241" t="s">
        <v>2603</v>
      </c>
      <c r="AK1241">
        <v>124.488</v>
      </c>
      <c r="AN1241" t="s">
        <v>2440</v>
      </c>
      <c r="AO1241">
        <v>705.20799999999997</v>
      </c>
      <c r="AQ1241" t="s">
        <v>2440</v>
      </c>
      <c r="AR1241">
        <v>705.20799999999997</v>
      </c>
      <c r="AV1241" t="s">
        <v>2440</v>
      </c>
      <c r="AW1241">
        <v>705.20799999999997</v>
      </c>
      <c r="BA1241" t="s">
        <v>292</v>
      </c>
      <c r="BB1241" t="s">
        <v>10948</v>
      </c>
      <c r="BC1241">
        <v>109.92</v>
      </c>
      <c r="BE1241" t="s">
        <v>2850</v>
      </c>
      <c r="BF1241" t="s">
        <v>10948</v>
      </c>
      <c r="BG1241">
        <v>11.840000000000002</v>
      </c>
      <c r="BI1241" t="s">
        <v>734</v>
      </c>
      <c r="BJ1241" t="s">
        <v>10948</v>
      </c>
      <c r="BK1241">
        <v>34.146000000000001</v>
      </c>
      <c r="BM1241" t="s">
        <v>1646</v>
      </c>
      <c r="BN1241" t="s">
        <v>10948</v>
      </c>
      <c r="BO1241" t="s">
        <v>12</v>
      </c>
      <c r="BP1241">
        <v>4.7679999999999998</v>
      </c>
    </row>
    <row r="1242" spans="1:68" x14ac:dyDescent="0.25">
      <c r="A1242" t="s">
        <v>1316</v>
      </c>
      <c r="B1242" t="s">
        <v>10948</v>
      </c>
      <c r="C1242" t="s">
        <v>79</v>
      </c>
      <c r="D1242">
        <v>799.56000000000006</v>
      </c>
      <c r="Y1242" t="s">
        <v>1684</v>
      </c>
      <c r="Z1242">
        <v>234.24</v>
      </c>
      <c r="AB1242" t="s">
        <v>2440</v>
      </c>
      <c r="AC1242">
        <v>705.20799999999997</v>
      </c>
      <c r="AE1242" t="s">
        <v>1802</v>
      </c>
      <c r="AF1242">
        <v>1674.4</v>
      </c>
      <c r="AJ1242" t="s">
        <v>2440</v>
      </c>
      <c r="AK1242">
        <v>705.20799999999997</v>
      </c>
      <c r="AN1242" t="s">
        <v>1684</v>
      </c>
      <c r="AO1242">
        <v>234.24</v>
      </c>
      <c r="AQ1242" t="s">
        <v>1684</v>
      </c>
      <c r="AR1242">
        <v>234.24</v>
      </c>
      <c r="AV1242" t="s">
        <v>1684</v>
      </c>
      <c r="AW1242">
        <v>234.24</v>
      </c>
      <c r="BA1242" t="s">
        <v>1165</v>
      </c>
      <c r="BB1242" t="s">
        <v>10948</v>
      </c>
      <c r="BC1242">
        <v>838.8</v>
      </c>
      <c r="BE1242" t="s">
        <v>651</v>
      </c>
      <c r="BF1242" t="s">
        <v>10948</v>
      </c>
      <c r="BG1242">
        <v>11.748000000000001</v>
      </c>
      <c r="BI1242" t="s">
        <v>292</v>
      </c>
      <c r="BJ1242" t="s">
        <v>10948</v>
      </c>
      <c r="BK1242">
        <v>109.92</v>
      </c>
      <c r="BM1242" t="s">
        <v>1650</v>
      </c>
      <c r="BN1242" t="s">
        <v>10948</v>
      </c>
      <c r="BO1242" t="s">
        <v>12</v>
      </c>
      <c r="BP1242">
        <v>18.48</v>
      </c>
    </row>
    <row r="1243" spans="1:68" x14ac:dyDescent="0.25">
      <c r="A1243" t="s">
        <v>452</v>
      </c>
      <c r="B1243" t="s">
        <v>10948</v>
      </c>
      <c r="C1243" t="s">
        <v>79</v>
      </c>
      <c r="D1243">
        <v>39.880000000000003</v>
      </c>
      <c r="Y1243" t="s">
        <v>944</v>
      </c>
      <c r="Z1243">
        <v>453.41999999999996</v>
      </c>
      <c r="AB1243" t="s">
        <v>1684</v>
      </c>
      <c r="AC1243">
        <v>234.24</v>
      </c>
      <c r="AE1243" t="s">
        <v>2628</v>
      </c>
      <c r="AF1243">
        <v>1042.08</v>
      </c>
      <c r="AJ1243" t="s">
        <v>1684</v>
      </c>
      <c r="AK1243">
        <v>234.24</v>
      </c>
      <c r="AN1243" t="s">
        <v>944</v>
      </c>
      <c r="AO1243">
        <v>453.41999999999996</v>
      </c>
      <c r="AQ1243" t="s">
        <v>944</v>
      </c>
      <c r="AR1243">
        <v>453.41999999999996</v>
      </c>
      <c r="AV1243" t="s">
        <v>944</v>
      </c>
      <c r="AW1243">
        <v>453.41999999999996</v>
      </c>
      <c r="BA1243" t="s">
        <v>2063</v>
      </c>
      <c r="BB1243" t="s">
        <v>10948</v>
      </c>
      <c r="BC1243">
        <v>97.82</v>
      </c>
      <c r="BE1243" t="s">
        <v>187</v>
      </c>
      <c r="BF1243" t="s">
        <v>10948</v>
      </c>
      <c r="BG1243">
        <v>11.65</v>
      </c>
      <c r="BI1243" t="s">
        <v>1165</v>
      </c>
      <c r="BJ1243" t="s">
        <v>10948</v>
      </c>
      <c r="BK1243">
        <v>838.8</v>
      </c>
      <c r="BM1243" t="s">
        <v>1378</v>
      </c>
      <c r="BN1243" t="s">
        <v>10948</v>
      </c>
      <c r="BO1243" t="s">
        <v>12</v>
      </c>
      <c r="BP1243">
        <v>186.54</v>
      </c>
    </row>
    <row r="1244" spans="1:68" x14ac:dyDescent="0.25">
      <c r="A1244" t="s">
        <v>241</v>
      </c>
      <c r="B1244" t="s">
        <v>10948</v>
      </c>
      <c r="C1244" t="s">
        <v>55</v>
      </c>
      <c r="D1244">
        <v>419.68000000000006</v>
      </c>
      <c r="Y1244" t="s">
        <v>3127</v>
      </c>
      <c r="Z1244">
        <v>2396.4</v>
      </c>
      <c r="AB1244" t="s">
        <v>944</v>
      </c>
      <c r="AC1244">
        <v>453.41999999999996</v>
      </c>
      <c r="AE1244" t="s">
        <v>3012</v>
      </c>
      <c r="AF1244">
        <v>948.22799999999995</v>
      </c>
      <c r="AJ1244" t="s">
        <v>944</v>
      </c>
      <c r="AK1244">
        <v>453.41999999999996</v>
      </c>
      <c r="AN1244" t="s">
        <v>3127</v>
      </c>
      <c r="AO1244">
        <v>2396.4</v>
      </c>
      <c r="AQ1244" t="s">
        <v>3127</v>
      </c>
      <c r="AR1244">
        <v>2396.4</v>
      </c>
      <c r="AV1244" t="s">
        <v>3127</v>
      </c>
      <c r="AW1244">
        <v>2396.4</v>
      </c>
      <c r="BA1244" t="s">
        <v>345</v>
      </c>
      <c r="BB1244" t="s">
        <v>10948</v>
      </c>
      <c r="BC1244">
        <v>116.28</v>
      </c>
      <c r="BE1244" t="s">
        <v>783</v>
      </c>
      <c r="BF1244" t="s">
        <v>10948</v>
      </c>
      <c r="BG1244">
        <v>11.648000000000001</v>
      </c>
      <c r="BI1244" t="s">
        <v>2063</v>
      </c>
      <c r="BJ1244" t="s">
        <v>10948</v>
      </c>
      <c r="BK1244">
        <v>97.82</v>
      </c>
      <c r="BM1244" t="s">
        <v>2512</v>
      </c>
      <c r="BN1244" t="s">
        <v>10948</v>
      </c>
      <c r="BO1244" t="s">
        <v>12</v>
      </c>
      <c r="BP1244">
        <v>30.192</v>
      </c>
    </row>
    <row r="1245" spans="1:68" x14ac:dyDescent="0.25">
      <c r="C1245" t="s">
        <v>21</v>
      </c>
      <c r="D1245">
        <v>1049.2</v>
      </c>
      <c r="Y1245" t="s">
        <v>3246</v>
      </c>
      <c r="Z1245">
        <v>1619.82</v>
      </c>
      <c r="AB1245" t="s">
        <v>3127</v>
      </c>
      <c r="AC1245">
        <v>2396.4</v>
      </c>
      <c r="AE1245" t="s">
        <v>2189</v>
      </c>
      <c r="AF1245">
        <v>83.904000000000011</v>
      </c>
      <c r="AJ1245" t="s">
        <v>3127</v>
      </c>
      <c r="AK1245">
        <v>2396.4</v>
      </c>
      <c r="AN1245" t="s">
        <v>3246</v>
      </c>
      <c r="AO1245">
        <v>1619.82</v>
      </c>
      <c r="AQ1245" t="s">
        <v>3246</v>
      </c>
      <c r="AR1245">
        <v>1619.82</v>
      </c>
      <c r="AV1245" t="s">
        <v>3246</v>
      </c>
      <c r="AW1245">
        <v>1619.82</v>
      </c>
      <c r="BA1245" t="s">
        <v>1590</v>
      </c>
      <c r="BB1245" t="s">
        <v>10948</v>
      </c>
      <c r="BC1245">
        <v>327.92</v>
      </c>
      <c r="BE1245" t="s">
        <v>3074</v>
      </c>
      <c r="BF1245" t="s">
        <v>10948</v>
      </c>
      <c r="BG1245">
        <v>11.648000000000001</v>
      </c>
      <c r="BI1245" t="s">
        <v>345</v>
      </c>
      <c r="BJ1245" t="s">
        <v>10948</v>
      </c>
      <c r="BK1245">
        <v>116.28</v>
      </c>
      <c r="BM1245" t="s">
        <v>101</v>
      </c>
      <c r="BN1245" t="s">
        <v>10948</v>
      </c>
      <c r="BO1245" t="s">
        <v>12</v>
      </c>
      <c r="BP1245">
        <v>17.088000000000001</v>
      </c>
    </row>
    <row r="1246" spans="1:68" x14ac:dyDescent="0.25">
      <c r="A1246" t="s">
        <v>1640</v>
      </c>
      <c r="B1246" t="s">
        <v>10948</v>
      </c>
      <c r="C1246" t="s">
        <v>79</v>
      </c>
      <c r="D1246">
        <v>332.83200000000005</v>
      </c>
      <c r="Y1246" t="s">
        <v>2046</v>
      </c>
      <c r="Z1246">
        <v>659.93399999999997</v>
      </c>
      <c r="AB1246" t="s">
        <v>3246</v>
      </c>
      <c r="AC1246">
        <v>1619.82</v>
      </c>
      <c r="AE1246" t="s">
        <v>2885</v>
      </c>
      <c r="AF1246">
        <v>1524.5320000000002</v>
      </c>
      <c r="AJ1246" t="s">
        <v>3246</v>
      </c>
      <c r="AK1246">
        <v>1619.82</v>
      </c>
      <c r="AN1246" t="s">
        <v>2046</v>
      </c>
      <c r="AO1246">
        <v>659.93399999999997</v>
      </c>
      <c r="AQ1246" t="s">
        <v>2046</v>
      </c>
      <c r="AR1246">
        <v>659.93399999999997</v>
      </c>
      <c r="AV1246" t="s">
        <v>2046</v>
      </c>
      <c r="AW1246">
        <v>659.93399999999997</v>
      </c>
      <c r="BA1246" t="s">
        <v>1453</v>
      </c>
      <c r="BB1246" t="s">
        <v>10948</v>
      </c>
      <c r="BC1246">
        <v>10.368000000000002</v>
      </c>
      <c r="BE1246" t="s">
        <v>3193</v>
      </c>
      <c r="BF1246" t="s">
        <v>10948</v>
      </c>
      <c r="BG1246">
        <v>11.632</v>
      </c>
      <c r="BI1246" t="s">
        <v>1590</v>
      </c>
      <c r="BJ1246" t="s">
        <v>10948</v>
      </c>
      <c r="BK1246">
        <v>327.92</v>
      </c>
      <c r="BM1246" t="s">
        <v>1757</v>
      </c>
      <c r="BN1246" t="s">
        <v>10948</v>
      </c>
      <c r="BO1246" t="s">
        <v>12</v>
      </c>
      <c r="BP1246">
        <v>18.920000000000002</v>
      </c>
    </row>
    <row r="1247" spans="1:68" x14ac:dyDescent="0.25">
      <c r="C1247" t="s">
        <v>21</v>
      </c>
      <c r="D1247">
        <v>312.03000000000003</v>
      </c>
      <c r="Y1247" t="s">
        <v>424</v>
      </c>
      <c r="Z1247">
        <v>1259.58</v>
      </c>
      <c r="AB1247" t="s">
        <v>2046</v>
      </c>
      <c r="AC1247">
        <v>659.93399999999997</v>
      </c>
      <c r="AE1247" t="s">
        <v>1869</v>
      </c>
      <c r="AF1247">
        <v>110.16000000000003</v>
      </c>
      <c r="AJ1247" t="s">
        <v>2046</v>
      </c>
      <c r="AK1247">
        <v>659.93399999999997</v>
      </c>
      <c r="AN1247" t="s">
        <v>424</v>
      </c>
      <c r="AO1247">
        <v>1259.58</v>
      </c>
      <c r="AQ1247" t="s">
        <v>424</v>
      </c>
      <c r="AR1247">
        <v>1259.58</v>
      </c>
      <c r="AV1247" t="s">
        <v>424</v>
      </c>
      <c r="AW1247">
        <v>1259.58</v>
      </c>
      <c r="BA1247" t="s">
        <v>325</v>
      </c>
      <c r="BB1247" t="s">
        <v>10948</v>
      </c>
      <c r="BC1247">
        <v>35.880000000000003</v>
      </c>
      <c r="BE1247" t="s">
        <v>642</v>
      </c>
      <c r="BF1247" t="s">
        <v>10948</v>
      </c>
      <c r="BG1247">
        <v>11.56</v>
      </c>
      <c r="BI1247" t="s">
        <v>1453</v>
      </c>
      <c r="BJ1247" t="s">
        <v>10948</v>
      </c>
      <c r="BK1247">
        <v>10.368000000000002</v>
      </c>
      <c r="BM1247" t="s">
        <v>362</v>
      </c>
      <c r="BN1247" t="s">
        <v>10948</v>
      </c>
      <c r="BO1247" t="s">
        <v>12</v>
      </c>
      <c r="BP1247">
        <v>2727.92</v>
      </c>
    </row>
    <row r="1248" spans="1:68" x14ac:dyDescent="0.25">
      <c r="A1248" t="s">
        <v>2786</v>
      </c>
      <c r="B1248" t="s">
        <v>10948</v>
      </c>
      <c r="C1248" t="s">
        <v>21</v>
      </c>
      <c r="D1248">
        <v>66.92</v>
      </c>
      <c r="Y1248" t="s">
        <v>1257</v>
      </c>
      <c r="Z1248">
        <v>1283.538</v>
      </c>
      <c r="AB1248" t="s">
        <v>424</v>
      </c>
      <c r="AC1248">
        <v>1259.58</v>
      </c>
      <c r="AE1248" t="s">
        <v>1001</v>
      </c>
      <c r="AF1248">
        <v>197.72</v>
      </c>
      <c r="AJ1248" t="s">
        <v>424</v>
      </c>
      <c r="AK1248">
        <v>1259.58</v>
      </c>
      <c r="AN1248" t="s">
        <v>1257</v>
      </c>
      <c r="AO1248">
        <v>1283.538</v>
      </c>
      <c r="AQ1248" t="s">
        <v>1257</v>
      </c>
      <c r="AR1248">
        <v>1283.538</v>
      </c>
      <c r="AV1248" t="s">
        <v>1257</v>
      </c>
      <c r="AW1248">
        <v>1283.538</v>
      </c>
      <c r="BA1248" t="s">
        <v>2819</v>
      </c>
      <c r="BB1248" t="s">
        <v>10948</v>
      </c>
      <c r="BC1248">
        <v>19.98</v>
      </c>
      <c r="BE1248" t="s">
        <v>1828</v>
      </c>
      <c r="BF1248" t="s">
        <v>10948</v>
      </c>
      <c r="BG1248">
        <v>11.34</v>
      </c>
      <c r="BI1248" t="s">
        <v>325</v>
      </c>
      <c r="BJ1248" t="s">
        <v>10948</v>
      </c>
      <c r="BK1248">
        <v>35.880000000000003</v>
      </c>
      <c r="BM1248" t="s">
        <v>1171</v>
      </c>
      <c r="BN1248" t="s">
        <v>10948</v>
      </c>
      <c r="BO1248" t="s">
        <v>12</v>
      </c>
      <c r="BP1248">
        <v>135.94999999999999</v>
      </c>
    </row>
    <row r="1249" spans="1:68" x14ac:dyDescent="0.25">
      <c r="A1249" t="s">
        <v>2951</v>
      </c>
      <c r="B1249" t="s">
        <v>10948</v>
      </c>
      <c r="C1249" t="s">
        <v>12</v>
      </c>
      <c r="D1249">
        <v>35.668000000000006</v>
      </c>
      <c r="Y1249" t="s">
        <v>1946</v>
      </c>
      <c r="Z1249">
        <v>590.32799999999997</v>
      </c>
      <c r="AB1249" t="s">
        <v>1257</v>
      </c>
      <c r="AC1249">
        <v>1283.538</v>
      </c>
      <c r="AE1249" t="s">
        <v>2276</v>
      </c>
      <c r="AF1249">
        <v>1.6239999999999994</v>
      </c>
      <c r="AJ1249" t="s">
        <v>1257</v>
      </c>
      <c r="AK1249">
        <v>1283.538</v>
      </c>
      <c r="AN1249" t="s">
        <v>1946</v>
      </c>
      <c r="AO1249">
        <v>590.32799999999997</v>
      </c>
      <c r="AQ1249" t="s">
        <v>1946</v>
      </c>
      <c r="AR1249">
        <v>590.32799999999997</v>
      </c>
      <c r="AV1249" t="s">
        <v>1946</v>
      </c>
      <c r="AW1249">
        <v>590.32799999999997</v>
      </c>
      <c r="BA1249" t="s">
        <v>3077</v>
      </c>
      <c r="BB1249" t="s">
        <v>10948</v>
      </c>
      <c r="BC1249">
        <v>160.32</v>
      </c>
      <c r="BE1249" t="s">
        <v>1526</v>
      </c>
      <c r="BF1249" t="s">
        <v>10948</v>
      </c>
      <c r="BG1249">
        <v>11.227999999999998</v>
      </c>
      <c r="BI1249" t="s">
        <v>2819</v>
      </c>
      <c r="BJ1249" t="s">
        <v>10948</v>
      </c>
      <c r="BK1249">
        <v>19.98</v>
      </c>
      <c r="BM1249" t="s">
        <v>2995</v>
      </c>
      <c r="BN1249" t="s">
        <v>10948</v>
      </c>
      <c r="BO1249" t="s">
        <v>12</v>
      </c>
      <c r="BP1249">
        <v>695.7</v>
      </c>
    </row>
    <row r="1250" spans="1:68" x14ac:dyDescent="0.25">
      <c r="A1250" t="s">
        <v>1563</v>
      </c>
      <c r="B1250" t="s">
        <v>10948</v>
      </c>
      <c r="C1250" t="s">
        <v>21</v>
      </c>
      <c r="D1250">
        <v>83.92</v>
      </c>
      <c r="Y1250" t="s">
        <v>2078</v>
      </c>
      <c r="Z1250">
        <v>1665.8040000000001</v>
      </c>
      <c r="AB1250" t="s">
        <v>1946</v>
      </c>
      <c r="AC1250">
        <v>590.32799999999997</v>
      </c>
      <c r="AE1250" t="s">
        <v>2569</v>
      </c>
      <c r="AF1250">
        <v>279.95999999999998</v>
      </c>
      <c r="AJ1250" t="s">
        <v>1946</v>
      </c>
      <c r="AK1250">
        <v>590.32799999999997</v>
      </c>
      <c r="AN1250" t="s">
        <v>2078</v>
      </c>
      <c r="AO1250">
        <v>1665.8040000000001</v>
      </c>
      <c r="AQ1250" t="s">
        <v>2078</v>
      </c>
      <c r="AR1250">
        <v>1665.8040000000001</v>
      </c>
      <c r="AV1250" t="s">
        <v>2078</v>
      </c>
      <c r="AW1250">
        <v>1665.8040000000001</v>
      </c>
      <c r="BA1250" t="s">
        <v>1271</v>
      </c>
      <c r="BB1250" t="s">
        <v>10948</v>
      </c>
      <c r="BC1250">
        <v>18.496000000000002</v>
      </c>
      <c r="BE1250" t="s">
        <v>1511</v>
      </c>
      <c r="BF1250" t="s">
        <v>10948</v>
      </c>
      <c r="BG1250">
        <v>11.171999999999999</v>
      </c>
      <c r="BI1250" t="s">
        <v>3077</v>
      </c>
      <c r="BJ1250" t="s">
        <v>10948</v>
      </c>
      <c r="BK1250">
        <v>160.32</v>
      </c>
      <c r="BM1250" t="s">
        <v>2376</v>
      </c>
      <c r="BN1250" t="s">
        <v>10948</v>
      </c>
      <c r="BO1250" t="s">
        <v>12</v>
      </c>
      <c r="BP1250">
        <v>369.92600000000004</v>
      </c>
    </row>
    <row r="1251" spans="1:68" x14ac:dyDescent="0.25">
      <c r="A1251" t="s">
        <v>1408</v>
      </c>
      <c r="B1251" t="s">
        <v>10948</v>
      </c>
      <c r="C1251" t="s">
        <v>55</v>
      </c>
      <c r="D1251">
        <v>3.04</v>
      </c>
      <c r="Y1251" t="s">
        <v>2438</v>
      </c>
      <c r="Z1251">
        <v>1135.028</v>
      </c>
      <c r="AB1251" t="s">
        <v>2078</v>
      </c>
      <c r="AC1251">
        <v>1665.8040000000001</v>
      </c>
      <c r="AE1251" t="s">
        <v>1542</v>
      </c>
      <c r="AF1251">
        <v>1212.7050000000002</v>
      </c>
      <c r="AJ1251" t="s">
        <v>2078</v>
      </c>
      <c r="AK1251">
        <v>1665.8040000000001</v>
      </c>
      <c r="AN1251" t="s">
        <v>2438</v>
      </c>
      <c r="AO1251">
        <v>1135.028</v>
      </c>
      <c r="AQ1251" t="s">
        <v>2438</v>
      </c>
      <c r="AR1251">
        <v>1135.028</v>
      </c>
      <c r="AV1251" t="s">
        <v>2438</v>
      </c>
      <c r="AW1251">
        <v>1135.028</v>
      </c>
      <c r="BA1251" t="s">
        <v>2529</v>
      </c>
      <c r="BB1251" t="s">
        <v>10948</v>
      </c>
      <c r="BC1251">
        <v>173.48800000000003</v>
      </c>
      <c r="BE1251" t="s">
        <v>1446</v>
      </c>
      <c r="BF1251" t="s">
        <v>10948</v>
      </c>
      <c r="BG1251">
        <v>11.16</v>
      </c>
      <c r="BI1251" t="s">
        <v>1271</v>
      </c>
      <c r="BJ1251" t="s">
        <v>10948</v>
      </c>
      <c r="BK1251">
        <v>18.496000000000002</v>
      </c>
      <c r="BM1251" t="s">
        <v>814</v>
      </c>
      <c r="BN1251" t="s">
        <v>10948</v>
      </c>
      <c r="BO1251" t="s">
        <v>12</v>
      </c>
      <c r="BP1251">
        <v>36.4</v>
      </c>
    </row>
    <row r="1252" spans="1:68" x14ac:dyDescent="0.25">
      <c r="A1252" t="s">
        <v>3144</v>
      </c>
      <c r="B1252" t="s">
        <v>10948</v>
      </c>
      <c r="C1252" t="s">
        <v>21</v>
      </c>
      <c r="D1252">
        <v>54.900000000000006</v>
      </c>
      <c r="Y1252" t="s">
        <v>1957</v>
      </c>
      <c r="Z1252">
        <v>4978.1460000000006</v>
      </c>
      <c r="AB1252" t="s">
        <v>2438</v>
      </c>
      <c r="AC1252">
        <v>1135.028</v>
      </c>
      <c r="AE1252" t="s">
        <v>3050</v>
      </c>
      <c r="AF1252">
        <v>206.99100000000004</v>
      </c>
      <c r="AJ1252" t="s">
        <v>2438</v>
      </c>
      <c r="AK1252">
        <v>1135.028</v>
      </c>
      <c r="AN1252" t="s">
        <v>1957</v>
      </c>
      <c r="AO1252">
        <v>4978.1460000000006</v>
      </c>
      <c r="AQ1252" t="s">
        <v>1957</v>
      </c>
      <c r="AR1252">
        <v>4978.1460000000006</v>
      </c>
      <c r="AV1252" t="s">
        <v>1957</v>
      </c>
      <c r="AW1252">
        <v>4978.1460000000006</v>
      </c>
      <c r="BA1252" t="s">
        <v>1517</v>
      </c>
      <c r="BB1252" t="s">
        <v>10948</v>
      </c>
      <c r="BC1252">
        <v>49.648000000000003</v>
      </c>
      <c r="BE1252" t="s">
        <v>2146</v>
      </c>
      <c r="BF1252" t="s">
        <v>10948</v>
      </c>
      <c r="BG1252">
        <v>10.9</v>
      </c>
      <c r="BI1252" t="s">
        <v>2529</v>
      </c>
      <c r="BJ1252" t="s">
        <v>10948</v>
      </c>
      <c r="BK1252">
        <v>173.48800000000003</v>
      </c>
      <c r="BM1252" t="s">
        <v>498</v>
      </c>
      <c r="BN1252" t="s">
        <v>10948</v>
      </c>
      <c r="BO1252" t="s">
        <v>12</v>
      </c>
      <c r="BP1252">
        <v>1599.92</v>
      </c>
    </row>
    <row r="1253" spans="1:68" x14ac:dyDescent="0.25">
      <c r="A1253" t="s">
        <v>1407</v>
      </c>
      <c r="B1253" t="s">
        <v>10948</v>
      </c>
      <c r="C1253" t="s">
        <v>55</v>
      </c>
      <c r="D1253">
        <v>51.52000000000001</v>
      </c>
      <c r="Y1253" t="s">
        <v>2601</v>
      </c>
      <c r="Z1253">
        <v>3059.7960000000003</v>
      </c>
      <c r="AB1253" t="s">
        <v>1957</v>
      </c>
      <c r="AC1253">
        <v>4978.1460000000006</v>
      </c>
      <c r="AE1253" t="s">
        <v>1822</v>
      </c>
      <c r="AF1253">
        <v>469.40199999999999</v>
      </c>
      <c r="AJ1253" t="s">
        <v>1957</v>
      </c>
      <c r="AK1253">
        <v>4978.1460000000006</v>
      </c>
      <c r="AN1253" t="s">
        <v>2601</v>
      </c>
      <c r="AO1253">
        <v>3059.7960000000003</v>
      </c>
      <c r="AQ1253" t="s">
        <v>2601</v>
      </c>
      <c r="AR1253">
        <v>3059.7960000000003</v>
      </c>
      <c r="AV1253" t="s">
        <v>2601</v>
      </c>
      <c r="AW1253">
        <v>3059.7960000000003</v>
      </c>
      <c r="BA1253" t="s">
        <v>2359</v>
      </c>
      <c r="BB1253" t="s">
        <v>10948</v>
      </c>
      <c r="BC1253">
        <v>23.328000000000003</v>
      </c>
      <c r="BE1253" t="s">
        <v>855</v>
      </c>
      <c r="BF1253" t="s">
        <v>10948</v>
      </c>
      <c r="BG1253">
        <v>10.86</v>
      </c>
      <c r="BI1253" t="s">
        <v>1517</v>
      </c>
      <c r="BJ1253" t="s">
        <v>10948</v>
      </c>
      <c r="BK1253">
        <v>49.648000000000003</v>
      </c>
      <c r="BM1253" t="s">
        <v>15</v>
      </c>
      <c r="BN1253" t="s">
        <v>10948</v>
      </c>
      <c r="BO1253" t="s">
        <v>12</v>
      </c>
      <c r="BP1253">
        <v>261.95999999999998</v>
      </c>
    </row>
    <row r="1254" spans="1:68" x14ac:dyDescent="0.25">
      <c r="C1254" t="s">
        <v>12</v>
      </c>
      <c r="D1254">
        <v>20.608000000000004</v>
      </c>
      <c r="Y1254" t="s">
        <v>923</v>
      </c>
      <c r="Z1254">
        <v>846.21600000000001</v>
      </c>
      <c r="AB1254" t="s">
        <v>2601</v>
      </c>
      <c r="AC1254">
        <v>3059.7960000000003</v>
      </c>
      <c r="AE1254" t="s">
        <v>731</v>
      </c>
      <c r="AF1254">
        <v>1641.15</v>
      </c>
      <c r="AJ1254" t="s">
        <v>2601</v>
      </c>
      <c r="AK1254">
        <v>3059.7960000000003</v>
      </c>
      <c r="AN1254" t="s">
        <v>923</v>
      </c>
      <c r="AO1254">
        <v>846.21600000000001</v>
      </c>
      <c r="AQ1254" t="s">
        <v>923</v>
      </c>
      <c r="AR1254">
        <v>846.21600000000001</v>
      </c>
      <c r="AV1254" t="s">
        <v>923</v>
      </c>
      <c r="AW1254">
        <v>846.21600000000001</v>
      </c>
      <c r="BA1254" t="s">
        <v>1799</v>
      </c>
      <c r="BB1254" t="s">
        <v>10948</v>
      </c>
      <c r="BC1254">
        <v>106.32</v>
      </c>
      <c r="BE1254" t="s">
        <v>1098</v>
      </c>
      <c r="BF1254" t="s">
        <v>10948</v>
      </c>
      <c r="BG1254">
        <v>10.56</v>
      </c>
      <c r="BI1254" t="s">
        <v>2359</v>
      </c>
      <c r="BJ1254" t="s">
        <v>10948</v>
      </c>
      <c r="BK1254">
        <v>23.328000000000003</v>
      </c>
      <c r="BM1254" t="s">
        <v>1549</v>
      </c>
      <c r="BN1254" t="s">
        <v>10948</v>
      </c>
      <c r="BO1254" t="s">
        <v>12</v>
      </c>
      <c r="BP1254">
        <v>35.97</v>
      </c>
    </row>
    <row r="1255" spans="1:68" x14ac:dyDescent="0.25">
      <c r="A1255" t="s">
        <v>2631</v>
      </c>
      <c r="B1255" t="s">
        <v>10948</v>
      </c>
      <c r="C1255" t="s">
        <v>79</v>
      </c>
      <c r="D1255">
        <v>21.12</v>
      </c>
      <c r="Y1255" t="s">
        <v>1996</v>
      </c>
      <c r="Z1255">
        <v>62.28</v>
      </c>
      <c r="AB1255" t="s">
        <v>923</v>
      </c>
      <c r="AC1255">
        <v>846.21600000000001</v>
      </c>
      <c r="AE1255" t="s">
        <v>2774</v>
      </c>
      <c r="AF1255">
        <v>2450.16</v>
      </c>
      <c r="AJ1255" t="s">
        <v>923</v>
      </c>
      <c r="AK1255">
        <v>846.21600000000001</v>
      </c>
      <c r="AN1255" t="s">
        <v>1996</v>
      </c>
      <c r="AO1255">
        <v>62.28</v>
      </c>
      <c r="AQ1255" t="s">
        <v>1996</v>
      </c>
      <c r="AR1255">
        <v>62.28</v>
      </c>
      <c r="AV1255" t="s">
        <v>1996</v>
      </c>
      <c r="AW1255">
        <v>62.28</v>
      </c>
      <c r="BA1255" t="s">
        <v>278</v>
      </c>
      <c r="BB1255" t="s">
        <v>10948</v>
      </c>
      <c r="BC1255">
        <v>49.12</v>
      </c>
      <c r="BE1255" t="s">
        <v>5928</v>
      </c>
      <c r="BF1255" t="s">
        <v>10948</v>
      </c>
      <c r="BG1255">
        <v>10.528</v>
      </c>
      <c r="BI1255" t="s">
        <v>1799</v>
      </c>
      <c r="BJ1255" t="s">
        <v>10948</v>
      </c>
      <c r="BK1255">
        <v>106.32</v>
      </c>
      <c r="BM1255" t="s">
        <v>444</v>
      </c>
      <c r="BN1255" t="s">
        <v>10948</v>
      </c>
      <c r="BO1255" t="s">
        <v>12</v>
      </c>
      <c r="BP1255">
        <v>1438.5925000000002</v>
      </c>
    </row>
    <row r="1256" spans="1:68" x14ac:dyDescent="0.25">
      <c r="A1256" t="s">
        <v>1784</v>
      </c>
      <c r="B1256" t="s">
        <v>10948</v>
      </c>
      <c r="C1256" t="s">
        <v>79</v>
      </c>
      <c r="D1256">
        <v>20.32</v>
      </c>
      <c r="Y1256" t="s">
        <v>1075</v>
      </c>
      <c r="Z1256">
        <v>65.52</v>
      </c>
      <c r="AB1256" t="s">
        <v>1996</v>
      </c>
      <c r="AC1256">
        <v>62.28</v>
      </c>
      <c r="AE1256" t="s">
        <v>650</v>
      </c>
      <c r="AF1256">
        <v>284.38200000000001</v>
      </c>
      <c r="AJ1256" t="s">
        <v>1996</v>
      </c>
      <c r="AK1256">
        <v>62.28</v>
      </c>
      <c r="AN1256" t="s">
        <v>1075</v>
      </c>
      <c r="AO1256">
        <v>65.52</v>
      </c>
      <c r="AQ1256" t="s">
        <v>1075</v>
      </c>
      <c r="AR1256">
        <v>65.52</v>
      </c>
      <c r="AV1256" t="s">
        <v>1075</v>
      </c>
      <c r="AW1256">
        <v>65.52</v>
      </c>
      <c r="BA1256" t="s">
        <v>2891</v>
      </c>
      <c r="BB1256" t="s">
        <v>10948</v>
      </c>
      <c r="BC1256">
        <v>425.44799999999998</v>
      </c>
      <c r="BE1256" t="s">
        <v>355</v>
      </c>
      <c r="BF1256" t="s">
        <v>10948</v>
      </c>
      <c r="BG1256">
        <v>10.496</v>
      </c>
      <c r="BI1256" t="s">
        <v>278</v>
      </c>
      <c r="BJ1256" t="s">
        <v>10948</v>
      </c>
      <c r="BK1256">
        <v>49.12</v>
      </c>
      <c r="BM1256" t="s">
        <v>1630</v>
      </c>
      <c r="BN1256" t="s">
        <v>10948</v>
      </c>
      <c r="BO1256" t="s">
        <v>12</v>
      </c>
      <c r="BP1256">
        <v>264.61</v>
      </c>
    </row>
    <row r="1257" spans="1:68" x14ac:dyDescent="0.25">
      <c r="C1257" t="s">
        <v>21</v>
      </c>
      <c r="D1257">
        <v>50.8</v>
      </c>
      <c r="Y1257" t="s">
        <v>511</v>
      </c>
      <c r="Z1257">
        <v>199.80000000000004</v>
      </c>
      <c r="AB1257" t="s">
        <v>1075</v>
      </c>
      <c r="AC1257">
        <v>65.52</v>
      </c>
      <c r="AE1257" t="s">
        <v>2708</v>
      </c>
      <c r="AF1257">
        <v>179.14</v>
      </c>
      <c r="AJ1257" t="s">
        <v>1075</v>
      </c>
      <c r="AK1257">
        <v>65.52</v>
      </c>
      <c r="AN1257" t="s">
        <v>511</v>
      </c>
      <c r="AO1257">
        <v>199.80000000000004</v>
      </c>
      <c r="AQ1257" t="s">
        <v>511</v>
      </c>
      <c r="AR1257">
        <v>199.80000000000004</v>
      </c>
      <c r="AV1257" t="s">
        <v>511</v>
      </c>
      <c r="AW1257">
        <v>199.80000000000004</v>
      </c>
      <c r="BA1257" t="s">
        <v>1943</v>
      </c>
      <c r="BB1257" t="s">
        <v>10948</v>
      </c>
      <c r="BC1257">
        <v>184.66</v>
      </c>
      <c r="BE1257" t="s">
        <v>1453</v>
      </c>
      <c r="BF1257" t="s">
        <v>10948</v>
      </c>
      <c r="BG1257">
        <v>10.368000000000002</v>
      </c>
      <c r="BI1257" t="s">
        <v>2891</v>
      </c>
      <c r="BJ1257" t="s">
        <v>10948</v>
      </c>
      <c r="BK1257">
        <v>425.44799999999998</v>
      </c>
      <c r="BM1257" t="s">
        <v>701</v>
      </c>
      <c r="BN1257" t="s">
        <v>10948</v>
      </c>
      <c r="BO1257" t="s">
        <v>12</v>
      </c>
      <c r="BP1257">
        <v>8.75</v>
      </c>
    </row>
    <row r="1258" spans="1:68" x14ac:dyDescent="0.25">
      <c r="A1258" t="s">
        <v>3074</v>
      </c>
      <c r="B1258" t="s">
        <v>10948</v>
      </c>
      <c r="C1258" t="s">
        <v>79</v>
      </c>
      <c r="D1258">
        <v>11.648000000000001</v>
      </c>
      <c r="Y1258" t="s">
        <v>804</v>
      </c>
      <c r="Z1258">
        <v>62.856000000000002</v>
      </c>
      <c r="AB1258" t="s">
        <v>511</v>
      </c>
      <c r="AC1258">
        <v>199.80000000000004</v>
      </c>
      <c r="AE1258" t="s">
        <v>154</v>
      </c>
      <c r="AF1258">
        <v>117.28</v>
      </c>
      <c r="AJ1258" t="s">
        <v>511</v>
      </c>
      <c r="AK1258">
        <v>199.80000000000004</v>
      </c>
      <c r="AN1258" t="s">
        <v>804</v>
      </c>
      <c r="AO1258">
        <v>62.856000000000002</v>
      </c>
      <c r="AQ1258" t="s">
        <v>804</v>
      </c>
      <c r="AR1258">
        <v>62.856000000000002</v>
      </c>
      <c r="AV1258" t="s">
        <v>804</v>
      </c>
      <c r="AW1258">
        <v>62.856000000000002</v>
      </c>
      <c r="BA1258" t="s">
        <v>2123</v>
      </c>
      <c r="BB1258" t="s">
        <v>10948</v>
      </c>
      <c r="BC1258">
        <v>59.94</v>
      </c>
      <c r="BE1258" t="s">
        <v>2482</v>
      </c>
      <c r="BF1258" t="s">
        <v>10948</v>
      </c>
      <c r="BG1258">
        <v>10.368000000000002</v>
      </c>
      <c r="BI1258" t="s">
        <v>1943</v>
      </c>
      <c r="BJ1258" t="s">
        <v>10948</v>
      </c>
      <c r="BK1258">
        <v>184.66</v>
      </c>
      <c r="BM1258" t="s">
        <v>513</v>
      </c>
      <c r="BN1258" t="s">
        <v>10948</v>
      </c>
      <c r="BO1258" t="s">
        <v>12</v>
      </c>
      <c r="BP1258">
        <v>370.62</v>
      </c>
    </row>
    <row r="1259" spans="1:68" x14ac:dyDescent="0.25">
      <c r="A1259" t="s">
        <v>2767</v>
      </c>
      <c r="B1259" t="s">
        <v>10948</v>
      </c>
      <c r="C1259" t="s">
        <v>55</v>
      </c>
      <c r="D1259">
        <v>30.36</v>
      </c>
      <c r="Y1259" t="s">
        <v>1554</v>
      </c>
      <c r="Z1259">
        <v>264.024</v>
      </c>
      <c r="AB1259" t="s">
        <v>804</v>
      </c>
      <c r="AC1259">
        <v>62.856000000000002</v>
      </c>
      <c r="AE1259" t="s">
        <v>2983</v>
      </c>
      <c r="AF1259">
        <v>2759.0600000000004</v>
      </c>
      <c r="AJ1259" t="s">
        <v>804</v>
      </c>
      <c r="AK1259">
        <v>62.856000000000002</v>
      </c>
      <c r="AN1259" t="s">
        <v>1554</v>
      </c>
      <c r="AO1259">
        <v>264.024</v>
      </c>
      <c r="AQ1259" t="s">
        <v>1554</v>
      </c>
      <c r="AR1259">
        <v>264.024</v>
      </c>
      <c r="AV1259" t="s">
        <v>1554</v>
      </c>
      <c r="AW1259">
        <v>264.024</v>
      </c>
      <c r="BA1259" t="s">
        <v>2626</v>
      </c>
      <c r="BB1259" t="s">
        <v>10948</v>
      </c>
      <c r="BC1259">
        <v>182.55200000000002</v>
      </c>
      <c r="BE1259" t="s">
        <v>1210</v>
      </c>
      <c r="BF1259" t="s">
        <v>10948</v>
      </c>
      <c r="BG1259">
        <v>10.339999999999998</v>
      </c>
      <c r="BI1259" t="s">
        <v>2123</v>
      </c>
      <c r="BJ1259" t="s">
        <v>10948</v>
      </c>
      <c r="BK1259">
        <v>59.94</v>
      </c>
      <c r="BM1259" t="s">
        <v>2696</v>
      </c>
      <c r="BN1259" t="s">
        <v>10948</v>
      </c>
      <c r="BO1259" t="s">
        <v>12</v>
      </c>
      <c r="BP1259">
        <v>40.775999999999996</v>
      </c>
    </row>
    <row r="1260" spans="1:68" x14ac:dyDescent="0.25">
      <c r="A1260" t="s">
        <v>847</v>
      </c>
      <c r="B1260" t="s">
        <v>10948</v>
      </c>
      <c r="C1260" t="s">
        <v>55</v>
      </c>
      <c r="D1260">
        <v>1.98</v>
      </c>
      <c r="Y1260" t="s">
        <v>1059</v>
      </c>
      <c r="Z1260">
        <v>38.016000000000005</v>
      </c>
      <c r="AB1260" t="s">
        <v>1554</v>
      </c>
      <c r="AC1260">
        <v>264.024</v>
      </c>
      <c r="AE1260" t="s">
        <v>1969</v>
      </c>
      <c r="AF1260">
        <v>463.79600000000005</v>
      </c>
      <c r="AJ1260" t="s">
        <v>1554</v>
      </c>
      <c r="AK1260">
        <v>264.024</v>
      </c>
      <c r="AN1260" t="s">
        <v>1059</v>
      </c>
      <c r="AO1260">
        <v>38.016000000000005</v>
      </c>
      <c r="AQ1260" t="s">
        <v>1059</v>
      </c>
      <c r="AR1260">
        <v>38.016000000000005</v>
      </c>
      <c r="AV1260" t="s">
        <v>1059</v>
      </c>
      <c r="AW1260">
        <v>38.016000000000005</v>
      </c>
      <c r="BA1260" t="s">
        <v>2909</v>
      </c>
      <c r="BB1260" t="s">
        <v>10948</v>
      </c>
      <c r="BC1260">
        <v>459.84</v>
      </c>
      <c r="BE1260" t="s">
        <v>2783</v>
      </c>
      <c r="BF1260" t="s">
        <v>10948</v>
      </c>
      <c r="BG1260">
        <v>10.272000000000002</v>
      </c>
      <c r="BI1260" t="s">
        <v>2626</v>
      </c>
      <c r="BJ1260" t="s">
        <v>10948</v>
      </c>
      <c r="BK1260">
        <v>182.55200000000002</v>
      </c>
      <c r="BM1260" t="s">
        <v>1916</v>
      </c>
      <c r="BN1260" t="s">
        <v>10948</v>
      </c>
      <c r="BO1260" t="s">
        <v>12</v>
      </c>
      <c r="BP1260">
        <v>309.45600000000002</v>
      </c>
    </row>
    <row r="1261" spans="1:68" x14ac:dyDescent="0.25">
      <c r="A1261" t="s">
        <v>2374</v>
      </c>
      <c r="B1261" t="s">
        <v>10948</v>
      </c>
      <c r="C1261" t="s">
        <v>79</v>
      </c>
      <c r="D1261">
        <v>31.86</v>
      </c>
      <c r="Y1261" t="s">
        <v>1908</v>
      </c>
      <c r="Z1261">
        <v>287.96999999999997</v>
      </c>
      <c r="AB1261" t="s">
        <v>1059</v>
      </c>
      <c r="AC1261">
        <v>38.016000000000005</v>
      </c>
      <c r="AE1261" t="s">
        <v>1137</v>
      </c>
      <c r="AF1261">
        <v>2863.8</v>
      </c>
      <c r="AJ1261" t="s">
        <v>1059</v>
      </c>
      <c r="AK1261">
        <v>38.016000000000005</v>
      </c>
      <c r="AN1261" t="s">
        <v>1908</v>
      </c>
      <c r="AO1261">
        <v>287.96999999999997</v>
      </c>
      <c r="AQ1261" t="s">
        <v>1908</v>
      </c>
      <c r="AR1261">
        <v>287.96999999999997</v>
      </c>
      <c r="AV1261" t="s">
        <v>1908</v>
      </c>
      <c r="AW1261">
        <v>287.96999999999997</v>
      </c>
      <c r="BA1261" t="s">
        <v>1804</v>
      </c>
      <c r="BB1261" t="s">
        <v>10948</v>
      </c>
      <c r="BC1261">
        <v>30.352</v>
      </c>
      <c r="BE1261" t="s">
        <v>1626</v>
      </c>
      <c r="BF1261" t="s">
        <v>10948</v>
      </c>
      <c r="BG1261">
        <v>10.131999999999998</v>
      </c>
      <c r="BI1261" t="s">
        <v>2909</v>
      </c>
      <c r="BJ1261" t="s">
        <v>10948</v>
      </c>
      <c r="BK1261">
        <v>459.84</v>
      </c>
      <c r="BM1261" t="s">
        <v>269</v>
      </c>
      <c r="BN1261" t="s">
        <v>10948</v>
      </c>
      <c r="BO1261" t="s">
        <v>12</v>
      </c>
      <c r="BP1261">
        <v>189.88200000000001</v>
      </c>
    </row>
    <row r="1262" spans="1:68" x14ac:dyDescent="0.25">
      <c r="C1262" t="s">
        <v>21</v>
      </c>
      <c r="D1262">
        <v>31.86</v>
      </c>
      <c r="Y1262" t="s">
        <v>2687</v>
      </c>
      <c r="Z1262">
        <v>29.346</v>
      </c>
      <c r="AB1262" t="s">
        <v>1908</v>
      </c>
      <c r="AC1262">
        <v>287.96999999999997</v>
      </c>
      <c r="AE1262" t="s">
        <v>2585</v>
      </c>
      <c r="AF1262">
        <v>168.84</v>
      </c>
      <c r="AJ1262" t="s">
        <v>1908</v>
      </c>
      <c r="AK1262">
        <v>287.96999999999997</v>
      </c>
      <c r="AN1262" t="s">
        <v>2687</v>
      </c>
      <c r="AO1262">
        <v>29.346</v>
      </c>
      <c r="AQ1262" t="s">
        <v>2687</v>
      </c>
      <c r="AR1262">
        <v>29.346</v>
      </c>
      <c r="AV1262" t="s">
        <v>2687</v>
      </c>
      <c r="AW1262">
        <v>29.346</v>
      </c>
      <c r="BA1262" t="s">
        <v>1372</v>
      </c>
      <c r="BB1262" t="s">
        <v>10948</v>
      </c>
      <c r="BC1262">
        <v>549.6</v>
      </c>
      <c r="BE1262" t="s">
        <v>1730</v>
      </c>
      <c r="BF1262" t="s">
        <v>10948</v>
      </c>
      <c r="BG1262">
        <v>10.054000000000002</v>
      </c>
      <c r="BI1262" t="s">
        <v>1804</v>
      </c>
      <c r="BJ1262" t="s">
        <v>10948</v>
      </c>
      <c r="BK1262">
        <v>30.352</v>
      </c>
      <c r="BM1262" t="s">
        <v>1253</v>
      </c>
      <c r="BN1262" t="s">
        <v>10948</v>
      </c>
      <c r="BO1262" t="s">
        <v>12</v>
      </c>
      <c r="BP1262">
        <v>8.6</v>
      </c>
    </row>
    <row r="1263" spans="1:68" x14ac:dyDescent="0.25">
      <c r="A1263" t="s">
        <v>3010</v>
      </c>
      <c r="B1263" t="s">
        <v>10948</v>
      </c>
      <c r="C1263" t="s">
        <v>55</v>
      </c>
      <c r="D1263">
        <v>68.111999999999995</v>
      </c>
      <c r="Y1263" t="s">
        <v>1738</v>
      </c>
      <c r="Z1263">
        <v>91.474999999999994</v>
      </c>
      <c r="AB1263" t="s">
        <v>2687</v>
      </c>
      <c r="AC1263">
        <v>29.346</v>
      </c>
      <c r="AE1263" t="s">
        <v>2667</v>
      </c>
      <c r="AF1263">
        <v>266.72999999999996</v>
      </c>
      <c r="AJ1263" t="s">
        <v>2687</v>
      </c>
      <c r="AK1263">
        <v>29.346</v>
      </c>
      <c r="AN1263" t="s">
        <v>1738</v>
      </c>
      <c r="AO1263">
        <v>91.474999999999994</v>
      </c>
      <c r="AQ1263" t="s">
        <v>1738</v>
      </c>
      <c r="AR1263">
        <v>91.474999999999994</v>
      </c>
      <c r="AV1263" t="s">
        <v>1738</v>
      </c>
      <c r="AW1263">
        <v>91.474999999999994</v>
      </c>
      <c r="BA1263" t="s">
        <v>3083</v>
      </c>
      <c r="BB1263" t="s">
        <v>10948</v>
      </c>
      <c r="BC1263">
        <v>1048.5</v>
      </c>
      <c r="BE1263" t="s">
        <v>2162</v>
      </c>
      <c r="BF1263" t="s">
        <v>10948</v>
      </c>
      <c r="BG1263">
        <v>9.84</v>
      </c>
      <c r="BI1263" t="s">
        <v>1372</v>
      </c>
      <c r="BJ1263" t="s">
        <v>10948</v>
      </c>
      <c r="BK1263">
        <v>549.6</v>
      </c>
      <c r="BM1263" t="s">
        <v>3002</v>
      </c>
      <c r="BN1263" t="s">
        <v>10948</v>
      </c>
      <c r="BO1263" t="s">
        <v>12</v>
      </c>
      <c r="BP1263">
        <v>7.7</v>
      </c>
    </row>
    <row r="1264" spans="1:68" x14ac:dyDescent="0.25">
      <c r="C1264" t="s">
        <v>12</v>
      </c>
      <c r="D1264">
        <v>90.816000000000003</v>
      </c>
      <c r="Y1264" t="s">
        <v>510</v>
      </c>
      <c r="Z1264">
        <v>611.05399999999997</v>
      </c>
      <c r="AB1264" t="s">
        <v>1738</v>
      </c>
      <c r="AC1264">
        <v>91.474999999999994</v>
      </c>
      <c r="AE1264" t="s">
        <v>1249</v>
      </c>
      <c r="AF1264">
        <v>155.38</v>
      </c>
      <c r="AJ1264" t="s">
        <v>1738</v>
      </c>
      <c r="AK1264">
        <v>91.474999999999994</v>
      </c>
      <c r="AN1264" t="s">
        <v>510</v>
      </c>
      <c r="AO1264">
        <v>611.05399999999997</v>
      </c>
      <c r="AQ1264" t="s">
        <v>510</v>
      </c>
      <c r="AR1264">
        <v>611.05399999999997</v>
      </c>
      <c r="AV1264" t="s">
        <v>510</v>
      </c>
      <c r="AW1264">
        <v>611.05399999999997</v>
      </c>
      <c r="BA1264" t="s">
        <v>2883</v>
      </c>
      <c r="BB1264" t="s">
        <v>10948</v>
      </c>
      <c r="BC1264">
        <v>39.152000000000001</v>
      </c>
      <c r="BE1264" t="s">
        <v>1851</v>
      </c>
      <c r="BF1264" t="s">
        <v>10948</v>
      </c>
      <c r="BG1264">
        <v>9.84</v>
      </c>
      <c r="BI1264" t="s">
        <v>3083</v>
      </c>
      <c r="BJ1264" t="s">
        <v>10948</v>
      </c>
      <c r="BK1264">
        <v>1048.5</v>
      </c>
      <c r="BM1264" t="s">
        <v>1421</v>
      </c>
      <c r="BN1264" t="s">
        <v>10948</v>
      </c>
      <c r="BO1264" t="s">
        <v>12</v>
      </c>
      <c r="BP1264">
        <v>52.452000000000005</v>
      </c>
    </row>
    <row r="1265" spans="1:68" x14ac:dyDescent="0.25">
      <c r="A1265" t="s">
        <v>846</v>
      </c>
      <c r="B1265" t="s">
        <v>10948</v>
      </c>
      <c r="C1265" t="s">
        <v>55</v>
      </c>
      <c r="D1265">
        <v>99.9</v>
      </c>
      <c r="Y1265" t="s">
        <v>411</v>
      </c>
      <c r="Z1265">
        <v>419.88</v>
      </c>
      <c r="AB1265" t="s">
        <v>510</v>
      </c>
      <c r="AC1265">
        <v>611.05399999999997</v>
      </c>
      <c r="AE1265" t="s">
        <v>317</v>
      </c>
      <c r="AF1265">
        <v>50.768000000000001</v>
      </c>
      <c r="AJ1265" t="s">
        <v>510</v>
      </c>
      <c r="AK1265">
        <v>611.05399999999997</v>
      </c>
      <c r="AN1265" t="s">
        <v>411</v>
      </c>
      <c r="AO1265">
        <v>419.88</v>
      </c>
      <c r="AQ1265" t="s">
        <v>411</v>
      </c>
      <c r="AR1265">
        <v>419.88</v>
      </c>
      <c r="AV1265" t="s">
        <v>411</v>
      </c>
      <c r="AW1265">
        <v>419.88</v>
      </c>
      <c r="BA1265" t="s">
        <v>1876</v>
      </c>
      <c r="BB1265" t="s">
        <v>10948</v>
      </c>
      <c r="BC1265">
        <v>122.97</v>
      </c>
      <c r="BE1265" t="s">
        <v>1647</v>
      </c>
      <c r="BF1265" t="s">
        <v>10948</v>
      </c>
      <c r="BG1265">
        <v>9.82</v>
      </c>
      <c r="BI1265" t="s">
        <v>2883</v>
      </c>
      <c r="BJ1265" t="s">
        <v>10948</v>
      </c>
      <c r="BK1265">
        <v>39.152000000000001</v>
      </c>
      <c r="BM1265" t="s">
        <v>231</v>
      </c>
      <c r="BN1265" t="s">
        <v>10948</v>
      </c>
      <c r="BO1265" t="s">
        <v>12</v>
      </c>
      <c r="BP1265">
        <v>15.92</v>
      </c>
    </row>
    <row r="1266" spans="1:68" x14ac:dyDescent="0.25">
      <c r="C1266" t="s">
        <v>79</v>
      </c>
      <c r="D1266">
        <v>23.975999999999999</v>
      </c>
      <c r="Y1266" t="s">
        <v>2698</v>
      </c>
      <c r="Z1266">
        <v>180.596</v>
      </c>
      <c r="AB1266" t="s">
        <v>411</v>
      </c>
      <c r="AC1266">
        <v>419.88</v>
      </c>
      <c r="AE1266" t="s">
        <v>1575</v>
      </c>
      <c r="AF1266">
        <v>345.83199999999999</v>
      </c>
      <c r="AJ1266" t="s">
        <v>411</v>
      </c>
      <c r="AK1266">
        <v>419.88</v>
      </c>
      <c r="AN1266" t="s">
        <v>2698</v>
      </c>
      <c r="AO1266">
        <v>180.596</v>
      </c>
      <c r="AQ1266" t="s">
        <v>2698</v>
      </c>
      <c r="AR1266">
        <v>180.596</v>
      </c>
      <c r="AV1266" t="s">
        <v>2698</v>
      </c>
      <c r="AW1266">
        <v>180.596</v>
      </c>
      <c r="BA1266" t="s">
        <v>1708</v>
      </c>
      <c r="BB1266" t="s">
        <v>10948</v>
      </c>
      <c r="BC1266">
        <v>58.320000000000007</v>
      </c>
      <c r="BE1266" t="s">
        <v>591</v>
      </c>
      <c r="BF1266" t="s">
        <v>10948</v>
      </c>
      <c r="BG1266">
        <v>9.7280000000000015</v>
      </c>
      <c r="BI1266" t="s">
        <v>1876</v>
      </c>
      <c r="BJ1266" t="s">
        <v>10948</v>
      </c>
      <c r="BK1266">
        <v>122.97</v>
      </c>
      <c r="BM1266" t="s">
        <v>1591</v>
      </c>
      <c r="BN1266" t="s">
        <v>10948</v>
      </c>
      <c r="BO1266" t="s">
        <v>12</v>
      </c>
      <c r="BP1266">
        <v>11.67</v>
      </c>
    </row>
    <row r="1267" spans="1:68" x14ac:dyDescent="0.25">
      <c r="A1267" t="s">
        <v>2577</v>
      </c>
      <c r="B1267" t="s">
        <v>10948</v>
      </c>
      <c r="C1267" t="s">
        <v>79</v>
      </c>
      <c r="D1267">
        <v>13.48</v>
      </c>
      <c r="Y1267" t="s">
        <v>382</v>
      </c>
      <c r="Z1267">
        <v>44.37</v>
      </c>
      <c r="AB1267" t="s">
        <v>2698</v>
      </c>
      <c r="AC1267">
        <v>180.596</v>
      </c>
      <c r="AE1267" t="s">
        <v>1763</v>
      </c>
      <c r="AF1267">
        <v>300.14000000000004</v>
      </c>
      <c r="AJ1267" t="s">
        <v>2698</v>
      </c>
      <c r="AK1267">
        <v>180.596</v>
      </c>
      <c r="AN1267" t="s">
        <v>382</v>
      </c>
      <c r="AO1267">
        <v>44.37</v>
      </c>
      <c r="AQ1267" t="s">
        <v>382</v>
      </c>
      <c r="AR1267">
        <v>44.37</v>
      </c>
      <c r="AV1267" t="s">
        <v>382</v>
      </c>
      <c r="AW1267">
        <v>44.37</v>
      </c>
      <c r="BA1267" t="s">
        <v>633</v>
      </c>
      <c r="BB1267" t="s">
        <v>10948</v>
      </c>
      <c r="BC1267">
        <v>23.92</v>
      </c>
      <c r="BE1267" t="s">
        <v>1397</v>
      </c>
      <c r="BF1267" t="s">
        <v>10948</v>
      </c>
      <c r="BG1267">
        <v>9.6640000000000015</v>
      </c>
      <c r="BI1267" t="s">
        <v>1708</v>
      </c>
      <c r="BJ1267" t="s">
        <v>10948</v>
      </c>
      <c r="BK1267">
        <v>58.320000000000007</v>
      </c>
      <c r="BM1267" t="s">
        <v>2353</v>
      </c>
      <c r="BN1267" t="s">
        <v>10948</v>
      </c>
      <c r="BO1267" t="s">
        <v>12</v>
      </c>
      <c r="BP1267">
        <v>16.559999999999999</v>
      </c>
    </row>
    <row r="1268" spans="1:68" x14ac:dyDescent="0.25">
      <c r="A1268" t="s">
        <v>2991</v>
      </c>
      <c r="B1268" t="s">
        <v>10948</v>
      </c>
      <c r="C1268" t="s">
        <v>21</v>
      </c>
      <c r="D1268">
        <v>67.959999999999994</v>
      </c>
      <c r="Y1268" t="s">
        <v>90</v>
      </c>
      <c r="Z1268">
        <v>153.72</v>
      </c>
      <c r="AB1268" t="s">
        <v>382</v>
      </c>
      <c r="AC1268">
        <v>44.37</v>
      </c>
      <c r="AE1268" t="s">
        <v>456</v>
      </c>
      <c r="AF1268">
        <v>33.756</v>
      </c>
      <c r="AJ1268" t="s">
        <v>382</v>
      </c>
      <c r="AK1268">
        <v>44.37</v>
      </c>
      <c r="AN1268" t="s">
        <v>90</v>
      </c>
      <c r="AO1268">
        <v>153.72</v>
      </c>
      <c r="AQ1268" t="s">
        <v>90</v>
      </c>
      <c r="AR1268">
        <v>153.72</v>
      </c>
      <c r="AV1268" t="s">
        <v>90</v>
      </c>
      <c r="AW1268">
        <v>153.72</v>
      </c>
      <c r="BA1268" t="s">
        <v>1272</v>
      </c>
      <c r="BB1268" t="s">
        <v>10948</v>
      </c>
      <c r="BC1268">
        <v>15.984000000000002</v>
      </c>
      <c r="BE1268" t="s">
        <v>3089</v>
      </c>
      <c r="BF1268" t="s">
        <v>10948</v>
      </c>
      <c r="BG1268">
        <v>9.5550000000000015</v>
      </c>
      <c r="BI1268" t="s">
        <v>633</v>
      </c>
      <c r="BJ1268" t="s">
        <v>10948</v>
      </c>
      <c r="BK1268">
        <v>23.92</v>
      </c>
      <c r="BM1268" t="s">
        <v>1468</v>
      </c>
      <c r="BN1268" t="s">
        <v>10948</v>
      </c>
      <c r="BO1268" t="s">
        <v>12</v>
      </c>
      <c r="BP1268">
        <v>9.2159999999999993</v>
      </c>
    </row>
    <row r="1269" spans="1:68" x14ac:dyDescent="0.25">
      <c r="A1269" t="s">
        <v>1818</v>
      </c>
      <c r="B1269" t="s">
        <v>10948</v>
      </c>
      <c r="C1269" t="s">
        <v>79</v>
      </c>
      <c r="D1269">
        <v>178.92000000000002</v>
      </c>
      <c r="Y1269" t="s">
        <v>1705</v>
      </c>
      <c r="Z1269">
        <v>321.44</v>
      </c>
      <c r="AB1269" t="s">
        <v>90</v>
      </c>
      <c r="AC1269">
        <v>153.72</v>
      </c>
      <c r="AE1269" t="s">
        <v>622</v>
      </c>
      <c r="AF1269">
        <v>39.688000000000002</v>
      </c>
      <c r="AJ1269" t="s">
        <v>90</v>
      </c>
      <c r="AK1269">
        <v>153.72</v>
      </c>
      <c r="AN1269" t="s">
        <v>1705</v>
      </c>
      <c r="AO1269">
        <v>321.44</v>
      </c>
      <c r="AQ1269" t="s">
        <v>1705</v>
      </c>
      <c r="AR1269">
        <v>321.44</v>
      </c>
      <c r="AV1269" t="s">
        <v>1705</v>
      </c>
      <c r="AW1269">
        <v>321.44</v>
      </c>
      <c r="BA1269" t="s">
        <v>3055</v>
      </c>
      <c r="BB1269" t="s">
        <v>10948</v>
      </c>
      <c r="BC1269">
        <v>20.04</v>
      </c>
      <c r="BE1269" t="s">
        <v>1611</v>
      </c>
      <c r="BF1269" t="s">
        <v>10948</v>
      </c>
      <c r="BG1269">
        <v>9.4499999999999993</v>
      </c>
      <c r="BI1269" t="s">
        <v>1272</v>
      </c>
      <c r="BJ1269" t="s">
        <v>10948</v>
      </c>
      <c r="BK1269">
        <v>15.984000000000002</v>
      </c>
      <c r="BM1269" t="s">
        <v>2321</v>
      </c>
      <c r="BN1269" t="s">
        <v>10948</v>
      </c>
      <c r="BO1269" t="s">
        <v>12</v>
      </c>
      <c r="BP1269">
        <v>3</v>
      </c>
    </row>
    <row r="1270" spans="1:68" x14ac:dyDescent="0.25">
      <c r="A1270" t="s">
        <v>239</v>
      </c>
      <c r="B1270" t="s">
        <v>10948</v>
      </c>
      <c r="C1270" t="s">
        <v>12</v>
      </c>
      <c r="D1270">
        <v>70.335999999999999</v>
      </c>
      <c r="Y1270" t="s">
        <v>1941</v>
      </c>
      <c r="Z1270">
        <v>177.61199999999999</v>
      </c>
      <c r="AB1270" t="s">
        <v>1705</v>
      </c>
      <c r="AC1270">
        <v>321.44</v>
      </c>
      <c r="AE1270" t="s">
        <v>1060</v>
      </c>
      <c r="AF1270">
        <v>775.61199999999985</v>
      </c>
      <c r="AJ1270" t="s">
        <v>1705</v>
      </c>
      <c r="AK1270">
        <v>321.44</v>
      </c>
      <c r="AN1270" t="s">
        <v>1941</v>
      </c>
      <c r="AO1270">
        <v>177.61199999999999</v>
      </c>
      <c r="AQ1270" t="s">
        <v>1941</v>
      </c>
      <c r="AR1270">
        <v>177.61199999999999</v>
      </c>
      <c r="AV1270" t="s">
        <v>1941</v>
      </c>
      <c r="AW1270">
        <v>177.61199999999999</v>
      </c>
      <c r="BA1270" t="s">
        <v>1712</v>
      </c>
      <c r="BB1270" t="s">
        <v>10948</v>
      </c>
      <c r="BC1270">
        <v>4.6240000000000006</v>
      </c>
      <c r="BE1270" t="s">
        <v>648</v>
      </c>
      <c r="BF1270" t="s">
        <v>10948</v>
      </c>
      <c r="BG1270">
        <v>9.4200000000000017</v>
      </c>
      <c r="BI1270" t="s">
        <v>3055</v>
      </c>
      <c r="BJ1270" t="s">
        <v>10948</v>
      </c>
      <c r="BK1270">
        <v>20.04</v>
      </c>
      <c r="BM1270" t="s">
        <v>2985</v>
      </c>
      <c r="BN1270" t="s">
        <v>10948</v>
      </c>
      <c r="BO1270" t="s">
        <v>12</v>
      </c>
      <c r="BP1270">
        <v>2.61</v>
      </c>
    </row>
    <row r="1271" spans="1:68" x14ac:dyDescent="0.25">
      <c r="A1271" t="s">
        <v>1230</v>
      </c>
      <c r="B1271" t="s">
        <v>10948</v>
      </c>
      <c r="C1271" t="s">
        <v>55</v>
      </c>
      <c r="D1271">
        <v>124.25</v>
      </c>
      <c r="Y1271" t="s">
        <v>1774</v>
      </c>
      <c r="Z1271">
        <v>459.096</v>
      </c>
      <c r="AB1271" t="s">
        <v>1941</v>
      </c>
      <c r="AC1271">
        <v>177.61199999999999</v>
      </c>
      <c r="AE1271" t="s">
        <v>1499</v>
      </c>
      <c r="AF1271">
        <v>614.05799999999999</v>
      </c>
      <c r="AJ1271" t="s">
        <v>1941</v>
      </c>
      <c r="AK1271">
        <v>177.61199999999999</v>
      </c>
      <c r="AN1271" t="s">
        <v>1774</v>
      </c>
      <c r="AO1271">
        <v>459.096</v>
      </c>
      <c r="AQ1271" t="s">
        <v>1774</v>
      </c>
      <c r="AR1271">
        <v>459.096</v>
      </c>
      <c r="AV1271" t="s">
        <v>1774</v>
      </c>
      <c r="AW1271">
        <v>459.096</v>
      </c>
      <c r="BA1271" t="s">
        <v>1440</v>
      </c>
      <c r="BB1271" t="s">
        <v>10948</v>
      </c>
      <c r="BC1271">
        <v>260.23200000000003</v>
      </c>
      <c r="BE1271" t="s">
        <v>763</v>
      </c>
      <c r="BF1271" t="s">
        <v>10948</v>
      </c>
      <c r="BG1271">
        <v>9.3239999999999998</v>
      </c>
      <c r="BI1271" t="s">
        <v>1712</v>
      </c>
      <c r="BJ1271" t="s">
        <v>10948</v>
      </c>
      <c r="BK1271">
        <v>4.6240000000000006</v>
      </c>
      <c r="BM1271" t="s">
        <v>1647</v>
      </c>
      <c r="BN1271" t="s">
        <v>10948</v>
      </c>
      <c r="BO1271" t="s">
        <v>12</v>
      </c>
      <c r="BP1271">
        <v>9.82</v>
      </c>
    </row>
    <row r="1272" spans="1:68" x14ac:dyDescent="0.25">
      <c r="A1272" t="s">
        <v>2104</v>
      </c>
      <c r="B1272" t="s">
        <v>10948</v>
      </c>
      <c r="C1272" t="s">
        <v>55</v>
      </c>
      <c r="D1272">
        <v>47.97</v>
      </c>
      <c r="Y1272" t="s">
        <v>459</v>
      </c>
      <c r="Z1272">
        <v>145.73000000000002</v>
      </c>
      <c r="AB1272" t="s">
        <v>1774</v>
      </c>
      <c r="AC1272">
        <v>459.096</v>
      </c>
      <c r="AE1272" t="s">
        <v>947</v>
      </c>
      <c r="AF1272">
        <v>899.30400000000009</v>
      </c>
      <c r="AJ1272" t="s">
        <v>1774</v>
      </c>
      <c r="AK1272">
        <v>459.096</v>
      </c>
      <c r="AN1272" t="s">
        <v>459</v>
      </c>
      <c r="AO1272">
        <v>145.73000000000002</v>
      </c>
      <c r="AQ1272" t="s">
        <v>459</v>
      </c>
      <c r="AR1272">
        <v>145.73000000000002</v>
      </c>
      <c r="AV1272" t="s">
        <v>459</v>
      </c>
      <c r="AW1272">
        <v>145.73000000000002</v>
      </c>
      <c r="BA1272" t="s">
        <v>2102</v>
      </c>
      <c r="BB1272" t="s">
        <v>10948</v>
      </c>
      <c r="BC1272">
        <v>47.52</v>
      </c>
      <c r="BE1272" t="s">
        <v>1044</v>
      </c>
      <c r="BF1272" t="s">
        <v>10948</v>
      </c>
      <c r="BG1272">
        <v>9.2480000000000011</v>
      </c>
      <c r="BI1272" t="s">
        <v>1440</v>
      </c>
      <c r="BJ1272" t="s">
        <v>10948</v>
      </c>
      <c r="BK1272">
        <v>260.23200000000003</v>
      </c>
      <c r="BM1272" t="s">
        <v>1494</v>
      </c>
      <c r="BN1272" t="s">
        <v>10948</v>
      </c>
      <c r="BO1272" t="s">
        <v>12</v>
      </c>
      <c r="BP1272">
        <v>10.44</v>
      </c>
    </row>
    <row r="1273" spans="1:68" x14ac:dyDescent="0.25">
      <c r="A1273" t="s">
        <v>1950</v>
      </c>
      <c r="B1273" t="s">
        <v>10948</v>
      </c>
      <c r="C1273" t="s">
        <v>55</v>
      </c>
      <c r="D1273">
        <v>58.415999999999997</v>
      </c>
      <c r="Y1273" t="s">
        <v>1835</v>
      </c>
      <c r="Z1273">
        <v>231.85599999999999</v>
      </c>
      <c r="AB1273" t="s">
        <v>459</v>
      </c>
      <c r="AC1273">
        <v>145.73000000000002</v>
      </c>
      <c r="AE1273" t="s">
        <v>765</v>
      </c>
      <c r="AF1273">
        <v>37.464000000000006</v>
      </c>
      <c r="AJ1273" t="s">
        <v>459</v>
      </c>
      <c r="AK1273">
        <v>145.73000000000002</v>
      </c>
      <c r="AN1273" t="s">
        <v>1835</v>
      </c>
      <c r="AO1273">
        <v>231.85599999999999</v>
      </c>
      <c r="AQ1273" t="s">
        <v>1835</v>
      </c>
      <c r="AR1273">
        <v>231.85599999999999</v>
      </c>
      <c r="AV1273" t="s">
        <v>1835</v>
      </c>
      <c r="AW1273">
        <v>231.85599999999999</v>
      </c>
      <c r="BA1273" t="s">
        <v>2473</v>
      </c>
      <c r="BB1273" t="s">
        <v>10948</v>
      </c>
      <c r="BC1273">
        <v>54.816000000000003</v>
      </c>
      <c r="BE1273" t="s">
        <v>1468</v>
      </c>
      <c r="BF1273" t="s">
        <v>10948</v>
      </c>
      <c r="BG1273">
        <v>9.2159999999999993</v>
      </c>
      <c r="BI1273" t="s">
        <v>2102</v>
      </c>
      <c r="BJ1273" t="s">
        <v>10948</v>
      </c>
      <c r="BK1273">
        <v>47.52</v>
      </c>
      <c r="BM1273" t="s">
        <v>1275</v>
      </c>
      <c r="BN1273" t="s">
        <v>10948</v>
      </c>
      <c r="BO1273" t="s">
        <v>12</v>
      </c>
      <c r="BP1273">
        <v>177.48000000000002</v>
      </c>
    </row>
    <row r="1274" spans="1:68" x14ac:dyDescent="0.25">
      <c r="A1274" t="s">
        <v>446</v>
      </c>
      <c r="B1274" t="s">
        <v>10948</v>
      </c>
      <c r="C1274" t="s">
        <v>55</v>
      </c>
      <c r="D1274">
        <v>62.400000000000006</v>
      </c>
      <c r="Y1274" t="s">
        <v>180</v>
      </c>
      <c r="Z1274">
        <v>353.29200000000003</v>
      </c>
      <c r="AB1274" t="s">
        <v>1835</v>
      </c>
      <c r="AC1274">
        <v>231.85599999999999</v>
      </c>
      <c r="AE1274" t="s">
        <v>1014</v>
      </c>
      <c r="AF1274">
        <v>709.5</v>
      </c>
      <c r="AJ1274" t="s">
        <v>1835</v>
      </c>
      <c r="AK1274">
        <v>231.85599999999999</v>
      </c>
      <c r="AN1274" t="s">
        <v>180</v>
      </c>
      <c r="AO1274">
        <v>353.29200000000003</v>
      </c>
      <c r="AQ1274" t="s">
        <v>180</v>
      </c>
      <c r="AR1274">
        <v>353.29200000000003</v>
      </c>
      <c r="AV1274" t="s">
        <v>180</v>
      </c>
      <c r="AW1274">
        <v>353.29200000000003</v>
      </c>
      <c r="BA1274" t="s">
        <v>462</v>
      </c>
      <c r="BB1274" t="s">
        <v>10948</v>
      </c>
      <c r="BC1274">
        <v>53.820000000000007</v>
      </c>
      <c r="BE1274" t="s">
        <v>2653</v>
      </c>
      <c r="BF1274" t="s">
        <v>10948</v>
      </c>
      <c r="BG1274">
        <v>9.08</v>
      </c>
      <c r="BI1274" t="s">
        <v>2473</v>
      </c>
      <c r="BJ1274" t="s">
        <v>10948</v>
      </c>
      <c r="BK1274">
        <v>54.816000000000003</v>
      </c>
      <c r="BM1274" t="s">
        <v>1243</v>
      </c>
      <c r="BN1274" t="s">
        <v>10948</v>
      </c>
      <c r="BO1274" t="s">
        <v>12</v>
      </c>
      <c r="BP1274">
        <v>25.344000000000001</v>
      </c>
    </row>
    <row r="1275" spans="1:68" x14ac:dyDescent="0.25">
      <c r="A1275" t="s">
        <v>2358</v>
      </c>
      <c r="B1275" t="s">
        <v>10948</v>
      </c>
      <c r="C1275" t="s">
        <v>55</v>
      </c>
      <c r="D1275">
        <v>63.88</v>
      </c>
      <c r="Y1275" t="s">
        <v>904</v>
      </c>
      <c r="Z1275">
        <v>844.67200000000003</v>
      </c>
      <c r="AB1275" t="s">
        <v>180</v>
      </c>
      <c r="AC1275">
        <v>353.29200000000003</v>
      </c>
      <c r="AE1275" t="s">
        <v>144</v>
      </c>
      <c r="AF1275">
        <v>36.744</v>
      </c>
      <c r="AJ1275" t="s">
        <v>180</v>
      </c>
      <c r="AK1275">
        <v>353.29200000000003</v>
      </c>
      <c r="AN1275" t="s">
        <v>904</v>
      </c>
      <c r="AO1275">
        <v>844.67200000000003</v>
      </c>
      <c r="AQ1275" t="s">
        <v>904</v>
      </c>
      <c r="AR1275">
        <v>844.67200000000003</v>
      </c>
      <c r="AV1275" t="s">
        <v>904</v>
      </c>
      <c r="AW1275">
        <v>844.67200000000003</v>
      </c>
      <c r="BA1275" t="s">
        <v>2482</v>
      </c>
      <c r="BB1275" t="s">
        <v>10948</v>
      </c>
      <c r="BC1275">
        <v>10.368000000000002</v>
      </c>
      <c r="BE1275" t="s">
        <v>2558</v>
      </c>
      <c r="BF1275" t="s">
        <v>10948</v>
      </c>
      <c r="BG1275">
        <v>9.0480000000000018</v>
      </c>
      <c r="BI1275" t="s">
        <v>462</v>
      </c>
      <c r="BJ1275" t="s">
        <v>10948</v>
      </c>
      <c r="BK1275">
        <v>53.820000000000007</v>
      </c>
      <c r="BM1275" t="s">
        <v>2242</v>
      </c>
      <c r="BN1275" t="s">
        <v>10948</v>
      </c>
      <c r="BO1275" t="s">
        <v>12</v>
      </c>
      <c r="BP1275">
        <v>40.68</v>
      </c>
    </row>
    <row r="1276" spans="1:68" x14ac:dyDescent="0.25">
      <c r="A1276" t="s">
        <v>3156</v>
      </c>
      <c r="B1276" t="s">
        <v>10948</v>
      </c>
      <c r="C1276" t="s">
        <v>55</v>
      </c>
      <c r="D1276">
        <v>160</v>
      </c>
      <c r="Y1276" t="s">
        <v>1394</v>
      </c>
      <c r="Z1276">
        <v>1619.6760000000002</v>
      </c>
      <c r="AB1276" t="s">
        <v>904</v>
      </c>
      <c r="AC1276">
        <v>844.67200000000003</v>
      </c>
      <c r="AE1276" t="s">
        <v>499</v>
      </c>
      <c r="AF1276">
        <v>180.31</v>
      </c>
      <c r="AJ1276" t="s">
        <v>904</v>
      </c>
      <c r="AK1276">
        <v>844.67200000000003</v>
      </c>
      <c r="AN1276" t="s">
        <v>1394</v>
      </c>
      <c r="AO1276">
        <v>1619.6760000000002</v>
      </c>
      <c r="AQ1276" t="s">
        <v>1394</v>
      </c>
      <c r="AR1276">
        <v>1619.6760000000002</v>
      </c>
      <c r="AV1276" t="s">
        <v>1394</v>
      </c>
      <c r="AW1276">
        <v>1619.6760000000002</v>
      </c>
      <c r="BA1276" t="s">
        <v>3187</v>
      </c>
      <c r="BB1276" t="s">
        <v>10948</v>
      </c>
      <c r="BC1276">
        <v>51.84</v>
      </c>
      <c r="BE1276" t="s">
        <v>1733</v>
      </c>
      <c r="BF1276" t="s">
        <v>10948</v>
      </c>
      <c r="BG1276">
        <v>8.9040000000000017</v>
      </c>
      <c r="BI1276" t="s">
        <v>2482</v>
      </c>
      <c r="BJ1276" t="s">
        <v>10948</v>
      </c>
      <c r="BK1276">
        <v>10.368000000000002</v>
      </c>
      <c r="BM1276" t="s">
        <v>2396</v>
      </c>
      <c r="BN1276" t="s">
        <v>10948</v>
      </c>
      <c r="BO1276" t="s">
        <v>12</v>
      </c>
      <c r="BP1276">
        <v>239.976</v>
      </c>
    </row>
    <row r="1277" spans="1:68" x14ac:dyDescent="0.25">
      <c r="C1277" t="s">
        <v>21</v>
      </c>
      <c r="D1277">
        <v>120</v>
      </c>
      <c r="Y1277" t="s">
        <v>2886</v>
      </c>
      <c r="Z1277">
        <v>1913.13</v>
      </c>
      <c r="AB1277" t="s">
        <v>1394</v>
      </c>
      <c r="AC1277">
        <v>1619.6760000000002</v>
      </c>
      <c r="AE1277" t="s">
        <v>1184</v>
      </c>
      <c r="AF1277">
        <v>53.460000000000008</v>
      </c>
      <c r="AJ1277" t="s">
        <v>1394</v>
      </c>
      <c r="AK1277">
        <v>1619.6760000000002</v>
      </c>
      <c r="AN1277" t="s">
        <v>2886</v>
      </c>
      <c r="AO1277">
        <v>1913.13</v>
      </c>
      <c r="AQ1277" t="s">
        <v>2886</v>
      </c>
      <c r="AR1277">
        <v>1913.13</v>
      </c>
      <c r="AV1277" t="s">
        <v>2886</v>
      </c>
      <c r="AW1277">
        <v>1913.13</v>
      </c>
      <c r="BA1277" t="s">
        <v>2483</v>
      </c>
      <c r="BB1277" t="s">
        <v>10948</v>
      </c>
      <c r="BC1277">
        <v>61.4</v>
      </c>
      <c r="BE1277" t="s">
        <v>2828</v>
      </c>
      <c r="BF1277" t="s">
        <v>10948</v>
      </c>
      <c r="BG1277">
        <v>8.84</v>
      </c>
      <c r="BI1277" t="s">
        <v>3187</v>
      </c>
      <c r="BJ1277" t="s">
        <v>10948</v>
      </c>
      <c r="BK1277">
        <v>51.84</v>
      </c>
      <c r="BM1277" t="s">
        <v>1402</v>
      </c>
      <c r="BN1277" t="s">
        <v>10948</v>
      </c>
      <c r="BO1277" t="s">
        <v>12</v>
      </c>
      <c r="BP1277">
        <v>3.2820000000000005</v>
      </c>
    </row>
    <row r="1278" spans="1:68" x14ac:dyDescent="0.25">
      <c r="A1278" t="s">
        <v>1284</v>
      </c>
      <c r="B1278" t="s">
        <v>10948</v>
      </c>
      <c r="C1278" t="s">
        <v>55</v>
      </c>
      <c r="D1278">
        <v>13.616</v>
      </c>
      <c r="Y1278" t="s">
        <v>1373</v>
      </c>
      <c r="Z1278">
        <v>2508.6720000000005</v>
      </c>
      <c r="AB1278" t="s">
        <v>2886</v>
      </c>
      <c r="AC1278">
        <v>1913.13</v>
      </c>
      <c r="AE1278" t="s">
        <v>2645</v>
      </c>
      <c r="AF1278">
        <v>111.18799999999999</v>
      </c>
      <c r="AJ1278" t="s">
        <v>2886</v>
      </c>
      <c r="AK1278">
        <v>1913.13</v>
      </c>
      <c r="AN1278" t="s">
        <v>1373</v>
      </c>
      <c r="AO1278">
        <v>2508.6720000000005</v>
      </c>
      <c r="AQ1278" t="s">
        <v>1373</v>
      </c>
      <c r="AR1278">
        <v>2508.6720000000005</v>
      </c>
      <c r="AV1278" t="s">
        <v>1373</v>
      </c>
      <c r="AW1278">
        <v>2508.6720000000005</v>
      </c>
      <c r="BA1278" t="s">
        <v>153</v>
      </c>
      <c r="BB1278" t="s">
        <v>10948</v>
      </c>
      <c r="BC1278">
        <v>111.96</v>
      </c>
      <c r="BE1278" t="s">
        <v>1673</v>
      </c>
      <c r="BF1278" t="s">
        <v>10948</v>
      </c>
      <c r="BG1278">
        <v>8.82</v>
      </c>
      <c r="BI1278" t="s">
        <v>2483</v>
      </c>
      <c r="BJ1278" t="s">
        <v>10948</v>
      </c>
      <c r="BK1278">
        <v>61.4</v>
      </c>
      <c r="BM1278" t="s">
        <v>2905</v>
      </c>
      <c r="BN1278" t="s">
        <v>10948</v>
      </c>
      <c r="BO1278" t="s">
        <v>12</v>
      </c>
      <c r="BP1278">
        <v>167.96</v>
      </c>
    </row>
    <row r="1279" spans="1:68" x14ac:dyDescent="0.25">
      <c r="A1279" t="s">
        <v>1387</v>
      </c>
      <c r="B1279" t="s">
        <v>10948</v>
      </c>
      <c r="C1279" t="s">
        <v>79</v>
      </c>
      <c r="D1279">
        <v>72.48</v>
      </c>
      <c r="Y1279" t="s">
        <v>1949</v>
      </c>
      <c r="Z1279">
        <v>908.7</v>
      </c>
      <c r="AB1279" t="s">
        <v>1373</v>
      </c>
      <c r="AC1279">
        <v>2508.6720000000005</v>
      </c>
      <c r="AE1279" t="s">
        <v>1484</v>
      </c>
      <c r="AF1279">
        <v>48.85199999999999</v>
      </c>
      <c r="AJ1279" t="s">
        <v>1373</v>
      </c>
      <c r="AK1279">
        <v>2508.6720000000005</v>
      </c>
      <c r="AN1279" t="s">
        <v>1949</v>
      </c>
      <c r="AO1279">
        <v>908.7</v>
      </c>
      <c r="AQ1279" t="s">
        <v>1949</v>
      </c>
      <c r="AR1279">
        <v>908.7</v>
      </c>
      <c r="AV1279" t="s">
        <v>1949</v>
      </c>
      <c r="AW1279">
        <v>908.7</v>
      </c>
      <c r="BA1279" t="s">
        <v>1929</v>
      </c>
      <c r="BB1279" t="s">
        <v>10948</v>
      </c>
      <c r="BC1279">
        <v>168.83199999999999</v>
      </c>
      <c r="BE1279" t="s">
        <v>701</v>
      </c>
      <c r="BF1279" t="s">
        <v>10948</v>
      </c>
      <c r="BG1279">
        <v>8.75</v>
      </c>
      <c r="BI1279" t="s">
        <v>153</v>
      </c>
      <c r="BJ1279" t="s">
        <v>10948</v>
      </c>
      <c r="BK1279">
        <v>111.96</v>
      </c>
      <c r="BM1279" t="s">
        <v>2923</v>
      </c>
      <c r="BN1279" t="s">
        <v>10948</v>
      </c>
      <c r="BO1279" t="s">
        <v>12</v>
      </c>
      <c r="BP1279">
        <v>23.34</v>
      </c>
    </row>
    <row r="1280" spans="1:68" x14ac:dyDescent="0.25">
      <c r="C1280" t="s">
        <v>21</v>
      </c>
      <c r="D1280">
        <v>72.48</v>
      </c>
      <c r="Y1280" t="s">
        <v>1977</v>
      </c>
      <c r="Z1280">
        <v>1468.6920000000002</v>
      </c>
      <c r="AB1280" t="s">
        <v>1949</v>
      </c>
      <c r="AC1280">
        <v>908.7</v>
      </c>
      <c r="AE1280" t="s">
        <v>1281</v>
      </c>
      <c r="AF1280">
        <v>348.21999999999997</v>
      </c>
      <c r="AJ1280" t="s">
        <v>1949</v>
      </c>
      <c r="AK1280">
        <v>908.7</v>
      </c>
      <c r="AN1280" t="s">
        <v>1977</v>
      </c>
      <c r="AO1280">
        <v>1468.6920000000002</v>
      </c>
      <c r="AQ1280" t="s">
        <v>1977</v>
      </c>
      <c r="AR1280">
        <v>1468.6920000000002</v>
      </c>
      <c r="AV1280" t="s">
        <v>1977</v>
      </c>
      <c r="AW1280">
        <v>1468.6920000000002</v>
      </c>
      <c r="BA1280" t="s">
        <v>3090</v>
      </c>
      <c r="BB1280" t="s">
        <v>10948</v>
      </c>
      <c r="BC1280">
        <v>76.864000000000004</v>
      </c>
      <c r="BE1280" t="s">
        <v>5930</v>
      </c>
      <c r="BF1280" t="s">
        <v>10948</v>
      </c>
      <c r="BG1280">
        <v>8.67</v>
      </c>
      <c r="BI1280" t="s">
        <v>1929</v>
      </c>
      <c r="BJ1280" t="s">
        <v>10948</v>
      </c>
      <c r="BK1280">
        <v>168.83199999999999</v>
      </c>
      <c r="BM1280" t="s">
        <v>740</v>
      </c>
      <c r="BN1280" t="s">
        <v>10948</v>
      </c>
      <c r="BO1280" t="s">
        <v>12</v>
      </c>
      <c r="BP1280">
        <v>39.72</v>
      </c>
    </row>
    <row r="1281" spans="1:68" x14ac:dyDescent="0.25">
      <c r="A1281" t="s">
        <v>166</v>
      </c>
      <c r="B1281" t="s">
        <v>10948</v>
      </c>
      <c r="C1281" t="s">
        <v>21</v>
      </c>
      <c r="D1281">
        <v>17.12</v>
      </c>
      <c r="Y1281" t="s">
        <v>1850</v>
      </c>
      <c r="Z1281">
        <v>10822.359999999999</v>
      </c>
      <c r="AB1281" t="s">
        <v>1977</v>
      </c>
      <c r="AC1281">
        <v>1468.6920000000002</v>
      </c>
      <c r="AE1281" t="s">
        <v>2119</v>
      </c>
      <c r="AF1281">
        <v>301.96800000000002</v>
      </c>
      <c r="AJ1281" t="s">
        <v>1977</v>
      </c>
      <c r="AK1281">
        <v>1468.6920000000002</v>
      </c>
      <c r="AN1281" t="s">
        <v>1850</v>
      </c>
      <c r="AO1281">
        <v>10822.359999999999</v>
      </c>
      <c r="AQ1281" t="s">
        <v>1850</v>
      </c>
      <c r="AR1281">
        <v>10822.359999999999</v>
      </c>
      <c r="AV1281" t="s">
        <v>1850</v>
      </c>
      <c r="AW1281">
        <v>10822.359999999999</v>
      </c>
      <c r="BA1281" t="s">
        <v>2874</v>
      </c>
      <c r="BB1281" t="s">
        <v>10948</v>
      </c>
      <c r="BC1281">
        <v>94.85</v>
      </c>
      <c r="BE1281" t="s">
        <v>1820</v>
      </c>
      <c r="BF1281" t="s">
        <v>10948</v>
      </c>
      <c r="BG1281">
        <v>8.64</v>
      </c>
      <c r="BI1281" t="s">
        <v>3090</v>
      </c>
      <c r="BJ1281" t="s">
        <v>10948</v>
      </c>
      <c r="BK1281">
        <v>76.864000000000004</v>
      </c>
      <c r="BM1281" t="s">
        <v>31</v>
      </c>
      <c r="BN1281" t="s">
        <v>10948</v>
      </c>
      <c r="BO1281" t="s">
        <v>12</v>
      </c>
      <c r="BP1281">
        <v>184.70400000000001</v>
      </c>
    </row>
    <row r="1282" spans="1:68" x14ac:dyDescent="0.25">
      <c r="A1282" t="s">
        <v>2099</v>
      </c>
      <c r="B1282" t="s">
        <v>10948</v>
      </c>
      <c r="C1282" t="s">
        <v>79</v>
      </c>
      <c r="D1282">
        <v>427.64400000000001</v>
      </c>
      <c r="Y1282" t="s">
        <v>1530</v>
      </c>
      <c r="Z1282">
        <v>746.17000000000007</v>
      </c>
      <c r="AB1282" t="s">
        <v>1850</v>
      </c>
      <c r="AC1282">
        <v>10822.359999999999</v>
      </c>
      <c r="AE1282" t="s">
        <v>581</v>
      </c>
      <c r="AF1282">
        <v>79.400000000000006</v>
      </c>
      <c r="AJ1282" t="s">
        <v>1850</v>
      </c>
      <c r="AK1282">
        <v>10822.359999999999</v>
      </c>
      <c r="AN1282" t="s">
        <v>1530</v>
      </c>
      <c r="AO1282">
        <v>746.17000000000007</v>
      </c>
      <c r="AQ1282" t="s">
        <v>1530</v>
      </c>
      <c r="AR1282">
        <v>746.17000000000007</v>
      </c>
      <c r="AV1282" t="s">
        <v>1530</v>
      </c>
      <c r="AW1282">
        <v>746.17000000000007</v>
      </c>
      <c r="BA1282" t="s">
        <v>2894</v>
      </c>
      <c r="BB1282" t="s">
        <v>10948</v>
      </c>
      <c r="BC1282">
        <v>166.44</v>
      </c>
      <c r="BE1282" t="s">
        <v>1059</v>
      </c>
      <c r="BF1282" t="s">
        <v>10948</v>
      </c>
      <c r="BG1282">
        <v>8.64</v>
      </c>
      <c r="BI1282" t="s">
        <v>2874</v>
      </c>
      <c r="BJ1282" t="s">
        <v>10948</v>
      </c>
      <c r="BK1282">
        <v>94.85</v>
      </c>
      <c r="BM1282" t="s">
        <v>572</v>
      </c>
      <c r="BN1282" t="s">
        <v>10948</v>
      </c>
      <c r="BO1282" t="s">
        <v>12</v>
      </c>
      <c r="BP1282">
        <v>50</v>
      </c>
    </row>
    <row r="1283" spans="1:68" x14ac:dyDescent="0.25">
      <c r="A1283" t="s">
        <v>1585</v>
      </c>
      <c r="B1283" t="s">
        <v>10948</v>
      </c>
      <c r="C1283" t="s">
        <v>79</v>
      </c>
      <c r="D1283">
        <v>40</v>
      </c>
      <c r="Y1283" t="s">
        <v>2756</v>
      </c>
      <c r="Z1283">
        <v>2227.0079999999998</v>
      </c>
      <c r="AB1283" t="s">
        <v>1530</v>
      </c>
      <c r="AC1283">
        <v>746.17000000000007</v>
      </c>
      <c r="AE1283" t="s">
        <v>2385</v>
      </c>
      <c r="AF1283">
        <v>183.024</v>
      </c>
      <c r="AJ1283" t="s">
        <v>1530</v>
      </c>
      <c r="AK1283">
        <v>746.17000000000007</v>
      </c>
      <c r="AN1283" t="s">
        <v>2756</v>
      </c>
      <c r="AO1283">
        <v>2227.0079999999998</v>
      </c>
      <c r="AQ1283" t="s">
        <v>2756</v>
      </c>
      <c r="AR1283">
        <v>2227.0079999999998</v>
      </c>
      <c r="AV1283" t="s">
        <v>2756</v>
      </c>
      <c r="AW1283">
        <v>2227.0079999999998</v>
      </c>
      <c r="BA1283" t="s">
        <v>1234</v>
      </c>
      <c r="BB1283" t="s">
        <v>10948</v>
      </c>
      <c r="BC1283">
        <v>127.244</v>
      </c>
      <c r="BE1283" t="s">
        <v>392</v>
      </c>
      <c r="BF1283" t="s">
        <v>10948</v>
      </c>
      <c r="BG1283">
        <v>8.6079999999999988</v>
      </c>
      <c r="BI1283" t="s">
        <v>2894</v>
      </c>
      <c r="BJ1283" t="s">
        <v>10948</v>
      </c>
      <c r="BK1283">
        <v>166.44</v>
      </c>
      <c r="BM1283" t="s">
        <v>1497</v>
      </c>
      <c r="BN1283" t="s">
        <v>10948</v>
      </c>
      <c r="BO1283" t="s">
        <v>12</v>
      </c>
      <c r="BP1283">
        <v>109.8</v>
      </c>
    </row>
    <row r="1284" spans="1:68" x14ac:dyDescent="0.25">
      <c r="C1284" t="s">
        <v>12</v>
      </c>
      <c r="D1284">
        <v>100</v>
      </c>
      <c r="Y1284" t="s">
        <v>1567</v>
      </c>
      <c r="Z1284">
        <v>618.48000000000013</v>
      </c>
      <c r="AB1284" t="s">
        <v>2756</v>
      </c>
      <c r="AC1284">
        <v>2227.0079999999998</v>
      </c>
      <c r="AE1284" t="s">
        <v>3181</v>
      </c>
      <c r="AF1284">
        <v>149.70000000000002</v>
      </c>
      <c r="AJ1284" t="s">
        <v>2756</v>
      </c>
      <c r="AK1284">
        <v>2227.0079999999998</v>
      </c>
      <c r="AN1284" t="s">
        <v>1567</v>
      </c>
      <c r="AO1284">
        <v>618.48000000000013</v>
      </c>
      <c r="AQ1284" t="s">
        <v>1567</v>
      </c>
      <c r="AR1284">
        <v>618.48000000000013</v>
      </c>
      <c r="AV1284" t="s">
        <v>1567</v>
      </c>
      <c r="AW1284">
        <v>618.48000000000013</v>
      </c>
      <c r="BA1284" t="s">
        <v>1237</v>
      </c>
      <c r="BB1284" t="s">
        <v>10948</v>
      </c>
      <c r="BC1284">
        <v>498.88200000000001</v>
      </c>
      <c r="BE1284" t="s">
        <v>1253</v>
      </c>
      <c r="BF1284" t="s">
        <v>10948</v>
      </c>
      <c r="BG1284">
        <v>8.6</v>
      </c>
      <c r="BI1284" t="s">
        <v>1234</v>
      </c>
      <c r="BJ1284" t="s">
        <v>10948</v>
      </c>
      <c r="BK1284">
        <v>127.244</v>
      </c>
      <c r="BM1284" t="s">
        <v>738</v>
      </c>
      <c r="BN1284" t="s">
        <v>10948</v>
      </c>
      <c r="BO1284" t="s">
        <v>12</v>
      </c>
      <c r="BP1284">
        <v>185.57999999999998</v>
      </c>
    </row>
    <row r="1285" spans="1:68" x14ac:dyDescent="0.25">
      <c r="C1285" t="s">
        <v>21</v>
      </c>
      <c r="D1285">
        <v>200</v>
      </c>
      <c r="Y1285" t="s">
        <v>806</v>
      </c>
      <c r="Z1285">
        <v>2242.0320000000002</v>
      </c>
      <c r="AB1285" t="s">
        <v>1567</v>
      </c>
      <c r="AC1285">
        <v>618.48000000000013</v>
      </c>
      <c r="AE1285" t="s">
        <v>2470</v>
      </c>
      <c r="AF1285">
        <v>160.54</v>
      </c>
      <c r="AJ1285" t="s">
        <v>1567</v>
      </c>
      <c r="AK1285">
        <v>618.48000000000013</v>
      </c>
      <c r="AN1285" t="s">
        <v>806</v>
      </c>
      <c r="AO1285">
        <v>2242.0320000000002</v>
      </c>
      <c r="AQ1285" t="s">
        <v>806</v>
      </c>
      <c r="AR1285">
        <v>2242.0320000000002</v>
      </c>
      <c r="AV1285" t="s">
        <v>806</v>
      </c>
      <c r="AW1285">
        <v>2242.0320000000002</v>
      </c>
      <c r="BA1285" t="s">
        <v>3131</v>
      </c>
      <c r="BB1285" t="s">
        <v>10948</v>
      </c>
      <c r="BC1285">
        <v>201.55199999999999</v>
      </c>
      <c r="BE1285" t="s">
        <v>1995</v>
      </c>
      <c r="BF1285" t="s">
        <v>10948</v>
      </c>
      <c r="BG1285">
        <v>8.4480000000000004</v>
      </c>
      <c r="BI1285" t="s">
        <v>1237</v>
      </c>
      <c r="BJ1285" t="s">
        <v>10948</v>
      </c>
      <c r="BK1285">
        <v>498.88200000000001</v>
      </c>
      <c r="BM1285" t="s">
        <v>1900</v>
      </c>
      <c r="BN1285" t="s">
        <v>10948</v>
      </c>
      <c r="BO1285" t="s">
        <v>12</v>
      </c>
      <c r="BP1285">
        <v>18.689999999999998</v>
      </c>
    </row>
    <row r="1286" spans="1:68" x14ac:dyDescent="0.25">
      <c r="A1286" t="s">
        <v>1584</v>
      </c>
      <c r="B1286" t="s">
        <v>10948</v>
      </c>
      <c r="C1286" t="s">
        <v>79</v>
      </c>
      <c r="D1286">
        <v>119.94</v>
      </c>
      <c r="Y1286" t="s">
        <v>1666</v>
      </c>
      <c r="Z1286">
        <v>9367.2899999999991</v>
      </c>
      <c r="AB1286" t="s">
        <v>806</v>
      </c>
      <c r="AC1286">
        <v>2242.0320000000002</v>
      </c>
      <c r="AE1286" t="s">
        <v>33</v>
      </c>
      <c r="AF1286">
        <v>121.29600000000001</v>
      </c>
      <c r="AJ1286" t="s">
        <v>806</v>
      </c>
      <c r="AK1286">
        <v>2242.0320000000002</v>
      </c>
      <c r="AN1286" t="s">
        <v>1666</v>
      </c>
      <c r="AO1286">
        <v>9367.2899999999991</v>
      </c>
      <c r="AQ1286" t="s">
        <v>1666</v>
      </c>
      <c r="AR1286">
        <v>9367.2899999999991</v>
      </c>
      <c r="AV1286" t="s">
        <v>1666</v>
      </c>
      <c r="AW1286">
        <v>9367.2899999999991</v>
      </c>
      <c r="BA1286" t="s">
        <v>134</v>
      </c>
      <c r="BB1286" t="s">
        <v>10948</v>
      </c>
      <c r="BC1286">
        <v>696.83</v>
      </c>
      <c r="BE1286" t="s">
        <v>1842</v>
      </c>
      <c r="BF1286" t="s">
        <v>10948</v>
      </c>
      <c r="BG1286">
        <v>8.34</v>
      </c>
      <c r="BI1286" t="s">
        <v>3131</v>
      </c>
      <c r="BJ1286" t="s">
        <v>10948</v>
      </c>
      <c r="BK1286">
        <v>201.55199999999999</v>
      </c>
      <c r="BM1286" t="s">
        <v>353</v>
      </c>
      <c r="BN1286" t="s">
        <v>10948</v>
      </c>
      <c r="BO1286" t="s">
        <v>12</v>
      </c>
      <c r="BP1286">
        <v>86.284000000000006</v>
      </c>
    </row>
    <row r="1287" spans="1:68" x14ac:dyDescent="0.25">
      <c r="C1287" t="s">
        <v>21</v>
      </c>
      <c r="D1287">
        <v>31.983999999999998</v>
      </c>
      <c r="Y1287" t="s">
        <v>3212</v>
      </c>
      <c r="Z1287">
        <v>29.925000000000001</v>
      </c>
      <c r="AB1287" t="s">
        <v>1666</v>
      </c>
      <c r="AC1287">
        <v>9367.2899999999991</v>
      </c>
      <c r="AE1287" t="s">
        <v>554</v>
      </c>
      <c r="AF1287">
        <v>155.70800000000003</v>
      </c>
      <c r="AJ1287" t="s">
        <v>1666</v>
      </c>
      <c r="AK1287">
        <v>9367.2899999999991</v>
      </c>
      <c r="AN1287" t="s">
        <v>3212</v>
      </c>
      <c r="AO1287">
        <v>29.925000000000001</v>
      </c>
      <c r="AQ1287" t="s">
        <v>3212</v>
      </c>
      <c r="AR1287">
        <v>29.925000000000001</v>
      </c>
      <c r="AV1287" t="s">
        <v>3212</v>
      </c>
      <c r="AW1287">
        <v>29.925000000000001</v>
      </c>
      <c r="BA1287" t="s">
        <v>451</v>
      </c>
      <c r="BB1287" t="s">
        <v>10948</v>
      </c>
      <c r="BC1287">
        <v>45.36</v>
      </c>
      <c r="BE1287" t="s">
        <v>3211</v>
      </c>
      <c r="BF1287" t="s">
        <v>10948</v>
      </c>
      <c r="BG1287">
        <v>8.0960000000000001</v>
      </c>
      <c r="BI1287" t="s">
        <v>134</v>
      </c>
      <c r="BJ1287" t="s">
        <v>10948</v>
      </c>
      <c r="BK1287">
        <v>696.83</v>
      </c>
      <c r="BM1287" t="s">
        <v>1020</v>
      </c>
      <c r="BN1287" t="s">
        <v>10948</v>
      </c>
      <c r="BO1287" t="s">
        <v>12</v>
      </c>
      <c r="BP1287">
        <v>69.5</v>
      </c>
    </row>
    <row r="1288" spans="1:68" x14ac:dyDescent="0.25">
      <c r="A1288" t="s">
        <v>2690</v>
      </c>
      <c r="B1288" t="s">
        <v>10948</v>
      </c>
      <c r="C1288" t="s">
        <v>12</v>
      </c>
      <c r="D1288">
        <v>89.97</v>
      </c>
      <c r="Y1288" t="s">
        <v>1452</v>
      </c>
      <c r="Z1288">
        <v>1221.8119999999999</v>
      </c>
      <c r="AB1288" t="s">
        <v>3212</v>
      </c>
      <c r="AC1288">
        <v>29.925000000000001</v>
      </c>
      <c r="AE1288" t="s">
        <v>948</v>
      </c>
      <c r="AF1288">
        <v>93.6</v>
      </c>
      <c r="AJ1288" t="s">
        <v>3212</v>
      </c>
      <c r="AK1288">
        <v>29.925000000000001</v>
      </c>
      <c r="AN1288" t="s">
        <v>1452</v>
      </c>
      <c r="AO1288">
        <v>1221.8119999999999</v>
      </c>
      <c r="AQ1288" t="s">
        <v>1452</v>
      </c>
      <c r="AR1288">
        <v>1221.8119999999999</v>
      </c>
      <c r="AV1288" t="s">
        <v>1452</v>
      </c>
      <c r="AW1288">
        <v>1221.8119999999999</v>
      </c>
      <c r="BA1288" t="s">
        <v>2799</v>
      </c>
      <c r="BB1288" t="s">
        <v>10948</v>
      </c>
      <c r="BC1288">
        <v>19.136000000000003</v>
      </c>
      <c r="BE1288" t="s">
        <v>730</v>
      </c>
      <c r="BF1288" t="s">
        <v>10948</v>
      </c>
      <c r="BG1288">
        <v>8.0640000000000001</v>
      </c>
      <c r="BI1288" t="s">
        <v>451</v>
      </c>
      <c r="BJ1288" t="s">
        <v>10948</v>
      </c>
      <c r="BK1288">
        <v>45.36</v>
      </c>
      <c r="BM1288" t="s">
        <v>2205</v>
      </c>
      <c r="BN1288" t="s">
        <v>10948</v>
      </c>
      <c r="BO1288" t="s">
        <v>12</v>
      </c>
      <c r="BP1288">
        <v>63.108000000000004</v>
      </c>
    </row>
    <row r="1289" spans="1:68" x14ac:dyDescent="0.25">
      <c r="C1289" t="s">
        <v>21</v>
      </c>
      <c r="D1289">
        <v>119.96</v>
      </c>
      <c r="Y1289" t="s">
        <v>2447</v>
      </c>
      <c r="Z1289">
        <v>1359.5340000000001</v>
      </c>
      <c r="AB1289" t="s">
        <v>1452</v>
      </c>
      <c r="AC1289">
        <v>1221.8119999999999</v>
      </c>
      <c r="AE1289" t="s">
        <v>2151</v>
      </c>
      <c r="AF1289">
        <v>262.75199999999995</v>
      </c>
      <c r="AJ1289" t="s">
        <v>1452</v>
      </c>
      <c r="AK1289">
        <v>1221.8119999999999</v>
      </c>
      <c r="AN1289" t="s">
        <v>2447</v>
      </c>
      <c r="AO1289">
        <v>1359.5340000000001</v>
      </c>
      <c r="AQ1289" t="s">
        <v>2447</v>
      </c>
      <c r="AR1289">
        <v>1359.5340000000001</v>
      </c>
      <c r="AV1289" t="s">
        <v>2447</v>
      </c>
      <c r="AW1289">
        <v>1359.5340000000001</v>
      </c>
      <c r="BA1289" t="s">
        <v>1782</v>
      </c>
      <c r="BB1289" t="s">
        <v>10948</v>
      </c>
      <c r="BC1289">
        <v>4.9800000000000004</v>
      </c>
      <c r="BE1289" t="s">
        <v>2379</v>
      </c>
      <c r="BF1289" t="s">
        <v>10948</v>
      </c>
      <c r="BG1289">
        <v>8.0400000000000009</v>
      </c>
      <c r="BI1289" t="s">
        <v>2799</v>
      </c>
      <c r="BJ1289" t="s">
        <v>10948</v>
      </c>
      <c r="BK1289">
        <v>19.136000000000003</v>
      </c>
      <c r="BM1289" t="s">
        <v>589</v>
      </c>
      <c r="BN1289" t="s">
        <v>10948</v>
      </c>
      <c r="BO1289" t="s">
        <v>12</v>
      </c>
      <c r="BP1289">
        <v>7.4340000000000011</v>
      </c>
    </row>
    <row r="1290" spans="1:68" x14ac:dyDescent="0.25">
      <c r="A1290" t="s">
        <v>801</v>
      </c>
      <c r="B1290" t="s">
        <v>10948</v>
      </c>
      <c r="C1290" t="s">
        <v>79</v>
      </c>
      <c r="D1290">
        <v>199.75</v>
      </c>
      <c r="Y1290" t="s">
        <v>2291</v>
      </c>
      <c r="Z1290">
        <v>269.67</v>
      </c>
      <c r="AB1290" t="s">
        <v>2447</v>
      </c>
      <c r="AC1290">
        <v>1359.5340000000001</v>
      </c>
      <c r="AE1290" t="s">
        <v>2183</v>
      </c>
      <c r="AF1290">
        <v>108.08</v>
      </c>
      <c r="AJ1290" t="s">
        <v>2447</v>
      </c>
      <c r="AK1290">
        <v>1359.5340000000001</v>
      </c>
      <c r="AN1290" t="s">
        <v>2291</v>
      </c>
      <c r="AO1290">
        <v>269.67</v>
      </c>
      <c r="AQ1290" t="s">
        <v>2291</v>
      </c>
      <c r="AR1290">
        <v>269.67</v>
      </c>
      <c r="AV1290" t="s">
        <v>2291</v>
      </c>
      <c r="AW1290">
        <v>269.67</v>
      </c>
      <c r="BA1290" t="s">
        <v>378</v>
      </c>
      <c r="BB1290" t="s">
        <v>10948</v>
      </c>
      <c r="BC1290">
        <v>20.04</v>
      </c>
      <c r="BE1290" t="s">
        <v>1928</v>
      </c>
      <c r="BF1290" t="s">
        <v>10948</v>
      </c>
      <c r="BG1290">
        <v>7.9680000000000009</v>
      </c>
      <c r="BI1290" t="s">
        <v>1782</v>
      </c>
      <c r="BJ1290" t="s">
        <v>10948</v>
      </c>
      <c r="BK1290">
        <v>4.9800000000000004</v>
      </c>
      <c r="BM1290" t="s">
        <v>951</v>
      </c>
      <c r="BN1290" t="s">
        <v>10948</v>
      </c>
      <c r="BO1290" t="s">
        <v>12</v>
      </c>
      <c r="BP1290">
        <v>11.232000000000001</v>
      </c>
    </row>
    <row r="1291" spans="1:68" x14ac:dyDescent="0.25">
      <c r="C1291" t="s">
        <v>12</v>
      </c>
      <c r="D1291">
        <v>255.68000000000004</v>
      </c>
      <c r="Y1291" t="s">
        <v>188</v>
      </c>
      <c r="Z1291">
        <v>35.712000000000003</v>
      </c>
      <c r="AB1291" t="s">
        <v>2291</v>
      </c>
      <c r="AC1291">
        <v>269.67</v>
      </c>
      <c r="AE1291" t="s">
        <v>558</v>
      </c>
      <c r="AF1291">
        <v>361.87199999999996</v>
      </c>
      <c r="AJ1291" t="s">
        <v>2291</v>
      </c>
      <c r="AK1291">
        <v>269.67</v>
      </c>
      <c r="AN1291" t="s">
        <v>188</v>
      </c>
      <c r="AO1291">
        <v>35.712000000000003</v>
      </c>
      <c r="AQ1291" t="s">
        <v>188</v>
      </c>
      <c r="AR1291">
        <v>35.712000000000003</v>
      </c>
      <c r="AV1291" t="s">
        <v>188</v>
      </c>
      <c r="AW1291">
        <v>35.712000000000003</v>
      </c>
      <c r="BA1291" t="s">
        <v>642</v>
      </c>
      <c r="BB1291" t="s">
        <v>10948</v>
      </c>
      <c r="BC1291">
        <v>11.56</v>
      </c>
      <c r="BE1291" t="s">
        <v>68</v>
      </c>
      <c r="BF1291" t="s">
        <v>10948</v>
      </c>
      <c r="BG1291">
        <v>7.8719999999999999</v>
      </c>
      <c r="BI1291" t="s">
        <v>378</v>
      </c>
      <c r="BJ1291" t="s">
        <v>10948</v>
      </c>
      <c r="BK1291">
        <v>20.04</v>
      </c>
      <c r="BM1291" t="s">
        <v>2360</v>
      </c>
      <c r="BN1291" t="s">
        <v>10948</v>
      </c>
      <c r="BO1291" t="s">
        <v>12</v>
      </c>
      <c r="BP1291">
        <v>7.5060000000000002</v>
      </c>
    </row>
    <row r="1292" spans="1:68" x14ac:dyDescent="0.25">
      <c r="A1292" t="s">
        <v>1360</v>
      </c>
      <c r="B1292" t="s">
        <v>10948</v>
      </c>
      <c r="C1292" t="s">
        <v>55</v>
      </c>
      <c r="D1292">
        <v>314.08800000000002</v>
      </c>
      <c r="Y1292" t="s">
        <v>1475</v>
      </c>
      <c r="Z1292">
        <v>77.244</v>
      </c>
      <c r="AB1292" t="s">
        <v>188</v>
      </c>
      <c r="AC1292">
        <v>35.712000000000003</v>
      </c>
      <c r="AE1292" t="s">
        <v>181</v>
      </c>
      <c r="AF1292">
        <v>98.13600000000001</v>
      </c>
      <c r="AJ1292" t="s">
        <v>188</v>
      </c>
      <c r="AK1292">
        <v>35.712000000000003</v>
      </c>
      <c r="AN1292" t="s">
        <v>1475</v>
      </c>
      <c r="AO1292">
        <v>77.244</v>
      </c>
      <c r="AQ1292" t="s">
        <v>1475</v>
      </c>
      <c r="AR1292">
        <v>77.244</v>
      </c>
      <c r="AV1292" t="s">
        <v>1475</v>
      </c>
      <c r="AW1292">
        <v>77.244</v>
      </c>
      <c r="BA1292" t="s">
        <v>3245</v>
      </c>
      <c r="BB1292" t="s">
        <v>10948</v>
      </c>
      <c r="BC1292">
        <v>49.568000000000005</v>
      </c>
      <c r="BE1292" t="s">
        <v>382</v>
      </c>
      <c r="BF1292" t="s">
        <v>10948</v>
      </c>
      <c r="BG1292">
        <v>7.83</v>
      </c>
      <c r="BI1292" t="s">
        <v>642</v>
      </c>
      <c r="BJ1292" t="s">
        <v>10948</v>
      </c>
      <c r="BK1292">
        <v>11.56</v>
      </c>
      <c r="BM1292" t="s">
        <v>940</v>
      </c>
      <c r="BN1292" t="s">
        <v>10948</v>
      </c>
      <c r="BO1292" t="s">
        <v>12</v>
      </c>
      <c r="BP1292">
        <v>273.95999999999998</v>
      </c>
    </row>
    <row r="1293" spans="1:68" x14ac:dyDescent="0.25">
      <c r="C1293" t="s">
        <v>21</v>
      </c>
      <c r="D1293">
        <v>366.43600000000004</v>
      </c>
      <c r="Y1293" t="s">
        <v>751</v>
      </c>
      <c r="Z1293">
        <v>9.5879999999999992</v>
      </c>
      <c r="AB1293" t="s">
        <v>1475</v>
      </c>
      <c r="AC1293">
        <v>77.244</v>
      </c>
      <c r="AE1293" t="s">
        <v>1841</v>
      </c>
      <c r="AF1293">
        <v>331.76</v>
      </c>
      <c r="AJ1293" t="s">
        <v>1475</v>
      </c>
      <c r="AK1293">
        <v>77.244</v>
      </c>
      <c r="AN1293" t="s">
        <v>751</v>
      </c>
      <c r="AO1293">
        <v>9.5879999999999992</v>
      </c>
      <c r="AQ1293" t="s">
        <v>751</v>
      </c>
      <c r="AR1293">
        <v>9.5879999999999992</v>
      </c>
      <c r="AV1293" t="s">
        <v>751</v>
      </c>
      <c r="AW1293">
        <v>9.5879999999999992</v>
      </c>
      <c r="BA1293" t="s">
        <v>1928</v>
      </c>
      <c r="BB1293" t="s">
        <v>10948</v>
      </c>
      <c r="BC1293">
        <v>7.9680000000000009</v>
      </c>
      <c r="BE1293" t="s">
        <v>883</v>
      </c>
      <c r="BF1293" t="s">
        <v>10948</v>
      </c>
      <c r="BG1293">
        <v>7.76</v>
      </c>
      <c r="BI1293" t="s">
        <v>3245</v>
      </c>
      <c r="BJ1293" t="s">
        <v>10948</v>
      </c>
      <c r="BK1293">
        <v>49.568000000000005</v>
      </c>
      <c r="BM1293" t="s">
        <v>2441</v>
      </c>
      <c r="BN1293" t="s">
        <v>10948</v>
      </c>
      <c r="BO1293" t="s">
        <v>12</v>
      </c>
      <c r="BP1293">
        <v>47.952000000000005</v>
      </c>
    </row>
    <row r="1294" spans="1:68" x14ac:dyDescent="0.25">
      <c r="A1294" t="s">
        <v>1161</v>
      </c>
      <c r="B1294" t="s">
        <v>10948</v>
      </c>
      <c r="C1294" t="s">
        <v>21</v>
      </c>
      <c r="D1294">
        <v>604.76800000000003</v>
      </c>
      <c r="Y1294" t="s">
        <v>50</v>
      </c>
      <c r="Z1294">
        <v>451.96200000000005</v>
      </c>
      <c r="AB1294" t="s">
        <v>751</v>
      </c>
      <c r="AC1294">
        <v>9.5879999999999992</v>
      </c>
      <c r="AE1294" t="s">
        <v>2279</v>
      </c>
      <c r="AF1294">
        <v>546.19200000000001</v>
      </c>
      <c r="AJ1294" t="s">
        <v>751</v>
      </c>
      <c r="AK1294">
        <v>9.5879999999999992</v>
      </c>
      <c r="AN1294" t="s">
        <v>50</v>
      </c>
      <c r="AO1294">
        <v>451.96200000000005</v>
      </c>
      <c r="AQ1294" t="s">
        <v>50</v>
      </c>
      <c r="AR1294">
        <v>451.96200000000005</v>
      </c>
      <c r="AV1294" t="s">
        <v>50</v>
      </c>
      <c r="AW1294">
        <v>451.96200000000005</v>
      </c>
      <c r="BA1294" t="s">
        <v>1098</v>
      </c>
      <c r="BB1294" t="s">
        <v>10948</v>
      </c>
      <c r="BC1294">
        <v>10.56</v>
      </c>
      <c r="BE1294" t="s">
        <v>3002</v>
      </c>
      <c r="BF1294" t="s">
        <v>10948</v>
      </c>
      <c r="BG1294">
        <v>7.7</v>
      </c>
      <c r="BI1294" t="s">
        <v>1928</v>
      </c>
      <c r="BJ1294" t="s">
        <v>10948</v>
      </c>
      <c r="BK1294">
        <v>7.9680000000000009</v>
      </c>
      <c r="BM1294" t="s">
        <v>3087</v>
      </c>
      <c r="BN1294" t="s">
        <v>10948</v>
      </c>
      <c r="BO1294" t="s">
        <v>12</v>
      </c>
      <c r="BP1294">
        <v>1263.3000000000002</v>
      </c>
    </row>
    <row r="1295" spans="1:68" x14ac:dyDescent="0.25">
      <c r="A1295" t="s">
        <v>2209</v>
      </c>
      <c r="B1295" t="s">
        <v>10948</v>
      </c>
      <c r="C1295" t="s">
        <v>55</v>
      </c>
      <c r="D1295">
        <v>1979.9280000000001</v>
      </c>
      <c r="Y1295" t="s">
        <v>191</v>
      </c>
      <c r="Z1295">
        <v>68.135999999999996</v>
      </c>
      <c r="AB1295" t="s">
        <v>50</v>
      </c>
      <c r="AC1295">
        <v>451.96200000000005</v>
      </c>
      <c r="AE1295" t="s">
        <v>1546</v>
      </c>
      <c r="AF1295">
        <v>1200.9360000000001</v>
      </c>
      <c r="AJ1295" t="s">
        <v>50</v>
      </c>
      <c r="AK1295">
        <v>451.96200000000005</v>
      </c>
      <c r="AN1295" t="s">
        <v>191</v>
      </c>
      <c r="AO1295">
        <v>68.135999999999996</v>
      </c>
      <c r="AQ1295" t="s">
        <v>191</v>
      </c>
      <c r="AR1295">
        <v>68.135999999999996</v>
      </c>
      <c r="AV1295" t="s">
        <v>191</v>
      </c>
      <c r="AW1295">
        <v>68.135999999999996</v>
      </c>
      <c r="BA1295" t="s">
        <v>46</v>
      </c>
      <c r="BB1295" t="s">
        <v>10948</v>
      </c>
      <c r="BC1295">
        <v>25.920000000000005</v>
      </c>
      <c r="BE1295" t="s">
        <v>1570</v>
      </c>
      <c r="BF1295" t="s">
        <v>10948</v>
      </c>
      <c r="BG1295">
        <v>7.6560000000000006</v>
      </c>
      <c r="BI1295" t="s">
        <v>1098</v>
      </c>
      <c r="BJ1295" t="s">
        <v>10948</v>
      </c>
      <c r="BK1295">
        <v>10.56</v>
      </c>
      <c r="BO1295" t="s">
        <v>12</v>
      </c>
      <c r="BP1295">
        <v>2790.2480000000005</v>
      </c>
    </row>
    <row r="1296" spans="1:68" x14ac:dyDescent="0.25">
      <c r="C1296" t="s">
        <v>79</v>
      </c>
      <c r="D1296">
        <v>494.98199999999997</v>
      </c>
      <c r="Y1296" t="s">
        <v>667</v>
      </c>
      <c r="Z1296">
        <v>1679.8879999999999</v>
      </c>
      <c r="AB1296" t="s">
        <v>191</v>
      </c>
      <c r="AC1296">
        <v>68.135999999999996</v>
      </c>
      <c r="AE1296" t="s">
        <v>1358</v>
      </c>
      <c r="AF1296">
        <v>1304.1279999999999</v>
      </c>
      <c r="AJ1296" t="s">
        <v>191</v>
      </c>
      <c r="AK1296">
        <v>68.135999999999996</v>
      </c>
      <c r="AN1296" t="s">
        <v>667</v>
      </c>
      <c r="AO1296">
        <v>1679.8879999999999</v>
      </c>
      <c r="AQ1296" t="s">
        <v>667</v>
      </c>
      <c r="AR1296">
        <v>1679.8879999999999</v>
      </c>
      <c r="AV1296" t="s">
        <v>667</v>
      </c>
      <c r="AW1296">
        <v>1679.8879999999999</v>
      </c>
      <c r="BA1296" t="s">
        <v>1188</v>
      </c>
      <c r="BB1296" t="s">
        <v>10948</v>
      </c>
      <c r="BC1296">
        <v>19.440000000000001</v>
      </c>
      <c r="BE1296" t="s">
        <v>1959</v>
      </c>
      <c r="BF1296" t="s">
        <v>10948</v>
      </c>
      <c r="BG1296">
        <v>7.61</v>
      </c>
      <c r="BI1296" t="s">
        <v>46</v>
      </c>
      <c r="BJ1296" t="s">
        <v>10948</v>
      </c>
      <c r="BK1296">
        <v>25.920000000000005</v>
      </c>
      <c r="BO1296" t="s">
        <v>12</v>
      </c>
      <c r="BP1296">
        <v>2430.08</v>
      </c>
    </row>
    <row r="1297" spans="1:68" x14ac:dyDescent="0.25">
      <c r="A1297" t="s">
        <v>1051</v>
      </c>
      <c r="B1297" t="s">
        <v>10948</v>
      </c>
      <c r="C1297" t="s">
        <v>21</v>
      </c>
      <c r="D1297">
        <v>93.68</v>
      </c>
      <c r="Y1297" t="s">
        <v>2593</v>
      </c>
      <c r="Z1297">
        <v>4619.2299999999996</v>
      </c>
      <c r="AB1297" t="s">
        <v>667</v>
      </c>
      <c r="AC1297">
        <v>1679.8879999999999</v>
      </c>
      <c r="AE1297" t="s">
        <v>2565</v>
      </c>
      <c r="AF1297">
        <v>344.09999999999997</v>
      </c>
      <c r="AJ1297" t="s">
        <v>667</v>
      </c>
      <c r="AK1297">
        <v>1679.8879999999999</v>
      </c>
      <c r="AN1297" t="s">
        <v>2593</v>
      </c>
      <c r="AO1297">
        <v>4619.2299999999996</v>
      </c>
      <c r="AQ1297" t="s">
        <v>2593</v>
      </c>
      <c r="AR1297">
        <v>4619.2299999999996</v>
      </c>
      <c r="AV1297" t="s">
        <v>2593</v>
      </c>
      <c r="AW1297">
        <v>4619.2299999999996</v>
      </c>
      <c r="BA1297" t="s">
        <v>2504</v>
      </c>
      <c r="BB1297" t="s">
        <v>10948</v>
      </c>
      <c r="BC1297">
        <v>73.47999999999999</v>
      </c>
      <c r="BE1297" t="s">
        <v>1754</v>
      </c>
      <c r="BF1297" t="s">
        <v>10948</v>
      </c>
      <c r="BG1297">
        <v>7.5600000000000005</v>
      </c>
      <c r="BI1297" t="s">
        <v>1188</v>
      </c>
      <c r="BJ1297" t="s">
        <v>10948</v>
      </c>
      <c r="BK1297">
        <v>19.440000000000001</v>
      </c>
      <c r="BO1297" t="s">
        <v>12</v>
      </c>
      <c r="BP1297">
        <v>2104.5499999999997</v>
      </c>
    </row>
    <row r="1298" spans="1:68" x14ac:dyDescent="0.25">
      <c r="A1298" t="s">
        <v>3199</v>
      </c>
      <c r="B1298" t="s">
        <v>10948</v>
      </c>
      <c r="C1298" t="s">
        <v>21</v>
      </c>
      <c r="D1298">
        <v>53.97</v>
      </c>
      <c r="Y1298" t="s">
        <v>1095</v>
      </c>
      <c r="Z1298">
        <v>3839.62</v>
      </c>
      <c r="AB1298" t="s">
        <v>2593</v>
      </c>
      <c r="AC1298">
        <v>4619.2299999999996</v>
      </c>
      <c r="AE1298" t="s">
        <v>1815</v>
      </c>
      <c r="AF1298">
        <v>872.25599999999986</v>
      </c>
      <c r="AJ1298" t="s">
        <v>2593</v>
      </c>
      <c r="AK1298">
        <v>4619.2299999999996</v>
      </c>
      <c r="AN1298" t="s">
        <v>1095</v>
      </c>
      <c r="AO1298">
        <v>3839.62</v>
      </c>
      <c r="AQ1298" t="s">
        <v>1095</v>
      </c>
      <c r="AR1298">
        <v>3839.62</v>
      </c>
      <c r="AV1298" t="s">
        <v>1095</v>
      </c>
      <c r="AW1298">
        <v>3839.62</v>
      </c>
      <c r="BA1298" t="s">
        <v>3041</v>
      </c>
      <c r="BB1298" t="s">
        <v>10948</v>
      </c>
      <c r="BC1298">
        <v>61.268000000000008</v>
      </c>
      <c r="BE1298" t="s">
        <v>2360</v>
      </c>
      <c r="BF1298" t="s">
        <v>10948</v>
      </c>
      <c r="BG1298">
        <v>7.5060000000000002</v>
      </c>
      <c r="BI1298" t="s">
        <v>2504</v>
      </c>
      <c r="BJ1298" t="s">
        <v>10948</v>
      </c>
      <c r="BK1298">
        <v>73.47999999999999</v>
      </c>
      <c r="BO1298" t="s">
        <v>12</v>
      </c>
      <c r="BP1298">
        <v>1979.6999999999998</v>
      </c>
    </row>
    <row r="1299" spans="1:68" x14ac:dyDescent="0.25">
      <c r="A1299" t="s">
        <v>1867</v>
      </c>
      <c r="B1299" t="s">
        <v>10948</v>
      </c>
      <c r="C1299" t="s">
        <v>79</v>
      </c>
      <c r="D1299">
        <v>143.98199999999997</v>
      </c>
      <c r="Y1299" t="s">
        <v>1697</v>
      </c>
      <c r="Z1299">
        <v>1903.84</v>
      </c>
      <c r="AB1299" t="s">
        <v>1095</v>
      </c>
      <c r="AC1299">
        <v>3839.62</v>
      </c>
      <c r="AE1299" t="s">
        <v>529</v>
      </c>
      <c r="AF1299">
        <v>1431.944</v>
      </c>
      <c r="AJ1299" t="s">
        <v>1095</v>
      </c>
      <c r="AK1299">
        <v>3839.62</v>
      </c>
      <c r="AN1299" t="s">
        <v>1697</v>
      </c>
      <c r="AO1299">
        <v>1903.84</v>
      </c>
      <c r="AQ1299" t="s">
        <v>1697</v>
      </c>
      <c r="AR1299">
        <v>1903.84</v>
      </c>
      <c r="AV1299" t="s">
        <v>1697</v>
      </c>
      <c r="AW1299">
        <v>1903.84</v>
      </c>
      <c r="BA1299" t="s">
        <v>1781</v>
      </c>
      <c r="BB1299" t="s">
        <v>10948</v>
      </c>
      <c r="BC1299">
        <v>161.096</v>
      </c>
      <c r="BE1299" t="s">
        <v>589</v>
      </c>
      <c r="BF1299" t="s">
        <v>10948</v>
      </c>
      <c r="BG1299">
        <v>7.4340000000000011</v>
      </c>
      <c r="BI1299" t="s">
        <v>3041</v>
      </c>
      <c r="BJ1299" t="s">
        <v>10948</v>
      </c>
      <c r="BK1299">
        <v>61.268000000000008</v>
      </c>
      <c r="BO1299" t="s">
        <v>12</v>
      </c>
      <c r="BP1299">
        <v>1652.94</v>
      </c>
    </row>
    <row r="1300" spans="1:68" x14ac:dyDescent="0.25">
      <c r="A1300" t="s">
        <v>2299</v>
      </c>
      <c r="B1300" t="s">
        <v>10948</v>
      </c>
      <c r="C1300" t="s">
        <v>55</v>
      </c>
      <c r="D1300">
        <v>114.94999999999999</v>
      </c>
      <c r="Y1300" t="s">
        <v>2422</v>
      </c>
      <c r="Z1300">
        <v>3968.51</v>
      </c>
      <c r="AB1300" t="s">
        <v>1697</v>
      </c>
      <c r="AC1300">
        <v>1903.84</v>
      </c>
      <c r="AE1300" t="s">
        <v>2206</v>
      </c>
      <c r="AF1300">
        <v>379.40000000000003</v>
      </c>
      <c r="AJ1300" t="s">
        <v>1697</v>
      </c>
      <c r="AK1300">
        <v>1903.84</v>
      </c>
      <c r="AN1300" t="s">
        <v>2422</v>
      </c>
      <c r="AO1300">
        <v>3968.51</v>
      </c>
      <c r="AQ1300" t="s">
        <v>2422</v>
      </c>
      <c r="AR1300">
        <v>3968.51</v>
      </c>
      <c r="AV1300" t="s">
        <v>2422</v>
      </c>
      <c r="AW1300">
        <v>3968.51</v>
      </c>
      <c r="BA1300" t="s">
        <v>957</v>
      </c>
      <c r="BB1300" t="s">
        <v>10948</v>
      </c>
      <c r="BC1300">
        <v>41.088000000000008</v>
      </c>
      <c r="BE1300" t="s">
        <v>1687</v>
      </c>
      <c r="BF1300" t="s">
        <v>10948</v>
      </c>
      <c r="BG1300">
        <v>7.2390000000000008</v>
      </c>
      <c r="BI1300" t="s">
        <v>1781</v>
      </c>
      <c r="BJ1300" t="s">
        <v>10948</v>
      </c>
      <c r="BK1300">
        <v>161.096</v>
      </c>
      <c r="BO1300" t="s">
        <v>12</v>
      </c>
      <c r="BP1300">
        <v>1556.4279999999999</v>
      </c>
    </row>
    <row r="1301" spans="1:68" x14ac:dyDescent="0.25">
      <c r="C1301" t="s">
        <v>21</v>
      </c>
      <c r="D1301">
        <v>147.136</v>
      </c>
      <c r="Y1301" t="s">
        <v>781</v>
      </c>
      <c r="Z1301">
        <v>3657.38</v>
      </c>
      <c r="AB1301" t="s">
        <v>2422</v>
      </c>
      <c r="AC1301">
        <v>3968.51</v>
      </c>
      <c r="AE1301" t="s">
        <v>276</v>
      </c>
      <c r="AF1301">
        <v>563.03</v>
      </c>
      <c r="AJ1301" t="s">
        <v>2422</v>
      </c>
      <c r="AK1301">
        <v>3968.51</v>
      </c>
      <c r="AN1301" t="s">
        <v>781</v>
      </c>
      <c r="AO1301">
        <v>3657.38</v>
      </c>
      <c r="AQ1301" t="s">
        <v>781</v>
      </c>
      <c r="AR1301">
        <v>3657.38</v>
      </c>
      <c r="AV1301" t="s">
        <v>781</v>
      </c>
      <c r="AW1301">
        <v>3657.38</v>
      </c>
      <c r="BA1301" t="s">
        <v>686</v>
      </c>
      <c r="BB1301" t="s">
        <v>10948</v>
      </c>
      <c r="BC1301">
        <v>548.16</v>
      </c>
      <c r="BE1301" t="s">
        <v>279</v>
      </c>
      <c r="BF1301" t="s">
        <v>10948</v>
      </c>
      <c r="BG1301">
        <v>7.2160000000000002</v>
      </c>
      <c r="BI1301" t="s">
        <v>957</v>
      </c>
      <c r="BJ1301" t="s">
        <v>10948</v>
      </c>
      <c r="BK1301">
        <v>41.088000000000008</v>
      </c>
      <c r="BO1301" t="s">
        <v>12</v>
      </c>
      <c r="BP1301">
        <v>1267.6499999999999</v>
      </c>
    </row>
    <row r="1302" spans="1:68" x14ac:dyDescent="0.25">
      <c r="A1302" t="s">
        <v>141</v>
      </c>
      <c r="B1302" t="s">
        <v>10948</v>
      </c>
      <c r="C1302" t="s">
        <v>79</v>
      </c>
      <c r="D1302">
        <v>1091.93</v>
      </c>
      <c r="Y1302" t="s">
        <v>1979</v>
      </c>
      <c r="Z1302">
        <v>6227.6540000000005</v>
      </c>
      <c r="AB1302" t="s">
        <v>781</v>
      </c>
      <c r="AC1302">
        <v>3657.38</v>
      </c>
      <c r="AE1302" t="s">
        <v>1796</v>
      </c>
      <c r="AF1302">
        <v>197.94800000000001</v>
      </c>
      <c r="AJ1302" t="s">
        <v>781</v>
      </c>
      <c r="AK1302">
        <v>3657.38</v>
      </c>
      <c r="AN1302" t="s">
        <v>1979</v>
      </c>
      <c r="AO1302">
        <v>6227.6540000000005</v>
      </c>
      <c r="AQ1302" t="s">
        <v>1979</v>
      </c>
      <c r="AR1302">
        <v>6227.6540000000005</v>
      </c>
      <c r="AV1302" t="s">
        <v>1979</v>
      </c>
      <c r="AW1302">
        <v>6227.6540000000005</v>
      </c>
      <c r="BA1302" t="s">
        <v>2826</v>
      </c>
      <c r="BB1302" t="s">
        <v>10948</v>
      </c>
      <c r="BC1302">
        <v>44.25200000000001</v>
      </c>
      <c r="BE1302" t="s">
        <v>2765</v>
      </c>
      <c r="BF1302" t="s">
        <v>10948</v>
      </c>
      <c r="BG1302">
        <v>7.2</v>
      </c>
      <c r="BI1302" t="s">
        <v>686</v>
      </c>
      <c r="BJ1302" t="s">
        <v>10948</v>
      </c>
      <c r="BK1302">
        <v>548.16</v>
      </c>
      <c r="BO1302" t="s">
        <v>12</v>
      </c>
      <c r="BP1302">
        <v>1056.8599999999999</v>
      </c>
    </row>
    <row r="1303" spans="1:68" x14ac:dyDescent="0.25">
      <c r="C1303" t="s">
        <v>21</v>
      </c>
      <c r="D1303">
        <v>623.96</v>
      </c>
      <c r="Y1303" t="s">
        <v>2249</v>
      </c>
      <c r="Z1303">
        <v>224.66400000000002</v>
      </c>
      <c r="AB1303" t="s">
        <v>1979</v>
      </c>
      <c r="AC1303">
        <v>6227.6540000000005</v>
      </c>
      <c r="AE1303" t="s">
        <v>2625</v>
      </c>
      <c r="AF1303">
        <v>159.25</v>
      </c>
      <c r="AJ1303" t="s">
        <v>1979</v>
      </c>
      <c r="AK1303">
        <v>6227.6540000000005</v>
      </c>
      <c r="AN1303" t="s">
        <v>2249</v>
      </c>
      <c r="AO1303">
        <v>224.66400000000002</v>
      </c>
      <c r="AQ1303" t="s">
        <v>2249</v>
      </c>
      <c r="AR1303">
        <v>224.66400000000002</v>
      </c>
      <c r="AV1303" t="s">
        <v>2249</v>
      </c>
      <c r="AW1303">
        <v>224.66400000000002</v>
      </c>
      <c r="BA1303" t="s">
        <v>3043</v>
      </c>
      <c r="BB1303" t="s">
        <v>10948</v>
      </c>
      <c r="BC1303">
        <v>12.96</v>
      </c>
      <c r="BE1303" t="s">
        <v>1142</v>
      </c>
      <c r="BF1303" t="s">
        <v>10948</v>
      </c>
      <c r="BG1303">
        <v>7.1519999999999992</v>
      </c>
      <c r="BI1303" t="s">
        <v>2826</v>
      </c>
      <c r="BJ1303" t="s">
        <v>10948</v>
      </c>
      <c r="BK1303">
        <v>44.25200000000001</v>
      </c>
      <c r="BO1303" t="s">
        <v>12</v>
      </c>
      <c r="BP1303">
        <v>961.48000000000013</v>
      </c>
    </row>
    <row r="1304" spans="1:68" x14ac:dyDescent="0.25">
      <c r="A1304" t="s">
        <v>945</v>
      </c>
      <c r="B1304" t="s">
        <v>10948</v>
      </c>
      <c r="C1304" t="s">
        <v>12</v>
      </c>
      <c r="D1304">
        <v>36.792000000000002</v>
      </c>
      <c r="Y1304" t="s">
        <v>1304</v>
      </c>
      <c r="Z1304">
        <v>99.12</v>
      </c>
      <c r="AB1304" t="s">
        <v>2249</v>
      </c>
      <c r="AC1304">
        <v>224.66400000000002</v>
      </c>
      <c r="AE1304" t="s">
        <v>1548</v>
      </c>
      <c r="AF1304">
        <v>29.7</v>
      </c>
      <c r="AJ1304" t="s">
        <v>2249</v>
      </c>
      <c r="AK1304">
        <v>224.66400000000002</v>
      </c>
      <c r="AN1304" t="s">
        <v>1304</v>
      </c>
      <c r="AO1304">
        <v>99.12</v>
      </c>
      <c r="AQ1304" t="s">
        <v>1304</v>
      </c>
      <c r="AR1304">
        <v>99.12</v>
      </c>
      <c r="AV1304" t="s">
        <v>1304</v>
      </c>
      <c r="AW1304">
        <v>99.12</v>
      </c>
      <c r="BA1304" t="s">
        <v>2073</v>
      </c>
      <c r="BB1304" t="s">
        <v>10948</v>
      </c>
      <c r="BC1304">
        <v>5.3440000000000003</v>
      </c>
      <c r="BE1304" t="s">
        <v>2318</v>
      </c>
      <c r="BF1304" t="s">
        <v>10948</v>
      </c>
      <c r="BG1304">
        <v>7.0720000000000001</v>
      </c>
      <c r="BI1304" t="s">
        <v>3043</v>
      </c>
      <c r="BJ1304" t="s">
        <v>10948</v>
      </c>
      <c r="BK1304">
        <v>12.96</v>
      </c>
      <c r="BO1304" t="s">
        <v>12</v>
      </c>
      <c r="BP1304">
        <v>863.928</v>
      </c>
    </row>
    <row r="1305" spans="1:68" x14ac:dyDescent="0.25">
      <c r="A1305" t="s">
        <v>2034</v>
      </c>
      <c r="B1305" t="s">
        <v>10948</v>
      </c>
      <c r="C1305" t="s">
        <v>21</v>
      </c>
      <c r="D1305">
        <v>271.99200000000002</v>
      </c>
      <c r="Y1305" t="s">
        <v>2681</v>
      </c>
      <c r="Z1305">
        <v>62.608000000000004</v>
      </c>
      <c r="AB1305" t="s">
        <v>1304</v>
      </c>
      <c r="AC1305">
        <v>99.12</v>
      </c>
      <c r="AE1305" t="s">
        <v>3085</v>
      </c>
      <c r="AF1305">
        <v>138.16</v>
      </c>
      <c r="AJ1305" t="s">
        <v>1304</v>
      </c>
      <c r="AK1305">
        <v>99.12</v>
      </c>
      <c r="AN1305" t="s">
        <v>2681</v>
      </c>
      <c r="AO1305">
        <v>62.608000000000004</v>
      </c>
      <c r="AQ1305" t="s">
        <v>2681</v>
      </c>
      <c r="AR1305">
        <v>62.608000000000004</v>
      </c>
      <c r="AV1305" t="s">
        <v>2681</v>
      </c>
      <c r="AW1305">
        <v>62.608000000000004</v>
      </c>
      <c r="BA1305" t="s">
        <v>2575</v>
      </c>
      <c r="BB1305" t="s">
        <v>10948</v>
      </c>
      <c r="BC1305">
        <v>11.952000000000002</v>
      </c>
      <c r="BE1305" t="s">
        <v>2913</v>
      </c>
      <c r="BF1305" t="s">
        <v>10948</v>
      </c>
      <c r="BG1305">
        <v>6.9840000000000009</v>
      </c>
      <c r="BI1305" t="s">
        <v>2073</v>
      </c>
      <c r="BJ1305" t="s">
        <v>10948</v>
      </c>
      <c r="BK1305">
        <v>5.3440000000000003</v>
      </c>
      <c r="BO1305" t="s">
        <v>12</v>
      </c>
      <c r="BP1305">
        <v>859.14</v>
      </c>
    </row>
    <row r="1306" spans="1:68" x14ac:dyDescent="0.25">
      <c r="A1306" t="s">
        <v>1329</v>
      </c>
      <c r="B1306" t="s">
        <v>10948</v>
      </c>
      <c r="C1306" t="s">
        <v>21</v>
      </c>
      <c r="D1306">
        <v>314.54999999999995</v>
      </c>
      <c r="Y1306" t="s">
        <v>1481</v>
      </c>
      <c r="Z1306">
        <v>127.87200000000003</v>
      </c>
      <c r="AB1306" t="s">
        <v>2681</v>
      </c>
      <c r="AC1306">
        <v>62.608000000000004</v>
      </c>
      <c r="AE1306" t="s">
        <v>2520</v>
      </c>
      <c r="AF1306">
        <v>135.64800000000002</v>
      </c>
      <c r="AJ1306" t="s">
        <v>2681</v>
      </c>
      <c r="AK1306">
        <v>62.608000000000004</v>
      </c>
      <c r="AN1306" t="s">
        <v>1481</v>
      </c>
      <c r="AO1306">
        <v>127.87200000000003</v>
      </c>
      <c r="AQ1306" t="s">
        <v>1481</v>
      </c>
      <c r="AR1306">
        <v>127.87200000000003</v>
      </c>
      <c r="AV1306" t="s">
        <v>1481</v>
      </c>
      <c r="AW1306">
        <v>127.87200000000003</v>
      </c>
      <c r="BA1306" t="s">
        <v>2783</v>
      </c>
      <c r="BB1306" t="s">
        <v>10948</v>
      </c>
      <c r="BC1306">
        <v>10.272000000000002</v>
      </c>
      <c r="BE1306" t="s">
        <v>456</v>
      </c>
      <c r="BF1306" t="s">
        <v>10948</v>
      </c>
      <c r="BG1306">
        <v>6.96</v>
      </c>
      <c r="BI1306" t="s">
        <v>2575</v>
      </c>
      <c r="BJ1306" t="s">
        <v>10948</v>
      </c>
      <c r="BK1306">
        <v>11.952000000000002</v>
      </c>
      <c r="BO1306" t="s">
        <v>12</v>
      </c>
      <c r="BP1306">
        <v>842.94</v>
      </c>
    </row>
    <row r="1307" spans="1:68" x14ac:dyDescent="0.25">
      <c r="A1307" t="s">
        <v>2794</v>
      </c>
      <c r="B1307" t="s">
        <v>10948</v>
      </c>
      <c r="C1307" t="s">
        <v>55</v>
      </c>
      <c r="D1307">
        <v>479.97</v>
      </c>
      <c r="Y1307" t="s">
        <v>2435</v>
      </c>
      <c r="Z1307">
        <v>90.551999999999992</v>
      </c>
      <c r="AB1307" t="s">
        <v>1481</v>
      </c>
      <c r="AC1307">
        <v>127.87200000000003</v>
      </c>
      <c r="AE1307" t="s">
        <v>2741</v>
      </c>
      <c r="AF1307">
        <v>75.36</v>
      </c>
      <c r="AJ1307" t="s">
        <v>1481</v>
      </c>
      <c r="AK1307">
        <v>127.87200000000003</v>
      </c>
      <c r="AN1307" t="s">
        <v>2435</v>
      </c>
      <c r="AO1307">
        <v>90.551999999999992</v>
      </c>
      <c r="AQ1307" t="s">
        <v>2435</v>
      </c>
      <c r="AR1307">
        <v>90.551999999999992</v>
      </c>
      <c r="AV1307" t="s">
        <v>2435</v>
      </c>
      <c r="AW1307">
        <v>90.551999999999992</v>
      </c>
      <c r="BA1307" t="s">
        <v>1995</v>
      </c>
      <c r="BB1307" t="s">
        <v>10948</v>
      </c>
      <c r="BC1307">
        <v>8.4480000000000004</v>
      </c>
      <c r="BE1307" t="s">
        <v>1092</v>
      </c>
      <c r="BF1307" t="s">
        <v>10948</v>
      </c>
      <c r="BG1307">
        <v>6.84</v>
      </c>
      <c r="BI1307" t="s">
        <v>2783</v>
      </c>
      <c r="BJ1307" t="s">
        <v>10948</v>
      </c>
      <c r="BK1307">
        <v>10.272000000000002</v>
      </c>
      <c r="BO1307" t="s">
        <v>12</v>
      </c>
      <c r="BP1307">
        <v>756.80000000000007</v>
      </c>
    </row>
    <row r="1308" spans="1:68" x14ac:dyDescent="0.25">
      <c r="C1308" t="s">
        <v>21</v>
      </c>
      <c r="D1308">
        <v>479.97</v>
      </c>
      <c r="Y1308" t="s">
        <v>612</v>
      </c>
      <c r="Z1308">
        <v>100.08000000000001</v>
      </c>
      <c r="AB1308" t="s">
        <v>2435</v>
      </c>
      <c r="AC1308">
        <v>90.551999999999992</v>
      </c>
      <c r="AE1308" t="s">
        <v>2505</v>
      </c>
      <c r="AF1308">
        <v>133.136</v>
      </c>
      <c r="AJ1308" t="s">
        <v>2435</v>
      </c>
      <c r="AK1308">
        <v>90.551999999999992</v>
      </c>
      <c r="AN1308" t="s">
        <v>612</v>
      </c>
      <c r="AO1308">
        <v>100.08000000000001</v>
      </c>
      <c r="AQ1308" t="s">
        <v>612</v>
      </c>
      <c r="AR1308">
        <v>100.08000000000001</v>
      </c>
      <c r="AV1308" t="s">
        <v>612</v>
      </c>
      <c r="AW1308">
        <v>100.08000000000001</v>
      </c>
      <c r="BA1308" t="s">
        <v>3250</v>
      </c>
      <c r="BB1308" t="s">
        <v>10948</v>
      </c>
      <c r="BC1308">
        <v>28.512000000000004</v>
      </c>
      <c r="BE1308" t="s">
        <v>1565</v>
      </c>
      <c r="BF1308" t="s">
        <v>10948</v>
      </c>
      <c r="BG1308">
        <v>6.79</v>
      </c>
      <c r="BI1308" t="s">
        <v>1995</v>
      </c>
      <c r="BJ1308" t="s">
        <v>10948</v>
      </c>
      <c r="BK1308">
        <v>8.4480000000000004</v>
      </c>
      <c r="BO1308" t="s">
        <v>12</v>
      </c>
      <c r="BP1308">
        <v>731.93999999999994</v>
      </c>
    </row>
    <row r="1309" spans="1:68" x14ac:dyDescent="0.25">
      <c r="A1309" t="s">
        <v>2695</v>
      </c>
      <c r="B1309" t="s">
        <v>10948</v>
      </c>
      <c r="C1309" t="s">
        <v>79</v>
      </c>
      <c r="D1309">
        <v>72</v>
      </c>
      <c r="Y1309" t="s">
        <v>344</v>
      </c>
      <c r="Z1309">
        <v>38.976000000000006</v>
      </c>
      <c r="AB1309" t="s">
        <v>612</v>
      </c>
      <c r="AC1309">
        <v>100.08000000000001</v>
      </c>
      <c r="AE1309" t="s">
        <v>405</v>
      </c>
      <c r="AF1309">
        <v>36.396000000000001</v>
      </c>
      <c r="AJ1309" t="s">
        <v>612</v>
      </c>
      <c r="AK1309">
        <v>100.08000000000001</v>
      </c>
      <c r="AN1309" t="s">
        <v>344</v>
      </c>
      <c r="AO1309">
        <v>38.976000000000006</v>
      </c>
      <c r="AQ1309" t="s">
        <v>344</v>
      </c>
      <c r="AR1309">
        <v>38.976000000000006</v>
      </c>
      <c r="AV1309" t="s">
        <v>344</v>
      </c>
      <c r="AW1309">
        <v>38.976000000000006</v>
      </c>
      <c r="BA1309" t="s">
        <v>1288</v>
      </c>
      <c r="BB1309" t="s">
        <v>10948</v>
      </c>
      <c r="BC1309">
        <v>20.736000000000004</v>
      </c>
      <c r="BE1309" t="s">
        <v>1180</v>
      </c>
      <c r="BF1309" t="s">
        <v>10948</v>
      </c>
      <c r="BG1309">
        <v>6.5520000000000005</v>
      </c>
      <c r="BI1309" t="s">
        <v>3250</v>
      </c>
      <c r="BJ1309" t="s">
        <v>10948</v>
      </c>
      <c r="BK1309">
        <v>28.512000000000004</v>
      </c>
      <c r="BO1309" t="s">
        <v>12</v>
      </c>
      <c r="BP1309">
        <v>674.9430000000001</v>
      </c>
    </row>
    <row r="1310" spans="1:68" x14ac:dyDescent="0.25">
      <c r="C1310" t="s">
        <v>21</v>
      </c>
      <c r="D1310">
        <v>450</v>
      </c>
      <c r="Y1310" t="s">
        <v>2468</v>
      </c>
      <c r="Z1310">
        <v>2836.3660000000004</v>
      </c>
      <c r="AB1310" t="s">
        <v>344</v>
      </c>
      <c r="AC1310">
        <v>38.976000000000006</v>
      </c>
      <c r="AE1310" t="s">
        <v>1396</v>
      </c>
      <c r="AF1310">
        <v>1002.9360000000001</v>
      </c>
      <c r="AJ1310" t="s">
        <v>344</v>
      </c>
      <c r="AK1310">
        <v>38.976000000000006</v>
      </c>
      <c r="AN1310" t="s">
        <v>2468</v>
      </c>
      <c r="AO1310">
        <v>2836.3660000000004</v>
      </c>
      <c r="AQ1310" t="s">
        <v>2468</v>
      </c>
      <c r="AR1310">
        <v>2836.3660000000004</v>
      </c>
      <c r="AV1310" t="s">
        <v>2468</v>
      </c>
      <c r="AW1310">
        <v>2836.3660000000004</v>
      </c>
      <c r="BA1310" t="s">
        <v>704</v>
      </c>
      <c r="BB1310" t="s">
        <v>10948</v>
      </c>
      <c r="BC1310">
        <v>13.36</v>
      </c>
      <c r="BE1310" t="s">
        <v>2559</v>
      </c>
      <c r="BF1310" t="s">
        <v>10948</v>
      </c>
      <c r="BG1310">
        <v>6.48</v>
      </c>
      <c r="BI1310" t="s">
        <v>1288</v>
      </c>
      <c r="BJ1310" t="s">
        <v>10948</v>
      </c>
      <c r="BK1310">
        <v>20.736000000000004</v>
      </c>
      <c r="BO1310" t="s">
        <v>12</v>
      </c>
      <c r="BP1310">
        <v>671.5440000000001</v>
      </c>
    </row>
    <row r="1311" spans="1:68" x14ac:dyDescent="0.25">
      <c r="A1311" t="s">
        <v>1194</v>
      </c>
      <c r="B1311" t="s">
        <v>10948</v>
      </c>
      <c r="C1311" t="s">
        <v>79</v>
      </c>
      <c r="D1311">
        <v>59.975999999999999</v>
      </c>
      <c r="Y1311" t="s">
        <v>140</v>
      </c>
      <c r="Z1311">
        <v>2641.6079999999997</v>
      </c>
      <c r="AB1311" t="s">
        <v>2468</v>
      </c>
      <c r="AC1311">
        <v>2836.3660000000004</v>
      </c>
      <c r="AE1311" t="s">
        <v>2263</v>
      </c>
      <c r="AF1311">
        <v>52.8</v>
      </c>
      <c r="AJ1311" t="s">
        <v>2468</v>
      </c>
      <c r="AK1311">
        <v>2836.3660000000004</v>
      </c>
      <c r="AN1311" t="s">
        <v>140</v>
      </c>
      <c r="AO1311">
        <v>2641.6079999999997</v>
      </c>
      <c r="AQ1311" t="s">
        <v>140</v>
      </c>
      <c r="AR1311">
        <v>2641.6079999999997</v>
      </c>
      <c r="AV1311" t="s">
        <v>140</v>
      </c>
      <c r="AW1311">
        <v>2641.6079999999997</v>
      </c>
      <c r="BA1311" t="s">
        <v>1786</v>
      </c>
      <c r="BB1311" t="s">
        <v>10948</v>
      </c>
      <c r="BC1311">
        <v>67.048000000000002</v>
      </c>
      <c r="BE1311" t="s">
        <v>145</v>
      </c>
      <c r="BF1311" t="s">
        <v>10948</v>
      </c>
      <c r="BG1311">
        <v>6.48</v>
      </c>
      <c r="BI1311" t="s">
        <v>704</v>
      </c>
      <c r="BJ1311" t="s">
        <v>10948</v>
      </c>
      <c r="BK1311">
        <v>13.36</v>
      </c>
      <c r="BO1311" t="s">
        <v>12</v>
      </c>
      <c r="BP1311">
        <v>641.96</v>
      </c>
    </row>
    <row r="1312" spans="1:68" x14ac:dyDescent="0.25">
      <c r="A1312" t="s">
        <v>2153</v>
      </c>
      <c r="B1312" t="s">
        <v>10948</v>
      </c>
      <c r="C1312" t="s">
        <v>21</v>
      </c>
      <c r="D1312">
        <v>377.92800000000005</v>
      </c>
      <c r="Y1312" t="s">
        <v>1134</v>
      </c>
      <c r="Z1312">
        <v>526.61199999999997</v>
      </c>
      <c r="AB1312" t="s">
        <v>140</v>
      </c>
      <c r="AC1312">
        <v>2641.6079999999997</v>
      </c>
      <c r="AE1312" t="s">
        <v>634</v>
      </c>
      <c r="AF1312">
        <v>3138.8</v>
      </c>
      <c r="AJ1312" t="s">
        <v>140</v>
      </c>
      <c r="AK1312">
        <v>2641.6079999999997</v>
      </c>
      <c r="AN1312" t="s">
        <v>1134</v>
      </c>
      <c r="AO1312">
        <v>526.61199999999997</v>
      </c>
      <c r="AQ1312" t="s">
        <v>1134</v>
      </c>
      <c r="AR1312">
        <v>526.61199999999997</v>
      </c>
      <c r="AV1312" t="s">
        <v>1134</v>
      </c>
      <c r="AW1312">
        <v>526.61199999999997</v>
      </c>
      <c r="BA1312" t="s">
        <v>2226</v>
      </c>
      <c r="BB1312" t="s">
        <v>10948</v>
      </c>
      <c r="BC1312">
        <v>154.9</v>
      </c>
      <c r="BE1312" t="s">
        <v>1268</v>
      </c>
      <c r="BF1312" t="s">
        <v>10948</v>
      </c>
      <c r="BG1312">
        <v>6.2640000000000002</v>
      </c>
      <c r="BI1312" t="s">
        <v>1786</v>
      </c>
      <c r="BJ1312" t="s">
        <v>10948</v>
      </c>
      <c r="BK1312">
        <v>67.048000000000002</v>
      </c>
      <c r="BO1312" t="s">
        <v>12</v>
      </c>
      <c r="BP1312">
        <v>636.80400000000009</v>
      </c>
    </row>
    <row r="1313" spans="1:68" x14ac:dyDescent="0.25">
      <c r="A1313" t="s">
        <v>1811</v>
      </c>
      <c r="B1313" t="s">
        <v>10948</v>
      </c>
      <c r="C1313" t="s">
        <v>21</v>
      </c>
      <c r="D1313">
        <v>5.46</v>
      </c>
      <c r="Y1313" t="s">
        <v>1344</v>
      </c>
      <c r="Z1313">
        <v>753.18200000000013</v>
      </c>
      <c r="AB1313" t="s">
        <v>1134</v>
      </c>
      <c r="AC1313">
        <v>526.61199999999997</v>
      </c>
      <c r="AE1313" t="s">
        <v>868</v>
      </c>
      <c r="AF1313">
        <v>29.952000000000002</v>
      </c>
      <c r="AJ1313" t="s">
        <v>1134</v>
      </c>
      <c r="AK1313">
        <v>526.61199999999997</v>
      </c>
      <c r="AN1313" t="s">
        <v>1344</v>
      </c>
      <c r="AO1313">
        <v>753.18200000000013</v>
      </c>
      <c r="AQ1313" t="s">
        <v>1344</v>
      </c>
      <c r="AR1313">
        <v>753.18200000000013</v>
      </c>
      <c r="AV1313" t="s">
        <v>1344</v>
      </c>
      <c r="AW1313">
        <v>753.18200000000013</v>
      </c>
      <c r="BA1313" t="s">
        <v>3014</v>
      </c>
      <c r="BB1313" t="s">
        <v>10948</v>
      </c>
      <c r="BC1313">
        <v>45.68</v>
      </c>
      <c r="BE1313" t="s">
        <v>1615</v>
      </c>
      <c r="BF1313" t="s">
        <v>10948</v>
      </c>
      <c r="BG1313">
        <v>6.24</v>
      </c>
      <c r="BI1313" t="s">
        <v>2226</v>
      </c>
      <c r="BJ1313" t="s">
        <v>10948</v>
      </c>
      <c r="BK1313">
        <v>154.9</v>
      </c>
      <c r="BO1313" t="s">
        <v>12</v>
      </c>
      <c r="BP1313">
        <v>519.67999999999995</v>
      </c>
    </row>
    <row r="1314" spans="1:68" x14ac:dyDescent="0.25">
      <c r="A1314" t="s">
        <v>34</v>
      </c>
      <c r="B1314" t="s">
        <v>10948</v>
      </c>
      <c r="C1314" t="s">
        <v>55</v>
      </c>
      <c r="D1314">
        <v>27.72</v>
      </c>
      <c r="Y1314" t="s">
        <v>828</v>
      </c>
      <c r="Z1314">
        <v>698.04</v>
      </c>
      <c r="AB1314" t="s">
        <v>1344</v>
      </c>
      <c r="AC1314">
        <v>753.18200000000013</v>
      </c>
      <c r="AE1314" t="s">
        <v>2859</v>
      </c>
      <c r="AF1314">
        <v>34.58</v>
      </c>
      <c r="AJ1314" t="s">
        <v>1344</v>
      </c>
      <c r="AK1314">
        <v>753.18200000000013</v>
      </c>
      <c r="AN1314" t="s">
        <v>828</v>
      </c>
      <c r="AO1314">
        <v>698.04</v>
      </c>
      <c r="AQ1314" t="s">
        <v>828</v>
      </c>
      <c r="AR1314">
        <v>698.04</v>
      </c>
      <c r="AV1314" t="s">
        <v>828</v>
      </c>
      <c r="AW1314">
        <v>698.04</v>
      </c>
      <c r="BA1314" t="s">
        <v>999</v>
      </c>
      <c r="BB1314" t="s">
        <v>10948</v>
      </c>
      <c r="BC1314">
        <v>5.98</v>
      </c>
      <c r="BE1314" t="s">
        <v>495</v>
      </c>
      <c r="BF1314" t="s">
        <v>10948</v>
      </c>
      <c r="BG1314">
        <v>6.16</v>
      </c>
      <c r="BI1314" t="s">
        <v>3014</v>
      </c>
      <c r="BJ1314" t="s">
        <v>10948</v>
      </c>
      <c r="BK1314">
        <v>45.68</v>
      </c>
      <c r="BO1314" t="s">
        <v>12</v>
      </c>
      <c r="BP1314">
        <v>499.98</v>
      </c>
    </row>
    <row r="1315" spans="1:68" x14ac:dyDescent="0.25">
      <c r="A1315" t="s">
        <v>595</v>
      </c>
      <c r="B1315" t="s">
        <v>10948</v>
      </c>
      <c r="C1315" t="s">
        <v>55</v>
      </c>
      <c r="D1315">
        <v>12.39</v>
      </c>
      <c r="Y1315" t="s">
        <v>1142</v>
      </c>
      <c r="Z1315">
        <v>81.652000000000001</v>
      </c>
      <c r="AB1315" t="s">
        <v>828</v>
      </c>
      <c r="AC1315">
        <v>698.04</v>
      </c>
      <c r="AE1315" t="s">
        <v>2510</v>
      </c>
      <c r="AF1315">
        <v>139.87199999999999</v>
      </c>
      <c r="AJ1315" t="s">
        <v>828</v>
      </c>
      <c r="AK1315">
        <v>698.04</v>
      </c>
      <c r="AN1315" t="s">
        <v>1142</v>
      </c>
      <c r="AO1315">
        <v>81.652000000000001</v>
      </c>
      <c r="AQ1315" t="s">
        <v>1142</v>
      </c>
      <c r="AR1315">
        <v>81.652000000000001</v>
      </c>
      <c r="AV1315" t="s">
        <v>1142</v>
      </c>
      <c r="AW1315">
        <v>81.652000000000001</v>
      </c>
      <c r="BA1315" t="s">
        <v>2500</v>
      </c>
      <c r="BB1315" t="s">
        <v>10948</v>
      </c>
      <c r="BC1315">
        <v>66.8</v>
      </c>
      <c r="BE1315" t="s">
        <v>2290</v>
      </c>
      <c r="BF1315" t="s">
        <v>10948</v>
      </c>
      <c r="BG1315">
        <v>6.1539999999999999</v>
      </c>
      <c r="BI1315" t="s">
        <v>999</v>
      </c>
      <c r="BJ1315" t="s">
        <v>10948</v>
      </c>
      <c r="BK1315">
        <v>5.98</v>
      </c>
      <c r="BO1315" t="s">
        <v>12</v>
      </c>
      <c r="BP1315">
        <v>484.83000000000004</v>
      </c>
    </row>
    <row r="1316" spans="1:68" x14ac:dyDescent="0.25">
      <c r="C1316" t="s">
        <v>79</v>
      </c>
      <c r="D1316">
        <v>16.520000000000003</v>
      </c>
      <c r="Y1316" t="s">
        <v>88</v>
      </c>
      <c r="Z1316">
        <v>102.619</v>
      </c>
      <c r="AB1316" t="s">
        <v>1142</v>
      </c>
      <c r="AC1316">
        <v>81.652000000000001</v>
      </c>
      <c r="AE1316" t="s">
        <v>1679</v>
      </c>
      <c r="AF1316">
        <v>1098.5040000000001</v>
      </c>
      <c r="AJ1316" t="s">
        <v>1142</v>
      </c>
      <c r="AK1316">
        <v>81.652000000000001</v>
      </c>
      <c r="AN1316" t="s">
        <v>88</v>
      </c>
      <c r="AO1316">
        <v>102.619</v>
      </c>
      <c r="AQ1316" t="s">
        <v>88</v>
      </c>
      <c r="AR1316">
        <v>102.619</v>
      </c>
      <c r="AV1316" t="s">
        <v>88</v>
      </c>
      <c r="AW1316">
        <v>102.619</v>
      </c>
      <c r="BA1316" t="s">
        <v>1498</v>
      </c>
      <c r="BB1316" t="s">
        <v>10948</v>
      </c>
      <c r="BC1316">
        <v>40.46</v>
      </c>
      <c r="BE1316" t="s">
        <v>152</v>
      </c>
      <c r="BF1316" t="s">
        <v>10948</v>
      </c>
      <c r="BG1316">
        <v>6.0960000000000001</v>
      </c>
      <c r="BI1316" t="s">
        <v>2500</v>
      </c>
      <c r="BJ1316" t="s">
        <v>10948</v>
      </c>
      <c r="BK1316">
        <v>66.8</v>
      </c>
      <c r="BO1316" t="s">
        <v>12</v>
      </c>
      <c r="BP1316">
        <v>481.32</v>
      </c>
    </row>
    <row r="1317" spans="1:68" x14ac:dyDescent="0.25">
      <c r="C1317" t="s">
        <v>21</v>
      </c>
      <c r="D1317">
        <v>37.17</v>
      </c>
      <c r="Y1317" t="s">
        <v>2434</v>
      </c>
      <c r="Z1317">
        <v>33.108000000000004</v>
      </c>
      <c r="AB1317" t="s">
        <v>88</v>
      </c>
      <c r="AC1317">
        <v>102.619</v>
      </c>
      <c r="AE1317" t="s">
        <v>5924</v>
      </c>
      <c r="AF1317">
        <v>2504.1920000000005</v>
      </c>
      <c r="AJ1317" t="s">
        <v>88</v>
      </c>
      <c r="AK1317">
        <v>102.619</v>
      </c>
      <c r="AN1317" t="s">
        <v>2434</v>
      </c>
      <c r="AO1317">
        <v>33.108000000000004</v>
      </c>
      <c r="AQ1317" t="s">
        <v>2434</v>
      </c>
      <c r="AR1317">
        <v>33.108000000000004</v>
      </c>
      <c r="AV1317" t="s">
        <v>2434</v>
      </c>
      <c r="AW1317">
        <v>33.108000000000004</v>
      </c>
      <c r="BA1317" t="s">
        <v>1982</v>
      </c>
      <c r="BB1317" t="s">
        <v>10948</v>
      </c>
      <c r="BC1317">
        <v>123.92</v>
      </c>
      <c r="BE1317" t="s">
        <v>3070</v>
      </c>
      <c r="BF1317" t="s">
        <v>10948</v>
      </c>
      <c r="BG1317">
        <v>6</v>
      </c>
      <c r="BI1317" t="s">
        <v>1498</v>
      </c>
      <c r="BJ1317" t="s">
        <v>10948</v>
      </c>
      <c r="BK1317">
        <v>40.46</v>
      </c>
      <c r="BO1317" t="s">
        <v>12</v>
      </c>
      <c r="BP1317">
        <v>432.45600000000002</v>
      </c>
    </row>
    <row r="1318" spans="1:68" x14ac:dyDescent="0.25">
      <c r="A1318" t="s">
        <v>1922</v>
      </c>
      <c r="B1318" t="s">
        <v>10948</v>
      </c>
      <c r="C1318" t="s">
        <v>21</v>
      </c>
      <c r="D1318">
        <v>1.4080000000000001</v>
      </c>
      <c r="Y1318" t="s">
        <v>651</v>
      </c>
      <c r="Z1318">
        <v>99.324000000000012</v>
      </c>
      <c r="AB1318" t="s">
        <v>2434</v>
      </c>
      <c r="AC1318">
        <v>33.108000000000004</v>
      </c>
      <c r="AE1318" t="s">
        <v>1192</v>
      </c>
      <c r="AF1318">
        <v>1343.9160000000002</v>
      </c>
      <c r="AJ1318" t="s">
        <v>2434</v>
      </c>
      <c r="AK1318">
        <v>33.108000000000004</v>
      </c>
      <c r="AN1318" t="s">
        <v>651</v>
      </c>
      <c r="AO1318">
        <v>99.324000000000012</v>
      </c>
      <c r="AQ1318" t="s">
        <v>651</v>
      </c>
      <c r="AR1318">
        <v>99.324000000000012</v>
      </c>
      <c r="AV1318" t="s">
        <v>651</v>
      </c>
      <c r="AW1318">
        <v>99.324000000000012</v>
      </c>
      <c r="BA1318" t="s">
        <v>1308</v>
      </c>
      <c r="BB1318" t="s">
        <v>10948</v>
      </c>
      <c r="BC1318">
        <v>30.816000000000003</v>
      </c>
      <c r="BE1318" t="s">
        <v>999</v>
      </c>
      <c r="BF1318" t="s">
        <v>10948</v>
      </c>
      <c r="BG1318">
        <v>5.98</v>
      </c>
      <c r="BI1318" t="s">
        <v>1982</v>
      </c>
      <c r="BJ1318" t="s">
        <v>10948</v>
      </c>
      <c r="BK1318">
        <v>123.92</v>
      </c>
      <c r="BO1318" t="s">
        <v>12</v>
      </c>
      <c r="BP1318">
        <v>431.97600000000006</v>
      </c>
    </row>
    <row r="1319" spans="1:68" x14ac:dyDescent="0.25">
      <c r="A1319" t="s">
        <v>2828</v>
      </c>
      <c r="B1319" t="s">
        <v>10948</v>
      </c>
      <c r="C1319" t="s">
        <v>55</v>
      </c>
      <c r="D1319">
        <v>8.84</v>
      </c>
      <c r="Y1319" t="s">
        <v>1726</v>
      </c>
      <c r="Z1319">
        <v>112.66800000000001</v>
      </c>
      <c r="AB1319" t="s">
        <v>651</v>
      </c>
      <c r="AC1319">
        <v>99.324000000000012</v>
      </c>
      <c r="AE1319" t="s">
        <v>821</v>
      </c>
      <c r="AF1319">
        <v>124.59200000000001</v>
      </c>
      <c r="AJ1319" t="s">
        <v>651</v>
      </c>
      <c r="AK1319">
        <v>99.324000000000012</v>
      </c>
      <c r="AN1319" t="s">
        <v>1726</v>
      </c>
      <c r="AO1319">
        <v>112.66800000000001</v>
      </c>
      <c r="AQ1319" t="s">
        <v>1726</v>
      </c>
      <c r="AR1319">
        <v>112.66800000000001</v>
      </c>
      <c r="AV1319" t="s">
        <v>1726</v>
      </c>
      <c r="AW1319">
        <v>112.66800000000001</v>
      </c>
      <c r="BA1319" t="s">
        <v>2132</v>
      </c>
      <c r="BB1319" t="s">
        <v>10948</v>
      </c>
      <c r="BC1319">
        <v>251.24</v>
      </c>
      <c r="BE1319" t="s">
        <v>2820</v>
      </c>
      <c r="BF1319" t="s">
        <v>10948</v>
      </c>
      <c r="BG1319">
        <v>5.8719999999999999</v>
      </c>
      <c r="BI1319" t="s">
        <v>1308</v>
      </c>
      <c r="BJ1319" t="s">
        <v>10948</v>
      </c>
      <c r="BK1319">
        <v>30.816000000000003</v>
      </c>
      <c r="BO1319" t="s">
        <v>12</v>
      </c>
      <c r="BP1319">
        <v>387.72</v>
      </c>
    </row>
    <row r="1320" spans="1:68" x14ac:dyDescent="0.25">
      <c r="A1320" t="s">
        <v>638</v>
      </c>
      <c r="B1320" t="s">
        <v>10948</v>
      </c>
      <c r="C1320" t="s">
        <v>55</v>
      </c>
      <c r="D1320">
        <v>11.68</v>
      </c>
      <c r="Y1320" t="s">
        <v>1711</v>
      </c>
      <c r="Z1320">
        <v>92.820000000000007</v>
      </c>
      <c r="AB1320" t="s">
        <v>1726</v>
      </c>
      <c r="AC1320">
        <v>112.66800000000001</v>
      </c>
      <c r="AE1320" t="s">
        <v>57</v>
      </c>
      <c r="AF1320">
        <v>215.10900000000001</v>
      </c>
      <c r="AJ1320" t="s">
        <v>1726</v>
      </c>
      <c r="AK1320">
        <v>112.66800000000001</v>
      </c>
      <c r="AN1320" t="s">
        <v>1711</v>
      </c>
      <c r="AO1320">
        <v>92.820000000000007</v>
      </c>
      <c r="AQ1320" t="s">
        <v>1711</v>
      </c>
      <c r="AR1320">
        <v>92.820000000000007</v>
      </c>
      <c r="AV1320" t="s">
        <v>1711</v>
      </c>
      <c r="AW1320">
        <v>92.820000000000007</v>
      </c>
      <c r="BA1320" t="s">
        <v>2131</v>
      </c>
      <c r="BB1320" t="s">
        <v>10948</v>
      </c>
      <c r="BC1320">
        <v>95.903999999999996</v>
      </c>
      <c r="BE1320" t="s">
        <v>1057</v>
      </c>
      <c r="BF1320" t="s">
        <v>10948</v>
      </c>
      <c r="BG1320">
        <v>5.76</v>
      </c>
      <c r="BI1320" t="s">
        <v>2132</v>
      </c>
      <c r="BJ1320" t="s">
        <v>10948</v>
      </c>
      <c r="BK1320">
        <v>251.24</v>
      </c>
      <c r="BO1320" t="s">
        <v>12</v>
      </c>
      <c r="BP1320">
        <v>383.43799999999999</v>
      </c>
    </row>
    <row r="1321" spans="1:68" x14ac:dyDescent="0.25">
      <c r="C1321" t="s">
        <v>79</v>
      </c>
      <c r="D1321">
        <v>4.6719999999999997</v>
      </c>
      <c r="Y1321" t="s">
        <v>591</v>
      </c>
      <c r="Z1321">
        <v>85.728000000000009</v>
      </c>
      <c r="AB1321" t="s">
        <v>1711</v>
      </c>
      <c r="AC1321">
        <v>92.820000000000007</v>
      </c>
      <c r="AE1321" t="s">
        <v>2832</v>
      </c>
      <c r="AF1321">
        <v>37.24</v>
      </c>
      <c r="AJ1321" t="s">
        <v>1711</v>
      </c>
      <c r="AK1321">
        <v>92.820000000000007</v>
      </c>
      <c r="AN1321" t="s">
        <v>591</v>
      </c>
      <c r="AO1321">
        <v>85.728000000000009</v>
      </c>
      <c r="AQ1321" t="s">
        <v>591</v>
      </c>
      <c r="AR1321">
        <v>85.728000000000009</v>
      </c>
      <c r="AV1321" t="s">
        <v>591</v>
      </c>
      <c r="AW1321">
        <v>85.728000000000009</v>
      </c>
      <c r="BA1321" t="s">
        <v>1322</v>
      </c>
      <c r="BB1321" t="s">
        <v>10948</v>
      </c>
      <c r="BC1321">
        <v>34.992000000000004</v>
      </c>
      <c r="BE1321" t="s">
        <v>1856</v>
      </c>
      <c r="BF1321" t="s">
        <v>10948</v>
      </c>
      <c r="BG1321">
        <v>5.5840000000000005</v>
      </c>
      <c r="BI1321" t="s">
        <v>2131</v>
      </c>
      <c r="BJ1321" t="s">
        <v>10948</v>
      </c>
      <c r="BK1321">
        <v>95.903999999999996</v>
      </c>
      <c r="BO1321" t="s">
        <v>12</v>
      </c>
      <c r="BP1321">
        <v>368.96999999999997</v>
      </c>
    </row>
    <row r="1322" spans="1:68" x14ac:dyDescent="0.25">
      <c r="C1322" t="s">
        <v>21</v>
      </c>
      <c r="D1322">
        <v>18.687999999999999</v>
      </c>
      <c r="Y1322" t="s">
        <v>1126</v>
      </c>
      <c r="Z1322">
        <v>436.47999999999996</v>
      </c>
      <c r="AB1322" t="s">
        <v>591</v>
      </c>
      <c r="AC1322">
        <v>85.728000000000009</v>
      </c>
      <c r="AE1322" t="s">
        <v>470</v>
      </c>
      <c r="AF1322">
        <v>6574.5440000000008</v>
      </c>
      <c r="AJ1322" t="s">
        <v>591</v>
      </c>
      <c r="AK1322">
        <v>85.728000000000009</v>
      </c>
      <c r="AN1322" t="s">
        <v>1126</v>
      </c>
      <c r="AO1322">
        <v>436.47999999999996</v>
      </c>
      <c r="AQ1322" t="s">
        <v>1126</v>
      </c>
      <c r="AR1322">
        <v>436.47999999999996</v>
      </c>
      <c r="AV1322" t="s">
        <v>1126</v>
      </c>
      <c r="AW1322">
        <v>436.47999999999996</v>
      </c>
      <c r="BA1322" t="s">
        <v>2559</v>
      </c>
      <c r="BB1322" t="s">
        <v>10948</v>
      </c>
      <c r="BC1322">
        <v>6.48</v>
      </c>
      <c r="BE1322" t="s">
        <v>385</v>
      </c>
      <c r="BF1322" t="s">
        <v>10948</v>
      </c>
      <c r="BG1322">
        <v>5.4719999999999995</v>
      </c>
      <c r="BI1322" t="s">
        <v>1322</v>
      </c>
      <c r="BJ1322" t="s">
        <v>10948</v>
      </c>
      <c r="BK1322">
        <v>34.992000000000004</v>
      </c>
      <c r="BO1322" t="s">
        <v>12</v>
      </c>
      <c r="BP1322">
        <v>366.10599999999999</v>
      </c>
    </row>
    <row r="1323" spans="1:68" x14ac:dyDescent="0.25">
      <c r="A1323" t="s">
        <v>1446</v>
      </c>
      <c r="B1323" t="s">
        <v>10948</v>
      </c>
      <c r="C1323" t="s">
        <v>79</v>
      </c>
      <c r="D1323">
        <v>11.16</v>
      </c>
      <c r="Y1323" t="s">
        <v>2528</v>
      </c>
      <c r="Z1323">
        <v>193.614</v>
      </c>
      <c r="AB1323" t="s">
        <v>1126</v>
      </c>
      <c r="AC1323">
        <v>436.47999999999996</v>
      </c>
      <c r="AE1323" t="s">
        <v>894</v>
      </c>
      <c r="AF1323">
        <v>3322.8780000000006</v>
      </c>
      <c r="AJ1323" t="s">
        <v>1126</v>
      </c>
      <c r="AK1323">
        <v>436.47999999999996</v>
      </c>
      <c r="AN1323" t="s">
        <v>2528</v>
      </c>
      <c r="AO1323">
        <v>193.614</v>
      </c>
      <c r="AQ1323" t="s">
        <v>2528</v>
      </c>
      <c r="AR1323">
        <v>193.614</v>
      </c>
      <c r="AV1323" t="s">
        <v>2528</v>
      </c>
      <c r="AW1323">
        <v>193.614</v>
      </c>
      <c r="BA1323" t="s">
        <v>777</v>
      </c>
      <c r="BB1323" t="s">
        <v>10948</v>
      </c>
      <c r="BC1323">
        <v>32.400000000000006</v>
      </c>
      <c r="BE1323" t="s">
        <v>1811</v>
      </c>
      <c r="BF1323" t="s">
        <v>10948</v>
      </c>
      <c r="BG1323">
        <v>5.46</v>
      </c>
      <c r="BI1323" t="s">
        <v>2559</v>
      </c>
      <c r="BJ1323" t="s">
        <v>10948</v>
      </c>
      <c r="BK1323">
        <v>6.48</v>
      </c>
      <c r="BO1323" t="s">
        <v>12</v>
      </c>
      <c r="BP1323">
        <v>365.44</v>
      </c>
    </row>
    <row r="1324" spans="1:68" x14ac:dyDescent="0.25">
      <c r="A1324" t="s">
        <v>834</v>
      </c>
      <c r="B1324" t="s">
        <v>10948</v>
      </c>
      <c r="C1324" t="s">
        <v>55</v>
      </c>
      <c r="D1324">
        <v>11.96</v>
      </c>
      <c r="Y1324" t="s">
        <v>1435</v>
      </c>
      <c r="Z1324">
        <v>571.71399999999994</v>
      </c>
      <c r="AB1324" t="s">
        <v>2528</v>
      </c>
      <c r="AC1324">
        <v>193.614</v>
      </c>
      <c r="AE1324" t="s">
        <v>2030</v>
      </c>
      <c r="AF1324">
        <v>45.036000000000001</v>
      </c>
      <c r="AJ1324" t="s">
        <v>2528</v>
      </c>
      <c r="AK1324">
        <v>193.614</v>
      </c>
      <c r="AN1324" t="s">
        <v>1435</v>
      </c>
      <c r="AO1324">
        <v>571.71399999999994</v>
      </c>
      <c r="AQ1324" t="s">
        <v>1435</v>
      </c>
      <c r="AR1324">
        <v>571.71399999999994</v>
      </c>
      <c r="AV1324" t="s">
        <v>1435</v>
      </c>
      <c r="AW1324">
        <v>571.71399999999994</v>
      </c>
      <c r="BA1324" t="s">
        <v>1072</v>
      </c>
      <c r="BB1324" t="s">
        <v>10948</v>
      </c>
      <c r="BC1324">
        <v>12.96</v>
      </c>
      <c r="BE1324" t="s">
        <v>386</v>
      </c>
      <c r="BF1324" t="s">
        <v>10948</v>
      </c>
      <c r="BG1324">
        <v>5.3440000000000003</v>
      </c>
      <c r="BI1324" t="s">
        <v>777</v>
      </c>
      <c r="BJ1324" t="s">
        <v>10948</v>
      </c>
      <c r="BK1324">
        <v>32.400000000000006</v>
      </c>
      <c r="BO1324" t="s">
        <v>12</v>
      </c>
      <c r="BP1324">
        <v>363.92</v>
      </c>
    </row>
    <row r="1325" spans="1:68" x14ac:dyDescent="0.25">
      <c r="C1325" t="s">
        <v>79</v>
      </c>
      <c r="D1325">
        <v>41.86</v>
      </c>
      <c r="Y1325" t="s">
        <v>922</v>
      </c>
      <c r="Z1325">
        <v>3590.0259999999994</v>
      </c>
      <c r="AB1325" t="s">
        <v>1435</v>
      </c>
      <c r="AC1325">
        <v>571.71399999999994</v>
      </c>
      <c r="AE1325" t="s">
        <v>2128</v>
      </c>
      <c r="AF1325">
        <v>11046.609</v>
      </c>
      <c r="AJ1325" t="s">
        <v>1435</v>
      </c>
      <c r="AK1325">
        <v>571.71399999999994</v>
      </c>
      <c r="AN1325" t="s">
        <v>922</v>
      </c>
      <c r="AO1325">
        <v>3590.0259999999994</v>
      </c>
      <c r="AQ1325" t="s">
        <v>922</v>
      </c>
      <c r="AR1325">
        <v>3590.0259999999994</v>
      </c>
      <c r="AV1325" t="s">
        <v>922</v>
      </c>
      <c r="AW1325">
        <v>3590.0259999999994</v>
      </c>
      <c r="BA1325" t="s">
        <v>2939</v>
      </c>
      <c r="BB1325" t="s">
        <v>10948</v>
      </c>
      <c r="BC1325">
        <v>12.96</v>
      </c>
      <c r="BE1325" t="s">
        <v>2073</v>
      </c>
      <c r="BF1325" t="s">
        <v>10948</v>
      </c>
      <c r="BG1325">
        <v>5.3440000000000003</v>
      </c>
      <c r="BI1325" t="s">
        <v>1072</v>
      </c>
      <c r="BJ1325" t="s">
        <v>10948</v>
      </c>
      <c r="BK1325">
        <v>12.96</v>
      </c>
      <c r="BO1325" t="s">
        <v>12</v>
      </c>
      <c r="BP1325">
        <v>348.84</v>
      </c>
    </row>
    <row r="1326" spans="1:68" x14ac:dyDescent="0.25">
      <c r="C1326" t="s">
        <v>12</v>
      </c>
      <c r="D1326">
        <v>41.86</v>
      </c>
      <c r="Y1326" t="s">
        <v>1682</v>
      </c>
      <c r="Z1326">
        <v>201.56800000000001</v>
      </c>
      <c r="AB1326" t="s">
        <v>922</v>
      </c>
      <c r="AC1326">
        <v>3590.0259999999994</v>
      </c>
      <c r="AE1326" t="s">
        <v>1199</v>
      </c>
      <c r="AF1326">
        <v>4619.9880000000003</v>
      </c>
      <c r="AJ1326" t="s">
        <v>922</v>
      </c>
      <c r="AK1326">
        <v>3590.0259999999994</v>
      </c>
      <c r="AN1326" t="s">
        <v>1682</v>
      </c>
      <c r="AO1326">
        <v>201.56800000000001</v>
      </c>
      <c r="AQ1326" t="s">
        <v>1682</v>
      </c>
      <c r="AR1326">
        <v>201.56800000000001</v>
      </c>
      <c r="AV1326" t="s">
        <v>1682</v>
      </c>
      <c r="AW1326">
        <v>201.56800000000001</v>
      </c>
      <c r="BA1326" t="s">
        <v>1766</v>
      </c>
      <c r="BB1326" t="s">
        <v>10948</v>
      </c>
      <c r="BC1326">
        <v>15.552000000000003</v>
      </c>
      <c r="BE1326" t="s">
        <v>603</v>
      </c>
      <c r="BF1326" t="s">
        <v>10948</v>
      </c>
      <c r="BG1326">
        <v>5.28</v>
      </c>
      <c r="BI1326" t="s">
        <v>2939</v>
      </c>
      <c r="BJ1326" t="s">
        <v>10948</v>
      </c>
      <c r="BK1326">
        <v>12.96</v>
      </c>
      <c r="BO1326" t="s">
        <v>12</v>
      </c>
      <c r="BP1326">
        <v>342.37</v>
      </c>
    </row>
    <row r="1327" spans="1:68" x14ac:dyDescent="0.25">
      <c r="A1327" t="s">
        <v>2896</v>
      </c>
      <c r="B1327" t="s">
        <v>10948</v>
      </c>
      <c r="C1327" t="s">
        <v>55</v>
      </c>
      <c r="D1327">
        <v>27.384</v>
      </c>
      <c r="Y1327" t="s">
        <v>1336</v>
      </c>
      <c r="Z1327">
        <v>240.76400000000004</v>
      </c>
      <c r="AB1327" t="s">
        <v>1682</v>
      </c>
      <c r="AC1327">
        <v>201.56800000000001</v>
      </c>
      <c r="AE1327" t="s">
        <v>1646</v>
      </c>
      <c r="AF1327">
        <v>37.548000000000002</v>
      </c>
      <c r="AJ1327" t="s">
        <v>1682</v>
      </c>
      <c r="AK1327">
        <v>201.56800000000001</v>
      </c>
      <c r="AN1327" t="s">
        <v>1336</v>
      </c>
      <c r="AO1327">
        <v>240.76400000000004</v>
      </c>
      <c r="AQ1327" t="s">
        <v>1336</v>
      </c>
      <c r="AR1327">
        <v>240.76400000000004</v>
      </c>
      <c r="AV1327" t="s">
        <v>1336</v>
      </c>
      <c r="AW1327">
        <v>240.76400000000004</v>
      </c>
      <c r="BA1327" t="s">
        <v>2005</v>
      </c>
      <c r="BB1327" t="s">
        <v>10948</v>
      </c>
      <c r="BC1327">
        <v>28.512000000000004</v>
      </c>
      <c r="BE1327" t="s">
        <v>2117</v>
      </c>
      <c r="BF1327" t="s">
        <v>10948</v>
      </c>
      <c r="BG1327">
        <v>5.2480000000000002</v>
      </c>
      <c r="BI1327" t="s">
        <v>1766</v>
      </c>
      <c r="BJ1327" t="s">
        <v>10948</v>
      </c>
      <c r="BK1327">
        <v>15.552000000000003</v>
      </c>
      <c r="BO1327" t="s">
        <v>12</v>
      </c>
      <c r="BP1327">
        <v>323.37</v>
      </c>
    </row>
    <row r="1328" spans="1:68" x14ac:dyDescent="0.25">
      <c r="A1328" t="s">
        <v>1673</v>
      </c>
      <c r="B1328" t="s">
        <v>10948</v>
      </c>
      <c r="C1328" t="s">
        <v>21</v>
      </c>
      <c r="D1328">
        <v>8.82</v>
      </c>
      <c r="Y1328" t="s">
        <v>1027</v>
      </c>
      <c r="Z1328">
        <v>15.469999999999999</v>
      </c>
      <c r="AB1328" t="s">
        <v>1336</v>
      </c>
      <c r="AC1328">
        <v>240.76400000000004</v>
      </c>
      <c r="AE1328" t="s">
        <v>2770</v>
      </c>
      <c r="AF1328">
        <v>23.332000000000001</v>
      </c>
      <c r="AJ1328" t="s">
        <v>1336</v>
      </c>
      <c r="AK1328">
        <v>240.76400000000004</v>
      </c>
      <c r="AN1328" t="s">
        <v>1027</v>
      </c>
      <c r="AO1328">
        <v>15.469999999999999</v>
      </c>
      <c r="AQ1328" t="s">
        <v>1027</v>
      </c>
      <c r="AR1328">
        <v>15.469999999999999</v>
      </c>
      <c r="AV1328" t="s">
        <v>1027</v>
      </c>
      <c r="AW1328">
        <v>15.469999999999999</v>
      </c>
      <c r="BA1328" t="s">
        <v>2977</v>
      </c>
      <c r="BB1328" t="s">
        <v>10948</v>
      </c>
      <c r="BC1328">
        <v>41.472000000000008</v>
      </c>
      <c r="BE1328" t="s">
        <v>2458</v>
      </c>
      <c r="BF1328" t="s">
        <v>10948</v>
      </c>
      <c r="BG1328">
        <v>5.1840000000000011</v>
      </c>
      <c r="BI1328" t="s">
        <v>2005</v>
      </c>
      <c r="BJ1328" t="s">
        <v>10948</v>
      </c>
      <c r="BK1328">
        <v>28.512000000000004</v>
      </c>
      <c r="BO1328" t="s">
        <v>12</v>
      </c>
      <c r="BP1328">
        <v>318.08</v>
      </c>
    </row>
    <row r="1329" spans="1:68" x14ac:dyDescent="0.25">
      <c r="A1329" t="s">
        <v>504</v>
      </c>
      <c r="B1329" t="s">
        <v>10948</v>
      </c>
      <c r="C1329" t="s">
        <v>55</v>
      </c>
      <c r="D1329">
        <v>19.459999999999997</v>
      </c>
      <c r="Y1329" t="s">
        <v>460</v>
      </c>
      <c r="Z1329">
        <v>80.591999999999999</v>
      </c>
      <c r="AB1329" t="s">
        <v>1027</v>
      </c>
      <c r="AC1329">
        <v>15.469999999999999</v>
      </c>
      <c r="AE1329" t="s">
        <v>1808</v>
      </c>
      <c r="AF1329">
        <v>75.348000000000013</v>
      </c>
      <c r="AJ1329" t="s">
        <v>1027</v>
      </c>
      <c r="AK1329">
        <v>15.469999999999999</v>
      </c>
      <c r="AN1329" t="s">
        <v>460</v>
      </c>
      <c r="AO1329">
        <v>80.591999999999999</v>
      </c>
      <c r="AQ1329" t="s">
        <v>460</v>
      </c>
      <c r="AR1329">
        <v>80.591999999999999</v>
      </c>
      <c r="AV1329" t="s">
        <v>460</v>
      </c>
      <c r="AW1329">
        <v>80.591999999999999</v>
      </c>
      <c r="BA1329" t="s">
        <v>1298</v>
      </c>
      <c r="BB1329" t="s">
        <v>10948</v>
      </c>
      <c r="BC1329">
        <v>132.19200000000001</v>
      </c>
      <c r="BE1329" t="s">
        <v>2594</v>
      </c>
      <c r="BF1329" t="s">
        <v>10948</v>
      </c>
      <c r="BG1329">
        <v>5.16</v>
      </c>
      <c r="BI1329" t="s">
        <v>2977</v>
      </c>
      <c r="BJ1329" t="s">
        <v>10948</v>
      </c>
      <c r="BK1329">
        <v>41.472000000000008</v>
      </c>
      <c r="BO1329" t="s">
        <v>12</v>
      </c>
      <c r="BP1329">
        <v>290.98</v>
      </c>
    </row>
    <row r="1330" spans="1:68" x14ac:dyDescent="0.25">
      <c r="A1330" t="s">
        <v>1028</v>
      </c>
      <c r="B1330" t="s">
        <v>10948</v>
      </c>
      <c r="C1330" t="s">
        <v>79</v>
      </c>
      <c r="D1330">
        <v>138.88</v>
      </c>
      <c r="Y1330" t="s">
        <v>596</v>
      </c>
      <c r="Z1330">
        <v>79.23</v>
      </c>
      <c r="AB1330" t="s">
        <v>460</v>
      </c>
      <c r="AC1330">
        <v>80.591999999999999</v>
      </c>
      <c r="AE1330" t="s">
        <v>2022</v>
      </c>
      <c r="AF1330">
        <v>94.860000000000014</v>
      </c>
      <c r="AJ1330" t="s">
        <v>460</v>
      </c>
      <c r="AK1330">
        <v>80.591999999999999</v>
      </c>
      <c r="AN1330" t="s">
        <v>596</v>
      </c>
      <c r="AO1330">
        <v>79.23</v>
      </c>
      <c r="AQ1330" t="s">
        <v>596</v>
      </c>
      <c r="AR1330">
        <v>79.23</v>
      </c>
      <c r="AV1330" t="s">
        <v>596</v>
      </c>
      <c r="AW1330">
        <v>79.23</v>
      </c>
      <c r="BA1330" t="s">
        <v>2047</v>
      </c>
      <c r="BB1330" t="s">
        <v>10948</v>
      </c>
      <c r="BC1330">
        <v>45.36</v>
      </c>
      <c r="BE1330" t="s">
        <v>2148</v>
      </c>
      <c r="BF1330" t="s">
        <v>10948</v>
      </c>
      <c r="BG1330">
        <v>5.04</v>
      </c>
      <c r="BI1330" t="s">
        <v>1298</v>
      </c>
      <c r="BJ1330" t="s">
        <v>10948</v>
      </c>
      <c r="BK1330">
        <v>132.19200000000001</v>
      </c>
      <c r="BO1330" t="s">
        <v>12</v>
      </c>
      <c r="BP1330">
        <v>272.89600000000002</v>
      </c>
    </row>
    <row r="1331" spans="1:68" x14ac:dyDescent="0.25">
      <c r="C1331" t="s">
        <v>12</v>
      </c>
      <c r="D1331">
        <v>47.616</v>
      </c>
      <c r="Y1331" t="s">
        <v>2564</v>
      </c>
      <c r="Z1331">
        <v>2619.7379999999998</v>
      </c>
      <c r="AB1331" t="s">
        <v>596</v>
      </c>
      <c r="AC1331">
        <v>79.23</v>
      </c>
      <c r="AE1331" t="s">
        <v>2931</v>
      </c>
      <c r="AF1331">
        <v>431.28999999999996</v>
      </c>
      <c r="AJ1331" t="s">
        <v>596</v>
      </c>
      <c r="AK1331">
        <v>79.23</v>
      </c>
      <c r="AN1331" t="s">
        <v>2564</v>
      </c>
      <c r="AO1331">
        <v>2619.7379999999998</v>
      </c>
      <c r="AQ1331" t="s">
        <v>2564</v>
      </c>
      <c r="AR1331">
        <v>2619.7379999999998</v>
      </c>
      <c r="AV1331" t="s">
        <v>2564</v>
      </c>
      <c r="AW1331">
        <v>2619.7379999999998</v>
      </c>
      <c r="BA1331" t="s">
        <v>516</v>
      </c>
      <c r="BB1331" t="s">
        <v>10948</v>
      </c>
      <c r="BC1331">
        <v>34.992000000000004</v>
      </c>
      <c r="BE1331" t="s">
        <v>927</v>
      </c>
      <c r="BF1331" t="s">
        <v>10948</v>
      </c>
      <c r="BG1331">
        <v>4.9800000000000004</v>
      </c>
      <c r="BI1331" t="s">
        <v>2047</v>
      </c>
      <c r="BJ1331" t="s">
        <v>10948</v>
      </c>
      <c r="BK1331">
        <v>45.36</v>
      </c>
      <c r="BO1331" t="s">
        <v>12</v>
      </c>
      <c r="BP1331">
        <v>264.18</v>
      </c>
    </row>
    <row r="1332" spans="1:68" x14ac:dyDescent="0.25">
      <c r="A1332" t="s">
        <v>2268</v>
      </c>
      <c r="B1332" t="s">
        <v>10948</v>
      </c>
      <c r="C1332" t="s">
        <v>79</v>
      </c>
      <c r="D1332">
        <v>2.88</v>
      </c>
      <c r="Y1332" t="s">
        <v>2105</v>
      </c>
      <c r="Z1332">
        <v>2159.73</v>
      </c>
      <c r="AB1332" t="s">
        <v>2564</v>
      </c>
      <c r="AC1332">
        <v>2619.7379999999998</v>
      </c>
      <c r="AE1332" t="s">
        <v>1845</v>
      </c>
      <c r="AF1332">
        <v>229.572</v>
      </c>
      <c r="AJ1332" t="s">
        <v>2564</v>
      </c>
      <c r="AK1332">
        <v>2619.7379999999998</v>
      </c>
      <c r="AN1332" t="s">
        <v>2105</v>
      </c>
      <c r="AO1332">
        <v>2159.73</v>
      </c>
      <c r="AQ1332" t="s">
        <v>2105</v>
      </c>
      <c r="AR1332">
        <v>2159.73</v>
      </c>
      <c r="AV1332" t="s">
        <v>2105</v>
      </c>
      <c r="AW1332">
        <v>2159.73</v>
      </c>
      <c r="BA1332" t="s">
        <v>1065</v>
      </c>
      <c r="BB1332" t="s">
        <v>10948</v>
      </c>
      <c r="BC1332">
        <v>51.84</v>
      </c>
      <c r="BE1332" t="s">
        <v>1782</v>
      </c>
      <c r="BF1332" t="s">
        <v>10948</v>
      </c>
      <c r="BG1332">
        <v>4.9800000000000004</v>
      </c>
      <c r="BI1332" t="s">
        <v>516</v>
      </c>
      <c r="BJ1332" t="s">
        <v>10948</v>
      </c>
      <c r="BK1332">
        <v>34.992000000000004</v>
      </c>
      <c r="BO1332" t="s">
        <v>12</v>
      </c>
      <c r="BP1332">
        <v>255.68000000000004</v>
      </c>
    </row>
    <row r="1333" spans="1:68" x14ac:dyDescent="0.25">
      <c r="A1333" t="s">
        <v>2168</v>
      </c>
      <c r="B1333" t="s">
        <v>10948</v>
      </c>
      <c r="C1333" t="s">
        <v>79</v>
      </c>
      <c r="D1333">
        <v>3.64</v>
      </c>
      <c r="Y1333" t="s">
        <v>1860</v>
      </c>
      <c r="Z1333">
        <v>5119.7440000000006</v>
      </c>
      <c r="AB1333" t="s">
        <v>2105</v>
      </c>
      <c r="AC1333">
        <v>2159.73</v>
      </c>
      <c r="AE1333" t="s">
        <v>1709</v>
      </c>
      <c r="AF1333">
        <v>110.75999999999999</v>
      </c>
      <c r="AJ1333" t="s">
        <v>2105</v>
      </c>
      <c r="AK1333">
        <v>2159.73</v>
      </c>
      <c r="AN1333" t="s">
        <v>1860</v>
      </c>
      <c r="AO1333">
        <v>5119.7440000000006</v>
      </c>
      <c r="AQ1333" t="s">
        <v>1860</v>
      </c>
      <c r="AR1333">
        <v>5119.7440000000006</v>
      </c>
      <c r="AV1333" t="s">
        <v>1860</v>
      </c>
      <c r="AW1333">
        <v>5119.7440000000006</v>
      </c>
      <c r="BA1333" t="s">
        <v>2567</v>
      </c>
      <c r="BB1333" t="s">
        <v>10948</v>
      </c>
      <c r="BC1333">
        <v>12.96</v>
      </c>
      <c r="BE1333" t="s">
        <v>3053</v>
      </c>
      <c r="BF1333" t="s">
        <v>10948</v>
      </c>
      <c r="BG1333">
        <v>4.9280000000000008</v>
      </c>
      <c r="BI1333" t="s">
        <v>1065</v>
      </c>
      <c r="BJ1333" t="s">
        <v>10948</v>
      </c>
      <c r="BK1333">
        <v>51.84</v>
      </c>
      <c r="BO1333" t="s">
        <v>12</v>
      </c>
      <c r="BP1333">
        <v>251.79000000000002</v>
      </c>
    </row>
    <row r="1334" spans="1:68" x14ac:dyDescent="0.25">
      <c r="A1334" t="s">
        <v>1382</v>
      </c>
      <c r="B1334" t="s">
        <v>10948</v>
      </c>
      <c r="C1334" t="s">
        <v>79</v>
      </c>
      <c r="D1334">
        <v>34.650000000000006</v>
      </c>
      <c r="Y1334" t="s">
        <v>2218</v>
      </c>
      <c r="Z1334">
        <v>239.96999999999997</v>
      </c>
      <c r="AB1334" t="s">
        <v>1860</v>
      </c>
      <c r="AC1334">
        <v>5119.7440000000006</v>
      </c>
      <c r="AE1334" t="s">
        <v>2594</v>
      </c>
      <c r="AF1334">
        <v>44.89200000000001</v>
      </c>
      <c r="AJ1334" t="s">
        <v>1860</v>
      </c>
      <c r="AK1334">
        <v>5119.7440000000006</v>
      </c>
      <c r="AN1334" t="s">
        <v>2218</v>
      </c>
      <c r="AO1334">
        <v>239.96999999999997</v>
      </c>
      <c r="AQ1334" t="s">
        <v>2218</v>
      </c>
      <c r="AR1334">
        <v>239.96999999999997</v>
      </c>
      <c r="AV1334" t="s">
        <v>2218</v>
      </c>
      <c r="AW1334">
        <v>239.96999999999997</v>
      </c>
      <c r="BA1334" t="s">
        <v>1864</v>
      </c>
      <c r="BB1334" t="s">
        <v>10948</v>
      </c>
      <c r="BC1334">
        <v>46.656000000000013</v>
      </c>
      <c r="BE1334" t="s">
        <v>2194</v>
      </c>
      <c r="BF1334" t="s">
        <v>10948</v>
      </c>
      <c r="BG1334">
        <v>4.8960000000000008</v>
      </c>
      <c r="BI1334" t="s">
        <v>2567</v>
      </c>
      <c r="BJ1334" t="s">
        <v>10948</v>
      </c>
      <c r="BK1334">
        <v>12.96</v>
      </c>
      <c r="BO1334" t="s">
        <v>12</v>
      </c>
      <c r="BP1334">
        <v>249.95000000000002</v>
      </c>
    </row>
    <row r="1335" spans="1:68" x14ac:dyDescent="0.25">
      <c r="A1335" t="s">
        <v>1231</v>
      </c>
      <c r="B1335" t="s">
        <v>10948</v>
      </c>
      <c r="C1335" t="s">
        <v>21</v>
      </c>
      <c r="D1335">
        <v>37.17</v>
      </c>
      <c r="Y1335" t="s">
        <v>483</v>
      </c>
      <c r="Z1335">
        <v>159.98400000000001</v>
      </c>
      <c r="AB1335" t="s">
        <v>2218</v>
      </c>
      <c r="AC1335">
        <v>239.96999999999997</v>
      </c>
      <c r="AE1335" t="s">
        <v>2415</v>
      </c>
      <c r="AF1335">
        <v>95.94</v>
      </c>
      <c r="AJ1335" t="s">
        <v>2218</v>
      </c>
      <c r="AK1335">
        <v>239.96999999999997</v>
      </c>
      <c r="AN1335" t="s">
        <v>483</v>
      </c>
      <c r="AO1335">
        <v>159.98400000000001</v>
      </c>
      <c r="AQ1335" t="s">
        <v>483</v>
      </c>
      <c r="AR1335">
        <v>159.98400000000001</v>
      </c>
      <c r="AV1335" t="s">
        <v>483</v>
      </c>
      <c r="AW1335">
        <v>159.98400000000001</v>
      </c>
      <c r="BA1335" t="s">
        <v>533</v>
      </c>
      <c r="BB1335" t="s">
        <v>10948</v>
      </c>
      <c r="BC1335">
        <v>12.96</v>
      </c>
      <c r="BE1335" t="s">
        <v>1646</v>
      </c>
      <c r="BF1335" t="s">
        <v>10948</v>
      </c>
      <c r="BG1335">
        <v>4.7679999999999998</v>
      </c>
      <c r="BI1335" t="s">
        <v>1864</v>
      </c>
      <c r="BJ1335" t="s">
        <v>10948</v>
      </c>
      <c r="BK1335">
        <v>46.656000000000013</v>
      </c>
      <c r="BO1335" t="s">
        <v>12</v>
      </c>
      <c r="BP1335">
        <v>249.58400000000003</v>
      </c>
    </row>
    <row r="1336" spans="1:68" x14ac:dyDescent="0.25">
      <c r="A1336" t="s">
        <v>2802</v>
      </c>
      <c r="B1336" t="s">
        <v>10948</v>
      </c>
      <c r="C1336" t="s">
        <v>79</v>
      </c>
      <c r="D1336">
        <v>14.784000000000001</v>
      </c>
      <c r="Y1336" t="s">
        <v>1587</v>
      </c>
      <c r="Z1336">
        <v>323.97600000000006</v>
      </c>
      <c r="AB1336" t="s">
        <v>483</v>
      </c>
      <c r="AC1336">
        <v>159.98400000000001</v>
      </c>
      <c r="AE1336" t="s">
        <v>871</v>
      </c>
      <c r="AF1336">
        <v>43.7</v>
      </c>
      <c r="AJ1336" t="s">
        <v>483</v>
      </c>
      <c r="AK1336">
        <v>159.98400000000001</v>
      </c>
      <c r="AN1336" t="s">
        <v>1587</v>
      </c>
      <c r="AO1336">
        <v>323.97600000000006</v>
      </c>
      <c r="AQ1336" t="s">
        <v>1587</v>
      </c>
      <c r="AR1336">
        <v>323.97600000000006</v>
      </c>
      <c r="AV1336" t="s">
        <v>1587</v>
      </c>
      <c r="AW1336">
        <v>323.97600000000006</v>
      </c>
      <c r="BA1336" t="s">
        <v>2369</v>
      </c>
      <c r="BB1336" t="s">
        <v>10948</v>
      </c>
      <c r="BC1336">
        <v>62.208000000000013</v>
      </c>
      <c r="BE1336" t="s">
        <v>693</v>
      </c>
      <c r="BF1336" t="s">
        <v>10948</v>
      </c>
      <c r="BG1336">
        <v>4.7300000000000004</v>
      </c>
      <c r="BI1336" t="s">
        <v>533</v>
      </c>
      <c r="BJ1336" t="s">
        <v>10948</v>
      </c>
      <c r="BK1336">
        <v>12.96</v>
      </c>
      <c r="BO1336" t="s">
        <v>12</v>
      </c>
      <c r="BP1336">
        <v>245.94</v>
      </c>
    </row>
    <row r="1337" spans="1:68" x14ac:dyDescent="0.25">
      <c r="C1337" t="s">
        <v>21</v>
      </c>
      <c r="D1337">
        <v>7.04</v>
      </c>
      <c r="Y1337" t="s">
        <v>2586</v>
      </c>
      <c r="Z1337">
        <v>727.94400000000019</v>
      </c>
      <c r="AB1337" t="s">
        <v>1587</v>
      </c>
      <c r="AC1337">
        <v>323.97600000000006</v>
      </c>
      <c r="AE1337" t="s">
        <v>1661</v>
      </c>
      <c r="AF1337">
        <v>3044.1640000000002</v>
      </c>
      <c r="AJ1337" t="s">
        <v>1587</v>
      </c>
      <c r="AK1337">
        <v>323.97600000000006</v>
      </c>
      <c r="AN1337" t="s">
        <v>2586</v>
      </c>
      <c r="AO1337">
        <v>727.94400000000019</v>
      </c>
      <c r="AQ1337" t="s">
        <v>2586</v>
      </c>
      <c r="AR1337">
        <v>727.94400000000019</v>
      </c>
      <c r="AV1337" t="s">
        <v>2586</v>
      </c>
      <c r="AW1337">
        <v>727.94400000000019</v>
      </c>
      <c r="BA1337" t="s">
        <v>931</v>
      </c>
      <c r="BB1337" t="s">
        <v>10948</v>
      </c>
      <c r="BC1337">
        <v>25.92</v>
      </c>
      <c r="BE1337" t="s">
        <v>1712</v>
      </c>
      <c r="BF1337" t="s">
        <v>10948</v>
      </c>
      <c r="BG1337">
        <v>4.6240000000000006</v>
      </c>
      <c r="BI1337" t="s">
        <v>2369</v>
      </c>
      <c r="BJ1337" t="s">
        <v>10948</v>
      </c>
      <c r="BK1337">
        <v>62.208000000000013</v>
      </c>
      <c r="BO1337" t="s">
        <v>12</v>
      </c>
      <c r="BP1337">
        <v>239.98</v>
      </c>
    </row>
    <row r="1338" spans="1:68" x14ac:dyDescent="0.25">
      <c r="A1338" t="s">
        <v>2553</v>
      </c>
      <c r="B1338" t="s">
        <v>10948</v>
      </c>
      <c r="C1338" t="s">
        <v>12</v>
      </c>
      <c r="D1338">
        <v>19.89</v>
      </c>
      <c r="Y1338" t="s">
        <v>2371</v>
      </c>
      <c r="Z1338">
        <v>1085.2379999999998</v>
      </c>
      <c r="AB1338" t="s">
        <v>2586</v>
      </c>
      <c r="AC1338">
        <v>727.94400000000019</v>
      </c>
      <c r="AE1338" t="s">
        <v>310</v>
      </c>
      <c r="AF1338">
        <v>467.92000000000007</v>
      </c>
      <c r="AJ1338" t="s">
        <v>2586</v>
      </c>
      <c r="AK1338">
        <v>727.94400000000019</v>
      </c>
      <c r="AN1338" t="s">
        <v>2371</v>
      </c>
      <c r="AO1338">
        <v>1085.2379999999998</v>
      </c>
      <c r="AQ1338" t="s">
        <v>2371</v>
      </c>
      <c r="AR1338">
        <v>1085.2379999999998</v>
      </c>
      <c r="AV1338" t="s">
        <v>2371</v>
      </c>
      <c r="AW1338">
        <v>1085.2379999999998</v>
      </c>
      <c r="BA1338" t="s">
        <v>896</v>
      </c>
      <c r="BB1338" t="s">
        <v>10948</v>
      </c>
      <c r="BC1338">
        <v>71.28</v>
      </c>
      <c r="BE1338" t="s">
        <v>1011</v>
      </c>
      <c r="BF1338" t="s">
        <v>10948</v>
      </c>
      <c r="BG1338">
        <v>4.4879999999999995</v>
      </c>
      <c r="BI1338" t="s">
        <v>931</v>
      </c>
      <c r="BJ1338" t="s">
        <v>10948</v>
      </c>
      <c r="BK1338">
        <v>25.92</v>
      </c>
      <c r="BO1338" t="s">
        <v>12</v>
      </c>
      <c r="BP1338">
        <v>209.96999999999997</v>
      </c>
    </row>
    <row r="1339" spans="1:68" x14ac:dyDescent="0.25">
      <c r="A1339" t="s">
        <v>1744</v>
      </c>
      <c r="B1339" t="s">
        <v>10948</v>
      </c>
      <c r="C1339" t="s">
        <v>55</v>
      </c>
      <c r="D1339">
        <v>40.879999999999995</v>
      </c>
      <c r="Y1339" t="s">
        <v>1226</v>
      </c>
      <c r="Z1339">
        <v>1857.2520000000002</v>
      </c>
      <c r="AB1339" t="s">
        <v>2371</v>
      </c>
      <c r="AC1339">
        <v>1085.2379999999998</v>
      </c>
      <c r="AE1339" t="s">
        <v>1476</v>
      </c>
      <c r="AF1339">
        <v>259.68</v>
      </c>
      <c r="AJ1339" t="s">
        <v>2371</v>
      </c>
      <c r="AK1339">
        <v>1085.2379999999998</v>
      </c>
      <c r="AN1339" t="s">
        <v>1226</v>
      </c>
      <c r="AO1339">
        <v>1857.2520000000002</v>
      </c>
      <c r="AQ1339" t="s">
        <v>1226</v>
      </c>
      <c r="AR1339">
        <v>1857.2520000000002</v>
      </c>
      <c r="AV1339" t="s">
        <v>1226</v>
      </c>
      <c r="AW1339">
        <v>1857.2520000000002</v>
      </c>
      <c r="BA1339" t="s">
        <v>2476</v>
      </c>
      <c r="BB1339" t="s">
        <v>10948</v>
      </c>
      <c r="BC1339">
        <v>51.84</v>
      </c>
      <c r="BE1339" t="s">
        <v>1463</v>
      </c>
      <c r="BF1339" t="s">
        <v>10948</v>
      </c>
      <c r="BG1339">
        <v>4.4479999999999995</v>
      </c>
      <c r="BI1339" t="s">
        <v>896</v>
      </c>
      <c r="BJ1339" t="s">
        <v>10948</v>
      </c>
      <c r="BK1339">
        <v>71.28</v>
      </c>
      <c r="BO1339" t="s">
        <v>12</v>
      </c>
      <c r="BP1339">
        <v>208.16</v>
      </c>
    </row>
    <row r="1340" spans="1:68" x14ac:dyDescent="0.25">
      <c r="A1340" t="s">
        <v>68</v>
      </c>
      <c r="B1340" t="s">
        <v>10948</v>
      </c>
      <c r="C1340" t="s">
        <v>79</v>
      </c>
      <c r="D1340">
        <v>7.8719999999999999</v>
      </c>
      <c r="Y1340" t="s">
        <v>1533</v>
      </c>
      <c r="Z1340">
        <v>268.5</v>
      </c>
      <c r="AB1340" t="s">
        <v>1226</v>
      </c>
      <c r="AC1340">
        <v>1857.2520000000002</v>
      </c>
      <c r="AE1340" t="s">
        <v>749</v>
      </c>
      <c r="AF1340">
        <v>13.621999999999998</v>
      </c>
      <c r="AJ1340" t="s">
        <v>1226</v>
      </c>
      <c r="AK1340">
        <v>1857.2520000000002</v>
      </c>
      <c r="AN1340" t="s">
        <v>1533</v>
      </c>
      <c r="AO1340">
        <v>268.5</v>
      </c>
      <c r="AQ1340" t="s">
        <v>1533</v>
      </c>
      <c r="AR1340">
        <v>268.5</v>
      </c>
      <c r="AV1340" t="s">
        <v>1533</v>
      </c>
      <c r="AW1340">
        <v>268.5</v>
      </c>
      <c r="BA1340" t="s">
        <v>3121</v>
      </c>
      <c r="BB1340" t="s">
        <v>10948</v>
      </c>
      <c r="BC1340">
        <v>25.92</v>
      </c>
      <c r="BE1340" t="s">
        <v>1080</v>
      </c>
      <c r="BF1340" t="s">
        <v>10948</v>
      </c>
      <c r="BG1340">
        <v>4.4280000000000008</v>
      </c>
      <c r="BI1340" t="s">
        <v>2476</v>
      </c>
      <c r="BJ1340" t="s">
        <v>10948</v>
      </c>
      <c r="BK1340">
        <v>51.84</v>
      </c>
      <c r="BO1340" t="s">
        <v>12</v>
      </c>
      <c r="BP1340">
        <v>207.98400000000004</v>
      </c>
    </row>
    <row r="1341" spans="1:68" x14ac:dyDescent="0.25">
      <c r="A1341" t="s">
        <v>835</v>
      </c>
      <c r="B1341" t="s">
        <v>10948</v>
      </c>
      <c r="C1341" t="s">
        <v>55</v>
      </c>
      <c r="D1341">
        <v>13.392000000000001</v>
      </c>
      <c r="Y1341" t="s">
        <v>671</v>
      </c>
      <c r="Z1341">
        <v>308.84399999999999</v>
      </c>
      <c r="AB1341" t="s">
        <v>1533</v>
      </c>
      <c r="AC1341">
        <v>268.5</v>
      </c>
      <c r="AE1341" t="s">
        <v>1442</v>
      </c>
      <c r="AF1341">
        <v>5572.7919999999995</v>
      </c>
      <c r="AJ1341" t="s">
        <v>1533</v>
      </c>
      <c r="AK1341">
        <v>268.5</v>
      </c>
      <c r="AN1341" t="s">
        <v>671</v>
      </c>
      <c r="AO1341">
        <v>308.84399999999999</v>
      </c>
      <c r="AQ1341" t="s">
        <v>671</v>
      </c>
      <c r="AR1341">
        <v>308.84399999999999</v>
      </c>
      <c r="AV1341" t="s">
        <v>671</v>
      </c>
      <c r="AW1341">
        <v>308.84399999999999</v>
      </c>
      <c r="BA1341" t="s">
        <v>2773</v>
      </c>
      <c r="BB1341" t="s">
        <v>10948</v>
      </c>
      <c r="BC1341">
        <v>19.440000000000001</v>
      </c>
      <c r="BE1341" t="s">
        <v>2550</v>
      </c>
      <c r="BF1341" t="s">
        <v>10948</v>
      </c>
      <c r="BG1341">
        <v>4.2</v>
      </c>
      <c r="BI1341" t="s">
        <v>3121</v>
      </c>
      <c r="BJ1341" t="s">
        <v>10948</v>
      </c>
      <c r="BK1341">
        <v>25.92</v>
      </c>
      <c r="BO1341" t="s">
        <v>12</v>
      </c>
      <c r="BP1341">
        <v>194.52800000000002</v>
      </c>
    </row>
    <row r="1342" spans="1:68" x14ac:dyDescent="0.25">
      <c r="A1342" t="s">
        <v>290</v>
      </c>
      <c r="B1342" t="s">
        <v>10948</v>
      </c>
      <c r="C1342" t="s">
        <v>79</v>
      </c>
      <c r="D1342">
        <v>29.339999999999996</v>
      </c>
      <c r="Y1342" t="s">
        <v>1470</v>
      </c>
      <c r="Z1342">
        <v>235.77600000000001</v>
      </c>
      <c r="AB1342" t="s">
        <v>671</v>
      </c>
      <c r="AC1342">
        <v>308.84399999999999</v>
      </c>
      <c r="AE1342" t="s">
        <v>1247</v>
      </c>
      <c r="AF1342">
        <v>504.24</v>
      </c>
      <c r="AJ1342" t="s">
        <v>671</v>
      </c>
      <c r="AK1342">
        <v>308.84399999999999</v>
      </c>
      <c r="AN1342" t="s">
        <v>1470</v>
      </c>
      <c r="AO1342">
        <v>235.77600000000001</v>
      </c>
      <c r="AQ1342" t="s">
        <v>1470</v>
      </c>
      <c r="AR1342">
        <v>235.77600000000001</v>
      </c>
      <c r="AV1342" t="s">
        <v>1470</v>
      </c>
      <c r="AW1342">
        <v>235.77600000000001</v>
      </c>
      <c r="BA1342" t="s">
        <v>145</v>
      </c>
      <c r="BB1342" t="s">
        <v>10948</v>
      </c>
      <c r="BC1342">
        <v>6.48</v>
      </c>
      <c r="BE1342" t="s">
        <v>1502</v>
      </c>
      <c r="BF1342" t="s">
        <v>10948</v>
      </c>
      <c r="BG1342">
        <v>4.1760000000000002</v>
      </c>
      <c r="BI1342" t="s">
        <v>2773</v>
      </c>
      <c r="BJ1342" t="s">
        <v>10948</v>
      </c>
      <c r="BK1342">
        <v>19.440000000000001</v>
      </c>
      <c r="BO1342" t="s">
        <v>12</v>
      </c>
      <c r="BP1342">
        <v>191.88</v>
      </c>
    </row>
    <row r="1343" spans="1:68" x14ac:dyDescent="0.25">
      <c r="A1343" t="s">
        <v>826</v>
      </c>
      <c r="B1343" t="s">
        <v>10948</v>
      </c>
      <c r="C1343" t="s">
        <v>55</v>
      </c>
      <c r="D1343">
        <v>34.691999999999993</v>
      </c>
      <c r="Y1343" t="s">
        <v>1094</v>
      </c>
      <c r="Z1343">
        <v>68.28</v>
      </c>
      <c r="AB1343" t="s">
        <v>1470</v>
      </c>
      <c r="AC1343">
        <v>235.77600000000001</v>
      </c>
      <c r="AE1343" t="s">
        <v>1650</v>
      </c>
      <c r="AF1343">
        <v>182.49</v>
      </c>
      <c r="AJ1343" t="s">
        <v>1470</v>
      </c>
      <c r="AK1343">
        <v>235.77600000000001</v>
      </c>
      <c r="AN1343" t="s">
        <v>1094</v>
      </c>
      <c r="AO1343">
        <v>68.28</v>
      </c>
      <c r="AQ1343" t="s">
        <v>1094</v>
      </c>
      <c r="AR1343">
        <v>68.28</v>
      </c>
      <c r="AV1343" t="s">
        <v>1094</v>
      </c>
      <c r="AW1343">
        <v>68.28</v>
      </c>
      <c r="BA1343" t="s">
        <v>932</v>
      </c>
      <c r="BB1343" t="s">
        <v>10948</v>
      </c>
      <c r="BC1343">
        <v>42.768000000000008</v>
      </c>
      <c r="BE1343" t="s">
        <v>2858</v>
      </c>
      <c r="BF1343" t="s">
        <v>10948</v>
      </c>
      <c r="BG1343">
        <v>4.16</v>
      </c>
      <c r="BI1343" t="s">
        <v>145</v>
      </c>
      <c r="BJ1343" t="s">
        <v>10948</v>
      </c>
      <c r="BK1343">
        <v>6.48</v>
      </c>
      <c r="BO1343" t="s">
        <v>12</v>
      </c>
      <c r="BP1343">
        <v>191.82</v>
      </c>
    </row>
    <row r="1344" spans="1:68" x14ac:dyDescent="0.25">
      <c r="C1344" t="s">
        <v>21</v>
      </c>
      <c r="D1344">
        <v>8.82</v>
      </c>
      <c r="Y1344" t="s">
        <v>2704</v>
      </c>
      <c r="Z1344">
        <v>259.09199999999998</v>
      </c>
      <c r="AB1344" t="s">
        <v>1094</v>
      </c>
      <c r="AC1344">
        <v>68.28</v>
      </c>
      <c r="AE1344" t="s">
        <v>2280</v>
      </c>
      <c r="AF1344">
        <v>125</v>
      </c>
      <c r="AJ1344" t="s">
        <v>1094</v>
      </c>
      <c r="AK1344">
        <v>68.28</v>
      </c>
      <c r="AN1344" t="s">
        <v>2704</v>
      </c>
      <c r="AO1344">
        <v>259.09199999999998</v>
      </c>
      <c r="AQ1344" t="s">
        <v>2704</v>
      </c>
      <c r="AR1344">
        <v>259.09199999999998</v>
      </c>
      <c r="AV1344" t="s">
        <v>2704</v>
      </c>
      <c r="AW1344">
        <v>259.09199999999998</v>
      </c>
      <c r="BA1344" t="s">
        <v>2338</v>
      </c>
      <c r="BB1344" t="s">
        <v>10948</v>
      </c>
      <c r="BC1344">
        <v>32.400000000000006</v>
      </c>
      <c r="BE1344" t="s">
        <v>405</v>
      </c>
      <c r="BF1344" t="s">
        <v>10948</v>
      </c>
      <c r="BG1344">
        <v>4.0440000000000005</v>
      </c>
      <c r="BI1344" t="s">
        <v>932</v>
      </c>
      <c r="BJ1344" t="s">
        <v>10948</v>
      </c>
      <c r="BK1344">
        <v>42.768000000000008</v>
      </c>
      <c r="BO1344" t="s">
        <v>12</v>
      </c>
      <c r="BP1344">
        <v>191.6</v>
      </c>
    </row>
    <row r="1345" spans="1:68" x14ac:dyDescent="0.25">
      <c r="A1345" t="s">
        <v>747</v>
      </c>
      <c r="B1345" t="s">
        <v>10948</v>
      </c>
      <c r="C1345" t="s">
        <v>55</v>
      </c>
      <c r="D1345">
        <v>19.459999999999997</v>
      </c>
      <c r="Y1345" t="s">
        <v>2025</v>
      </c>
      <c r="Z1345">
        <v>110.01600000000001</v>
      </c>
      <c r="AB1345" t="s">
        <v>2704</v>
      </c>
      <c r="AC1345">
        <v>259.09199999999998</v>
      </c>
      <c r="AE1345" t="s">
        <v>2952</v>
      </c>
      <c r="AF1345">
        <v>437.70000000000005</v>
      </c>
      <c r="AJ1345" t="s">
        <v>2704</v>
      </c>
      <c r="AK1345">
        <v>259.09199999999998</v>
      </c>
      <c r="AN1345" t="s">
        <v>2025</v>
      </c>
      <c r="AO1345">
        <v>110.01600000000001</v>
      </c>
      <c r="AQ1345" t="s">
        <v>2025</v>
      </c>
      <c r="AR1345">
        <v>110.01600000000001</v>
      </c>
      <c r="AV1345" t="s">
        <v>2025</v>
      </c>
      <c r="AW1345">
        <v>110.01600000000001</v>
      </c>
      <c r="BA1345" t="s">
        <v>1473</v>
      </c>
      <c r="BB1345" t="s">
        <v>10948</v>
      </c>
      <c r="BC1345">
        <v>42.768000000000008</v>
      </c>
      <c r="BE1345" t="s">
        <v>2787</v>
      </c>
      <c r="BF1345" t="s">
        <v>10948</v>
      </c>
      <c r="BG1345">
        <v>3.96</v>
      </c>
      <c r="BI1345" t="s">
        <v>2338</v>
      </c>
      <c r="BJ1345" t="s">
        <v>10948</v>
      </c>
      <c r="BK1345">
        <v>32.400000000000006</v>
      </c>
      <c r="BO1345" t="s">
        <v>12</v>
      </c>
      <c r="BP1345">
        <v>191.47200000000001</v>
      </c>
    </row>
    <row r="1346" spans="1:68" x14ac:dyDescent="0.25">
      <c r="C1346" t="s">
        <v>12</v>
      </c>
      <c r="D1346">
        <v>4.4479999999999995</v>
      </c>
      <c r="Y1346" t="s">
        <v>216</v>
      </c>
      <c r="Z1346">
        <v>69.768000000000001</v>
      </c>
      <c r="AB1346" t="s">
        <v>2025</v>
      </c>
      <c r="AC1346">
        <v>110.01600000000001</v>
      </c>
      <c r="AE1346" t="s">
        <v>1401</v>
      </c>
      <c r="AF1346">
        <v>1623.2480000000003</v>
      </c>
      <c r="AJ1346" t="s">
        <v>2025</v>
      </c>
      <c r="AK1346">
        <v>110.01600000000001</v>
      </c>
      <c r="AN1346" t="s">
        <v>216</v>
      </c>
      <c r="AO1346">
        <v>69.768000000000001</v>
      </c>
      <c r="AQ1346" t="s">
        <v>216</v>
      </c>
      <c r="AR1346">
        <v>69.768000000000001</v>
      </c>
      <c r="AV1346" t="s">
        <v>216</v>
      </c>
      <c r="AW1346">
        <v>69.768000000000001</v>
      </c>
      <c r="BA1346" t="s">
        <v>2323</v>
      </c>
      <c r="BB1346" t="s">
        <v>10948</v>
      </c>
      <c r="BC1346">
        <v>66.096000000000004</v>
      </c>
      <c r="BE1346" t="s">
        <v>935</v>
      </c>
      <c r="BF1346" t="s">
        <v>10948</v>
      </c>
      <c r="BG1346">
        <v>3.9119999999999999</v>
      </c>
      <c r="BI1346" t="s">
        <v>1473</v>
      </c>
      <c r="BJ1346" t="s">
        <v>10948</v>
      </c>
      <c r="BK1346">
        <v>42.768000000000008</v>
      </c>
      <c r="BO1346" t="s">
        <v>12</v>
      </c>
      <c r="BP1346">
        <v>189.58800000000005</v>
      </c>
    </row>
    <row r="1347" spans="1:68" x14ac:dyDescent="0.25">
      <c r="A1347" t="s">
        <v>1448</v>
      </c>
      <c r="B1347" t="s">
        <v>10948</v>
      </c>
      <c r="C1347" t="s">
        <v>55</v>
      </c>
      <c r="D1347">
        <v>15.872</v>
      </c>
      <c r="Y1347" t="s">
        <v>866</v>
      </c>
      <c r="Z1347">
        <v>1053.0319999999999</v>
      </c>
      <c r="AB1347" t="s">
        <v>216</v>
      </c>
      <c r="AC1347">
        <v>69.768000000000001</v>
      </c>
      <c r="AE1347" t="s">
        <v>2328</v>
      </c>
      <c r="AF1347">
        <v>124.74</v>
      </c>
      <c r="AJ1347" t="s">
        <v>216</v>
      </c>
      <c r="AK1347">
        <v>69.768000000000001</v>
      </c>
      <c r="AN1347" t="s">
        <v>866</v>
      </c>
      <c r="AO1347">
        <v>1053.0319999999999</v>
      </c>
      <c r="AQ1347" t="s">
        <v>866</v>
      </c>
      <c r="AR1347">
        <v>1053.0319999999999</v>
      </c>
      <c r="AV1347" t="s">
        <v>866</v>
      </c>
      <c r="AW1347">
        <v>1053.0319999999999</v>
      </c>
      <c r="BA1347" t="s">
        <v>736</v>
      </c>
      <c r="BB1347" t="s">
        <v>10948</v>
      </c>
      <c r="BC1347">
        <v>93.312000000000012</v>
      </c>
      <c r="BE1347" t="s">
        <v>1458</v>
      </c>
      <c r="BF1347" t="s">
        <v>10948</v>
      </c>
      <c r="BG1347">
        <v>3.69</v>
      </c>
      <c r="BI1347" t="s">
        <v>2323</v>
      </c>
      <c r="BJ1347" t="s">
        <v>10948</v>
      </c>
      <c r="BK1347">
        <v>66.096000000000004</v>
      </c>
      <c r="BO1347" t="s">
        <v>12</v>
      </c>
      <c r="BP1347">
        <v>185.88</v>
      </c>
    </row>
    <row r="1348" spans="1:68" x14ac:dyDescent="0.25">
      <c r="A1348" t="s">
        <v>1820</v>
      </c>
      <c r="B1348" t="s">
        <v>10948</v>
      </c>
      <c r="C1348" t="s">
        <v>55</v>
      </c>
      <c r="D1348">
        <v>8.64</v>
      </c>
      <c r="Y1348" t="s">
        <v>357</v>
      </c>
      <c r="Z1348">
        <v>1072.626</v>
      </c>
      <c r="AB1348" t="s">
        <v>866</v>
      </c>
      <c r="AC1348">
        <v>1053.0319999999999</v>
      </c>
      <c r="AE1348" t="s">
        <v>1378</v>
      </c>
      <c r="AF1348">
        <v>1579.3719999999998</v>
      </c>
      <c r="AJ1348" t="s">
        <v>866</v>
      </c>
      <c r="AK1348">
        <v>1053.0319999999999</v>
      </c>
      <c r="AN1348" t="s">
        <v>357</v>
      </c>
      <c r="AO1348">
        <v>1072.626</v>
      </c>
      <c r="AQ1348" t="s">
        <v>357</v>
      </c>
      <c r="AR1348">
        <v>1072.626</v>
      </c>
      <c r="AV1348" t="s">
        <v>357</v>
      </c>
      <c r="AW1348">
        <v>1072.626</v>
      </c>
      <c r="BA1348" t="s">
        <v>882</v>
      </c>
      <c r="BB1348" t="s">
        <v>10948</v>
      </c>
      <c r="BC1348">
        <v>44.064000000000007</v>
      </c>
      <c r="BE1348" t="s">
        <v>2168</v>
      </c>
      <c r="BF1348" t="s">
        <v>10948</v>
      </c>
      <c r="BG1348">
        <v>3.64</v>
      </c>
      <c r="BI1348" t="s">
        <v>736</v>
      </c>
      <c r="BJ1348" t="s">
        <v>10948</v>
      </c>
      <c r="BK1348">
        <v>93.312000000000012</v>
      </c>
      <c r="BO1348" t="s">
        <v>12</v>
      </c>
      <c r="BP1348">
        <v>185.376</v>
      </c>
    </row>
    <row r="1349" spans="1:68" x14ac:dyDescent="0.25">
      <c r="A1349" t="s">
        <v>2117</v>
      </c>
      <c r="B1349" t="s">
        <v>10948</v>
      </c>
      <c r="C1349" t="s">
        <v>12</v>
      </c>
      <c r="D1349">
        <v>5.2480000000000002</v>
      </c>
      <c r="Y1349" t="s">
        <v>1725</v>
      </c>
      <c r="Z1349">
        <v>281.892</v>
      </c>
      <c r="AB1349" t="s">
        <v>357</v>
      </c>
      <c r="AC1349">
        <v>1072.626</v>
      </c>
      <c r="AE1349" t="s">
        <v>2746</v>
      </c>
      <c r="AF1349">
        <v>1115.6400000000001</v>
      </c>
      <c r="AJ1349" t="s">
        <v>357</v>
      </c>
      <c r="AK1349">
        <v>1072.626</v>
      </c>
      <c r="AN1349" t="s">
        <v>1725</v>
      </c>
      <c r="AO1349">
        <v>281.892</v>
      </c>
      <c r="AQ1349" t="s">
        <v>1725</v>
      </c>
      <c r="AR1349">
        <v>281.892</v>
      </c>
      <c r="AV1349" t="s">
        <v>1725</v>
      </c>
      <c r="AW1349">
        <v>281.892</v>
      </c>
      <c r="BA1349" t="s">
        <v>3177</v>
      </c>
      <c r="BB1349" t="s">
        <v>10948</v>
      </c>
      <c r="BC1349">
        <v>51.84</v>
      </c>
      <c r="BE1349" t="s">
        <v>2963</v>
      </c>
      <c r="BF1349" t="s">
        <v>10948</v>
      </c>
      <c r="BG1349">
        <v>3.62</v>
      </c>
      <c r="BI1349" t="s">
        <v>882</v>
      </c>
      <c r="BJ1349" t="s">
        <v>10948</v>
      </c>
      <c r="BK1349">
        <v>44.064000000000007</v>
      </c>
      <c r="BO1349" t="s">
        <v>12</v>
      </c>
      <c r="BP1349">
        <v>182.67000000000002</v>
      </c>
    </row>
    <row r="1350" spans="1:68" x14ac:dyDescent="0.25">
      <c r="A1350" t="s">
        <v>542</v>
      </c>
      <c r="B1350" t="s">
        <v>10948</v>
      </c>
      <c r="C1350" t="s">
        <v>21</v>
      </c>
      <c r="D1350">
        <v>14.7</v>
      </c>
      <c r="Y1350" t="s">
        <v>170</v>
      </c>
      <c r="Z1350">
        <v>196.98000000000002</v>
      </c>
      <c r="AB1350" t="s">
        <v>1725</v>
      </c>
      <c r="AC1350">
        <v>281.892</v>
      </c>
      <c r="AE1350" t="s">
        <v>1306</v>
      </c>
      <c r="AF1350">
        <v>702.43999999999994</v>
      </c>
      <c r="AJ1350" t="s">
        <v>1725</v>
      </c>
      <c r="AK1350">
        <v>281.892</v>
      </c>
      <c r="AN1350" t="s">
        <v>170</v>
      </c>
      <c r="AO1350">
        <v>196.98000000000002</v>
      </c>
      <c r="AQ1350" t="s">
        <v>170</v>
      </c>
      <c r="AR1350">
        <v>196.98000000000002</v>
      </c>
      <c r="AV1350" t="s">
        <v>170</v>
      </c>
      <c r="AW1350">
        <v>196.98000000000002</v>
      </c>
      <c r="BA1350" t="s">
        <v>1838</v>
      </c>
      <c r="BB1350" t="s">
        <v>10948</v>
      </c>
      <c r="BC1350">
        <v>38.880000000000003</v>
      </c>
      <c r="BE1350" t="s">
        <v>246</v>
      </c>
      <c r="BF1350" t="s">
        <v>10948</v>
      </c>
      <c r="BG1350">
        <v>3.3180000000000005</v>
      </c>
      <c r="BI1350" t="s">
        <v>3177</v>
      </c>
      <c r="BJ1350" t="s">
        <v>10948</v>
      </c>
      <c r="BK1350">
        <v>51.84</v>
      </c>
      <c r="BO1350" t="s">
        <v>12</v>
      </c>
      <c r="BP1350">
        <v>179.94</v>
      </c>
    </row>
    <row r="1351" spans="1:68" x14ac:dyDescent="0.25">
      <c r="A1351" t="s">
        <v>1463</v>
      </c>
      <c r="B1351" t="s">
        <v>10948</v>
      </c>
      <c r="C1351" t="s">
        <v>55</v>
      </c>
      <c r="D1351">
        <v>4.4479999999999995</v>
      </c>
      <c r="Y1351" t="s">
        <v>1264</v>
      </c>
      <c r="Z1351">
        <v>19.920000000000002</v>
      </c>
      <c r="AB1351" t="s">
        <v>170</v>
      </c>
      <c r="AC1351">
        <v>196.98000000000002</v>
      </c>
      <c r="AE1351" t="s">
        <v>2230</v>
      </c>
      <c r="AF1351">
        <v>673.86999999999989</v>
      </c>
      <c r="AJ1351" t="s">
        <v>170</v>
      </c>
      <c r="AK1351">
        <v>196.98000000000002</v>
      </c>
      <c r="AN1351" t="s">
        <v>1264</v>
      </c>
      <c r="AO1351">
        <v>19.920000000000002</v>
      </c>
      <c r="AQ1351" t="s">
        <v>1264</v>
      </c>
      <c r="AR1351">
        <v>19.920000000000002</v>
      </c>
      <c r="AV1351" t="s">
        <v>1264</v>
      </c>
      <c r="AW1351">
        <v>19.920000000000002</v>
      </c>
      <c r="BA1351" t="s">
        <v>1222</v>
      </c>
      <c r="BB1351" t="s">
        <v>10948</v>
      </c>
      <c r="BC1351">
        <v>44.064000000000007</v>
      </c>
      <c r="BE1351" t="s">
        <v>1402</v>
      </c>
      <c r="BF1351" t="s">
        <v>10948</v>
      </c>
      <c r="BG1351">
        <v>3.2820000000000005</v>
      </c>
      <c r="BI1351" t="s">
        <v>1838</v>
      </c>
      <c r="BJ1351" t="s">
        <v>10948</v>
      </c>
      <c r="BK1351">
        <v>38.880000000000003</v>
      </c>
      <c r="BO1351" t="s">
        <v>12</v>
      </c>
      <c r="BP1351">
        <v>154.44</v>
      </c>
    </row>
    <row r="1352" spans="1:68" x14ac:dyDescent="0.25">
      <c r="A1352" t="s">
        <v>952</v>
      </c>
      <c r="B1352" t="s">
        <v>10948</v>
      </c>
      <c r="C1352" t="s">
        <v>79</v>
      </c>
      <c r="D1352">
        <v>111.104</v>
      </c>
      <c r="Y1352" t="s">
        <v>1654</v>
      </c>
      <c r="Z1352">
        <v>29.204000000000001</v>
      </c>
      <c r="AB1352" t="s">
        <v>1264</v>
      </c>
      <c r="AC1352">
        <v>19.920000000000002</v>
      </c>
      <c r="AE1352" t="s">
        <v>880</v>
      </c>
      <c r="AF1352">
        <v>1685.44</v>
      </c>
      <c r="AJ1352" t="s">
        <v>1264</v>
      </c>
      <c r="AK1352">
        <v>19.920000000000002</v>
      </c>
      <c r="AN1352" t="s">
        <v>1654</v>
      </c>
      <c r="AO1352">
        <v>29.204000000000001</v>
      </c>
      <c r="AQ1352" t="s">
        <v>1654</v>
      </c>
      <c r="AR1352">
        <v>29.204000000000001</v>
      </c>
      <c r="AV1352" t="s">
        <v>1654</v>
      </c>
      <c r="AW1352">
        <v>29.204000000000001</v>
      </c>
      <c r="BA1352" t="s">
        <v>3247</v>
      </c>
      <c r="BB1352" t="s">
        <v>10948</v>
      </c>
      <c r="BC1352">
        <v>12.96</v>
      </c>
      <c r="BE1352" t="s">
        <v>2853</v>
      </c>
      <c r="BF1352" t="s">
        <v>10948</v>
      </c>
      <c r="BG1352">
        <v>3.28</v>
      </c>
      <c r="BI1352" t="s">
        <v>1222</v>
      </c>
      <c r="BJ1352" t="s">
        <v>10948</v>
      </c>
      <c r="BK1352">
        <v>44.064000000000007</v>
      </c>
      <c r="BO1352" t="s">
        <v>12</v>
      </c>
      <c r="BP1352">
        <v>149.97</v>
      </c>
    </row>
    <row r="1353" spans="1:68" x14ac:dyDescent="0.25">
      <c r="A1353" t="s">
        <v>236</v>
      </c>
      <c r="B1353" t="s">
        <v>10948</v>
      </c>
      <c r="C1353" t="s">
        <v>79</v>
      </c>
      <c r="D1353">
        <v>17.28</v>
      </c>
      <c r="Y1353" t="s">
        <v>2735</v>
      </c>
      <c r="Z1353">
        <v>110.01599999999999</v>
      </c>
      <c r="AB1353" t="s">
        <v>1654</v>
      </c>
      <c r="AC1353">
        <v>29.204000000000001</v>
      </c>
      <c r="AE1353" t="s">
        <v>2877</v>
      </c>
      <c r="AF1353">
        <v>518.11199999999997</v>
      </c>
      <c r="AJ1353" t="s">
        <v>1654</v>
      </c>
      <c r="AK1353">
        <v>29.204000000000001</v>
      </c>
      <c r="AN1353" t="s">
        <v>2735</v>
      </c>
      <c r="AO1353">
        <v>110.01599999999999</v>
      </c>
      <c r="AQ1353" t="s">
        <v>2735</v>
      </c>
      <c r="AR1353">
        <v>110.01599999999999</v>
      </c>
      <c r="AV1353" t="s">
        <v>2735</v>
      </c>
      <c r="AW1353">
        <v>110.01599999999999</v>
      </c>
      <c r="BA1353" t="s">
        <v>2458</v>
      </c>
      <c r="BB1353" t="s">
        <v>10948</v>
      </c>
      <c r="BC1353">
        <v>5.1840000000000011</v>
      </c>
      <c r="BE1353" t="s">
        <v>1668</v>
      </c>
      <c r="BF1353" t="s">
        <v>10948</v>
      </c>
      <c r="BG1353">
        <v>3.1799999999999997</v>
      </c>
      <c r="BI1353" t="s">
        <v>3247</v>
      </c>
      <c r="BJ1353" t="s">
        <v>10948</v>
      </c>
      <c r="BK1353">
        <v>12.96</v>
      </c>
      <c r="BO1353" t="s">
        <v>12</v>
      </c>
      <c r="BP1353">
        <v>133.38</v>
      </c>
    </row>
    <row r="1354" spans="1:68" x14ac:dyDescent="0.25">
      <c r="A1354" t="s">
        <v>2192</v>
      </c>
      <c r="B1354" t="s">
        <v>10948</v>
      </c>
      <c r="C1354" t="s">
        <v>55</v>
      </c>
      <c r="D1354">
        <v>21.400000000000002</v>
      </c>
      <c r="Y1354" t="s">
        <v>1589</v>
      </c>
      <c r="Z1354">
        <v>93.22</v>
      </c>
      <c r="AB1354" t="s">
        <v>2735</v>
      </c>
      <c r="AC1354">
        <v>110.01599999999999</v>
      </c>
      <c r="AE1354" t="s">
        <v>508</v>
      </c>
      <c r="AF1354">
        <v>46.26</v>
      </c>
      <c r="AJ1354" t="s">
        <v>2735</v>
      </c>
      <c r="AK1354">
        <v>110.01599999999999</v>
      </c>
      <c r="AN1354" t="s">
        <v>1589</v>
      </c>
      <c r="AO1354">
        <v>93.22</v>
      </c>
      <c r="AQ1354" t="s">
        <v>1589</v>
      </c>
      <c r="AR1354">
        <v>93.22</v>
      </c>
      <c r="AV1354" t="s">
        <v>1589</v>
      </c>
      <c r="AW1354">
        <v>93.22</v>
      </c>
      <c r="BA1354" t="s">
        <v>2294</v>
      </c>
      <c r="BB1354" t="s">
        <v>10948</v>
      </c>
      <c r="BC1354">
        <v>38.88000000000001</v>
      </c>
      <c r="BE1354" t="s">
        <v>1408</v>
      </c>
      <c r="BF1354" t="s">
        <v>10948</v>
      </c>
      <c r="BG1354">
        <v>3.04</v>
      </c>
      <c r="BI1354" t="s">
        <v>2458</v>
      </c>
      <c r="BJ1354" t="s">
        <v>10948</v>
      </c>
      <c r="BK1354">
        <v>5.1840000000000011</v>
      </c>
      <c r="BO1354" t="s">
        <v>12</v>
      </c>
      <c r="BP1354">
        <v>132.22400000000002</v>
      </c>
    </row>
    <row r="1355" spans="1:68" x14ac:dyDescent="0.25">
      <c r="C1355" t="s">
        <v>12</v>
      </c>
      <c r="D1355">
        <v>12.84</v>
      </c>
      <c r="Y1355" t="s">
        <v>2535</v>
      </c>
      <c r="Z1355">
        <v>35.904000000000003</v>
      </c>
      <c r="AB1355" t="s">
        <v>1589</v>
      </c>
      <c r="AC1355">
        <v>93.22</v>
      </c>
      <c r="AE1355" t="s">
        <v>1992</v>
      </c>
      <c r="AF1355">
        <v>159.268</v>
      </c>
      <c r="AJ1355" t="s">
        <v>1589</v>
      </c>
      <c r="AK1355">
        <v>93.22</v>
      </c>
      <c r="AN1355" t="s">
        <v>2535</v>
      </c>
      <c r="AO1355">
        <v>35.904000000000003</v>
      </c>
      <c r="AQ1355" t="s">
        <v>2535</v>
      </c>
      <c r="AR1355">
        <v>35.904000000000003</v>
      </c>
      <c r="AV1355" t="s">
        <v>2535</v>
      </c>
      <c r="AW1355">
        <v>35.904000000000003</v>
      </c>
      <c r="BA1355" t="s">
        <v>603</v>
      </c>
      <c r="BB1355" t="s">
        <v>10948</v>
      </c>
      <c r="BC1355">
        <v>5.28</v>
      </c>
      <c r="BE1355" t="s">
        <v>344</v>
      </c>
      <c r="BF1355" t="s">
        <v>10948</v>
      </c>
      <c r="BG1355">
        <v>3.024</v>
      </c>
      <c r="BI1355" t="s">
        <v>2294</v>
      </c>
      <c r="BJ1355" t="s">
        <v>10948</v>
      </c>
      <c r="BK1355">
        <v>38.88000000000001</v>
      </c>
      <c r="BO1355" t="s">
        <v>12</v>
      </c>
      <c r="BP1355">
        <v>129.91999999999999</v>
      </c>
    </row>
    <row r="1356" spans="1:68" x14ac:dyDescent="0.25">
      <c r="C1356" t="s">
        <v>21</v>
      </c>
      <c r="D1356">
        <v>8.56</v>
      </c>
      <c r="Y1356" t="s">
        <v>2959</v>
      </c>
      <c r="Z1356">
        <v>48.006</v>
      </c>
      <c r="AB1356" t="s">
        <v>2535</v>
      </c>
      <c r="AC1356">
        <v>35.904000000000003</v>
      </c>
      <c r="AE1356" t="s">
        <v>2161</v>
      </c>
      <c r="AF1356">
        <v>477.80399999999997</v>
      </c>
      <c r="AJ1356" t="s">
        <v>2535</v>
      </c>
      <c r="AK1356">
        <v>35.904000000000003</v>
      </c>
      <c r="AN1356" t="s">
        <v>2959</v>
      </c>
      <c r="AO1356">
        <v>48.006</v>
      </c>
      <c r="AQ1356" t="s">
        <v>2959</v>
      </c>
      <c r="AR1356">
        <v>48.006</v>
      </c>
      <c r="AV1356" t="s">
        <v>2959</v>
      </c>
      <c r="AW1356">
        <v>48.006</v>
      </c>
      <c r="BA1356" t="s">
        <v>1212</v>
      </c>
      <c r="BB1356" t="s">
        <v>10948</v>
      </c>
      <c r="BC1356">
        <v>99.9</v>
      </c>
      <c r="BE1356" t="s">
        <v>2321</v>
      </c>
      <c r="BF1356" t="s">
        <v>10948</v>
      </c>
      <c r="BG1356">
        <v>3</v>
      </c>
      <c r="BI1356" t="s">
        <v>603</v>
      </c>
      <c r="BJ1356" t="s">
        <v>10948</v>
      </c>
      <c r="BK1356">
        <v>5.28</v>
      </c>
      <c r="BO1356" t="s">
        <v>12</v>
      </c>
      <c r="BP1356">
        <v>129.55199999999999</v>
      </c>
    </row>
    <row r="1357" spans="1:68" x14ac:dyDescent="0.25">
      <c r="A1357" t="s">
        <v>1851</v>
      </c>
      <c r="B1357" t="s">
        <v>10948</v>
      </c>
      <c r="C1357" t="s">
        <v>79</v>
      </c>
      <c r="D1357">
        <v>9.84</v>
      </c>
      <c r="Y1357" t="s">
        <v>2409</v>
      </c>
      <c r="Z1357">
        <v>465.64500000000004</v>
      </c>
      <c r="AB1357" t="s">
        <v>2959</v>
      </c>
      <c r="AC1357">
        <v>48.006</v>
      </c>
      <c r="AE1357" t="s">
        <v>2839</v>
      </c>
      <c r="AF1357">
        <v>175.93799999999999</v>
      </c>
      <c r="AJ1357" t="s">
        <v>2959</v>
      </c>
      <c r="AK1357">
        <v>48.006</v>
      </c>
      <c r="AN1357" t="s">
        <v>2409</v>
      </c>
      <c r="AO1357">
        <v>465.64500000000004</v>
      </c>
      <c r="AQ1357" t="s">
        <v>2409</v>
      </c>
      <c r="AR1357">
        <v>465.64500000000004</v>
      </c>
      <c r="AV1357" t="s">
        <v>2409</v>
      </c>
      <c r="AW1357">
        <v>465.64500000000004</v>
      </c>
      <c r="BA1357" t="s">
        <v>96</v>
      </c>
      <c r="BB1357" t="s">
        <v>10948</v>
      </c>
      <c r="BC1357">
        <v>251.24</v>
      </c>
      <c r="BE1357" t="s">
        <v>2268</v>
      </c>
      <c r="BF1357" t="s">
        <v>10948</v>
      </c>
      <c r="BG1357">
        <v>2.88</v>
      </c>
      <c r="BI1357" t="s">
        <v>1212</v>
      </c>
      <c r="BJ1357" t="s">
        <v>10948</v>
      </c>
      <c r="BK1357">
        <v>99.9</v>
      </c>
      <c r="BO1357" t="s">
        <v>12</v>
      </c>
      <c r="BP1357">
        <v>127.88</v>
      </c>
    </row>
    <row r="1358" spans="1:68" x14ac:dyDescent="0.25">
      <c r="A1358" t="s">
        <v>788</v>
      </c>
      <c r="B1358" t="s">
        <v>10948</v>
      </c>
      <c r="C1358" t="s">
        <v>55</v>
      </c>
      <c r="D1358">
        <v>14.7</v>
      </c>
      <c r="Y1358" t="s">
        <v>3179</v>
      </c>
      <c r="Z1358">
        <v>136.816</v>
      </c>
      <c r="AB1358" t="s">
        <v>2409</v>
      </c>
      <c r="AC1358">
        <v>465.64500000000004</v>
      </c>
      <c r="AE1358" t="s">
        <v>2527</v>
      </c>
      <c r="AF1358">
        <v>234.78399999999999</v>
      </c>
      <c r="AJ1358" t="s">
        <v>2409</v>
      </c>
      <c r="AK1358">
        <v>465.64500000000004</v>
      </c>
      <c r="AN1358" t="s">
        <v>3179</v>
      </c>
      <c r="AO1358">
        <v>136.816</v>
      </c>
      <c r="AQ1358" t="s">
        <v>3179</v>
      </c>
      <c r="AR1358">
        <v>136.816</v>
      </c>
      <c r="AV1358" t="s">
        <v>3179</v>
      </c>
      <c r="AW1358">
        <v>136.816</v>
      </c>
      <c r="BA1358" t="s">
        <v>3252</v>
      </c>
      <c r="BB1358" t="s">
        <v>10948</v>
      </c>
      <c r="BC1358">
        <v>2279.96</v>
      </c>
      <c r="BE1358" t="s">
        <v>317</v>
      </c>
      <c r="BF1358" t="s">
        <v>10948</v>
      </c>
      <c r="BG1358">
        <v>2.6720000000000002</v>
      </c>
      <c r="BI1358" t="s">
        <v>96</v>
      </c>
      <c r="BJ1358" t="s">
        <v>10948</v>
      </c>
      <c r="BK1358">
        <v>251.24</v>
      </c>
      <c r="BO1358" t="s">
        <v>12</v>
      </c>
      <c r="BP1358">
        <v>125.36</v>
      </c>
    </row>
    <row r="1359" spans="1:68" x14ac:dyDescent="0.25">
      <c r="C1359" t="s">
        <v>12</v>
      </c>
      <c r="D1359">
        <v>4.7039999999999997</v>
      </c>
      <c r="Y1359" t="s">
        <v>2533</v>
      </c>
      <c r="Z1359">
        <v>4446.1750000000011</v>
      </c>
      <c r="AB1359" t="s">
        <v>3179</v>
      </c>
      <c r="AC1359">
        <v>136.816</v>
      </c>
      <c r="AE1359" t="s">
        <v>1082</v>
      </c>
      <c r="AF1359">
        <v>216.14400000000003</v>
      </c>
      <c r="AJ1359" t="s">
        <v>3179</v>
      </c>
      <c r="AK1359">
        <v>136.816</v>
      </c>
      <c r="AN1359" t="s">
        <v>2533</v>
      </c>
      <c r="AO1359">
        <v>4446.1750000000011</v>
      </c>
      <c r="AQ1359" t="s">
        <v>2533</v>
      </c>
      <c r="AR1359">
        <v>4446.1750000000011</v>
      </c>
      <c r="AV1359" t="s">
        <v>2533</v>
      </c>
      <c r="AW1359">
        <v>4446.1750000000011</v>
      </c>
      <c r="BA1359" t="s">
        <v>678</v>
      </c>
      <c r="BB1359" t="s">
        <v>10948</v>
      </c>
      <c r="BC1359">
        <v>90.32</v>
      </c>
      <c r="BE1359" t="s">
        <v>2431</v>
      </c>
      <c r="BF1359" t="s">
        <v>10948</v>
      </c>
      <c r="BG1359">
        <v>2.6280000000000001</v>
      </c>
      <c r="BI1359" t="s">
        <v>3252</v>
      </c>
      <c r="BJ1359" t="s">
        <v>10948</v>
      </c>
      <c r="BK1359">
        <v>2279.96</v>
      </c>
      <c r="BO1359" t="s">
        <v>12</v>
      </c>
      <c r="BP1359">
        <v>122.97</v>
      </c>
    </row>
    <row r="1360" spans="1:68" x14ac:dyDescent="0.25">
      <c r="C1360" t="s">
        <v>21</v>
      </c>
      <c r="D1360">
        <v>11.76</v>
      </c>
      <c r="Y1360" t="s">
        <v>1627</v>
      </c>
      <c r="Z1360">
        <v>917.92000000000007</v>
      </c>
      <c r="AB1360" t="s">
        <v>2533</v>
      </c>
      <c r="AC1360">
        <v>4446.1750000000011</v>
      </c>
      <c r="AE1360" t="s">
        <v>964</v>
      </c>
      <c r="AF1360">
        <v>113.33199999999999</v>
      </c>
      <c r="AJ1360" t="s">
        <v>2533</v>
      </c>
      <c r="AK1360">
        <v>4446.1750000000011</v>
      </c>
      <c r="AN1360" t="s">
        <v>1627</v>
      </c>
      <c r="AO1360">
        <v>917.92000000000007</v>
      </c>
      <c r="AQ1360" t="s">
        <v>1627</v>
      </c>
      <c r="AR1360">
        <v>917.92000000000007</v>
      </c>
      <c r="AV1360" t="s">
        <v>1627</v>
      </c>
      <c r="AW1360">
        <v>917.92000000000007</v>
      </c>
      <c r="BA1360" t="s">
        <v>1380</v>
      </c>
      <c r="BB1360" t="s">
        <v>10948</v>
      </c>
      <c r="BC1360">
        <v>227.54</v>
      </c>
      <c r="BE1360" t="s">
        <v>2985</v>
      </c>
      <c r="BF1360" t="s">
        <v>10948</v>
      </c>
      <c r="BG1360">
        <v>2.61</v>
      </c>
      <c r="BI1360" t="s">
        <v>678</v>
      </c>
      <c r="BJ1360" t="s">
        <v>10948</v>
      </c>
      <c r="BK1360">
        <v>90.32</v>
      </c>
      <c r="BO1360" t="s">
        <v>12</v>
      </c>
      <c r="BP1360">
        <v>121.78</v>
      </c>
    </row>
    <row r="1361" spans="1:68" x14ac:dyDescent="0.25">
      <c r="A1361" t="s">
        <v>1842</v>
      </c>
      <c r="B1361" t="s">
        <v>10948</v>
      </c>
      <c r="C1361" t="s">
        <v>12</v>
      </c>
      <c r="D1361">
        <v>8.34</v>
      </c>
      <c r="Y1361" t="s">
        <v>87</v>
      </c>
      <c r="Z1361">
        <v>15610.9656</v>
      </c>
      <c r="AB1361" t="s">
        <v>1627</v>
      </c>
      <c r="AC1361">
        <v>917.92000000000007</v>
      </c>
      <c r="AE1361" t="s">
        <v>2526</v>
      </c>
      <c r="AF1361">
        <v>513.71199999999999</v>
      </c>
      <c r="AJ1361" t="s">
        <v>1627</v>
      </c>
      <c r="AK1361">
        <v>917.92000000000007</v>
      </c>
      <c r="AN1361" t="s">
        <v>87</v>
      </c>
      <c r="AO1361">
        <v>15610.9656</v>
      </c>
      <c r="AQ1361" t="s">
        <v>87</v>
      </c>
      <c r="AR1361">
        <v>15610.9656</v>
      </c>
      <c r="AV1361" t="s">
        <v>87</v>
      </c>
      <c r="AW1361">
        <v>15610.9656</v>
      </c>
      <c r="BA1361" t="s">
        <v>2255</v>
      </c>
      <c r="BB1361" t="s">
        <v>10948</v>
      </c>
      <c r="BC1361">
        <v>47.039999999999992</v>
      </c>
      <c r="BE1361" t="s">
        <v>1829</v>
      </c>
      <c r="BF1361" t="s">
        <v>10948</v>
      </c>
      <c r="BG1361">
        <v>2.3039999999999998</v>
      </c>
      <c r="BI1361" t="s">
        <v>1380</v>
      </c>
      <c r="BJ1361" t="s">
        <v>10948</v>
      </c>
      <c r="BK1361">
        <v>227.54</v>
      </c>
      <c r="BO1361" t="s">
        <v>12</v>
      </c>
      <c r="BP1361">
        <v>118.25</v>
      </c>
    </row>
    <row r="1362" spans="1:68" x14ac:dyDescent="0.25">
      <c r="A1362" t="s">
        <v>1769</v>
      </c>
      <c r="B1362" t="s">
        <v>10948</v>
      </c>
      <c r="C1362" t="s">
        <v>55</v>
      </c>
      <c r="D1362">
        <v>47.616</v>
      </c>
      <c r="Y1362" t="s">
        <v>2229</v>
      </c>
      <c r="Z1362">
        <v>443.99600000000004</v>
      </c>
      <c r="AB1362" t="s">
        <v>87</v>
      </c>
      <c r="AC1362">
        <v>15610.9656</v>
      </c>
      <c r="AE1362" t="s">
        <v>2285</v>
      </c>
      <c r="AF1362">
        <v>161.92000000000002</v>
      </c>
      <c r="AJ1362" t="s">
        <v>87</v>
      </c>
      <c r="AK1362">
        <v>15610.9656</v>
      </c>
      <c r="AN1362" t="s">
        <v>2229</v>
      </c>
      <c r="AO1362">
        <v>443.99600000000004</v>
      </c>
      <c r="AQ1362" t="s">
        <v>2229</v>
      </c>
      <c r="AR1362">
        <v>443.99600000000004</v>
      </c>
      <c r="AV1362" t="s">
        <v>2229</v>
      </c>
      <c r="AW1362">
        <v>443.99600000000004</v>
      </c>
      <c r="BA1362" t="s">
        <v>3254</v>
      </c>
      <c r="BB1362" t="s">
        <v>10948</v>
      </c>
      <c r="BC1362">
        <v>703.71</v>
      </c>
      <c r="BE1362" t="s">
        <v>847</v>
      </c>
      <c r="BF1362" t="s">
        <v>10948</v>
      </c>
      <c r="BG1362">
        <v>1.98</v>
      </c>
      <c r="BI1362" t="s">
        <v>2255</v>
      </c>
      <c r="BJ1362" t="s">
        <v>10948</v>
      </c>
      <c r="BK1362">
        <v>47.039999999999992</v>
      </c>
      <c r="BO1362" t="s">
        <v>12</v>
      </c>
      <c r="BP1362">
        <v>116.75999999999999</v>
      </c>
    </row>
    <row r="1363" spans="1:68" x14ac:dyDescent="0.25">
      <c r="C1363" t="s">
        <v>79</v>
      </c>
      <c r="D1363">
        <v>99.199999999999989</v>
      </c>
      <c r="Y1363" t="s">
        <v>3171</v>
      </c>
      <c r="Z1363">
        <v>75.623999999999995</v>
      </c>
      <c r="AB1363" t="s">
        <v>2229</v>
      </c>
      <c r="AC1363">
        <v>443.99600000000004</v>
      </c>
      <c r="AE1363" t="s">
        <v>2300</v>
      </c>
      <c r="AF1363">
        <v>196.24800000000002</v>
      </c>
      <c r="AJ1363" t="s">
        <v>2229</v>
      </c>
      <c r="AK1363">
        <v>443.99600000000004</v>
      </c>
      <c r="AN1363" t="s">
        <v>3171</v>
      </c>
      <c r="AO1363">
        <v>75.623999999999995</v>
      </c>
      <c r="AQ1363" t="s">
        <v>3171</v>
      </c>
      <c r="AR1363">
        <v>75.623999999999995</v>
      </c>
      <c r="AV1363" t="s">
        <v>3171</v>
      </c>
      <c r="AW1363">
        <v>75.623999999999995</v>
      </c>
      <c r="BA1363" t="s">
        <v>3195</v>
      </c>
      <c r="BB1363" t="s">
        <v>10948</v>
      </c>
      <c r="BC1363">
        <v>265.47500000000002</v>
      </c>
      <c r="BE1363" t="s">
        <v>1269</v>
      </c>
      <c r="BF1363" t="s">
        <v>10948</v>
      </c>
      <c r="BG1363">
        <v>1.7279999999999995</v>
      </c>
      <c r="BI1363" t="s">
        <v>3254</v>
      </c>
      <c r="BJ1363" t="s">
        <v>10948</v>
      </c>
      <c r="BK1363">
        <v>703.71</v>
      </c>
      <c r="BO1363" t="s">
        <v>12</v>
      </c>
      <c r="BP1363">
        <v>113.94</v>
      </c>
    </row>
    <row r="1364" spans="1:68" x14ac:dyDescent="0.25">
      <c r="C1364" t="s">
        <v>12</v>
      </c>
      <c r="D1364">
        <v>47.616</v>
      </c>
      <c r="Y1364" t="s">
        <v>1535</v>
      </c>
      <c r="Z1364">
        <v>317.77200000000005</v>
      </c>
      <c r="AB1364" t="s">
        <v>3171</v>
      </c>
      <c r="AC1364">
        <v>75.623999999999995</v>
      </c>
      <c r="AE1364" t="s">
        <v>1892</v>
      </c>
      <c r="AF1364">
        <v>145.69</v>
      </c>
      <c r="AJ1364" t="s">
        <v>3171</v>
      </c>
      <c r="AK1364">
        <v>75.623999999999995</v>
      </c>
      <c r="AN1364" t="s">
        <v>1535</v>
      </c>
      <c r="AO1364">
        <v>317.77200000000005</v>
      </c>
      <c r="AQ1364" t="s">
        <v>1535</v>
      </c>
      <c r="AR1364">
        <v>317.77200000000005</v>
      </c>
      <c r="AV1364" t="s">
        <v>1535</v>
      </c>
      <c r="AW1364">
        <v>317.77200000000005</v>
      </c>
      <c r="BA1364" t="s">
        <v>549</v>
      </c>
      <c r="BB1364" t="s">
        <v>10948</v>
      </c>
      <c r="BC1364">
        <v>19.456000000000003</v>
      </c>
      <c r="BE1364" t="s">
        <v>3007</v>
      </c>
      <c r="BF1364" t="s">
        <v>10948</v>
      </c>
      <c r="BG1364">
        <v>1.504</v>
      </c>
      <c r="BI1364" t="s">
        <v>3195</v>
      </c>
      <c r="BJ1364" t="s">
        <v>10948</v>
      </c>
      <c r="BK1364">
        <v>265.47500000000002</v>
      </c>
      <c r="BO1364" t="s">
        <v>12</v>
      </c>
      <c r="BP1364">
        <v>111.98</v>
      </c>
    </row>
    <row r="1365" spans="1:68" x14ac:dyDescent="0.25">
      <c r="C1365" t="s">
        <v>21</v>
      </c>
      <c r="D1365">
        <v>39.68</v>
      </c>
      <c r="Y1365" t="s">
        <v>1276</v>
      </c>
      <c r="Z1365">
        <v>518.93999999999994</v>
      </c>
      <c r="AB1365" t="s">
        <v>1535</v>
      </c>
      <c r="AC1365">
        <v>317.77200000000005</v>
      </c>
      <c r="AE1365" t="s">
        <v>963</v>
      </c>
      <c r="AF1365">
        <v>125.786</v>
      </c>
      <c r="AJ1365" t="s">
        <v>1535</v>
      </c>
      <c r="AK1365">
        <v>317.77200000000005</v>
      </c>
      <c r="AN1365" t="s">
        <v>1276</v>
      </c>
      <c r="AO1365">
        <v>518.93999999999994</v>
      </c>
      <c r="AQ1365" t="s">
        <v>1276</v>
      </c>
      <c r="AR1365">
        <v>518.93999999999994</v>
      </c>
      <c r="AV1365" t="s">
        <v>1276</v>
      </c>
      <c r="AW1365">
        <v>518.93999999999994</v>
      </c>
      <c r="BA1365" t="s">
        <v>2558</v>
      </c>
      <c r="BB1365" t="s">
        <v>10948</v>
      </c>
      <c r="BC1365">
        <v>9.0480000000000018</v>
      </c>
      <c r="BE1365" t="s">
        <v>1922</v>
      </c>
      <c r="BF1365" t="s">
        <v>10948</v>
      </c>
      <c r="BG1365">
        <v>1.4080000000000001</v>
      </c>
      <c r="BI1365" t="s">
        <v>549</v>
      </c>
      <c r="BJ1365" t="s">
        <v>10948</v>
      </c>
      <c r="BK1365">
        <v>19.456000000000003</v>
      </c>
      <c r="BO1365" t="s">
        <v>12</v>
      </c>
      <c r="BP1365">
        <v>111.67200000000001</v>
      </c>
    </row>
    <row r="1366" spans="1:68" x14ac:dyDescent="0.25">
      <c r="A1366" t="s">
        <v>149</v>
      </c>
      <c r="B1366" t="s">
        <v>10948</v>
      </c>
      <c r="C1366" t="s">
        <v>21</v>
      </c>
      <c r="D1366">
        <v>20.16</v>
      </c>
      <c r="Y1366" t="s">
        <v>890</v>
      </c>
      <c r="Z1366">
        <v>105.14400000000001</v>
      </c>
      <c r="AB1366" t="s">
        <v>1276</v>
      </c>
      <c r="AC1366">
        <v>518.93999999999994</v>
      </c>
      <c r="AE1366" t="s">
        <v>2512</v>
      </c>
      <c r="AF1366">
        <v>171.08799999999999</v>
      </c>
      <c r="AJ1366" t="s">
        <v>1276</v>
      </c>
      <c r="AK1366">
        <v>518.93999999999994</v>
      </c>
      <c r="AN1366" t="s">
        <v>890</v>
      </c>
      <c r="AO1366">
        <v>105.14400000000001</v>
      </c>
      <c r="AQ1366" t="s">
        <v>890</v>
      </c>
      <c r="AR1366">
        <v>105.14400000000001</v>
      </c>
      <c r="AV1366" t="s">
        <v>890</v>
      </c>
      <c r="AW1366">
        <v>105.14400000000001</v>
      </c>
      <c r="BA1366" t="s">
        <v>10943</v>
      </c>
      <c r="BC1366">
        <v>609205.59800000081</v>
      </c>
      <c r="BE1366" t="s">
        <v>10943</v>
      </c>
      <c r="BG1366">
        <v>609205.59800000081</v>
      </c>
      <c r="BI1366" t="s">
        <v>10943</v>
      </c>
      <c r="BK1366">
        <v>609205.59800000081</v>
      </c>
      <c r="BO1366" t="s">
        <v>12</v>
      </c>
      <c r="BP1366">
        <v>110.191</v>
      </c>
    </row>
    <row r="1367" spans="1:68" x14ac:dyDescent="0.25">
      <c r="A1367" t="s">
        <v>489</v>
      </c>
      <c r="B1367" t="s">
        <v>10948</v>
      </c>
      <c r="C1367" t="s">
        <v>55</v>
      </c>
      <c r="D1367">
        <v>23.616</v>
      </c>
      <c r="Y1367" t="s">
        <v>333</v>
      </c>
      <c r="Z1367">
        <v>29.952000000000002</v>
      </c>
      <c r="AB1367" t="s">
        <v>890</v>
      </c>
      <c r="AC1367">
        <v>105.14400000000001</v>
      </c>
      <c r="AE1367" t="s">
        <v>2771</v>
      </c>
      <c r="AF1367">
        <v>291.45599999999996</v>
      </c>
      <c r="AJ1367" t="s">
        <v>890</v>
      </c>
      <c r="AK1367">
        <v>105.14400000000001</v>
      </c>
      <c r="AN1367" t="s">
        <v>333</v>
      </c>
      <c r="AO1367">
        <v>29.952000000000002</v>
      </c>
      <c r="AQ1367" t="s">
        <v>333</v>
      </c>
      <c r="AR1367">
        <v>29.952000000000002</v>
      </c>
      <c r="AV1367" t="s">
        <v>333</v>
      </c>
      <c r="AW1367">
        <v>29.952000000000002</v>
      </c>
      <c r="BO1367" t="s">
        <v>12</v>
      </c>
      <c r="BP1367">
        <v>109.92</v>
      </c>
    </row>
    <row r="1368" spans="1:68" x14ac:dyDescent="0.25">
      <c r="C1368" t="s">
        <v>79</v>
      </c>
      <c r="D1368">
        <v>7.8719999999999999</v>
      </c>
      <c r="Y1368" t="s">
        <v>2036</v>
      </c>
      <c r="Z1368">
        <v>421.00799999999998</v>
      </c>
      <c r="AB1368" t="s">
        <v>333</v>
      </c>
      <c r="AC1368">
        <v>29.952000000000002</v>
      </c>
      <c r="AE1368" t="s">
        <v>1962</v>
      </c>
      <c r="AF1368">
        <v>119.55600000000001</v>
      </c>
      <c r="AJ1368" t="s">
        <v>333</v>
      </c>
      <c r="AK1368">
        <v>29.952000000000002</v>
      </c>
      <c r="AN1368" t="s">
        <v>2036</v>
      </c>
      <c r="AO1368">
        <v>421.00799999999998</v>
      </c>
      <c r="AQ1368" t="s">
        <v>2036</v>
      </c>
      <c r="AR1368">
        <v>421.00799999999998</v>
      </c>
      <c r="AV1368" t="s">
        <v>2036</v>
      </c>
      <c r="AW1368">
        <v>421.00799999999998</v>
      </c>
      <c r="BO1368" t="s">
        <v>12</v>
      </c>
      <c r="BP1368">
        <v>108.78399999999999</v>
      </c>
    </row>
    <row r="1369" spans="1:68" x14ac:dyDescent="0.25">
      <c r="A1369" t="s">
        <v>74</v>
      </c>
      <c r="B1369" t="s">
        <v>10948</v>
      </c>
      <c r="C1369" t="s">
        <v>79</v>
      </c>
      <c r="D1369">
        <v>9.84</v>
      </c>
      <c r="Y1369" t="s">
        <v>1613</v>
      </c>
      <c r="Z1369">
        <v>89.408000000000015</v>
      </c>
      <c r="AB1369" t="s">
        <v>2036</v>
      </c>
      <c r="AC1369">
        <v>421.00799999999998</v>
      </c>
      <c r="AE1369" t="s">
        <v>2913</v>
      </c>
      <c r="AF1369">
        <v>96.03</v>
      </c>
      <c r="AJ1369" t="s">
        <v>2036</v>
      </c>
      <c r="AK1369">
        <v>421.00799999999998</v>
      </c>
      <c r="AN1369" t="s">
        <v>1613</v>
      </c>
      <c r="AO1369">
        <v>89.408000000000015</v>
      </c>
      <c r="AQ1369" t="s">
        <v>1613</v>
      </c>
      <c r="AR1369">
        <v>89.408000000000015</v>
      </c>
      <c r="AV1369" t="s">
        <v>1613</v>
      </c>
      <c r="AW1369">
        <v>89.408000000000015</v>
      </c>
      <c r="BO1369" t="s">
        <v>12</v>
      </c>
      <c r="BP1369">
        <v>108.33600000000001</v>
      </c>
    </row>
    <row r="1370" spans="1:68" x14ac:dyDescent="0.25">
      <c r="C1370" t="s">
        <v>21</v>
      </c>
      <c r="D1370">
        <v>9.84</v>
      </c>
      <c r="Y1370" t="s">
        <v>2717</v>
      </c>
      <c r="Z1370">
        <v>58.344000000000001</v>
      </c>
      <c r="AB1370" t="s">
        <v>1613</v>
      </c>
      <c r="AC1370">
        <v>89.408000000000015</v>
      </c>
      <c r="AE1370" t="s">
        <v>2914</v>
      </c>
      <c r="AF1370">
        <v>168.744</v>
      </c>
      <c r="AJ1370" t="s">
        <v>1613</v>
      </c>
      <c r="AK1370">
        <v>89.408000000000015</v>
      </c>
      <c r="AN1370" t="s">
        <v>2717</v>
      </c>
      <c r="AO1370">
        <v>58.344000000000001</v>
      </c>
      <c r="AQ1370" t="s">
        <v>2717</v>
      </c>
      <c r="AR1370">
        <v>58.344000000000001</v>
      </c>
      <c r="AV1370" t="s">
        <v>2717</v>
      </c>
      <c r="AW1370">
        <v>58.344000000000001</v>
      </c>
      <c r="BO1370" t="s">
        <v>12</v>
      </c>
      <c r="BP1370">
        <v>104.85000000000001</v>
      </c>
    </row>
    <row r="1371" spans="1:68" x14ac:dyDescent="0.25">
      <c r="A1371" t="s">
        <v>355</v>
      </c>
      <c r="B1371" t="s">
        <v>10948</v>
      </c>
      <c r="C1371" t="s">
        <v>21</v>
      </c>
      <c r="D1371">
        <v>10.496</v>
      </c>
      <c r="Y1371" t="s">
        <v>2262</v>
      </c>
      <c r="Z1371">
        <v>2064.2280000000001</v>
      </c>
      <c r="AB1371" t="s">
        <v>2717</v>
      </c>
      <c r="AC1371">
        <v>58.344000000000001</v>
      </c>
      <c r="AE1371" t="s">
        <v>2551</v>
      </c>
      <c r="AF1371">
        <v>455.45600000000013</v>
      </c>
      <c r="AJ1371" t="s">
        <v>2717</v>
      </c>
      <c r="AK1371">
        <v>58.344000000000001</v>
      </c>
      <c r="AN1371" t="s">
        <v>2262</v>
      </c>
      <c r="AO1371">
        <v>2064.2280000000001</v>
      </c>
      <c r="AQ1371" t="s">
        <v>2262</v>
      </c>
      <c r="AR1371">
        <v>2064.2280000000001</v>
      </c>
      <c r="AV1371" t="s">
        <v>2262</v>
      </c>
      <c r="AW1371">
        <v>2064.2280000000001</v>
      </c>
      <c r="BO1371" t="s">
        <v>12</v>
      </c>
      <c r="BP1371">
        <v>103.60000000000001</v>
      </c>
    </row>
    <row r="1372" spans="1:68" x14ac:dyDescent="0.25">
      <c r="A1372" t="s">
        <v>1730</v>
      </c>
      <c r="B1372" t="s">
        <v>10948</v>
      </c>
      <c r="C1372" t="s">
        <v>12</v>
      </c>
      <c r="D1372">
        <v>2.7420000000000004</v>
      </c>
      <c r="Y1372" t="s">
        <v>2636</v>
      </c>
      <c r="Z1372">
        <v>2487.759</v>
      </c>
      <c r="AB1372" t="s">
        <v>2262</v>
      </c>
      <c r="AC1372">
        <v>2064.2280000000001</v>
      </c>
      <c r="AE1372" t="s">
        <v>1896</v>
      </c>
      <c r="AF1372">
        <v>508.72799999999995</v>
      </c>
      <c r="AJ1372" t="s">
        <v>2262</v>
      </c>
      <c r="AK1372">
        <v>2064.2280000000001</v>
      </c>
      <c r="AN1372" t="s">
        <v>2636</v>
      </c>
      <c r="AO1372">
        <v>2487.759</v>
      </c>
      <c r="AQ1372" t="s">
        <v>2636</v>
      </c>
      <c r="AR1372">
        <v>2487.759</v>
      </c>
      <c r="AV1372" t="s">
        <v>2636</v>
      </c>
      <c r="AW1372">
        <v>2487.759</v>
      </c>
      <c r="BO1372" t="s">
        <v>12</v>
      </c>
      <c r="BP1372">
        <v>102.35999999999999</v>
      </c>
    </row>
    <row r="1373" spans="1:68" x14ac:dyDescent="0.25">
      <c r="C1373" t="s">
        <v>21</v>
      </c>
      <c r="D1373">
        <v>7.3120000000000012</v>
      </c>
      <c r="Y1373" t="s">
        <v>2571</v>
      </c>
      <c r="Z1373">
        <v>489.37919999999997</v>
      </c>
      <c r="AB1373" t="s">
        <v>2636</v>
      </c>
      <c r="AC1373">
        <v>2487.759</v>
      </c>
      <c r="AE1373" t="s">
        <v>101</v>
      </c>
      <c r="AF1373">
        <v>108.93599999999998</v>
      </c>
      <c r="AJ1373" t="s">
        <v>2636</v>
      </c>
      <c r="AK1373">
        <v>2487.759</v>
      </c>
      <c r="AN1373" t="s">
        <v>2571</v>
      </c>
      <c r="AO1373">
        <v>489.37919999999997</v>
      </c>
      <c r="AQ1373" t="s">
        <v>2571</v>
      </c>
      <c r="AR1373">
        <v>489.37919999999997</v>
      </c>
      <c r="AV1373" t="s">
        <v>2571</v>
      </c>
      <c r="AW1373">
        <v>489.37919999999997</v>
      </c>
      <c r="BO1373" t="s">
        <v>12</v>
      </c>
      <c r="BP1373">
        <v>100</v>
      </c>
    </row>
    <row r="1374" spans="1:68" x14ac:dyDescent="0.25">
      <c r="A1374" t="s">
        <v>1292</v>
      </c>
      <c r="B1374" t="s">
        <v>10948</v>
      </c>
      <c r="C1374" t="s">
        <v>21</v>
      </c>
      <c r="D1374">
        <v>20.65</v>
      </c>
      <c r="Y1374" t="s">
        <v>1565</v>
      </c>
      <c r="Z1374">
        <v>96.418000000000006</v>
      </c>
      <c r="AB1374" t="s">
        <v>2571</v>
      </c>
      <c r="AC1374">
        <v>489.37919999999997</v>
      </c>
      <c r="AE1374" t="s">
        <v>3013</v>
      </c>
      <c r="AF1374">
        <v>1114.384</v>
      </c>
      <c r="AJ1374" t="s">
        <v>2571</v>
      </c>
      <c r="AK1374">
        <v>489.37919999999997</v>
      </c>
      <c r="AN1374" t="s">
        <v>1565</v>
      </c>
      <c r="AO1374">
        <v>96.418000000000006</v>
      </c>
      <c r="AQ1374" t="s">
        <v>1565</v>
      </c>
      <c r="AR1374">
        <v>96.418000000000006</v>
      </c>
      <c r="AV1374" t="s">
        <v>1565</v>
      </c>
      <c r="AW1374">
        <v>96.418000000000006</v>
      </c>
      <c r="BO1374" t="s">
        <v>12</v>
      </c>
      <c r="BP1374">
        <v>98.391999999999996</v>
      </c>
    </row>
    <row r="1375" spans="1:68" x14ac:dyDescent="0.25">
      <c r="A1375" t="s">
        <v>1643</v>
      </c>
      <c r="B1375" t="s">
        <v>10948</v>
      </c>
      <c r="C1375" t="s">
        <v>55</v>
      </c>
      <c r="D1375">
        <v>1439.9680000000001</v>
      </c>
      <c r="Y1375" t="s">
        <v>339</v>
      </c>
      <c r="Z1375">
        <v>11572.78</v>
      </c>
      <c r="AB1375" t="s">
        <v>1565</v>
      </c>
      <c r="AC1375">
        <v>96.418000000000006</v>
      </c>
      <c r="AE1375" t="s">
        <v>2141</v>
      </c>
      <c r="AF1375">
        <v>581.17200000000003</v>
      </c>
      <c r="AJ1375" t="s">
        <v>1565</v>
      </c>
      <c r="AK1375">
        <v>96.418000000000006</v>
      </c>
      <c r="AN1375" t="s">
        <v>339</v>
      </c>
      <c r="AO1375">
        <v>11572.78</v>
      </c>
      <c r="AQ1375" t="s">
        <v>339</v>
      </c>
      <c r="AR1375">
        <v>11572.78</v>
      </c>
      <c r="AV1375" t="s">
        <v>339</v>
      </c>
      <c r="AW1375">
        <v>11572.78</v>
      </c>
      <c r="BO1375" t="s">
        <v>12</v>
      </c>
      <c r="BP1375">
        <v>95.951999999999998</v>
      </c>
    </row>
    <row r="1376" spans="1:68" x14ac:dyDescent="0.25">
      <c r="A1376" t="s">
        <v>2307</v>
      </c>
      <c r="B1376" t="s">
        <v>10948</v>
      </c>
      <c r="C1376" t="s">
        <v>21</v>
      </c>
      <c r="D1376">
        <v>71.975999999999999</v>
      </c>
      <c r="Y1376" t="s">
        <v>61</v>
      </c>
      <c r="Z1376">
        <v>4704.6960000000008</v>
      </c>
      <c r="AB1376" t="s">
        <v>339</v>
      </c>
      <c r="AC1376">
        <v>11572.78</v>
      </c>
      <c r="AE1376" t="s">
        <v>377</v>
      </c>
      <c r="AF1376">
        <v>119.508</v>
      </c>
      <c r="AJ1376" t="s">
        <v>339</v>
      </c>
      <c r="AK1376">
        <v>11572.78</v>
      </c>
      <c r="AN1376" t="s">
        <v>61</v>
      </c>
      <c r="AO1376">
        <v>4704.6960000000008</v>
      </c>
      <c r="AQ1376" t="s">
        <v>61</v>
      </c>
      <c r="AR1376">
        <v>4704.6960000000008</v>
      </c>
      <c r="AV1376" t="s">
        <v>61</v>
      </c>
      <c r="AW1376">
        <v>4704.6960000000008</v>
      </c>
      <c r="BO1376" t="s">
        <v>12</v>
      </c>
      <c r="BP1376">
        <v>91.96</v>
      </c>
    </row>
    <row r="1377" spans="1:68" x14ac:dyDescent="0.25">
      <c r="A1377" t="s">
        <v>203</v>
      </c>
      <c r="B1377" t="s">
        <v>10948</v>
      </c>
      <c r="C1377" t="s">
        <v>55</v>
      </c>
      <c r="D1377">
        <v>11.264000000000001</v>
      </c>
      <c r="Y1377" t="s">
        <v>1823</v>
      </c>
      <c r="Z1377">
        <v>881.19200000000001</v>
      </c>
      <c r="AB1377" t="s">
        <v>61</v>
      </c>
      <c r="AC1377">
        <v>4704.6960000000008</v>
      </c>
      <c r="AE1377" t="s">
        <v>474</v>
      </c>
      <c r="AF1377">
        <v>65.34</v>
      </c>
      <c r="AJ1377" t="s">
        <v>61</v>
      </c>
      <c r="AK1377">
        <v>4704.6960000000008</v>
      </c>
      <c r="AN1377" t="s">
        <v>1823</v>
      </c>
      <c r="AO1377">
        <v>881.19200000000001</v>
      </c>
      <c r="AQ1377" t="s">
        <v>1823</v>
      </c>
      <c r="AR1377">
        <v>881.19200000000001</v>
      </c>
      <c r="AV1377" t="s">
        <v>1823</v>
      </c>
      <c r="AW1377">
        <v>881.19200000000001</v>
      </c>
      <c r="BO1377" t="s">
        <v>12</v>
      </c>
      <c r="BP1377">
        <v>91.679999999999993</v>
      </c>
    </row>
    <row r="1378" spans="1:68" x14ac:dyDescent="0.25">
      <c r="C1378" t="s">
        <v>12</v>
      </c>
      <c r="D1378">
        <v>5.28</v>
      </c>
      <c r="Y1378" t="s">
        <v>2607</v>
      </c>
      <c r="Z1378">
        <v>483.70399999999995</v>
      </c>
      <c r="AB1378" t="s">
        <v>1823</v>
      </c>
      <c r="AC1378">
        <v>881.19200000000001</v>
      </c>
      <c r="AE1378" t="s">
        <v>3143</v>
      </c>
      <c r="AF1378">
        <v>7999.98</v>
      </c>
      <c r="AJ1378" t="s">
        <v>1823</v>
      </c>
      <c r="AK1378">
        <v>881.19200000000001</v>
      </c>
      <c r="AN1378" t="s">
        <v>2607</v>
      </c>
      <c r="AO1378">
        <v>483.70399999999995</v>
      </c>
      <c r="AQ1378" t="s">
        <v>2607</v>
      </c>
      <c r="AR1378">
        <v>483.70399999999995</v>
      </c>
      <c r="AV1378" t="s">
        <v>2607</v>
      </c>
      <c r="AW1378">
        <v>483.70399999999995</v>
      </c>
      <c r="BO1378" t="s">
        <v>12</v>
      </c>
      <c r="BP1378">
        <v>90.816000000000003</v>
      </c>
    </row>
    <row r="1379" spans="1:68" x14ac:dyDescent="0.25">
      <c r="A1379" t="s">
        <v>408</v>
      </c>
      <c r="B1379" t="s">
        <v>10948</v>
      </c>
      <c r="C1379" t="s">
        <v>21</v>
      </c>
      <c r="D1379">
        <v>555.96</v>
      </c>
      <c r="Y1379" t="s">
        <v>2006</v>
      </c>
      <c r="Z1379">
        <v>1445.2640000000001</v>
      </c>
      <c r="AB1379" t="s">
        <v>2607</v>
      </c>
      <c r="AC1379">
        <v>483.70399999999995</v>
      </c>
      <c r="AE1379" t="s">
        <v>2561</v>
      </c>
      <c r="AF1379">
        <v>11099.963</v>
      </c>
      <c r="AJ1379" t="s">
        <v>2607</v>
      </c>
      <c r="AK1379">
        <v>483.70399999999995</v>
      </c>
      <c r="AN1379" t="s">
        <v>2006</v>
      </c>
      <c r="AO1379">
        <v>1445.2640000000001</v>
      </c>
      <c r="AQ1379" t="s">
        <v>2006</v>
      </c>
      <c r="AR1379">
        <v>1445.2640000000001</v>
      </c>
      <c r="AV1379" t="s">
        <v>2006</v>
      </c>
      <c r="AW1379">
        <v>1445.2640000000001</v>
      </c>
      <c r="BO1379" t="s">
        <v>12</v>
      </c>
      <c r="BP1379">
        <v>89.567999999999998</v>
      </c>
    </row>
    <row r="1380" spans="1:68" x14ac:dyDescent="0.25">
      <c r="A1380" t="s">
        <v>1270</v>
      </c>
      <c r="B1380" t="s">
        <v>10948</v>
      </c>
      <c r="C1380" t="s">
        <v>55</v>
      </c>
      <c r="D1380">
        <v>369.57600000000002</v>
      </c>
      <c r="Y1380" t="s">
        <v>980</v>
      </c>
      <c r="Z1380">
        <v>4199.4560000000001</v>
      </c>
      <c r="AB1380" t="s">
        <v>2006</v>
      </c>
      <c r="AC1380">
        <v>1445.2640000000001</v>
      </c>
      <c r="AE1380" t="s">
        <v>2162</v>
      </c>
      <c r="AF1380">
        <v>120.70400000000001</v>
      </c>
      <c r="AJ1380" t="s">
        <v>2006</v>
      </c>
      <c r="AK1380">
        <v>1445.2640000000001</v>
      </c>
      <c r="AN1380" t="s">
        <v>980</v>
      </c>
      <c r="AO1380">
        <v>4199.4560000000001</v>
      </c>
      <c r="AQ1380" t="s">
        <v>980</v>
      </c>
      <c r="AR1380">
        <v>4199.4560000000001</v>
      </c>
      <c r="AV1380" t="s">
        <v>980</v>
      </c>
      <c r="AW1380">
        <v>4199.4560000000001</v>
      </c>
      <c r="BO1380" t="s">
        <v>12</v>
      </c>
      <c r="BP1380">
        <v>88.768000000000001</v>
      </c>
    </row>
    <row r="1381" spans="1:68" x14ac:dyDescent="0.25">
      <c r="C1381" t="s">
        <v>21</v>
      </c>
      <c r="D1381">
        <v>862.34400000000005</v>
      </c>
      <c r="Y1381" t="s">
        <v>857</v>
      </c>
      <c r="Z1381">
        <v>5697.7599999999993</v>
      </c>
      <c r="AB1381" t="s">
        <v>980</v>
      </c>
      <c r="AC1381">
        <v>4199.4560000000001</v>
      </c>
      <c r="AE1381" t="s">
        <v>1180</v>
      </c>
      <c r="AF1381">
        <v>59.696000000000005</v>
      </c>
      <c r="AJ1381" t="s">
        <v>980</v>
      </c>
      <c r="AK1381">
        <v>4199.4560000000001</v>
      </c>
      <c r="AN1381" t="s">
        <v>857</v>
      </c>
      <c r="AO1381">
        <v>5697.7599999999993</v>
      </c>
      <c r="AQ1381" t="s">
        <v>857</v>
      </c>
      <c r="AR1381">
        <v>5697.7599999999993</v>
      </c>
      <c r="AV1381" t="s">
        <v>857</v>
      </c>
      <c r="AW1381">
        <v>5697.7599999999993</v>
      </c>
      <c r="BO1381" t="s">
        <v>12</v>
      </c>
      <c r="BP1381">
        <v>87.92</v>
      </c>
    </row>
    <row r="1382" spans="1:68" x14ac:dyDescent="0.25">
      <c r="A1382" t="s">
        <v>2342</v>
      </c>
      <c r="B1382" t="s">
        <v>10948</v>
      </c>
      <c r="C1382" t="s">
        <v>55</v>
      </c>
      <c r="D1382">
        <v>517.9</v>
      </c>
      <c r="Y1382" t="s">
        <v>808</v>
      </c>
      <c r="Z1382">
        <v>638.82000000000005</v>
      </c>
      <c r="AB1382" t="s">
        <v>857</v>
      </c>
      <c r="AC1382">
        <v>5697.7599999999993</v>
      </c>
      <c r="AE1382" t="s">
        <v>1997</v>
      </c>
      <c r="AF1382">
        <v>176.58</v>
      </c>
      <c r="AJ1382" t="s">
        <v>857</v>
      </c>
      <c r="AK1382">
        <v>5697.7599999999993</v>
      </c>
      <c r="AN1382" t="s">
        <v>808</v>
      </c>
      <c r="AO1382">
        <v>638.82000000000005</v>
      </c>
      <c r="AQ1382" t="s">
        <v>808</v>
      </c>
      <c r="AR1382">
        <v>638.82000000000005</v>
      </c>
      <c r="AV1382" t="s">
        <v>808</v>
      </c>
      <c r="AW1382">
        <v>638.82000000000005</v>
      </c>
      <c r="BO1382" t="s">
        <v>12</v>
      </c>
      <c r="BP1382">
        <v>87.168000000000006</v>
      </c>
    </row>
    <row r="1383" spans="1:68" x14ac:dyDescent="0.25">
      <c r="C1383" t="s">
        <v>79</v>
      </c>
      <c r="D1383">
        <v>1294.75</v>
      </c>
      <c r="Y1383" t="s">
        <v>2731</v>
      </c>
      <c r="Z1383">
        <v>705.32</v>
      </c>
      <c r="AB1383" t="s">
        <v>808</v>
      </c>
      <c r="AC1383">
        <v>638.82000000000005</v>
      </c>
      <c r="AE1383" t="s">
        <v>855</v>
      </c>
      <c r="AF1383">
        <v>58.644000000000005</v>
      </c>
      <c r="AJ1383" t="s">
        <v>808</v>
      </c>
      <c r="AK1383">
        <v>638.82000000000005</v>
      </c>
      <c r="AN1383" t="s">
        <v>2731</v>
      </c>
      <c r="AO1383">
        <v>705.32</v>
      </c>
      <c r="AQ1383" t="s">
        <v>2731</v>
      </c>
      <c r="AR1383">
        <v>705.32</v>
      </c>
      <c r="AV1383" t="s">
        <v>2731</v>
      </c>
      <c r="AW1383">
        <v>705.32</v>
      </c>
      <c r="BO1383" t="s">
        <v>12</v>
      </c>
      <c r="BP1383">
        <v>86.45</v>
      </c>
    </row>
    <row r="1384" spans="1:68" x14ac:dyDescent="0.25">
      <c r="A1384" t="s">
        <v>2038</v>
      </c>
      <c r="B1384" t="s">
        <v>10948</v>
      </c>
      <c r="C1384" t="s">
        <v>12</v>
      </c>
      <c r="D1384">
        <v>108.78399999999999</v>
      </c>
      <c r="Y1384" t="s">
        <v>2351</v>
      </c>
      <c r="Z1384">
        <v>827.11999999999989</v>
      </c>
      <c r="AB1384" t="s">
        <v>2731</v>
      </c>
      <c r="AC1384">
        <v>705.32</v>
      </c>
      <c r="AE1384" t="s">
        <v>2638</v>
      </c>
      <c r="AF1384">
        <v>334.096</v>
      </c>
      <c r="AJ1384" t="s">
        <v>2731</v>
      </c>
      <c r="AK1384">
        <v>705.32</v>
      </c>
      <c r="AN1384" t="s">
        <v>2351</v>
      </c>
      <c r="AO1384">
        <v>827.11999999999989</v>
      </c>
      <c r="AQ1384" t="s">
        <v>2351</v>
      </c>
      <c r="AR1384">
        <v>827.11999999999989</v>
      </c>
      <c r="AV1384" t="s">
        <v>2351</v>
      </c>
      <c r="AW1384">
        <v>827.11999999999989</v>
      </c>
      <c r="BO1384" t="s">
        <v>12</v>
      </c>
      <c r="BP1384">
        <v>86.058000000000007</v>
      </c>
    </row>
    <row r="1385" spans="1:68" x14ac:dyDescent="0.25">
      <c r="A1385" t="s">
        <v>697</v>
      </c>
      <c r="B1385" t="s">
        <v>10948</v>
      </c>
      <c r="C1385" t="s">
        <v>12</v>
      </c>
      <c r="D1385">
        <v>390.27199999999999</v>
      </c>
      <c r="Y1385" t="s">
        <v>534</v>
      </c>
      <c r="Z1385">
        <v>1363.058</v>
      </c>
      <c r="AB1385" t="s">
        <v>2351</v>
      </c>
      <c r="AC1385">
        <v>827.11999999999989</v>
      </c>
      <c r="AE1385" t="s">
        <v>1674</v>
      </c>
      <c r="AF1385">
        <v>598.30799999999999</v>
      </c>
      <c r="AJ1385" t="s">
        <v>2351</v>
      </c>
      <c r="AK1385">
        <v>827.11999999999989</v>
      </c>
      <c r="AN1385" t="s">
        <v>534</v>
      </c>
      <c r="AO1385">
        <v>1363.058</v>
      </c>
      <c r="AQ1385" t="s">
        <v>534</v>
      </c>
      <c r="AR1385">
        <v>1363.058</v>
      </c>
      <c r="AV1385" t="s">
        <v>534</v>
      </c>
      <c r="AW1385">
        <v>1363.058</v>
      </c>
      <c r="BO1385" t="s">
        <v>12</v>
      </c>
      <c r="BP1385">
        <v>85.224000000000004</v>
      </c>
    </row>
    <row r="1386" spans="1:68" x14ac:dyDescent="0.25">
      <c r="C1386" t="s">
        <v>21</v>
      </c>
      <c r="D1386">
        <v>195.136</v>
      </c>
      <c r="Y1386" t="s">
        <v>2925</v>
      </c>
      <c r="Z1386">
        <v>2511.0480000000002</v>
      </c>
      <c r="AB1386" t="s">
        <v>534</v>
      </c>
      <c r="AC1386">
        <v>1363.058</v>
      </c>
      <c r="AE1386" t="s">
        <v>1251</v>
      </c>
      <c r="AF1386">
        <v>193.92000000000002</v>
      </c>
      <c r="AJ1386" t="s">
        <v>534</v>
      </c>
      <c r="AK1386">
        <v>1363.058</v>
      </c>
      <c r="AN1386" t="s">
        <v>2925</v>
      </c>
      <c r="AO1386">
        <v>2511.0480000000002</v>
      </c>
      <c r="AQ1386" t="s">
        <v>2925</v>
      </c>
      <c r="AR1386">
        <v>2511.0480000000002</v>
      </c>
      <c r="AV1386" t="s">
        <v>2925</v>
      </c>
      <c r="AW1386">
        <v>2511.0480000000002</v>
      </c>
      <c r="BO1386" t="s">
        <v>12</v>
      </c>
      <c r="BP1386">
        <v>81.25200000000001</v>
      </c>
    </row>
    <row r="1387" spans="1:68" x14ac:dyDescent="0.25">
      <c r="A1387" t="s">
        <v>146</v>
      </c>
      <c r="B1387" t="s">
        <v>10948</v>
      </c>
      <c r="C1387" t="s">
        <v>55</v>
      </c>
      <c r="D1387">
        <v>830.38999999999987</v>
      </c>
      <c r="Y1387" t="s">
        <v>2747</v>
      </c>
      <c r="Z1387">
        <v>1240.04</v>
      </c>
      <c r="AB1387" t="s">
        <v>2925</v>
      </c>
      <c r="AC1387">
        <v>2511.0480000000002</v>
      </c>
      <c r="AE1387" t="s">
        <v>2032</v>
      </c>
      <c r="AF1387">
        <v>36.161999999999999</v>
      </c>
      <c r="AJ1387" t="s">
        <v>2925</v>
      </c>
      <c r="AK1387">
        <v>2511.0480000000002</v>
      </c>
      <c r="AN1387" t="s">
        <v>2747</v>
      </c>
      <c r="AO1387">
        <v>1240.04</v>
      </c>
      <c r="AQ1387" t="s">
        <v>2747</v>
      </c>
      <c r="AR1387">
        <v>1240.04</v>
      </c>
      <c r="AV1387" t="s">
        <v>2747</v>
      </c>
      <c r="AW1387">
        <v>1240.04</v>
      </c>
      <c r="BO1387" t="s">
        <v>12</v>
      </c>
      <c r="BP1387">
        <v>81.199999999999989</v>
      </c>
    </row>
    <row r="1388" spans="1:68" x14ac:dyDescent="0.25">
      <c r="A1388" t="s">
        <v>1559</v>
      </c>
      <c r="B1388" t="s">
        <v>10948</v>
      </c>
      <c r="C1388" t="s">
        <v>79</v>
      </c>
      <c r="D1388">
        <v>532.35</v>
      </c>
      <c r="Y1388" t="s">
        <v>872</v>
      </c>
      <c r="Z1388">
        <v>245.08799999999999</v>
      </c>
      <c r="AB1388" t="s">
        <v>2747</v>
      </c>
      <c r="AC1388">
        <v>1240.04</v>
      </c>
      <c r="AE1388" t="s">
        <v>2239</v>
      </c>
      <c r="AF1388">
        <v>546.81600000000003</v>
      </c>
      <c r="AJ1388" t="s">
        <v>2747</v>
      </c>
      <c r="AK1388">
        <v>1240.04</v>
      </c>
      <c r="AN1388" t="s">
        <v>872</v>
      </c>
      <c r="AO1388">
        <v>245.08799999999999</v>
      </c>
      <c r="AQ1388" t="s">
        <v>872</v>
      </c>
      <c r="AR1388">
        <v>245.08799999999999</v>
      </c>
      <c r="AV1388" t="s">
        <v>872</v>
      </c>
      <c r="AW1388">
        <v>245.08799999999999</v>
      </c>
      <c r="BO1388" t="s">
        <v>12</v>
      </c>
      <c r="BP1388">
        <v>80.98</v>
      </c>
    </row>
    <row r="1389" spans="1:68" x14ac:dyDescent="0.25">
      <c r="A1389" t="s">
        <v>1911</v>
      </c>
      <c r="B1389" t="s">
        <v>10948</v>
      </c>
      <c r="C1389" t="s">
        <v>21</v>
      </c>
      <c r="D1389">
        <v>63.2</v>
      </c>
      <c r="Y1389" t="s">
        <v>2241</v>
      </c>
      <c r="Z1389">
        <v>2979.0040000000008</v>
      </c>
      <c r="AB1389" t="s">
        <v>872</v>
      </c>
      <c r="AC1389">
        <v>245.08799999999999</v>
      </c>
      <c r="AE1389" t="s">
        <v>2003</v>
      </c>
      <c r="AF1389">
        <v>636.60799999999995</v>
      </c>
      <c r="AJ1389" t="s">
        <v>872</v>
      </c>
      <c r="AK1389">
        <v>245.08799999999999</v>
      </c>
      <c r="AN1389" t="s">
        <v>2241</v>
      </c>
      <c r="AO1389">
        <v>2979.0040000000008</v>
      </c>
      <c r="AQ1389" t="s">
        <v>2241</v>
      </c>
      <c r="AR1389">
        <v>2979.0040000000008</v>
      </c>
      <c r="AV1389" t="s">
        <v>2241</v>
      </c>
      <c r="AW1389">
        <v>2979.0040000000008</v>
      </c>
      <c r="BO1389" t="s">
        <v>12</v>
      </c>
      <c r="BP1389">
        <v>77.63</v>
      </c>
    </row>
    <row r="1390" spans="1:68" x14ac:dyDescent="0.25">
      <c r="A1390" t="s">
        <v>2069</v>
      </c>
      <c r="B1390" t="s">
        <v>10948</v>
      </c>
      <c r="C1390" t="s">
        <v>55</v>
      </c>
      <c r="D1390">
        <v>26.94</v>
      </c>
      <c r="Y1390" t="s">
        <v>2728</v>
      </c>
      <c r="Z1390">
        <v>3739.1150000000002</v>
      </c>
      <c r="AB1390" t="s">
        <v>2241</v>
      </c>
      <c r="AC1390">
        <v>2979.0040000000008</v>
      </c>
      <c r="AE1390" t="s">
        <v>1086</v>
      </c>
      <c r="AF1390">
        <v>405.95800000000003</v>
      </c>
      <c r="AJ1390" t="s">
        <v>2241</v>
      </c>
      <c r="AK1390">
        <v>2979.0040000000008</v>
      </c>
      <c r="AN1390" t="s">
        <v>2728</v>
      </c>
      <c r="AO1390">
        <v>3739.1150000000002</v>
      </c>
      <c r="AQ1390" t="s">
        <v>2728</v>
      </c>
      <c r="AR1390">
        <v>3739.1150000000002</v>
      </c>
      <c r="AV1390" t="s">
        <v>2728</v>
      </c>
      <c r="AW1390">
        <v>3739.1150000000002</v>
      </c>
      <c r="BO1390" t="s">
        <v>12</v>
      </c>
      <c r="BP1390">
        <v>77.56</v>
      </c>
    </row>
    <row r="1391" spans="1:68" x14ac:dyDescent="0.25">
      <c r="C1391" t="s">
        <v>79</v>
      </c>
      <c r="D1391">
        <v>50.288000000000004</v>
      </c>
      <c r="Y1391" t="s">
        <v>2644</v>
      </c>
      <c r="Z1391">
        <v>683.55200000000002</v>
      </c>
      <c r="AB1391" t="s">
        <v>2728</v>
      </c>
      <c r="AC1391">
        <v>3739.1150000000002</v>
      </c>
      <c r="AE1391" t="s">
        <v>2152</v>
      </c>
      <c r="AF1391">
        <v>191.6</v>
      </c>
      <c r="AJ1391" t="s">
        <v>2728</v>
      </c>
      <c r="AK1391">
        <v>3739.1150000000002</v>
      </c>
      <c r="AN1391" t="s">
        <v>2644</v>
      </c>
      <c r="AO1391">
        <v>683.55200000000002</v>
      </c>
      <c r="AQ1391" t="s">
        <v>2644</v>
      </c>
      <c r="AR1391">
        <v>683.55200000000002</v>
      </c>
      <c r="AV1391" t="s">
        <v>2644</v>
      </c>
      <c r="AW1391">
        <v>683.55200000000002</v>
      </c>
      <c r="BO1391" t="s">
        <v>12</v>
      </c>
      <c r="BP1391">
        <v>76.92</v>
      </c>
    </row>
    <row r="1392" spans="1:68" x14ac:dyDescent="0.25">
      <c r="C1392" t="s">
        <v>21</v>
      </c>
      <c r="D1392">
        <v>14.368000000000002</v>
      </c>
      <c r="Y1392" t="s">
        <v>1150</v>
      </c>
      <c r="Z1392">
        <v>858.85800000000006</v>
      </c>
      <c r="AB1392" t="s">
        <v>2644</v>
      </c>
      <c r="AC1392">
        <v>683.55200000000002</v>
      </c>
      <c r="AE1392" t="s">
        <v>730</v>
      </c>
      <c r="AF1392">
        <v>11.087999999999999</v>
      </c>
      <c r="AJ1392" t="s">
        <v>2644</v>
      </c>
      <c r="AK1392">
        <v>683.55200000000002</v>
      </c>
      <c r="AN1392" t="s">
        <v>1150</v>
      </c>
      <c r="AO1392">
        <v>858.85800000000006</v>
      </c>
      <c r="AQ1392" t="s">
        <v>1150</v>
      </c>
      <c r="AR1392">
        <v>858.85800000000006</v>
      </c>
      <c r="AV1392" t="s">
        <v>1150</v>
      </c>
      <c r="AW1392">
        <v>858.85800000000006</v>
      </c>
      <c r="BO1392" t="s">
        <v>12</v>
      </c>
      <c r="BP1392">
        <v>75.88</v>
      </c>
    </row>
    <row r="1393" spans="1:68" x14ac:dyDescent="0.25">
      <c r="A1393" t="s">
        <v>1840</v>
      </c>
      <c r="B1393" t="s">
        <v>10948</v>
      </c>
      <c r="C1393" t="s">
        <v>79</v>
      </c>
      <c r="D1393">
        <v>25.632000000000001</v>
      </c>
      <c r="Y1393" t="s">
        <v>2822</v>
      </c>
      <c r="Z1393">
        <v>802.07400000000007</v>
      </c>
      <c r="AB1393" t="s">
        <v>1150</v>
      </c>
      <c r="AC1393">
        <v>858.85800000000006</v>
      </c>
      <c r="AE1393" t="s">
        <v>201</v>
      </c>
      <c r="AF1393">
        <v>611.71199999999999</v>
      </c>
      <c r="AJ1393" t="s">
        <v>1150</v>
      </c>
      <c r="AK1393">
        <v>858.85800000000006</v>
      </c>
      <c r="AN1393" t="s">
        <v>2822</v>
      </c>
      <c r="AO1393">
        <v>802.07400000000007</v>
      </c>
      <c r="AQ1393" t="s">
        <v>2822</v>
      </c>
      <c r="AR1393">
        <v>802.07400000000007</v>
      </c>
      <c r="AV1393" t="s">
        <v>2822</v>
      </c>
      <c r="AW1393">
        <v>802.07400000000007</v>
      </c>
      <c r="BO1393" t="s">
        <v>12</v>
      </c>
      <c r="BP1393">
        <v>73.36</v>
      </c>
    </row>
    <row r="1394" spans="1:68" x14ac:dyDescent="0.25">
      <c r="A1394" t="s">
        <v>2649</v>
      </c>
      <c r="B1394" t="s">
        <v>10948</v>
      </c>
      <c r="C1394" t="s">
        <v>55</v>
      </c>
      <c r="D1394">
        <v>637.89599999999996</v>
      </c>
      <c r="Y1394" t="s">
        <v>497</v>
      </c>
      <c r="Z1394">
        <v>406.78399999999999</v>
      </c>
      <c r="AB1394" t="s">
        <v>2822</v>
      </c>
      <c r="AC1394">
        <v>802.07400000000007</v>
      </c>
      <c r="AE1394" t="s">
        <v>2475</v>
      </c>
      <c r="AF1394">
        <v>2982.75</v>
      </c>
      <c r="AJ1394" t="s">
        <v>2822</v>
      </c>
      <c r="AK1394">
        <v>802.07400000000007</v>
      </c>
      <c r="AN1394" t="s">
        <v>497</v>
      </c>
      <c r="AO1394">
        <v>406.78399999999999</v>
      </c>
      <c r="AQ1394" t="s">
        <v>497</v>
      </c>
      <c r="AR1394">
        <v>406.78399999999999</v>
      </c>
      <c r="AV1394" t="s">
        <v>497</v>
      </c>
      <c r="AW1394">
        <v>406.78399999999999</v>
      </c>
      <c r="BO1394" t="s">
        <v>12</v>
      </c>
      <c r="BP1394">
        <v>71.98</v>
      </c>
    </row>
    <row r="1395" spans="1:68" x14ac:dyDescent="0.25">
      <c r="C1395" t="s">
        <v>12</v>
      </c>
      <c r="D1395">
        <v>2430.08</v>
      </c>
      <c r="Y1395" t="s">
        <v>2004</v>
      </c>
      <c r="Z1395">
        <v>688.13799999999992</v>
      </c>
      <c r="AB1395" t="s">
        <v>497</v>
      </c>
      <c r="AC1395">
        <v>406.78399999999999</v>
      </c>
      <c r="AE1395" t="s">
        <v>403</v>
      </c>
      <c r="AF1395">
        <v>50.570000000000007</v>
      </c>
      <c r="AJ1395" t="s">
        <v>497</v>
      </c>
      <c r="AK1395">
        <v>406.78399999999999</v>
      </c>
      <c r="AN1395" t="s">
        <v>2004</v>
      </c>
      <c r="AO1395">
        <v>688.13799999999992</v>
      </c>
      <c r="AQ1395" t="s">
        <v>2004</v>
      </c>
      <c r="AR1395">
        <v>688.13799999999992</v>
      </c>
      <c r="AV1395" t="s">
        <v>2004</v>
      </c>
      <c r="AW1395">
        <v>688.13799999999992</v>
      </c>
      <c r="BO1395" t="s">
        <v>12</v>
      </c>
      <c r="BP1395">
        <v>69.472000000000008</v>
      </c>
    </row>
    <row r="1396" spans="1:68" x14ac:dyDescent="0.25">
      <c r="A1396" t="s">
        <v>1330</v>
      </c>
      <c r="B1396" t="s">
        <v>10948</v>
      </c>
      <c r="C1396" t="s">
        <v>79</v>
      </c>
      <c r="D1396">
        <v>253.76399999999998</v>
      </c>
      <c r="Y1396" t="s">
        <v>2274</v>
      </c>
      <c r="Z1396">
        <v>13943.668000000001</v>
      </c>
      <c r="AB1396" t="s">
        <v>2004</v>
      </c>
      <c r="AC1396">
        <v>688.13799999999992</v>
      </c>
      <c r="AE1396" t="s">
        <v>2400</v>
      </c>
      <c r="AF1396">
        <v>51.600000000000009</v>
      </c>
      <c r="AJ1396" t="s">
        <v>2004</v>
      </c>
      <c r="AK1396">
        <v>688.13799999999992</v>
      </c>
      <c r="AN1396" t="s">
        <v>2274</v>
      </c>
      <c r="AO1396">
        <v>13943.668000000001</v>
      </c>
      <c r="AQ1396" t="s">
        <v>2274</v>
      </c>
      <c r="AR1396">
        <v>13943.668000000001</v>
      </c>
      <c r="AV1396" t="s">
        <v>2274</v>
      </c>
      <c r="AW1396">
        <v>13943.668000000001</v>
      </c>
      <c r="BO1396" t="s">
        <v>12</v>
      </c>
      <c r="BP1396">
        <v>67.900000000000006</v>
      </c>
    </row>
    <row r="1397" spans="1:68" x14ac:dyDescent="0.25">
      <c r="C1397" t="s">
        <v>21</v>
      </c>
      <c r="D1397">
        <v>563.91999999999996</v>
      </c>
      <c r="Y1397" t="s">
        <v>1772</v>
      </c>
      <c r="Z1397">
        <v>4507.902</v>
      </c>
      <c r="AB1397" t="s">
        <v>2274</v>
      </c>
      <c r="AC1397">
        <v>13943.668000000001</v>
      </c>
      <c r="AE1397" t="s">
        <v>1325</v>
      </c>
      <c r="AF1397">
        <v>298.2</v>
      </c>
      <c r="AJ1397" t="s">
        <v>2274</v>
      </c>
      <c r="AK1397">
        <v>13943.668000000001</v>
      </c>
      <c r="AN1397" t="s">
        <v>1772</v>
      </c>
      <c r="AO1397">
        <v>4507.902</v>
      </c>
      <c r="AQ1397" t="s">
        <v>1772</v>
      </c>
      <c r="AR1397">
        <v>4507.902</v>
      </c>
      <c r="AV1397" t="s">
        <v>1772</v>
      </c>
      <c r="AW1397">
        <v>4507.902</v>
      </c>
      <c r="BO1397" t="s">
        <v>12</v>
      </c>
      <c r="BP1397">
        <v>66.300000000000011</v>
      </c>
    </row>
    <row r="1398" spans="1:68" x14ac:dyDescent="0.25">
      <c r="A1398" t="s">
        <v>1158</v>
      </c>
      <c r="B1398" t="s">
        <v>10948</v>
      </c>
      <c r="C1398" t="s">
        <v>79</v>
      </c>
      <c r="D1398">
        <v>754.66399999999999</v>
      </c>
      <c r="Y1398" t="s">
        <v>2536</v>
      </c>
      <c r="Z1398">
        <v>2155.902</v>
      </c>
      <c r="AB1398" t="s">
        <v>1772</v>
      </c>
      <c r="AC1398">
        <v>4507.902</v>
      </c>
      <c r="AE1398" t="s">
        <v>2290</v>
      </c>
      <c r="AF1398">
        <v>24.977999999999998</v>
      </c>
      <c r="AJ1398" t="s">
        <v>1772</v>
      </c>
      <c r="AK1398">
        <v>4507.902</v>
      </c>
      <c r="AN1398" t="s">
        <v>2536</v>
      </c>
      <c r="AO1398">
        <v>2155.902</v>
      </c>
      <c r="AQ1398" t="s">
        <v>2536</v>
      </c>
      <c r="AR1398">
        <v>2155.902</v>
      </c>
      <c r="AV1398" t="s">
        <v>2536</v>
      </c>
      <c r="AW1398">
        <v>2155.902</v>
      </c>
      <c r="BO1398" t="s">
        <v>12</v>
      </c>
      <c r="BP1398">
        <v>65.5</v>
      </c>
    </row>
    <row r="1399" spans="1:68" x14ac:dyDescent="0.25">
      <c r="A1399" t="s">
        <v>2888</v>
      </c>
      <c r="B1399" t="s">
        <v>10948</v>
      </c>
      <c r="C1399" t="s">
        <v>55</v>
      </c>
      <c r="D1399">
        <v>366.74399999999997</v>
      </c>
      <c r="Y1399" t="s">
        <v>337</v>
      </c>
      <c r="Z1399">
        <v>7139.7960000000003</v>
      </c>
      <c r="AB1399" t="s">
        <v>2536</v>
      </c>
      <c r="AC1399">
        <v>2155.902</v>
      </c>
      <c r="AE1399" t="s">
        <v>2345</v>
      </c>
      <c r="AF1399">
        <v>50.922000000000004</v>
      </c>
      <c r="AJ1399" t="s">
        <v>2536</v>
      </c>
      <c r="AK1399">
        <v>2155.902</v>
      </c>
      <c r="AN1399" t="s">
        <v>337</v>
      </c>
      <c r="AO1399">
        <v>7139.7960000000003</v>
      </c>
      <c r="AQ1399" t="s">
        <v>337</v>
      </c>
      <c r="AR1399">
        <v>7139.7960000000003</v>
      </c>
      <c r="AV1399" t="s">
        <v>337</v>
      </c>
      <c r="AW1399">
        <v>7139.7960000000003</v>
      </c>
      <c r="BO1399" t="s">
        <v>12</v>
      </c>
      <c r="BP1399">
        <v>65.400000000000006</v>
      </c>
    </row>
    <row r="1400" spans="1:68" x14ac:dyDescent="0.25">
      <c r="C1400" t="s">
        <v>79</v>
      </c>
      <c r="D1400">
        <v>458.42999999999995</v>
      </c>
      <c r="Y1400" t="s">
        <v>567</v>
      </c>
      <c r="Z1400">
        <v>6134.7019999999993</v>
      </c>
      <c r="AB1400" t="s">
        <v>337</v>
      </c>
      <c r="AC1400">
        <v>7139.7960000000003</v>
      </c>
      <c r="AE1400" t="s">
        <v>2606</v>
      </c>
      <c r="AF1400">
        <v>14.73</v>
      </c>
      <c r="AJ1400" t="s">
        <v>337</v>
      </c>
      <c r="AK1400">
        <v>7139.7960000000003</v>
      </c>
      <c r="AN1400" t="s">
        <v>567</v>
      </c>
      <c r="AO1400">
        <v>6134.7019999999993</v>
      </c>
      <c r="AQ1400" t="s">
        <v>567</v>
      </c>
      <c r="AR1400">
        <v>6134.7019999999993</v>
      </c>
      <c r="AV1400" t="s">
        <v>567</v>
      </c>
      <c r="AW1400">
        <v>6134.7019999999993</v>
      </c>
      <c r="BO1400" t="s">
        <v>12</v>
      </c>
      <c r="BP1400">
        <v>64.14</v>
      </c>
    </row>
    <row r="1401" spans="1:68" x14ac:dyDescent="0.25">
      <c r="C1401" t="s">
        <v>21</v>
      </c>
      <c r="D1401">
        <v>104.78399999999999</v>
      </c>
      <c r="Y1401" t="s">
        <v>2824</v>
      </c>
      <c r="Z1401">
        <v>3999.92</v>
      </c>
      <c r="AB1401" t="s">
        <v>567</v>
      </c>
      <c r="AC1401">
        <v>6134.7019999999993</v>
      </c>
      <c r="AE1401" t="s">
        <v>2692</v>
      </c>
      <c r="AF1401">
        <v>37.696000000000005</v>
      </c>
      <c r="AJ1401" t="s">
        <v>567</v>
      </c>
      <c r="AK1401">
        <v>6134.7019999999993</v>
      </c>
      <c r="AN1401" t="s">
        <v>2824</v>
      </c>
      <c r="AO1401">
        <v>3999.92</v>
      </c>
      <c r="AQ1401" t="s">
        <v>2824</v>
      </c>
      <c r="AR1401">
        <v>3999.92</v>
      </c>
      <c r="AV1401" t="s">
        <v>2824</v>
      </c>
      <c r="AW1401">
        <v>3999.92</v>
      </c>
      <c r="BO1401" t="s">
        <v>12</v>
      </c>
      <c r="BP1401">
        <v>63.9</v>
      </c>
    </row>
    <row r="1402" spans="1:68" x14ac:dyDescent="0.25">
      <c r="A1402" t="s">
        <v>741</v>
      </c>
      <c r="B1402" t="s">
        <v>10948</v>
      </c>
      <c r="C1402" t="s">
        <v>55</v>
      </c>
      <c r="D1402">
        <v>299.62599999999998</v>
      </c>
      <c r="Y1402" t="s">
        <v>2578</v>
      </c>
      <c r="Z1402">
        <v>6109.8700000000008</v>
      </c>
      <c r="AB1402" t="s">
        <v>2824</v>
      </c>
      <c r="AC1402">
        <v>3999.92</v>
      </c>
      <c r="AE1402" t="s">
        <v>3089</v>
      </c>
      <c r="AF1402">
        <v>85.995000000000005</v>
      </c>
      <c r="AJ1402" t="s">
        <v>2824</v>
      </c>
      <c r="AK1402">
        <v>3999.92</v>
      </c>
      <c r="AN1402" t="s">
        <v>2578</v>
      </c>
      <c r="AO1402">
        <v>6109.8700000000008</v>
      </c>
      <c r="AQ1402" t="s">
        <v>2578</v>
      </c>
      <c r="AR1402">
        <v>6109.8700000000008</v>
      </c>
      <c r="AV1402" t="s">
        <v>2578</v>
      </c>
      <c r="AW1402">
        <v>6109.8700000000008</v>
      </c>
      <c r="BO1402" t="s">
        <v>12</v>
      </c>
      <c r="BP1402">
        <v>63.244999999999997</v>
      </c>
    </row>
    <row r="1403" spans="1:68" x14ac:dyDescent="0.25">
      <c r="A1403" t="s">
        <v>1951</v>
      </c>
      <c r="B1403" t="s">
        <v>10948</v>
      </c>
      <c r="C1403" t="s">
        <v>55</v>
      </c>
      <c r="D1403">
        <v>563.42999999999984</v>
      </c>
      <c r="Y1403" t="s">
        <v>1886</v>
      </c>
      <c r="Z1403">
        <v>491.68</v>
      </c>
      <c r="AB1403" t="s">
        <v>2578</v>
      </c>
      <c r="AC1403">
        <v>6109.8700000000008</v>
      </c>
      <c r="AE1403" t="s">
        <v>2908</v>
      </c>
      <c r="AF1403">
        <v>136.34400000000002</v>
      </c>
      <c r="AJ1403" t="s">
        <v>2578</v>
      </c>
      <c r="AK1403">
        <v>6109.8700000000008</v>
      </c>
      <c r="AN1403" t="s">
        <v>1886</v>
      </c>
      <c r="AO1403">
        <v>491.68</v>
      </c>
      <c r="AQ1403" t="s">
        <v>1886</v>
      </c>
      <c r="AR1403">
        <v>491.68</v>
      </c>
      <c r="AV1403" t="s">
        <v>1886</v>
      </c>
      <c r="AW1403">
        <v>491.68</v>
      </c>
      <c r="BO1403" t="s">
        <v>12</v>
      </c>
      <c r="BP1403">
        <v>62.94</v>
      </c>
    </row>
    <row r="1404" spans="1:68" x14ac:dyDescent="0.25">
      <c r="C1404" t="s">
        <v>79</v>
      </c>
      <c r="D1404">
        <v>434.64600000000002</v>
      </c>
      <c r="Y1404" t="s">
        <v>2780</v>
      </c>
      <c r="Z1404">
        <v>104.5</v>
      </c>
      <c r="AB1404" t="s">
        <v>1886</v>
      </c>
      <c r="AC1404">
        <v>491.68</v>
      </c>
      <c r="AE1404" t="s">
        <v>1757</v>
      </c>
      <c r="AF1404">
        <v>137.16999999999999</v>
      </c>
      <c r="AJ1404" t="s">
        <v>1886</v>
      </c>
      <c r="AK1404">
        <v>491.68</v>
      </c>
      <c r="AN1404" t="s">
        <v>2780</v>
      </c>
      <c r="AO1404">
        <v>104.5</v>
      </c>
      <c r="AQ1404" t="s">
        <v>2780</v>
      </c>
      <c r="AR1404">
        <v>104.5</v>
      </c>
      <c r="AV1404" t="s">
        <v>2780</v>
      </c>
      <c r="AW1404">
        <v>104.5</v>
      </c>
      <c r="BO1404" t="s">
        <v>12</v>
      </c>
      <c r="BP1404">
        <v>62.099999999999994</v>
      </c>
    </row>
    <row r="1405" spans="1:68" x14ac:dyDescent="0.25">
      <c r="A1405" t="s">
        <v>3075</v>
      </c>
      <c r="B1405" t="s">
        <v>10948</v>
      </c>
      <c r="C1405" t="s">
        <v>12</v>
      </c>
      <c r="D1405">
        <v>350.98</v>
      </c>
      <c r="Y1405" t="s">
        <v>2744</v>
      </c>
      <c r="Z1405">
        <v>1385.79</v>
      </c>
      <c r="AB1405" t="s">
        <v>2780</v>
      </c>
      <c r="AC1405">
        <v>104.5</v>
      </c>
      <c r="AE1405" t="s">
        <v>716</v>
      </c>
      <c r="AF1405">
        <v>514.55600000000004</v>
      </c>
      <c r="AJ1405" t="s">
        <v>2780</v>
      </c>
      <c r="AK1405">
        <v>104.5</v>
      </c>
      <c r="AN1405" t="s">
        <v>2744</v>
      </c>
      <c r="AO1405">
        <v>1385.79</v>
      </c>
      <c r="AQ1405" t="s">
        <v>2744</v>
      </c>
      <c r="AR1405">
        <v>1385.79</v>
      </c>
      <c r="AV1405" t="s">
        <v>2744</v>
      </c>
      <c r="AW1405">
        <v>1385.79</v>
      </c>
      <c r="BO1405" t="s">
        <v>12</v>
      </c>
      <c r="BP1405">
        <v>61.1</v>
      </c>
    </row>
    <row r="1406" spans="1:68" x14ac:dyDescent="0.25">
      <c r="C1406" t="s">
        <v>21</v>
      </c>
      <c r="D1406">
        <v>1403.9200000000003</v>
      </c>
      <c r="Y1406" t="s">
        <v>2902</v>
      </c>
      <c r="Z1406">
        <v>107.91200000000001</v>
      </c>
      <c r="AB1406" t="s">
        <v>2744</v>
      </c>
      <c r="AC1406">
        <v>1385.79</v>
      </c>
      <c r="AE1406" t="s">
        <v>36</v>
      </c>
      <c r="AF1406">
        <v>1119.8399999999999</v>
      </c>
      <c r="AJ1406" t="s">
        <v>2744</v>
      </c>
      <c r="AK1406">
        <v>1385.79</v>
      </c>
      <c r="AN1406" t="s">
        <v>2902</v>
      </c>
      <c r="AO1406">
        <v>107.91200000000001</v>
      </c>
      <c r="AQ1406" t="s">
        <v>2902</v>
      </c>
      <c r="AR1406">
        <v>107.91200000000001</v>
      </c>
      <c r="AV1406" t="s">
        <v>2902</v>
      </c>
      <c r="AW1406">
        <v>107.91200000000001</v>
      </c>
      <c r="BO1406" t="s">
        <v>12</v>
      </c>
      <c r="BP1406">
        <v>58.34</v>
      </c>
    </row>
    <row r="1407" spans="1:68" x14ac:dyDescent="0.25">
      <c r="A1407" t="s">
        <v>2158</v>
      </c>
      <c r="B1407" t="s">
        <v>10948</v>
      </c>
      <c r="C1407" t="s">
        <v>55</v>
      </c>
      <c r="D1407">
        <v>403.56</v>
      </c>
      <c r="Y1407" t="s">
        <v>1884</v>
      </c>
      <c r="Z1407">
        <v>361.38</v>
      </c>
      <c r="AB1407" t="s">
        <v>2902</v>
      </c>
      <c r="AC1407">
        <v>107.91200000000001</v>
      </c>
      <c r="AE1407" t="s">
        <v>1849</v>
      </c>
      <c r="AF1407">
        <v>488.32599999999996</v>
      </c>
      <c r="AJ1407" t="s">
        <v>2902</v>
      </c>
      <c r="AK1407">
        <v>107.91200000000001</v>
      </c>
      <c r="AN1407" t="s">
        <v>1884</v>
      </c>
      <c r="AO1407">
        <v>361.38</v>
      </c>
      <c r="AQ1407" t="s">
        <v>1884</v>
      </c>
      <c r="AR1407">
        <v>361.38</v>
      </c>
      <c r="AV1407" t="s">
        <v>1884</v>
      </c>
      <c r="AW1407">
        <v>361.38</v>
      </c>
      <c r="BO1407" t="s">
        <v>12</v>
      </c>
      <c r="BP1407">
        <v>52.679999999999993</v>
      </c>
    </row>
    <row r="1408" spans="1:68" x14ac:dyDescent="0.25">
      <c r="C1408" t="s">
        <v>21</v>
      </c>
      <c r="D1408">
        <v>242.13600000000002</v>
      </c>
      <c r="Y1408" t="s">
        <v>364</v>
      </c>
      <c r="Z1408">
        <v>25.96</v>
      </c>
      <c r="AB1408" t="s">
        <v>1884</v>
      </c>
      <c r="AC1408">
        <v>361.38</v>
      </c>
      <c r="AE1408" t="s">
        <v>2048</v>
      </c>
      <c r="AF1408">
        <v>1685.2940000000001</v>
      </c>
      <c r="AJ1408" t="s">
        <v>1884</v>
      </c>
      <c r="AK1408">
        <v>361.38</v>
      </c>
      <c r="AN1408" t="s">
        <v>364</v>
      </c>
      <c r="AO1408">
        <v>25.96</v>
      </c>
      <c r="AQ1408" t="s">
        <v>364</v>
      </c>
      <c r="AR1408">
        <v>25.96</v>
      </c>
      <c r="AV1408" t="s">
        <v>364</v>
      </c>
      <c r="AW1408">
        <v>25.96</v>
      </c>
      <c r="BO1408" t="s">
        <v>12</v>
      </c>
      <c r="BP1408">
        <v>52.136000000000003</v>
      </c>
    </row>
    <row r="1409" spans="1:68" x14ac:dyDescent="0.25">
      <c r="A1409" t="s">
        <v>1579</v>
      </c>
      <c r="B1409" t="s">
        <v>10948</v>
      </c>
      <c r="C1409" t="s">
        <v>55</v>
      </c>
      <c r="D1409">
        <v>388.42999999999995</v>
      </c>
      <c r="Y1409" t="s">
        <v>476</v>
      </c>
      <c r="Z1409">
        <v>1184.0320000000002</v>
      </c>
      <c r="AB1409" t="s">
        <v>364</v>
      </c>
      <c r="AC1409">
        <v>25.96</v>
      </c>
      <c r="AE1409" t="s">
        <v>1332</v>
      </c>
      <c r="AF1409">
        <v>6695.8920000000007</v>
      </c>
      <c r="AJ1409" t="s">
        <v>364</v>
      </c>
      <c r="AK1409">
        <v>25.96</v>
      </c>
      <c r="AN1409" t="s">
        <v>476</v>
      </c>
      <c r="AO1409">
        <v>1184.0320000000002</v>
      </c>
      <c r="AQ1409" t="s">
        <v>476</v>
      </c>
      <c r="AR1409">
        <v>1184.0320000000002</v>
      </c>
      <c r="AV1409" t="s">
        <v>476</v>
      </c>
      <c r="AW1409">
        <v>1184.0320000000002</v>
      </c>
      <c r="BO1409" t="s">
        <v>12</v>
      </c>
      <c r="BP1409">
        <v>51.75</v>
      </c>
    </row>
    <row r="1410" spans="1:68" x14ac:dyDescent="0.25">
      <c r="C1410" t="s">
        <v>21</v>
      </c>
      <c r="D1410">
        <v>532.70400000000006</v>
      </c>
      <c r="Y1410" t="s">
        <v>327</v>
      </c>
      <c r="Z1410">
        <v>27.168000000000003</v>
      </c>
      <c r="AB1410" t="s">
        <v>476</v>
      </c>
      <c r="AC1410">
        <v>1184.0320000000002</v>
      </c>
      <c r="AE1410" t="s">
        <v>628</v>
      </c>
      <c r="AF1410">
        <v>377.53800000000007</v>
      </c>
      <c r="AJ1410" t="s">
        <v>476</v>
      </c>
      <c r="AK1410">
        <v>1184.0320000000002</v>
      </c>
      <c r="AN1410" t="s">
        <v>327</v>
      </c>
      <c r="AO1410">
        <v>27.168000000000003</v>
      </c>
      <c r="AQ1410" t="s">
        <v>327</v>
      </c>
      <c r="AR1410">
        <v>27.168000000000003</v>
      </c>
      <c r="AV1410" t="s">
        <v>327</v>
      </c>
      <c r="AW1410">
        <v>27.168000000000003</v>
      </c>
      <c r="BO1410" t="s">
        <v>12</v>
      </c>
      <c r="BP1410">
        <v>50.496000000000002</v>
      </c>
    </row>
    <row r="1411" spans="1:68" x14ac:dyDescent="0.25">
      <c r="A1411" t="s">
        <v>3007</v>
      </c>
      <c r="B1411" t="s">
        <v>10948</v>
      </c>
      <c r="C1411" t="s">
        <v>79</v>
      </c>
      <c r="D1411">
        <v>1.504</v>
      </c>
      <c r="Y1411" t="s">
        <v>3073</v>
      </c>
      <c r="Z1411">
        <v>329.94600000000008</v>
      </c>
      <c r="AB1411" t="s">
        <v>327</v>
      </c>
      <c r="AC1411">
        <v>27.168000000000003</v>
      </c>
      <c r="AE1411" t="s">
        <v>2187</v>
      </c>
      <c r="AF1411">
        <v>341.666</v>
      </c>
      <c r="AJ1411" t="s">
        <v>327</v>
      </c>
      <c r="AK1411">
        <v>27.168000000000003</v>
      </c>
      <c r="AN1411" t="s">
        <v>3073</v>
      </c>
      <c r="AO1411">
        <v>329.94600000000008</v>
      </c>
      <c r="AQ1411" t="s">
        <v>3073</v>
      </c>
      <c r="AR1411">
        <v>329.94600000000008</v>
      </c>
      <c r="AV1411" t="s">
        <v>3073</v>
      </c>
      <c r="AW1411">
        <v>329.94600000000008</v>
      </c>
      <c r="BO1411" t="s">
        <v>12</v>
      </c>
      <c r="BP1411">
        <v>48.44400000000001</v>
      </c>
    </row>
    <row r="1412" spans="1:68" x14ac:dyDescent="0.25">
      <c r="A1412" t="s">
        <v>721</v>
      </c>
      <c r="B1412" t="s">
        <v>10948</v>
      </c>
      <c r="C1412" t="s">
        <v>21</v>
      </c>
      <c r="D1412">
        <v>39.379999999999995</v>
      </c>
      <c r="Y1412" t="s">
        <v>1104</v>
      </c>
      <c r="Z1412">
        <v>884.00000000000011</v>
      </c>
      <c r="AB1412" t="s">
        <v>3073</v>
      </c>
      <c r="AC1412">
        <v>329.94600000000008</v>
      </c>
      <c r="AE1412" t="s">
        <v>100</v>
      </c>
      <c r="AF1412">
        <v>752.28600000000006</v>
      </c>
      <c r="AJ1412" t="s">
        <v>3073</v>
      </c>
      <c r="AK1412">
        <v>329.94600000000008</v>
      </c>
      <c r="AN1412" t="s">
        <v>1104</v>
      </c>
      <c r="AO1412">
        <v>884.00000000000011</v>
      </c>
      <c r="AQ1412" t="s">
        <v>1104</v>
      </c>
      <c r="AR1412">
        <v>884.00000000000011</v>
      </c>
      <c r="AV1412" t="s">
        <v>1104</v>
      </c>
      <c r="AW1412">
        <v>884.00000000000011</v>
      </c>
      <c r="BO1412" t="s">
        <v>12</v>
      </c>
      <c r="BP1412">
        <v>47.616</v>
      </c>
    </row>
    <row r="1413" spans="1:68" x14ac:dyDescent="0.25">
      <c r="A1413" t="s">
        <v>1539</v>
      </c>
      <c r="B1413" t="s">
        <v>10948</v>
      </c>
      <c r="C1413" t="s">
        <v>55</v>
      </c>
      <c r="D1413">
        <v>11.168000000000001</v>
      </c>
      <c r="Y1413" t="s">
        <v>878</v>
      </c>
      <c r="Z1413">
        <v>927.76800000000003</v>
      </c>
      <c r="AB1413" t="s">
        <v>1104</v>
      </c>
      <c r="AC1413">
        <v>884.00000000000011</v>
      </c>
      <c r="AE1413" t="s">
        <v>362</v>
      </c>
      <c r="AF1413">
        <v>6751.6020000000008</v>
      </c>
      <c r="AJ1413" t="s">
        <v>1104</v>
      </c>
      <c r="AK1413">
        <v>884.00000000000011</v>
      </c>
      <c r="AN1413" t="s">
        <v>878</v>
      </c>
      <c r="AO1413">
        <v>927.76800000000003</v>
      </c>
      <c r="AQ1413" t="s">
        <v>878</v>
      </c>
      <c r="AR1413">
        <v>927.76800000000003</v>
      </c>
      <c r="AV1413" t="s">
        <v>878</v>
      </c>
      <c r="AW1413">
        <v>927.76800000000003</v>
      </c>
      <c r="BO1413" t="s">
        <v>12</v>
      </c>
      <c r="BP1413">
        <v>47.616</v>
      </c>
    </row>
    <row r="1414" spans="1:68" x14ac:dyDescent="0.25">
      <c r="C1414" t="s">
        <v>79</v>
      </c>
      <c r="D1414">
        <v>16.752000000000002</v>
      </c>
      <c r="Y1414" t="s">
        <v>687</v>
      </c>
      <c r="Z1414">
        <v>565.38599999999997</v>
      </c>
      <c r="AB1414" t="s">
        <v>878</v>
      </c>
      <c r="AC1414">
        <v>927.76800000000003</v>
      </c>
      <c r="AE1414" t="s">
        <v>719</v>
      </c>
      <c r="AF1414">
        <v>22638.48</v>
      </c>
      <c r="AJ1414" t="s">
        <v>878</v>
      </c>
      <c r="AK1414">
        <v>927.76800000000003</v>
      </c>
      <c r="AN1414" t="s">
        <v>687</v>
      </c>
      <c r="AO1414">
        <v>565.38599999999997</v>
      </c>
      <c r="AQ1414" t="s">
        <v>687</v>
      </c>
      <c r="AR1414">
        <v>565.38599999999997</v>
      </c>
      <c r="AV1414" t="s">
        <v>687</v>
      </c>
      <c r="AW1414">
        <v>565.38599999999997</v>
      </c>
      <c r="BO1414" t="s">
        <v>12</v>
      </c>
      <c r="BP1414">
        <v>45.248000000000005</v>
      </c>
    </row>
    <row r="1415" spans="1:68" x14ac:dyDescent="0.25">
      <c r="C1415" t="s">
        <v>21</v>
      </c>
      <c r="D1415">
        <v>10.47</v>
      </c>
      <c r="Y1415" t="s">
        <v>1205</v>
      </c>
      <c r="Z1415">
        <v>73.151999999999987</v>
      </c>
      <c r="AB1415" t="s">
        <v>687</v>
      </c>
      <c r="AC1415">
        <v>565.38599999999997</v>
      </c>
      <c r="AE1415" t="s">
        <v>2660</v>
      </c>
      <c r="AF1415">
        <v>426.93000000000006</v>
      </c>
      <c r="AJ1415" t="s">
        <v>687</v>
      </c>
      <c r="AK1415">
        <v>565.38599999999997</v>
      </c>
      <c r="AN1415" t="s">
        <v>1205</v>
      </c>
      <c r="AO1415">
        <v>73.151999999999987</v>
      </c>
      <c r="AQ1415" t="s">
        <v>1205</v>
      </c>
      <c r="AR1415">
        <v>73.151999999999987</v>
      </c>
      <c r="AV1415" t="s">
        <v>1205</v>
      </c>
      <c r="AW1415">
        <v>73.151999999999987</v>
      </c>
      <c r="BO1415" t="s">
        <v>12</v>
      </c>
      <c r="BP1415">
        <v>44.783999999999999</v>
      </c>
    </row>
    <row r="1416" spans="1:68" x14ac:dyDescent="0.25">
      <c r="A1416" t="s">
        <v>1145</v>
      </c>
      <c r="B1416" t="s">
        <v>10948</v>
      </c>
      <c r="C1416" t="s">
        <v>79</v>
      </c>
      <c r="D1416">
        <v>38.664000000000001</v>
      </c>
      <c r="Y1416" t="s">
        <v>1577</v>
      </c>
      <c r="Z1416">
        <v>45.92</v>
      </c>
      <c r="AB1416" t="s">
        <v>1205</v>
      </c>
      <c r="AC1416">
        <v>73.151999999999987</v>
      </c>
      <c r="AE1416" t="s">
        <v>3242</v>
      </c>
      <c r="AF1416">
        <v>1379.92</v>
      </c>
      <c r="AJ1416" t="s">
        <v>1205</v>
      </c>
      <c r="AK1416">
        <v>73.151999999999987</v>
      </c>
      <c r="AN1416" t="s">
        <v>1577</v>
      </c>
      <c r="AO1416">
        <v>45.92</v>
      </c>
      <c r="AQ1416" t="s">
        <v>1577</v>
      </c>
      <c r="AR1416">
        <v>45.92</v>
      </c>
      <c r="AV1416" t="s">
        <v>1577</v>
      </c>
      <c r="AW1416">
        <v>45.92</v>
      </c>
      <c r="BO1416" t="s">
        <v>12</v>
      </c>
      <c r="BP1416">
        <v>44.76</v>
      </c>
    </row>
    <row r="1417" spans="1:68" x14ac:dyDescent="0.25">
      <c r="C1417" t="s">
        <v>12</v>
      </c>
      <c r="D1417">
        <v>10.74</v>
      </c>
      <c r="Y1417" t="s">
        <v>507</v>
      </c>
      <c r="Z1417">
        <v>47.080000000000005</v>
      </c>
      <c r="AB1417" t="s">
        <v>1577</v>
      </c>
      <c r="AC1417">
        <v>45.92</v>
      </c>
      <c r="AE1417" t="s">
        <v>107</v>
      </c>
      <c r="AF1417">
        <v>910.66200000000003</v>
      </c>
      <c r="AJ1417" t="s">
        <v>1577</v>
      </c>
      <c r="AK1417">
        <v>45.92</v>
      </c>
      <c r="AN1417" t="s">
        <v>507</v>
      </c>
      <c r="AO1417">
        <v>47.080000000000005</v>
      </c>
      <c r="AQ1417" t="s">
        <v>507</v>
      </c>
      <c r="AR1417">
        <v>47.080000000000005</v>
      </c>
      <c r="AV1417" t="s">
        <v>507</v>
      </c>
      <c r="AW1417">
        <v>47.080000000000005</v>
      </c>
      <c r="BO1417" t="s">
        <v>12</v>
      </c>
      <c r="BP1417">
        <v>42.599999999999994</v>
      </c>
    </row>
    <row r="1418" spans="1:68" x14ac:dyDescent="0.25">
      <c r="A1418" t="s">
        <v>1863</v>
      </c>
      <c r="B1418" t="s">
        <v>10948</v>
      </c>
      <c r="C1418" t="s">
        <v>55</v>
      </c>
      <c r="D1418">
        <v>5.3440000000000003</v>
      </c>
      <c r="Y1418" t="s">
        <v>2550</v>
      </c>
      <c r="Z1418">
        <v>29.4</v>
      </c>
      <c r="AB1418" t="s">
        <v>507</v>
      </c>
      <c r="AC1418">
        <v>47.080000000000005</v>
      </c>
      <c r="AE1418" t="s">
        <v>1345</v>
      </c>
      <c r="AF1418">
        <v>4180.5320000000002</v>
      </c>
      <c r="AJ1418" t="s">
        <v>507</v>
      </c>
      <c r="AK1418">
        <v>47.080000000000005</v>
      </c>
      <c r="AN1418" t="s">
        <v>2550</v>
      </c>
      <c r="AO1418">
        <v>29.4</v>
      </c>
      <c r="AQ1418" t="s">
        <v>2550</v>
      </c>
      <c r="AR1418">
        <v>29.4</v>
      </c>
      <c r="AV1418" t="s">
        <v>2550</v>
      </c>
      <c r="AW1418">
        <v>29.4</v>
      </c>
      <c r="BO1418" t="s">
        <v>12</v>
      </c>
      <c r="BP1418">
        <v>42.384</v>
      </c>
    </row>
    <row r="1419" spans="1:68" x14ac:dyDescent="0.25">
      <c r="C1419" t="s">
        <v>79</v>
      </c>
      <c r="D1419">
        <v>10.02</v>
      </c>
      <c r="Y1419" t="s">
        <v>662</v>
      </c>
      <c r="Z1419">
        <v>149.63199999999998</v>
      </c>
      <c r="AB1419" t="s">
        <v>2550</v>
      </c>
      <c r="AC1419">
        <v>29.4</v>
      </c>
      <c r="AE1419" t="s">
        <v>264</v>
      </c>
      <c r="AF1419">
        <v>516.53000000000009</v>
      </c>
      <c r="AJ1419" t="s">
        <v>2550</v>
      </c>
      <c r="AK1419">
        <v>29.4</v>
      </c>
      <c r="AN1419" t="s">
        <v>662</v>
      </c>
      <c r="AO1419">
        <v>149.63199999999998</v>
      </c>
      <c r="AQ1419" t="s">
        <v>662</v>
      </c>
      <c r="AR1419">
        <v>149.63199999999998</v>
      </c>
      <c r="AV1419" t="s">
        <v>662</v>
      </c>
      <c r="AW1419">
        <v>149.63199999999998</v>
      </c>
      <c r="BO1419" t="s">
        <v>12</v>
      </c>
      <c r="BP1419">
        <v>41.86</v>
      </c>
    </row>
    <row r="1420" spans="1:68" x14ac:dyDescent="0.25">
      <c r="A1420" t="s">
        <v>2866</v>
      </c>
      <c r="B1420" t="s">
        <v>10948</v>
      </c>
      <c r="C1420" t="s">
        <v>21</v>
      </c>
      <c r="D1420">
        <v>686.40000000000009</v>
      </c>
      <c r="Y1420" t="s">
        <v>611</v>
      </c>
      <c r="Z1420">
        <v>14.2</v>
      </c>
      <c r="AB1420" t="s">
        <v>662</v>
      </c>
      <c r="AC1420">
        <v>149.63199999999998</v>
      </c>
      <c r="AE1420" t="s">
        <v>1050</v>
      </c>
      <c r="AF1420">
        <v>2063.1400000000003</v>
      </c>
      <c r="AJ1420" t="s">
        <v>662</v>
      </c>
      <c r="AK1420">
        <v>149.63199999999998</v>
      </c>
      <c r="AN1420" t="s">
        <v>611</v>
      </c>
      <c r="AO1420">
        <v>14.2</v>
      </c>
      <c r="AQ1420" t="s">
        <v>611</v>
      </c>
      <c r="AR1420">
        <v>14.2</v>
      </c>
      <c r="AV1420" t="s">
        <v>611</v>
      </c>
      <c r="AW1420">
        <v>14.2</v>
      </c>
      <c r="BO1420" t="s">
        <v>12</v>
      </c>
      <c r="BP1420">
        <v>40.99</v>
      </c>
    </row>
    <row r="1421" spans="1:68" x14ac:dyDescent="0.25">
      <c r="A1421" t="s">
        <v>939</v>
      </c>
      <c r="B1421" t="s">
        <v>10948</v>
      </c>
      <c r="C1421" t="s">
        <v>21</v>
      </c>
      <c r="D1421">
        <v>179.99100000000004</v>
      </c>
      <c r="Y1421" t="s">
        <v>2870</v>
      </c>
      <c r="Z1421">
        <v>209.56800000000001</v>
      </c>
      <c r="AB1421" t="s">
        <v>611</v>
      </c>
      <c r="AC1421">
        <v>14.2</v>
      </c>
      <c r="AE1421" t="s">
        <v>2709</v>
      </c>
      <c r="AF1421">
        <v>213.48000000000002</v>
      </c>
      <c r="AJ1421" t="s">
        <v>611</v>
      </c>
      <c r="AK1421">
        <v>14.2</v>
      </c>
      <c r="AN1421" t="s">
        <v>2870</v>
      </c>
      <c r="AO1421">
        <v>209.56800000000001</v>
      </c>
      <c r="AQ1421" t="s">
        <v>2870</v>
      </c>
      <c r="AR1421">
        <v>209.56800000000001</v>
      </c>
      <c r="AV1421" t="s">
        <v>2870</v>
      </c>
      <c r="AW1421">
        <v>209.56800000000001</v>
      </c>
      <c r="BO1421" t="s">
        <v>12</v>
      </c>
      <c r="BP1421">
        <v>38.190000000000012</v>
      </c>
    </row>
    <row r="1422" spans="1:68" x14ac:dyDescent="0.25">
      <c r="A1422" t="s">
        <v>2836</v>
      </c>
      <c r="B1422" t="s">
        <v>10948</v>
      </c>
      <c r="C1422" t="s">
        <v>21</v>
      </c>
      <c r="D1422">
        <v>2233.6</v>
      </c>
      <c r="Y1422" t="s">
        <v>2729</v>
      </c>
      <c r="Z1422">
        <v>22.4</v>
      </c>
      <c r="AB1422" t="s">
        <v>2870</v>
      </c>
      <c r="AC1422">
        <v>209.56800000000001</v>
      </c>
      <c r="AE1422" t="s">
        <v>580</v>
      </c>
      <c r="AF1422">
        <v>882.10200000000009</v>
      </c>
      <c r="AJ1422" t="s">
        <v>2870</v>
      </c>
      <c r="AK1422">
        <v>209.56800000000001</v>
      </c>
      <c r="AN1422" t="s">
        <v>2729</v>
      </c>
      <c r="AO1422">
        <v>22.4</v>
      </c>
      <c r="AQ1422" t="s">
        <v>2729</v>
      </c>
      <c r="AR1422">
        <v>22.4</v>
      </c>
      <c r="AV1422" t="s">
        <v>2729</v>
      </c>
      <c r="AW1422">
        <v>22.4</v>
      </c>
      <c r="BO1422" t="s">
        <v>12</v>
      </c>
      <c r="BP1422">
        <v>38.088000000000001</v>
      </c>
    </row>
    <row r="1423" spans="1:68" x14ac:dyDescent="0.25">
      <c r="A1423" t="s">
        <v>2713</v>
      </c>
      <c r="B1423" t="s">
        <v>10948</v>
      </c>
      <c r="C1423" t="s">
        <v>55</v>
      </c>
      <c r="D1423">
        <v>1362.8999999999999</v>
      </c>
      <c r="Y1423" t="s">
        <v>2795</v>
      </c>
      <c r="Z1423">
        <v>209.66399999999999</v>
      </c>
      <c r="AB1423" t="s">
        <v>2729</v>
      </c>
      <c r="AC1423">
        <v>22.4</v>
      </c>
      <c r="AE1423" t="s">
        <v>1171</v>
      </c>
      <c r="AF1423">
        <v>1386.6899999999998</v>
      </c>
      <c r="AJ1423" t="s">
        <v>2729</v>
      </c>
      <c r="AK1423">
        <v>22.4</v>
      </c>
      <c r="AN1423" t="s">
        <v>2795</v>
      </c>
      <c r="AO1423">
        <v>209.66399999999999</v>
      </c>
      <c r="AQ1423" t="s">
        <v>2795</v>
      </c>
      <c r="AR1423">
        <v>209.66399999999999</v>
      </c>
      <c r="AV1423" t="s">
        <v>2795</v>
      </c>
      <c r="AW1423">
        <v>209.66399999999999</v>
      </c>
      <c r="BO1423" t="s">
        <v>12</v>
      </c>
      <c r="BP1423">
        <v>37.260000000000005</v>
      </c>
    </row>
    <row r="1424" spans="1:68" x14ac:dyDescent="0.25">
      <c r="A1424" t="s">
        <v>2705</v>
      </c>
      <c r="B1424" t="s">
        <v>10948</v>
      </c>
      <c r="C1424" t="s">
        <v>79</v>
      </c>
      <c r="D1424">
        <v>449.1</v>
      </c>
      <c r="Y1424" t="s">
        <v>1400</v>
      </c>
      <c r="Z1424">
        <v>30.8</v>
      </c>
      <c r="AB1424" t="s">
        <v>2795</v>
      </c>
      <c r="AC1424">
        <v>209.66399999999999</v>
      </c>
      <c r="AE1424" t="s">
        <v>323</v>
      </c>
      <c r="AF1424">
        <v>2252.4320000000002</v>
      </c>
      <c r="AJ1424" t="s">
        <v>2795</v>
      </c>
      <c r="AK1424">
        <v>209.66399999999999</v>
      </c>
      <c r="AN1424" t="s">
        <v>1400</v>
      </c>
      <c r="AO1424">
        <v>30.8</v>
      </c>
      <c r="AQ1424" t="s">
        <v>1400</v>
      </c>
      <c r="AR1424">
        <v>30.8</v>
      </c>
      <c r="AV1424" t="s">
        <v>1400</v>
      </c>
      <c r="AW1424">
        <v>30.8</v>
      </c>
      <c r="BO1424" t="s">
        <v>12</v>
      </c>
      <c r="BP1424">
        <v>36.240000000000009</v>
      </c>
    </row>
    <row r="1425" spans="1:68" x14ac:dyDescent="0.25">
      <c r="A1425" t="s">
        <v>3015</v>
      </c>
      <c r="B1425" t="s">
        <v>10948</v>
      </c>
      <c r="C1425" t="s">
        <v>21</v>
      </c>
      <c r="D1425">
        <v>7834.4000000000005</v>
      </c>
      <c r="Y1425" t="s">
        <v>351</v>
      </c>
      <c r="Z1425">
        <v>13</v>
      </c>
      <c r="AB1425" t="s">
        <v>1400</v>
      </c>
      <c r="AC1425">
        <v>30.8</v>
      </c>
      <c r="AE1425" t="s">
        <v>2432</v>
      </c>
      <c r="AF1425">
        <v>385.80000000000007</v>
      </c>
      <c r="AJ1425" t="s">
        <v>1400</v>
      </c>
      <c r="AK1425">
        <v>30.8</v>
      </c>
      <c r="AN1425" t="s">
        <v>351</v>
      </c>
      <c r="AO1425">
        <v>13</v>
      </c>
      <c r="AQ1425" t="s">
        <v>351</v>
      </c>
      <c r="AR1425">
        <v>13</v>
      </c>
      <c r="AV1425" t="s">
        <v>351</v>
      </c>
      <c r="AW1425">
        <v>13</v>
      </c>
      <c r="BO1425" t="s">
        <v>12</v>
      </c>
      <c r="BP1425">
        <v>36.192</v>
      </c>
    </row>
    <row r="1426" spans="1:68" x14ac:dyDescent="0.25">
      <c r="A1426" t="s">
        <v>561</v>
      </c>
      <c r="B1426" t="s">
        <v>10948</v>
      </c>
      <c r="C1426" t="s">
        <v>55</v>
      </c>
      <c r="D1426">
        <v>377.96999999999997</v>
      </c>
      <c r="Y1426" t="s">
        <v>1021</v>
      </c>
      <c r="Z1426">
        <v>13.86</v>
      </c>
      <c r="AB1426" t="s">
        <v>351</v>
      </c>
      <c r="AC1426">
        <v>13</v>
      </c>
      <c r="AE1426" t="s">
        <v>2995</v>
      </c>
      <c r="AF1426">
        <v>1391.4</v>
      </c>
      <c r="AJ1426" t="s">
        <v>351</v>
      </c>
      <c r="AK1426">
        <v>13</v>
      </c>
      <c r="AN1426" t="s">
        <v>1021</v>
      </c>
      <c r="AO1426">
        <v>13.86</v>
      </c>
      <c r="AQ1426" t="s">
        <v>1021</v>
      </c>
      <c r="AR1426">
        <v>13.86</v>
      </c>
      <c r="AV1426" t="s">
        <v>1021</v>
      </c>
      <c r="AW1426">
        <v>13.86</v>
      </c>
      <c r="BO1426" t="s">
        <v>12</v>
      </c>
      <c r="BP1426">
        <v>35.568000000000005</v>
      </c>
    </row>
    <row r="1427" spans="1:68" x14ac:dyDescent="0.25">
      <c r="C1427" t="s">
        <v>21</v>
      </c>
      <c r="D1427">
        <v>201.584</v>
      </c>
      <c r="Y1427" t="s">
        <v>1078</v>
      </c>
      <c r="Z1427">
        <v>4476.96</v>
      </c>
      <c r="AB1427" t="s">
        <v>1021</v>
      </c>
      <c r="AC1427">
        <v>13.86</v>
      </c>
      <c r="AE1427" t="s">
        <v>3095</v>
      </c>
      <c r="AF1427">
        <v>4268</v>
      </c>
      <c r="AJ1427" t="s">
        <v>1021</v>
      </c>
      <c r="AK1427">
        <v>13.86</v>
      </c>
      <c r="AN1427" t="s">
        <v>1078</v>
      </c>
      <c r="AO1427">
        <v>4476.96</v>
      </c>
      <c r="AQ1427" t="s">
        <v>1078</v>
      </c>
      <c r="AR1427">
        <v>4476.96</v>
      </c>
      <c r="AV1427" t="s">
        <v>1078</v>
      </c>
      <c r="AW1427">
        <v>4476.96</v>
      </c>
      <c r="BO1427" t="s">
        <v>12</v>
      </c>
      <c r="BP1427">
        <v>35.216000000000001</v>
      </c>
    </row>
    <row r="1428" spans="1:68" x14ac:dyDescent="0.25">
      <c r="A1428" t="s">
        <v>420</v>
      </c>
      <c r="B1428" t="s">
        <v>10948</v>
      </c>
      <c r="C1428" t="s">
        <v>79</v>
      </c>
      <c r="D1428">
        <v>579.13599999999997</v>
      </c>
      <c r="Y1428" t="s">
        <v>1648</v>
      </c>
      <c r="Z1428">
        <v>5906.5199999999995</v>
      </c>
      <c r="AB1428" t="s">
        <v>1078</v>
      </c>
      <c r="AC1428">
        <v>4476.96</v>
      </c>
      <c r="AE1428" t="s">
        <v>41</v>
      </c>
      <c r="AF1428">
        <v>2645.8040000000005</v>
      </c>
      <c r="AJ1428" t="s">
        <v>1078</v>
      </c>
      <c r="AK1428">
        <v>4476.96</v>
      </c>
      <c r="AN1428" t="s">
        <v>1648</v>
      </c>
      <c r="AO1428">
        <v>5906.5199999999995</v>
      </c>
      <c r="AQ1428" t="s">
        <v>1648</v>
      </c>
      <c r="AR1428">
        <v>5906.5199999999995</v>
      </c>
      <c r="AV1428" t="s">
        <v>1648</v>
      </c>
      <c r="AW1428">
        <v>5906.5199999999995</v>
      </c>
      <c r="BO1428" t="s">
        <v>12</v>
      </c>
      <c r="BP1428">
        <v>34.944000000000003</v>
      </c>
    </row>
    <row r="1429" spans="1:68" x14ac:dyDescent="0.25">
      <c r="C1429" t="s">
        <v>12</v>
      </c>
      <c r="D1429">
        <v>1556.4279999999999</v>
      </c>
      <c r="Y1429" t="s">
        <v>1326</v>
      </c>
      <c r="Z1429">
        <v>1219.8209999999999</v>
      </c>
      <c r="AB1429" t="s">
        <v>1648</v>
      </c>
      <c r="AC1429">
        <v>5906.5199999999995</v>
      </c>
      <c r="AE1429" t="s">
        <v>733</v>
      </c>
      <c r="AF1429">
        <v>224.93700000000004</v>
      </c>
      <c r="AJ1429" t="s">
        <v>1648</v>
      </c>
      <c r="AK1429">
        <v>5906.5199999999995</v>
      </c>
      <c r="AN1429" t="s">
        <v>1326</v>
      </c>
      <c r="AO1429">
        <v>1219.8209999999999</v>
      </c>
      <c r="AQ1429" t="s">
        <v>1326</v>
      </c>
      <c r="AR1429">
        <v>1219.8209999999999</v>
      </c>
      <c r="AV1429" t="s">
        <v>1326</v>
      </c>
      <c r="AW1429">
        <v>1219.8209999999999</v>
      </c>
      <c r="BO1429" t="s">
        <v>12</v>
      </c>
      <c r="BP1429">
        <v>34.860000000000007</v>
      </c>
    </row>
    <row r="1430" spans="1:68" x14ac:dyDescent="0.25">
      <c r="A1430" t="s">
        <v>2049</v>
      </c>
      <c r="B1430" t="s">
        <v>10948</v>
      </c>
      <c r="C1430" t="s">
        <v>21</v>
      </c>
      <c r="D1430">
        <v>48.58</v>
      </c>
      <c r="Y1430" t="s">
        <v>609</v>
      </c>
      <c r="Z1430">
        <v>754.73360000000002</v>
      </c>
      <c r="AB1430" t="s">
        <v>1326</v>
      </c>
      <c r="AC1430">
        <v>1219.8209999999999</v>
      </c>
      <c r="AE1430" t="s">
        <v>2106</v>
      </c>
      <c r="AF1430">
        <v>8209.0589999999993</v>
      </c>
      <c r="AJ1430" t="s">
        <v>1326</v>
      </c>
      <c r="AK1430">
        <v>1219.8209999999999</v>
      </c>
      <c r="AN1430" t="s">
        <v>609</v>
      </c>
      <c r="AO1430">
        <v>754.73360000000002</v>
      </c>
      <c r="AQ1430" t="s">
        <v>609</v>
      </c>
      <c r="AR1430">
        <v>754.73360000000002</v>
      </c>
      <c r="AV1430" t="s">
        <v>609</v>
      </c>
      <c r="AW1430">
        <v>754.73360000000002</v>
      </c>
      <c r="BO1430" t="s">
        <v>12</v>
      </c>
      <c r="BP1430">
        <v>32.54</v>
      </c>
    </row>
    <row r="1431" spans="1:68" x14ac:dyDescent="0.25">
      <c r="A1431" t="s">
        <v>2809</v>
      </c>
      <c r="B1431" t="s">
        <v>10948</v>
      </c>
      <c r="C1431" t="s">
        <v>79</v>
      </c>
      <c r="D1431">
        <v>245.82</v>
      </c>
      <c r="Y1431" t="s">
        <v>1931</v>
      </c>
      <c r="Z1431">
        <v>1064.624</v>
      </c>
      <c r="AB1431" t="s">
        <v>609</v>
      </c>
      <c r="AC1431">
        <v>754.73360000000002</v>
      </c>
      <c r="AE1431" t="s">
        <v>1686</v>
      </c>
      <c r="AF1431">
        <v>4952.6730000000007</v>
      </c>
      <c r="AJ1431" t="s">
        <v>609</v>
      </c>
      <c r="AK1431">
        <v>754.73360000000002</v>
      </c>
      <c r="AN1431" t="s">
        <v>1931</v>
      </c>
      <c r="AO1431">
        <v>1064.624</v>
      </c>
      <c r="AQ1431" t="s">
        <v>1931</v>
      </c>
      <c r="AR1431">
        <v>1064.624</v>
      </c>
      <c r="AV1431" t="s">
        <v>1931</v>
      </c>
      <c r="AW1431">
        <v>1064.624</v>
      </c>
      <c r="BO1431" t="s">
        <v>12</v>
      </c>
      <c r="BP1431">
        <v>31.744</v>
      </c>
    </row>
    <row r="1432" spans="1:68" x14ac:dyDescent="0.25">
      <c r="C1432" t="s">
        <v>21</v>
      </c>
      <c r="D1432">
        <v>163.88</v>
      </c>
      <c r="Y1432" t="s">
        <v>1933</v>
      </c>
      <c r="Z1432">
        <v>1909.8178000000003</v>
      </c>
      <c r="AB1432" t="s">
        <v>1931</v>
      </c>
      <c r="AC1432">
        <v>1064.624</v>
      </c>
      <c r="AE1432" t="s">
        <v>2615</v>
      </c>
      <c r="AF1432">
        <v>3354.8900000000003</v>
      </c>
      <c r="AJ1432" t="s">
        <v>1931</v>
      </c>
      <c r="AK1432">
        <v>1064.624</v>
      </c>
      <c r="AN1432" t="s">
        <v>1933</v>
      </c>
      <c r="AO1432">
        <v>1909.8178000000003</v>
      </c>
      <c r="AQ1432" t="s">
        <v>1933</v>
      </c>
      <c r="AR1432">
        <v>1909.8178000000003</v>
      </c>
      <c r="AV1432" t="s">
        <v>1933</v>
      </c>
      <c r="AW1432">
        <v>1909.8178000000003</v>
      </c>
      <c r="BO1432" t="s">
        <v>12</v>
      </c>
      <c r="BP1432">
        <v>31.4</v>
      </c>
    </row>
    <row r="1433" spans="1:68" x14ac:dyDescent="0.25">
      <c r="A1433" t="s">
        <v>1102</v>
      </c>
      <c r="B1433" t="s">
        <v>10948</v>
      </c>
      <c r="C1433" t="s">
        <v>12</v>
      </c>
      <c r="D1433">
        <v>339.92000000000007</v>
      </c>
      <c r="Y1433" t="s">
        <v>2887</v>
      </c>
      <c r="Z1433">
        <v>1368.2619999999999</v>
      </c>
      <c r="AB1433" t="s">
        <v>1933</v>
      </c>
      <c r="AC1433">
        <v>1909.8178000000003</v>
      </c>
      <c r="AE1433" t="s">
        <v>1120</v>
      </c>
      <c r="AF1433">
        <v>9917.64</v>
      </c>
      <c r="AJ1433" t="s">
        <v>1933</v>
      </c>
      <c r="AK1433">
        <v>1909.8178000000003</v>
      </c>
      <c r="AN1433" t="s">
        <v>2887</v>
      </c>
      <c r="AO1433">
        <v>1368.2619999999999</v>
      </c>
      <c r="AQ1433" t="s">
        <v>2887</v>
      </c>
      <c r="AR1433">
        <v>1368.2619999999999</v>
      </c>
      <c r="AV1433" t="s">
        <v>2887</v>
      </c>
      <c r="AW1433">
        <v>1368.2619999999999</v>
      </c>
      <c r="BO1433" t="s">
        <v>12</v>
      </c>
      <c r="BP1433">
        <v>31.36</v>
      </c>
    </row>
    <row r="1434" spans="1:68" x14ac:dyDescent="0.25">
      <c r="A1434" t="s">
        <v>2083</v>
      </c>
      <c r="B1434" t="s">
        <v>10948</v>
      </c>
      <c r="C1434" t="s">
        <v>79</v>
      </c>
      <c r="D1434">
        <v>523.91999999999996</v>
      </c>
      <c r="Y1434" t="s">
        <v>1604</v>
      </c>
      <c r="Z1434">
        <v>322.19200000000001</v>
      </c>
      <c r="AB1434" t="s">
        <v>2887</v>
      </c>
      <c r="AC1434">
        <v>1368.2619999999999</v>
      </c>
      <c r="AE1434" t="s">
        <v>753</v>
      </c>
      <c r="AF1434">
        <v>4297.6440000000002</v>
      </c>
      <c r="AJ1434" t="s">
        <v>2887</v>
      </c>
      <c r="AK1434">
        <v>1368.2619999999999</v>
      </c>
      <c r="AN1434" t="s">
        <v>1604</v>
      </c>
      <c r="AO1434">
        <v>322.19200000000001</v>
      </c>
      <c r="AQ1434" t="s">
        <v>1604</v>
      </c>
      <c r="AR1434">
        <v>322.19200000000001</v>
      </c>
      <c r="AV1434" t="s">
        <v>1604</v>
      </c>
      <c r="AW1434">
        <v>322.19200000000001</v>
      </c>
      <c r="BO1434" t="s">
        <v>12</v>
      </c>
      <c r="BP1434">
        <v>31.104000000000006</v>
      </c>
    </row>
    <row r="1435" spans="1:68" x14ac:dyDescent="0.25">
      <c r="A1435" t="s">
        <v>795</v>
      </c>
      <c r="B1435" t="s">
        <v>10948</v>
      </c>
      <c r="C1435" t="s">
        <v>55</v>
      </c>
      <c r="D1435">
        <v>241.96</v>
      </c>
      <c r="Y1435" t="s">
        <v>1913</v>
      </c>
      <c r="Z1435">
        <v>1427.683</v>
      </c>
      <c r="AB1435" t="s">
        <v>1604</v>
      </c>
      <c r="AC1435">
        <v>322.19200000000001</v>
      </c>
      <c r="AE1435" t="s">
        <v>40</v>
      </c>
      <c r="AF1435">
        <v>5098.1759999999995</v>
      </c>
      <c r="AJ1435" t="s">
        <v>1604</v>
      </c>
      <c r="AK1435">
        <v>322.19200000000001</v>
      </c>
      <c r="AN1435" t="s">
        <v>1913</v>
      </c>
      <c r="AO1435">
        <v>1427.683</v>
      </c>
      <c r="AQ1435" t="s">
        <v>1913</v>
      </c>
      <c r="AR1435">
        <v>1427.683</v>
      </c>
      <c r="AV1435" t="s">
        <v>1913</v>
      </c>
      <c r="AW1435">
        <v>1427.683</v>
      </c>
      <c r="BO1435" t="s">
        <v>12</v>
      </c>
      <c r="BP1435">
        <v>31.086000000000006</v>
      </c>
    </row>
    <row r="1436" spans="1:68" x14ac:dyDescent="0.25">
      <c r="C1436" t="s">
        <v>79</v>
      </c>
      <c r="D1436">
        <v>120.98</v>
      </c>
      <c r="Y1436" t="s">
        <v>1534</v>
      </c>
      <c r="Z1436">
        <v>1706.5080000000003</v>
      </c>
      <c r="AB1436" t="s">
        <v>1913</v>
      </c>
      <c r="AC1436">
        <v>1427.683</v>
      </c>
      <c r="AE1436" t="s">
        <v>2092</v>
      </c>
      <c r="AF1436">
        <v>479.72</v>
      </c>
      <c r="AJ1436" t="s">
        <v>1913</v>
      </c>
      <c r="AK1436">
        <v>1427.683</v>
      </c>
      <c r="AN1436" t="s">
        <v>1534</v>
      </c>
      <c r="AO1436">
        <v>1706.5080000000003</v>
      </c>
      <c r="AQ1436" t="s">
        <v>1534</v>
      </c>
      <c r="AR1436">
        <v>1706.5080000000003</v>
      </c>
      <c r="AV1436" t="s">
        <v>1534</v>
      </c>
      <c r="AW1436">
        <v>1706.5080000000003</v>
      </c>
      <c r="BO1436" t="s">
        <v>12</v>
      </c>
      <c r="BP1436">
        <v>29.56</v>
      </c>
    </row>
    <row r="1437" spans="1:68" x14ac:dyDescent="0.25">
      <c r="C1437" t="s">
        <v>21</v>
      </c>
      <c r="D1437">
        <v>205.666</v>
      </c>
      <c r="Y1437" t="s">
        <v>2001</v>
      </c>
      <c r="Z1437">
        <v>1014.1739999999999</v>
      </c>
      <c r="AB1437" t="s">
        <v>1534</v>
      </c>
      <c r="AC1437">
        <v>1706.5080000000003</v>
      </c>
      <c r="AE1437" t="s">
        <v>2542</v>
      </c>
      <c r="AF1437">
        <v>1089.9359999999999</v>
      </c>
      <c r="AJ1437" t="s">
        <v>1534</v>
      </c>
      <c r="AK1437">
        <v>1706.5080000000003</v>
      </c>
      <c r="AN1437" t="s">
        <v>2001</v>
      </c>
      <c r="AO1437">
        <v>1014.1739999999999</v>
      </c>
      <c r="AQ1437" t="s">
        <v>2001</v>
      </c>
      <c r="AR1437">
        <v>1014.1739999999999</v>
      </c>
      <c r="AV1437" t="s">
        <v>2001</v>
      </c>
      <c r="AW1437">
        <v>1014.1739999999999</v>
      </c>
      <c r="BO1437" t="s">
        <v>12</v>
      </c>
      <c r="BP1437">
        <v>28.752000000000006</v>
      </c>
    </row>
    <row r="1438" spans="1:68" x14ac:dyDescent="0.25">
      <c r="A1438" t="s">
        <v>2012</v>
      </c>
      <c r="B1438" t="s">
        <v>10948</v>
      </c>
      <c r="C1438" t="s">
        <v>79</v>
      </c>
      <c r="D1438">
        <v>301.46999999999997</v>
      </c>
      <c r="Y1438" t="s">
        <v>2329</v>
      </c>
      <c r="Z1438">
        <v>1875.0340000000001</v>
      </c>
      <c r="AB1438" t="s">
        <v>2001</v>
      </c>
      <c r="AC1438">
        <v>1014.1739999999999</v>
      </c>
      <c r="AE1438" t="s">
        <v>2376</v>
      </c>
      <c r="AF1438">
        <v>1229.7540000000001</v>
      </c>
      <c r="AJ1438" t="s">
        <v>2001</v>
      </c>
      <c r="AK1438">
        <v>1014.1739999999999</v>
      </c>
      <c r="AN1438" t="s">
        <v>2329</v>
      </c>
      <c r="AO1438">
        <v>1875.0340000000001</v>
      </c>
      <c r="AQ1438" t="s">
        <v>2329</v>
      </c>
      <c r="AR1438">
        <v>1875.0340000000001</v>
      </c>
      <c r="AV1438" t="s">
        <v>2329</v>
      </c>
      <c r="AW1438">
        <v>1875.0340000000001</v>
      </c>
      <c r="BO1438" t="s">
        <v>12</v>
      </c>
      <c r="BP1438">
        <v>27.86</v>
      </c>
    </row>
    <row r="1439" spans="1:68" x14ac:dyDescent="0.25">
      <c r="A1439" t="s">
        <v>1070</v>
      </c>
      <c r="B1439" t="s">
        <v>10948</v>
      </c>
      <c r="C1439" t="s">
        <v>79</v>
      </c>
      <c r="D1439">
        <v>530.35199999999998</v>
      </c>
      <c r="Y1439" t="s">
        <v>780</v>
      </c>
      <c r="Z1439">
        <v>2154.348</v>
      </c>
      <c r="AB1439" t="s">
        <v>2329</v>
      </c>
      <c r="AC1439">
        <v>1875.0340000000001</v>
      </c>
      <c r="AE1439" t="s">
        <v>176</v>
      </c>
      <c r="AF1439">
        <v>2730.1080000000002</v>
      </c>
      <c r="AJ1439" t="s">
        <v>2329</v>
      </c>
      <c r="AK1439">
        <v>1875.0340000000001</v>
      </c>
      <c r="AN1439" t="s">
        <v>780</v>
      </c>
      <c r="AO1439">
        <v>2154.348</v>
      </c>
      <c r="AQ1439" t="s">
        <v>780</v>
      </c>
      <c r="AR1439">
        <v>2154.348</v>
      </c>
      <c r="AV1439" t="s">
        <v>780</v>
      </c>
      <c r="AW1439">
        <v>2154.348</v>
      </c>
      <c r="BO1439" t="s">
        <v>12</v>
      </c>
      <c r="BP1439">
        <v>27.81</v>
      </c>
    </row>
    <row r="1440" spans="1:68" x14ac:dyDescent="0.25">
      <c r="A1440" t="s">
        <v>2297</v>
      </c>
      <c r="B1440" t="s">
        <v>10948</v>
      </c>
      <c r="C1440" t="s">
        <v>55</v>
      </c>
      <c r="D1440">
        <v>1913.3295999999998</v>
      </c>
      <c r="Y1440" t="s">
        <v>3162</v>
      </c>
      <c r="Z1440">
        <v>935.19719999999984</v>
      </c>
      <c r="AB1440" t="s">
        <v>780</v>
      </c>
      <c r="AC1440">
        <v>2154.348</v>
      </c>
      <c r="AE1440" t="s">
        <v>193</v>
      </c>
      <c r="AF1440">
        <v>1073.248</v>
      </c>
      <c r="AJ1440" t="s">
        <v>780</v>
      </c>
      <c r="AK1440">
        <v>2154.348</v>
      </c>
      <c r="AN1440" t="s">
        <v>3162</v>
      </c>
      <c r="AO1440">
        <v>935.19719999999984</v>
      </c>
      <c r="AQ1440" t="s">
        <v>3162</v>
      </c>
      <c r="AR1440">
        <v>935.19719999999984</v>
      </c>
      <c r="AV1440" t="s">
        <v>3162</v>
      </c>
      <c r="AW1440">
        <v>935.19719999999984</v>
      </c>
      <c r="BO1440" t="s">
        <v>12</v>
      </c>
      <c r="BP1440">
        <v>26.849999999999998</v>
      </c>
    </row>
    <row r="1441" spans="1:68" x14ac:dyDescent="0.25">
      <c r="A1441" t="s">
        <v>3030</v>
      </c>
      <c r="B1441" t="s">
        <v>10948</v>
      </c>
      <c r="C1441" t="s">
        <v>12</v>
      </c>
      <c r="D1441">
        <v>59.98</v>
      </c>
      <c r="Y1441" t="s">
        <v>2213</v>
      </c>
      <c r="Z1441">
        <v>163.49599999999998</v>
      </c>
      <c r="AB1441" t="s">
        <v>3162</v>
      </c>
      <c r="AC1441">
        <v>935.19719999999984</v>
      </c>
      <c r="AE1441" t="s">
        <v>477</v>
      </c>
      <c r="AF1441">
        <v>3028.6520000000005</v>
      </c>
      <c r="AJ1441" t="s">
        <v>3162</v>
      </c>
      <c r="AK1441">
        <v>935.19719999999984</v>
      </c>
      <c r="AN1441" t="s">
        <v>2213</v>
      </c>
      <c r="AO1441">
        <v>163.49599999999998</v>
      </c>
      <c r="AQ1441" t="s">
        <v>2213</v>
      </c>
      <c r="AR1441">
        <v>163.49599999999998</v>
      </c>
      <c r="AV1441" t="s">
        <v>2213</v>
      </c>
      <c r="AW1441">
        <v>163.49599999999998</v>
      </c>
      <c r="BO1441" t="s">
        <v>12</v>
      </c>
      <c r="BP1441">
        <v>25.92</v>
      </c>
    </row>
    <row r="1442" spans="1:68" x14ac:dyDescent="0.25">
      <c r="C1442" t="s">
        <v>21</v>
      </c>
      <c r="D1442">
        <v>71.975999999999999</v>
      </c>
      <c r="Y1442" t="s">
        <v>69</v>
      </c>
      <c r="Z1442">
        <v>272.88800000000003</v>
      </c>
      <c r="AB1442" t="s">
        <v>2213</v>
      </c>
      <c r="AC1442">
        <v>163.49599999999998</v>
      </c>
      <c r="AE1442" t="s">
        <v>1637</v>
      </c>
      <c r="AF1442">
        <v>1635.7960000000003</v>
      </c>
      <c r="AJ1442" t="s">
        <v>2213</v>
      </c>
      <c r="AK1442">
        <v>163.49599999999998</v>
      </c>
      <c r="AN1442" t="s">
        <v>69</v>
      </c>
      <c r="AO1442">
        <v>272.88800000000003</v>
      </c>
      <c r="AQ1442" t="s">
        <v>69</v>
      </c>
      <c r="AR1442">
        <v>272.88800000000003</v>
      </c>
      <c r="AV1442" t="s">
        <v>69</v>
      </c>
      <c r="AW1442">
        <v>272.88800000000003</v>
      </c>
      <c r="BO1442" t="s">
        <v>12</v>
      </c>
      <c r="BP1442">
        <v>25.92</v>
      </c>
    </row>
    <row r="1443" spans="1:68" x14ac:dyDescent="0.25">
      <c r="A1443" t="s">
        <v>352</v>
      </c>
      <c r="B1443" t="s">
        <v>10948</v>
      </c>
      <c r="C1443" t="s">
        <v>21</v>
      </c>
      <c r="D1443">
        <v>194.35200000000003</v>
      </c>
      <c r="Y1443" t="s">
        <v>3019</v>
      </c>
      <c r="Z1443">
        <v>153.51</v>
      </c>
      <c r="AB1443" t="s">
        <v>69</v>
      </c>
      <c r="AC1443">
        <v>272.88800000000003</v>
      </c>
      <c r="AE1443" t="s">
        <v>918</v>
      </c>
      <c r="AF1443">
        <v>194.68800000000002</v>
      </c>
      <c r="AJ1443" t="s">
        <v>69</v>
      </c>
      <c r="AK1443">
        <v>272.88800000000003</v>
      </c>
      <c r="AN1443" t="s">
        <v>3019</v>
      </c>
      <c r="AO1443">
        <v>153.51</v>
      </c>
      <c r="AQ1443" t="s">
        <v>3019</v>
      </c>
      <c r="AR1443">
        <v>153.51</v>
      </c>
      <c r="AV1443" t="s">
        <v>3019</v>
      </c>
      <c r="AW1443">
        <v>153.51</v>
      </c>
      <c r="BO1443" t="s">
        <v>12</v>
      </c>
      <c r="BP1443">
        <v>25.06</v>
      </c>
    </row>
    <row r="1444" spans="1:68" x14ac:dyDescent="0.25">
      <c r="A1444" t="s">
        <v>379</v>
      </c>
      <c r="B1444" t="s">
        <v>10948</v>
      </c>
      <c r="C1444" t="s">
        <v>79</v>
      </c>
      <c r="D1444">
        <v>75.48</v>
      </c>
      <c r="Y1444" t="s">
        <v>1127</v>
      </c>
      <c r="Z1444">
        <v>26.568000000000001</v>
      </c>
      <c r="AB1444" t="s">
        <v>3019</v>
      </c>
      <c r="AC1444">
        <v>153.51</v>
      </c>
      <c r="AE1444" t="s">
        <v>1209</v>
      </c>
      <c r="AF1444">
        <v>119.922</v>
      </c>
      <c r="AJ1444" t="s">
        <v>3019</v>
      </c>
      <c r="AK1444">
        <v>153.51</v>
      </c>
      <c r="AN1444" t="s">
        <v>1127</v>
      </c>
      <c r="AO1444">
        <v>26.568000000000001</v>
      </c>
      <c r="AQ1444" t="s">
        <v>1127</v>
      </c>
      <c r="AR1444">
        <v>26.568000000000001</v>
      </c>
      <c r="AV1444" t="s">
        <v>1127</v>
      </c>
      <c r="AW1444">
        <v>26.568000000000001</v>
      </c>
      <c r="BO1444" t="s">
        <v>12</v>
      </c>
      <c r="BP1444">
        <v>24.96</v>
      </c>
    </row>
    <row r="1445" spans="1:68" x14ac:dyDescent="0.25">
      <c r="C1445" t="s">
        <v>12</v>
      </c>
      <c r="D1445">
        <v>264.18</v>
      </c>
      <c r="Y1445" t="s">
        <v>1611</v>
      </c>
      <c r="Z1445">
        <v>110.25</v>
      </c>
      <c r="AB1445" t="s">
        <v>1127</v>
      </c>
      <c r="AC1445">
        <v>26.568000000000001</v>
      </c>
      <c r="AE1445" t="s">
        <v>1496</v>
      </c>
      <c r="AF1445">
        <v>179.01399999999998</v>
      </c>
      <c r="AJ1445" t="s">
        <v>1127</v>
      </c>
      <c r="AK1445">
        <v>26.568000000000001</v>
      </c>
      <c r="AN1445" t="s">
        <v>1611</v>
      </c>
      <c r="AO1445">
        <v>110.25</v>
      </c>
      <c r="AQ1445" t="s">
        <v>1611</v>
      </c>
      <c r="AR1445">
        <v>110.25</v>
      </c>
      <c r="AV1445" t="s">
        <v>1611</v>
      </c>
      <c r="AW1445">
        <v>110.25</v>
      </c>
      <c r="BO1445" t="s">
        <v>12</v>
      </c>
      <c r="BP1445">
        <v>24.1</v>
      </c>
    </row>
    <row r="1446" spans="1:68" x14ac:dyDescent="0.25">
      <c r="C1446" t="s">
        <v>21</v>
      </c>
      <c r="D1446">
        <v>113.22</v>
      </c>
      <c r="Y1446" t="s">
        <v>587</v>
      </c>
      <c r="Z1446">
        <v>22.880000000000003</v>
      </c>
      <c r="AB1446" t="s">
        <v>1611</v>
      </c>
      <c r="AC1446">
        <v>110.25</v>
      </c>
      <c r="AE1446" t="s">
        <v>1532</v>
      </c>
      <c r="AF1446">
        <v>40.320000000000007</v>
      </c>
      <c r="AJ1446" t="s">
        <v>1611</v>
      </c>
      <c r="AK1446">
        <v>110.25</v>
      </c>
      <c r="AN1446" t="s">
        <v>587</v>
      </c>
      <c r="AO1446">
        <v>22.880000000000003</v>
      </c>
      <c r="AQ1446" t="s">
        <v>587</v>
      </c>
      <c r="AR1446">
        <v>22.880000000000003</v>
      </c>
      <c r="AV1446" t="s">
        <v>587</v>
      </c>
      <c r="AW1446">
        <v>22.880000000000003</v>
      </c>
      <c r="BO1446" t="s">
        <v>12</v>
      </c>
      <c r="BP1446">
        <v>23.480000000000004</v>
      </c>
    </row>
    <row r="1447" spans="1:68" x14ac:dyDescent="0.25">
      <c r="A1447" t="s">
        <v>2603</v>
      </c>
      <c r="B1447" t="s">
        <v>10948</v>
      </c>
      <c r="C1447" t="s">
        <v>21</v>
      </c>
      <c r="D1447">
        <v>34.58</v>
      </c>
      <c r="Y1447" t="s">
        <v>2672</v>
      </c>
      <c r="Z1447">
        <v>2484.3000000000002</v>
      </c>
      <c r="AB1447" t="s">
        <v>587</v>
      </c>
      <c r="AC1447">
        <v>22.880000000000003</v>
      </c>
      <c r="AE1447" t="s">
        <v>774</v>
      </c>
      <c r="AF1447">
        <v>136.72800000000001</v>
      </c>
      <c r="AJ1447" t="s">
        <v>587</v>
      </c>
      <c r="AK1447">
        <v>22.880000000000003</v>
      </c>
      <c r="AN1447" t="s">
        <v>2672</v>
      </c>
      <c r="AO1447">
        <v>2484.3000000000002</v>
      </c>
      <c r="AQ1447" t="s">
        <v>2672</v>
      </c>
      <c r="AR1447">
        <v>2484.3000000000002</v>
      </c>
      <c r="AV1447" t="s">
        <v>2672</v>
      </c>
      <c r="AW1447">
        <v>2484.3000000000002</v>
      </c>
      <c r="BO1447" t="s">
        <v>12</v>
      </c>
      <c r="BP1447">
        <v>23.472000000000001</v>
      </c>
    </row>
    <row r="1448" spans="1:68" x14ac:dyDescent="0.25">
      <c r="A1448" t="s">
        <v>2440</v>
      </c>
      <c r="B1448" t="s">
        <v>10948</v>
      </c>
      <c r="C1448" t="s">
        <v>55</v>
      </c>
      <c r="D1448">
        <v>194.292</v>
      </c>
      <c r="Y1448" t="s">
        <v>413</v>
      </c>
      <c r="Z1448">
        <v>23.864000000000004</v>
      </c>
      <c r="AB1448" t="s">
        <v>2672</v>
      </c>
      <c r="AC1448">
        <v>2484.3000000000002</v>
      </c>
      <c r="AE1448" t="s">
        <v>814</v>
      </c>
      <c r="AF1448">
        <v>100.464</v>
      </c>
      <c r="AJ1448" t="s">
        <v>2672</v>
      </c>
      <c r="AK1448">
        <v>2484.3000000000002</v>
      </c>
      <c r="AN1448" t="s">
        <v>413</v>
      </c>
      <c r="AO1448">
        <v>23.864000000000004</v>
      </c>
      <c r="AQ1448" t="s">
        <v>413</v>
      </c>
      <c r="AR1448">
        <v>23.864000000000004</v>
      </c>
      <c r="AV1448" t="s">
        <v>413</v>
      </c>
      <c r="AW1448">
        <v>23.864000000000004</v>
      </c>
      <c r="BO1448" t="s">
        <v>12</v>
      </c>
      <c r="BP1448">
        <v>20.608000000000004</v>
      </c>
    </row>
    <row r="1449" spans="1:68" x14ac:dyDescent="0.25">
      <c r="C1449" t="s">
        <v>79</v>
      </c>
      <c r="D1449">
        <v>71.959999999999994</v>
      </c>
      <c r="Y1449" t="s">
        <v>1973</v>
      </c>
      <c r="Z1449">
        <v>390.66</v>
      </c>
      <c r="AB1449" t="s">
        <v>413</v>
      </c>
      <c r="AC1449">
        <v>23.864000000000004</v>
      </c>
      <c r="AE1449" t="s">
        <v>1511</v>
      </c>
      <c r="AF1449">
        <v>38.303999999999995</v>
      </c>
      <c r="AJ1449" t="s">
        <v>413</v>
      </c>
      <c r="AK1449">
        <v>23.864000000000004</v>
      </c>
      <c r="AN1449" t="s">
        <v>1973</v>
      </c>
      <c r="AO1449">
        <v>390.66</v>
      </c>
      <c r="AQ1449" t="s">
        <v>1973</v>
      </c>
      <c r="AR1449">
        <v>390.66</v>
      </c>
      <c r="AV1449" t="s">
        <v>1973</v>
      </c>
      <c r="AW1449">
        <v>390.66</v>
      </c>
      <c r="BO1449" t="s">
        <v>12</v>
      </c>
      <c r="BP1449">
        <v>20.239999999999998</v>
      </c>
    </row>
    <row r="1450" spans="1:68" x14ac:dyDescent="0.25">
      <c r="A1450" t="s">
        <v>1684</v>
      </c>
      <c r="B1450" t="s">
        <v>10948</v>
      </c>
      <c r="C1450" t="s">
        <v>12</v>
      </c>
      <c r="D1450">
        <v>73.2</v>
      </c>
      <c r="Y1450" t="s">
        <v>301</v>
      </c>
      <c r="Z1450">
        <v>316.48400000000004</v>
      </c>
      <c r="AB1450" t="s">
        <v>1973</v>
      </c>
      <c r="AC1450">
        <v>390.66</v>
      </c>
      <c r="AE1450" t="s">
        <v>869</v>
      </c>
      <c r="AF1450">
        <v>87.647999999999996</v>
      </c>
      <c r="AJ1450" t="s">
        <v>1973</v>
      </c>
      <c r="AK1450">
        <v>390.66</v>
      </c>
      <c r="AN1450" t="s">
        <v>301</v>
      </c>
      <c r="AO1450">
        <v>316.48400000000004</v>
      </c>
      <c r="AQ1450" t="s">
        <v>301</v>
      </c>
      <c r="AR1450">
        <v>316.48400000000004</v>
      </c>
      <c r="AV1450" t="s">
        <v>301</v>
      </c>
      <c r="AW1450">
        <v>316.48400000000004</v>
      </c>
      <c r="BO1450" t="s">
        <v>12</v>
      </c>
      <c r="BP1450">
        <v>19.440000000000001</v>
      </c>
    </row>
    <row r="1451" spans="1:68" x14ac:dyDescent="0.25">
      <c r="C1451" t="s">
        <v>21</v>
      </c>
      <c r="D1451">
        <v>73.2</v>
      </c>
      <c r="Y1451" t="s">
        <v>1089</v>
      </c>
      <c r="Z1451">
        <v>467.072</v>
      </c>
      <c r="AB1451" t="s">
        <v>301</v>
      </c>
      <c r="AC1451">
        <v>316.48400000000004</v>
      </c>
      <c r="AE1451" t="s">
        <v>1153</v>
      </c>
      <c r="AF1451">
        <v>209.30600000000004</v>
      </c>
      <c r="AJ1451" t="s">
        <v>301</v>
      </c>
      <c r="AK1451">
        <v>316.48400000000004</v>
      </c>
      <c r="AN1451" t="s">
        <v>1089</v>
      </c>
      <c r="AO1451">
        <v>467.072</v>
      </c>
      <c r="AQ1451" t="s">
        <v>1089</v>
      </c>
      <c r="AR1451">
        <v>467.072</v>
      </c>
      <c r="AV1451" t="s">
        <v>1089</v>
      </c>
      <c r="AW1451">
        <v>467.072</v>
      </c>
      <c r="BO1451" t="s">
        <v>12</v>
      </c>
      <c r="BP1451">
        <v>18.624000000000002</v>
      </c>
    </row>
    <row r="1452" spans="1:68" x14ac:dyDescent="0.25">
      <c r="A1452" t="s">
        <v>3127</v>
      </c>
      <c r="B1452" t="s">
        <v>10948</v>
      </c>
      <c r="C1452" t="s">
        <v>21</v>
      </c>
      <c r="D1452">
        <v>2396.4</v>
      </c>
      <c r="Y1452" t="s">
        <v>453</v>
      </c>
      <c r="Z1452">
        <v>357.94800000000004</v>
      </c>
      <c r="AB1452" t="s">
        <v>1089</v>
      </c>
      <c r="AC1452">
        <v>467.072</v>
      </c>
      <c r="AE1452" t="s">
        <v>2481</v>
      </c>
      <c r="AF1452">
        <v>422.63599999999997</v>
      </c>
      <c r="AJ1452" t="s">
        <v>1089</v>
      </c>
      <c r="AK1452">
        <v>467.072</v>
      </c>
      <c r="AN1452" t="s">
        <v>453</v>
      </c>
      <c r="AO1452">
        <v>357.94800000000004</v>
      </c>
      <c r="AQ1452" t="s">
        <v>453</v>
      </c>
      <c r="AR1452">
        <v>357.94800000000004</v>
      </c>
      <c r="AV1452" t="s">
        <v>453</v>
      </c>
      <c r="AW1452">
        <v>357.94800000000004</v>
      </c>
      <c r="BO1452" t="s">
        <v>12</v>
      </c>
      <c r="BP1452">
        <v>17.920000000000002</v>
      </c>
    </row>
    <row r="1453" spans="1:68" x14ac:dyDescent="0.25">
      <c r="A1453" t="s">
        <v>3246</v>
      </c>
      <c r="B1453" t="s">
        <v>10948</v>
      </c>
      <c r="C1453" t="s">
        <v>79</v>
      </c>
      <c r="D1453">
        <v>1349.85</v>
      </c>
      <c r="Y1453" t="s">
        <v>2349</v>
      </c>
      <c r="Z1453">
        <v>441.72799999999995</v>
      </c>
      <c r="AB1453" t="s">
        <v>453</v>
      </c>
      <c r="AC1453">
        <v>357.94800000000004</v>
      </c>
      <c r="AE1453" t="s">
        <v>1756</v>
      </c>
      <c r="AF1453">
        <v>5669.8739999999998</v>
      </c>
      <c r="AJ1453" t="s">
        <v>453</v>
      </c>
      <c r="AK1453">
        <v>357.94800000000004</v>
      </c>
      <c r="AN1453" t="s">
        <v>2349</v>
      </c>
      <c r="AO1453">
        <v>441.72799999999995</v>
      </c>
      <c r="AQ1453" t="s">
        <v>2349</v>
      </c>
      <c r="AR1453">
        <v>441.72799999999995</v>
      </c>
      <c r="AV1453" t="s">
        <v>2349</v>
      </c>
      <c r="AW1453">
        <v>441.72799999999995</v>
      </c>
      <c r="BO1453" t="s">
        <v>12</v>
      </c>
      <c r="BP1453">
        <v>17.220000000000006</v>
      </c>
    </row>
    <row r="1454" spans="1:68" x14ac:dyDescent="0.25">
      <c r="C1454" t="s">
        <v>21</v>
      </c>
      <c r="D1454">
        <v>269.97000000000003</v>
      </c>
      <c r="Y1454" t="s">
        <v>208</v>
      </c>
      <c r="Z1454">
        <v>210.91200000000001</v>
      </c>
      <c r="AB1454" t="s">
        <v>2349</v>
      </c>
      <c r="AC1454">
        <v>441.72799999999995</v>
      </c>
      <c r="AE1454" t="s">
        <v>498</v>
      </c>
      <c r="AF1454">
        <v>4119.7939999999999</v>
      </c>
      <c r="AJ1454" t="s">
        <v>2349</v>
      </c>
      <c r="AK1454">
        <v>441.72799999999995</v>
      </c>
      <c r="AN1454" t="s">
        <v>208</v>
      </c>
      <c r="AO1454">
        <v>210.91200000000001</v>
      </c>
      <c r="AQ1454" t="s">
        <v>208</v>
      </c>
      <c r="AR1454">
        <v>210.91200000000001</v>
      </c>
      <c r="AV1454" t="s">
        <v>208</v>
      </c>
      <c r="AW1454">
        <v>210.91200000000001</v>
      </c>
      <c r="BO1454" t="s">
        <v>12</v>
      </c>
      <c r="BP1454">
        <v>16.496000000000002</v>
      </c>
    </row>
    <row r="1455" spans="1:68" x14ac:dyDescent="0.25">
      <c r="A1455" t="s">
        <v>2046</v>
      </c>
      <c r="B1455" t="s">
        <v>10948</v>
      </c>
      <c r="C1455" t="s">
        <v>79</v>
      </c>
      <c r="D1455">
        <v>59.993999999999993</v>
      </c>
      <c r="Y1455" t="s">
        <v>1520</v>
      </c>
      <c r="Z1455">
        <v>4399.92</v>
      </c>
      <c r="AB1455" t="s">
        <v>208</v>
      </c>
      <c r="AC1455">
        <v>210.91200000000001</v>
      </c>
      <c r="AE1455" t="s">
        <v>3249</v>
      </c>
      <c r="AF1455">
        <v>575.81999999999994</v>
      </c>
      <c r="AJ1455" t="s">
        <v>208</v>
      </c>
      <c r="AK1455">
        <v>210.91200000000001</v>
      </c>
      <c r="AN1455" t="s">
        <v>1520</v>
      </c>
      <c r="AO1455">
        <v>4399.92</v>
      </c>
      <c r="AQ1455" t="s">
        <v>1520</v>
      </c>
      <c r="AR1455">
        <v>4399.92</v>
      </c>
      <c r="AV1455" t="s">
        <v>1520</v>
      </c>
      <c r="AW1455">
        <v>4399.92</v>
      </c>
      <c r="BO1455" t="s">
        <v>12</v>
      </c>
      <c r="BP1455">
        <v>15.42</v>
      </c>
    </row>
    <row r="1456" spans="1:68" x14ac:dyDescent="0.25">
      <c r="A1456" t="s">
        <v>1257</v>
      </c>
      <c r="B1456" t="s">
        <v>10948</v>
      </c>
      <c r="C1456" t="s">
        <v>55</v>
      </c>
      <c r="D1456">
        <v>538.89</v>
      </c>
      <c r="Y1456" t="s">
        <v>2630</v>
      </c>
      <c r="Z1456">
        <v>6399.8719999999994</v>
      </c>
      <c r="AB1456" t="s">
        <v>1520</v>
      </c>
      <c r="AC1456">
        <v>4399.92</v>
      </c>
      <c r="AE1456" t="s">
        <v>1178</v>
      </c>
      <c r="AF1456">
        <v>5999.9</v>
      </c>
      <c r="AJ1456" t="s">
        <v>1520</v>
      </c>
      <c r="AK1456">
        <v>4399.92</v>
      </c>
      <c r="AN1456" t="s">
        <v>2630</v>
      </c>
      <c r="AO1456">
        <v>6399.8719999999994</v>
      </c>
      <c r="AQ1456" t="s">
        <v>2630</v>
      </c>
      <c r="AR1456">
        <v>6399.8719999999994</v>
      </c>
      <c r="AV1456" t="s">
        <v>2630</v>
      </c>
      <c r="AW1456">
        <v>6399.8719999999994</v>
      </c>
      <c r="BO1456" t="s">
        <v>12</v>
      </c>
      <c r="BP1456">
        <v>14.73</v>
      </c>
    </row>
    <row r="1457" spans="1:68" x14ac:dyDescent="0.25">
      <c r="C1457" t="s">
        <v>79</v>
      </c>
      <c r="D1457">
        <v>235.15199999999999</v>
      </c>
      <c r="Y1457" t="s">
        <v>2384</v>
      </c>
      <c r="Z1457">
        <v>63.509999999999991</v>
      </c>
      <c r="AB1457" t="s">
        <v>2630</v>
      </c>
      <c r="AC1457">
        <v>6399.8719999999994</v>
      </c>
      <c r="AE1457" t="s">
        <v>2719</v>
      </c>
      <c r="AF1457">
        <v>11619.834000000001</v>
      </c>
      <c r="AJ1457" t="s">
        <v>2630</v>
      </c>
      <c r="AK1457">
        <v>6399.8719999999994</v>
      </c>
      <c r="AN1457" t="s">
        <v>2384</v>
      </c>
      <c r="AO1457">
        <v>63.509999999999991</v>
      </c>
      <c r="AQ1457" t="s">
        <v>2384</v>
      </c>
      <c r="AR1457">
        <v>63.509999999999991</v>
      </c>
      <c r="AV1457" t="s">
        <v>2384</v>
      </c>
      <c r="AW1457">
        <v>63.509999999999991</v>
      </c>
      <c r="BO1457" t="s">
        <v>12</v>
      </c>
      <c r="BP1457">
        <v>14.272</v>
      </c>
    </row>
    <row r="1458" spans="1:68" x14ac:dyDescent="0.25">
      <c r="A1458" t="s">
        <v>2078</v>
      </c>
      <c r="B1458" t="s">
        <v>10948</v>
      </c>
      <c r="C1458" t="s">
        <v>21</v>
      </c>
      <c r="D1458">
        <v>543.93600000000004</v>
      </c>
      <c r="Y1458" t="s">
        <v>3032</v>
      </c>
      <c r="Z1458">
        <v>2906.6280000000002</v>
      </c>
      <c r="AB1458" t="s">
        <v>2384</v>
      </c>
      <c r="AC1458">
        <v>63.509999999999991</v>
      </c>
      <c r="AE1458" t="s">
        <v>838</v>
      </c>
      <c r="AF1458">
        <v>3991.98</v>
      </c>
      <c r="AJ1458" t="s">
        <v>2384</v>
      </c>
      <c r="AK1458">
        <v>63.509999999999991</v>
      </c>
      <c r="AN1458" t="s">
        <v>3032</v>
      </c>
      <c r="AO1458">
        <v>2906.6280000000002</v>
      </c>
      <c r="AQ1458" t="s">
        <v>3032</v>
      </c>
      <c r="AR1458">
        <v>2906.6280000000002</v>
      </c>
      <c r="AV1458" t="s">
        <v>3032</v>
      </c>
      <c r="AW1458">
        <v>2906.6280000000002</v>
      </c>
      <c r="BO1458" t="s">
        <v>12</v>
      </c>
      <c r="BP1458">
        <v>13.89</v>
      </c>
    </row>
    <row r="1459" spans="1:68" x14ac:dyDescent="0.25">
      <c r="A1459" t="s">
        <v>2438</v>
      </c>
      <c r="B1459" t="s">
        <v>10948</v>
      </c>
      <c r="C1459" t="s">
        <v>21</v>
      </c>
      <c r="D1459">
        <v>211.16800000000001</v>
      </c>
      <c r="Y1459" t="s">
        <v>315</v>
      </c>
      <c r="Z1459">
        <v>347.31</v>
      </c>
      <c r="AB1459" t="s">
        <v>3032</v>
      </c>
      <c r="AC1459">
        <v>2906.6280000000002</v>
      </c>
      <c r="AE1459" t="s">
        <v>1069</v>
      </c>
      <c r="AF1459">
        <v>8959.8720000000012</v>
      </c>
      <c r="AJ1459" t="s">
        <v>3032</v>
      </c>
      <c r="AK1459">
        <v>2906.6280000000002</v>
      </c>
      <c r="AN1459" t="s">
        <v>315</v>
      </c>
      <c r="AO1459">
        <v>347.31</v>
      </c>
      <c r="AQ1459" t="s">
        <v>315</v>
      </c>
      <c r="AR1459">
        <v>347.31</v>
      </c>
      <c r="AV1459" t="s">
        <v>315</v>
      </c>
      <c r="AW1459">
        <v>347.31</v>
      </c>
      <c r="BO1459" t="s">
        <v>12</v>
      </c>
      <c r="BP1459">
        <v>13.08</v>
      </c>
    </row>
    <row r="1460" spans="1:68" x14ac:dyDescent="0.25">
      <c r="A1460" t="s">
        <v>1957</v>
      </c>
      <c r="B1460" t="s">
        <v>10948</v>
      </c>
      <c r="C1460" t="s">
        <v>12</v>
      </c>
      <c r="D1460">
        <v>1763.9100000000003</v>
      </c>
      <c r="Y1460" t="s">
        <v>2419</v>
      </c>
      <c r="Z1460">
        <v>3641.2740000000003</v>
      </c>
      <c r="AB1460" t="s">
        <v>315</v>
      </c>
      <c r="AC1460">
        <v>347.31</v>
      </c>
      <c r="AE1460" t="s">
        <v>1710</v>
      </c>
      <c r="AF1460">
        <v>61599.824000000001</v>
      </c>
      <c r="AJ1460" t="s">
        <v>315</v>
      </c>
      <c r="AK1460">
        <v>347.31</v>
      </c>
      <c r="AN1460" t="s">
        <v>2419</v>
      </c>
      <c r="AO1460">
        <v>3641.2740000000003</v>
      </c>
      <c r="AQ1460" t="s">
        <v>2419</v>
      </c>
      <c r="AR1460">
        <v>3641.2740000000003</v>
      </c>
      <c r="AV1460" t="s">
        <v>2419</v>
      </c>
      <c r="AW1460">
        <v>3641.2740000000003</v>
      </c>
      <c r="BO1460" t="s">
        <v>12</v>
      </c>
      <c r="BP1460">
        <v>12.84</v>
      </c>
    </row>
    <row r="1461" spans="1:68" x14ac:dyDescent="0.25">
      <c r="A1461" t="s">
        <v>2601</v>
      </c>
      <c r="B1461" t="s">
        <v>10948</v>
      </c>
      <c r="C1461" t="s">
        <v>55</v>
      </c>
      <c r="D1461">
        <v>449.97</v>
      </c>
      <c r="Y1461" t="s">
        <v>879</v>
      </c>
      <c r="Z1461">
        <v>56.164000000000001</v>
      </c>
      <c r="AB1461" t="s">
        <v>2419</v>
      </c>
      <c r="AC1461">
        <v>3641.2740000000003</v>
      </c>
      <c r="AE1461" t="s">
        <v>1133</v>
      </c>
      <c r="AF1461">
        <v>3959.9339999999997</v>
      </c>
      <c r="AJ1461" t="s">
        <v>2419</v>
      </c>
      <c r="AK1461">
        <v>3641.2740000000003</v>
      </c>
      <c r="AN1461" t="s">
        <v>879</v>
      </c>
      <c r="AO1461">
        <v>56.164000000000001</v>
      </c>
      <c r="AQ1461" t="s">
        <v>879</v>
      </c>
      <c r="AR1461">
        <v>56.164000000000001</v>
      </c>
      <c r="AV1461" t="s">
        <v>879</v>
      </c>
      <c r="AW1461">
        <v>56.164000000000001</v>
      </c>
      <c r="BO1461" t="s">
        <v>12</v>
      </c>
      <c r="BP1461">
        <v>12.768000000000001</v>
      </c>
    </row>
    <row r="1462" spans="1:68" x14ac:dyDescent="0.25">
      <c r="A1462" t="s">
        <v>923</v>
      </c>
      <c r="B1462" t="s">
        <v>10948</v>
      </c>
      <c r="C1462" t="s">
        <v>79</v>
      </c>
      <c r="D1462">
        <v>110.376</v>
      </c>
      <c r="Y1462" t="s">
        <v>1356</v>
      </c>
      <c r="Z1462">
        <v>117.58599999999998</v>
      </c>
      <c r="AB1462" t="s">
        <v>879</v>
      </c>
      <c r="AC1462">
        <v>56.164000000000001</v>
      </c>
      <c r="AE1462" t="s">
        <v>3028</v>
      </c>
      <c r="AF1462">
        <v>1007.979</v>
      </c>
      <c r="AJ1462" t="s">
        <v>879</v>
      </c>
      <c r="AK1462">
        <v>56.164000000000001</v>
      </c>
      <c r="AN1462" t="s">
        <v>1356</v>
      </c>
      <c r="AO1462">
        <v>117.58599999999998</v>
      </c>
      <c r="AQ1462" t="s">
        <v>1356</v>
      </c>
      <c r="AR1462">
        <v>117.58599999999998</v>
      </c>
      <c r="AV1462" t="s">
        <v>1356</v>
      </c>
      <c r="AW1462">
        <v>117.58599999999998</v>
      </c>
      <c r="BO1462" t="s">
        <v>12</v>
      </c>
      <c r="BP1462">
        <v>12.192</v>
      </c>
    </row>
    <row r="1463" spans="1:68" x14ac:dyDescent="0.25">
      <c r="C1463" t="s">
        <v>21</v>
      </c>
      <c r="D1463">
        <v>183.96</v>
      </c>
      <c r="Y1463" t="s">
        <v>2155</v>
      </c>
      <c r="Z1463">
        <v>75.492000000000004</v>
      </c>
      <c r="AB1463" t="s">
        <v>1356</v>
      </c>
      <c r="AC1463">
        <v>117.58599999999998</v>
      </c>
      <c r="AE1463" t="s">
        <v>331</v>
      </c>
      <c r="AF1463">
        <v>1555.75</v>
      </c>
      <c r="AJ1463" t="s">
        <v>1356</v>
      </c>
      <c r="AK1463">
        <v>117.58599999999998</v>
      </c>
      <c r="AN1463" t="s">
        <v>2155</v>
      </c>
      <c r="AO1463">
        <v>75.492000000000004</v>
      </c>
      <c r="AQ1463" t="s">
        <v>2155</v>
      </c>
      <c r="AR1463">
        <v>75.492000000000004</v>
      </c>
      <c r="AV1463" t="s">
        <v>2155</v>
      </c>
      <c r="AW1463">
        <v>75.492000000000004</v>
      </c>
      <c r="BO1463" t="s">
        <v>12</v>
      </c>
      <c r="BP1463">
        <v>11.880000000000003</v>
      </c>
    </row>
    <row r="1464" spans="1:68" x14ac:dyDescent="0.25">
      <c r="A1464" t="s">
        <v>511</v>
      </c>
      <c r="B1464" t="s">
        <v>10948</v>
      </c>
      <c r="C1464" t="s">
        <v>12</v>
      </c>
      <c r="D1464">
        <v>63.936000000000007</v>
      </c>
      <c r="Y1464" t="s">
        <v>1800</v>
      </c>
      <c r="Z1464">
        <v>4778.7659999999996</v>
      </c>
      <c r="AB1464" t="s">
        <v>2155</v>
      </c>
      <c r="AC1464">
        <v>75.492000000000004</v>
      </c>
      <c r="AE1464" t="s">
        <v>2258</v>
      </c>
      <c r="AF1464">
        <v>1426.8878000000002</v>
      </c>
      <c r="AJ1464" t="s">
        <v>2155</v>
      </c>
      <c r="AK1464">
        <v>75.492000000000004</v>
      </c>
      <c r="AN1464" t="s">
        <v>1800</v>
      </c>
      <c r="AO1464">
        <v>4778.7659999999996</v>
      </c>
      <c r="AQ1464" t="s">
        <v>1800</v>
      </c>
      <c r="AR1464">
        <v>4778.7659999999996</v>
      </c>
      <c r="AV1464" t="s">
        <v>1800</v>
      </c>
      <c r="AW1464">
        <v>4778.7659999999996</v>
      </c>
      <c r="BO1464" t="s">
        <v>12</v>
      </c>
      <c r="BP1464">
        <v>11.34</v>
      </c>
    </row>
    <row r="1465" spans="1:68" x14ac:dyDescent="0.25">
      <c r="A1465" t="s">
        <v>1554</v>
      </c>
      <c r="B1465" t="s">
        <v>10948</v>
      </c>
      <c r="C1465" t="s">
        <v>21</v>
      </c>
      <c r="D1465">
        <v>27.792000000000002</v>
      </c>
      <c r="Y1465" t="s">
        <v>3070</v>
      </c>
      <c r="Z1465">
        <v>71.25</v>
      </c>
      <c r="AB1465" t="s">
        <v>1800</v>
      </c>
      <c r="AC1465">
        <v>4778.7659999999996</v>
      </c>
      <c r="AE1465" t="s">
        <v>525</v>
      </c>
      <c r="AF1465">
        <v>1473.2982000000002</v>
      </c>
      <c r="AJ1465" t="s">
        <v>1800</v>
      </c>
      <c r="AK1465">
        <v>4778.7659999999996</v>
      </c>
      <c r="AN1465" t="s">
        <v>3070</v>
      </c>
      <c r="AO1465">
        <v>71.25</v>
      </c>
      <c r="AQ1465" t="s">
        <v>3070</v>
      </c>
      <c r="AR1465">
        <v>71.25</v>
      </c>
      <c r="AV1465" t="s">
        <v>3070</v>
      </c>
      <c r="AW1465">
        <v>71.25</v>
      </c>
      <c r="BO1465" t="s">
        <v>12</v>
      </c>
      <c r="BP1465">
        <v>11.277000000000001</v>
      </c>
    </row>
    <row r="1466" spans="1:68" x14ac:dyDescent="0.25">
      <c r="A1466" t="s">
        <v>1059</v>
      </c>
      <c r="B1466" t="s">
        <v>10948</v>
      </c>
      <c r="C1466" t="s">
        <v>55</v>
      </c>
      <c r="D1466">
        <v>1.7279999999999998</v>
      </c>
      <c r="Y1466" t="s">
        <v>495</v>
      </c>
      <c r="Z1466">
        <v>48.048000000000002</v>
      </c>
      <c r="AB1466" t="s">
        <v>3070</v>
      </c>
      <c r="AC1466">
        <v>71.25</v>
      </c>
      <c r="AE1466" t="s">
        <v>2245</v>
      </c>
      <c r="AF1466">
        <v>90.882000000000005</v>
      </c>
      <c r="AJ1466" t="s">
        <v>3070</v>
      </c>
      <c r="AK1466">
        <v>71.25</v>
      </c>
      <c r="AN1466" t="s">
        <v>495</v>
      </c>
      <c r="AO1466">
        <v>48.048000000000002</v>
      </c>
      <c r="AQ1466" t="s">
        <v>495</v>
      </c>
      <c r="AR1466">
        <v>48.048000000000002</v>
      </c>
      <c r="AV1466" t="s">
        <v>495</v>
      </c>
      <c r="AW1466">
        <v>48.048000000000002</v>
      </c>
      <c r="BO1466" t="s">
        <v>12</v>
      </c>
      <c r="BP1466">
        <v>11.16</v>
      </c>
    </row>
    <row r="1467" spans="1:68" x14ac:dyDescent="0.25">
      <c r="C1467" t="s">
        <v>79</v>
      </c>
      <c r="D1467">
        <v>1.7280000000000002</v>
      </c>
      <c r="Y1467" t="s">
        <v>2715</v>
      </c>
      <c r="Z1467">
        <v>1016.7919999999999</v>
      </c>
      <c r="AB1467" t="s">
        <v>495</v>
      </c>
      <c r="AC1467">
        <v>48.048000000000002</v>
      </c>
      <c r="AE1467" t="s">
        <v>2365</v>
      </c>
      <c r="AF1467">
        <v>649.37599999999998</v>
      </c>
      <c r="AJ1467" t="s">
        <v>495</v>
      </c>
      <c r="AK1467">
        <v>48.048000000000002</v>
      </c>
      <c r="AN1467" t="s">
        <v>2715</v>
      </c>
      <c r="AO1467">
        <v>1016.7919999999999</v>
      </c>
      <c r="AQ1467" t="s">
        <v>2715</v>
      </c>
      <c r="AR1467">
        <v>1016.7919999999999</v>
      </c>
      <c r="AV1467" t="s">
        <v>2715</v>
      </c>
      <c r="AW1467">
        <v>1016.7919999999999</v>
      </c>
      <c r="BO1467" t="s">
        <v>12</v>
      </c>
      <c r="BP1467">
        <v>10.74</v>
      </c>
    </row>
    <row r="1468" spans="1:68" x14ac:dyDescent="0.25">
      <c r="C1468" t="s">
        <v>21</v>
      </c>
      <c r="D1468">
        <v>5.1840000000000011</v>
      </c>
      <c r="Y1468" t="s">
        <v>2271</v>
      </c>
      <c r="Z1468">
        <v>93.248000000000005</v>
      </c>
      <c r="AB1468" t="s">
        <v>2715</v>
      </c>
      <c r="AC1468">
        <v>1016.7919999999999</v>
      </c>
      <c r="AE1468" t="s">
        <v>15</v>
      </c>
      <c r="AF1468">
        <v>1263.9569999999999</v>
      </c>
      <c r="AJ1468" t="s">
        <v>2715</v>
      </c>
      <c r="AK1468">
        <v>1016.7919999999999</v>
      </c>
      <c r="AN1468" t="s">
        <v>2271</v>
      </c>
      <c r="AO1468">
        <v>93.248000000000005</v>
      </c>
      <c r="AQ1468" t="s">
        <v>2271</v>
      </c>
      <c r="AR1468">
        <v>93.248000000000005</v>
      </c>
      <c r="AV1468" t="s">
        <v>2271</v>
      </c>
      <c r="AW1468">
        <v>93.248000000000005</v>
      </c>
      <c r="BO1468" t="s">
        <v>12</v>
      </c>
      <c r="BP1468">
        <v>10.528</v>
      </c>
    </row>
    <row r="1469" spans="1:68" x14ac:dyDescent="0.25">
      <c r="A1469" t="s">
        <v>1738</v>
      </c>
      <c r="B1469" t="s">
        <v>10948</v>
      </c>
      <c r="C1469" t="s">
        <v>12</v>
      </c>
      <c r="D1469">
        <v>91.474999999999994</v>
      </c>
      <c r="Y1469" t="s">
        <v>2680</v>
      </c>
      <c r="Z1469">
        <v>506.28</v>
      </c>
      <c r="AB1469" t="s">
        <v>2271</v>
      </c>
      <c r="AC1469">
        <v>93.248000000000005</v>
      </c>
      <c r="AE1469" t="s">
        <v>1456</v>
      </c>
      <c r="AF1469">
        <v>119.83299999999998</v>
      </c>
      <c r="AJ1469" t="s">
        <v>2271</v>
      </c>
      <c r="AK1469">
        <v>93.248000000000005</v>
      </c>
      <c r="AN1469" t="s">
        <v>2680</v>
      </c>
      <c r="AO1469">
        <v>506.28</v>
      </c>
      <c r="AQ1469" t="s">
        <v>2680</v>
      </c>
      <c r="AR1469">
        <v>506.28</v>
      </c>
      <c r="AV1469" t="s">
        <v>2680</v>
      </c>
      <c r="AW1469">
        <v>506.28</v>
      </c>
      <c r="BO1469" t="s">
        <v>12</v>
      </c>
      <c r="BP1469">
        <v>10.380000000000003</v>
      </c>
    </row>
    <row r="1470" spans="1:68" x14ac:dyDescent="0.25">
      <c r="A1470" t="s">
        <v>510</v>
      </c>
      <c r="B1470" t="s">
        <v>10948</v>
      </c>
      <c r="C1470" t="s">
        <v>55</v>
      </c>
      <c r="D1470">
        <v>44.847999999999992</v>
      </c>
      <c r="Y1470" t="s">
        <v>1067</v>
      </c>
      <c r="Z1470">
        <v>190.77200000000002</v>
      </c>
      <c r="AB1470" t="s">
        <v>2680</v>
      </c>
      <c r="AC1470">
        <v>506.28</v>
      </c>
      <c r="AE1470" t="s">
        <v>773</v>
      </c>
      <c r="AF1470">
        <v>748.86079999999993</v>
      </c>
      <c r="AJ1470" t="s">
        <v>2680</v>
      </c>
      <c r="AK1470">
        <v>506.28</v>
      </c>
      <c r="AN1470" t="s">
        <v>1067</v>
      </c>
      <c r="AO1470">
        <v>190.77200000000002</v>
      </c>
      <c r="AQ1470" t="s">
        <v>1067</v>
      </c>
      <c r="AR1470">
        <v>190.77200000000002</v>
      </c>
      <c r="AV1470" t="s">
        <v>1067</v>
      </c>
      <c r="AW1470">
        <v>190.77200000000002</v>
      </c>
      <c r="BO1470" t="s">
        <v>12</v>
      </c>
      <c r="BP1470">
        <v>10.08</v>
      </c>
    </row>
    <row r="1471" spans="1:68" x14ac:dyDescent="0.25">
      <c r="A1471" t="s">
        <v>411</v>
      </c>
      <c r="B1471" t="s">
        <v>10948</v>
      </c>
      <c r="C1471" t="s">
        <v>79</v>
      </c>
      <c r="D1471">
        <v>139.96</v>
      </c>
      <c r="Y1471" t="s">
        <v>2050</v>
      </c>
      <c r="Z1471">
        <v>251.4</v>
      </c>
      <c r="AB1471" t="s">
        <v>1067</v>
      </c>
      <c r="AC1471">
        <v>190.77200000000002</v>
      </c>
      <c r="AE1471" t="s">
        <v>2755</v>
      </c>
      <c r="AF1471">
        <v>3626.0056</v>
      </c>
      <c r="AJ1471" t="s">
        <v>1067</v>
      </c>
      <c r="AK1471">
        <v>190.77200000000002</v>
      </c>
      <c r="AN1471" t="s">
        <v>2050</v>
      </c>
      <c r="AO1471">
        <v>251.4</v>
      </c>
      <c r="AQ1471" t="s">
        <v>2050</v>
      </c>
      <c r="AR1471">
        <v>251.4</v>
      </c>
      <c r="AV1471" t="s">
        <v>2050</v>
      </c>
      <c r="AW1471">
        <v>251.4</v>
      </c>
      <c r="BO1471" t="s">
        <v>12</v>
      </c>
      <c r="BP1471">
        <v>9.8880000000000017</v>
      </c>
    </row>
    <row r="1472" spans="1:68" x14ac:dyDescent="0.25">
      <c r="A1472" t="s">
        <v>2698</v>
      </c>
      <c r="B1472" t="s">
        <v>10948</v>
      </c>
      <c r="C1472" t="s">
        <v>21</v>
      </c>
      <c r="D1472">
        <v>57.408000000000001</v>
      </c>
      <c r="Y1472" t="s">
        <v>875</v>
      </c>
      <c r="Z1472">
        <v>899.75000000000011</v>
      </c>
      <c r="AB1472" t="s">
        <v>2050</v>
      </c>
      <c r="AC1472">
        <v>251.4</v>
      </c>
      <c r="AE1472" t="s">
        <v>1026</v>
      </c>
      <c r="AF1472">
        <v>3603.288</v>
      </c>
      <c r="AJ1472" t="s">
        <v>2050</v>
      </c>
      <c r="AK1472">
        <v>251.4</v>
      </c>
      <c r="AN1472" t="s">
        <v>875</v>
      </c>
      <c r="AO1472">
        <v>899.75000000000011</v>
      </c>
      <c r="AQ1472" t="s">
        <v>875</v>
      </c>
      <c r="AR1472">
        <v>899.75000000000011</v>
      </c>
      <c r="AV1472" t="s">
        <v>875</v>
      </c>
      <c r="AW1472">
        <v>899.75000000000011</v>
      </c>
      <c r="BO1472" t="s">
        <v>12</v>
      </c>
      <c r="BP1472">
        <v>9.4499999999999993</v>
      </c>
    </row>
    <row r="1473" spans="1:68" x14ac:dyDescent="0.25">
      <c r="A1473" t="s">
        <v>382</v>
      </c>
      <c r="B1473" t="s">
        <v>10948</v>
      </c>
      <c r="C1473" t="s">
        <v>12</v>
      </c>
      <c r="D1473">
        <v>7.83</v>
      </c>
      <c r="Y1473" t="s">
        <v>832</v>
      </c>
      <c r="Z1473">
        <v>27.192</v>
      </c>
      <c r="AB1473" t="s">
        <v>875</v>
      </c>
      <c r="AC1473">
        <v>899.75000000000011</v>
      </c>
      <c r="AE1473" t="s">
        <v>2573</v>
      </c>
      <c r="AF1473">
        <v>729.23399999999992</v>
      </c>
      <c r="AJ1473" t="s">
        <v>875</v>
      </c>
      <c r="AK1473">
        <v>899.75000000000011</v>
      </c>
      <c r="AN1473" t="s">
        <v>832</v>
      </c>
      <c r="AO1473">
        <v>27.192</v>
      </c>
      <c r="AQ1473" t="s">
        <v>832</v>
      </c>
      <c r="AR1473">
        <v>27.192</v>
      </c>
      <c r="AV1473" t="s">
        <v>832</v>
      </c>
      <c r="AW1473">
        <v>27.192</v>
      </c>
      <c r="BO1473" t="s">
        <v>12</v>
      </c>
      <c r="BP1473">
        <v>9.2159999999999993</v>
      </c>
    </row>
    <row r="1474" spans="1:68" x14ac:dyDescent="0.25">
      <c r="A1474" t="s">
        <v>90</v>
      </c>
      <c r="B1474" t="s">
        <v>10948</v>
      </c>
      <c r="C1474" t="s">
        <v>55</v>
      </c>
      <c r="D1474">
        <v>70.56</v>
      </c>
      <c r="Y1474" t="s">
        <v>2738</v>
      </c>
      <c r="Z1474">
        <v>1489.3340000000001</v>
      </c>
      <c r="AB1474" t="s">
        <v>832</v>
      </c>
      <c r="AC1474">
        <v>27.192</v>
      </c>
      <c r="AE1474" t="s">
        <v>3068</v>
      </c>
      <c r="AF1474">
        <v>825.17399999999998</v>
      </c>
      <c r="AJ1474" t="s">
        <v>832</v>
      </c>
      <c r="AK1474">
        <v>27.192</v>
      </c>
      <c r="AN1474" t="s">
        <v>2738</v>
      </c>
      <c r="AO1474">
        <v>1489.3340000000001</v>
      </c>
      <c r="AQ1474" t="s">
        <v>2738</v>
      </c>
      <c r="AR1474">
        <v>1489.3340000000001</v>
      </c>
      <c r="AV1474" t="s">
        <v>2738</v>
      </c>
      <c r="AW1474">
        <v>1489.3340000000001</v>
      </c>
      <c r="BO1474" t="s">
        <v>12</v>
      </c>
      <c r="BP1474">
        <v>8.26</v>
      </c>
    </row>
    <row r="1475" spans="1:68" x14ac:dyDescent="0.25">
      <c r="C1475" t="s">
        <v>79</v>
      </c>
      <c r="D1475">
        <v>10.08</v>
      </c>
      <c r="Y1475" t="s">
        <v>3175</v>
      </c>
      <c r="Z1475">
        <v>250.92</v>
      </c>
      <c r="AB1475" t="s">
        <v>2738</v>
      </c>
      <c r="AC1475">
        <v>1489.3340000000001</v>
      </c>
      <c r="AE1475" t="s">
        <v>1087</v>
      </c>
      <c r="AF1475">
        <v>1436.2319999999997</v>
      </c>
      <c r="AJ1475" t="s">
        <v>2738</v>
      </c>
      <c r="AK1475">
        <v>1489.3340000000001</v>
      </c>
      <c r="AN1475" t="s">
        <v>3175</v>
      </c>
      <c r="AO1475">
        <v>250.92</v>
      </c>
      <c r="AQ1475" t="s">
        <v>3175</v>
      </c>
      <c r="AR1475">
        <v>250.92</v>
      </c>
      <c r="AV1475" t="s">
        <v>3175</v>
      </c>
      <c r="AW1475">
        <v>250.92</v>
      </c>
      <c r="BO1475" t="s">
        <v>12</v>
      </c>
      <c r="BP1475">
        <v>8.0820000000000007</v>
      </c>
    </row>
    <row r="1476" spans="1:68" x14ac:dyDescent="0.25">
      <c r="A1476" t="s">
        <v>1774</v>
      </c>
      <c r="B1476" t="s">
        <v>10948</v>
      </c>
      <c r="C1476" t="s">
        <v>55</v>
      </c>
      <c r="D1476">
        <v>37.224000000000004</v>
      </c>
      <c r="Y1476" t="s">
        <v>2753</v>
      </c>
      <c r="Z1476">
        <v>582.67600000000004</v>
      </c>
      <c r="AB1476" t="s">
        <v>3175</v>
      </c>
      <c r="AC1476">
        <v>250.92</v>
      </c>
      <c r="AE1476" t="s">
        <v>1681</v>
      </c>
      <c r="AF1476">
        <v>3317.7234999999996</v>
      </c>
      <c r="AJ1476" t="s">
        <v>3175</v>
      </c>
      <c r="AK1476">
        <v>250.92</v>
      </c>
      <c r="AN1476" t="s">
        <v>2753</v>
      </c>
      <c r="AO1476">
        <v>582.67600000000004</v>
      </c>
      <c r="AQ1476" t="s">
        <v>2753</v>
      </c>
      <c r="AR1476">
        <v>582.67600000000004</v>
      </c>
      <c r="AV1476" t="s">
        <v>2753</v>
      </c>
      <c r="AW1476">
        <v>582.67600000000004</v>
      </c>
      <c r="BO1476" t="s">
        <v>12</v>
      </c>
      <c r="BP1476">
        <v>7.98</v>
      </c>
    </row>
    <row r="1477" spans="1:68" x14ac:dyDescent="0.25">
      <c r="C1477" t="s">
        <v>21</v>
      </c>
      <c r="D1477">
        <v>139.59</v>
      </c>
      <c r="Y1477" t="s">
        <v>273</v>
      </c>
      <c r="Z1477">
        <v>483.4140000000001</v>
      </c>
      <c r="AB1477" t="s">
        <v>2753</v>
      </c>
      <c r="AC1477">
        <v>582.67600000000004</v>
      </c>
      <c r="AE1477" t="s">
        <v>1488</v>
      </c>
      <c r="AF1477">
        <v>3401.5999999999995</v>
      </c>
      <c r="AJ1477" t="s">
        <v>2753</v>
      </c>
      <c r="AK1477">
        <v>582.67600000000004</v>
      </c>
      <c r="AN1477" t="s">
        <v>273</v>
      </c>
      <c r="AO1477">
        <v>483.4140000000001</v>
      </c>
      <c r="AQ1477" t="s">
        <v>273</v>
      </c>
      <c r="AR1477">
        <v>483.4140000000001</v>
      </c>
      <c r="AV1477" t="s">
        <v>273</v>
      </c>
      <c r="AW1477">
        <v>483.4140000000001</v>
      </c>
      <c r="BO1477" t="s">
        <v>12</v>
      </c>
      <c r="BP1477">
        <v>7.89</v>
      </c>
    </row>
    <row r="1478" spans="1:68" x14ac:dyDescent="0.25">
      <c r="A1478" t="s">
        <v>459</v>
      </c>
      <c r="B1478" t="s">
        <v>10948</v>
      </c>
      <c r="C1478" t="s">
        <v>79</v>
      </c>
      <c r="D1478">
        <v>56.050000000000004</v>
      </c>
      <c r="Y1478" t="s">
        <v>1749</v>
      </c>
      <c r="Z1478">
        <v>151.536</v>
      </c>
      <c r="AB1478" t="s">
        <v>273</v>
      </c>
      <c r="AC1478">
        <v>483.4140000000001</v>
      </c>
      <c r="AE1478" t="s">
        <v>2674</v>
      </c>
      <c r="AF1478">
        <v>9544.7249999999985</v>
      </c>
      <c r="AJ1478" t="s">
        <v>273</v>
      </c>
      <c r="AK1478">
        <v>483.4140000000001</v>
      </c>
      <c r="AN1478" t="s">
        <v>1749</v>
      </c>
      <c r="AO1478">
        <v>151.536</v>
      </c>
      <c r="AQ1478" t="s">
        <v>1749</v>
      </c>
      <c r="AR1478">
        <v>151.536</v>
      </c>
      <c r="AV1478" t="s">
        <v>1749</v>
      </c>
      <c r="AW1478">
        <v>151.536</v>
      </c>
      <c r="BO1478" t="s">
        <v>12</v>
      </c>
      <c r="BP1478">
        <v>7.7640000000000011</v>
      </c>
    </row>
    <row r="1479" spans="1:68" x14ac:dyDescent="0.25">
      <c r="A1479" t="s">
        <v>1835</v>
      </c>
      <c r="B1479" t="s">
        <v>10948</v>
      </c>
      <c r="C1479" t="s">
        <v>12</v>
      </c>
      <c r="D1479">
        <v>64.704000000000008</v>
      </c>
      <c r="Y1479" t="s">
        <v>2019</v>
      </c>
      <c r="Z1479">
        <v>262.964</v>
      </c>
      <c r="AB1479" t="s">
        <v>1749</v>
      </c>
      <c r="AC1479">
        <v>151.536</v>
      </c>
      <c r="AE1479" t="s">
        <v>1549</v>
      </c>
      <c r="AF1479">
        <v>330.92399999999998</v>
      </c>
      <c r="AJ1479" t="s">
        <v>1749</v>
      </c>
      <c r="AK1479">
        <v>151.536</v>
      </c>
      <c r="AN1479" t="s">
        <v>2019</v>
      </c>
      <c r="AO1479">
        <v>262.964</v>
      </c>
      <c r="AQ1479" t="s">
        <v>2019</v>
      </c>
      <c r="AR1479">
        <v>262.964</v>
      </c>
      <c r="AV1479" t="s">
        <v>2019</v>
      </c>
      <c r="AW1479">
        <v>262.964</v>
      </c>
      <c r="BO1479" t="s">
        <v>12</v>
      </c>
      <c r="BP1479">
        <v>7.04</v>
      </c>
    </row>
    <row r="1480" spans="1:68" x14ac:dyDescent="0.25">
      <c r="A1480" t="s">
        <v>180</v>
      </c>
      <c r="B1480" t="s">
        <v>10948</v>
      </c>
      <c r="C1480" t="s">
        <v>55</v>
      </c>
      <c r="D1480">
        <v>38.922000000000004</v>
      </c>
      <c r="Y1480" t="s">
        <v>840</v>
      </c>
      <c r="Z1480">
        <v>200.16</v>
      </c>
      <c r="AB1480" t="s">
        <v>2019</v>
      </c>
      <c r="AC1480">
        <v>262.964</v>
      </c>
      <c r="AE1480" t="s">
        <v>825</v>
      </c>
      <c r="AF1480">
        <v>77.87</v>
      </c>
      <c r="AJ1480" t="s">
        <v>2019</v>
      </c>
      <c r="AK1480">
        <v>262.964</v>
      </c>
      <c r="AN1480" t="s">
        <v>840</v>
      </c>
      <c r="AO1480">
        <v>200.16</v>
      </c>
      <c r="AQ1480" t="s">
        <v>840</v>
      </c>
      <c r="AR1480">
        <v>200.16</v>
      </c>
      <c r="AV1480" t="s">
        <v>840</v>
      </c>
      <c r="AW1480">
        <v>200.16</v>
      </c>
      <c r="BO1480" t="s">
        <v>12</v>
      </c>
      <c r="BP1480">
        <v>6.6719999999999988</v>
      </c>
    </row>
    <row r="1481" spans="1:68" x14ac:dyDescent="0.25">
      <c r="C1481" t="s">
        <v>79</v>
      </c>
      <c r="D1481">
        <v>104.79</v>
      </c>
      <c r="Y1481" t="s">
        <v>2814</v>
      </c>
      <c r="Z1481">
        <v>37.932000000000002</v>
      </c>
      <c r="AB1481" t="s">
        <v>840</v>
      </c>
      <c r="AC1481">
        <v>200.16</v>
      </c>
      <c r="AE1481" t="s">
        <v>3145</v>
      </c>
      <c r="AF1481">
        <v>244.512</v>
      </c>
      <c r="AJ1481" t="s">
        <v>840</v>
      </c>
      <c r="AK1481">
        <v>200.16</v>
      </c>
      <c r="AN1481" t="s">
        <v>2814</v>
      </c>
      <c r="AO1481">
        <v>37.932000000000002</v>
      </c>
      <c r="AQ1481" t="s">
        <v>2814</v>
      </c>
      <c r="AR1481">
        <v>37.932000000000002</v>
      </c>
      <c r="AV1481" t="s">
        <v>2814</v>
      </c>
      <c r="AW1481">
        <v>37.932000000000002</v>
      </c>
      <c r="BO1481" t="s">
        <v>12</v>
      </c>
      <c r="BP1481">
        <v>6.46</v>
      </c>
    </row>
    <row r="1482" spans="1:68" x14ac:dyDescent="0.25">
      <c r="A1482" t="s">
        <v>1394</v>
      </c>
      <c r="B1482" t="s">
        <v>10948</v>
      </c>
      <c r="C1482" t="s">
        <v>79</v>
      </c>
      <c r="D1482">
        <v>409.91800000000001</v>
      </c>
      <c r="Y1482" t="s">
        <v>2393</v>
      </c>
      <c r="Z1482">
        <v>166.70400000000001</v>
      </c>
      <c r="AB1482" t="s">
        <v>2814</v>
      </c>
      <c r="AC1482">
        <v>37.932000000000002</v>
      </c>
      <c r="AE1482" t="s">
        <v>3253</v>
      </c>
      <c r="AF1482">
        <v>341.99100000000004</v>
      </c>
      <c r="AJ1482" t="s">
        <v>2814</v>
      </c>
      <c r="AK1482">
        <v>37.932000000000002</v>
      </c>
      <c r="AN1482" t="s">
        <v>2393</v>
      </c>
      <c r="AO1482">
        <v>166.70400000000001</v>
      </c>
      <c r="AQ1482" t="s">
        <v>2393</v>
      </c>
      <c r="AR1482">
        <v>166.70400000000001</v>
      </c>
      <c r="AV1482" t="s">
        <v>2393</v>
      </c>
      <c r="AW1482">
        <v>166.70400000000001</v>
      </c>
      <c r="BO1482" t="s">
        <v>12</v>
      </c>
      <c r="BP1482">
        <v>6.2640000000000002</v>
      </c>
    </row>
    <row r="1483" spans="1:68" x14ac:dyDescent="0.25">
      <c r="A1483" t="s">
        <v>2886</v>
      </c>
      <c r="B1483" t="s">
        <v>10948</v>
      </c>
      <c r="C1483" t="s">
        <v>55</v>
      </c>
      <c r="D1483">
        <v>109.95</v>
      </c>
      <c r="Y1483" t="s">
        <v>2758</v>
      </c>
      <c r="Z1483">
        <v>527.47200000000009</v>
      </c>
      <c r="AB1483" t="s">
        <v>2393</v>
      </c>
      <c r="AC1483">
        <v>166.70400000000001</v>
      </c>
      <c r="AE1483" t="s">
        <v>1350</v>
      </c>
      <c r="AF1483">
        <v>4859.8380000000006</v>
      </c>
      <c r="AJ1483" t="s">
        <v>2393</v>
      </c>
      <c r="AK1483">
        <v>166.70400000000001</v>
      </c>
      <c r="AN1483" t="s">
        <v>2758</v>
      </c>
      <c r="AO1483">
        <v>527.47200000000009</v>
      </c>
      <c r="AQ1483" t="s">
        <v>2758</v>
      </c>
      <c r="AR1483">
        <v>527.47200000000009</v>
      </c>
      <c r="AV1483" t="s">
        <v>2758</v>
      </c>
      <c r="AW1483">
        <v>527.47200000000009</v>
      </c>
      <c r="BO1483" t="s">
        <v>12</v>
      </c>
      <c r="BP1483">
        <v>5.8</v>
      </c>
    </row>
    <row r="1484" spans="1:68" x14ac:dyDescent="0.25">
      <c r="A1484" t="s">
        <v>1373</v>
      </c>
      <c r="B1484" t="s">
        <v>10948</v>
      </c>
      <c r="C1484" t="s">
        <v>21</v>
      </c>
      <c r="D1484">
        <v>156.79200000000003</v>
      </c>
      <c r="Y1484" t="s">
        <v>1427</v>
      </c>
      <c r="Z1484">
        <v>83.712000000000003</v>
      </c>
      <c r="AB1484" t="s">
        <v>2758</v>
      </c>
      <c r="AC1484">
        <v>527.47200000000009</v>
      </c>
      <c r="AE1484" t="s">
        <v>2787</v>
      </c>
      <c r="AF1484">
        <v>13.068</v>
      </c>
      <c r="AJ1484" t="s">
        <v>2758</v>
      </c>
      <c r="AK1484">
        <v>527.47200000000009</v>
      </c>
      <c r="AN1484" t="s">
        <v>1427</v>
      </c>
      <c r="AO1484">
        <v>83.712000000000003</v>
      </c>
      <c r="AQ1484" t="s">
        <v>1427</v>
      </c>
      <c r="AR1484">
        <v>83.712000000000003</v>
      </c>
      <c r="AV1484" t="s">
        <v>1427</v>
      </c>
      <c r="AW1484">
        <v>83.712000000000003</v>
      </c>
      <c r="BO1484" t="s">
        <v>12</v>
      </c>
      <c r="BP1484">
        <v>5.28</v>
      </c>
    </row>
    <row r="1485" spans="1:68" x14ac:dyDescent="0.25">
      <c r="A1485" t="s">
        <v>1949</v>
      </c>
      <c r="B1485" t="s">
        <v>10948</v>
      </c>
      <c r="C1485" t="s">
        <v>55</v>
      </c>
      <c r="D1485">
        <v>454.35</v>
      </c>
      <c r="Y1485" t="s">
        <v>3038</v>
      </c>
      <c r="Z1485">
        <v>72.8</v>
      </c>
      <c r="AB1485" t="s">
        <v>1427</v>
      </c>
      <c r="AC1485">
        <v>83.712000000000003</v>
      </c>
      <c r="AE1485" t="s">
        <v>3048</v>
      </c>
      <c r="AF1485">
        <v>12995.291500000001</v>
      </c>
      <c r="AJ1485" t="s">
        <v>1427</v>
      </c>
      <c r="AK1485">
        <v>83.712000000000003</v>
      </c>
      <c r="AN1485" t="s">
        <v>3038</v>
      </c>
      <c r="AO1485">
        <v>72.8</v>
      </c>
      <c r="AQ1485" t="s">
        <v>3038</v>
      </c>
      <c r="AR1485">
        <v>72.8</v>
      </c>
      <c r="AV1485" t="s">
        <v>3038</v>
      </c>
      <c r="AW1485">
        <v>72.8</v>
      </c>
      <c r="BO1485" t="s">
        <v>12</v>
      </c>
      <c r="BP1485">
        <v>5.08</v>
      </c>
    </row>
    <row r="1486" spans="1:68" x14ac:dyDescent="0.25">
      <c r="C1486" t="s">
        <v>12</v>
      </c>
      <c r="D1486">
        <v>104.85000000000001</v>
      </c>
      <c r="Y1486" t="s">
        <v>2702</v>
      </c>
      <c r="Z1486">
        <v>1952.43</v>
      </c>
      <c r="AB1486" t="s">
        <v>3038</v>
      </c>
      <c r="AC1486">
        <v>72.8</v>
      </c>
      <c r="AE1486" t="s">
        <v>1689</v>
      </c>
      <c r="AF1486">
        <v>6776.5620000000008</v>
      </c>
      <c r="AJ1486" t="s">
        <v>3038</v>
      </c>
      <c r="AK1486">
        <v>72.8</v>
      </c>
      <c r="AN1486" t="s">
        <v>2702</v>
      </c>
      <c r="AO1486">
        <v>1952.43</v>
      </c>
      <c r="AQ1486" t="s">
        <v>2702</v>
      </c>
      <c r="AR1486">
        <v>1952.43</v>
      </c>
      <c r="AV1486" t="s">
        <v>2702</v>
      </c>
      <c r="AW1486">
        <v>1952.43</v>
      </c>
      <c r="BO1486" t="s">
        <v>12</v>
      </c>
      <c r="BP1486">
        <v>4.7679999999999998</v>
      </c>
    </row>
    <row r="1487" spans="1:68" x14ac:dyDescent="0.25">
      <c r="A1487" t="s">
        <v>1850</v>
      </c>
      <c r="B1487" t="s">
        <v>10948</v>
      </c>
      <c r="C1487" t="s">
        <v>55</v>
      </c>
      <c r="D1487">
        <v>1649.75</v>
      </c>
      <c r="Y1487" t="s">
        <v>116</v>
      </c>
      <c r="Z1487">
        <v>3035.2079999999996</v>
      </c>
      <c r="AB1487" t="s">
        <v>2702</v>
      </c>
      <c r="AC1487">
        <v>1952.43</v>
      </c>
      <c r="AE1487" t="s">
        <v>443</v>
      </c>
      <c r="AF1487">
        <v>7242.7679999999991</v>
      </c>
      <c r="AJ1487" t="s">
        <v>2702</v>
      </c>
      <c r="AK1487">
        <v>1952.43</v>
      </c>
      <c r="AN1487" t="s">
        <v>116</v>
      </c>
      <c r="AO1487">
        <v>3035.2079999999996</v>
      </c>
      <c r="AQ1487" t="s">
        <v>116</v>
      </c>
      <c r="AR1487">
        <v>3035.2079999999996</v>
      </c>
      <c r="AV1487" t="s">
        <v>116</v>
      </c>
      <c r="AW1487">
        <v>3035.2079999999996</v>
      </c>
      <c r="BO1487" t="s">
        <v>12</v>
      </c>
      <c r="BP1487">
        <v>4.7039999999999997</v>
      </c>
    </row>
    <row r="1488" spans="1:68" x14ac:dyDescent="0.25">
      <c r="C1488" t="s">
        <v>12</v>
      </c>
      <c r="D1488">
        <v>1979.6999999999998</v>
      </c>
      <c r="Y1488" t="s">
        <v>1039</v>
      </c>
      <c r="Z1488">
        <v>520.07999999999993</v>
      </c>
      <c r="AB1488" t="s">
        <v>116</v>
      </c>
      <c r="AC1488">
        <v>3035.2079999999996</v>
      </c>
      <c r="AE1488" t="s">
        <v>766</v>
      </c>
      <c r="AF1488">
        <v>5634.9</v>
      </c>
      <c r="AJ1488" t="s">
        <v>116</v>
      </c>
      <c r="AK1488">
        <v>3035.2079999999996</v>
      </c>
      <c r="AN1488" t="s">
        <v>1039</v>
      </c>
      <c r="AO1488">
        <v>520.07999999999993</v>
      </c>
      <c r="AQ1488" t="s">
        <v>1039</v>
      </c>
      <c r="AR1488">
        <v>520.07999999999993</v>
      </c>
      <c r="AV1488" t="s">
        <v>1039</v>
      </c>
      <c r="AW1488">
        <v>520.07999999999993</v>
      </c>
      <c r="BO1488" t="s">
        <v>12</v>
      </c>
      <c r="BP1488">
        <v>4.4479999999999995</v>
      </c>
    </row>
    <row r="1489" spans="1:68" x14ac:dyDescent="0.25">
      <c r="C1489" t="s">
        <v>21</v>
      </c>
      <c r="D1489">
        <v>659.9</v>
      </c>
      <c r="Y1489" t="s">
        <v>981</v>
      </c>
      <c r="Z1489">
        <v>188.946</v>
      </c>
      <c r="AB1489" t="s">
        <v>1039</v>
      </c>
      <c r="AC1489">
        <v>520.07999999999993</v>
      </c>
      <c r="AE1489" t="s">
        <v>3215</v>
      </c>
      <c r="AF1489">
        <v>87.75</v>
      </c>
      <c r="AJ1489" t="s">
        <v>1039</v>
      </c>
      <c r="AK1489">
        <v>520.07999999999993</v>
      </c>
      <c r="AN1489" t="s">
        <v>981</v>
      </c>
      <c r="AO1489">
        <v>188.946</v>
      </c>
      <c r="AQ1489" t="s">
        <v>981</v>
      </c>
      <c r="AR1489">
        <v>188.946</v>
      </c>
      <c r="AV1489" t="s">
        <v>981</v>
      </c>
      <c r="AW1489">
        <v>188.946</v>
      </c>
      <c r="BO1489" t="s">
        <v>12</v>
      </c>
      <c r="BP1489">
        <v>4.338000000000001</v>
      </c>
    </row>
    <row r="1490" spans="1:68" x14ac:dyDescent="0.25">
      <c r="A1490" t="s">
        <v>1530</v>
      </c>
      <c r="B1490" t="s">
        <v>10948</v>
      </c>
      <c r="C1490" t="s">
        <v>55</v>
      </c>
      <c r="D1490">
        <v>359.6</v>
      </c>
      <c r="Y1490" t="s">
        <v>3109</v>
      </c>
      <c r="Z1490">
        <v>181.45600000000002</v>
      </c>
      <c r="AB1490" t="s">
        <v>981</v>
      </c>
      <c r="AC1490">
        <v>188.946</v>
      </c>
      <c r="AE1490" t="s">
        <v>444</v>
      </c>
      <c r="AF1490">
        <v>2241.8675000000003</v>
      </c>
      <c r="AJ1490" t="s">
        <v>981</v>
      </c>
      <c r="AK1490">
        <v>188.946</v>
      </c>
      <c r="AN1490" t="s">
        <v>3109</v>
      </c>
      <c r="AO1490">
        <v>181.45600000000002</v>
      </c>
      <c r="AQ1490" t="s">
        <v>3109</v>
      </c>
      <c r="AR1490">
        <v>181.45600000000002</v>
      </c>
      <c r="AV1490" t="s">
        <v>3109</v>
      </c>
      <c r="AW1490">
        <v>181.45600000000002</v>
      </c>
      <c r="BO1490" t="s">
        <v>12</v>
      </c>
      <c r="BP1490">
        <v>4.13</v>
      </c>
    </row>
    <row r="1491" spans="1:68" x14ac:dyDescent="0.25">
      <c r="A1491" t="s">
        <v>806</v>
      </c>
      <c r="B1491" t="s">
        <v>10948</v>
      </c>
      <c r="C1491" t="s">
        <v>55</v>
      </c>
      <c r="D1491">
        <v>258.69600000000003</v>
      </c>
      <c r="Y1491" t="s">
        <v>304</v>
      </c>
      <c r="Z1491">
        <v>234.46199999999999</v>
      </c>
      <c r="AB1491" t="s">
        <v>3109</v>
      </c>
      <c r="AC1491">
        <v>181.45600000000002</v>
      </c>
      <c r="AE1491" t="s">
        <v>2669</v>
      </c>
      <c r="AF1491">
        <v>1706.25</v>
      </c>
      <c r="AJ1491" t="s">
        <v>3109</v>
      </c>
      <c r="AK1491">
        <v>181.45600000000002</v>
      </c>
      <c r="AN1491" t="s">
        <v>304</v>
      </c>
      <c r="AO1491">
        <v>234.46199999999999</v>
      </c>
      <c r="AQ1491" t="s">
        <v>304</v>
      </c>
      <c r="AR1491">
        <v>234.46199999999999</v>
      </c>
      <c r="AV1491" t="s">
        <v>304</v>
      </c>
      <c r="AW1491">
        <v>234.46199999999999</v>
      </c>
      <c r="BO1491" t="s">
        <v>12</v>
      </c>
      <c r="BP1491">
        <v>3.9840000000000004</v>
      </c>
    </row>
    <row r="1492" spans="1:68" x14ac:dyDescent="0.25">
      <c r="C1492" t="s">
        <v>12</v>
      </c>
      <c r="D1492">
        <v>323.37</v>
      </c>
      <c r="Y1492" t="s">
        <v>2916</v>
      </c>
      <c r="Z1492">
        <v>110.59399999999999</v>
      </c>
      <c r="AB1492" t="s">
        <v>304</v>
      </c>
      <c r="AC1492">
        <v>234.46199999999999</v>
      </c>
      <c r="AE1492" t="s">
        <v>2163</v>
      </c>
      <c r="AF1492">
        <v>873.63599999999985</v>
      </c>
      <c r="AJ1492" t="s">
        <v>304</v>
      </c>
      <c r="AK1492">
        <v>234.46199999999999</v>
      </c>
      <c r="AN1492" t="s">
        <v>2916</v>
      </c>
      <c r="AO1492">
        <v>110.59399999999999</v>
      </c>
      <c r="AQ1492" t="s">
        <v>2916</v>
      </c>
      <c r="AR1492">
        <v>110.59399999999999</v>
      </c>
      <c r="AV1492" t="s">
        <v>2916</v>
      </c>
      <c r="AW1492">
        <v>110.59399999999999</v>
      </c>
      <c r="BO1492" t="s">
        <v>12</v>
      </c>
      <c r="BP1492">
        <v>3.762</v>
      </c>
    </row>
    <row r="1493" spans="1:68" x14ac:dyDescent="0.25">
      <c r="A1493" t="s">
        <v>1666</v>
      </c>
      <c r="B1493" t="s">
        <v>10948</v>
      </c>
      <c r="C1493" t="s">
        <v>12</v>
      </c>
      <c r="D1493">
        <v>1012.6800000000001</v>
      </c>
      <c r="Y1493" t="s">
        <v>1944</v>
      </c>
      <c r="Z1493">
        <v>60.032000000000011</v>
      </c>
      <c r="AB1493" t="s">
        <v>2916</v>
      </c>
      <c r="AC1493">
        <v>110.59399999999999</v>
      </c>
      <c r="AE1493" t="s">
        <v>1574</v>
      </c>
      <c r="AF1493">
        <v>618.56200000000013</v>
      </c>
      <c r="AJ1493" t="s">
        <v>2916</v>
      </c>
      <c r="AK1493">
        <v>110.59399999999999</v>
      </c>
      <c r="AN1493" t="s">
        <v>1944</v>
      </c>
      <c r="AO1493">
        <v>60.032000000000011</v>
      </c>
      <c r="AQ1493" t="s">
        <v>1944</v>
      </c>
      <c r="AR1493">
        <v>60.032000000000011</v>
      </c>
      <c r="AV1493" t="s">
        <v>1944</v>
      </c>
      <c r="AW1493">
        <v>60.032000000000011</v>
      </c>
      <c r="BO1493" t="s">
        <v>12</v>
      </c>
      <c r="BP1493">
        <v>3.2040000000000002</v>
      </c>
    </row>
    <row r="1494" spans="1:68" x14ac:dyDescent="0.25">
      <c r="A1494" t="s">
        <v>1452</v>
      </c>
      <c r="B1494" t="s">
        <v>10948</v>
      </c>
      <c r="C1494" t="s">
        <v>55</v>
      </c>
      <c r="D1494">
        <v>259.95999999999998</v>
      </c>
      <c r="Y1494" t="s">
        <v>2337</v>
      </c>
      <c r="Z1494">
        <v>173.82600000000002</v>
      </c>
      <c r="AB1494" t="s">
        <v>1944</v>
      </c>
      <c r="AC1494">
        <v>60.032000000000011</v>
      </c>
      <c r="AE1494" t="s">
        <v>1582</v>
      </c>
      <c r="AF1494">
        <v>496.24799999999993</v>
      </c>
      <c r="AJ1494" t="s">
        <v>1944</v>
      </c>
      <c r="AK1494">
        <v>60.032000000000011</v>
      </c>
      <c r="AN1494" t="s">
        <v>2337</v>
      </c>
      <c r="AO1494">
        <v>173.82600000000002</v>
      </c>
      <c r="AQ1494" t="s">
        <v>2337</v>
      </c>
      <c r="AR1494">
        <v>173.82600000000002</v>
      </c>
      <c r="AV1494" t="s">
        <v>2337</v>
      </c>
      <c r="AW1494">
        <v>173.82600000000002</v>
      </c>
      <c r="BO1494" t="s">
        <v>12</v>
      </c>
      <c r="BP1494">
        <v>2.9520000000000004</v>
      </c>
    </row>
    <row r="1495" spans="1:68" x14ac:dyDescent="0.25">
      <c r="C1495" t="s">
        <v>79</v>
      </c>
      <c r="D1495">
        <v>129.97999999999999</v>
      </c>
      <c r="Y1495" t="s">
        <v>129</v>
      </c>
      <c r="Z1495">
        <v>197.80199999999999</v>
      </c>
      <c r="AB1495" t="s">
        <v>2337</v>
      </c>
      <c r="AC1495">
        <v>173.82600000000002</v>
      </c>
      <c r="AE1495" t="s">
        <v>1630</v>
      </c>
      <c r="AF1495">
        <v>405.36</v>
      </c>
      <c r="AJ1495" t="s">
        <v>2337</v>
      </c>
      <c r="AK1495">
        <v>173.82600000000002</v>
      </c>
      <c r="AN1495" t="s">
        <v>129</v>
      </c>
      <c r="AO1495">
        <v>197.80199999999999</v>
      </c>
      <c r="AQ1495" t="s">
        <v>129</v>
      </c>
      <c r="AR1495">
        <v>197.80199999999999</v>
      </c>
      <c r="AV1495" t="s">
        <v>129</v>
      </c>
      <c r="AW1495">
        <v>197.80199999999999</v>
      </c>
      <c r="BO1495" t="s">
        <v>12</v>
      </c>
      <c r="BP1495">
        <v>2.9460000000000006</v>
      </c>
    </row>
    <row r="1496" spans="1:68" x14ac:dyDescent="0.25">
      <c r="A1496" t="s">
        <v>2447</v>
      </c>
      <c r="B1496" t="s">
        <v>10948</v>
      </c>
      <c r="C1496" t="s">
        <v>79</v>
      </c>
      <c r="D1496">
        <v>247.18799999999999</v>
      </c>
      <c r="Y1496" t="s">
        <v>2534</v>
      </c>
      <c r="Z1496">
        <v>334.36800000000005</v>
      </c>
      <c r="AB1496" t="s">
        <v>129</v>
      </c>
      <c r="AC1496">
        <v>197.80199999999999</v>
      </c>
      <c r="AE1496" t="s">
        <v>1691</v>
      </c>
      <c r="AF1496">
        <v>533.36799999999994</v>
      </c>
      <c r="AJ1496" t="s">
        <v>129</v>
      </c>
      <c r="AK1496">
        <v>197.80199999999999</v>
      </c>
      <c r="AN1496" t="s">
        <v>2534</v>
      </c>
      <c r="AO1496">
        <v>334.36800000000005</v>
      </c>
      <c r="AQ1496" t="s">
        <v>2534</v>
      </c>
      <c r="AR1496">
        <v>334.36800000000005</v>
      </c>
      <c r="AV1496" t="s">
        <v>2534</v>
      </c>
      <c r="AW1496">
        <v>334.36800000000005</v>
      </c>
      <c r="BO1496" t="s">
        <v>12</v>
      </c>
      <c r="BP1496">
        <v>2.2140000000000004</v>
      </c>
    </row>
    <row r="1497" spans="1:68" x14ac:dyDescent="0.25">
      <c r="A1497" t="s">
        <v>2291</v>
      </c>
      <c r="B1497" t="s">
        <v>10948</v>
      </c>
      <c r="C1497" t="s">
        <v>55</v>
      </c>
      <c r="D1497">
        <v>106.05</v>
      </c>
      <c r="Y1497" t="s">
        <v>2966</v>
      </c>
      <c r="Z1497">
        <v>65.296000000000006</v>
      </c>
      <c r="AB1497" t="s">
        <v>2534</v>
      </c>
      <c r="AC1497">
        <v>334.36800000000005</v>
      </c>
      <c r="AE1497" t="s">
        <v>1846</v>
      </c>
      <c r="AF1497">
        <v>297.98999999999995</v>
      </c>
      <c r="AJ1497" t="s">
        <v>2534</v>
      </c>
      <c r="AK1497">
        <v>334.36800000000005</v>
      </c>
      <c r="AN1497" t="s">
        <v>2966</v>
      </c>
      <c r="AO1497">
        <v>65.296000000000006</v>
      </c>
      <c r="AQ1497" t="s">
        <v>2966</v>
      </c>
      <c r="AR1497">
        <v>65.296000000000006</v>
      </c>
      <c r="AV1497" t="s">
        <v>2966</v>
      </c>
      <c r="AW1497">
        <v>65.296000000000006</v>
      </c>
      <c r="BM1497" t="s">
        <v>3254</v>
      </c>
      <c r="BN1497" t="s">
        <v>10948</v>
      </c>
      <c r="BO1497" t="s">
        <v>21</v>
      </c>
      <c r="BP1497">
        <v>703.71</v>
      </c>
    </row>
    <row r="1498" spans="1:68" x14ac:dyDescent="0.25">
      <c r="C1498" t="s">
        <v>79</v>
      </c>
      <c r="D1498">
        <v>109.08000000000001</v>
      </c>
      <c r="Y1498" t="s">
        <v>3045</v>
      </c>
      <c r="Z1498">
        <v>46.592000000000006</v>
      </c>
      <c r="AB1498" t="s">
        <v>2966</v>
      </c>
      <c r="AC1498">
        <v>65.296000000000006</v>
      </c>
      <c r="AE1498" t="s">
        <v>1176</v>
      </c>
      <c r="AF1498">
        <v>1166.44</v>
      </c>
      <c r="AJ1498" t="s">
        <v>2966</v>
      </c>
      <c r="AK1498">
        <v>65.296000000000006</v>
      </c>
      <c r="AN1498" t="s">
        <v>3045</v>
      </c>
      <c r="AO1498">
        <v>46.592000000000006</v>
      </c>
      <c r="AQ1498" t="s">
        <v>3045</v>
      </c>
      <c r="AR1498">
        <v>46.592000000000006</v>
      </c>
      <c r="AV1498" t="s">
        <v>3045</v>
      </c>
      <c r="AW1498">
        <v>46.592000000000006</v>
      </c>
      <c r="BM1498" t="s">
        <v>1212</v>
      </c>
      <c r="BN1498" t="s">
        <v>10948</v>
      </c>
      <c r="BO1498" t="s">
        <v>21</v>
      </c>
      <c r="BP1498">
        <v>99.9</v>
      </c>
    </row>
    <row r="1499" spans="1:68" x14ac:dyDescent="0.25">
      <c r="A1499" t="s">
        <v>50</v>
      </c>
      <c r="B1499" t="s">
        <v>10948</v>
      </c>
      <c r="C1499" t="s">
        <v>79</v>
      </c>
      <c r="D1499">
        <v>45.576000000000001</v>
      </c>
      <c r="Y1499" t="s">
        <v>230</v>
      </c>
      <c r="Z1499">
        <v>72.707999999999998</v>
      </c>
      <c r="AB1499" t="s">
        <v>3045</v>
      </c>
      <c r="AC1499">
        <v>46.592000000000006</v>
      </c>
      <c r="AE1499" t="s">
        <v>245</v>
      </c>
      <c r="AF1499">
        <v>523.59</v>
      </c>
      <c r="AJ1499" t="s">
        <v>3045</v>
      </c>
      <c r="AK1499">
        <v>46.592000000000006</v>
      </c>
      <c r="AN1499" t="s">
        <v>230</v>
      </c>
      <c r="AO1499">
        <v>72.707999999999998</v>
      </c>
      <c r="AQ1499" t="s">
        <v>230</v>
      </c>
      <c r="AR1499">
        <v>72.707999999999998</v>
      </c>
      <c r="AV1499" t="s">
        <v>230</v>
      </c>
      <c r="AW1499">
        <v>72.707999999999998</v>
      </c>
      <c r="BM1499" t="s">
        <v>1838</v>
      </c>
      <c r="BN1499" t="s">
        <v>10948</v>
      </c>
      <c r="BO1499" t="s">
        <v>21</v>
      </c>
      <c r="BP1499">
        <v>38.880000000000003</v>
      </c>
    </row>
    <row r="1500" spans="1:68" x14ac:dyDescent="0.25">
      <c r="C1500" t="s">
        <v>12</v>
      </c>
      <c r="D1500">
        <v>113.94</v>
      </c>
      <c r="Y1500" t="s">
        <v>2281</v>
      </c>
      <c r="Z1500">
        <v>211.00799999999998</v>
      </c>
      <c r="AB1500" t="s">
        <v>230</v>
      </c>
      <c r="AC1500">
        <v>72.707999999999998</v>
      </c>
      <c r="AE1500" t="s">
        <v>1952</v>
      </c>
      <c r="AF1500">
        <v>342.55</v>
      </c>
      <c r="AJ1500" t="s">
        <v>230</v>
      </c>
      <c r="AK1500">
        <v>72.707999999999998</v>
      </c>
      <c r="AN1500" t="s">
        <v>2281</v>
      </c>
      <c r="AO1500">
        <v>211.00799999999998</v>
      </c>
      <c r="AQ1500" t="s">
        <v>2281</v>
      </c>
      <c r="AR1500">
        <v>211.00799999999998</v>
      </c>
      <c r="AV1500" t="s">
        <v>2281</v>
      </c>
      <c r="AW1500">
        <v>211.00799999999998</v>
      </c>
      <c r="BM1500" t="s">
        <v>3177</v>
      </c>
      <c r="BN1500" t="s">
        <v>10948</v>
      </c>
      <c r="BO1500" t="s">
        <v>21</v>
      </c>
      <c r="BP1500">
        <v>51.84</v>
      </c>
    </row>
    <row r="1501" spans="1:68" x14ac:dyDescent="0.25">
      <c r="C1501" t="s">
        <v>21</v>
      </c>
      <c r="D1501">
        <v>28.484999999999999</v>
      </c>
      <c r="Y1501" t="s">
        <v>2296</v>
      </c>
      <c r="Z1501">
        <v>6594.9540000000006</v>
      </c>
      <c r="AB1501" t="s">
        <v>2281</v>
      </c>
      <c r="AC1501">
        <v>211.00799999999998</v>
      </c>
      <c r="AE1501" t="s">
        <v>1843</v>
      </c>
      <c r="AF1501">
        <v>14.98</v>
      </c>
      <c r="AJ1501" t="s">
        <v>2281</v>
      </c>
      <c r="AK1501">
        <v>211.00799999999998</v>
      </c>
      <c r="AN1501" t="s">
        <v>2296</v>
      </c>
      <c r="AO1501">
        <v>6594.9540000000006</v>
      </c>
      <c r="AQ1501" t="s">
        <v>2296</v>
      </c>
      <c r="AR1501">
        <v>6594.9540000000006</v>
      </c>
      <c r="AV1501" t="s">
        <v>2296</v>
      </c>
      <c r="AW1501">
        <v>6594.9540000000006</v>
      </c>
      <c r="BM1501" t="s">
        <v>2323</v>
      </c>
      <c r="BN1501" t="s">
        <v>10948</v>
      </c>
      <c r="BO1501" t="s">
        <v>21</v>
      </c>
      <c r="BP1501">
        <v>66.096000000000004</v>
      </c>
    </row>
    <row r="1502" spans="1:68" x14ac:dyDescent="0.25">
      <c r="A1502" t="s">
        <v>191</v>
      </c>
      <c r="B1502" t="s">
        <v>10948</v>
      </c>
      <c r="C1502" t="s">
        <v>12</v>
      </c>
      <c r="D1502">
        <v>10.199999999999999</v>
      </c>
      <c r="Y1502" t="s">
        <v>2016</v>
      </c>
      <c r="Z1502">
        <v>275.07600000000002</v>
      </c>
      <c r="AB1502" t="s">
        <v>2296</v>
      </c>
      <c r="AC1502">
        <v>6594.9540000000006</v>
      </c>
      <c r="AE1502" t="s">
        <v>91</v>
      </c>
      <c r="AF1502">
        <v>59.489999999999995</v>
      </c>
      <c r="AJ1502" t="s">
        <v>2296</v>
      </c>
      <c r="AK1502">
        <v>6594.9540000000006</v>
      </c>
      <c r="AN1502" t="s">
        <v>2016</v>
      </c>
      <c r="AO1502">
        <v>275.07600000000002</v>
      </c>
      <c r="AQ1502" t="s">
        <v>2016</v>
      </c>
      <c r="AR1502">
        <v>275.07600000000002</v>
      </c>
      <c r="AV1502" t="s">
        <v>2016</v>
      </c>
      <c r="AW1502">
        <v>275.07600000000002</v>
      </c>
      <c r="BM1502" t="s">
        <v>2773</v>
      </c>
      <c r="BN1502" t="s">
        <v>10948</v>
      </c>
      <c r="BO1502" t="s">
        <v>21</v>
      </c>
      <c r="BP1502">
        <v>19.440000000000001</v>
      </c>
    </row>
    <row r="1503" spans="1:68" x14ac:dyDescent="0.25">
      <c r="C1503" t="s">
        <v>21</v>
      </c>
      <c r="D1503">
        <v>10.199999999999999</v>
      </c>
      <c r="Y1503" t="s">
        <v>2861</v>
      </c>
      <c r="Z1503">
        <v>293.7</v>
      </c>
      <c r="AB1503" t="s">
        <v>2016</v>
      </c>
      <c r="AC1503">
        <v>275.07600000000002</v>
      </c>
      <c r="AE1503" t="s">
        <v>564</v>
      </c>
      <c r="AF1503">
        <v>389.70000000000005</v>
      </c>
      <c r="AJ1503" t="s">
        <v>2016</v>
      </c>
      <c r="AK1503">
        <v>275.07600000000002</v>
      </c>
      <c r="AN1503" t="s">
        <v>2861</v>
      </c>
      <c r="AO1503">
        <v>293.7</v>
      </c>
      <c r="AQ1503" t="s">
        <v>2861</v>
      </c>
      <c r="AR1503">
        <v>293.7</v>
      </c>
      <c r="AV1503" t="s">
        <v>2861</v>
      </c>
      <c r="AW1503">
        <v>293.7</v>
      </c>
      <c r="BM1503" t="s">
        <v>2047</v>
      </c>
      <c r="BN1503" t="s">
        <v>10948</v>
      </c>
      <c r="BO1503" t="s">
        <v>21</v>
      </c>
      <c r="BP1503">
        <v>45.36</v>
      </c>
    </row>
    <row r="1504" spans="1:68" x14ac:dyDescent="0.25">
      <c r="A1504" t="s">
        <v>667</v>
      </c>
      <c r="B1504" t="s">
        <v>10948</v>
      </c>
      <c r="C1504" t="s">
        <v>55</v>
      </c>
      <c r="D1504">
        <v>359.97600000000006</v>
      </c>
      <c r="Y1504" t="s">
        <v>5929</v>
      </c>
      <c r="Z1504">
        <v>1686.8119999999999</v>
      </c>
      <c r="AB1504" t="s">
        <v>2861</v>
      </c>
      <c r="AC1504">
        <v>293.7</v>
      </c>
      <c r="AE1504" t="s">
        <v>2184</v>
      </c>
      <c r="AF1504">
        <v>171.04</v>
      </c>
      <c r="AJ1504" t="s">
        <v>2861</v>
      </c>
      <c r="AK1504">
        <v>293.7</v>
      </c>
      <c r="AN1504" t="s">
        <v>5929</v>
      </c>
      <c r="AO1504">
        <v>1686.8119999999999</v>
      </c>
      <c r="AQ1504" t="s">
        <v>5929</v>
      </c>
      <c r="AR1504">
        <v>1686.8119999999999</v>
      </c>
      <c r="AV1504" t="s">
        <v>5929</v>
      </c>
      <c r="AW1504">
        <v>1686.8119999999999</v>
      </c>
      <c r="BM1504" t="s">
        <v>1072</v>
      </c>
      <c r="BN1504" t="s">
        <v>10948</v>
      </c>
      <c r="BO1504" t="s">
        <v>21</v>
      </c>
      <c r="BP1504">
        <v>12.96</v>
      </c>
    </row>
    <row r="1505" spans="1:68" x14ac:dyDescent="0.25">
      <c r="C1505" t="s">
        <v>21</v>
      </c>
      <c r="D1505">
        <v>239.98400000000004</v>
      </c>
      <c r="Y1505" t="s">
        <v>5927</v>
      </c>
      <c r="Z1505">
        <v>528.77999999999986</v>
      </c>
      <c r="AB1505" t="s">
        <v>5929</v>
      </c>
      <c r="AC1505">
        <v>1686.8119999999999</v>
      </c>
      <c r="AE1505" t="s">
        <v>2999</v>
      </c>
      <c r="AF1505">
        <v>444.60200000000009</v>
      </c>
      <c r="AJ1505" t="s">
        <v>5929</v>
      </c>
      <c r="AK1505">
        <v>1686.8119999999999</v>
      </c>
      <c r="AN1505" t="s">
        <v>5927</v>
      </c>
      <c r="AO1505">
        <v>528.77999999999986</v>
      </c>
      <c r="AQ1505" t="s">
        <v>5927</v>
      </c>
      <c r="AR1505">
        <v>528.77999999999986</v>
      </c>
      <c r="AV1505" t="s">
        <v>5927</v>
      </c>
      <c r="AW1505">
        <v>528.77999999999986</v>
      </c>
      <c r="BM1505" t="s">
        <v>777</v>
      </c>
      <c r="BN1505" t="s">
        <v>10948</v>
      </c>
      <c r="BO1505" t="s">
        <v>21</v>
      </c>
      <c r="BP1505">
        <v>32.400000000000006</v>
      </c>
    </row>
    <row r="1506" spans="1:68" x14ac:dyDescent="0.25">
      <c r="A1506" t="s">
        <v>2593</v>
      </c>
      <c r="B1506" t="s">
        <v>10948</v>
      </c>
      <c r="C1506" t="s">
        <v>79</v>
      </c>
      <c r="D1506">
        <v>539.91</v>
      </c>
      <c r="Y1506" t="s">
        <v>5925</v>
      </c>
      <c r="Z1506">
        <v>272.892</v>
      </c>
      <c r="AB1506" t="s">
        <v>5927</v>
      </c>
      <c r="AC1506">
        <v>528.77999999999986</v>
      </c>
      <c r="AE1506" t="s">
        <v>161</v>
      </c>
      <c r="AF1506">
        <v>102.608</v>
      </c>
      <c r="AJ1506" t="s">
        <v>5927</v>
      </c>
      <c r="AK1506">
        <v>528.77999999999986</v>
      </c>
      <c r="AN1506" t="s">
        <v>5925</v>
      </c>
      <c r="AO1506">
        <v>272.892</v>
      </c>
      <c r="AQ1506" t="s">
        <v>5925</v>
      </c>
      <c r="AR1506">
        <v>272.892</v>
      </c>
      <c r="AV1506" t="s">
        <v>5925</v>
      </c>
      <c r="AW1506">
        <v>272.892</v>
      </c>
      <c r="BM1506" t="s">
        <v>2559</v>
      </c>
      <c r="BN1506" t="s">
        <v>10948</v>
      </c>
      <c r="BO1506" t="s">
        <v>21</v>
      </c>
      <c r="BP1506">
        <v>6.48</v>
      </c>
    </row>
    <row r="1507" spans="1:68" x14ac:dyDescent="0.25">
      <c r="A1507" t="s">
        <v>1095</v>
      </c>
      <c r="B1507" t="s">
        <v>10948</v>
      </c>
      <c r="C1507" t="s">
        <v>21</v>
      </c>
      <c r="D1507">
        <v>361.37600000000003</v>
      </c>
      <c r="Y1507" t="s">
        <v>5926</v>
      </c>
      <c r="Z1507">
        <v>263.08800000000008</v>
      </c>
      <c r="AB1507" t="s">
        <v>5925</v>
      </c>
      <c r="AC1507">
        <v>272.892</v>
      </c>
      <c r="AE1507" t="s">
        <v>701</v>
      </c>
      <c r="AF1507">
        <v>43.75</v>
      </c>
      <c r="AJ1507" t="s">
        <v>5925</v>
      </c>
      <c r="AK1507">
        <v>272.892</v>
      </c>
      <c r="AN1507" t="s">
        <v>5926</v>
      </c>
      <c r="AO1507">
        <v>263.08800000000008</v>
      </c>
      <c r="AQ1507" t="s">
        <v>5926</v>
      </c>
      <c r="AR1507">
        <v>263.08800000000008</v>
      </c>
      <c r="AV1507" t="s">
        <v>5926</v>
      </c>
      <c r="AW1507">
        <v>263.08800000000008</v>
      </c>
      <c r="BM1507" t="s">
        <v>1982</v>
      </c>
      <c r="BN1507" t="s">
        <v>10948</v>
      </c>
      <c r="BO1507" t="s">
        <v>21</v>
      </c>
      <c r="BP1507">
        <v>123.92</v>
      </c>
    </row>
    <row r="1508" spans="1:68" x14ac:dyDescent="0.25">
      <c r="A1508" t="s">
        <v>1697</v>
      </c>
      <c r="B1508" t="s">
        <v>10948</v>
      </c>
      <c r="C1508" t="s">
        <v>55</v>
      </c>
      <c r="D1508">
        <v>118.99</v>
      </c>
      <c r="Y1508" t="s">
        <v>5931</v>
      </c>
      <c r="Z1508">
        <v>422.28800000000001</v>
      </c>
      <c r="AB1508" t="s">
        <v>5926</v>
      </c>
      <c r="AC1508">
        <v>263.08800000000008</v>
      </c>
      <c r="AE1508" t="s">
        <v>1337</v>
      </c>
      <c r="AF1508">
        <v>86.075999999999993</v>
      </c>
      <c r="AJ1508" t="s">
        <v>5926</v>
      </c>
      <c r="AK1508">
        <v>263.08800000000008</v>
      </c>
      <c r="AN1508" t="s">
        <v>5931</v>
      </c>
      <c r="AO1508">
        <v>422.28800000000001</v>
      </c>
      <c r="AQ1508" t="s">
        <v>5931</v>
      </c>
      <c r="AR1508">
        <v>422.28800000000001</v>
      </c>
      <c r="AV1508" t="s">
        <v>5931</v>
      </c>
      <c r="AW1508">
        <v>422.28800000000001</v>
      </c>
      <c r="BM1508" t="s">
        <v>2500</v>
      </c>
      <c r="BN1508" t="s">
        <v>10948</v>
      </c>
      <c r="BO1508" t="s">
        <v>21</v>
      </c>
      <c r="BP1508">
        <v>66.8</v>
      </c>
    </row>
    <row r="1509" spans="1:68" x14ac:dyDescent="0.25">
      <c r="A1509" t="s">
        <v>1979</v>
      </c>
      <c r="B1509" t="s">
        <v>10948</v>
      </c>
      <c r="C1509" t="s">
        <v>55</v>
      </c>
      <c r="D1509">
        <v>1151.9360000000001</v>
      </c>
      <c r="Y1509" t="s">
        <v>5930</v>
      </c>
      <c r="Z1509">
        <v>53.754000000000005</v>
      </c>
      <c r="AB1509" t="s">
        <v>5931</v>
      </c>
      <c r="AC1509">
        <v>422.28800000000001</v>
      </c>
      <c r="AE1509" t="s">
        <v>2118</v>
      </c>
      <c r="AF1509">
        <v>1073.1120000000001</v>
      </c>
      <c r="AJ1509" t="s">
        <v>5931</v>
      </c>
      <c r="AK1509">
        <v>422.28800000000001</v>
      </c>
      <c r="AN1509" t="s">
        <v>5930</v>
      </c>
      <c r="AO1509">
        <v>53.754000000000005</v>
      </c>
      <c r="AQ1509" t="s">
        <v>5930</v>
      </c>
      <c r="AR1509">
        <v>53.754000000000005</v>
      </c>
      <c r="AV1509" t="s">
        <v>5930</v>
      </c>
      <c r="AW1509">
        <v>53.754000000000005</v>
      </c>
      <c r="BM1509" t="s">
        <v>999</v>
      </c>
      <c r="BN1509" t="s">
        <v>10948</v>
      </c>
      <c r="BO1509" t="s">
        <v>21</v>
      </c>
      <c r="BP1509">
        <v>5.98</v>
      </c>
    </row>
    <row r="1510" spans="1:68" x14ac:dyDescent="0.25">
      <c r="A1510" t="s">
        <v>2249</v>
      </c>
      <c r="B1510" t="s">
        <v>10948</v>
      </c>
      <c r="C1510" t="s">
        <v>79</v>
      </c>
      <c r="D1510">
        <v>36.630000000000003</v>
      </c>
      <c r="Y1510" t="s">
        <v>104</v>
      </c>
      <c r="Z1510">
        <v>755.47</v>
      </c>
      <c r="AB1510" t="s">
        <v>5930</v>
      </c>
      <c r="AC1510">
        <v>53.754000000000005</v>
      </c>
      <c r="AE1510" t="s">
        <v>2610</v>
      </c>
      <c r="AF1510">
        <v>2865.6</v>
      </c>
      <c r="AJ1510" t="s">
        <v>5930</v>
      </c>
      <c r="AK1510">
        <v>53.754000000000005</v>
      </c>
      <c r="AN1510" t="s">
        <v>104</v>
      </c>
      <c r="AO1510">
        <v>755.47</v>
      </c>
      <c r="AQ1510" t="s">
        <v>104</v>
      </c>
      <c r="AR1510">
        <v>755.47</v>
      </c>
      <c r="AV1510" t="s">
        <v>104</v>
      </c>
      <c r="AW1510">
        <v>755.47</v>
      </c>
      <c r="BM1510" t="s">
        <v>3014</v>
      </c>
      <c r="BN1510" t="s">
        <v>10948</v>
      </c>
      <c r="BO1510" t="s">
        <v>21</v>
      </c>
      <c r="BP1510">
        <v>45.68</v>
      </c>
    </row>
    <row r="1511" spans="1:68" x14ac:dyDescent="0.25">
      <c r="A1511" t="s">
        <v>1304</v>
      </c>
      <c r="B1511" t="s">
        <v>10948</v>
      </c>
      <c r="C1511" t="s">
        <v>55</v>
      </c>
      <c r="D1511">
        <v>14.16</v>
      </c>
      <c r="Y1511" t="s">
        <v>5923</v>
      </c>
      <c r="Z1511">
        <v>478.81199999999995</v>
      </c>
      <c r="AB1511" t="s">
        <v>104</v>
      </c>
      <c r="AC1511">
        <v>755.47</v>
      </c>
      <c r="AE1511" t="s">
        <v>3016</v>
      </c>
      <c r="AF1511">
        <v>335.88799999999998</v>
      </c>
      <c r="AJ1511" t="s">
        <v>104</v>
      </c>
      <c r="AK1511">
        <v>755.47</v>
      </c>
      <c r="AN1511" t="s">
        <v>5923</v>
      </c>
      <c r="AO1511">
        <v>478.81199999999995</v>
      </c>
      <c r="AQ1511" t="s">
        <v>5923</v>
      </c>
      <c r="AR1511">
        <v>478.81199999999995</v>
      </c>
      <c r="AV1511" t="s">
        <v>5923</v>
      </c>
      <c r="AW1511">
        <v>478.81199999999995</v>
      </c>
      <c r="BM1511" t="s">
        <v>2226</v>
      </c>
      <c r="BN1511" t="s">
        <v>10948</v>
      </c>
      <c r="BO1511" t="s">
        <v>21</v>
      </c>
      <c r="BP1511">
        <v>154.9</v>
      </c>
    </row>
    <row r="1512" spans="1:68" x14ac:dyDescent="0.25">
      <c r="A1512" t="s">
        <v>1481</v>
      </c>
      <c r="B1512" t="s">
        <v>10948</v>
      </c>
      <c r="C1512" t="s">
        <v>21</v>
      </c>
      <c r="D1512">
        <v>39.960000000000008</v>
      </c>
      <c r="Y1512" t="s">
        <v>3139</v>
      </c>
      <c r="Z1512">
        <v>1035.8</v>
      </c>
      <c r="AB1512" t="s">
        <v>5923</v>
      </c>
      <c r="AC1512">
        <v>478.81199999999995</v>
      </c>
      <c r="AE1512" t="s">
        <v>1464</v>
      </c>
      <c r="AF1512">
        <v>783.60799999999983</v>
      </c>
      <c r="AJ1512" t="s">
        <v>5923</v>
      </c>
      <c r="AK1512">
        <v>478.81199999999995</v>
      </c>
      <c r="AN1512" t="s">
        <v>3139</v>
      </c>
      <c r="AO1512">
        <v>1035.8</v>
      </c>
      <c r="AQ1512" t="s">
        <v>3139</v>
      </c>
      <c r="AR1512">
        <v>1035.8</v>
      </c>
      <c r="AV1512" t="s">
        <v>3139</v>
      </c>
      <c r="AW1512">
        <v>1035.8</v>
      </c>
      <c r="BM1512" t="s">
        <v>704</v>
      </c>
      <c r="BN1512" t="s">
        <v>10948</v>
      </c>
      <c r="BO1512" t="s">
        <v>21</v>
      </c>
      <c r="BP1512">
        <v>13.36</v>
      </c>
    </row>
    <row r="1513" spans="1:68" x14ac:dyDescent="0.25">
      <c r="A1513" t="s">
        <v>2435</v>
      </c>
      <c r="B1513" t="s">
        <v>10948</v>
      </c>
      <c r="C1513" t="s">
        <v>79</v>
      </c>
      <c r="D1513">
        <v>14.7</v>
      </c>
      <c r="Y1513" t="s">
        <v>3224</v>
      </c>
      <c r="Z1513">
        <v>1286.8499999999999</v>
      </c>
      <c r="AB1513" t="s">
        <v>3139</v>
      </c>
      <c r="AC1513">
        <v>1035.8</v>
      </c>
      <c r="AE1513" t="s">
        <v>3192</v>
      </c>
      <c r="AF1513">
        <v>1229.8359999999998</v>
      </c>
      <c r="AJ1513" t="s">
        <v>3139</v>
      </c>
      <c r="AK1513">
        <v>1035.8</v>
      </c>
      <c r="AN1513" t="s">
        <v>3224</v>
      </c>
      <c r="AO1513">
        <v>1286.8499999999999</v>
      </c>
      <c r="AQ1513" t="s">
        <v>3224</v>
      </c>
      <c r="AR1513">
        <v>1286.8499999999999</v>
      </c>
      <c r="AV1513" t="s">
        <v>3224</v>
      </c>
      <c r="AW1513">
        <v>1286.8499999999999</v>
      </c>
      <c r="BM1513" t="s">
        <v>1288</v>
      </c>
      <c r="BN1513" t="s">
        <v>10948</v>
      </c>
      <c r="BO1513" t="s">
        <v>21</v>
      </c>
      <c r="BP1513">
        <v>20.736000000000004</v>
      </c>
    </row>
    <row r="1514" spans="1:68" x14ac:dyDescent="0.25">
      <c r="A1514" t="s">
        <v>612</v>
      </c>
      <c r="B1514" t="s">
        <v>10948</v>
      </c>
      <c r="C1514" t="s">
        <v>55</v>
      </c>
      <c r="D1514">
        <v>13.899999999999999</v>
      </c>
      <c r="Y1514" t="s">
        <v>3164</v>
      </c>
      <c r="Z1514">
        <v>2330.6499999999996</v>
      </c>
      <c r="AB1514" t="s">
        <v>3224</v>
      </c>
      <c r="AC1514">
        <v>1286.8499999999999</v>
      </c>
      <c r="AE1514" t="s">
        <v>2926</v>
      </c>
      <c r="AF1514">
        <v>49.128</v>
      </c>
      <c r="AJ1514" t="s">
        <v>3224</v>
      </c>
      <c r="AK1514">
        <v>1286.8499999999999</v>
      </c>
      <c r="AN1514" t="s">
        <v>3164</v>
      </c>
      <c r="AO1514">
        <v>2330.6499999999996</v>
      </c>
      <c r="AQ1514" t="s">
        <v>3164</v>
      </c>
      <c r="AR1514">
        <v>2330.6499999999996</v>
      </c>
      <c r="AV1514" t="s">
        <v>3164</v>
      </c>
      <c r="AW1514">
        <v>2330.6499999999996</v>
      </c>
      <c r="BM1514" t="s">
        <v>3043</v>
      </c>
      <c r="BN1514" t="s">
        <v>10948</v>
      </c>
      <c r="BO1514" t="s">
        <v>21</v>
      </c>
      <c r="BP1514">
        <v>12.96</v>
      </c>
    </row>
    <row r="1515" spans="1:68" x14ac:dyDescent="0.25">
      <c r="C1515" t="s">
        <v>12</v>
      </c>
      <c r="D1515">
        <v>6.6719999999999988</v>
      </c>
      <c r="Y1515" t="s">
        <v>124</v>
      </c>
      <c r="Z1515">
        <v>937.46399999999994</v>
      </c>
      <c r="AB1515" t="s">
        <v>3164</v>
      </c>
      <c r="AC1515">
        <v>2330.6499999999996</v>
      </c>
      <c r="AE1515" t="s">
        <v>568</v>
      </c>
      <c r="AF1515">
        <v>3099.3539999999998</v>
      </c>
      <c r="AJ1515" t="s">
        <v>3164</v>
      </c>
      <c r="AK1515">
        <v>2330.6499999999996</v>
      </c>
      <c r="AN1515" t="s">
        <v>124</v>
      </c>
      <c r="AO1515">
        <v>937.46399999999994</v>
      </c>
      <c r="AQ1515" t="s">
        <v>124</v>
      </c>
      <c r="AR1515">
        <v>937.46399999999994</v>
      </c>
      <c r="AV1515" t="s">
        <v>124</v>
      </c>
      <c r="AW1515">
        <v>937.46399999999994</v>
      </c>
      <c r="BM1515" t="s">
        <v>378</v>
      </c>
      <c r="BN1515" t="s">
        <v>10948</v>
      </c>
      <c r="BO1515" t="s">
        <v>21</v>
      </c>
      <c r="BP1515">
        <v>20.04</v>
      </c>
    </row>
    <row r="1516" spans="1:68" x14ac:dyDescent="0.25">
      <c r="C1516" t="s">
        <v>21</v>
      </c>
      <c r="D1516">
        <v>8.34</v>
      </c>
      <c r="Y1516" t="s">
        <v>624</v>
      </c>
      <c r="Z1516">
        <v>345.84000000000003</v>
      </c>
      <c r="AB1516" t="s">
        <v>124</v>
      </c>
      <c r="AC1516">
        <v>937.46399999999994</v>
      </c>
      <c r="AE1516" t="s">
        <v>2174</v>
      </c>
      <c r="AF1516">
        <v>160.33600000000001</v>
      </c>
      <c r="AJ1516" t="s">
        <v>124</v>
      </c>
      <c r="AK1516">
        <v>937.46399999999994</v>
      </c>
      <c r="AN1516" t="s">
        <v>624</v>
      </c>
      <c r="AO1516">
        <v>345.84000000000003</v>
      </c>
      <c r="AQ1516" t="s">
        <v>624</v>
      </c>
      <c r="AR1516">
        <v>345.84000000000003</v>
      </c>
      <c r="AV1516" t="s">
        <v>624</v>
      </c>
      <c r="AW1516">
        <v>345.84000000000003</v>
      </c>
      <c r="BM1516" t="s">
        <v>451</v>
      </c>
      <c r="BN1516" t="s">
        <v>10948</v>
      </c>
      <c r="BO1516" t="s">
        <v>21</v>
      </c>
      <c r="BP1516">
        <v>45.36</v>
      </c>
    </row>
    <row r="1517" spans="1:68" x14ac:dyDescent="0.25">
      <c r="A1517" t="s">
        <v>344</v>
      </c>
      <c r="B1517" t="s">
        <v>10948</v>
      </c>
      <c r="C1517" t="s">
        <v>55</v>
      </c>
      <c r="D1517">
        <v>1.3440000000000001</v>
      </c>
      <c r="Y1517" t="s">
        <v>2581</v>
      </c>
      <c r="Z1517">
        <v>78.144000000000005</v>
      </c>
      <c r="AB1517" t="s">
        <v>624</v>
      </c>
      <c r="AC1517">
        <v>345.84000000000003</v>
      </c>
      <c r="AE1517" t="s">
        <v>783</v>
      </c>
      <c r="AF1517">
        <v>64.064000000000007</v>
      </c>
      <c r="AJ1517" t="s">
        <v>624</v>
      </c>
      <c r="AK1517">
        <v>345.84000000000003</v>
      </c>
      <c r="AN1517" t="s">
        <v>2581</v>
      </c>
      <c r="AO1517">
        <v>78.144000000000005</v>
      </c>
      <c r="AQ1517" t="s">
        <v>2581</v>
      </c>
      <c r="AR1517">
        <v>78.144000000000005</v>
      </c>
      <c r="AV1517" t="s">
        <v>2581</v>
      </c>
      <c r="AW1517">
        <v>78.144000000000005</v>
      </c>
      <c r="BM1517" t="s">
        <v>153</v>
      </c>
      <c r="BN1517" t="s">
        <v>10948</v>
      </c>
      <c r="BO1517" t="s">
        <v>21</v>
      </c>
      <c r="BP1517">
        <v>111.96</v>
      </c>
    </row>
    <row r="1518" spans="1:68" x14ac:dyDescent="0.25">
      <c r="C1518" t="s">
        <v>79</v>
      </c>
      <c r="D1518">
        <v>1.68</v>
      </c>
      <c r="Y1518" t="s">
        <v>1195</v>
      </c>
      <c r="Z1518">
        <v>19.782</v>
      </c>
      <c r="AB1518" t="s">
        <v>2581</v>
      </c>
      <c r="AC1518">
        <v>78.144000000000005</v>
      </c>
      <c r="AE1518" t="s">
        <v>2820</v>
      </c>
      <c r="AF1518">
        <v>45.507999999999996</v>
      </c>
      <c r="AJ1518" t="s">
        <v>2581</v>
      </c>
      <c r="AK1518">
        <v>78.144000000000005</v>
      </c>
      <c r="AN1518" t="s">
        <v>1195</v>
      </c>
      <c r="AO1518">
        <v>19.782</v>
      </c>
      <c r="AQ1518" t="s">
        <v>1195</v>
      </c>
      <c r="AR1518">
        <v>19.782</v>
      </c>
      <c r="AV1518" t="s">
        <v>1195</v>
      </c>
      <c r="AW1518">
        <v>19.782</v>
      </c>
      <c r="BM1518" t="s">
        <v>2483</v>
      </c>
      <c r="BN1518" t="s">
        <v>10948</v>
      </c>
      <c r="BO1518" t="s">
        <v>21</v>
      </c>
      <c r="BP1518">
        <v>61.4</v>
      </c>
    </row>
    <row r="1519" spans="1:68" x14ac:dyDescent="0.25">
      <c r="A1519" t="s">
        <v>2468</v>
      </c>
      <c r="B1519" t="s">
        <v>10948</v>
      </c>
      <c r="C1519" t="s">
        <v>79</v>
      </c>
      <c r="D1519">
        <v>769.18400000000008</v>
      </c>
      <c r="Y1519" t="s">
        <v>2211</v>
      </c>
      <c r="Z1519">
        <v>136.32</v>
      </c>
      <c r="AB1519" t="s">
        <v>1195</v>
      </c>
      <c r="AC1519">
        <v>19.782</v>
      </c>
      <c r="AE1519" t="s">
        <v>480</v>
      </c>
      <c r="AF1519">
        <v>229.886</v>
      </c>
      <c r="AJ1519" t="s">
        <v>1195</v>
      </c>
      <c r="AK1519">
        <v>19.782</v>
      </c>
      <c r="AN1519" t="s">
        <v>2211</v>
      </c>
      <c r="AO1519">
        <v>136.32</v>
      </c>
      <c r="AQ1519" t="s">
        <v>2211</v>
      </c>
      <c r="AR1519">
        <v>136.32</v>
      </c>
      <c r="AV1519" t="s">
        <v>2211</v>
      </c>
      <c r="AW1519">
        <v>136.32</v>
      </c>
      <c r="BM1519" t="s">
        <v>3187</v>
      </c>
      <c r="BN1519" t="s">
        <v>10948</v>
      </c>
      <c r="BO1519" t="s">
        <v>21</v>
      </c>
      <c r="BP1519">
        <v>51.84</v>
      </c>
    </row>
    <row r="1520" spans="1:68" x14ac:dyDescent="0.25">
      <c r="C1520" t="s">
        <v>12</v>
      </c>
      <c r="D1520">
        <v>961.48000000000013</v>
      </c>
      <c r="Y1520" t="s">
        <v>3211</v>
      </c>
      <c r="Z1520">
        <v>8.0960000000000001</v>
      </c>
      <c r="AB1520" t="s">
        <v>2211</v>
      </c>
      <c r="AC1520">
        <v>136.32</v>
      </c>
      <c r="AE1520" t="s">
        <v>1634</v>
      </c>
      <c r="AF1520">
        <v>515.79</v>
      </c>
      <c r="AJ1520" t="s">
        <v>2211</v>
      </c>
      <c r="AK1520">
        <v>136.32</v>
      </c>
      <c r="AN1520" t="s">
        <v>3211</v>
      </c>
      <c r="AO1520">
        <v>8.0960000000000001</v>
      </c>
      <c r="AQ1520" t="s">
        <v>3211</v>
      </c>
      <c r="AR1520">
        <v>8.0960000000000001</v>
      </c>
      <c r="AV1520" t="s">
        <v>3211</v>
      </c>
      <c r="AW1520">
        <v>8.0960000000000001</v>
      </c>
      <c r="BM1520" t="s">
        <v>2102</v>
      </c>
      <c r="BN1520" t="s">
        <v>10948</v>
      </c>
      <c r="BO1520" t="s">
        <v>21</v>
      </c>
      <c r="BP1520">
        <v>47.52</v>
      </c>
    </row>
    <row r="1521" spans="1:68" x14ac:dyDescent="0.25">
      <c r="A1521" t="s">
        <v>140</v>
      </c>
      <c r="B1521" t="s">
        <v>10948</v>
      </c>
      <c r="C1521" t="s">
        <v>55</v>
      </c>
      <c r="D1521">
        <v>185.376</v>
      </c>
      <c r="Y1521" t="s">
        <v>531</v>
      </c>
      <c r="Z1521">
        <v>69.760000000000005</v>
      </c>
      <c r="AB1521" t="s">
        <v>3211</v>
      </c>
      <c r="AC1521">
        <v>8.0960000000000001</v>
      </c>
      <c r="AE1521" t="s">
        <v>2513</v>
      </c>
      <c r="AF1521">
        <v>199.72799999999998</v>
      </c>
      <c r="AJ1521" t="s">
        <v>3211</v>
      </c>
      <c r="AK1521">
        <v>8.0960000000000001</v>
      </c>
      <c r="AN1521" t="s">
        <v>531</v>
      </c>
      <c r="AO1521">
        <v>69.760000000000005</v>
      </c>
      <c r="AQ1521" t="s">
        <v>531</v>
      </c>
      <c r="AR1521">
        <v>69.760000000000005</v>
      </c>
      <c r="AV1521" t="s">
        <v>531</v>
      </c>
      <c r="AW1521">
        <v>69.760000000000005</v>
      </c>
      <c r="BM1521" t="s">
        <v>3055</v>
      </c>
      <c r="BN1521" t="s">
        <v>10948</v>
      </c>
      <c r="BO1521" t="s">
        <v>21</v>
      </c>
      <c r="BP1521">
        <v>20.04</v>
      </c>
    </row>
    <row r="1522" spans="1:68" x14ac:dyDescent="0.25">
      <c r="C1522" t="s">
        <v>12</v>
      </c>
      <c r="D1522">
        <v>185.376</v>
      </c>
      <c r="Y1522" t="s">
        <v>84</v>
      </c>
      <c r="Z1522">
        <v>278.58600000000001</v>
      </c>
      <c r="AB1522" t="s">
        <v>531</v>
      </c>
      <c r="AC1522">
        <v>69.760000000000005</v>
      </c>
      <c r="AE1522" t="s">
        <v>385</v>
      </c>
      <c r="AF1522">
        <v>25.991999999999997</v>
      </c>
      <c r="AJ1522" t="s">
        <v>531</v>
      </c>
      <c r="AK1522">
        <v>69.760000000000005</v>
      </c>
      <c r="AN1522" t="s">
        <v>84</v>
      </c>
      <c r="AO1522">
        <v>278.58600000000001</v>
      </c>
      <c r="AQ1522" t="s">
        <v>84</v>
      </c>
      <c r="AR1522">
        <v>278.58600000000001</v>
      </c>
      <c r="AV1522" t="s">
        <v>84</v>
      </c>
      <c r="AW1522">
        <v>278.58600000000001</v>
      </c>
      <c r="BM1522" t="s">
        <v>633</v>
      </c>
      <c r="BN1522" t="s">
        <v>10948</v>
      </c>
      <c r="BO1522" t="s">
        <v>21</v>
      </c>
      <c r="BP1522">
        <v>23.92</v>
      </c>
    </row>
    <row r="1523" spans="1:68" x14ac:dyDescent="0.25">
      <c r="C1523" t="s">
        <v>21</v>
      </c>
      <c r="D1523">
        <v>996.39599999999996</v>
      </c>
      <c r="Y1523" t="s">
        <v>2055</v>
      </c>
      <c r="Z1523">
        <v>94.128000000000014</v>
      </c>
      <c r="AB1523" t="s">
        <v>84</v>
      </c>
      <c r="AC1523">
        <v>278.58600000000001</v>
      </c>
      <c r="AE1523" t="s">
        <v>1750</v>
      </c>
      <c r="AF1523">
        <v>17.64</v>
      </c>
      <c r="AJ1523" t="s">
        <v>84</v>
      </c>
      <c r="AK1523">
        <v>278.58600000000001</v>
      </c>
      <c r="AN1523" t="s">
        <v>2055</v>
      </c>
      <c r="AO1523">
        <v>94.128000000000014</v>
      </c>
      <c r="AQ1523" t="s">
        <v>2055</v>
      </c>
      <c r="AR1523">
        <v>94.128000000000014</v>
      </c>
      <c r="AV1523" t="s">
        <v>2055</v>
      </c>
      <c r="AW1523">
        <v>94.128000000000014</v>
      </c>
      <c r="BM1523" t="s">
        <v>1453</v>
      </c>
      <c r="BN1523" t="s">
        <v>10948</v>
      </c>
      <c r="BO1523" t="s">
        <v>21</v>
      </c>
      <c r="BP1523">
        <v>10.368000000000002</v>
      </c>
    </row>
    <row r="1524" spans="1:68" x14ac:dyDescent="0.25">
      <c r="A1524" t="s">
        <v>1134</v>
      </c>
      <c r="B1524" t="s">
        <v>10948</v>
      </c>
      <c r="C1524" t="s">
        <v>12</v>
      </c>
      <c r="D1524">
        <v>27.396000000000004</v>
      </c>
      <c r="Y1524" t="s">
        <v>1570</v>
      </c>
      <c r="Z1524">
        <v>10.824000000000002</v>
      </c>
      <c r="AB1524" t="s">
        <v>2055</v>
      </c>
      <c r="AC1524">
        <v>94.128000000000014</v>
      </c>
      <c r="AE1524" t="s">
        <v>892</v>
      </c>
      <c r="AF1524">
        <v>45.149999999999991</v>
      </c>
      <c r="AJ1524" t="s">
        <v>2055</v>
      </c>
      <c r="AK1524">
        <v>94.128000000000014</v>
      </c>
      <c r="AN1524" t="s">
        <v>1570</v>
      </c>
      <c r="AO1524">
        <v>10.824000000000002</v>
      </c>
      <c r="AQ1524" t="s">
        <v>1570</v>
      </c>
      <c r="AR1524">
        <v>10.824000000000002</v>
      </c>
      <c r="AV1524" t="s">
        <v>1570</v>
      </c>
      <c r="AW1524">
        <v>10.824000000000002</v>
      </c>
      <c r="BM1524" t="s">
        <v>345</v>
      </c>
      <c r="BN1524" t="s">
        <v>10948</v>
      </c>
      <c r="BO1524" t="s">
        <v>21</v>
      </c>
      <c r="BP1524">
        <v>116.28</v>
      </c>
    </row>
    <row r="1525" spans="1:68" x14ac:dyDescent="0.25">
      <c r="C1525" t="s">
        <v>21</v>
      </c>
      <c r="D1525">
        <v>54.792000000000009</v>
      </c>
      <c r="Y1525" t="s">
        <v>1151</v>
      </c>
      <c r="Z1525">
        <v>632.52</v>
      </c>
      <c r="AB1525" t="s">
        <v>1570</v>
      </c>
      <c r="AC1525">
        <v>10.824000000000002</v>
      </c>
      <c r="AE1525" t="s">
        <v>2707</v>
      </c>
      <c r="AF1525">
        <v>16.176000000000002</v>
      </c>
      <c r="AJ1525" t="s">
        <v>1570</v>
      </c>
      <c r="AK1525">
        <v>10.824000000000002</v>
      </c>
      <c r="AN1525" t="s">
        <v>1151</v>
      </c>
      <c r="AO1525">
        <v>632.52</v>
      </c>
      <c r="AQ1525" t="s">
        <v>1151</v>
      </c>
      <c r="AR1525">
        <v>632.52</v>
      </c>
      <c r="AV1525" t="s">
        <v>1151</v>
      </c>
      <c r="AW1525">
        <v>632.52</v>
      </c>
      <c r="BM1525" t="s">
        <v>2063</v>
      </c>
      <c r="BN1525" t="s">
        <v>10948</v>
      </c>
      <c r="BO1525" t="s">
        <v>21</v>
      </c>
      <c r="BP1525">
        <v>97.82</v>
      </c>
    </row>
    <row r="1526" spans="1:68" x14ac:dyDescent="0.25">
      <c r="A1526" t="s">
        <v>1344</v>
      </c>
      <c r="B1526" t="s">
        <v>10948</v>
      </c>
      <c r="C1526" t="s">
        <v>55</v>
      </c>
      <c r="D1526">
        <v>117.488</v>
      </c>
      <c r="Y1526" t="s">
        <v>225</v>
      </c>
      <c r="Z1526">
        <v>116.96000000000001</v>
      </c>
      <c r="AB1526" t="s">
        <v>1151</v>
      </c>
      <c r="AC1526">
        <v>632.52</v>
      </c>
      <c r="AE1526" t="s">
        <v>93</v>
      </c>
      <c r="AF1526">
        <v>88.896000000000001</v>
      </c>
      <c r="AJ1526" t="s">
        <v>1151</v>
      </c>
      <c r="AK1526">
        <v>632.52</v>
      </c>
      <c r="AN1526" t="s">
        <v>225</v>
      </c>
      <c r="AO1526">
        <v>116.96000000000001</v>
      </c>
      <c r="AQ1526" t="s">
        <v>225</v>
      </c>
      <c r="AR1526">
        <v>116.96000000000001</v>
      </c>
      <c r="AV1526" t="s">
        <v>225</v>
      </c>
      <c r="AW1526">
        <v>116.96000000000001</v>
      </c>
      <c r="BM1526" t="s">
        <v>734</v>
      </c>
      <c r="BN1526" t="s">
        <v>10948</v>
      </c>
      <c r="BO1526" t="s">
        <v>21</v>
      </c>
      <c r="BP1526">
        <v>34.146000000000001</v>
      </c>
    </row>
    <row r="1527" spans="1:68" x14ac:dyDescent="0.25">
      <c r="C1527" t="s">
        <v>79</v>
      </c>
      <c r="D1527">
        <v>33.568000000000005</v>
      </c>
      <c r="Y1527" t="s">
        <v>1314</v>
      </c>
      <c r="Z1527">
        <v>245.43599999999998</v>
      </c>
      <c r="AB1527" t="s">
        <v>225</v>
      </c>
      <c r="AC1527">
        <v>116.96000000000001</v>
      </c>
      <c r="AE1527" t="s">
        <v>1601</v>
      </c>
      <c r="AF1527">
        <v>667.99300000000017</v>
      </c>
      <c r="AJ1527" t="s">
        <v>225</v>
      </c>
      <c r="AK1527">
        <v>116.96000000000001</v>
      </c>
      <c r="AN1527" t="s">
        <v>1314</v>
      </c>
      <c r="AO1527">
        <v>245.43599999999998</v>
      </c>
      <c r="AQ1527" t="s">
        <v>1314</v>
      </c>
      <c r="AR1527">
        <v>245.43599999999998</v>
      </c>
      <c r="AV1527" t="s">
        <v>1314</v>
      </c>
      <c r="AW1527">
        <v>245.43599999999998</v>
      </c>
      <c r="BM1527" t="s">
        <v>2960</v>
      </c>
      <c r="BN1527" t="s">
        <v>10948</v>
      </c>
      <c r="BO1527" t="s">
        <v>21</v>
      </c>
      <c r="BP1527">
        <v>19.98</v>
      </c>
    </row>
    <row r="1528" spans="1:68" x14ac:dyDescent="0.25">
      <c r="C1528" t="s">
        <v>12</v>
      </c>
      <c r="D1528">
        <v>62.94</v>
      </c>
      <c r="Y1528" t="s">
        <v>2074</v>
      </c>
      <c r="Z1528">
        <v>17.940000000000001</v>
      </c>
      <c r="AB1528" t="s">
        <v>1314</v>
      </c>
      <c r="AC1528">
        <v>245.43599999999998</v>
      </c>
      <c r="AE1528" t="s">
        <v>1454</v>
      </c>
      <c r="AF1528">
        <v>57.400000000000006</v>
      </c>
      <c r="AJ1528" t="s">
        <v>1314</v>
      </c>
      <c r="AK1528">
        <v>245.43599999999998</v>
      </c>
      <c r="AN1528" t="s">
        <v>2074</v>
      </c>
      <c r="AO1528">
        <v>17.940000000000001</v>
      </c>
      <c r="AQ1528" t="s">
        <v>2074</v>
      </c>
      <c r="AR1528">
        <v>17.940000000000001</v>
      </c>
      <c r="AV1528" t="s">
        <v>2074</v>
      </c>
      <c r="AW1528">
        <v>17.940000000000001</v>
      </c>
      <c r="BM1528" t="s">
        <v>2629</v>
      </c>
      <c r="BN1528" t="s">
        <v>10948</v>
      </c>
      <c r="BO1528" t="s">
        <v>21</v>
      </c>
      <c r="BP1528">
        <v>105.52</v>
      </c>
    </row>
    <row r="1529" spans="1:68" x14ac:dyDescent="0.25">
      <c r="C1529" t="s">
        <v>21</v>
      </c>
      <c r="D1529">
        <v>86.018000000000015</v>
      </c>
      <c r="Y1529" t="s">
        <v>839</v>
      </c>
      <c r="Z1529">
        <v>2552.54</v>
      </c>
      <c r="AB1529" t="s">
        <v>2074</v>
      </c>
      <c r="AC1529">
        <v>17.940000000000001</v>
      </c>
      <c r="AE1529" t="s">
        <v>427</v>
      </c>
      <c r="AF1529">
        <v>36.111999999999995</v>
      </c>
      <c r="AJ1529" t="s">
        <v>2074</v>
      </c>
      <c r="AK1529">
        <v>17.940000000000001</v>
      </c>
      <c r="AN1529" t="s">
        <v>839</v>
      </c>
      <c r="AO1529">
        <v>2552.54</v>
      </c>
      <c r="AQ1529" t="s">
        <v>839</v>
      </c>
      <c r="AR1529">
        <v>2552.54</v>
      </c>
      <c r="AV1529" t="s">
        <v>839</v>
      </c>
      <c r="AW1529">
        <v>2552.54</v>
      </c>
      <c r="BM1529" t="s">
        <v>949</v>
      </c>
      <c r="BN1529" t="s">
        <v>10948</v>
      </c>
      <c r="BO1529" t="s">
        <v>21</v>
      </c>
      <c r="BP1529">
        <v>354.4</v>
      </c>
    </row>
    <row r="1530" spans="1:68" x14ac:dyDescent="0.25">
      <c r="A1530" t="s">
        <v>828</v>
      </c>
      <c r="B1530" t="s">
        <v>10948</v>
      </c>
      <c r="C1530" t="s">
        <v>55</v>
      </c>
      <c r="D1530">
        <v>77.56</v>
      </c>
      <c r="Y1530" t="s">
        <v>2750</v>
      </c>
      <c r="Z1530">
        <v>33.480000000000004</v>
      </c>
      <c r="AB1530" t="s">
        <v>839</v>
      </c>
      <c r="AC1530">
        <v>2552.54</v>
      </c>
      <c r="AE1530" t="s">
        <v>1558</v>
      </c>
      <c r="AF1530">
        <v>173.50000000000003</v>
      </c>
      <c r="AJ1530" t="s">
        <v>839</v>
      </c>
      <c r="AK1530">
        <v>2552.54</v>
      </c>
      <c r="AN1530" t="s">
        <v>2750</v>
      </c>
      <c r="AO1530">
        <v>33.480000000000004</v>
      </c>
      <c r="AQ1530" t="s">
        <v>2750</v>
      </c>
      <c r="AR1530">
        <v>33.480000000000004</v>
      </c>
      <c r="AV1530" t="s">
        <v>2750</v>
      </c>
      <c r="AW1530">
        <v>33.480000000000004</v>
      </c>
      <c r="BM1530" t="s">
        <v>1959</v>
      </c>
      <c r="BN1530" t="s">
        <v>10948</v>
      </c>
      <c r="BO1530" t="s">
        <v>21</v>
      </c>
      <c r="BP1530">
        <v>7.61</v>
      </c>
    </row>
    <row r="1531" spans="1:68" x14ac:dyDescent="0.25">
      <c r="C1531" t="s">
        <v>79</v>
      </c>
      <c r="D1531">
        <v>186.14400000000001</v>
      </c>
      <c r="Y1531" t="s">
        <v>414</v>
      </c>
      <c r="Z1531">
        <v>179.76</v>
      </c>
      <c r="AB1531" t="s">
        <v>2750</v>
      </c>
      <c r="AC1531">
        <v>33.480000000000004</v>
      </c>
      <c r="AE1531" t="s">
        <v>2899</v>
      </c>
      <c r="AF1531">
        <v>123.12</v>
      </c>
      <c r="AJ1531" t="s">
        <v>2750</v>
      </c>
      <c r="AK1531">
        <v>33.480000000000004</v>
      </c>
      <c r="AN1531" t="s">
        <v>414</v>
      </c>
      <c r="AO1531">
        <v>179.76</v>
      </c>
      <c r="AQ1531" t="s">
        <v>414</v>
      </c>
      <c r="AR1531">
        <v>179.76</v>
      </c>
      <c r="AV1531" t="s">
        <v>414</v>
      </c>
      <c r="AW1531">
        <v>179.76</v>
      </c>
      <c r="BM1531" t="s">
        <v>1149</v>
      </c>
      <c r="BN1531" t="s">
        <v>10948</v>
      </c>
      <c r="BO1531" t="s">
        <v>21</v>
      </c>
      <c r="BP1531">
        <v>20.384000000000004</v>
      </c>
    </row>
    <row r="1532" spans="1:68" x14ac:dyDescent="0.25">
      <c r="C1532" t="s">
        <v>12</v>
      </c>
      <c r="D1532">
        <v>77.56</v>
      </c>
      <c r="Y1532" t="s">
        <v>2725</v>
      </c>
      <c r="Z1532">
        <v>653.98399999999992</v>
      </c>
      <c r="AB1532" t="s">
        <v>414</v>
      </c>
      <c r="AC1532">
        <v>179.76</v>
      </c>
      <c r="AE1532" t="s">
        <v>434</v>
      </c>
      <c r="AF1532">
        <v>86.112000000000009</v>
      </c>
      <c r="AJ1532" t="s">
        <v>414</v>
      </c>
      <c r="AK1532">
        <v>179.76</v>
      </c>
      <c r="AN1532" t="s">
        <v>2725</v>
      </c>
      <c r="AO1532">
        <v>653.98399999999992</v>
      </c>
      <c r="AQ1532" t="s">
        <v>2725</v>
      </c>
      <c r="AR1532">
        <v>653.98399999999992</v>
      </c>
      <c r="AV1532" t="s">
        <v>2725</v>
      </c>
      <c r="AW1532">
        <v>653.98399999999992</v>
      </c>
      <c r="BM1532" t="s">
        <v>693</v>
      </c>
      <c r="BN1532" t="s">
        <v>10948</v>
      </c>
      <c r="BO1532" t="s">
        <v>21</v>
      </c>
      <c r="BP1532">
        <v>4.7300000000000004</v>
      </c>
    </row>
    <row r="1533" spans="1:68" x14ac:dyDescent="0.25">
      <c r="A1533" t="s">
        <v>1142</v>
      </c>
      <c r="B1533" t="s">
        <v>10948</v>
      </c>
      <c r="C1533" t="s">
        <v>79</v>
      </c>
      <c r="D1533">
        <v>7.1519999999999992</v>
      </c>
      <c r="Y1533" t="s">
        <v>2231</v>
      </c>
      <c r="Z1533">
        <v>2359.9410000000003</v>
      </c>
      <c r="AB1533" t="s">
        <v>2725</v>
      </c>
      <c r="AC1533">
        <v>653.98399999999992</v>
      </c>
      <c r="AE1533" t="s">
        <v>1560</v>
      </c>
      <c r="AF1533">
        <v>118.72</v>
      </c>
      <c r="AJ1533" t="s">
        <v>2725</v>
      </c>
      <c r="AK1533">
        <v>653.98399999999992</v>
      </c>
      <c r="AN1533" t="s">
        <v>2231</v>
      </c>
      <c r="AO1533">
        <v>2359.9410000000003</v>
      </c>
      <c r="AQ1533" t="s">
        <v>2231</v>
      </c>
      <c r="AR1533">
        <v>2359.9410000000003</v>
      </c>
      <c r="AV1533" t="s">
        <v>2231</v>
      </c>
      <c r="AW1533">
        <v>2359.9410000000003</v>
      </c>
      <c r="BM1533" t="s">
        <v>214</v>
      </c>
      <c r="BN1533" t="s">
        <v>10948</v>
      </c>
      <c r="BO1533" t="s">
        <v>21</v>
      </c>
      <c r="BP1533">
        <v>28.28</v>
      </c>
    </row>
    <row r="1534" spans="1:68" x14ac:dyDescent="0.25">
      <c r="A1534" t="s">
        <v>88</v>
      </c>
      <c r="B1534" t="s">
        <v>10948</v>
      </c>
      <c r="C1534" t="s">
        <v>55</v>
      </c>
      <c r="D1534">
        <v>8.8379999999999992</v>
      </c>
      <c r="Y1534" t="s">
        <v>428</v>
      </c>
      <c r="Z1534">
        <v>51.120000000000005</v>
      </c>
      <c r="AB1534" t="s">
        <v>2231</v>
      </c>
      <c r="AC1534">
        <v>2359.9410000000003</v>
      </c>
      <c r="AE1534" t="s">
        <v>2853</v>
      </c>
      <c r="AF1534">
        <v>24.272000000000002</v>
      </c>
      <c r="AJ1534" t="s">
        <v>2231</v>
      </c>
      <c r="AK1534">
        <v>2359.9410000000003</v>
      </c>
      <c r="AN1534" t="s">
        <v>428</v>
      </c>
      <c r="AO1534">
        <v>51.120000000000005</v>
      </c>
      <c r="AQ1534" t="s">
        <v>428</v>
      </c>
      <c r="AR1534">
        <v>51.120000000000005</v>
      </c>
      <c r="AV1534" t="s">
        <v>428</v>
      </c>
      <c r="AW1534">
        <v>51.120000000000005</v>
      </c>
      <c r="BM1534" t="s">
        <v>1362</v>
      </c>
      <c r="BN1534" t="s">
        <v>10948</v>
      </c>
      <c r="BO1534" t="s">
        <v>21</v>
      </c>
      <c r="BP1534">
        <v>177</v>
      </c>
    </row>
    <row r="1535" spans="1:68" x14ac:dyDescent="0.25">
      <c r="C1535" t="s">
        <v>21</v>
      </c>
      <c r="D1535">
        <v>11.784000000000001</v>
      </c>
      <c r="Y1535" t="s">
        <v>2339</v>
      </c>
      <c r="Z1535">
        <v>99.06</v>
      </c>
      <c r="AB1535" t="s">
        <v>428</v>
      </c>
      <c r="AC1535">
        <v>51.120000000000005</v>
      </c>
      <c r="AE1535" t="s">
        <v>30</v>
      </c>
      <c r="AF1535">
        <v>2033.4960000000001</v>
      </c>
      <c r="AJ1535" t="s">
        <v>428</v>
      </c>
      <c r="AK1535">
        <v>51.120000000000005</v>
      </c>
      <c r="AN1535" t="s">
        <v>2339</v>
      </c>
      <c r="AO1535">
        <v>99.06</v>
      </c>
      <c r="AQ1535" t="s">
        <v>2339</v>
      </c>
      <c r="AR1535">
        <v>99.06</v>
      </c>
      <c r="AV1535" t="s">
        <v>2339</v>
      </c>
      <c r="AW1535">
        <v>99.06</v>
      </c>
      <c r="BM1535" t="s">
        <v>1722</v>
      </c>
      <c r="BN1535" t="s">
        <v>10948</v>
      </c>
      <c r="BO1535" t="s">
        <v>21</v>
      </c>
      <c r="BP1535">
        <v>55.360000000000007</v>
      </c>
    </row>
    <row r="1536" spans="1:68" x14ac:dyDescent="0.25">
      <c r="A1536" t="s">
        <v>2434</v>
      </c>
      <c r="B1536" t="s">
        <v>10948</v>
      </c>
      <c r="C1536" t="s">
        <v>21</v>
      </c>
      <c r="D1536">
        <v>12.816000000000001</v>
      </c>
      <c r="Y1536" t="s">
        <v>3136</v>
      </c>
      <c r="Z1536">
        <v>143.928</v>
      </c>
      <c r="AB1536" t="s">
        <v>2339</v>
      </c>
      <c r="AC1536">
        <v>99.06</v>
      </c>
      <c r="AE1536" t="s">
        <v>566</v>
      </c>
      <c r="AF1536">
        <v>1775.075</v>
      </c>
      <c r="AJ1536" t="s">
        <v>2339</v>
      </c>
      <c r="AK1536">
        <v>99.06</v>
      </c>
      <c r="AN1536" t="s">
        <v>3136</v>
      </c>
      <c r="AO1536">
        <v>143.928</v>
      </c>
      <c r="AQ1536" t="s">
        <v>3136</v>
      </c>
      <c r="AR1536">
        <v>143.928</v>
      </c>
      <c r="AV1536" t="s">
        <v>3136</v>
      </c>
      <c r="AW1536">
        <v>143.928</v>
      </c>
      <c r="BM1536" t="s">
        <v>978</v>
      </c>
      <c r="BN1536" t="s">
        <v>10948</v>
      </c>
      <c r="BO1536" t="s">
        <v>21</v>
      </c>
      <c r="BP1536">
        <v>20.100000000000001</v>
      </c>
    </row>
    <row r="1537" spans="1:68" x14ac:dyDescent="0.25">
      <c r="A1537" t="s">
        <v>651</v>
      </c>
      <c r="B1537" t="s">
        <v>10948</v>
      </c>
      <c r="C1537" t="s">
        <v>79</v>
      </c>
      <c r="D1537">
        <v>8.5440000000000005</v>
      </c>
      <c r="Y1537" t="s">
        <v>2514</v>
      </c>
      <c r="Z1537">
        <v>1469.1599999999999</v>
      </c>
      <c r="AB1537" t="s">
        <v>3136</v>
      </c>
      <c r="AC1537">
        <v>143.928</v>
      </c>
      <c r="AE1537" t="s">
        <v>895</v>
      </c>
      <c r="AF1537">
        <v>2671.4209999999998</v>
      </c>
      <c r="AJ1537" t="s">
        <v>3136</v>
      </c>
      <c r="AK1537">
        <v>143.928</v>
      </c>
      <c r="AN1537" t="s">
        <v>2514</v>
      </c>
      <c r="AO1537">
        <v>1469.1599999999999</v>
      </c>
      <c r="AQ1537" t="s">
        <v>2514</v>
      </c>
      <c r="AR1537">
        <v>1469.1599999999999</v>
      </c>
      <c r="AV1537" t="s">
        <v>2514</v>
      </c>
      <c r="AW1537">
        <v>1469.1599999999999</v>
      </c>
      <c r="BM1537" t="s">
        <v>1914</v>
      </c>
      <c r="BN1537" t="s">
        <v>10948</v>
      </c>
      <c r="BO1537" t="s">
        <v>21</v>
      </c>
      <c r="BP1537">
        <v>122.328</v>
      </c>
    </row>
    <row r="1538" spans="1:68" x14ac:dyDescent="0.25">
      <c r="C1538" t="s">
        <v>12</v>
      </c>
      <c r="D1538">
        <v>3.2040000000000002</v>
      </c>
      <c r="Y1538" t="s">
        <v>3026</v>
      </c>
      <c r="Z1538">
        <v>2267.9719999999998</v>
      </c>
      <c r="AB1538" t="s">
        <v>2514</v>
      </c>
      <c r="AC1538">
        <v>1469.1599999999999</v>
      </c>
      <c r="AE1538" t="s">
        <v>538</v>
      </c>
      <c r="AF1538">
        <v>2297.538</v>
      </c>
      <c r="AJ1538" t="s">
        <v>2514</v>
      </c>
      <c r="AK1538">
        <v>1469.1599999999999</v>
      </c>
      <c r="AN1538" t="s">
        <v>3026</v>
      </c>
      <c r="AO1538">
        <v>2267.9719999999998</v>
      </c>
      <c r="AQ1538" t="s">
        <v>3026</v>
      </c>
      <c r="AR1538">
        <v>2267.9719999999998</v>
      </c>
      <c r="AV1538" t="s">
        <v>3026</v>
      </c>
      <c r="AW1538">
        <v>2267.9719999999998</v>
      </c>
      <c r="BM1538" t="s">
        <v>1853</v>
      </c>
      <c r="BN1538" t="s">
        <v>10948</v>
      </c>
      <c r="BO1538" t="s">
        <v>21</v>
      </c>
      <c r="BP1538">
        <v>32.04</v>
      </c>
    </row>
    <row r="1539" spans="1:68" x14ac:dyDescent="0.25">
      <c r="A1539" t="s">
        <v>1726</v>
      </c>
      <c r="B1539" t="s">
        <v>10948</v>
      </c>
      <c r="C1539" t="s">
        <v>55</v>
      </c>
      <c r="D1539">
        <v>8.8559999999999981</v>
      </c>
      <c r="Y1539" t="s">
        <v>3151</v>
      </c>
      <c r="Z1539">
        <v>3317.0119999999997</v>
      </c>
      <c r="AB1539" t="s">
        <v>3026</v>
      </c>
      <c r="AC1539">
        <v>2267.9719999999998</v>
      </c>
      <c r="AE1539" t="s">
        <v>399</v>
      </c>
      <c r="AF1539">
        <v>519.94099999999992</v>
      </c>
      <c r="AJ1539" t="s">
        <v>3026</v>
      </c>
      <c r="AK1539">
        <v>2267.9719999999998</v>
      </c>
      <c r="AN1539" t="s">
        <v>3151</v>
      </c>
      <c r="AO1539">
        <v>3317.0119999999997</v>
      </c>
      <c r="AQ1539" t="s">
        <v>3151</v>
      </c>
      <c r="AR1539">
        <v>3317.0119999999997</v>
      </c>
      <c r="AV1539" t="s">
        <v>3151</v>
      </c>
      <c r="AW1539">
        <v>3317.0119999999997</v>
      </c>
      <c r="BM1539" t="s">
        <v>605</v>
      </c>
      <c r="BN1539" t="s">
        <v>10948</v>
      </c>
      <c r="BO1539" t="s">
        <v>21</v>
      </c>
      <c r="BP1539">
        <v>146.82</v>
      </c>
    </row>
    <row r="1540" spans="1:68" x14ac:dyDescent="0.25">
      <c r="C1540" t="s">
        <v>79</v>
      </c>
      <c r="D1540">
        <v>8.8560000000000016</v>
      </c>
      <c r="Y1540" t="s">
        <v>859</v>
      </c>
      <c r="Z1540">
        <v>1002.3639999999999</v>
      </c>
      <c r="AB1540" t="s">
        <v>3151</v>
      </c>
      <c r="AC1540">
        <v>3317.0119999999997</v>
      </c>
      <c r="AE1540" t="s">
        <v>692</v>
      </c>
      <c r="AF1540">
        <v>4544.9249999999993</v>
      </c>
      <c r="AJ1540" t="s">
        <v>3151</v>
      </c>
      <c r="AK1540">
        <v>3317.0119999999997</v>
      </c>
      <c r="AN1540" t="s">
        <v>859</v>
      </c>
      <c r="AO1540">
        <v>1002.3639999999999</v>
      </c>
      <c r="AQ1540" t="s">
        <v>859</v>
      </c>
      <c r="AR1540">
        <v>1002.3639999999999</v>
      </c>
      <c r="AV1540" t="s">
        <v>859</v>
      </c>
      <c r="AW1540">
        <v>1002.3639999999999</v>
      </c>
      <c r="BM1540" t="s">
        <v>2289</v>
      </c>
      <c r="BN1540" t="s">
        <v>10948</v>
      </c>
      <c r="BO1540" t="s">
        <v>21</v>
      </c>
      <c r="BP1540">
        <v>105.55199999999999</v>
      </c>
    </row>
    <row r="1541" spans="1:68" x14ac:dyDescent="0.25">
      <c r="C1541" t="s">
        <v>12</v>
      </c>
      <c r="D1541">
        <v>2.9520000000000004</v>
      </c>
      <c r="Y1541" t="s">
        <v>2633</v>
      </c>
      <c r="Z1541">
        <v>763.66799999999989</v>
      </c>
      <c r="AB1541" t="s">
        <v>859</v>
      </c>
      <c r="AC1541">
        <v>1002.3639999999999</v>
      </c>
      <c r="AE1541" t="s">
        <v>2654</v>
      </c>
      <c r="AF1541">
        <v>1007.2619999999999</v>
      </c>
      <c r="AJ1541" t="s">
        <v>859</v>
      </c>
      <c r="AK1541">
        <v>1002.3639999999999</v>
      </c>
      <c r="AN1541" t="s">
        <v>2633</v>
      </c>
      <c r="AO1541">
        <v>763.66799999999989</v>
      </c>
      <c r="AQ1541" t="s">
        <v>2633</v>
      </c>
      <c r="AR1541">
        <v>763.66799999999989</v>
      </c>
      <c r="AV1541" t="s">
        <v>2633</v>
      </c>
      <c r="AW1541">
        <v>763.66799999999989</v>
      </c>
      <c r="BM1541" t="s">
        <v>390</v>
      </c>
      <c r="BN1541" t="s">
        <v>10948</v>
      </c>
      <c r="BO1541" t="s">
        <v>21</v>
      </c>
      <c r="BP1541">
        <v>243.38400000000001</v>
      </c>
    </row>
    <row r="1542" spans="1:68" x14ac:dyDescent="0.25">
      <c r="A1542" t="s">
        <v>1711</v>
      </c>
      <c r="B1542" t="s">
        <v>10948</v>
      </c>
      <c r="C1542" t="s">
        <v>79</v>
      </c>
      <c r="D1542">
        <v>3.64</v>
      </c>
      <c r="Y1542" t="s">
        <v>445</v>
      </c>
      <c r="Z1542">
        <v>2058.4960000000001</v>
      </c>
      <c r="AB1542" t="s">
        <v>2633</v>
      </c>
      <c r="AC1542">
        <v>763.66799999999989</v>
      </c>
      <c r="AE1542" t="s">
        <v>2072</v>
      </c>
      <c r="AF1542">
        <v>6942.0680000000002</v>
      </c>
      <c r="AJ1542" t="s">
        <v>2633</v>
      </c>
      <c r="AK1542">
        <v>763.66799999999989</v>
      </c>
      <c r="AN1542" t="s">
        <v>445</v>
      </c>
      <c r="AO1542">
        <v>2058.4960000000001</v>
      </c>
      <c r="AQ1542" t="s">
        <v>445</v>
      </c>
      <c r="AR1542">
        <v>2058.4960000000001</v>
      </c>
      <c r="AV1542" t="s">
        <v>445</v>
      </c>
      <c r="AW1542">
        <v>2058.4960000000001</v>
      </c>
      <c r="BM1542" t="s">
        <v>2655</v>
      </c>
      <c r="BN1542" t="s">
        <v>10948</v>
      </c>
      <c r="BO1542" t="s">
        <v>21</v>
      </c>
      <c r="BP1542">
        <v>63.92</v>
      </c>
    </row>
    <row r="1543" spans="1:68" x14ac:dyDescent="0.25">
      <c r="C1543" t="s">
        <v>12</v>
      </c>
      <c r="D1543">
        <v>63.244999999999997</v>
      </c>
      <c r="Y1543" t="s">
        <v>2655</v>
      </c>
      <c r="Z1543">
        <v>175.78</v>
      </c>
      <c r="AB1543" t="s">
        <v>445</v>
      </c>
      <c r="AC1543">
        <v>2058.4960000000001</v>
      </c>
      <c r="AE1543" t="s">
        <v>2232</v>
      </c>
      <c r="AF1543">
        <v>2542.4670000000001</v>
      </c>
      <c r="AJ1543" t="s">
        <v>445</v>
      </c>
      <c r="AK1543">
        <v>2058.4960000000001</v>
      </c>
      <c r="AN1543" t="s">
        <v>2655</v>
      </c>
      <c r="AO1543">
        <v>175.78</v>
      </c>
      <c r="AQ1543" t="s">
        <v>2655</v>
      </c>
      <c r="AR1543">
        <v>175.78</v>
      </c>
      <c r="AV1543" t="s">
        <v>2655</v>
      </c>
      <c r="AW1543">
        <v>175.78</v>
      </c>
      <c r="BM1543" t="s">
        <v>2633</v>
      </c>
      <c r="BN1543" t="s">
        <v>10948</v>
      </c>
      <c r="BO1543" t="s">
        <v>21</v>
      </c>
      <c r="BP1543">
        <v>282.83999999999997</v>
      </c>
    </row>
    <row r="1544" spans="1:68" x14ac:dyDescent="0.25">
      <c r="A1544" t="s">
        <v>591</v>
      </c>
      <c r="B1544" t="s">
        <v>10948</v>
      </c>
      <c r="C1544" t="s">
        <v>79</v>
      </c>
      <c r="D1544">
        <v>9.7280000000000015</v>
      </c>
      <c r="Y1544" t="s">
        <v>2176</v>
      </c>
      <c r="Z1544">
        <v>467.71199999999993</v>
      </c>
      <c r="AB1544" t="s">
        <v>2655</v>
      </c>
      <c r="AC1544">
        <v>175.78</v>
      </c>
      <c r="AE1544" t="s">
        <v>513</v>
      </c>
      <c r="AF1544">
        <v>3253.2200000000003</v>
      </c>
      <c r="AJ1544" t="s">
        <v>2655</v>
      </c>
      <c r="AK1544">
        <v>175.78</v>
      </c>
      <c r="AN1544" t="s">
        <v>2176</v>
      </c>
      <c r="AO1544">
        <v>467.71199999999993</v>
      </c>
      <c r="AQ1544" t="s">
        <v>2176</v>
      </c>
      <c r="AR1544">
        <v>467.71199999999993</v>
      </c>
      <c r="AV1544" t="s">
        <v>2176</v>
      </c>
      <c r="AW1544">
        <v>467.71199999999993</v>
      </c>
      <c r="BM1544" t="s">
        <v>839</v>
      </c>
      <c r="BN1544" t="s">
        <v>10948</v>
      </c>
      <c r="BO1544" t="s">
        <v>21</v>
      </c>
      <c r="BP1544">
        <v>332.94</v>
      </c>
    </row>
    <row r="1545" spans="1:68" x14ac:dyDescent="0.25">
      <c r="A1545" t="s">
        <v>1126</v>
      </c>
      <c r="B1545" t="s">
        <v>10948</v>
      </c>
      <c r="C1545" t="s">
        <v>55</v>
      </c>
      <c r="D1545">
        <v>39.68</v>
      </c>
      <c r="Y1545" t="s">
        <v>175</v>
      </c>
      <c r="Z1545">
        <v>1010.782</v>
      </c>
      <c r="AB1545" t="s">
        <v>2176</v>
      </c>
      <c r="AC1545">
        <v>467.71199999999993</v>
      </c>
      <c r="AE1545" t="s">
        <v>2315</v>
      </c>
      <c r="AF1545">
        <v>4332.2519999999995</v>
      </c>
      <c r="AJ1545" t="s">
        <v>2176</v>
      </c>
      <c r="AK1545">
        <v>467.71199999999993</v>
      </c>
      <c r="AN1545" t="s">
        <v>175</v>
      </c>
      <c r="AO1545">
        <v>1010.782</v>
      </c>
      <c r="AQ1545" t="s">
        <v>175</v>
      </c>
      <c r="AR1545">
        <v>1010.782</v>
      </c>
      <c r="AV1545" t="s">
        <v>175</v>
      </c>
      <c r="AW1545">
        <v>1010.782</v>
      </c>
      <c r="BM1545" t="s">
        <v>1151</v>
      </c>
      <c r="BN1545" t="s">
        <v>10948</v>
      </c>
      <c r="BO1545" t="s">
        <v>21</v>
      </c>
      <c r="BP1545">
        <v>158.13</v>
      </c>
    </row>
    <row r="1546" spans="1:68" x14ac:dyDescent="0.25">
      <c r="C1546" t="s">
        <v>12</v>
      </c>
      <c r="D1546">
        <v>31.744</v>
      </c>
      <c r="Y1546" t="s">
        <v>2997</v>
      </c>
      <c r="Z1546">
        <v>338.11799999999999</v>
      </c>
      <c r="AB1546" t="s">
        <v>175</v>
      </c>
      <c r="AC1546">
        <v>1010.782</v>
      </c>
      <c r="AE1546" t="s">
        <v>1046</v>
      </c>
      <c r="AF1546">
        <v>1897.8101999999997</v>
      </c>
      <c r="AJ1546" t="s">
        <v>175</v>
      </c>
      <c r="AK1546">
        <v>1010.782</v>
      </c>
      <c r="AN1546" t="s">
        <v>2997</v>
      </c>
      <c r="AO1546">
        <v>338.11799999999999</v>
      </c>
      <c r="AQ1546" t="s">
        <v>2997</v>
      </c>
      <c r="AR1546">
        <v>338.11799999999999</v>
      </c>
      <c r="AV1546" t="s">
        <v>2997</v>
      </c>
      <c r="AW1546">
        <v>338.11799999999999</v>
      </c>
      <c r="BM1546" t="s">
        <v>531</v>
      </c>
      <c r="BN1546" t="s">
        <v>10948</v>
      </c>
      <c r="BO1546" t="s">
        <v>21</v>
      </c>
      <c r="BP1546">
        <v>15.260000000000002</v>
      </c>
    </row>
    <row r="1547" spans="1:68" x14ac:dyDescent="0.25">
      <c r="A1547" t="s">
        <v>2528</v>
      </c>
      <c r="B1547" t="s">
        <v>10948</v>
      </c>
      <c r="C1547" t="s">
        <v>21</v>
      </c>
      <c r="D1547">
        <v>14.03</v>
      </c>
      <c r="Y1547" t="s">
        <v>436</v>
      </c>
      <c r="Z1547">
        <v>279.18</v>
      </c>
      <c r="AB1547" t="s">
        <v>2997</v>
      </c>
      <c r="AC1547">
        <v>338.11799999999999</v>
      </c>
      <c r="AE1547" t="s">
        <v>2696</v>
      </c>
      <c r="AF1547">
        <v>254.84999999999997</v>
      </c>
      <c r="AJ1547" t="s">
        <v>2997</v>
      </c>
      <c r="AK1547">
        <v>338.11799999999999</v>
      </c>
      <c r="AN1547" t="s">
        <v>436</v>
      </c>
      <c r="AO1547">
        <v>279.18</v>
      </c>
      <c r="AQ1547" t="s">
        <v>436</v>
      </c>
      <c r="AR1547">
        <v>279.18</v>
      </c>
      <c r="AV1547" t="s">
        <v>436</v>
      </c>
      <c r="AW1547">
        <v>279.18</v>
      </c>
      <c r="BM1547" t="s">
        <v>2211</v>
      </c>
      <c r="BN1547" t="s">
        <v>10948</v>
      </c>
      <c r="BO1547" t="s">
        <v>21</v>
      </c>
      <c r="BP1547">
        <v>28.799999999999997</v>
      </c>
    </row>
    <row r="1548" spans="1:68" x14ac:dyDescent="0.25">
      <c r="A1548" t="s">
        <v>1435</v>
      </c>
      <c r="B1548" t="s">
        <v>10948</v>
      </c>
      <c r="C1548" t="s">
        <v>55</v>
      </c>
      <c r="D1548">
        <v>31.983999999999998</v>
      </c>
      <c r="Y1548" t="s">
        <v>1793</v>
      </c>
      <c r="Z1548">
        <v>517.63200000000006</v>
      </c>
      <c r="AB1548" t="s">
        <v>436</v>
      </c>
      <c r="AC1548">
        <v>279.18</v>
      </c>
      <c r="AE1548" t="s">
        <v>416</v>
      </c>
      <c r="AF1548">
        <v>265.53800000000001</v>
      </c>
      <c r="AJ1548" t="s">
        <v>436</v>
      </c>
      <c r="AK1548">
        <v>279.18</v>
      </c>
      <c r="AN1548" t="s">
        <v>1793</v>
      </c>
      <c r="AO1548">
        <v>517.63200000000006</v>
      </c>
      <c r="AQ1548" t="s">
        <v>1793</v>
      </c>
      <c r="AR1548">
        <v>517.63200000000006</v>
      </c>
      <c r="AV1548" t="s">
        <v>1793</v>
      </c>
      <c r="AW1548">
        <v>517.63200000000006</v>
      </c>
      <c r="BM1548" t="s">
        <v>3038</v>
      </c>
      <c r="BN1548" t="s">
        <v>10948</v>
      </c>
      <c r="BO1548" t="s">
        <v>21</v>
      </c>
      <c r="BP1548">
        <v>50.96</v>
      </c>
    </row>
    <row r="1549" spans="1:68" x14ac:dyDescent="0.25">
      <c r="C1549" t="s">
        <v>79</v>
      </c>
      <c r="D1549">
        <v>59.97</v>
      </c>
      <c r="Y1549" t="s">
        <v>3031</v>
      </c>
      <c r="Z1549">
        <v>229.976</v>
      </c>
      <c r="AB1549" t="s">
        <v>1793</v>
      </c>
      <c r="AC1549">
        <v>517.63200000000006</v>
      </c>
      <c r="AE1549" t="s">
        <v>162</v>
      </c>
      <c r="AF1549">
        <v>239.84</v>
      </c>
      <c r="AJ1549" t="s">
        <v>1793</v>
      </c>
      <c r="AK1549">
        <v>517.63200000000006</v>
      </c>
      <c r="AN1549" t="s">
        <v>3031</v>
      </c>
      <c r="AO1549">
        <v>229.976</v>
      </c>
      <c r="AQ1549" t="s">
        <v>3031</v>
      </c>
      <c r="AR1549">
        <v>229.976</v>
      </c>
      <c r="AV1549" t="s">
        <v>3031</v>
      </c>
      <c r="AW1549">
        <v>229.976</v>
      </c>
      <c r="BM1549" t="s">
        <v>2753</v>
      </c>
      <c r="BN1549" t="s">
        <v>10948</v>
      </c>
      <c r="BO1549" t="s">
        <v>21</v>
      </c>
      <c r="BP1549">
        <v>206.75600000000003</v>
      </c>
    </row>
    <row r="1550" spans="1:68" x14ac:dyDescent="0.25">
      <c r="A1550" t="s">
        <v>922</v>
      </c>
      <c r="B1550" t="s">
        <v>10948</v>
      </c>
      <c r="C1550" t="s">
        <v>55</v>
      </c>
      <c r="D1550">
        <v>191.98</v>
      </c>
      <c r="Y1550" t="s">
        <v>2761</v>
      </c>
      <c r="Z1550">
        <v>180.46</v>
      </c>
      <c r="AB1550" t="s">
        <v>3031</v>
      </c>
      <c r="AC1550">
        <v>229.976</v>
      </c>
      <c r="AE1550" t="s">
        <v>1523</v>
      </c>
      <c r="AF1550">
        <v>495.6</v>
      </c>
      <c r="AJ1550" t="s">
        <v>3031</v>
      </c>
      <c r="AK1550">
        <v>229.976</v>
      </c>
      <c r="AN1550" t="s">
        <v>2761</v>
      </c>
      <c r="AO1550">
        <v>180.46</v>
      </c>
      <c r="AQ1550" t="s">
        <v>2761</v>
      </c>
      <c r="AR1550">
        <v>180.46</v>
      </c>
      <c r="AV1550" t="s">
        <v>2761</v>
      </c>
      <c r="AW1550">
        <v>180.46</v>
      </c>
      <c r="BM1550" t="s">
        <v>495</v>
      </c>
      <c r="BN1550" t="s">
        <v>10948</v>
      </c>
      <c r="BO1550" t="s">
        <v>21</v>
      </c>
      <c r="BP1550">
        <v>6.16</v>
      </c>
    </row>
    <row r="1551" spans="1:68" x14ac:dyDescent="0.25">
      <c r="C1551" t="s">
        <v>79</v>
      </c>
      <c r="D1551">
        <v>479.95</v>
      </c>
      <c r="Y1551" t="s">
        <v>540</v>
      </c>
      <c r="Z1551">
        <v>1322.1699999999998</v>
      </c>
      <c r="AB1551" t="s">
        <v>2761</v>
      </c>
      <c r="AC1551">
        <v>180.46</v>
      </c>
      <c r="AE1551" t="s">
        <v>924</v>
      </c>
      <c r="AF1551">
        <v>952.16799999999989</v>
      </c>
      <c r="AJ1551" t="s">
        <v>2761</v>
      </c>
      <c r="AK1551">
        <v>180.46</v>
      </c>
      <c r="AN1551" t="s">
        <v>540</v>
      </c>
      <c r="AO1551">
        <v>1322.1699999999998</v>
      </c>
      <c r="AQ1551" t="s">
        <v>540</v>
      </c>
      <c r="AR1551">
        <v>1322.1699999999998</v>
      </c>
      <c r="AV1551" t="s">
        <v>540</v>
      </c>
      <c r="AW1551">
        <v>1322.1699999999998</v>
      </c>
      <c r="BM1551" t="s">
        <v>315</v>
      </c>
      <c r="BN1551" t="s">
        <v>10948</v>
      </c>
      <c r="BO1551" t="s">
        <v>21</v>
      </c>
      <c r="BP1551">
        <v>34.049999999999997</v>
      </c>
    </row>
    <row r="1552" spans="1:68" x14ac:dyDescent="0.25">
      <c r="A1552" t="s">
        <v>1336</v>
      </c>
      <c r="B1552" t="s">
        <v>10948</v>
      </c>
      <c r="C1552" t="s">
        <v>55</v>
      </c>
      <c r="D1552">
        <v>20.936000000000003</v>
      </c>
      <c r="Y1552" t="s">
        <v>1964</v>
      </c>
      <c r="Z1552">
        <v>468.46800000000002</v>
      </c>
      <c r="AB1552" t="s">
        <v>540</v>
      </c>
      <c r="AC1552">
        <v>1322.1699999999998</v>
      </c>
      <c r="AE1552" t="s">
        <v>1487</v>
      </c>
      <c r="AF1552">
        <v>248.35999999999999</v>
      </c>
      <c r="AJ1552" t="s">
        <v>540</v>
      </c>
      <c r="AK1552">
        <v>1322.1699999999998</v>
      </c>
      <c r="AN1552" t="s">
        <v>1964</v>
      </c>
      <c r="AO1552">
        <v>468.46800000000002</v>
      </c>
      <c r="AQ1552" t="s">
        <v>1964</v>
      </c>
      <c r="AR1552">
        <v>468.46800000000002</v>
      </c>
      <c r="AV1552" t="s">
        <v>1964</v>
      </c>
      <c r="AW1552">
        <v>468.46800000000002</v>
      </c>
      <c r="BM1552" t="s">
        <v>1973</v>
      </c>
      <c r="BN1552" t="s">
        <v>10948</v>
      </c>
      <c r="BO1552" t="s">
        <v>21</v>
      </c>
      <c r="BP1552">
        <v>183.84</v>
      </c>
    </row>
    <row r="1553" spans="1:68" x14ac:dyDescent="0.25">
      <c r="C1553" t="s">
        <v>79</v>
      </c>
      <c r="D1553">
        <v>52.34</v>
      </c>
      <c r="Y1553" t="s">
        <v>682</v>
      </c>
      <c r="Z1553">
        <v>7515.5239999999994</v>
      </c>
      <c r="AB1553" t="s">
        <v>1964</v>
      </c>
      <c r="AC1553">
        <v>468.46800000000002</v>
      </c>
      <c r="AE1553" t="s">
        <v>2967</v>
      </c>
      <c r="AF1553">
        <v>83.944000000000003</v>
      </c>
      <c r="AJ1553" t="s">
        <v>1964</v>
      </c>
      <c r="AK1553">
        <v>468.46800000000002</v>
      </c>
      <c r="AN1553" t="s">
        <v>682</v>
      </c>
      <c r="AO1553">
        <v>7515.5239999999994</v>
      </c>
      <c r="AQ1553" t="s">
        <v>682</v>
      </c>
      <c r="AR1553">
        <v>7515.5239999999994</v>
      </c>
      <c r="AV1553" t="s">
        <v>682</v>
      </c>
      <c r="AW1553">
        <v>7515.5239999999994</v>
      </c>
      <c r="BM1553" t="s">
        <v>413</v>
      </c>
      <c r="BN1553" t="s">
        <v>10948</v>
      </c>
      <c r="BO1553" t="s">
        <v>21</v>
      </c>
      <c r="BP1553">
        <v>17.584000000000003</v>
      </c>
    </row>
    <row r="1554" spans="1:68" x14ac:dyDescent="0.25">
      <c r="A1554" t="s">
        <v>2105</v>
      </c>
      <c r="B1554" t="s">
        <v>10948</v>
      </c>
      <c r="C1554" t="s">
        <v>55</v>
      </c>
      <c r="D1554">
        <v>191.976</v>
      </c>
      <c r="Y1554" t="s">
        <v>2484</v>
      </c>
      <c r="Z1554">
        <v>10925.004000000003</v>
      </c>
      <c r="AB1554" t="s">
        <v>682</v>
      </c>
      <c r="AC1554">
        <v>7515.5239999999994</v>
      </c>
      <c r="AE1554" t="s">
        <v>1572</v>
      </c>
      <c r="AF1554">
        <v>64.971999999999994</v>
      </c>
      <c r="AJ1554" t="s">
        <v>682</v>
      </c>
      <c r="AK1554">
        <v>7515.5239999999994</v>
      </c>
      <c r="AN1554" t="s">
        <v>2484</v>
      </c>
      <c r="AO1554">
        <v>10925.004000000003</v>
      </c>
      <c r="AQ1554" t="s">
        <v>2484</v>
      </c>
      <c r="AR1554">
        <v>10925.004000000003</v>
      </c>
      <c r="AV1554" t="s">
        <v>2484</v>
      </c>
      <c r="AW1554">
        <v>10925.004000000003</v>
      </c>
      <c r="BM1554" t="s">
        <v>1611</v>
      </c>
      <c r="BN1554" t="s">
        <v>10948</v>
      </c>
      <c r="BO1554" t="s">
        <v>21</v>
      </c>
      <c r="BP1554">
        <v>9.4499999999999993</v>
      </c>
    </row>
    <row r="1555" spans="1:68" x14ac:dyDescent="0.25">
      <c r="C1555" t="s">
        <v>79</v>
      </c>
      <c r="D1555">
        <v>239.96999999999997</v>
      </c>
      <c r="Y1555" t="s">
        <v>647</v>
      </c>
      <c r="Z1555">
        <v>374.25600000000003</v>
      </c>
      <c r="AB1555" t="s">
        <v>2484</v>
      </c>
      <c r="AC1555">
        <v>10925.004000000003</v>
      </c>
      <c r="AE1555" t="s">
        <v>2272</v>
      </c>
      <c r="AF1555">
        <v>266.33599999999996</v>
      </c>
      <c r="AJ1555" t="s">
        <v>2484</v>
      </c>
      <c r="AK1555">
        <v>10925.004000000003</v>
      </c>
      <c r="AN1555" t="s">
        <v>647</v>
      </c>
      <c r="AO1555">
        <v>374.25600000000003</v>
      </c>
      <c r="AQ1555" t="s">
        <v>647</v>
      </c>
      <c r="AR1555">
        <v>374.25600000000003</v>
      </c>
      <c r="AV1555" t="s">
        <v>647</v>
      </c>
      <c r="AW1555">
        <v>374.25600000000003</v>
      </c>
      <c r="BM1555" t="s">
        <v>2213</v>
      </c>
      <c r="BN1555" t="s">
        <v>10948</v>
      </c>
      <c r="BO1555" t="s">
        <v>21</v>
      </c>
      <c r="BP1555">
        <v>30.56</v>
      </c>
    </row>
    <row r="1556" spans="1:68" x14ac:dyDescent="0.25">
      <c r="A1556" t="s">
        <v>1860</v>
      </c>
      <c r="B1556" t="s">
        <v>10948</v>
      </c>
      <c r="C1556" t="s">
        <v>12</v>
      </c>
      <c r="D1556">
        <v>399.98</v>
      </c>
      <c r="Y1556" t="s">
        <v>113</v>
      </c>
      <c r="Z1556">
        <v>9630.8559999999998</v>
      </c>
      <c r="AB1556" t="s">
        <v>647</v>
      </c>
      <c r="AC1556">
        <v>374.25600000000003</v>
      </c>
      <c r="AE1556" t="s">
        <v>1916</v>
      </c>
      <c r="AF1556">
        <v>558.74</v>
      </c>
      <c r="AJ1556" t="s">
        <v>647</v>
      </c>
      <c r="AK1556">
        <v>374.25600000000003</v>
      </c>
      <c r="AN1556" t="s">
        <v>113</v>
      </c>
      <c r="AO1556">
        <v>9630.8559999999998</v>
      </c>
      <c r="AQ1556" t="s">
        <v>113</v>
      </c>
      <c r="AR1556">
        <v>9630.8559999999998</v>
      </c>
      <c r="AV1556" t="s">
        <v>113</v>
      </c>
      <c r="AW1556">
        <v>9630.8559999999998</v>
      </c>
      <c r="BM1556" t="s">
        <v>2001</v>
      </c>
      <c r="BN1556" t="s">
        <v>10948</v>
      </c>
      <c r="BO1556" t="s">
        <v>21</v>
      </c>
      <c r="BP1556">
        <v>273.666</v>
      </c>
    </row>
    <row r="1557" spans="1:68" x14ac:dyDescent="0.25">
      <c r="C1557" t="s">
        <v>21</v>
      </c>
      <c r="D1557">
        <v>199.99</v>
      </c>
      <c r="Y1557" t="s">
        <v>262</v>
      </c>
      <c r="Z1557">
        <v>1281.442</v>
      </c>
      <c r="AB1557" t="s">
        <v>113</v>
      </c>
      <c r="AC1557">
        <v>9630.8559999999998</v>
      </c>
      <c r="AE1557" t="s">
        <v>1299</v>
      </c>
      <c r="AF1557">
        <v>516.21599999999989</v>
      </c>
      <c r="AJ1557" t="s">
        <v>113</v>
      </c>
      <c r="AK1557">
        <v>9630.8559999999998</v>
      </c>
      <c r="AN1557" t="s">
        <v>262</v>
      </c>
      <c r="AO1557">
        <v>1281.442</v>
      </c>
      <c r="AQ1557" t="s">
        <v>262</v>
      </c>
      <c r="AR1557">
        <v>1281.442</v>
      </c>
      <c r="AV1557" t="s">
        <v>262</v>
      </c>
      <c r="AW1557">
        <v>1281.442</v>
      </c>
      <c r="BM1557" t="s">
        <v>1534</v>
      </c>
      <c r="BN1557" t="s">
        <v>10948</v>
      </c>
      <c r="BO1557" t="s">
        <v>21</v>
      </c>
      <c r="BP1557">
        <v>1706.5080000000003</v>
      </c>
    </row>
    <row r="1558" spans="1:68" x14ac:dyDescent="0.25">
      <c r="A1558" t="s">
        <v>483</v>
      </c>
      <c r="B1558" t="s">
        <v>10948</v>
      </c>
      <c r="C1558" t="s">
        <v>21</v>
      </c>
      <c r="D1558">
        <v>159.98400000000001</v>
      </c>
      <c r="Y1558" t="s">
        <v>1038</v>
      </c>
      <c r="Z1558">
        <v>402.81600000000003</v>
      </c>
      <c r="AB1558" t="s">
        <v>262</v>
      </c>
      <c r="AC1558">
        <v>1281.442</v>
      </c>
      <c r="AE1558" t="s">
        <v>1066</v>
      </c>
      <c r="AF1558">
        <v>770.11199999999997</v>
      </c>
      <c r="AJ1558" t="s">
        <v>262</v>
      </c>
      <c r="AK1558">
        <v>1281.442</v>
      </c>
      <c r="AN1558" t="s">
        <v>1038</v>
      </c>
      <c r="AO1558">
        <v>402.81600000000003</v>
      </c>
      <c r="AQ1558" t="s">
        <v>1038</v>
      </c>
      <c r="AR1558">
        <v>402.81600000000003</v>
      </c>
      <c r="AV1558" t="s">
        <v>1038</v>
      </c>
      <c r="AW1558">
        <v>402.81600000000003</v>
      </c>
      <c r="BM1558" t="s">
        <v>2870</v>
      </c>
      <c r="BN1558" t="s">
        <v>10948</v>
      </c>
      <c r="BO1558" t="s">
        <v>21</v>
      </c>
      <c r="BP1558">
        <v>82.128</v>
      </c>
    </row>
    <row r="1559" spans="1:68" x14ac:dyDescent="0.25">
      <c r="A1559" t="s">
        <v>1226</v>
      </c>
      <c r="B1559" t="s">
        <v>10948</v>
      </c>
      <c r="C1559" t="s">
        <v>55</v>
      </c>
      <c r="D1559">
        <v>296.37</v>
      </c>
      <c r="Y1559" t="s">
        <v>803</v>
      </c>
      <c r="Z1559">
        <v>407.012</v>
      </c>
      <c r="AB1559" t="s">
        <v>1038</v>
      </c>
      <c r="AC1559">
        <v>402.81600000000003</v>
      </c>
      <c r="AE1559" t="s">
        <v>2120</v>
      </c>
      <c r="AF1559">
        <v>563.81200000000001</v>
      </c>
      <c r="AJ1559" t="s">
        <v>1038</v>
      </c>
      <c r="AK1559">
        <v>402.81600000000003</v>
      </c>
      <c r="AN1559" t="s">
        <v>803</v>
      </c>
      <c r="AO1559">
        <v>407.012</v>
      </c>
      <c r="AQ1559" t="s">
        <v>803</v>
      </c>
      <c r="AR1559">
        <v>407.012</v>
      </c>
      <c r="AV1559" t="s">
        <v>803</v>
      </c>
      <c r="AW1559">
        <v>407.012</v>
      </c>
      <c r="BM1559" t="s">
        <v>2550</v>
      </c>
      <c r="BN1559" t="s">
        <v>10948</v>
      </c>
      <c r="BO1559" t="s">
        <v>21</v>
      </c>
      <c r="BP1559">
        <v>4.2</v>
      </c>
    </row>
    <row r="1560" spans="1:68" x14ac:dyDescent="0.25">
      <c r="C1560" t="s">
        <v>79</v>
      </c>
      <c r="D1560">
        <v>296.37</v>
      </c>
      <c r="Y1560" t="s">
        <v>390</v>
      </c>
      <c r="Z1560">
        <v>1764.5340000000001</v>
      </c>
      <c r="AB1560" t="s">
        <v>803</v>
      </c>
      <c r="AC1560">
        <v>407.012</v>
      </c>
      <c r="AE1560" t="s">
        <v>976</v>
      </c>
      <c r="AF1560">
        <v>464.19599999999997</v>
      </c>
      <c r="AJ1560" t="s">
        <v>803</v>
      </c>
      <c r="AK1560">
        <v>407.012</v>
      </c>
      <c r="AN1560" t="s">
        <v>390</v>
      </c>
      <c r="AO1560">
        <v>1764.5340000000001</v>
      </c>
      <c r="AQ1560" t="s">
        <v>390</v>
      </c>
      <c r="AR1560">
        <v>1764.5340000000001</v>
      </c>
      <c r="AV1560" t="s">
        <v>390</v>
      </c>
      <c r="AW1560">
        <v>1764.5340000000001</v>
      </c>
      <c r="BM1560" t="s">
        <v>3073</v>
      </c>
      <c r="BN1560" t="s">
        <v>10948</v>
      </c>
      <c r="BO1560" t="s">
        <v>21</v>
      </c>
      <c r="BP1560">
        <v>12.99</v>
      </c>
    </row>
    <row r="1561" spans="1:68" x14ac:dyDescent="0.25">
      <c r="A1561" t="s">
        <v>1533</v>
      </c>
      <c r="B1561" t="s">
        <v>10948</v>
      </c>
      <c r="C1561" t="s">
        <v>79</v>
      </c>
      <c r="D1561">
        <v>44.75</v>
      </c>
      <c r="Y1561" t="s">
        <v>1324</v>
      </c>
      <c r="Z1561">
        <v>9158.2960000000003</v>
      </c>
      <c r="AB1561" t="s">
        <v>390</v>
      </c>
      <c r="AC1561">
        <v>1764.5340000000001</v>
      </c>
      <c r="AE1561" t="s">
        <v>1406</v>
      </c>
      <c r="AF1561">
        <v>277.92</v>
      </c>
      <c r="AJ1561" t="s">
        <v>390</v>
      </c>
      <c r="AK1561">
        <v>1764.5340000000001</v>
      </c>
      <c r="AN1561" t="s">
        <v>1324</v>
      </c>
      <c r="AO1561">
        <v>9158.2960000000003</v>
      </c>
      <c r="AQ1561" t="s">
        <v>1324</v>
      </c>
      <c r="AR1561">
        <v>9158.2960000000003</v>
      </c>
      <c r="AV1561" t="s">
        <v>1324</v>
      </c>
      <c r="AW1561">
        <v>9158.2960000000003</v>
      </c>
      <c r="BM1561" t="s">
        <v>567</v>
      </c>
      <c r="BN1561" t="s">
        <v>10948</v>
      </c>
      <c r="BO1561" t="s">
        <v>21</v>
      </c>
      <c r="BP1561">
        <v>1001.5840000000001</v>
      </c>
    </row>
    <row r="1562" spans="1:68" x14ac:dyDescent="0.25">
      <c r="C1562" t="s">
        <v>21</v>
      </c>
      <c r="D1562">
        <v>71.599999999999994</v>
      </c>
      <c r="Y1562" t="s">
        <v>782</v>
      </c>
      <c r="Z1562">
        <v>6819.3120000000008</v>
      </c>
      <c r="AB1562" t="s">
        <v>1324</v>
      </c>
      <c r="AC1562">
        <v>9158.2960000000003</v>
      </c>
      <c r="AE1562" t="s">
        <v>1003</v>
      </c>
      <c r="AF1562">
        <v>647.84</v>
      </c>
      <c r="AJ1562" t="s">
        <v>1324</v>
      </c>
      <c r="AK1562">
        <v>9158.2960000000003</v>
      </c>
      <c r="AN1562" t="s">
        <v>782</v>
      </c>
      <c r="AO1562">
        <v>6819.3120000000008</v>
      </c>
      <c r="AQ1562" t="s">
        <v>782</v>
      </c>
      <c r="AR1562">
        <v>6819.3120000000008</v>
      </c>
      <c r="AV1562" t="s">
        <v>782</v>
      </c>
      <c r="AW1562">
        <v>6819.3120000000008</v>
      </c>
      <c r="BM1562" t="s">
        <v>1772</v>
      </c>
      <c r="BN1562" t="s">
        <v>10948</v>
      </c>
      <c r="BO1562" t="s">
        <v>21</v>
      </c>
      <c r="BP1562">
        <v>2575.944</v>
      </c>
    </row>
    <row r="1563" spans="1:68" x14ac:dyDescent="0.25">
      <c r="A1563" t="s">
        <v>671</v>
      </c>
      <c r="B1563" t="s">
        <v>10948</v>
      </c>
      <c r="C1563" t="s">
        <v>79</v>
      </c>
      <c r="D1563">
        <v>56.695999999999998</v>
      </c>
      <c r="Y1563" t="s">
        <v>754</v>
      </c>
      <c r="Z1563">
        <v>4384.0439999999999</v>
      </c>
      <c r="AB1563" t="s">
        <v>782</v>
      </c>
      <c r="AC1563">
        <v>6819.3120000000008</v>
      </c>
      <c r="AE1563" t="s">
        <v>1181</v>
      </c>
      <c r="AF1563">
        <v>737.75399999999991</v>
      </c>
      <c r="AJ1563" t="s">
        <v>782</v>
      </c>
      <c r="AK1563">
        <v>6819.3120000000008</v>
      </c>
      <c r="AN1563" t="s">
        <v>754</v>
      </c>
      <c r="AO1563">
        <v>4384.0439999999999</v>
      </c>
      <c r="AQ1563" t="s">
        <v>754</v>
      </c>
      <c r="AR1563">
        <v>4384.0439999999999</v>
      </c>
      <c r="AV1563" t="s">
        <v>754</v>
      </c>
      <c r="AW1563">
        <v>4384.0439999999999</v>
      </c>
      <c r="BM1563" t="s">
        <v>2274</v>
      </c>
      <c r="BN1563" t="s">
        <v>10948</v>
      </c>
      <c r="BO1563" t="s">
        <v>21</v>
      </c>
      <c r="BP1563">
        <v>3023.9280000000003</v>
      </c>
    </row>
    <row r="1564" spans="1:68" x14ac:dyDescent="0.25">
      <c r="C1564" t="s">
        <v>21</v>
      </c>
      <c r="D1564">
        <v>53.712000000000003</v>
      </c>
      <c r="Y1564" t="s">
        <v>3105</v>
      </c>
      <c r="Z1564">
        <v>93.528000000000006</v>
      </c>
      <c r="AB1564" t="s">
        <v>754</v>
      </c>
      <c r="AC1564">
        <v>4384.0439999999999</v>
      </c>
      <c r="AE1564" t="s">
        <v>39</v>
      </c>
      <c r="AF1564">
        <v>1073.6759999999999</v>
      </c>
      <c r="AJ1564" t="s">
        <v>754</v>
      </c>
      <c r="AK1564">
        <v>4384.0439999999999</v>
      </c>
      <c r="AN1564" t="s">
        <v>3105</v>
      </c>
      <c r="AO1564">
        <v>93.528000000000006</v>
      </c>
      <c r="AQ1564" t="s">
        <v>3105</v>
      </c>
      <c r="AR1564">
        <v>93.528000000000006</v>
      </c>
      <c r="AV1564" t="s">
        <v>3105</v>
      </c>
      <c r="AW1564">
        <v>93.528000000000006</v>
      </c>
      <c r="BM1564" t="s">
        <v>2241</v>
      </c>
      <c r="BN1564" t="s">
        <v>10948</v>
      </c>
      <c r="BO1564" t="s">
        <v>21</v>
      </c>
      <c r="BP1564">
        <v>455.97</v>
      </c>
    </row>
    <row r="1565" spans="1:68" x14ac:dyDescent="0.25">
      <c r="A1565" t="s">
        <v>1094</v>
      </c>
      <c r="B1565" t="s">
        <v>10948</v>
      </c>
      <c r="C1565" t="s">
        <v>55</v>
      </c>
      <c r="D1565">
        <v>40.968000000000004</v>
      </c>
      <c r="Y1565" t="s">
        <v>1606</v>
      </c>
      <c r="Z1565">
        <v>146.11399999999998</v>
      </c>
      <c r="AB1565" t="s">
        <v>3105</v>
      </c>
      <c r="AC1565">
        <v>93.528000000000006</v>
      </c>
      <c r="AE1565" t="s">
        <v>2936</v>
      </c>
      <c r="AF1565">
        <v>106.17200000000001</v>
      </c>
      <c r="AJ1565" t="s">
        <v>3105</v>
      </c>
      <c r="AK1565">
        <v>93.528000000000006</v>
      </c>
      <c r="AN1565" t="s">
        <v>1606</v>
      </c>
      <c r="AO1565">
        <v>146.11399999999998</v>
      </c>
      <c r="AQ1565" t="s">
        <v>1606</v>
      </c>
      <c r="AR1565">
        <v>146.11399999999998</v>
      </c>
      <c r="AV1565" t="s">
        <v>1606</v>
      </c>
      <c r="AW1565">
        <v>146.11399999999998</v>
      </c>
      <c r="BM1565" t="s">
        <v>2607</v>
      </c>
      <c r="BN1565" t="s">
        <v>10948</v>
      </c>
      <c r="BO1565" t="s">
        <v>21</v>
      </c>
      <c r="BP1565">
        <v>93.02</v>
      </c>
    </row>
    <row r="1566" spans="1:68" x14ac:dyDescent="0.25">
      <c r="A1566" t="s">
        <v>2704</v>
      </c>
      <c r="B1566" t="s">
        <v>10948</v>
      </c>
      <c r="C1566" t="s">
        <v>79</v>
      </c>
      <c r="D1566">
        <v>57.576000000000001</v>
      </c>
      <c r="Y1566" t="s">
        <v>711</v>
      </c>
      <c r="Z1566">
        <v>536.04</v>
      </c>
      <c r="AB1566" t="s">
        <v>1606</v>
      </c>
      <c r="AC1566">
        <v>146.11399999999998</v>
      </c>
      <c r="AE1566" t="s">
        <v>616</v>
      </c>
      <c r="AF1566">
        <v>157.91999999999999</v>
      </c>
      <c r="AJ1566" t="s">
        <v>1606</v>
      </c>
      <c r="AK1566">
        <v>146.11399999999998</v>
      </c>
      <c r="AN1566" t="s">
        <v>711</v>
      </c>
      <c r="AO1566">
        <v>536.04</v>
      </c>
      <c r="AQ1566" t="s">
        <v>711</v>
      </c>
      <c r="AR1566">
        <v>536.04</v>
      </c>
      <c r="AV1566" t="s">
        <v>711</v>
      </c>
      <c r="AW1566">
        <v>536.04</v>
      </c>
      <c r="BM1566" t="s">
        <v>890</v>
      </c>
      <c r="BN1566" t="s">
        <v>10948</v>
      </c>
      <c r="BO1566" t="s">
        <v>21</v>
      </c>
      <c r="BP1566">
        <v>26.96</v>
      </c>
    </row>
    <row r="1567" spans="1:68" x14ac:dyDescent="0.25">
      <c r="C1567" t="s">
        <v>21</v>
      </c>
      <c r="D1567">
        <v>71.97</v>
      </c>
      <c r="Y1567" t="s">
        <v>974</v>
      </c>
      <c r="Z1567">
        <v>299.84999999999997</v>
      </c>
      <c r="AB1567" t="s">
        <v>711</v>
      </c>
      <c r="AC1567">
        <v>536.04</v>
      </c>
      <c r="AE1567" t="s">
        <v>1425</v>
      </c>
      <c r="AF1567">
        <v>631.68000000000006</v>
      </c>
      <c r="AJ1567" t="s">
        <v>711</v>
      </c>
      <c r="AK1567">
        <v>536.04</v>
      </c>
      <c r="AN1567" t="s">
        <v>974</v>
      </c>
      <c r="AO1567">
        <v>299.84999999999997</v>
      </c>
      <c r="AQ1567" t="s">
        <v>974</v>
      </c>
      <c r="AR1567">
        <v>299.84999999999997</v>
      </c>
      <c r="AV1567" t="s">
        <v>974</v>
      </c>
      <c r="AW1567">
        <v>299.84999999999997</v>
      </c>
      <c r="BM1567" t="s">
        <v>3179</v>
      </c>
      <c r="BN1567" t="s">
        <v>10948</v>
      </c>
      <c r="BO1567" t="s">
        <v>21</v>
      </c>
      <c r="BP1567">
        <v>30.18</v>
      </c>
    </row>
    <row r="1568" spans="1:68" x14ac:dyDescent="0.25">
      <c r="A1568" t="s">
        <v>2025</v>
      </c>
      <c r="B1568" t="s">
        <v>10948</v>
      </c>
      <c r="C1568" t="s">
        <v>21</v>
      </c>
      <c r="D1568">
        <v>61.120000000000005</v>
      </c>
      <c r="Y1568" t="s">
        <v>2796</v>
      </c>
      <c r="Z1568">
        <v>41.905000000000008</v>
      </c>
      <c r="AB1568" t="s">
        <v>974</v>
      </c>
      <c r="AC1568">
        <v>299.84999999999997</v>
      </c>
      <c r="AE1568" t="s">
        <v>2919</v>
      </c>
      <c r="AF1568">
        <v>262.44900000000001</v>
      </c>
      <c r="AJ1568" t="s">
        <v>974</v>
      </c>
      <c r="AK1568">
        <v>299.84999999999997</v>
      </c>
      <c r="AN1568" t="s">
        <v>2796</v>
      </c>
      <c r="AO1568">
        <v>41.905000000000008</v>
      </c>
      <c r="AQ1568" t="s">
        <v>2796</v>
      </c>
      <c r="AR1568">
        <v>41.905000000000008</v>
      </c>
      <c r="AV1568" t="s">
        <v>2796</v>
      </c>
      <c r="AW1568">
        <v>41.905000000000008</v>
      </c>
      <c r="BM1568" t="s">
        <v>1654</v>
      </c>
      <c r="BN1568" t="s">
        <v>10948</v>
      </c>
      <c r="BO1568" t="s">
        <v>21</v>
      </c>
      <c r="BP1568">
        <v>14.9</v>
      </c>
    </row>
    <row r="1569" spans="1:68" x14ac:dyDescent="0.25">
      <c r="A1569" t="s">
        <v>216</v>
      </c>
      <c r="B1569" t="s">
        <v>10948</v>
      </c>
      <c r="C1569" t="s">
        <v>79</v>
      </c>
      <c r="D1569">
        <v>2.907</v>
      </c>
      <c r="Y1569" t="s">
        <v>2289</v>
      </c>
      <c r="Z1569">
        <v>204.50699999999998</v>
      </c>
      <c r="AB1569" t="s">
        <v>2796</v>
      </c>
      <c r="AC1569">
        <v>41.905000000000008</v>
      </c>
      <c r="AE1569" t="s">
        <v>2350</v>
      </c>
      <c r="AF1569">
        <v>1776.0479999999998</v>
      </c>
      <c r="AJ1569" t="s">
        <v>2796</v>
      </c>
      <c r="AK1569">
        <v>41.905000000000008</v>
      </c>
      <c r="AN1569" t="s">
        <v>2289</v>
      </c>
      <c r="AO1569">
        <v>204.50699999999998</v>
      </c>
      <c r="AQ1569" t="s">
        <v>2289</v>
      </c>
      <c r="AR1569">
        <v>204.50699999999998</v>
      </c>
      <c r="AV1569" t="s">
        <v>2289</v>
      </c>
      <c r="AW1569">
        <v>204.50699999999998</v>
      </c>
      <c r="BM1569" t="s">
        <v>170</v>
      </c>
      <c r="BN1569" t="s">
        <v>10948</v>
      </c>
      <c r="BO1569" t="s">
        <v>21</v>
      </c>
      <c r="BP1569">
        <v>37.520000000000003</v>
      </c>
    </row>
    <row r="1570" spans="1:68" x14ac:dyDescent="0.25">
      <c r="C1570" t="s">
        <v>12</v>
      </c>
      <c r="D1570">
        <v>6.46</v>
      </c>
      <c r="Y1570" t="s">
        <v>2437</v>
      </c>
      <c r="Z1570">
        <v>138.53199999999998</v>
      </c>
      <c r="AB1570" t="s">
        <v>2289</v>
      </c>
      <c r="AC1570">
        <v>204.50699999999998</v>
      </c>
      <c r="AE1570" t="s">
        <v>1390</v>
      </c>
      <c r="AF1570">
        <v>1379.172</v>
      </c>
      <c r="AJ1570" t="s">
        <v>2289</v>
      </c>
      <c r="AK1570">
        <v>204.50699999999998</v>
      </c>
      <c r="AN1570" t="s">
        <v>2437</v>
      </c>
      <c r="AO1570">
        <v>138.53199999999998</v>
      </c>
      <c r="AQ1570" t="s">
        <v>2437</v>
      </c>
      <c r="AR1570">
        <v>138.53199999999998</v>
      </c>
      <c r="AV1570" t="s">
        <v>2437</v>
      </c>
      <c r="AW1570">
        <v>138.53199999999998</v>
      </c>
      <c r="BM1570" t="s">
        <v>866</v>
      </c>
      <c r="BN1570" t="s">
        <v>10948</v>
      </c>
      <c r="BO1570" t="s">
        <v>21</v>
      </c>
      <c r="BP1570">
        <v>114.46</v>
      </c>
    </row>
    <row r="1571" spans="1:68" x14ac:dyDescent="0.25">
      <c r="C1571" t="s">
        <v>21</v>
      </c>
      <c r="D1571">
        <v>25.840000000000003</v>
      </c>
      <c r="Y1571" t="s">
        <v>691</v>
      </c>
      <c r="Z1571">
        <v>82.368000000000009</v>
      </c>
      <c r="AB1571" t="s">
        <v>2437</v>
      </c>
      <c r="AC1571">
        <v>138.53199999999998</v>
      </c>
      <c r="AE1571" t="s">
        <v>494</v>
      </c>
      <c r="AF1571">
        <v>1400.2559999999999</v>
      </c>
      <c r="AJ1571" t="s">
        <v>2437</v>
      </c>
      <c r="AK1571">
        <v>138.53199999999998</v>
      </c>
      <c r="AN1571" t="s">
        <v>691</v>
      </c>
      <c r="AO1571">
        <v>82.368000000000009</v>
      </c>
      <c r="AQ1571" t="s">
        <v>691</v>
      </c>
      <c r="AR1571">
        <v>82.368000000000009</v>
      </c>
      <c r="AV1571" t="s">
        <v>691</v>
      </c>
      <c r="AW1571">
        <v>82.368000000000009</v>
      </c>
      <c r="BM1571" t="s">
        <v>2025</v>
      </c>
      <c r="BN1571" t="s">
        <v>10948</v>
      </c>
      <c r="BO1571" t="s">
        <v>21</v>
      </c>
      <c r="BP1571">
        <v>61.120000000000005</v>
      </c>
    </row>
    <row r="1572" spans="1:68" x14ac:dyDescent="0.25">
      <c r="A1572" t="s">
        <v>866</v>
      </c>
      <c r="B1572" t="s">
        <v>10948</v>
      </c>
      <c r="C1572" t="s">
        <v>21</v>
      </c>
      <c r="D1572">
        <v>114.46</v>
      </c>
      <c r="Y1572" t="s">
        <v>1765</v>
      </c>
      <c r="Z1572">
        <v>70.192000000000007</v>
      </c>
      <c r="AB1572" t="s">
        <v>691</v>
      </c>
      <c r="AC1572">
        <v>82.368000000000009</v>
      </c>
      <c r="AE1572" t="s">
        <v>779</v>
      </c>
      <c r="AF1572">
        <v>849.3119999999999</v>
      </c>
      <c r="AJ1572" t="s">
        <v>691</v>
      </c>
      <c r="AK1572">
        <v>82.368000000000009</v>
      </c>
      <c r="AN1572" t="s">
        <v>1765</v>
      </c>
      <c r="AO1572">
        <v>70.192000000000007</v>
      </c>
      <c r="AQ1572" t="s">
        <v>1765</v>
      </c>
      <c r="AR1572">
        <v>70.192000000000007</v>
      </c>
      <c r="AV1572" t="s">
        <v>1765</v>
      </c>
      <c r="AW1572">
        <v>70.192000000000007</v>
      </c>
      <c r="BM1572" t="s">
        <v>483</v>
      </c>
      <c r="BN1572" t="s">
        <v>10948</v>
      </c>
      <c r="BO1572" t="s">
        <v>21</v>
      </c>
      <c r="BP1572">
        <v>159.98400000000001</v>
      </c>
    </row>
    <row r="1573" spans="1:68" x14ac:dyDescent="0.25">
      <c r="A1573" t="s">
        <v>1725</v>
      </c>
      <c r="B1573" t="s">
        <v>10948</v>
      </c>
      <c r="C1573" t="s">
        <v>55</v>
      </c>
      <c r="D1573">
        <v>33.36</v>
      </c>
      <c r="Y1573" t="s">
        <v>393</v>
      </c>
      <c r="Z1573">
        <v>102.492</v>
      </c>
      <c r="AB1573" t="s">
        <v>1765</v>
      </c>
      <c r="AC1573">
        <v>70.192000000000007</v>
      </c>
      <c r="AE1573" t="s">
        <v>2011</v>
      </c>
      <c r="AF1573">
        <v>136.46400000000003</v>
      </c>
      <c r="AJ1573" t="s">
        <v>1765</v>
      </c>
      <c r="AK1573">
        <v>70.192000000000007</v>
      </c>
      <c r="AN1573" t="s">
        <v>393</v>
      </c>
      <c r="AO1573">
        <v>102.492</v>
      </c>
      <c r="AQ1573" t="s">
        <v>393</v>
      </c>
      <c r="AR1573">
        <v>102.492</v>
      </c>
      <c r="AV1573" t="s">
        <v>393</v>
      </c>
      <c r="AW1573">
        <v>102.492</v>
      </c>
      <c r="BM1573" t="s">
        <v>2528</v>
      </c>
      <c r="BN1573" t="s">
        <v>10948</v>
      </c>
      <c r="BO1573" t="s">
        <v>21</v>
      </c>
      <c r="BP1573">
        <v>14.03</v>
      </c>
    </row>
    <row r="1574" spans="1:68" x14ac:dyDescent="0.25">
      <c r="C1574" t="s">
        <v>21</v>
      </c>
      <c r="D1574">
        <v>101.748</v>
      </c>
      <c r="Y1574" t="s">
        <v>2501</v>
      </c>
      <c r="Z1574">
        <v>406.464</v>
      </c>
      <c r="AB1574" t="s">
        <v>393</v>
      </c>
      <c r="AC1574">
        <v>102.492</v>
      </c>
      <c r="AE1574" t="s">
        <v>1690</v>
      </c>
      <c r="AF1574">
        <v>1088.6399999999999</v>
      </c>
      <c r="AJ1574" t="s">
        <v>393</v>
      </c>
      <c r="AK1574">
        <v>102.492</v>
      </c>
      <c r="AN1574" t="s">
        <v>2501</v>
      </c>
      <c r="AO1574">
        <v>406.464</v>
      </c>
      <c r="AQ1574" t="s">
        <v>2501</v>
      </c>
      <c r="AR1574">
        <v>406.464</v>
      </c>
      <c r="AV1574" t="s">
        <v>2501</v>
      </c>
      <c r="AW1574">
        <v>406.464</v>
      </c>
      <c r="BM1574" t="s">
        <v>2434</v>
      </c>
      <c r="BN1574" t="s">
        <v>10948</v>
      </c>
      <c r="BO1574" t="s">
        <v>21</v>
      </c>
      <c r="BP1574">
        <v>12.816000000000001</v>
      </c>
    </row>
    <row r="1575" spans="1:68" x14ac:dyDescent="0.25">
      <c r="A1575" t="s">
        <v>170</v>
      </c>
      <c r="B1575" t="s">
        <v>10948</v>
      </c>
      <c r="C1575" t="s">
        <v>21</v>
      </c>
      <c r="D1575">
        <v>37.520000000000003</v>
      </c>
      <c r="Y1575" t="s">
        <v>605</v>
      </c>
      <c r="Z1575">
        <v>342.58</v>
      </c>
      <c r="AB1575" t="s">
        <v>2501</v>
      </c>
      <c r="AC1575">
        <v>406.464</v>
      </c>
      <c r="AE1575" t="s">
        <v>546</v>
      </c>
      <c r="AF1575">
        <v>67.829999999999984</v>
      </c>
      <c r="AJ1575" t="s">
        <v>2501</v>
      </c>
      <c r="AK1575">
        <v>406.464</v>
      </c>
      <c r="AN1575" t="s">
        <v>605</v>
      </c>
      <c r="AO1575">
        <v>342.58</v>
      </c>
      <c r="AQ1575" t="s">
        <v>605</v>
      </c>
      <c r="AR1575">
        <v>342.58</v>
      </c>
      <c r="AV1575" t="s">
        <v>605</v>
      </c>
      <c r="AW1575">
        <v>342.58</v>
      </c>
      <c r="BM1575" t="s">
        <v>1481</v>
      </c>
      <c r="BN1575" t="s">
        <v>10948</v>
      </c>
      <c r="BO1575" t="s">
        <v>21</v>
      </c>
      <c r="BP1575">
        <v>39.960000000000008</v>
      </c>
    </row>
    <row r="1576" spans="1:68" x14ac:dyDescent="0.25">
      <c r="A1576" t="s">
        <v>1654</v>
      </c>
      <c r="B1576" t="s">
        <v>10948</v>
      </c>
      <c r="C1576" t="s">
        <v>21</v>
      </c>
      <c r="D1576">
        <v>14.9</v>
      </c>
      <c r="Y1576" t="s">
        <v>1853</v>
      </c>
      <c r="Z1576">
        <v>88.11</v>
      </c>
      <c r="AB1576" t="s">
        <v>605</v>
      </c>
      <c r="AC1576">
        <v>342.58</v>
      </c>
      <c r="AE1576" t="s">
        <v>1685</v>
      </c>
      <c r="AF1576">
        <v>1040.625</v>
      </c>
      <c r="AJ1576" t="s">
        <v>605</v>
      </c>
      <c r="AK1576">
        <v>342.58</v>
      </c>
      <c r="AN1576" t="s">
        <v>1853</v>
      </c>
      <c r="AO1576">
        <v>88.11</v>
      </c>
      <c r="AQ1576" t="s">
        <v>1853</v>
      </c>
      <c r="AR1576">
        <v>88.11</v>
      </c>
      <c r="AV1576" t="s">
        <v>1853</v>
      </c>
      <c r="AW1576">
        <v>88.11</v>
      </c>
      <c r="BM1576" t="s">
        <v>1095</v>
      </c>
      <c r="BN1576" t="s">
        <v>10948</v>
      </c>
      <c r="BO1576" t="s">
        <v>21</v>
      </c>
      <c r="BP1576">
        <v>361.37600000000003</v>
      </c>
    </row>
    <row r="1577" spans="1:68" x14ac:dyDescent="0.25">
      <c r="A1577" t="s">
        <v>2735</v>
      </c>
      <c r="B1577" t="s">
        <v>10948</v>
      </c>
      <c r="C1577" t="s">
        <v>55</v>
      </c>
      <c r="D1577">
        <v>50.423999999999999</v>
      </c>
      <c r="Y1577" t="s">
        <v>2219</v>
      </c>
      <c r="Z1577">
        <v>49.503999999999998</v>
      </c>
      <c r="AB1577" t="s">
        <v>1853</v>
      </c>
      <c r="AC1577">
        <v>88.11</v>
      </c>
      <c r="AE1577" t="s">
        <v>1305</v>
      </c>
      <c r="AF1577">
        <v>6518.7539999999999</v>
      </c>
      <c r="AJ1577" t="s">
        <v>1853</v>
      </c>
      <c r="AK1577">
        <v>88.11</v>
      </c>
      <c r="AN1577" t="s">
        <v>2219</v>
      </c>
      <c r="AO1577">
        <v>49.503999999999998</v>
      </c>
      <c r="AQ1577" t="s">
        <v>2219</v>
      </c>
      <c r="AR1577">
        <v>49.503999999999998</v>
      </c>
      <c r="AV1577" t="s">
        <v>2219</v>
      </c>
      <c r="AW1577">
        <v>49.503999999999998</v>
      </c>
      <c r="BM1577" t="s">
        <v>1373</v>
      </c>
      <c r="BN1577" t="s">
        <v>10948</v>
      </c>
      <c r="BO1577" t="s">
        <v>21</v>
      </c>
      <c r="BP1577">
        <v>156.79200000000003</v>
      </c>
    </row>
    <row r="1578" spans="1:68" x14ac:dyDescent="0.25">
      <c r="C1578" t="s">
        <v>21</v>
      </c>
      <c r="D1578">
        <v>22.919999999999998</v>
      </c>
      <c r="Y1578" t="s">
        <v>2694</v>
      </c>
      <c r="Z1578">
        <v>684.74</v>
      </c>
      <c r="AB1578" t="s">
        <v>2219</v>
      </c>
      <c r="AC1578">
        <v>49.503999999999998</v>
      </c>
      <c r="AE1578" t="s">
        <v>269</v>
      </c>
      <c r="AF1578">
        <v>828.09649999999988</v>
      </c>
      <c r="AJ1578" t="s">
        <v>2219</v>
      </c>
      <c r="AK1578">
        <v>49.503999999999998</v>
      </c>
      <c r="AN1578" t="s">
        <v>2694</v>
      </c>
      <c r="AO1578">
        <v>684.74</v>
      </c>
      <c r="AQ1578" t="s">
        <v>2694</v>
      </c>
      <c r="AR1578">
        <v>684.74</v>
      </c>
      <c r="AV1578" t="s">
        <v>2694</v>
      </c>
      <c r="AW1578">
        <v>684.74</v>
      </c>
      <c r="BM1578" t="s">
        <v>2698</v>
      </c>
      <c r="BN1578" t="s">
        <v>10948</v>
      </c>
      <c r="BO1578" t="s">
        <v>21</v>
      </c>
      <c r="BP1578">
        <v>57.408000000000001</v>
      </c>
    </row>
    <row r="1579" spans="1:68" x14ac:dyDescent="0.25">
      <c r="A1579" t="s">
        <v>1589</v>
      </c>
      <c r="B1579" t="s">
        <v>10948</v>
      </c>
      <c r="C1579" t="s">
        <v>12</v>
      </c>
      <c r="D1579">
        <v>26.55</v>
      </c>
      <c r="Y1579" t="s">
        <v>467</v>
      </c>
      <c r="Z1579">
        <v>73.696000000000012</v>
      </c>
      <c r="AB1579" t="s">
        <v>2694</v>
      </c>
      <c r="AC1579">
        <v>684.74</v>
      </c>
      <c r="AE1579" t="s">
        <v>1754</v>
      </c>
      <c r="AF1579">
        <v>25.704000000000004</v>
      </c>
      <c r="AJ1579" t="s">
        <v>2694</v>
      </c>
      <c r="AK1579">
        <v>684.74</v>
      </c>
      <c r="AN1579" t="s">
        <v>467</v>
      </c>
      <c r="AO1579">
        <v>73.696000000000012</v>
      </c>
      <c r="AQ1579" t="s">
        <v>467</v>
      </c>
      <c r="AR1579">
        <v>73.696000000000012</v>
      </c>
      <c r="AV1579" t="s">
        <v>467</v>
      </c>
      <c r="AW1579">
        <v>73.696000000000012</v>
      </c>
      <c r="BM1579" t="s">
        <v>1554</v>
      </c>
      <c r="BN1579" t="s">
        <v>10948</v>
      </c>
      <c r="BO1579" t="s">
        <v>21</v>
      </c>
      <c r="BP1579">
        <v>27.792000000000002</v>
      </c>
    </row>
    <row r="1580" spans="1:68" x14ac:dyDescent="0.25">
      <c r="A1580" t="s">
        <v>2535</v>
      </c>
      <c r="B1580" t="s">
        <v>10948</v>
      </c>
      <c r="C1580" t="s">
        <v>79</v>
      </c>
      <c r="D1580">
        <v>10.56</v>
      </c>
      <c r="Y1580" t="s">
        <v>1437</v>
      </c>
      <c r="Z1580">
        <v>3613.7400000000002</v>
      </c>
      <c r="AB1580" t="s">
        <v>467</v>
      </c>
      <c r="AC1580">
        <v>73.696000000000012</v>
      </c>
      <c r="AE1580" t="s">
        <v>3097</v>
      </c>
      <c r="AF1580">
        <v>9279.884</v>
      </c>
      <c r="AJ1580" t="s">
        <v>467</v>
      </c>
      <c r="AK1580">
        <v>73.696000000000012</v>
      </c>
      <c r="AN1580" t="s">
        <v>1437</v>
      </c>
      <c r="AO1580">
        <v>3613.7400000000002</v>
      </c>
      <c r="AQ1580" t="s">
        <v>1437</v>
      </c>
      <c r="AR1580">
        <v>3613.7400000000002</v>
      </c>
      <c r="AV1580" t="s">
        <v>1437</v>
      </c>
      <c r="AW1580">
        <v>3613.7400000000002</v>
      </c>
      <c r="BM1580" t="s">
        <v>2438</v>
      </c>
      <c r="BN1580" t="s">
        <v>10948</v>
      </c>
      <c r="BO1580" t="s">
        <v>21</v>
      </c>
      <c r="BP1580">
        <v>211.16800000000001</v>
      </c>
    </row>
    <row r="1581" spans="1:68" x14ac:dyDescent="0.25">
      <c r="C1581" t="s">
        <v>12</v>
      </c>
      <c r="D1581">
        <v>7.04</v>
      </c>
      <c r="Y1581" t="s">
        <v>2301</v>
      </c>
      <c r="Z1581">
        <v>24.552</v>
      </c>
      <c r="AB1581" t="s">
        <v>1437</v>
      </c>
      <c r="AC1581">
        <v>3613.7400000000002</v>
      </c>
      <c r="AE1581" t="s">
        <v>506</v>
      </c>
      <c r="AF1581">
        <v>68.275999999999996</v>
      </c>
      <c r="AJ1581" t="s">
        <v>1437</v>
      </c>
      <c r="AK1581">
        <v>3613.7400000000002</v>
      </c>
      <c r="AN1581" t="s">
        <v>2301</v>
      </c>
      <c r="AO1581">
        <v>24.552</v>
      </c>
      <c r="AQ1581" t="s">
        <v>2301</v>
      </c>
      <c r="AR1581">
        <v>24.552</v>
      </c>
      <c r="AV1581" t="s">
        <v>2301</v>
      </c>
      <c r="AW1581">
        <v>24.552</v>
      </c>
      <c r="BM1581" t="s">
        <v>2078</v>
      </c>
      <c r="BN1581" t="s">
        <v>10948</v>
      </c>
      <c r="BO1581" t="s">
        <v>21</v>
      </c>
      <c r="BP1581">
        <v>543.93600000000004</v>
      </c>
    </row>
    <row r="1582" spans="1:68" x14ac:dyDescent="0.25">
      <c r="A1582" t="s">
        <v>2959</v>
      </c>
      <c r="B1582" t="s">
        <v>10948</v>
      </c>
      <c r="C1582" t="s">
        <v>79</v>
      </c>
      <c r="D1582">
        <v>10.584</v>
      </c>
      <c r="Y1582" t="s">
        <v>1702</v>
      </c>
      <c r="Z1582">
        <v>1193.818</v>
      </c>
      <c r="AB1582" t="s">
        <v>2301</v>
      </c>
      <c r="AC1582">
        <v>24.552</v>
      </c>
      <c r="AE1582" t="s">
        <v>349</v>
      </c>
      <c r="AF1582">
        <v>95.616000000000014</v>
      </c>
      <c r="AJ1582" t="s">
        <v>2301</v>
      </c>
      <c r="AK1582">
        <v>24.552</v>
      </c>
      <c r="AN1582" t="s">
        <v>1702</v>
      </c>
      <c r="AO1582">
        <v>1193.818</v>
      </c>
      <c r="AQ1582" t="s">
        <v>1702</v>
      </c>
      <c r="AR1582">
        <v>1193.818</v>
      </c>
      <c r="AV1582" t="s">
        <v>1702</v>
      </c>
      <c r="AW1582">
        <v>1193.818</v>
      </c>
      <c r="BM1582" t="s">
        <v>3127</v>
      </c>
      <c r="BN1582" t="s">
        <v>10948</v>
      </c>
      <c r="BO1582" t="s">
        <v>21</v>
      </c>
      <c r="BP1582">
        <v>2396.4</v>
      </c>
    </row>
    <row r="1583" spans="1:68" x14ac:dyDescent="0.25">
      <c r="C1583" t="s">
        <v>12</v>
      </c>
      <c r="D1583">
        <v>9.4499999999999993</v>
      </c>
      <c r="Y1583" t="s">
        <v>1512</v>
      </c>
      <c r="Z1583">
        <v>626.53800000000001</v>
      </c>
      <c r="AB1583" t="s">
        <v>1702</v>
      </c>
      <c r="AC1583">
        <v>1193.818</v>
      </c>
      <c r="AE1583" t="s">
        <v>1080</v>
      </c>
      <c r="AF1583">
        <v>25.830000000000002</v>
      </c>
      <c r="AJ1583" t="s">
        <v>1702</v>
      </c>
      <c r="AK1583">
        <v>1193.818</v>
      </c>
      <c r="AN1583" t="s">
        <v>1512</v>
      </c>
      <c r="AO1583">
        <v>626.53800000000001</v>
      </c>
      <c r="AQ1583" t="s">
        <v>1512</v>
      </c>
      <c r="AR1583">
        <v>626.53800000000001</v>
      </c>
      <c r="AV1583" t="s">
        <v>1512</v>
      </c>
      <c r="AW1583">
        <v>626.53800000000001</v>
      </c>
      <c r="BM1583" t="s">
        <v>2603</v>
      </c>
      <c r="BN1583" t="s">
        <v>10948</v>
      </c>
      <c r="BO1583" t="s">
        <v>21</v>
      </c>
      <c r="BP1583">
        <v>34.58</v>
      </c>
    </row>
    <row r="1584" spans="1:68" x14ac:dyDescent="0.25">
      <c r="A1584" t="s">
        <v>3179</v>
      </c>
      <c r="B1584" t="s">
        <v>10948</v>
      </c>
      <c r="C1584" t="s">
        <v>21</v>
      </c>
      <c r="D1584">
        <v>30.18</v>
      </c>
      <c r="Y1584" t="s">
        <v>818</v>
      </c>
      <c r="Z1584">
        <v>346.35599999999999</v>
      </c>
      <c r="AB1584" t="s">
        <v>1512</v>
      </c>
      <c r="AC1584">
        <v>626.53800000000001</v>
      </c>
      <c r="AE1584" t="s">
        <v>1340</v>
      </c>
      <c r="AF1584">
        <v>545.03399999999999</v>
      </c>
      <c r="AJ1584" t="s">
        <v>1512</v>
      </c>
      <c r="AK1584">
        <v>626.53800000000001</v>
      </c>
      <c r="AN1584" t="s">
        <v>818</v>
      </c>
      <c r="AO1584">
        <v>346.35599999999999</v>
      </c>
      <c r="AQ1584" t="s">
        <v>818</v>
      </c>
      <c r="AR1584">
        <v>346.35599999999999</v>
      </c>
      <c r="AV1584" t="s">
        <v>818</v>
      </c>
      <c r="AW1584">
        <v>346.35599999999999</v>
      </c>
      <c r="BM1584" t="s">
        <v>352</v>
      </c>
      <c r="BN1584" t="s">
        <v>10948</v>
      </c>
      <c r="BO1584" t="s">
        <v>21</v>
      </c>
      <c r="BP1584">
        <v>194.35200000000003</v>
      </c>
    </row>
    <row r="1585" spans="1:68" x14ac:dyDescent="0.25">
      <c r="A1585" t="s">
        <v>87</v>
      </c>
      <c r="B1585" t="s">
        <v>10948</v>
      </c>
      <c r="C1585" t="s">
        <v>55</v>
      </c>
      <c r="D1585">
        <v>2396.2655999999997</v>
      </c>
      <c r="Y1585" t="s">
        <v>3132</v>
      </c>
      <c r="Z1585">
        <v>1243.788</v>
      </c>
      <c r="AB1585" t="s">
        <v>818</v>
      </c>
      <c r="AC1585">
        <v>346.35599999999999</v>
      </c>
      <c r="AE1585" t="s">
        <v>968</v>
      </c>
      <c r="AF1585">
        <v>314.54999999999995</v>
      </c>
      <c r="AJ1585" t="s">
        <v>818</v>
      </c>
      <c r="AK1585">
        <v>346.35599999999999</v>
      </c>
      <c r="AN1585" t="s">
        <v>3132</v>
      </c>
      <c r="AO1585">
        <v>1243.788</v>
      </c>
      <c r="AQ1585" t="s">
        <v>3132</v>
      </c>
      <c r="AR1585">
        <v>1243.788</v>
      </c>
      <c r="AV1585" t="s">
        <v>3132</v>
      </c>
      <c r="AW1585">
        <v>1243.788</v>
      </c>
      <c r="BM1585" t="s">
        <v>2049</v>
      </c>
      <c r="BN1585" t="s">
        <v>10948</v>
      </c>
      <c r="BO1585" t="s">
        <v>21</v>
      </c>
      <c r="BP1585">
        <v>48.58</v>
      </c>
    </row>
    <row r="1586" spans="1:68" x14ac:dyDescent="0.25">
      <c r="A1586" t="s">
        <v>2229</v>
      </c>
      <c r="B1586" t="s">
        <v>10948</v>
      </c>
      <c r="C1586" t="s">
        <v>55</v>
      </c>
      <c r="D1586">
        <v>35.167999999999999</v>
      </c>
      <c r="Y1586" t="s">
        <v>2777</v>
      </c>
      <c r="Z1586">
        <v>823.25200000000007</v>
      </c>
      <c r="AB1586" t="s">
        <v>3132</v>
      </c>
      <c r="AC1586">
        <v>1243.788</v>
      </c>
      <c r="AE1586" t="s">
        <v>1939</v>
      </c>
      <c r="AF1586">
        <v>143.01</v>
      </c>
      <c r="AJ1586" t="s">
        <v>3132</v>
      </c>
      <c r="AK1586">
        <v>1243.788</v>
      </c>
      <c r="AN1586" t="s">
        <v>2777</v>
      </c>
      <c r="AO1586">
        <v>823.25200000000007</v>
      </c>
      <c r="AQ1586" t="s">
        <v>2777</v>
      </c>
      <c r="AR1586">
        <v>823.25200000000007</v>
      </c>
      <c r="AV1586" t="s">
        <v>2777</v>
      </c>
      <c r="AW1586">
        <v>823.25200000000007</v>
      </c>
      <c r="BM1586" t="s">
        <v>3015</v>
      </c>
      <c r="BN1586" t="s">
        <v>10948</v>
      </c>
      <c r="BO1586" t="s">
        <v>21</v>
      </c>
      <c r="BP1586">
        <v>7834.4000000000005</v>
      </c>
    </row>
    <row r="1587" spans="1:68" x14ac:dyDescent="0.25">
      <c r="C1587" t="s">
        <v>12</v>
      </c>
      <c r="D1587">
        <v>87.92</v>
      </c>
      <c r="Y1587" t="s">
        <v>1914</v>
      </c>
      <c r="Z1587">
        <v>937.84799999999996</v>
      </c>
      <c r="AB1587" t="s">
        <v>2777</v>
      </c>
      <c r="AC1587">
        <v>823.25200000000007</v>
      </c>
      <c r="AE1587" t="s">
        <v>1932</v>
      </c>
      <c r="AF1587">
        <v>36.919999999999995</v>
      </c>
      <c r="AJ1587" t="s">
        <v>2777</v>
      </c>
      <c r="AK1587">
        <v>823.25200000000007</v>
      </c>
      <c r="AN1587" t="s">
        <v>1914</v>
      </c>
      <c r="AO1587">
        <v>937.84799999999996</v>
      </c>
      <c r="AQ1587" t="s">
        <v>1914</v>
      </c>
      <c r="AR1587">
        <v>937.84799999999996</v>
      </c>
      <c r="AV1587" t="s">
        <v>1914</v>
      </c>
      <c r="AW1587">
        <v>937.84799999999996</v>
      </c>
      <c r="BM1587" t="s">
        <v>2836</v>
      </c>
      <c r="BN1587" t="s">
        <v>10948</v>
      </c>
      <c r="BO1587" t="s">
        <v>21</v>
      </c>
      <c r="BP1587">
        <v>2233.6</v>
      </c>
    </row>
    <row r="1588" spans="1:68" x14ac:dyDescent="0.25">
      <c r="C1588" t="s">
        <v>21</v>
      </c>
      <c r="D1588">
        <v>87.92</v>
      </c>
      <c r="Y1588" t="s">
        <v>1719</v>
      </c>
      <c r="Z1588">
        <v>80.494</v>
      </c>
      <c r="AB1588" t="s">
        <v>1914</v>
      </c>
      <c r="AC1588">
        <v>937.84799999999996</v>
      </c>
      <c r="AE1588" t="s">
        <v>133</v>
      </c>
      <c r="AF1588">
        <v>28.512</v>
      </c>
      <c r="AJ1588" t="s">
        <v>1914</v>
      </c>
      <c r="AK1588">
        <v>937.84799999999996</v>
      </c>
      <c r="AN1588" t="s">
        <v>1719</v>
      </c>
      <c r="AO1588">
        <v>80.494</v>
      </c>
      <c r="AQ1588" t="s">
        <v>1719</v>
      </c>
      <c r="AR1588">
        <v>80.494</v>
      </c>
      <c r="AV1588" t="s">
        <v>1719</v>
      </c>
      <c r="AW1588">
        <v>80.494</v>
      </c>
      <c r="BM1588" t="s">
        <v>939</v>
      </c>
      <c r="BN1588" t="s">
        <v>10948</v>
      </c>
      <c r="BO1588" t="s">
        <v>21</v>
      </c>
      <c r="BP1588">
        <v>179.99100000000004</v>
      </c>
    </row>
    <row r="1589" spans="1:68" x14ac:dyDescent="0.25">
      <c r="A1589" t="s">
        <v>3171</v>
      </c>
      <c r="B1589" t="s">
        <v>10948</v>
      </c>
      <c r="C1589" t="s">
        <v>12</v>
      </c>
      <c r="D1589">
        <v>10.96</v>
      </c>
      <c r="Y1589" t="s">
        <v>1651</v>
      </c>
      <c r="Z1589">
        <v>669.49599999999998</v>
      </c>
      <c r="AB1589" t="s">
        <v>1719</v>
      </c>
      <c r="AC1589">
        <v>80.494</v>
      </c>
      <c r="AE1589" t="s">
        <v>2103</v>
      </c>
      <c r="AF1589">
        <v>197.16900000000004</v>
      </c>
      <c r="AJ1589" t="s">
        <v>1719</v>
      </c>
      <c r="AK1589">
        <v>80.494</v>
      </c>
      <c r="AN1589" t="s">
        <v>1651</v>
      </c>
      <c r="AO1589">
        <v>669.49599999999998</v>
      </c>
      <c r="AQ1589" t="s">
        <v>1651</v>
      </c>
      <c r="AR1589">
        <v>669.49599999999998</v>
      </c>
      <c r="AV1589" t="s">
        <v>1651</v>
      </c>
      <c r="AW1589">
        <v>669.49599999999998</v>
      </c>
      <c r="BM1589" t="s">
        <v>2866</v>
      </c>
      <c r="BN1589" t="s">
        <v>10948</v>
      </c>
      <c r="BO1589" t="s">
        <v>21</v>
      </c>
      <c r="BP1589">
        <v>686.40000000000009</v>
      </c>
    </row>
    <row r="1590" spans="1:68" x14ac:dyDescent="0.25">
      <c r="C1590" t="s">
        <v>21</v>
      </c>
      <c r="D1590">
        <v>21.92</v>
      </c>
      <c r="Y1590" t="s">
        <v>978</v>
      </c>
      <c r="Z1590">
        <v>37.520000000000003</v>
      </c>
      <c r="AB1590" t="s">
        <v>1651</v>
      </c>
      <c r="AC1590">
        <v>669.49599999999998</v>
      </c>
      <c r="AE1590" t="s">
        <v>1253</v>
      </c>
      <c r="AF1590">
        <v>115.24</v>
      </c>
      <c r="AJ1590" t="s">
        <v>1651</v>
      </c>
      <c r="AK1590">
        <v>669.49599999999998</v>
      </c>
      <c r="AN1590" t="s">
        <v>978</v>
      </c>
      <c r="AO1590">
        <v>37.520000000000003</v>
      </c>
      <c r="AQ1590" t="s">
        <v>978</v>
      </c>
      <c r="AR1590">
        <v>37.520000000000003</v>
      </c>
      <c r="AV1590" t="s">
        <v>978</v>
      </c>
      <c r="AW1590">
        <v>37.520000000000003</v>
      </c>
      <c r="BM1590" t="s">
        <v>721</v>
      </c>
      <c r="BN1590" t="s">
        <v>10948</v>
      </c>
      <c r="BO1590" t="s">
        <v>21</v>
      </c>
      <c r="BP1590">
        <v>39.379999999999995</v>
      </c>
    </row>
    <row r="1591" spans="1:68" x14ac:dyDescent="0.25">
      <c r="A1591" t="s">
        <v>1535</v>
      </c>
      <c r="B1591" t="s">
        <v>10948</v>
      </c>
      <c r="C1591" t="s">
        <v>55</v>
      </c>
      <c r="D1591">
        <v>40.74</v>
      </c>
      <c r="Y1591" t="s">
        <v>812</v>
      </c>
      <c r="Z1591">
        <v>610.98</v>
      </c>
      <c r="AB1591" t="s">
        <v>978</v>
      </c>
      <c r="AC1591">
        <v>37.520000000000003</v>
      </c>
      <c r="AE1591" t="s">
        <v>1474</v>
      </c>
      <c r="AF1591">
        <v>191.352</v>
      </c>
      <c r="AJ1591" t="s">
        <v>978</v>
      </c>
      <c r="AK1591">
        <v>37.520000000000003</v>
      </c>
      <c r="AN1591" t="s">
        <v>812</v>
      </c>
      <c r="AO1591">
        <v>610.98</v>
      </c>
      <c r="AQ1591" t="s">
        <v>812</v>
      </c>
      <c r="AR1591">
        <v>610.98</v>
      </c>
      <c r="AV1591" t="s">
        <v>812</v>
      </c>
      <c r="AW1591">
        <v>610.98</v>
      </c>
      <c r="BM1591" t="s">
        <v>1911</v>
      </c>
      <c r="BN1591" t="s">
        <v>10948</v>
      </c>
      <c r="BO1591" t="s">
        <v>21</v>
      </c>
      <c r="BP1591">
        <v>63.2</v>
      </c>
    </row>
    <row r="1592" spans="1:68" x14ac:dyDescent="0.25">
      <c r="C1592" t="s">
        <v>79</v>
      </c>
      <c r="D1592">
        <v>81.48</v>
      </c>
      <c r="Y1592" t="s">
        <v>2261</v>
      </c>
      <c r="Z1592">
        <v>570.78</v>
      </c>
      <c r="AB1592" t="s">
        <v>812</v>
      </c>
      <c r="AC1592">
        <v>610.98</v>
      </c>
      <c r="AE1592" t="s">
        <v>1644</v>
      </c>
      <c r="AF1592">
        <v>78.043999999999997</v>
      </c>
      <c r="AJ1592" t="s">
        <v>812</v>
      </c>
      <c r="AK1592">
        <v>610.98</v>
      </c>
      <c r="AN1592" t="s">
        <v>2261</v>
      </c>
      <c r="AO1592">
        <v>570.78</v>
      </c>
      <c r="AQ1592" t="s">
        <v>2261</v>
      </c>
      <c r="AR1592">
        <v>570.78</v>
      </c>
      <c r="AV1592" t="s">
        <v>2261</v>
      </c>
      <c r="AW1592">
        <v>570.78</v>
      </c>
      <c r="BM1592" t="s">
        <v>408</v>
      </c>
      <c r="BN1592" t="s">
        <v>10948</v>
      </c>
      <c r="BO1592" t="s">
        <v>21</v>
      </c>
      <c r="BP1592">
        <v>555.96</v>
      </c>
    </row>
    <row r="1593" spans="1:68" x14ac:dyDescent="0.25">
      <c r="C1593" t="s">
        <v>12</v>
      </c>
      <c r="D1593">
        <v>67.900000000000006</v>
      </c>
      <c r="Y1593" t="s">
        <v>760</v>
      </c>
      <c r="Z1593">
        <v>939.09199999999998</v>
      </c>
      <c r="AB1593" t="s">
        <v>2261</v>
      </c>
      <c r="AC1593">
        <v>570.78</v>
      </c>
      <c r="AE1593" t="s">
        <v>1031</v>
      </c>
      <c r="AF1593">
        <v>103.85999999999999</v>
      </c>
      <c r="AJ1593" t="s">
        <v>2261</v>
      </c>
      <c r="AK1593">
        <v>570.78</v>
      </c>
      <c r="AN1593" t="s">
        <v>760</v>
      </c>
      <c r="AO1593">
        <v>939.09199999999998</v>
      </c>
      <c r="AQ1593" t="s">
        <v>760</v>
      </c>
      <c r="AR1593">
        <v>939.09199999999998</v>
      </c>
      <c r="AV1593" t="s">
        <v>760</v>
      </c>
      <c r="AW1593">
        <v>939.09199999999998</v>
      </c>
      <c r="BM1593" t="s">
        <v>2307</v>
      </c>
      <c r="BN1593" t="s">
        <v>10948</v>
      </c>
      <c r="BO1593" t="s">
        <v>21</v>
      </c>
      <c r="BP1593">
        <v>71.975999999999999</v>
      </c>
    </row>
    <row r="1594" spans="1:68" x14ac:dyDescent="0.25">
      <c r="A1594" t="s">
        <v>1276</v>
      </c>
      <c r="B1594" t="s">
        <v>10948</v>
      </c>
      <c r="C1594" t="s">
        <v>79</v>
      </c>
      <c r="D1594">
        <v>33.479999999999997</v>
      </c>
      <c r="Y1594" t="s">
        <v>610</v>
      </c>
      <c r="Z1594">
        <v>1266.72</v>
      </c>
      <c r="AB1594" t="s">
        <v>760</v>
      </c>
      <c r="AC1594">
        <v>939.09199999999998</v>
      </c>
      <c r="AE1594" t="s">
        <v>2554</v>
      </c>
      <c r="AF1594">
        <v>68.172000000000011</v>
      </c>
      <c r="AJ1594" t="s">
        <v>760</v>
      </c>
      <c r="AK1594">
        <v>939.09199999999998</v>
      </c>
      <c r="AN1594" t="s">
        <v>610</v>
      </c>
      <c r="AO1594">
        <v>1266.72</v>
      </c>
      <c r="AQ1594" t="s">
        <v>610</v>
      </c>
      <c r="AR1594">
        <v>1266.72</v>
      </c>
      <c r="AV1594" t="s">
        <v>610</v>
      </c>
      <c r="AW1594">
        <v>1266.72</v>
      </c>
      <c r="BM1594" t="s">
        <v>1292</v>
      </c>
      <c r="BN1594" t="s">
        <v>10948</v>
      </c>
      <c r="BO1594" t="s">
        <v>21</v>
      </c>
      <c r="BP1594">
        <v>20.65</v>
      </c>
    </row>
    <row r="1595" spans="1:68" x14ac:dyDescent="0.25">
      <c r="C1595" t="s">
        <v>21</v>
      </c>
      <c r="D1595">
        <v>200.88</v>
      </c>
      <c r="Y1595" t="s">
        <v>2015</v>
      </c>
      <c r="Z1595">
        <v>63.824000000000005</v>
      </c>
      <c r="AB1595" t="s">
        <v>610</v>
      </c>
      <c r="AC1595">
        <v>1266.72</v>
      </c>
      <c r="AE1595" t="s">
        <v>37</v>
      </c>
      <c r="AF1595">
        <v>217.316</v>
      </c>
      <c r="AJ1595" t="s">
        <v>610</v>
      </c>
      <c r="AK1595">
        <v>1266.72</v>
      </c>
      <c r="AN1595" t="s">
        <v>2015</v>
      </c>
      <c r="AO1595">
        <v>63.824000000000005</v>
      </c>
      <c r="AQ1595" t="s">
        <v>2015</v>
      </c>
      <c r="AR1595">
        <v>63.824000000000005</v>
      </c>
      <c r="AV1595" t="s">
        <v>2015</v>
      </c>
      <c r="AW1595">
        <v>63.824000000000005</v>
      </c>
      <c r="BM1595" t="s">
        <v>355</v>
      </c>
      <c r="BN1595" t="s">
        <v>10948</v>
      </c>
      <c r="BO1595" t="s">
        <v>21</v>
      </c>
      <c r="BP1595">
        <v>10.496</v>
      </c>
    </row>
    <row r="1596" spans="1:68" x14ac:dyDescent="0.25">
      <c r="A1596" t="s">
        <v>890</v>
      </c>
      <c r="B1596" t="s">
        <v>10948</v>
      </c>
      <c r="C1596" t="s">
        <v>21</v>
      </c>
      <c r="D1596">
        <v>26.96</v>
      </c>
      <c r="Y1596" t="s">
        <v>1519</v>
      </c>
      <c r="Z1596">
        <v>158.24</v>
      </c>
      <c r="AB1596" t="s">
        <v>2015</v>
      </c>
      <c r="AC1596">
        <v>63.824000000000005</v>
      </c>
      <c r="AE1596" t="s">
        <v>2190</v>
      </c>
      <c r="AF1596">
        <v>135.80099999999999</v>
      </c>
      <c r="AJ1596" t="s">
        <v>2015</v>
      </c>
      <c r="AK1596">
        <v>63.824000000000005</v>
      </c>
      <c r="AN1596" t="s">
        <v>1519</v>
      </c>
      <c r="AO1596">
        <v>158.24</v>
      </c>
      <c r="AQ1596" t="s">
        <v>1519</v>
      </c>
      <c r="AR1596">
        <v>158.24</v>
      </c>
      <c r="AV1596" t="s">
        <v>1519</v>
      </c>
      <c r="AW1596">
        <v>158.24</v>
      </c>
      <c r="BM1596" t="s">
        <v>149</v>
      </c>
      <c r="BN1596" t="s">
        <v>10948</v>
      </c>
      <c r="BO1596" t="s">
        <v>21</v>
      </c>
      <c r="BP1596">
        <v>20.16</v>
      </c>
    </row>
    <row r="1597" spans="1:68" x14ac:dyDescent="0.25">
      <c r="A1597" t="s">
        <v>333</v>
      </c>
      <c r="B1597" t="s">
        <v>10948</v>
      </c>
      <c r="C1597" t="s">
        <v>79</v>
      </c>
      <c r="D1597">
        <v>4.9920000000000009</v>
      </c>
      <c r="Y1597" t="s">
        <v>2368</v>
      </c>
      <c r="Z1597">
        <v>265.10399999999998</v>
      </c>
      <c r="AB1597" t="s">
        <v>1519</v>
      </c>
      <c r="AC1597">
        <v>158.24</v>
      </c>
      <c r="AE1597" t="s">
        <v>2081</v>
      </c>
      <c r="AF1597">
        <v>258.05400000000003</v>
      </c>
      <c r="AJ1597" t="s">
        <v>1519</v>
      </c>
      <c r="AK1597">
        <v>158.24</v>
      </c>
      <c r="AN1597" t="s">
        <v>2368</v>
      </c>
      <c r="AO1597">
        <v>265.10399999999998</v>
      </c>
      <c r="AQ1597" t="s">
        <v>2368</v>
      </c>
      <c r="AR1597">
        <v>265.10399999999998</v>
      </c>
      <c r="AV1597" t="s">
        <v>2368</v>
      </c>
      <c r="AW1597">
        <v>265.10399999999998</v>
      </c>
      <c r="BM1597" t="s">
        <v>542</v>
      </c>
      <c r="BN1597" t="s">
        <v>10948</v>
      </c>
      <c r="BO1597" t="s">
        <v>21</v>
      </c>
      <c r="BP1597">
        <v>14.7</v>
      </c>
    </row>
    <row r="1598" spans="1:68" x14ac:dyDescent="0.25">
      <c r="C1598" t="s">
        <v>21</v>
      </c>
      <c r="D1598">
        <v>22.880000000000003</v>
      </c>
      <c r="Y1598" t="s">
        <v>1990</v>
      </c>
      <c r="Z1598">
        <v>149.26400000000001</v>
      </c>
      <c r="AB1598" t="s">
        <v>2368</v>
      </c>
      <c r="AC1598">
        <v>265.10399999999998</v>
      </c>
      <c r="AE1598" t="s">
        <v>3100</v>
      </c>
      <c r="AF1598">
        <v>116.50100000000002</v>
      </c>
      <c r="AJ1598" t="s">
        <v>2368</v>
      </c>
      <c r="AK1598">
        <v>265.10399999999998</v>
      </c>
      <c r="AN1598" t="s">
        <v>1990</v>
      </c>
      <c r="AO1598">
        <v>149.26400000000001</v>
      </c>
      <c r="AQ1598" t="s">
        <v>1990</v>
      </c>
      <c r="AR1598">
        <v>149.26400000000001</v>
      </c>
      <c r="AV1598" t="s">
        <v>1990</v>
      </c>
      <c r="AW1598">
        <v>149.26400000000001</v>
      </c>
      <c r="BM1598" t="s">
        <v>1231</v>
      </c>
      <c r="BN1598" t="s">
        <v>10948</v>
      </c>
      <c r="BO1598" t="s">
        <v>21</v>
      </c>
      <c r="BP1598">
        <v>37.17</v>
      </c>
    </row>
    <row r="1599" spans="1:68" x14ac:dyDescent="0.25">
      <c r="A1599" t="s">
        <v>2036</v>
      </c>
      <c r="B1599" t="s">
        <v>10948</v>
      </c>
      <c r="C1599" t="s">
        <v>79</v>
      </c>
      <c r="D1599">
        <v>100.24000000000001</v>
      </c>
      <c r="Y1599" t="s">
        <v>2884</v>
      </c>
      <c r="Z1599">
        <v>28.850999999999999</v>
      </c>
      <c r="AB1599" t="s">
        <v>1990</v>
      </c>
      <c r="AC1599">
        <v>149.26400000000001</v>
      </c>
      <c r="AE1599" t="s">
        <v>1536</v>
      </c>
      <c r="AF1599">
        <v>123.80799999999999</v>
      </c>
      <c r="AJ1599" t="s">
        <v>1990</v>
      </c>
      <c r="AK1599">
        <v>149.26400000000001</v>
      </c>
      <c r="AN1599" t="s">
        <v>2884</v>
      </c>
      <c r="AO1599">
        <v>28.850999999999999</v>
      </c>
      <c r="AQ1599" t="s">
        <v>2884</v>
      </c>
      <c r="AR1599">
        <v>28.850999999999999</v>
      </c>
      <c r="AV1599" t="s">
        <v>2884</v>
      </c>
      <c r="AW1599">
        <v>28.850999999999999</v>
      </c>
      <c r="BM1599" t="s">
        <v>1673</v>
      </c>
      <c r="BN1599" t="s">
        <v>10948</v>
      </c>
      <c r="BO1599" t="s">
        <v>21</v>
      </c>
      <c r="BP1599">
        <v>8.82</v>
      </c>
    </row>
    <row r="1600" spans="1:68" x14ac:dyDescent="0.25">
      <c r="C1600" t="s">
        <v>21</v>
      </c>
      <c r="D1600">
        <v>87.71</v>
      </c>
      <c r="Y1600" t="s">
        <v>2862</v>
      </c>
      <c r="Z1600">
        <v>129.16800000000001</v>
      </c>
      <c r="AB1600" t="s">
        <v>2884</v>
      </c>
      <c r="AC1600">
        <v>28.850999999999999</v>
      </c>
      <c r="AE1600" t="s">
        <v>3002</v>
      </c>
      <c r="AF1600">
        <v>7.7</v>
      </c>
      <c r="AJ1600" t="s">
        <v>2884</v>
      </c>
      <c r="AK1600">
        <v>28.850999999999999</v>
      </c>
      <c r="AN1600" t="s">
        <v>2862</v>
      </c>
      <c r="AO1600">
        <v>129.16800000000001</v>
      </c>
      <c r="AQ1600" t="s">
        <v>2862</v>
      </c>
      <c r="AR1600">
        <v>129.16800000000001</v>
      </c>
      <c r="AV1600" t="s">
        <v>2862</v>
      </c>
      <c r="AW1600">
        <v>129.16800000000001</v>
      </c>
      <c r="BM1600" t="s">
        <v>1922</v>
      </c>
      <c r="BN1600" t="s">
        <v>10948</v>
      </c>
      <c r="BO1600" t="s">
        <v>21</v>
      </c>
      <c r="BP1600">
        <v>1.4080000000000001</v>
      </c>
    </row>
    <row r="1601" spans="1:68" x14ac:dyDescent="0.25">
      <c r="A1601" t="s">
        <v>1613</v>
      </c>
      <c r="B1601" t="s">
        <v>10948</v>
      </c>
      <c r="C1601" t="s">
        <v>55</v>
      </c>
      <c r="D1601">
        <v>35.56</v>
      </c>
      <c r="Y1601" t="s">
        <v>3062</v>
      </c>
      <c r="Z1601">
        <v>72.805999999999997</v>
      </c>
      <c r="AB1601" t="s">
        <v>2862</v>
      </c>
      <c r="AC1601">
        <v>129.16800000000001</v>
      </c>
      <c r="AE1601" t="s">
        <v>1256</v>
      </c>
      <c r="AF1601">
        <v>26.08</v>
      </c>
      <c r="AJ1601" t="s">
        <v>2862</v>
      </c>
      <c r="AK1601">
        <v>129.16800000000001</v>
      </c>
      <c r="AN1601" t="s">
        <v>3062</v>
      </c>
      <c r="AO1601">
        <v>72.805999999999997</v>
      </c>
      <c r="AQ1601" t="s">
        <v>3062</v>
      </c>
      <c r="AR1601">
        <v>72.805999999999997</v>
      </c>
      <c r="AV1601" t="s">
        <v>3062</v>
      </c>
      <c r="AW1601">
        <v>72.805999999999997</v>
      </c>
      <c r="BM1601" t="s">
        <v>1811</v>
      </c>
      <c r="BN1601" t="s">
        <v>10948</v>
      </c>
      <c r="BO1601" t="s">
        <v>21</v>
      </c>
      <c r="BP1601">
        <v>5.46</v>
      </c>
    </row>
    <row r="1602" spans="1:68" x14ac:dyDescent="0.25">
      <c r="C1602" t="s">
        <v>12</v>
      </c>
      <c r="D1602">
        <v>12.192</v>
      </c>
      <c r="Y1602" t="s">
        <v>282</v>
      </c>
      <c r="Z1602">
        <v>15.552000000000003</v>
      </c>
      <c r="AB1602" t="s">
        <v>3062</v>
      </c>
      <c r="AC1602">
        <v>72.805999999999997</v>
      </c>
      <c r="AE1602" t="s">
        <v>340</v>
      </c>
      <c r="AF1602">
        <v>20.279999999999998</v>
      </c>
      <c r="AJ1602" t="s">
        <v>3062</v>
      </c>
      <c r="AK1602">
        <v>72.805999999999997</v>
      </c>
      <c r="AN1602" t="s">
        <v>282</v>
      </c>
      <c r="AO1602">
        <v>15.552000000000003</v>
      </c>
      <c r="AQ1602" t="s">
        <v>282</v>
      </c>
      <c r="AR1602">
        <v>15.552000000000003</v>
      </c>
      <c r="AV1602" t="s">
        <v>282</v>
      </c>
      <c r="AW1602">
        <v>15.552000000000003</v>
      </c>
      <c r="BM1602" t="s">
        <v>2153</v>
      </c>
      <c r="BN1602" t="s">
        <v>10948</v>
      </c>
      <c r="BO1602" t="s">
        <v>21</v>
      </c>
      <c r="BP1602">
        <v>377.92800000000005</v>
      </c>
    </row>
    <row r="1603" spans="1:68" x14ac:dyDescent="0.25">
      <c r="A1603" t="s">
        <v>2717</v>
      </c>
      <c r="B1603" t="s">
        <v>10948</v>
      </c>
      <c r="C1603" t="s">
        <v>79</v>
      </c>
      <c r="D1603">
        <v>20.944000000000003</v>
      </c>
      <c r="Y1603" t="s">
        <v>2461</v>
      </c>
      <c r="Z1603">
        <v>18.308</v>
      </c>
      <c r="AB1603" t="s">
        <v>282</v>
      </c>
      <c r="AC1603">
        <v>15.552000000000003</v>
      </c>
      <c r="AE1603" t="s">
        <v>1925</v>
      </c>
      <c r="AF1603">
        <v>219.78</v>
      </c>
      <c r="AJ1603" t="s">
        <v>282</v>
      </c>
      <c r="AK1603">
        <v>15.552000000000003</v>
      </c>
      <c r="AN1603" t="s">
        <v>2461</v>
      </c>
      <c r="AO1603">
        <v>18.308</v>
      </c>
      <c r="AQ1603" t="s">
        <v>2461</v>
      </c>
      <c r="AR1603">
        <v>18.308</v>
      </c>
      <c r="AV1603" t="s">
        <v>2461</v>
      </c>
      <c r="AW1603">
        <v>18.308</v>
      </c>
      <c r="BM1603" t="s">
        <v>1329</v>
      </c>
      <c r="BN1603" t="s">
        <v>10948</v>
      </c>
      <c r="BO1603" t="s">
        <v>21</v>
      </c>
      <c r="BP1603">
        <v>314.54999999999995</v>
      </c>
    </row>
    <row r="1604" spans="1:68" x14ac:dyDescent="0.25">
      <c r="A1604" t="s">
        <v>2262</v>
      </c>
      <c r="B1604" t="s">
        <v>10948</v>
      </c>
      <c r="C1604" t="s">
        <v>79</v>
      </c>
      <c r="D1604">
        <v>532.70400000000006</v>
      </c>
      <c r="Y1604" t="s">
        <v>1919</v>
      </c>
      <c r="Z1604">
        <v>461.86800000000011</v>
      </c>
      <c r="AB1604" t="s">
        <v>2461</v>
      </c>
      <c r="AC1604">
        <v>18.308</v>
      </c>
      <c r="AE1604" t="s">
        <v>602</v>
      </c>
      <c r="AF1604">
        <v>7.8</v>
      </c>
      <c r="AJ1604" t="s">
        <v>2461</v>
      </c>
      <c r="AK1604">
        <v>18.308</v>
      </c>
      <c r="AN1604" t="s">
        <v>1919</v>
      </c>
      <c r="AO1604">
        <v>461.86800000000011</v>
      </c>
      <c r="AQ1604" t="s">
        <v>1919</v>
      </c>
      <c r="AR1604">
        <v>461.86800000000011</v>
      </c>
      <c r="AV1604" t="s">
        <v>1919</v>
      </c>
      <c r="AW1604">
        <v>461.86800000000011</v>
      </c>
      <c r="BM1604" t="s">
        <v>2034</v>
      </c>
      <c r="BN1604" t="s">
        <v>10948</v>
      </c>
      <c r="BO1604" t="s">
        <v>21</v>
      </c>
      <c r="BP1604">
        <v>271.99200000000002</v>
      </c>
    </row>
    <row r="1605" spans="1:68" x14ac:dyDescent="0.25">
      <c r="C1605" t="s">
        <v>21</v>
      </c>
      <c r="D1605">
        <v>266.35200000000003</v>
      </c>
      <c r="Y1605" t="s">
        <v>1722</v>
      </c>
      <c r="Z1605">
        <v>122.83000000000001</v>
      </c>
      <c r="AB1605" t="s">
        <v>1919</v>
      </c>
      <c r="AC1605">
        <v>461.86800000000011</v>
      </c>
      <c r="AE1605" t="s">
        <v>1626</v>
      </c>
      <c r="AF1605">
        <v>31.588000000000001</v>
      </c>
      <c r="AJ1605" t="s">
        <v>1919</v>
      </c>
      <c r="AK1605">
        <v>461.86800000000011</v>
      </c>
      <c r="AN1605" t="s">
        <v>1722</v>
      </c>
      <c r="AO1605">
        <v>122.83000000000001</v>
      </c>
      <c r="AQ1605" t="s">
        <v>1722</v>
      </c>
      <c r="AR1605">
        <v>122.83000000000001</v>
      </c>
      <c r="AV1605" t="s">
        <v>1722</v>
      </c>
      <c r="AW1605">
        <v>122.83000000000001</v>
      </c>
      <c r="BM1605" t="s">
        <v>3199</v>
      </c>
      <c r="BN1605" t="s">
        <v>10948</v>
      </c>
      <c r="BO1605" t="s">
        <v>21</v>
      </c>
      <c r="BP1605">
        <v>53.97</v>
      </c>
    </row>
    <row r="1606" spans="1:68" x14ac:dyDescent="0.25">
      <c r="A1606" t="s">
        <v>1565</v>
      </c>
      <c r="B1606" t="s">
        <v>10948</v>
      </c>
      <c r="C1606" t="s">
        <v>79</v>
      </c>
      <c r="D1606">
        <v>6.79</v>
      </c>
      <c r="Y1606" t="s">
        <v>1678</v>
      </c>
      <c r="Z1606">
        <v>83.440000000000012</v>
      </c>
      <c r="AB1606" t="s">
        <v>1722</v>
      </c>
      <c r="AC1606">
        <v>122.83000000000001</v>
      </c>
      <c r="AE1606" t="s">
        <v>2462</v>
      </c>
      <c r="AF1606">
        <v>170.98400000000004</v>
      </c>
      <c r="AJ1606" t="s">
        <v>1722</v>
      </c>
      <c r="AK1606">
        <v>122.83000000000001</v>
      </c>
      <c r="AN1606" t="s">
        <v>1678</v>
      </c>
      <c r="AO1606">
        <v>83.440000000000012</v>
      </c>
      <c r="AQ1606" t="s">
        <v>1678</v>
      </c>
      <c r="AR1606">
        <v>83.440000000000012</v>
      </c>
      <c r="AV1606" t="s">
        <v>1678</v>
      </c>
      <c r="AW1606">
        <v>83.440000000000012</v>
      </c>
      <c r="BM1606" t="s">
        <v>1051</v>
      </c>
      <c r="BN1606" t="s">
        <v>10948</v>
      </c>
      <c r="BO1606" t="s">
        <v>21</v>
      </c>
      <c r="BP1606">
        <v>93.68</v>
      </c>
    </row>
    <row r="1607" spans="1:68" x14ac:dyDescent="0.25">
      <c r="A1607" t="s">
        <v>339</v>
      </c>
      <c r="B1607" t="s">
        <v>10948</v>
      </c>
      <c r="C1607" t="s">
        <v>79</v>
      </c>
      <c r="D1607">
        <v>386.67999999999995</v>
      </c>
      <c r="Y1607" t="s">
        <v>473</v>
      </c>
      <c r="Z1607">
        <v>150.67000000000002</v>
      </c>
      <c r="AB1607" t="s">
        <v>1678</v>
      </c>
      <c r="AC1607">
        <v>83.440000000000012</v>
      </c>
      <c r="AE1607" t="s">
        <v>1421</v>
      </c>
      <c r="AF1607">
        <v>110.48400000000001</v>
      </c>
      <c r="AJ1607" t="s">
        <v>1678</v>
      </c>
      <c r="AK1607">
        <v>83.440000000000012</v>
      </c>
      <c r="AN1607" t="s">
        <v>473</v>
      </c>
      <c r="AO1607">
        <v>150.67000000000002</v>
      </c>
      <c r="AQ1607" t="s">
        <v>473</v>
      </c>
      <c r="AR1607">
        <v>150.67000000000002</v>
      </c>
      <c r="AV1607" t="s">
        <v>473</v>
      </c>
      <c r="AW1607">
        <v>150.67000000000002</v>
      </c>
      <c r="BM1607" t="s">
        <v>1161</v>
      </c>
      <c r="BN1607" t="s">
        <v>10948</v>
      </c>
      <c r="BO1607" t="s">
        <v>21</v>
      </c>
      <c r="BP1607">
        <v>604.76800000000003</v>
      </c>
    </row>
    <row r="1608" spans="1:68" x14ac:dyDescent="0.25">
      <c r="C1608" t="s">
        <v>21</v>
      </c>
      <c r="D1608">
        <v>1988.6399999999999</v>
      </c>
      <c r="Y1608" t="s">
        <v>2366</v>
      </c>
      <c r="Z1608">
        <v>248.29199999999997</v>
      </c>
      <c r="AB1608" t="s">
        <v>473</v>
      </c>
      <c r="AC1608">
        <v>150.67000000000002</v>
      </c>
      <c r="AE1608" t="s">
        <v>178</v>
      </c>
      <c r="AF1608">
        <v>105.84600000000002</v>
      </c>
      <c r="AJ1608" t="s">
        <v>473</v>
      </c>
      <c r="AK1608">
        <v>150.67000000000002</v>
      </c>
      <c r="AN1608" t="s">
        <v>2366</v>
      </c>
      <c r="AO1608">
        <v>248.29199999999997</v>
      </c>
      <c r="AQ1608" t="s">
        <v>2366</v>
      </c>
      <c r="AR1608">
        <v>248.29199999999997</v>
      </c>
      <c r="AV1608" t="s">
        <v>2366</v>
      </c>
      <c r="AW1608">
        <v>248.29199999999997</v>
      </c>
      <c r="BM1608" t="s">
        <v>166</v>
      </c>
      <c r="BN1608" t="s">
        <v>10948</v>
      </c>
      <c r="BO1608" t="s">
        <v>21</v>
      </c>
      <c r="BP1608">
        <v>17.12</v>
      </c>
    </row>
    <row r="1609" spans="1:68" x14ac:dyDescent="0.25">
      <c r="A1609" t="s">
        <v>61</v>
      </c>
      <c r="B1609" t="s">
        <v>10948</v>
      </c>
      <c r="C1609" t="s">
        <v>55</v>
      </c>
      <c r="D1609">
        <v>727.29600000000005</v>
      </c>
      <c r="Y1609" t="s">
        <v>3240</v>
      </c>
      <c r="Z1609">
        <v>184.53600000000003</v>
      </c>
      <c r="AB1609" t="s">
        <v>2366</v>
      </c>
      <c r="AC1609">
        <v>248.29199999999997</v>
      </c>
      <c r="AE1609" t="s">
        <v>1764</v>
      </c>
      <c r="AF1609">
        <v>99.800000000000011</v>
      </c>
      <c r="AJ1609" t="s">
        <v>2366</v>
      </c>
      <c r="AK1609">
        <v>248.29199999999997</v>
      </c>
      <c r="AN1609" t="s">
        <v>3240</v>
      </c>
      <c r="AO1609">
        <v>184.53600000000003</v>
      </c>
      <c r="AQ1609" t="s">
        <v>3240</v>
      </c>
      <c r="AR1609">
        <v>184.53600000000003</v>
      </c>
      <c r="AV1609" t="s">
        <v>3240</v>
      </c>
      <c r="AW1609">
        <v>184.53600000000003</v>
      </c>
      <c r="BM1609" t="s">
        <v>2991</v>
      </c>
      <c r="BN1609" t="s">
        <v>10948</v>
      </c>
      <c r="BO1609" t="s">
        <v>21</v>
      </c>
      <c r="BP1609">
        <v>67.959999999999994</v>
      </c>
    </row>
    <row r="1610" spans="1:68" x14ac:dyDescent="0.25">
      <c r="C1610" t="s">
        <v>21</v>
      </c>
      <c r="D1610">
        <v>568.20000000000005</v>
      </c>
      <c r="Y1610" t="s">
        <v>3218</v>
      </c>
      <c r="Z1610">
        <v>80.78</v>
      </c>
      <c r="AB1610" t="s">
        <v>3240</v>
      </c>
      <c r="AC1610">
        <v>184.53600000000003</v>
      </c>
      <c r="AE1610" t="s">
        <v>386</v>
      </c>
      <c r="AF1610">
        <v>65.463999999999984</v>
      </c>
      <c r="AJ1610" t="s">
        <v>3240</v>
      </c>
      <c r="AK1610">
        <v>184.53600000000003</v>
      </c>
      <c r="AN1610" t="s">
        <v>3218</v>
      </c>
      <c r="AO1610">
        <v>80.78</v>
      </c>
      <c r="AQ1610" t="s">
        <v>3218</v>
      </c>
      <c r="AR1610">
        <v>80.78</v>
      </c>
      <c r="AV1610" t="s">
        <v>3218</v>
      </c>
      <c r="AW1610">
        <v>80.78</v>
      </c>
      <c r="BM1610" t="s">
        <v>3144</v>
      </c>
      <c r="BN1610" t="s">
        <v>10948</v>
      </c>
      <c r="BO1610" t="s">
        <v>21</v>
      </c>
      <c r="BP1610">
        <v>54.900000000000006</v>
      </c>
    </row>
    <row r="1611" spans="1:68" x14ac:dyDescent="0.25">
      <c r="A1611" t="s">
        <v>2607</v>
      </c>
      <c r="B1611" t="s">
        <v>10948</v>
      </c>
      <c r="C1611" t="s">
        <v>21</v>
      </c>
      <c r="D1611">
        <v>93.02</v>
      </c>
      <c r="Y1611" t="s">
        <v>2037</v>
      </c>
      <c r="Z1611">
        <v>296.18400000000003</v>
      </c>
      <c r="AB1611" t="s">
        <v>3218</v>
      </c>
      <c r="AC1611">
        <v>80.78</v>
      </c>
      <c r="AE1611" t="s">
        <v>2208</v>
      </c>
      <c r="AF1611">
        <v>239.46600000000001</v>
      </c>
      <c r="AJ1611" t="s">
        <v>3218</v>
      </c>
      <c r="AK1611">
        <v>80.78</v>
      </c>
      <c r="AN1611" t="s">
        <v>2037</v>
      </c>
      <c r="AO1611">
        <v>296.18400000000003</v>
      </c>
      <c r="AQ1611" t="s">
        <v>2037</v>
      </c>
      <c r="AR1611">
        <v>296.18400000000003</v>
      </c>
      <c r="AV1611" t="s">
        <v>2037</v>
      </c>
      <c r="AW1611">
        <v>296.18400000000003</v>
      </c>
      <c r="BM1611" t="s">
        <v>1563</v>
      </c>
      <c r="BN1611" t="s">
        <v>10948</v>
      </c>
      <c r="BO1611" t="s">
        <v>21</v>
      </c>
      <c r="BP1611">
        <v>83.92</v>
      </c>
    </row>
    <row r="1612" spans="1:68" x14ac:dyDescent="0.25">
      <c r="A1612" t="s">
        <v>2006</v>
      </c>
      <c r="B1612" t="s">
        <v>10948</v>
      </c>
      <c r="C1612" t="s">
        <v>55</v>
      </c>
      <c r="D1612">
        <v>97.984000000000009</v>
      </c>
      <c r="Y1612" t="s">
        <v>1998</v>
      </c>
      <c r="Z1612">
        <v>901.03000000000009</v>
      </c>
      <c r="AB1612" t="s">
        <v>2037</v>
      </c>
      <c r="AC1612">
        <v>296.18400000000003</v>
      </c>
      <c r="AE1612" t="s">
        <v>1540</v>
      </c>
      <c r="AF1612">
        <v>113.47199999999999</v>
      </c>
      <c r="AJ1612" t="s">
        <v>2037</v>
      </c>
      <c r="AK1612">
        <v>296.18400000000003</v>
      </c>
      <c r="AN1612" t="s">
        <v>1998</v>
      </c>
      <c r="AO1612">
        <v>901.03000000000009</v>
      </c>
      <c r="AQ1612" t="s">
        <v>1998</v>
      </c>
      <c r="AR1612">
        <v>901.03000000000009</v>
      </c>
      <c r="AV1612" t="s">
        <v>1998</v>
      </c>
      <c r="AW1612">
        <v>901.03000000000009</v>
      </c>
      <c r="BM1612" t="s">
        <v>2786</v>
      </c>
      <c r="BN1612" t="s">
        <v>10948</v>
      </c>
      <c r="BO1612" t="s">
        <v>21</v>
      </c>
      <c r="BP1612">
        <v>66.92</v>
      </c>
    </row>
    <row r="1613" spans="1:68" x14ac:dyDescent="0.25">
      <c r="C1613" t="s">
        <v>79</v>
      </c>
      <c r="D1613">
        <v>428.68</v>
      </c>
      <c r="Y1613" t="s">
        <v>2253</v>
      </c>
      <c r="Z1613">
        <v>71.975999999999999</v>
      </c>
      <c r="AB1613" t="s">
        <v>1998</v>
      </c>
      <c r="AC1613">
        <v>901.03000000000009</v>
      </c>
      <c r="AE1613" t="s">
        <v>231</v>
      </c>
      <c r="AF1613">
        <v>89.55</v>
      </c>
      <c r="AJ1613" t="s">
        <v>1998</v>
      </c>
      <c r="AK1613">
        <v>901.03000000000009</v>
      </c>
      <c r="AN1613" t="s">
        <v>2253</v>
      </c>
      <c r="AO1613">
        <v>71.975999999999999</v>
      </c>
      <c r="AQ1613" t="s">
        <v>2253</v>
      </c>
      <c r="AR1613">
        <v>71.975999999999999</v>
      </c>
      <c r="AV1613" t="s">
        <v>2253</v>
      </c>
      <c r="AW1613">
        <v>71.975999999999999</v>
      </c>
      <c r="BM1613" t="s">
        <v>2619</v>
      </c>
      <c r="BN1613" t="s">
        <v>10948</v>
      </c>
      <c r="BO1613" t="s">
        <v>21</v>
      </c>
      <c r="BP1613">
        <v>146.952</v>
      </c>
    </row>
    <row r="1614" spans="1:68" x14ac:dyDescent="0.25">
      <c r="A1614" t="s">
        <v>980</v>
      </c>
      <c r="B1614" t="s">
        <v>10948</v>
      </c>
      <c r="C1614" t="s">
        <v>79</v>
      </c>
      <c r="D1614">
        <v>1436.6559999999999</v>
      </c>
      <c r="Y1614" t="s">
        <v>2854</v>
      </c>
      <c r="Z1614">
        <v>2630.1259999999997</v>
      </c>
      <c r="AB1614" t="s">
        <v>2253</v>
      </c>
      <c r="AC1614">
        <v>71.975999999999999</v>
      </c>
      <c r="AE1614" t="s">
        <v>1140</v>
      </c>
      <c r="AF1614">
        <v>90.705999999999989</v>
      </c>
      <c r="AJ1614" t="s">
        <v>2253</v>
      </c>
      <c r="AK1614">
        <v>71.975999999999999</v>
      </c>
      <c r="AN1614" t="s">
        <v>2854</v>
      </c>
      <c r="AO1614">
        <v>2630.1259999999997</v>
      </c>
      <c r="AQ1614" t="s">
        <v>2854</v>
      </c>
      <c r="AR1614">
        <v>2630.1259999999997</v>
      </c>
      <c r="AV1614" t="s">
        <v>2854</v>
      </c>
      <c r="AW1614">
        <v>2630.1259999999997</v>
      </c>
      <c r="BM1614" t="s">
        <v>2477</v>
      </c>
      <c r="BN1614" t="s">
        <v>10948</v>
      </c>
      <c r="BO1614" t="s">
        <v>21</v>
      </c>
      <c r="BP1614">
        <v>43.120000000000005</v>
      </c>
    </row>
    <row r="1615" spans="1:68" x14ac:dyDescent="0.25">
      <c r="A1615" t="s">
        <v>808</v>
      </c>
      <c r="B1615" t="s">
        <v>10948</v>
      </c>
      <c r="C1615" t="s">
        <v>55</v>
      </c>
      <c r="D1615">
        <v>99.372</v>
      </c>
      <c r="Y1615" t="s">
        <v>585</v>
      </c>
      <c r="Z1615">
        <v>2746.5819999999999</v>
      </c>
      <c r="AB1615" t="s">
        <v>2854</v>
      </c>
      <c r="AC1615">
        <v>2630.1259999999997</v>
      </c>
      <c r="AE1615" t="s">
        <v>1279</v>
      </c>
      <c r="AF1615">
        <v>51.480000000000011</v>
      </c>
      <c r="AJ1615" t="s">
        <v>2854</v>
      </c>
      <c r="AK1615">
        <v>2630.1259999999997</v>
      </c>
      <c r="AN1615" t="s">
        <v>585</v>
      </c>
      <c r="AO1615">
        <v>2746.5819999999999</v>
      </c>
      <c r="AQ1615" t="s">
        <v>585</v>
      </c>
      <c r="AR1615">
        <v>2746.5819999999999</v>
      </c>
      <c r="AV1615" t="s">
        <v>585</v>
      </c>
      <c r="AW1615">
        <v>2746.5819999999999</v>
      </c>
      <c r="BM1615" t="s">
        <v>791</v>
      </c>
      <c r="BN1615" t="s">
        <v>10948</v>
      </c>
      <c r="BO1615" t="s">
        <v>21</v>
      </c>
      <c r="BP1615">
        <v>179.97</v>
      </c>
    </row>
    <row r="1616" spans="1:68" x14ac:dyDescent="0.25">
      <c r="A1616" t="s">
        <v>2731</v>
      </c>
      <c r="B1616" t="s">
        <v>10948</v>
      </c>
      <c r="C1616" t="s">
        <v>12</v>
      </c>
      <c r="D1616">
        <v>102.59200000000001</v>
      </c>
      <c r="Y1616" t="s">
        <v>1185</v>
      </c>
      <c r="Z1616">
        <v>336.51</v>
      </c>
      <c r="AB1616" t="s">
        <v>585</v>
      </c>
      <c r="AC1616">
        <v>2746.5819999999999</v>
      </c>
      <c r="AE1616" t="s">
        <v>246</v>
      </c>
      <c r="AF1616">
        <v>82.95</v>
      </c>
      <c r="AJ1616" t="s">
        <v>585</v>
      </c>
      <c r="AK1616">
        <v>2746.5819999999999</v>
      </c>
      <c r="AN1616" t="s">
        <v>1185</v>
      </c>
      <c r="AO1616">
        <v>336.51</v>
      </c>
      <c r="AQ1616" t="s">
        <v>1185</v>
      </c>
      <c r="AR1616">
        <v>336.51</v>
      </c>
      <c r="AV1616" t="s">
        <v>1185</v>
      </c>
      <c r="AW1616">
        <v>336.51</v>
      </c>
      <c r="BM1616" t="s">
        <v>1289</v>
      </c>
      <c r="BN1616" t="s">
        <v>10948</v>
      </c>
      <c r="BO1616" t="s">
        <v>21</v>
      </c>
      <c r="BP1616">
        <v>69.98</v>
      </c>
    </row>
    <row r="1617" spans="1:68" x14ac:dyDescent="0.25">
      <c r="A1617" t="s">
        <v>2351</v>
      </c>
      <c r="B1617" t="s">
        <v>10948</v>
      </c>
      <c r="C1617" t="s">
        <v>79</v>
      </c>
      <c r="D1617">
        <v>295.39999999999998</v>
      </c>
      <c r="Y1617" t="s">
        <v>291</v>
      </c>
      <c r="Z1617">
        <v>50.231999999999999</v>
      </c>
      <c r="AB1617" t="s">
        <v>1185</v>
      </c>
      <c r="AC1617">
        <v>336.51</v>
      </c>
      <c r="AE1617" t="s">
        <v>2275</v>
      </c>
      <c r="AF1617">
        <v>116.22400000000002</v>
      </c>
      <c r="AJ1617" t="s">
        <v>1185</v>
      </c>
      <c r="AK1617">
        <v>336.51</v>
      </c>
      <c r="AN1617" t="s">
        <v>291</v>
      </c>
      <c r="AO1617">
        <v>50.231999999999999</v>
      </c>
      <c r="AQ1617" t="s">
        <v>291</v>
      </c>
      <c r="AR1617">
        <v>50.231999999999999</v>
      </c>
      <c r="AV1617" t="s">
        <v>291</v>
      </c>
      <c r="AW1617">
        <v>50.231999999999999</v>
      </c>
      <c r="BM1617" t="s">
        <v>2045</v>
      </c>
      <c r="BN1617" t="s">
        <v>10948</v>
      </c>
      <c r="BO1617" t="s">
        <v>21</v>
      </c>
      <c r="BP1617">
        <v>779.94</v>
      </c>
    </row>
    <row r="1618" spans="1:68" x14ac:dyDescent="0.25">
      <c r="A1618" t="s">
        <v>534</v>
      </c>
      <c r="B1618" t="s">
        <v>10948</v>
      </c>
      <c r="C1618" t="s">
        <v>55</v>
      </c>
      <c r="D1618">
        <v>230.376</v>
      </c>
      <c r="Y1618" t="s">
        <v>569</v>
      </c>
      <c r="Z1618">
        <v>1007.4000000000001</v>
      </c>
      <c r="AB1618" t="s">
        <v>291</v>
      </c>
      <c r="AC1618">
        <v>50.231999999999999</v>
      </c>
      <c r="AE1618" t="s">
        <v>1269</v>
      </c>
      <c r="AF1618">
        <v>87.263999999999982</v>
      </c>
      <c r="AJ1618" t="s">
        <v>291</v>
      </c>
      <c r="AK1618">
        <v>50.231999999999999</v>
      </c>
      <c r="AN1618" t="s">
        <v>569</v>
      </c>
      <c r="AO1618">
        <v>1007.4000000000001</v>
      </c>
      <c r="AQ1618" t="s">
        <v>569</v>
      </c>
      <c r="AR1618">
        <v>1007.4000000000001</v>
      </c>
      <c r="AV1618" t="s">
        <v>569</v>
      </c>
      <c r="AW1618">
        <v>1007.4000000000001</v>
      </c>
      <c r="BM1618" t="s">
        <v>524</v>
      </c>
      <c r="BN1618" t="s">
        <v>10948</v>
      </c>
      <c r="BO1618" t="s">
        <v>21</v>
      </c>
      <c r="BP1618">
        <v>87.87</v>
      </c>
    </row>
    <row r="1619" spans="1:68" x14ac:dyDescent="0.25">
      <c r="A1619" t="s">
        <v>2925</v>
      </c>
      <c r="B1619" t="s">
        <v>10948</v>
      </c>
      <c r="C1619" t="s">
        <v>79</v>
      </c>
      <c r="D1619">
        <v>454.90000000000003</v>
      </c>
      <c r="Y1619" t="s">
        <v>637</v>
      </c>
      <c r="Z1619">
        <v>3998.4</v>
      </c>
      <c r="AB1619" t="s">
        <v>569</v>
      </c>
      <c r="AC1619">
        <v>1007.4000000000001</v>
      </c>
      <c r="AE1619" t="s">
        <v>1259</v>
      </c>
      <c r="AF1619">
        <v>91.742999999999995</v>
      </c>
      <c r="AJ1619" t="s">
        <v>569</v>
      </c>
      <c r="AK1619">
        <v>1007.4000000000001</v>
      </c>
      <c r="AN1619" t="s">
        <v>637</v>
      </c>
      <c r="AO1619">
        <v>3998.4</v>
      </c>
      <c r="AQ1619" t="s">
        <v>637</v>
      </c>
      <c r="AR1619">
        <v>3998.4</v>
      </c>
      <c r="AV1619" t="s">
        <v>637</v>
      </c>
      <c r="AW1619">
        <v>3998.4</v>
      </c>
      <c r="BM1619" t="s">
        <v>961</v>
      </c>
      <c r="BN1619" t="s">
        <v>10948</v>
      </c>
      <c r="BO1619" t="s">
        <v>21</v>
      </c>
      <c r="BP1619">
        <v>159.768</v>
      </c>
    </row>
    <row r="1620" spans="1:68" x14ac:dyDescent="0.25">
      <c r="A1620" t="s">
        <v>2747</v>
      </c>
      <c r="B1620" t="s">
        <v>10948</v>
      </c>
      <c r="C1620" t="s">
        <v>55</v>
      </c>
      <c r="D1620">
        <v>171.04</v>
      </c>
      <c r="Y1620" t="s">
        <v>1362</v>
      </c>
      <c r="Z1620">
        <v>708</v>
      </c>
      <c r="AB1620" t="s">
        <v>637</v>
      </c>
      <c r="AC1620">
        <v>3998.4</v>
      </c>
      <c r="AE1620" t="s">
        <v>1591</v>
      </c>
      <c r="AF1620">
        <v>26.063000000000002</v>
      </c>
      <c r="AJ1620" t="s">
        <v>637</v>
      </c>
      <c r="AK1620">
        <v>3998.4</v>
      </c>
      <c r="AN1620" t="s">
        <v>1362</v>
      </c>
      <c r="AO1620">
        <v>708</v>
      </c>
      <c r="AQ1620" t="s">
        <v>1362</v>
      </c>
      <c r="AR1620">
        <v>708</v>
      </c>
      <c r="AV1620" t="s">
        <v>1362</v>
      </c>
      <c r="AW1620">
        <v>708</v>
      </c>
      <c r="BM1620" t="s">
        <v>1614</v>
      </c>
      <c r="BN1620" t="s">
        <v>10948</v>
      </c>
      <c r="BO1620" t="s">
        <v>21</v>
      </c>
      <c r="BP1620">
        <v>101.94</v>
      </c>
    </row>
    <row r="1621" spans="1:68" x14ac:dyDescent="0.25">
      <c r="A1621" t="s">
        <v>2241</v>
      </c>
      <c r="B1621" t="s">
        <v>10948</v>
      </c>
      <c r="C1621" t="s">
        <v>21</v>
      </c>
      <c r="D1621">
        <v>455.97</v>
      </c>
      <c r="Y1621" t="s">
        <v>179</v>
      </c>
      <c r="Z1621">
        <v>279.55799999999999</v>
      </c>
      <c r="AB1621" t="s">
        <v>1362</v>
      </c>
      <c r="AC1621">
        <v>708</v>
      </c>
      <c r="AE1621" t="s">
        <v>1714</v>
      </c>
      <c r="AF1621">
        <v>1318.8700000000001</v>
      </c>
      <c r="AJ1621" t="s">
        <v>1362</v>
      </c>
      <c r="AK1621">
        <v>708</v>
      </c>
      <c r="AN1621" t="s">
        <v>179</v>
      </c>
      <c r="AO1621">
        <v>279.55799999999999</v>
      </c>
      <c r="AQ1621" t="s">
        <v>179</v>
      </c>
      <c r="AR1621">
        <v>279.55799999999999</v>
      </c>
      <c r="AV1621" t="s">
        <v>179</v>
      </c>
      <c r="AW1621">
        <v>279.55799999999999</v>
      </c>
      <c r="BM1621" t="s">
        <v>1615</v>
      </c>
      <c r="BN1621" t="s">
        <v>10948</v>
      </c>
      <c r="BO1621" t="s">
        <v>21</v>
      </c>
      <c r="BP1621">
        <v>6.24</v>
      </c>
    </row>
    <row r="1622" spans="1:68" x14ac:dyDescent="0.25">
      <c r="A1622" t="s">
        <v>2728</v>
      </c>
      <c r="B1622" t="s">
        <v>10948</v>
      </c>
      <c r="C1622" t="s">
        <v>79</v>
      </c>
      <c r="D1622">
        <v>244.61499999999998</v>
      </c>
      <c r="Y1622" t="s">
        <v>2402</v>
      </c>
      <c r="Z1622">
        <v>167.92999999999998</v>
      </c>
      <c r="AB1622" t="s">
        <v>179</v>
      </c>
      <c r="AC1622">
        <v>279.55799999999999</v>
      </c>
      <c r="AE1622" t="s">
        <v>2353</v>
      </c>
      <c r="AF1622">
        <v>277.37999999999994</v>
      </c>
      <c r="AJ1622" t="s">
        <v>179</v>
      </c>
      <c r="AK1622">
        <v>279.55799999999999</v>
      </c>
      <c r="AN1622" t="s">
        <v>2402</v>
      </c>
      <c r="AO1622">
        <v>167.92999999999998</v>
      </c>
      <c r="AQ1622" t="s">
        <v>2402</v>
      </c>
      <c r="AR1622">
        <v>167.92999999999998</v>
      </c>
      <c r="AV1622" t="s">
        <v>2402</v>
      </c>
      <c r="AW1622">
        <v>167.92999999999998</v>
      </c>
      <c r="BM1622" t="s">
        <v>2904</v>
      </c>
      <c r="BN1622" t="s">
        <v>10948</v>
      </c>
      <c r="BO1622" t="s">
        <v>21</v>
      </c>
      <c r="BP1622">
        <v>82.95</v>
      </c>
    </row>
    <row r="1623" spans="1:68" x14ac:dyDescent="0.25">
      <c r="C1623" t="s">
        <v>21</v>
      </c>
      <c r="D1623">
        <v>1747.25</v>
      </c>
      <c r="Y1623" t="s">
        <v>214</v>
      </c>
      <c r="Z1623">
        <v>84.84</v>
      </c>
      <c r="AB1623" t="s">
        <v>2402</v>
      </c>
      <c r="AC1623">
        <v>167.92999999999998</v>
      </c>
      <c r="AE1623" t="s">
        <v>2354</v>
      </c>
      <c r="AF1623">
        <v>46.620000000000005</v>
      </c>
      <c r="AJ1623" t="s">
        <v>2402</v>
      </c>
      <c r="AK1623">
        <v>167.92999999999998</v>
      </c>
      <c r="AN1623" t="s">
        <v>214</v>
      </c>
      <c r="AO1623">
        <v>84.84</v>
      </c>
      <c r="AQ1623" t="s">
        <v>214</v>
      </c>
      <c r="AR1623">
        <v>84.84</v>
      </c>
      <c r="AV1623" t="s">
        <v>214</v>
      </c>
      <c r="AW1623">
        <v>84.84</v>
      </c>
      <c r="BM1623" t="s">
        <v>2394</v>
      </c>
      <c r="BN1623" t="s">
        <v>10948</v>
      </c>
      <c r="BO1623" t="s">
        <v>21</v>
      </c>
      <c r="BP1623">
        <v>262.24</v>
      </c>
    </row>
    <row r="1624" spans="1:68" x14ac:dyDescent="0.25">
      <c r="A1624" t="s">
        <v>2644</v>
      </c>
      <c r="B1624" t="s">
        <v>10948</v>
      </c>
      <c r="C1624" t="s">
        <v>79</v>
      </c>
      <c r="D1624">
        <v>150.048</v>
      </c>
      <c r="Y1624" t="s">
        <v>1109</v>
      </c>
      <c r="Z1624">
        <v>155.52000000000001</v>
      </c>
      <c r="AB1624" t="s">
        <v>214</v>
      </c>
      <c r="AC1624">
        <v>84.84</v>
      </c>
      <c r="AE1624" t="s">
        <v>1163</v>
      </c>
      <c r="AF1624">
        <v>68.634</v>
      </c>
      <c r="AJ1624" t="s">
        <v>214</v>
      </c>
      <c r="AK1624">
        <v>84.84</v>
      </c>
      <c r="AN1624" t="s">
        <v>1109</v>
      </c>
      <c r="AO1624">
        <v>155.52000000000001</v>
      </c>
      <c r="AQ1624" t="s">
        <v>1109</v>
      </c>
      <c r="AR1624">
        <v>155.52000000000001</v>
      </c>
      <c r="AV1624" t="s">
        <v>1109</v>
      </c>
      <c r="AW1624">
        <v>155.52000000000001</v>
      </c>
      <c r="BM1624" t="s">
        <v>2410</v>
      </c>
      <c r="BN1624" t="s">
        <v>10948</v>
      </c>
      <c r="BO1624" t="s">
        <v>21</v>
      </c>
      <c r="BP1624">
        <v>35.89</v>
      </c>
    </row>
    <row r="1625" spans="1:68" x14ac:dyDescent="0.25">
      <c r="A1625" t="s">
        <v>1150</v>
      </c>
      <c r="B1625" t="s">
        <v>10948</v>
      </c>
      <c r="C1625" t="s">
        <v>55</v>
      </c>
      <c r="D1625">
        <v>241.33199999999999</v>
      </c>
      <c r="Y1625" t="s">
        <v>693</v>
      </c>
      <c r="Z1625">
        <v>50.138000000000005</v>
      </c>
      <c r="AB1625" t="s">
        <v>1109</v>
      </c>
      <c r="AC1625">
        <v>155.52000000000001</v>
      </c>
      <c r="AE1625" t="s">
        <v>1588</v>
      </c>
      <c r="AF1625">
        <v>121.346</v>
      </c>
      <c r="AJ1625" t="s">
        <v>1109</v>
      </c>
      <c r="AK1625">
        <v>155.52000000000001</v>
      </c>
      <c r="AN1625" t="s">
        <v>693</v>
      </c>
      <c r="AO1625">
        <v>50.138000000000005</v>
      </c>
      <c r="AQ1625" t="s">
        <v>693</v>
      </c>
      <c r="AR1625">
        <v>50.138000000000005</v>
      </c>
      <c r="AV1625" t="s">
        <v>693</v>
      </c>
      <c r="AW1625">
        <v>50.138000000000005</v>
      </c>
      <c r="BM1625" t="s">
        <v>263</v>
      </c>
      <c r="BN1625" t="s">
        <v>10948</v>
      </c>
      <c r="BO1625" t="s">
        <v>21</v>
      </c>
      <c r="BP1625">
        <v>109.9</v>
      </c>
    </row>
    <row r="1626" spans="1:68" x14ac:dyDescent="0.25">
      <c r="C1626" t="s">
        <v>79</v>
      </c>
      <c r="D1626">
        <v>177.45000000000002</v>
      </c>
      <c r="Y1626" t="s">
        <v>3173</v>
      </c>
      <c r="Z1626">
        <v>336.952</v>
      </c>
      <c r="AB1626" t="s">
        <v>693</v>
      </c>
      <c r="AC1626">
        <v>50.138000000000005</v>
      </c>
      <c r="AE1626" t="s">
        <v>694</v>
      </c>
      <c r="AF1626">
        <v>106.47000000000001</v>
      </c>
      <c r="AJ1626" t="s">
        <v>693</v>
      </c>
      <c r="AK1626">
        <v>50.138000000000005</v>
      </c>
      <c r="AN1626" t="s">
        <v>3173</v>
      </c>
      <c r="AO1626">
        <v>336.952</v>
      </c>
      <c r="AQ1626" t="s">
        <v>3173</v>
      </c>
      <c r="AR1626">
        <v>336.952</v>
      </c>
      <c r="AV1626" t="s">
        <v>3173</v>
      </c>
      <c r="AW1626">
        <v>336.952</v>
      </c>
      <c r="BM1626" t="s">
        <v>3149</v>
      </c>
      <c r="BN1626" t="s">
        <v>10948</v>
      </c>
      <c r="BO1626" t="s">
        <v>21</v>
      </c>
      <c r="BP1626">
        <v>21.209999999999997</v>
      </c>
    </row>
    <row r="1627" spans="1:68" x14ac:dyDescent="0.25">
      <c r="A1627" t="s">
        <v>2822</v>
      </c>
      <c r="B1627" t="s">
        <v>10948</v>
      </c>
      <c r="C1627" t="s">
        <v>55</v>
      </c>
      <c r="D1627">
        <v>198.744</v>
      </c>
      <c r="Y1627" t="s">
        <v>314</v>
      </c>
      <c r="Z1627">
        <v>1279.08</v>
      </c>
      <c r="AB1627" t="s">
        <v>3173</v>
      </c>
      <c r="AC1627">
        <v>336.952</v>
      </c>
      <c r="AE1627" t="s">
        <v>1458</v>
      </c>
      <c r="AF1627">
        <v>44.28</v>
      </c>
      <c r="AJ1627" t="s">
        <v>3173</v>
      </c>
      <c r="AK1627">
        <v>336.952</v>
      </c>
      <c r="AN1627" t="s">
        <v>314</v>
      </c>
      <c r="AO1627">
        <v>1279.08</v>
      </c>
      <c r="AQ1627" t="s">
        <v>314</v>
      </c>
      <c r="AR1627">
        <v>1279.08</v>
      </c>
      <c r="AV1627" t="s">
        <v>314</v>
      </c>
      <c r="AW1627">
        <v>1279.08</v>
      </c>
      <c r="BM1627" t="s">
        <v>1009</v>
      </c>
      <c r="BN1627" t="s">
        <v>10948</v>
      </c>
      <c r="BO1627" t="s">
        <v>21</v>
      </c>
      <c r="BP1627">
        <v>90.570000000000007</v>
      </c>
    </row>
    <row r="1628" spans="1:68" x14ac:dyDescent="0.25">
      <c r="C1628" t="s">
        <v>21</v>
      </c>
      <c r="D1628">
        <v>120.666</v>
      </c>
      <c r="Y1628" t="s">
        <v>1224</v>
      </c>
      <c r="Z1628">
        <v>909.97800000000007</v>
      </c>
      <c r="AB1628" t="s">
        <v>314</v>
      </c>
      <c r="AC1628">
        <v>1279.08</v>
      </c>
      <c r="AE1628" t="s">
        <v>2835</v>
      </c>
      <c r="AF1628">
        <v>109.65</v>
      </c>
      <c r="AJ1628" t="s">
        <v>314</v>
      </c>
      <c r="AK1628">
        <v>1279.08</v>
      </c>
      <c r="AN1628" t="s">
        <v>1224</v>
      </c>
      <c r="AO1628">
        <v>909.97800000000007</v>
      </c>
      <c r="AQ1628" t="s">
        <v>1224</v>
      </c>
      <c r="AR1628">
        <v>909.97800000000007</v>
      </c>
      <c r="AV1628" t="s">
        <v>1224</v>
      </c>
      <c r="AW1628">
        <v>909.97800000000007</v>
      </c>
      <c r="BM1628" t="s">
        <v>1493</v>
      </c>
      <c r="BN1628" t="s">
        <v>10948</v>
      </c>
      <c r="BO1628" t="s">
        <v>21</v>
      </c>
      <c r="BP1628">
        <v>55.991999999999997</v>
      </c>
    </row>
    <row r="1629" spans="1:68" x14ac:dyDescent="0.25">
      <c r="A1629" t="s">
        <v>2004</v>
      </c>
      <c r="B1629" t="s">
        <v>10948</v>
      </c>
      <c r="C1629" t="s">
        <v>55</v>
      </c>
      <c r="D1629">
        <v>221.98</v>
      </c>
      <c r="Y1629" t="s">
        <v>2420</v>
      </c>
      <c r="Z1629">
        <v>320.25</v>
      </c>
      <c r="AB1629" t="s">
        <v>1224</v>
      </c>
      <c r="AC1629">
        <v>909.97800000000007</v>
      </c>
      <c r="AE1629" t="s">
        <v>24</v>
      </c>
      <c r="AF1629">
        <v>62.649999999999991</v>
      </c>
      <c r="AJ1629" t="s">
        <v>1224</v>
      </c>
      <c r="AK1629">
        <v>909.97800000000007</v>
      </c>
      <c r="AN1629" t="s">
        <v>2420</v>
      </c>
      <c r="AO1629">
        <v>320.25</v>
      </c>
      <c r="AQ1629" t="s">
        <v>2420</v>
      </c>
      <c r="AR1629">
        <v>320.25</v>
      </c>
      <c r="AV1629" t="s">
        <v>2420</v>
      </c>
      <c r="AW1629">
        <v>320.25</v>
      </c>
      <c r="BM1629" t="s">
        <v>586</v>
      </c>
      <c r="BN1629" t="s">
        <v>10948</v>
      </c>
      <c r="BO1629" t="s">
        <v>21</v>
      </c>
      <c r="BP1629">
        <v>87.671999999999997</v>
      </c>
    </row>
    <row r="1630" spans="1:68" x14ac:dyDescent="0.25">
      <c r="A1630" t="s">
        <v>2274</v>
      </c>
      <c r="B1630" t="s">
        <v>10948</v>
      </c>
      <c r="C1630" t="s">
        <v>21</v>
      </c>
      <c r="D1630">
        <v>3023.9280000000003</v>
      </c>
      <c r="Y1630" t="s">
        <v>3206</v>
      </c>
      <c r="Z1630">
        <v>186.49599999999998</v>
      </c>
      <c r="AB1630" t="s">
        <v>2420</v>
      </c>
      <c r="AC1630">
        <v>320.25</v>
      </c>
      <c r="AE1630" t="s">
        <v>582</v>
      </c>
      <c r="AF1630">
        <v>47.807999999999993</v>
      </c>
      <c r="AJ1630" t="s">
        <v>2420</v>
      </c>
      <c r="AK1630">
        <v>320.25</v>
      </c>
      <c r="AN1630" t="s">
        <v>3206</v>
      </c>
      <c r="AO1630">
        <v>186.49599999999998</v>
      </c>
      <c r="AQ1630" t="s">
        <v>3206</v>
      </c>
      <c r="AR1630">
        <v>186.49599999999998</v>
      </c>
      <c r="AV1630" t="s">
        <v>3206</v>
      </c>
      <c r="AW1630">
        <v>186.49599999999998</v>
      </c>
      <c r="BM1630" t="s">
        <v>2889</v>
      </c>
      <c r="BN1630" t="s">
        <v>10948</v>
      </c>
      <c r="BO1630" t="s">
        <v>21</v>
      </c>
      <c r="BP1630">
        <v>461.12</v>
      </c>
    </row>
    <row r="1631" spans="1:68" x14ac:dyDescent="0.25">
      <c r="A1631" t="s">
        <v>1772</v>
      </c>
      <c r="B1631" t="s">
        <v>10948</v>
      </c>
      <c r="C1631" t="s">
        <v>21</v>
      </c>
      <c r="D1631">
        <v>2575.944</v>
      </c>
      <c r="Y1631" t="s">
        <v>911</v>
      </c>
      <c r="Z1631">
        <v>2481.1499999999996</v>
      </c>
      <c r="AB1631" t="s">
        <v>3206</v>
      </c>
      <c r="AC1631">
        <v>186.49599999999998</v>
      </c>
      <c r="AE1631" t="s">
        <v>927</v>
      </c>
      <c r="AF1631">
        <v>93.624000000000024</v>
      </c>
      <c r="AJ1631" t="s">
        <v>3206</v>
      </c>
      <c r="AK1631">
        <v>186.49599999999998</v>
      </c>
      <c r="AN1631" t="s">
        <v>911</v>
      </c>
      <c r="AO1631">
        <v>2481.1499999999996</v>
      </c>
      <c r="AQ1631" t="s">
        <v>911</v>
      </c>
      <c r="AR1631">
        <v>2481.1499999999996</v>
      </c>
      <c r="AV1631" t="s">
        <v>911</v>
      </c>
      <c r="AW1631">
        <v>2481.1499999999996</v>
      </c>
      <c r="BM1631" t="s">
        <v>478</v>
      </c>
      <c r="BN1631" t="s">
        <v>10948</v>
      </c>
      <c r="BO1631" t="s">
        <v>21</v>
      </c>
      <c r="BP1631">
        <v>1219.96</v>
      </c>
    </row>
    <row r="1632" spans="1:68" x14ac:dyDescent="0.25">
      <c r="A1632" t="s">
        <v>337</v>
      </c>
      <c r="B1632" t="s">
        <v>10948</v>
      </c>
      <c r="C1632" t="s">
        <v>12</v>
      </c>
      <c r="D1632">
        <v>699.98</v>
      </c>
      <c r="Y1632" t="s">
        <v>1921</v>
      </c>
      <c r="Z1632">
        <v>8878.4</v>
      </c>
      <c r="AB1632" t="s">
        <v>911</v>
      </c>
      <c r="AC1632">
        <v>2481.1499999999996</v>
      </c>
      <c r="AE1632" t="s">
        <v>742</v>
      </c>
      <c r="AF1632">
        <v>84.388000000000005</v>
      </c>
      <c r="AJ1632" t="s">
        <v>911</v>
      </c>
      <c r="AK1632">
        <v>2481.1499999999996</v>
      </c>
      <c r="AN1632" t="s">
        <v>1921</v>
      </c>
      <c r="AO1632">
        <v>8878.4</v>
      </c>
      <c r="AQ1632" t="s">
        <v>1921</v>
      </c>
      <c r="AR1632">
        <v>8878.4</v>
      </c>
      <c r="AV1632" t="s">
        <v>1921</v>
      </c>
      <c r="AW1632">
        <v>8878.4</v>
      </c>
      <c r="BM1632" t="s">
        <v>1376</v>
      </c>
      <c r="BN1632" t="s">
        <v>10948</v>
      </c>
      <c r="BO1632" t="s">
        <v>21</v>
      </c>
      <c r="BP1632">
        <v>4535.9760000000006</v>
      </c>
    </row>
    <row r="1633" spans="1:68" x14ac:dyDescent="0.25">
      <c r="A1633" t="s">
        <v>567</v>
      </c>
      <c r="B1633" t="s">
        <v>10948</v>
      </c>
      <c r="C1633" t="s">
        <v>21</v>
      </c>
      <c r="D1633">
        <v>1001.5840000000001</v>
      </c>
      <c r="Y1633" t="s">
        <v>1327</v>
      </c>
      <c r="Z1633">
        <v>100.91999999999999</v>
      </c>
      <c r="AB1633" t="s">
        <v>1921</v>
      </c>
      <c r="AC1633">
        <v>8878.4</v>
      </c>
      <c r="AE1633" t="s">
        <v>3053</v>
      </c>
      <c r="AF1633">
        <v>56.671999999999997</v>
      </c>
      <c r="AJ1633" t="s">
        <v>1921</v>
      </c>
      <c r="AK1633">
        <v>8878.4</v>
      </c>
      <c r="AN1633" t="s">
        <v>1327</v>
      </c>
      <c r="AO1633">
        <v>100.91999999999999</v>
      </c>
      <c r="AQ1633" t="s">
        <v>1327</v>
      </c>
      <c r="AR1633">
        <v>100.91999999999999</v>
      </c>
      <c r="AV1633" t="s">
        <v>1327</v>
      </c>
      <c r="AW1633">
        <v>100.91999999999999</v>
      </c>
      <c r="BM1633" t="s">
        <v>1273</v>
      </c>
      <c r="BN1633" t="s">
        <v>10948</v>
      </c>
      <c r="BO1633" t="s">
        <v>21</v>
      </c>
      <c r="BP1633">
        <v>169.56800000000001</v>
      </c>
    </row>
    <row r="1634" spans="1:68" x14ac:dyDescent="0.25">
      <c r="A1634" t="s">
        <v>2578</v>
      </c>
      <c r="B1634" t="s">
        <v>10948</v>
      </c>
      <c r="C1634" t="s">
        <v>12</v>
      </c>
      <c r="D1634">
        <v>1127.9760000000001</v>
      </c>
      <c r="Y1634" t="s">
        <v>1266</v>
      </c>
      <c r="Z1634">
        <v>117.744</v>
      </c>
      <c r="AB1634" t="s">
        <v>1327</v>
      </c>
      <c r="AC1634">
        <v>100.91999999999999</v>
      </c>
      <c r="AE1634" t="s">
        <v>2682</v>
      </c>
      <c r="AF1634">
        <v>21.75</v>
      </c>
      <c r="AJ1634" t="s">
        <v>1327</v>
      </c>
      <c r="AK1634">
        <v>100.91999999999999</v>
      </c>
      <c r="AN1634" t="s">
        <v>1266</v>
      </c>
      <c r="AO1634">
        <v>117.744</v>
      </c>
      <c r="AQ1634" t="s">
        <v>1266</v>
      </c>
      <c r="AR1634">
        <v>117.744</v>
      </c>
      <c r="AV1634" t="s">
        <v>1266</v>
      </c>
      <c r="AW1634">
        <v>117.744</v>
      </c>
      <c r="BM1634" t="s">
        <v>841</v>
      </c>
      <c r="BN1634" t="s">
        <v>10948</v>
      </c>
      <c r="BO1634" t="s">
        <v>21</v>
      </c>
      <c r="BP1634">
        <v>100.80000000000001</v>
      </c>
    </row>
    <row r="1635" spans="1:68" x14ac:dyDescent="0.25">
      <c r="A1635" t="s">
        <v>1886</v>
      </c>
      <c r="B1635" t="s">
        <v>10948</v>
      </c>
      <c r="C1635" t="s">
        <v>55</v>
      </c>
      <c r="D1635">
        <v>122.91999999999999</v>
      </c>
      <c r="Y1635" t="s">
        <v>2651</v>
      </c>
      <c r="Z1635">
        <v>100.392</v>
      </c>
      <c r="AB1635" t="s">
        <v>1266</v>
      </c>
      <c r="AC1635">
        <v>117.744</v>
      </c>
      <c r="AE1635" t="s">
        <v>994</v>
      </c>
      <c r="AF1635">
        <v>95.759999999999991</v>
      </c>
      <c r="AJ1635" t="s">
        <v>1266</v>
      </c>
      <c r="AK1635">
        <v>117.744</v>
      </c>
      <c r="AN1635" t="s">
        <v>2651</v>
      </c>
      <c r="AO1635">
        <v>100.392</v>
      </c>
      <c r="AQ1635" t="s">
        <v>2651</v>
      </c>
      <c r="AR1635">
        <v>100.392</v>
      </c>
      <c r="AV1635" t="s">
        <v>2651</v>
      </c>
      <c r="AW1635">
        <v>100.392</v>
      </c>
      <c r="BM1635" t="s">
        <v>2215</v>
      </c>
      <c r="BN1635" t="s">
        <v>10948</v>
      </c>
      <c r="BO1635" t="s">
        <v>21</v>
      </c>
      <c r="BP1635">
        <v>40.46</v>
      </c>
    </row>
    <row r="1636" spans="1:68" x14ac:dyDescent="0.25">
      <c r="C1636" t="s">
        <v>12</v>
      </c>
      <c r="D1636">
        <v>52.679999999999993</v>
      </c>
      <c r="Y1636" t="s">
        <v>1149</v>
      </c>
      <c r="Z1636">
        <v>115.02400000000002</v>
      </c>
      <c r="AB1636" t="s">
        <v>2651</v>
      </c>
      <c r="AC1636">
        <v>100.392</v>
      </c>
      <c r="AE1636" t="s">
        <v>1268</v>
      </c>
      <c r="AF1636">
        <v>32.364000000000004</v>
      </c>
      <c r="AJ1636" t="s">
        <v>2651</v>
      </c>
      <c r="AK1636">
        <v>100.392</v>
      </c>
      <c r="AN1636" t="s">
        <v>1149</v>
      </c>
      <c r="AO1636">
        <v>115.02400000000002</v>
      </c>
      <c r="AQ1636" t="s">
        <v>1149</v>
      </c>
      <c r="AR1636">
        <v>115.02400000000002</v>
      </c>
      <c r="AV1636" t="s">
        <v>1149</v>
      </c>
      <c r="AW1636">
        <v>115.02400000000002</v>
      </c>
      <c r="BM1636" t="s">
        <v>2825</v>
      </c>
      <c r="BN1636" t="s">
        <v>10948</v>
      </c>
      <c r="BO1636" t="s">
        <v>21</v>
      </c>
      <c r="BP1636">
        <v>258.78000000000003</v>
      </c>
    </row>
    <row r="1637" spans="1:68" x14ac:dyDescent="0.25">
      <c r="A1637" t="s">
        <v>2780</v>
      </c>
      <c r="B1637" t="s">
        <v>10948</v>
      </c>
      <c r="C1637" t="s">
        <v>55</v>
      </c>
      <c r="D1637">
        <v>5.5</v>
      </c>
      <c r="Y1637" t="s">
        <v>2723</v>
      </c>
      <c r="Z1637">
        <v>583.63699999999994</v>
      </c>
      <c r="AB1637" t="s">
        <v>1149</v>
      </c>
      <c r="AC1637">
        <v>115.02400000000002</v>
      </c>
      <c r="AE1637" t="s">
        <v>1321</v>
      </c>
      <c r="AF1637">
        <v>87.397999999999996</v>
      </c>
      <c r="AJ1637" t="s">
        <v>1149</v>
      </c>
      <c r="AK1637">
        <v>115.02400000000002</v>
      </c>
      <c r="AN1637" t="s">
        <v>2723</v>
      </c>
      <c r="AO1637">
        <v>583.63699999999994</v>
      </c>
      <c r="AQ1637" t="s">
        <v>2723</v>
      </c>
      <c r="AR1637">
        <v>583.63699999999994</v>
      </c>
      <c r="AV1637" t="s">
        <v>2723</v>
      </c>
      <c r="AW1637">
        <v>583.63699999999994</v>
      </c>
      <c r="BM1637" t="s">
        <v>2547</v>
      </c>
      <c r="BN1637" t="s">
        <v>10948</v>
      </c>
      <c r="BO1637" t="s">
        <v>21</v>
      </c>
      <c r="BP1637">
        <v>161.56800000000001</v>
      </c>
    </row>
    <row r="1638" spans="1:68" x14ac:dyDescent="0.25">
      <c r="C1638" t="s">
        <v>79</v>
      </c>
      <c r="D1638">
        <v>55</v>
      </c>
      <c r="Y1638" t="s">
        <v>989</v>
      </c>
      <c r="Z1638">
        <v>191.97999999999996</v>
      </c>
      <c r="AB1638" t="s">
        <v>2723</v>
      </c>
      <c r="AC1638">
        <v>583.63699999999994</v>
      </c>
      <c r="AE1638" t="s">
        <v>1323</v>
      </c>
      <c r="AF1638">
        <v>24.192</v>
      </c>
      <c r="AJ1638" t="s">
        <v>2723</v>
      </c>
      <c r="AK1638">
        <v>583.63699999999994</v>
      </c>
      <c r="AN1638" t="s">
        <v>989</v>
      </c>
      <c r="AO1638">
        <v>191.97999999999996</v>
      </c>
      <c r="AQ1638" t="s">
        <v>989</v>
      </c>
      <c r="AR1638">
        <v>191.97999999999996</v>
      </c>
      <c r="AV1638" t="s">
        <v>989</v>
      </c>
      <c r="AW1638">
        <v>191.97999999999996</v>
      </c>
      <c r="BM1638" t="s">
        <v>255</v>
      </c>
      <c r="BN1638" t="s">
        <v>10948</v>
      </c>
      <c r="BO1638" t="s">
        <v>21</v>
      </c>
      <c r="BP1638">
        <v>1421.6640000000002</v>
      </c>
    </row>
    <row r="1639" spans="1:68" x14ac:dyDescent="0.25">
      <c r="A1639" t="s">
        <v>2744</v>
      </c>
      <c r="B1639" t="s">
        <v>10948</v>
      </c>
      <c r="C1639" t="s">
        <v>79</v>
      </c>
      <c r="D1639">
        <v>197.96999999999997</v>
      </c>
      <c r="Y1639" t="s">
        <v>2194</v>
      </c>
      <c r="Z1639">
        <v>41.344000000000008</v>
      </c>
      <c r="AB1639" t="s">
        <v>989</v>
      </c>
      <c r="AC1639">
        <v>191.97999999999996</v>
      </c>
      <c r="AE1639" t="s">
        <v>619</v>
      </c>
      <c r="AF1639">
        <v>66.080000000000013</v>
      </c>
      <c r="AJ1639" t="s">
        <v>989</v>
      </c>
      <c r="AK1639">
        <v>191.97999999999996</v>
      </c>
      <c r="AN1639" t="s">
        <v>2194</v>
      </c>
      <c r="AO1639">
        <v>41.344000000000008</v>
      </c>
      <c r="AQ1639" t="s">
        <v>2194</v>
      </c>
      <c r="AR1639">
        <v>41.344000000000008</v>
      </c>
      <c r="AV1639" t="s">
        <v>2194</v>
      </c>
      <c r="AW1639">
        <v>41.344000000000008</v>
      </c>
      <c r="BM1639" t="s">
        <v>1339</v>
      </c>
      <c r="BN1639" t="s">
        <v>10948</v>
      </c>
      <c r="BO1639" t="s">
        <v>21</v>
      </c>
      <c r="BP1639">
        <v>1400.3040000000001</v>
      </c>
    </row>
    <row r="1640" spans="1:68" x14ac:dyDescent="0.25">
      <c r="A1640" t="s">
        <v>1884</v>
      </c>
      <c r="B1640" t="s">
        <v>10948</v>
      </c>
      <c r="C1640" t="s">
        <v>79</v>
      </c>
      <c r="D1640">
        <v>95.1</v>
      </c>
      <c r="Y1640" t="s">
        <v>70</v>
      </c>
      <c r="Z1640">
        <v>66.663000000000011</v>
      </c>
      <c r="AB1640" t="s">
        <v>2194</v>
      </c>
      <c r="AC1640">
        <v>41.344000000000008</v>
      </c>
      <c r="AE1640" t="s">
        <v>617</v>
      </c>
      <c r="AF1640">
        <v>372.96</v>
      </c>
      <c r="AJ1640" t="s">
        <v>2194</v>
      </c>
      <c r="AK1640">
        <v>41.344000000000008</v>
      </c>
      <c r="AN1640" t="s">
        <v>70</v>
      </c>
      <c r="AO1640">
        <v>66.663000000000011</v>
      </c>
      <c r="AQ1640" t="s">
        <v>70</v>
      </c>
      <c r="AR1640">
        <v>66.663000000000011</v>
      </c>
      <c r="AV1640" t="s">
        <v>70</v>
      </c>
      <c r="AW1640">
        <v>66.663000000000011</v>
      </c>
      <c r="BM1640" t="s">
        <v>1202</v>
      </c>
      <c r="BN1640" t="s">
        <v>10948</v>
      </c>
      <c r="BO1640" t="s">
        <v>21</v>
      </c>
      <c r="BP1640">
        <v>59.699999999999996</v>
      </c>
    </row>
    <row r="1641" spans="1:68" x14ac:dyDescent="0.25">
      <c r="A1641" t="s">
        <v>364</v>
      </c>
      <c r="B1641" t="s">
        <v>10948</v>
      </c>
      <c r="C1641" t="s">
        <v>55</v>
      </c>
      <c r="D1641">
        <v>15.576000000000001</v>
      </c>
      <c r="Y1641" t="s">
        <v>1403</v>
      </c>
      <c r="Z1641">
        <v>35.774999999999999</v>
      </c>
      <c r="AB1641" t="s">
        <v>70</v>
      </c>
      <c r="AC1641">
        <v>66.663000000000011</v>
      </c>
      <c r="AE1641" t="s">
        <v>199</v>
      </c>
      <c r="AF1641">
        <v>155.25</v>
      </c>
      <c r="AJ1641" t="s">
        <v>70</v>
      </c>
      <c r="AK1641">
        <v>66.663000000000011</v>
      </c>
      <c r="AN1641" t="s">
        <v>1403</v>
      </c>
      <c r="AO1641">
        <v>35.774999999999999</v>
      </c>
      <c r="AQ1641" t="s">
        <v>1403</v>
      </c>
      <c r="AR1641">
        <v>35.774999999999999</v>
      </c>
      <c r="AV1641" t="s">
        <v>1403</v>
      </c>
      <c r="AW1641">
        <v>35.774999999999999</v>
      </c>
      <c r="BM1641" t="s">
        <v>1920</v>
      </c>
      <c r="BN1641" t="s">
        <v>10948</v>
      </c>
      <c r="BO1641" t="s">
        <v>21</v>
      </c>
      <c r="BP1641">
        <v>53.819999999999993</v>
      </c>
    </row>
    <row r="1642" spans="1:68" x14ac:dyDescent="0.25">
      <c r="A1642" t="s">
        <v>476</v>
      </c>
      <c r="B1642" t="s">
        <v>10948</v>
      </c>
      <c r="C1642" t="s">
        <v>79</v>
      </c>
      <c r="D1642">
        <v>58.112000000000002</v>
      </c>
      <c r="Y1642" t="s">
        <v>2765</v>
      </c>
      <c r="Z1642">
        <v>51.48</v>
      </c>
      <c r="AB1642" t="s">
        <v>1403</v>
      </c>
      <c r="AC1642">
        <v>35.774999999999999</v>
      </c>
      <c r="AE1642" t="s">
        <v>1100</v>
      </c>
      <c r="AF1642">
        <v>17.64</v>
      </c>
      <c r="AJ1642" t="s">
        <v>1403</v>
      </c>
      <c r="AK1642">
        <v>35.774999999999999</v>
      </c>
      <c r="AN1642" t="s">
        <v>2765</v>
      </c>
      <c r="AO1642">
        <v>51.48</v>
      </c>
      <c r="AQ1642" t="s">
        <v>2765</v>
      </c>
      <c r="AR1642">
        <v>51.48</v>
      </c>
      <c r="AV1642" t="s">
        <v>2765</v>
      </c>
      <c r="AW1642">
        <v>51.48</v>
      </c>
      <c r="BM1642" t="s">
        <v>1980</v>
      </c>
      <c r="BN1642" t="s">
        <v>10948</v>
      </c>
      <c r="BO1642" t="s">
        <v>21</v>
      </c>
      <c r="BP1642">
        <v>227.77600000000004</v>
      </c>
    </row>
    <row r="1643" spans="1:68" x14ac:dyDescent="0.25">
      <c r="C1643" t="s">
        <v>21</v>
      </c>
      <c r="D1643">
        <v>326.88</v>
      </c>
      <c r="Y1643" t="s">
        <v>1529</v>
      </c>
      <c r="Z1643">
        <v>834.59999999999991</v>
      </c>
      <c r="AB1643" t="s">
        <v>2765</v>
      </c>
      <c r="AC1643">
        <v>51.48</v>
      </c>
      <c r="AE1643" t="s">
        <v>322</v>
      </c>
      <c r="AF1643">
        <v>66.42</v>
      </c>
      <c r="AJ1643" t="s">
        <v>2765</v>
      </c>
      <c r="AK1643">
        <v>51.48</v>
      </c>
      <c r="AN1643" t="s">
        <v>1529</v>
      </c>
      <c r="AO1643">
        <v>834.59999999999991</v>
      </c>
      <c r="AQ1643" t="s">
        <v>1529</v>
      </c>
      <c r="AR1643">
        <v>834.59999999999991</v>
      </c>
      <c r="AV1643" t="s">
        <v>1529</v>
      </c>
      <c r="AW1643">
        <v>834.59999999999991</v>
      </c>
      <c r="BM1643" t="s">
        <v>1844</v>
      </c>
      <c r="BN1643" t="s">
        <v>10948</v>
      </c>
      <c r="BO1643" t="s">
        <v>21</v>
      </c>
      <c r="BP1643">
        <v>35.984000000000002</v>
      </c>
    </row>
    <row r="1644" spans="1:68" x14ac:dyDescent="0.25">
      <c r="A1644" t="s">
        <v>3073</v>
      </c>
      <c r="B1644" t="s">
        <v>10948</v>
      </c>
      <c r="C1644" t="s">
        <v>21</v>
      </c>
      <c r="D1644">
        <v>12.99</v>
      </c>
      <c r="Y1644" t="s">
        <v>606</v>
      </c>
      <c r="Z1644">
        <v>62.129999999999995</v>
      </c>
      <c r="AB1644" t="s">
        <v>1529</v>
      </c>
      <c r="AC1644">
        <v>834.59999999999991</v>
      </c>
      <c r="AE1644" t="s">
        <v>2057</v>
      </c>
      <c r="AF1644">
        <v>58.48</v>
      </c>
      <c r="AJ1644" t="s">
        <v>1529</v>
      </c>
      <c r="AK1644">
        <v>834.59999999999991</v>
      </c>
      <c r="AN1644" t="s">
        <v>606</v>
      </c>
      <c r="AO1644">
        <v>62.129999999999995</v>
      </c>
      <c r="AQ1644" t="s">
        <v>606</v>
      </c>
      <c r="AR1644">
        <v>62.129999999999995</v>
      </c>
      <c r="AV1644" t="s">
        <v>606</v>
      </c>
      <c r="AW1644">
        <v>62.129999999999995</v>
      </c>
      <c r="BM1644" t="s">
        <v>1981</v>
      </c>
      <c r="BN1644" t="s">
        <v>10948</v>
      </c>
      <c r="BO1644" t="s">
        <v>21</v>
      </c>
      <c r="BP1644">
        <v>431.97600000000006</v>
      </c>
    </row>
    <row r="1645" spans="1:68" x14ac:dyDescent="0.25">
      <c r="A1645" t="s">
        <v>1104</v>
      </c>
      <c r="B1645" t="s">
        <v>10948</v>
      </c>
      <c r="C1645" t="s">
        <v>55</v>
      </c>
      <c r="D1645">
        <v>106.08000000000001</v>
      </c>
      <c r="Y1645" t="s">
        <v>1733</v>
      </c>
      <c r="Z1645">
        <v>32.648000000000003</v>
      </c>
      <c r="AB1645" t="s">
        <v>606</v>
      </c>
      <c r="AC1645">
        <v>62.129999999999995</v>
      </c>
      <c r="AE1645" t="s">
        <v>2405</v>
      </c>
      <c r="AF1645">
        <v>235.56399999999999</v>
      </c>
      <c r="AJ1645" t="s">
        <v>606</v>
      </c>
      <c r="AK1645">
        <v>62.129999999999995</v>
      </c>
      <c r="AN1645" t="s">
        <v>1733</v>
      </c>
      <c r="AO1645">
        <v>32.648000000000003</v>
      </c>
      <c r="AQ1645" t="s">
        <v>1733</v>
      </c>
      <c r="AR1645">
        <v>32.648000000000003</v>
      </c>
      <c r="AV1645" t="s">
        <v>1733</v>
      </c>
      <c r="AW1645">
        <v>32.648000000000003</v>
      </c>
      <c r="BM1645" t="s">
        <v>275</v>
      </c>
      <c r="BN1645" t="s">
        <v>10948</v>
      </c>
      <c r="BO1645" t="s">
        <v>21</v>
      </c>
      <c r="BP1645">
        <v>153.56800000000001</v>
      </c>
    </row>
    <row r="1646" spans="1:68" x14ac:dyDescent="0.25">
      <c r="C1646" t="s">
        <v>79</v>
      </c>
      <c r="D1646">
        <v>88.4</v>
      </c>
      <c r="Y1646" t="s">
        <v>1480</v>
      </c>
      <c r="Z1646">
        <v>143.41999999999999</v>
      </c>
      <c r="AB1646" t="s">
        <v>1733</v>
      </c>
      <c r="AC1646">
        <v>32.648000000000003</v>
      </c>
      <c r="AE1646" t="s">
        <v>1434</v>
      </c>
      <c r="AF1646">
        <v>5.76</v>
      </c>
      <c r="AJ1646" t="s">
        <v>1733</v>
      </c>
      <c r="AK1646">
        <v>32.648000000000003</v>
      </c>
      <c r="AN1646" t="s">
        <v>1480</v>
      </c>
      <c r="AO1646">
        <v>143.41999999999999</v>
      </c>
      <c r="AQ1646" t="s">
        <v>1480</v>
      </c>
      <c r="AR1646">
        <v>143.41999999999999</v>
      </c>
      <c r="AV1646" t="s">
        <v>1480</v>
      </c>
      <c r="AW1646">
        <v>143.41999999999999</v>
      </c>
      <c r="BM1646" t="s">
        <v>438</v>
      </c>
      <c r="BN1646" t="s">
        <v>10948</v>
      </c>
      <c r="BO1646" t="s">
        <v>21</v>
      </c>
      <c r="BP1646">
        <v>484.70400000000006</v>
      </c>
    </row>
    <row r="1647" spans="1:68" x14ac:dyDescent="0.25">
      <c r="C1647" t="s">
        <v>12</v>
      </c>
      <c r="D1647">
        <v>66.300000000000011</v>
      </c>
      <c r="Y1647" t="s">
        <v>1303</v>
      </c>
      <c r="Z1647">
        <v>554.24</v>
      </c>
      <c r="AB1647" t="s">
        <v>1480</v>
      </c>
      <c r="AC1647">
        <v>143.41999999999999</v>
      </c>
      <c r="AE1647" t="s">
        <v>1610</v>
      </c>
      <c r="AF1647">
        <v>176.292</v>
      </c>
      <c r="AJ1647" t="s">
        <v>1480</v>
      </c>
      <c r="AK1647">
        <v>143.41999999999999</v>
      </c>
      <c r="AN1647" t="s">
        <v>1303</v>
      </c>
      <c r="AO1647">
        <v>554.24</v>
      </c>
      <c r="AQ1647" t="s">
        <v>1303</v>
      </c>
      <c r="AR1647">
        <v>554.24</v>
      </c>
      <c r="AV1647" t="s">
        <v>1303</v>
      </c>
      <c r="AW1647">
        <v>554.24</v>
      </c>
      <c r="BM1647" t="s">
        <v>1528</v>
      </c>
      <c r="BN1647" t="s">
        <v>10948</v>
      </c>
      <c r="BO1647" t="s">
        <v>21</v>
      </c>
      <c r="BP1647">
        <v>503.94400000000002</v>
      </c>
    </row>
    <row r="1648" spans="1:68" x14ac:dyDescent="0.25">
      <c r="A1648" t="s">
        <v>878</v>
      </c>
      <c r="B1648" t="s">
        <v>10948</v>
      </c>
      <c r="C1648" t="s">
        <v>55</v>
      </c>
      <c r="D1648">
        <v>95.976000000000013</v>
      </c>
      <c r="Y1648" t="s">
        <v>763</v>
      </c>
      <c r="Z1648">
        <v>134.68</v>
      </c>
      <c r="AB1648" t="s">
        <v>1303</v>
      </c>
      <c r="AC1648">
        <v>554.24</v>
      </c>
      <c r="AE1648" t="s">
        <v>1044</v>
      </c>
      <c r="AF1648">
        <v>35.258000000000003</v>
      </c>
      <c r="AJ1648" t="s">
        <v>1303</v>
      </c>
      <c r="AK1648">
        <v>554.24</v>
      </c>
      <c r="AN1648" t="s">
        <v>763</v>
      </c>
      <c r="AO1648">
        <v>134.68</v>
      </c>
      <c r="AQ1648" t="s">
        <v>763</v>
      </c>
      <c r="AR1648">
        <v>134.68</v>
      </c>
      <c r="AV1648" t="s">
        <v>763</v>
      </c>
      <c r="AW1648">
        <v>134.68</v>
      </c>
      <c r="BM1648" t="s">
        <v>2806</v>
      </c>
      <c r="BN1648" t="s">
        <v>10948</v>
      </c>
      <c r="BO1648" t="s">
        <v>21</v>
      </c>
      <c r="BP1648">
        <v>492.67200000000003</v>
      </c>
    </row>
    <row r="1649" spans="1:68" x14ac:dyDescent="0.25">
      <c r="C1649" t="s">
        <v>79</v>
      </c>
      <c r="D1649">
        <v>199.95000000000002</v>
      </c>
      <c r="Y1649" t="s">
        <v>1704</v>
      </c>
      <c r="Z1649">
        <v>174.73000000000002</v>
      </c>
      <c r="AB1649" t="s">
        <v>763</v>
      </c>
      <c r="AC1649">
        <v>134.68</v>
      </c>
      <c r="AE1649" t="s">
        <v>2137</v>
      </c>
      <c r="AF1649">
        <v>24.024000000000001</v>
      </c>
      <c r="AJ1649" t="s">
        <v>763</v>
      </c>
      <c r="AK1649">
        <v>134.68</v>
      </c>
      <c r="AN1649" t="s">
        <v>1704</v>
      </c>
      <c r="AO1649">
        <v>174.73000000000002</v>
      </c>
      <c r="AQ1649" t="s">
        <v>1704</v>
      </c>
      <c r="AR1649">
        <v>174.73000000000002</v>
      </c>
      <c r="AV1649" t="s">
        <v>1704</v>
      </c>
      <c r="AW1649">
        <v>174.73000000000002</v>
      </c>
      <c r="BM1649" t="s">
        <v>737</v>
      </c>
      <c r="BN1649" t="s">
        <v>10948</v>
      </c>
      <c r="BO1649" t="s">
        <v>21</v>
      </c>
      <c r="BP1649">
        <v>122.352</v>
      </c>
    </row>
    <row r="1650" spans="1:68" x14ac:dyDescent="0.25">
      <c r="A1650" t="s">
        <v>1205</v>
      </c>
      <c r="B1650" t="s">
        <v>10948</v>
      </c>
      <c r="C1650" t="s">
        <v>12</v>
      </c>
      <c r="D1650">
        <v>25.919999999999998</v>
      </c>
      <c r="Y1650" t="s">
        <v>1103</v>
      </c>
      <c r="Z1650">
        <v>238.32899999999998</v>
      </c>
      <c r="AB1650" t="s">
        <v>1704</v>
      </c>
      <c r="AC1650">
        <v>174.73000000000002</v>
      </c>
      <c r="AE1650" t="s">
        <v>555</v>
      </c>
      <c r="AF1650">
        <v>50.25</v>
      </c>
      <c r="AJ1650" t="s">
        <v>1704</v>
      </c>
      <c r="AK1650">
        <v>174.73000000000002</v>
      </c>
      <c r="AN1650" t="s">
        <v>1103</v>
      </c>
      <c r="AO1650">
        <v>238.32899999999998</v>
      </c>
      <c r="AQ1650" t="s">
        <v>1103</v>
      </c>
      <c r="AR1650">
        <v>238.32899999999998</v>
      </c>
      <c r="AV1650" t="s">
        <v>1103</v>
      </c>
      <c r="AW1650">
        <v>238.32899999999998</v>
      </c>
      <c r="BM1650" t="s">
        <v>528</v>
      </c>
      <c r="BN1650" t="s">
        <v>10948</v>
      </c>
      <c r="BO1650" t="s">
        <v>21</v>
      </c>
      <c r="BP1650">
        <v>652.75200000000007</v>
      </c>
    </row>
    <row r="1651" spans="1:68" x14ac:dyDescent="0.25">
      <c r="C1651" t="s">
        <v>21</v>
      </c>
      <c r="D1651">
        <v>34.56</v>
      </c>
      <c r="Y1651" t="s">
        <v>2831</v>
      </c>
      <c r="Z1651">
        <v>1217.1060000000002</v>
      </c>
      <c r="AB1651" t="s">
        <v>1103</v>
      </c>
      <c r="AC1651">
        <v>238.32899999999998</v>
      </c>
      <c r="AE1651" t="s">
        <v>2986</v>
      </c>
      <c r="AF1651">
        <v>97.02</v>
      </c>
      <c r="AJ1651" t="s">
        <v>1103</v>
      </c>
      <c r="AK1651">
        <v>238.32899999999998</v>
      </c>
      <c r="AN1651" t="s">
        <v>2831</v>
      </c>
      <c r="AO1651">
        <v>1217.1060000000002</v>
      </c>
      <c r="AQ1651" t="s">
        <v>2831</v>
      </c>
      <c r="AR1651">
        <v>1217.1060000000002</v>
      </c>
      <c r="AV1651" t="s">
        <v>2831</v>
      </c>
      <c r="AW1651">
        <v>1217.1060000000002</v>
      </c>
      <c r="BM1651" t="s">
        <v>2330</v>
      </c>
      <c r="BN1651" t="s">
        <v>10948</v>
      </c>
      <c r="BO1651" t="s">
        <v>21</v>
      </c>
      <c r="BP1651">
        <v>915.13600000000008</v>
      </c>
    </row>
    <row r="1652" spans="1:68" x14ac:dyDescent="0.25">
      <c r="A1652" t="s">
        <v>2550</v>
      </c>
      <c r="B1652" t="s">
        <v>10948</v>
      </c>
      <c r="C1652" t="s">
        <v>21</v>
      </c>
      <c r="D1652">
        <v>4.2</v>
      </c>
      <c r="Y1652" t="s">
        <v>2411</v>
      </c>
      <c r="Z1652">
        <v>532.1579999999999</v>
      </c>
      <c r="AB1652" t="s">
        <v>2831</v>
      </c>
      <c r="AC1652">
        <v>1217.1060000000002</v>
      </c>
      <c r="AE1652" t="s">
        <v>1106</v>
      </c>
      <c r="AF1652">
        <v>56.376000000000005</v>
      </c>
      <c r="AJ1652" t="s">
        <v>2831</v>
      </c>
      <c r="AK1652">
        <v>1217.1060000000002</v>
      </c>
      <c r="AN1652" t="s">
        <v>2411</v>
      </c>
      <c r="AO1652">
        <v>532.1579999999999</v>
      </c>
      <c r="AQ1652" t="s">
        <v>2411</v>
      </c>
      <c r="AR1652">
        <v>532.1579999999999</v>
      </c>
      <c r="AV1652" t="s">
        <v>2411</v>
      </c>
      <c r="AW1652">
        <v>532.1579999999999</v>
      </c>
      <c r="BM1652" t="s">
        <v>1036</v>
      </c>
      <c r="BN1652" t="s">
        <v>10948</v>
      </c>
      <c r="BO1652" t="s">
        <v>21</v>
      </c>
      <c r="BP1652">
        <v>57.584000000000003</v>
      </c>
    </row>
    <row r="1653" spans="1:68" x14ac:dyDescent="0.25">
      <c r="A1653" t="s">
        <v>662</v>
      </c>
      <c r="B1653" t="s">
        <v>10948</v>
      </c>
      <c r="C1653" t="s">
        <v>55</v>
      </c>
      <c r="D1653">
        <v>33.4</v>
      </c>
      <c r="Y1653" t="s">
        <v>977</v>
      </c>
      <c r="Z1653">
        <v>96.646000000000015</v>
      </c>
      <c r="AB1653" t="s">
        <v>2411</v>
      </c>
      <c r="AC1653">
        <v>532.1579999999999</v>
      </c>
      <c r="AE1653" t="s">
        <v>1745</v>
      </c>
      <c r="AF1653">
        <v>55.974000000000004</v>
      </c>
      <c r="AJ1653" t="s">
        <v>2411</v>
      </c>
      <c r="AK1653">
        <v>532.1579999999999</v>
      </c>
      <c r="AN1653" t="s">
        <v>977</v>
      </c>
      <c r="AO1653">
        <v>96.646000000000015</v>
      </c>
      <c r="AQ1653" t="s">
        <v>977</v>
      </c>
      <c r="AR1653">
        <v>96.646000000000015</v>
      </c>
      <c r="AV1653" t="s">
        <v>977</v>
      </c>
      <c r="AW1653">
        <v>96.646000000000015</v>
      </c>
      <c r="BM1653" t="s">
        <v>1058</v>
      </c>
      <c r="BN1653" t="s">
        <v>10948</v>
      </c>
      <c r="BO1653" t="s">
        <v>21</v>
      </c>
      <c r="BP1653">
        <v>26.352000000000004</v>
      </c>
    </row>
    <row r="1654" spans="1:68" x14ac:dyDescent="0.25">
      <c r="A1654" t="s">
        <v>2870</v>
      </c>
      <c r="B1654" t="s">
        <v>10948</v>
      </c>
      <c r="C1654" t="s">
        <v>21</v>
      </c>
      <c r="D1654">
        <v>82.128</v>
      </c>
      <c r="Y1654" t="s">
        <v>1596</v>
      </c>
      <c r="Z1654">
        <v>16.402000000000001</v>
      </c>
      <c r="AB1654" t="s">
        <v>977</v>
      </c>
      <c r="AC1654">
        <v>96.646000000000015</v>
      </c>
      <c r="AE1654" t="s">
        <v>3147</v>
      </c>
      <c r="AF1654">
        <v>53.567999999999998</v>
      </c>
      <c r="AJ1654" t="s">
        <v>977</v>
      </c>
      <c r="AK1654">
        <v>96.646000000000015</v>
      </c>
      <c r="AN1654" t="s">
        <v>1596</v>
      </c>
      <c r="AO1654">
        <v>16.402000000000001</v>
      </c>
      <c r="AQ1654" t="s">
        <v>1596</v>
      </c>
      <c r="AR1654">
        <v>16.402000000000001</v>
      </c>
      <c r="AV1654" t="s">
        <v>1596</v>
      </c>
      <c r="AW1654">
        <v>16.402000000000001</v>
      </c>
      <c r="BM1654" t="s">
        <v>2418</v>
      </c>
      <c r="BN1654" t="s">
        <v>10948</v>
      </c>
      <c r="BO1654" t="s">
        <v>21</v>
      </c>
      <c r="BP1654">
        <v>40.635000000000012</v>
      </c>
    </row>
    <row r="1655" spans="1:68" x14ac:dyDescent="0.25">
      <c r="A1655" t="s">
        <v>2729</v>
      </c>
      <c r="B1655" t="s">
        <v>10948</v>
      </c>
      <c r="C1655" t="s">
        <v>79</v>
      </c>
      <c r="D1655">
        <v>19.200000000000003</v>
      </c>
      <c r="Y1655" t="s">
        <v>400</v>
      </c>
      <c r="Z1655">
        <v>212.08</v>
      </c>
      <c r="AB1655" t="s">
        <v>1596</v>
      </c>
      <c r="AC1655">
        <v>16.402000000000001</v>
      </c>
      <c r="AE1655" t="s">
        <v>419</v>
      </c>
      <c r="AF1655">
        <v>45.430000000000007</v>
      </c>
      <c r="AJ1655" t="s">
        <v>1596</v>
      </c>
      <c r="AK1655">
        <v>16.402000000000001</v>
      </c>
      <c r="AN1655" t="s">
        <v>400</v>
      </c>
      <c r="AO1655">
        <v>212.08</v>
      </c>
      <c r="AQ1655" t="s">
        <v>400</v>
      </c>
      <c r="AR1655">
        <v>212.08</v>
      </c>
      <c r="AV1655" t="s">
        <v>400</v>
      </c>
      <c r="AW1655">
        <v>212.08</v>
      </c>
      <c r="BM1655" t="s">
        <v>768</v>
      </c>
      <c r="BN1655" t="s">
        <v>10948</v>
      </c>
      <c r="BO1655" t="s">
        <v>21</v>
      </c>
      <c r="BP1655">
        <v>27.96</v>
      </c>
    </row>
    <row r="1656" spans="1:68" x14ac:dyDescent="0.25">
      <c r="A1656" t="s">
        <v>1078</v>
      </c>
      <c r="B1656" t="s">
        <v>10948</v>
      </c>
      <c r="C1656" t="s">
        <v>79</v>
      </c>
      <c r="D1656">
        <v>447.69600000000003</v>
      </c>
      <c r="Y1656" t="s">
        <v>2243</v>
      </c>
      <c r="Z1656">
        <v>5327.26</v>
      </c>
      <c r="AB1656" t="s">
        <v>400</v>
      </c>
      <c r="AC1656">
        <v>212.08</v>
      </c>
      <c r="AE1656" t="s">
        <v>2850</v>
      </c>
      <c r="AF1656">
        <v>177.60000000000002</v>
      </c>
      <c r="AJ1656" t="s">
        <v>400</v>
      </c>
      <c r="AK1656">
        <v>212.08</v>
      </c>
      <c r="AN1656" t="s">
        <v>2243</v>
      </c>
      <c r="AO1656">
        <v>5327.26</v>
      </c>
      <c r="AQ1656" t="s">
        <v>2243</v>
      </c>
      <c r="AR1656">
        <v>5327.26</v>
      </c>
      <c r="AV1656" t="s">
        <v>2243</v>
      </c>
      <c r="AW1656">
        <v>5327.26</v>
      </c>
      <c r="BM1656" t="s">
        <v>3115</v>
      </c>
      <c r="BN1656" t="s">
        <v>10948</v>
      </c>
      <c r="BO1656" t="s">
        <v>21</v>
      </c>
      <c r="BP1656">
        <v>428.40000000000003</v>
      </c>
    </row>
    <row r="1657" spans="1:68" x14ac:dyDescent="0.25">
      <c r="C1657" t="s">
        <v>12</v>
      </c>
      <c r="D1657">
        <v>671.5440000000001</v>
      </c>
      <c r="Y1657" t="s">
        <v>3190</v>
      </c>
      <c r="Z1657">
        <v>119.97</v>
      </c>
      <c r="AB1657" t="s">
        <v>2243</v>
      </c>
      <c r="AC1657">
        <v>5327.26</v>
      </c>
      <c r="AE1657" t="s">
        <v>2077</v>
      </c>
      <c r="AF1657">
        <v>66.816000000000003</v>
      </c>
      <c r="AJ1657" t="s">
        <v>2243</v>
      </c>
      <c r="AK1657">
        <v>5327.26</v>
      </c>
      <c r="AN1657" t="s">
        <v>3190</v>
      </c>
      <c r="AO1657">
        <v>119.97</v>
      </c>
      <c r="AQ1657" t="s">
        <v>3190</v>
      </c>
      <c r="AR1657">
        <v>119.97</v>
      </c>
      <c r="AV1657" t="s">
        <v>3190</v>
      </c>
      <c r="AW1657">
        <v>119.97</v>
      </c>
      <c r="BM1657" t="s">
        <v>2127</v>
      </c>
      <c r="BN1657" t="s">
        <v>10948</v>
      </c>
      <c r="BO1657" t="s">
        <v>21</v>
      </c>
      <c r="BP1657">
        <v>155.82000000000002</v>
      </c>
    </row>
    <row r="1658" spans="1:68" x14ac:dyDescent="0.25">
      <c r="A1658" t="s">
        <v>1326</v>
      </c>
      <c r="B1658" t="s">
        <v>10948</v>
      </c>
      <c r="C1658" t="s">
        <v>79</v>
      </c>
      <c r="D1658">
        <v>69.456000000000003</v>
      </c>
      <c r="Y1658" t="s">
        <v>2428</v>
      </c>
      <c r="Z1658">
        <v>184.62</v>
      </c>
      <c r="AB1658" t="s">
        <v>3190</v>
      </c>
      <c r="AC1658">
        <v>119.97</v>
      </c>
      <c r="AE1658" t="s">
        <v>3039</v>
      </c>
      <c r="AF1658">
        <v>159.38999999999999</v>
      </c>
      <c r="AJ1658" t="s">
        <v>3190</v>
      </c>
      <c r="AK1658">
        <v>119.97</v>
      </c>
      <c r="AN1658" t="s">
        <v>2428</v>
      </c>
      <c r="AO1658">
        <v>184.62</v>
      </c>
      <c r="AQ1658" t="s">
        <v>2428</v>
      </c>
      <c r="AR1658">
        <v>184.62</v>
      </c>
      <c r="AV1658" t="s">
        <v>2428</v>
      </c>
      <c r="AW1658">
        <v>184.62</v>
      </c>
      <c r="BM1658" t="s">
        <v>1819</v>
      </c>
      <c r="BN1658" t="s">
        <v>10948</v>
      </c>
      <c r="BO1658" t="s">
        <v>21</v>
      </c>
      <c r="BP1658">
        <v>38.591999999999999</v>
      </c>
    </row>
    <row r="1659" spans="1:68" x14ac:dyDescent="0.25">
      <c r="C1659" t="s">
        <v>21</v>
      </c>
      <c r="D1659">
        <v>104.184</v>
      </c>
      <c r="Y1659" t="s">
        <v>147</v>
      </c>
      <c r="Z1659">
        <v>108.41600000000001</v>
      </c>
      <c r="AB1659" t="s">
        <v>2428</v>
      </c>
      <c r="AC1659">
        <v>184.62</v>
      </c>
      <c r="AE1659" t="s">
        <v>2734</v>
      </c>
      <c r="AF1659">
        <v>51.03</v>
      </c>
      <c r="AJ1659" t="s">
        <v>2428</v>
      </c>
      <c r="AK1659">
        <v>184.62</v>
      </c>
      <c r="AN1659" t="s">
        <v>147</v>
      </c>
      <c r="AO1659">
        <v>108.41600000000001</v>
      </c>
      <c r="AQ1659" t="s">
        <v>147</v>
      </c>
      <c r="AR1659">
        <v>108.41600000000001</v>
      </c>
      <c r="AV1659" t="s">
        <v>147</v>
      </c>
      <c r="AW1659">
        <v>108.41600000000001</v>
      </c>
      <c r="BM1659" t="s">
        <v>1514</v>
      </c>
      <c r="BN1659" t="s">
        <v>10948</v>
      </c>
      <c r="BO1659" t="s">
        <v>21</v>
      </c>
      <c r="BP1659">
        <v>78.272000000000006</v>
      </c>
    </row>
    <row r="1660" spans="1:68" x14ac:dyDescent="0.25">
      <c r="A1660" t="s">
        <v>609</v>
      </c>
      <c r="B1660" t="s">
        <v>10948</v>
      </c>
      <c r="C1660" t="s">
        <v>79</v>
      </c>
      <c r="D1660">
        <v>388.70400000000006</v>
      </c>
      <c r="Y1660" t="s">
        <v>2910</v>
      </c>
      <c r="Z1660">
        <v>72.25200000000001</v>
      </c>
      <c r="AB1660" t="s">
        <v>147</v>
      </c>
      <c r="AC1660">
        <v>108.41600000000001</v>
      </c>
      <c r="AE1660" t="s">
        <v>1374</v>
      </c>
      <c r="AF1660">
        <v>84.86999999999999</v>
      </c>
      <c r="AJ1660" t="s">
        <v>147</v>
      </c>
      <c r="AK1660">
        <v>108.41600000000001</v>
      </c>
      <c r="AN1660" t="s">
        <v>2910</v>
      </c>
      <c r="AO1660">
        <v>72.25200000000001</v>
      </c>
      <c r="AQ1660" t="s">
        <v>2910</v>
      </c>
      <c r="AR1660">
        <v>72.25200000000001</v>
      </c>
      <c r="AV1660" t="s">
        <v>2910</v>
      </c>
      <c r="AW1660">
        <v>72.25200000000001</v>
      </c>
      <c r="BM1660" t="s">
        <v>3248</v>
      </c>
      <c r="BN1660" t="s">
        <v>10948</v>
      </c>
      <c r="BO1660" t="s">
        <v>21</v>
      </c>
      <c r="BP1660">
        <v>371.97600000000006</v>
      </c>
    </row>
    <row r="1661" spans="1:68" x14ac:dyDescent="0.25">
      <c r="A1661" t="s">
        <v>1933</v>
      </c>
      <c r="B1661" t="s">
        <v>10948</v>
      </c>
      <c r="C1661" t="s">
        <v>55</v>
      </c>
      <c r="D1661">
        <v>156.37279999999998</v>
      </c>
      <c r="Y1661" t="s">
        <v>221</v>
      </c>
      <c r="Z1661">
        <v>115.43399999999998</v>
      </c>
      <c r="AB1661" t="s">
        <v>2910</v>
      </c>
      <c r="AC1661">
        <v>72.25200000000001</v>
      </c>
      <c r="AE1661" t="s">
        <v>1966</v>
      </c>
      <c r="AF1661">
        <v>168.13</v>
      </c>
      <c r="AJ1661" t="s">
        <v>2910</v>
      </c>
      <c r="AK1661">
        <v>72.25200000000001</v>
      </c>
      <c r="AN1661" t="s">
        <v>221</v>
      </c>
      <c r="AO1661">
        <v>115.43399999999998</v>
      </c>
      <c r="AQ1661" t="s">
        <v>221</v>
      </c>
      <c r="AR1661">
        <v>115.43399999999998</v>
      </c>
      <c r="AV1661" t="s">
        <v>221</v>
      </c>
      <c r="AW1661">
        <v>115.43399999999998</v>
      </c>
      <c r="BM1661" t="s">
        <v>338</v>
      </c>
      <c r="BN1661" t="s">
        <v>10948</v>
      </c>
      <c r="BO1661" t="s">
        <v>21</v>
      </c>
      <c r="BP1661">
        <v>449.15</v>
      </c>
    </row>
    <row r="1662" spans="1:68" x14ac:dyDescent="0.25">
      <c r="C1662" t="s">
        <v>79</v>
      </c>
      <c r="D1662">
        <v>344.94</v>
      </c>
      <c r="Y1662" t="s">
        <v>1501</v>
      </c>
      <c r="Z1662">
        <v>218.09399999999999</v>
      </c>
      <c r="AB1662" t="s">
        <v>221</v>
      </c>
      <c r="AC1662">
        <v>115.43399999999998</v>
      </c>
      <c r="AE1662" t="s">
        <v>523</v>
      </c>
      <c r="AF1662">
        <v>639.03</v>
      </c>
      <c r="AJ1662" t="s">
        <v>221</v>
      </c>
      <c r="AK1662">
        <v>115.43399999999998</v>
      </c>
      <c r="AN1662" t="s">
        <v>1501</v>
      </c>
      <c r="AO1662">
        <v>218.09399999999999</v>
      </c>
      <c r="AQ1662" t="s">
        <v>1501</v>
      </c>
      <c r="AR1662">
        <v>218.09399999999999</v>
      </c>
      <c r="AV1662" t="s">
        <v>1501</v>
      </c>
      <c r="AW1662">
        <v>218.09399999999999</v>
      </c>
      <c r="BM1662" t="s">
        <v>938</v>
      </c>
      <c r="BN1662" t="s">
        <v>10948</v>
      </c>
      <c r="BO1662" t="s">
        <v>21</v>
      </c>
      <c r="BP1662">
        <v>67.84</v>
      </c>
    </row>
    <row r="1663" spans="1:68" x14ac:dyDescent="0.25">
      <c r="A1663" t="s">
        <v>2887</v>
      </c>
      <c r="B1663" t="s">
        <v>10948</v>
      </c>
      <c r="C1663" t="s">
        <v>55</v>
      </c>
      <c r="D1663">
        <v>781.86399999999992</v>
      </c>
      <c r="Y1663" t="s">
        <v>2316</v>
      </c>
      <c r="Z1663">
        <v>246.58199999999997</v>
      </c>
      <c r="AB1663" t="s">
        <v>1501</v>
      </c>
      <c r="AC1663">
        <v>218.09399999999999</v>
      </c>
      <c r="AE1663" t="s">
        <v>1468</v>
      </c>
      <c r="AF1663">
        <v>9.2159999999999993</v>
      </c>
      <c r="AJ1663" t="s">
        <v>1501</v>
      </c>
      <c r="AK1663">
        <v>218.09399999999999</v>
      </c>
      <c r="AN1663" t="s">
        <v>2316</v>
      </c>
      <c r="AO1663">
        <v>246.58199999999997</v>
      </c>
      <c r="AQ1663" t="s">
        <v>2316</v>
      </c>
      <c r="AR1663">
        <v>246.58199999999997</v>
      </c>
      <c r="AV1663" t="s">
        <v>2316</v>
      </c>
      <c r="AW1663">
        <v>246.58199999999997</v>
      </c>
      <c r="BM1663" t="s">
        <v>1239</v>
      </c>
      <c r="BN1663" t="s">
        <v>10948</v>
      </c>
      <c r="BO1663" t="s">
        <v>21</v>
      </c>
      <c r="BP1663">
        <v>37.44</v>
      </c>
    </row>
    <row r="1664" spans="1:68" x14ac:dyDescent="0.25">
      <c r="A1664" t="s">
        <v>1913</v>
      </c>
      <c r="B1664" t="s">
        <v>10948</v>
      </c>
      <c r="C1664" t="s">
        <v>55</v>
      </c>
      <c r="D1664">
        <v>341.96</v>
      </c>
      <c r="Y1664" t="s">
        <v>1959</v>
      </c>
      <c r="Z1664">
        <v>109.584</v>
      </c>
      <c r="AB1664" t="s">
        <v>2316</v>
      </c>
      <c r="AC1664">
        <v>246.58199999999997</v>
      </c>
      <c r="AE1664" t="s">
        <v>1965</v>
      </c>
      <c r="AF1664">
        <v>83.664000000000001</v>
      </c>
      <c r="AJ1664" t="s">
        <v>2316</v>
      </c>
      <c r="AK1664">
        <v>246.58199999999997</v>
      </c>
      <c r="AN1664" t="s">
        <v>1959</v>
      </c>
      <c r="AO1664">
        <v>109.584</v>
      </c>
      <c r="AQ1664" t="s">
        <v>1959</v>
      </c>
      <c r="AR1664">
        <v>109.584</v>
      </c>
      <c r="AV1664" t="s">
        <v>1959</v>
      </c>
      <c r="AW1664">
        <v>109.584</v>
      </c>
      <c r="BM1664" t="s">
        <v>219</v>
      </c>
      <c r="BN1664" t="s">
        <v>10948</v>
      </c>
      <c r="BO1664" t="s">
        <v>21</v>
      </c>
      <c r="BP1664">
        <v>83.42</v>
      </c>
    </row>
    <row r="1665" spans="1:68" x14ac:dyDescent="0.25">
      <c r="A1665" t="s">
        <v>1534</v>
      </c>
      <c r="B1665" t="s">
        <v>10948</v>
      </c>
      <c r="C1665" t="s">
        <v>21</v>
      </c>
      <c r="D1665">
        <v>1706.5080000000003</v>
      </c>
      <c r="Y1665" t="s">
        <v>906</v>
      </c>
      <c r="Z1665">
        <v>35.948</v>
      </c>
      <c r="AB1665" t="s">
        <v>1959</v>
      </c>
      <c r="AC1665">
        <v>109.584</v>
      </c>
      <c r="AE1665" t="s">
        <v>1907</v>
      </c>
      <c r="AF1665">
        <v>11.56</v>
      </c>
      <c r="AJ1665" t="s">
        <v>1959</v>
      </c>
      <c r="AK1665">
        <v>109.584</v>
      </c>
      <c r="AN1665" t="s">
        <v>906</v>
      </c>
      <c r="AO1665">
        <v>35.948</v>
      </c>
      <c r="AQ1665" t="s">
        <v>906</v>
      </c>
      <c r="AR1665">
        <v>35.948</v>
      </c>
      <c r="AV1665" t="s">
        <v>906</v>
      </c>
      <c r="AW1665">
        <v>35.948</v>
      </c>
      <c r="BM1665" t="s">
        <v>2390</v>
      </c>
      <c r="BN1665" t="s">
        <v>10948</v>
      </c>
      <c r="BO1665" t="s">
        <v>21</v>
      </c>
      <c r="BP1665">
        <v>66.56</v>
      </c>
    </row>
    <row r="1666" spans="1:68" x14ac:dyDescent="0.25">
      <c r="A1666" t="s">
        <v>2001</v>
      </c>
      <c r="B1666" t="s">
        <v>10948</v>
      </c>
      <c r="C1666" t="s">
        <v>21</v>
      </c>
      <c r="D1666">
        <v>273.666</v>
      </c>
      <c r="Y1666" t="s">
        <v>374</v>
      </c>
      <c r="Z1666">
        <v>125.84</v>
      </c>
      <c r="AB1666" t="s">
        <v>906</v>
      </c>
      <c r="AC1666">
        <v>35.948</v>
      </c>
      <c r="AE1666" t="s">
        <v>1903</v>
      </c>
      <c r="AF1666">
        <v>91.168000000000006</v>
      </c>
      <c r="AJ1666" t="s">
        <v>906</v>
      </c>
      <c r="AK1666">
        <v>35.948</v>
      </c>
      <c r="AN1666" t="s">
        <v>374</v>
      </c>
      <c r="AO1666">
        <v>125.84</v>
      </c>
      <c r="AQ1666" t="s">
        <v>374</v>
      </c>
      <c r="AR1666">
        <v>125.84</v>
      </c>
      <c r="AV1666" t="s">
        <v>374</v>
      </c>
      <c r="AW1666">
        <v>125.84</v>
      </c>
      <c r="BM1666" t="s">
        <v>2189</v>
      </c>
      <c r="BN1666" t="s">
        <v>10948</v>
      </c>
      <c r="BO1666" t="s">
        <v>21</v>
      </c>
      <c r="BP1666">
        <v>17.48</v>
      </c>
    </row>
    <row r="1667" spans="1:68" x14ac:dyDescent="0.25">
      <c r="A1667" t="s">
        <v>2329</v>
      </c>
      <c r="B1667" t="s">
        <v>10948</v>
      </c>
      <c r="C1667" t="s">
        <v>12</v>
      </c>
      <c r="D1667">
        <v>451.13599999999997</v>
      </c>
      <c r="Y1667" t="s">
        <v>313</v>
      </c>
      <c r="Z1667">
        <v>15.231999999999999</v>
      </c>
      <c r="AB1667" t="s">
        <v>374</v>
      </c>
      <c r="AC1667">
        <v>125.84</v>
      </c>
      <c r="AE1667" t="s">
        <v>2321</v>
      </c>
      <c r="AF1667">
        <v>89.25</v>
      </c>
      <c r="AJ1667" t="s">
        <v>374</v>
      </c>
      <c r="AK1667">
        <v>125.84</v>
      </c>
      <c r="AN1667" t="s">
        <v>313</v>
      </c>
      <c r="AO1667">
        <v>15.231999999999999</v>
      </c>
      <c r="AQ1667" t="s">
        <v>313</v>
      </c>
      <c r="AR1667">
        <v>15.231999999999999</v>
      </c>
      <c r="AV1667" t="s">
        <v>313</v>
      </c>
      <c r="AW1667">
        <v>15.231999999999999</v>
      </c>
      <c r="BM1667" t="s">
        <v>1763</v>
      </c>
      <c r="BN1667" t="s">
        <v>10948</v>
      </c>
      <c r="BO1667" t="s">
        <v>21</v>
      </c>
      <c r="BP1667">
        <v>27.92</v>
      </c>
    </row>
    <row r="1668" spans="1:68" x14ac:dyDescent="0.25">
      <c r="A1668" t="s">
        <v>780</v>
      </c>
      <c r="B1668" t="s">
        <v>10948</v>
      </c>
      <c r="C1668" t="s">
        <v>79</v>
      </c>
      <c r="D1668">
        <v>136.78399999999999</v>
      </c>
      <c r="Y1668" t="s">
        <v>1550</v>
      </c>
      <c r="Z1668">
        <v>4044.3860000000004</v>
      </c>
      <c r="AB1668" t="s">
        <v>313</v>
      </c>
      <c r="AC1668">
        <v>15.231999999999999</v>
      </c>
      <c r="AE1668" t="s">
        <v>2524</v>
      </c>
      <c r="AF1668">
        <v>90.72</v>
      </c>
      <c r="AJ1668" t="s">
        <v>313</v>
      </c>
      <c r="AK1668">
        <v>15.231999999999999</v>
      </c>
      <c r="AN1668" t="s">
        <v>1550</v>
      </c>
      <c r="AO1668">
        <v>4044.3860000000004</v>
      </c>
      <c r="AQ1668" t="s">
        <v>1550</v>
      </c>
      <c r="AR1668">
        <v>4044.3860000000004</v>
      </c>
      <c r="AV1668" t="s">
        <v>1550</v>
      </c>
      <c r="AW1668">
        <v>4044.3860000000004</v>
      </c>
      <c r="BM1668" t="s">
        <v>456</v>
      </c>
      <c r="BN1668" t="s">
        <v>10948</v>
      </c>
      <c r="BO1668" t="s">
        <v>21</v>
      </c>
      <c r="BP1668">
        <v>6.96</v>
      </c>
    </row>
    <row r="1669" spans="1:68" x14ac:dyDescent="0.25">
      <c r="A1669" t="s">
        <v>2213</v>
      </c>
      <c r="B1669" t="s">
        <v>10948</v>
      </c>
      <c r="C1669" t="s">
        <v>21</v>
      </c>
      <c r="D1669">
        <v>30.56</v>
      </c>
      <c r="Y1669" t="s">
        <v>1211</v>
      </c>
      <c r="Z1669">
        <v>69.135999999999996</v>
      </c>
      <c r="AB1669" t="s">
        <v>1550</v>
      </c>
      <c r="AC1669">
        <v>4044.3860000000004</v>
      </c>
      <c r="AE1669" t="s">
        <v>2985</v>
      </c>
      <c r="AF1669">
        <v>16.704000000000001</v>
      </c>
      <c r="AJ1669" t="s">
        <v>1550</v>
      </c>
      <c r="AK1669">
        <v>4044.3860000000004</v>
      </c>
      <c r="AN1669" t="s">
        <v>1211</v>
      </c>
      <c r="AO1669">
        <v>69.135999999999996</v>
      </c>
      <c r="AQ1669" t="s">
        <v>1211</v>
      </c>
      <c r="AR1669">
        <v>69.135999999999996</v>
      </c>
      <c r="AV1669" t="s">
        <v>1211</v>
      </c>
      <c r="AW1669">
        <v>69.135999999999996</v>
      </c>
      <c r="BM1669" t="s">
        <v>622</v>
      </c>
      <c r="BN1669" t="s">
        <v>10948</v>
      </c>
      <c r="BO1669" t="s">
        <v>21</v>
      </c>
      <c r="BP1669">
        <v>14.52</v>
      </c>
    </row>
    <row r="1670" spans="1:68" x14ac:dyDescent="0.25">
      <c r="A1670" t="s">
        <v>3019</v>
      </c>
      <c r="B1670" t="s">
        <v>10948</v>
      </c>
      <c r="C1670" t="s">
        <v>55</v>
      </c>
      <c r="D1670">
        <v>29.24</v>
      </c>
      <c r="Y1670" t="s">
        <v>2126</v>
      </c>
      <c r="Z1670">
        <v>604.75199999999995</v>
      </c>
      <c r="AB1670" t="s">
        <v>1211</v>
      </c>
      <c r="AC1670">
        <v>69.135999999999996</v>
      </c>
      <c r="AE1670" t="s">
        <v>1647</v>
      </c>
      <c r="AF1670">
        <v>88.38000000000001</v>
      </c>
      <c r="AJ1670" t="s">
        <v>1211</v>
      </c>
      <c r="AK1670">
        <v>69.135999999999996</v>
      </c>
      <c r="AN1670" t="s">
        <v>2126</v>
      </c>
      <c r="AO1670">
        <v>604.75199999999995</v>
      </c>
      <c r="AQ1670" t="s">
        <v>2126</v>
      </c>
      <c r="AR1670">
        <v>604.75199999999995</v>
      </c>
      <c r="AV1670" t="s">
        <v>2126</v>
      </c>
      <c r="AW1670">
        <v>604.75199999999995</v>
      </c>
      <c r="BM1670" t="s">
        <v>1484</v>
      </c>
      <c r="BN1670" t="s">
        <v>10948</v>
      </c>
      <c r="BO1670" t="s">
        <v>21</v>
      </c>
      <c r="BP1670">
        <v>12.419999999999998</v>
      </c>
    </row>
    <row r="1671" spans="1:68" x14ac:dyDescent="0.25">
      <c r="C1671" t="s">
        <v>21</v>
      </c>
      <c r="D1671">
        <v>14.62</v>
      </c>
      <c r="Y1671" t="s">
        <v>1828</v>
      </c>
      <c r="Z1671">
        <v>213.19199999999998</v>
      </c>
      <c r="AB1671" t="s">
        <v>2126</v>
      </c>
      <c r="AC1671">
        <v>604.75199999999995</v>
      </c>
      <c r="AE1671" t="s">
        <v>955</v>
      </c>
      <c r="AF1671">
        <v>573.96399999999994</v>
      </c>
      <c r="AJ1671" t="s">
        <v>2126</v>
      </c>
      <c r="AK1671">
        <v>604.75199999999995</v>
      </c>
      <c r="AN1671" t="s">
        <v>1828</v>
      </c>
      <c r="AO1671">
        <v>213.19199999999998</v>
      </c>
      <c r="AQ1671" t="s">
        <v>1828</v>
      </c>
      <c r="AR1671">
        <v>213.19199999999998</v>
      </c>
      <c r="AV1671" t="s">
        <v>1828</v>
      </c>
      <c r="AW1671">
        <v>213.19199999999998</v>
      </c>
      <c r="BM1671" t="s">
        <v>1548</v>
      </c>
      <c r="BN1671" t="s">
        <v>10948</v>
      </c>
      <c r="BO1671" t="s">
        <v>21</v>
      </c>
      <c r="BP1671">
        <v>24.75</v>
      </c>
    </row>
    <row r="1672" spans="1:68" x14ac:dyDescent="0.25">
      <c r="A1672" t="s">
        <v>1611</v>
      </c>
      <c r="B1672" t="s">
        <v>10948</v>
      </c>
      <c r="C1672" t="s">
        <v>21</v>
      </c>
      <c r="D1672">
        <v>9.4499999999999993</v>
      </c>
      <c r="Y1672" t="s">
        <v>949</v>
      </c>
      <c r="Z1672">
        <v>623.74399999999991</v>
      </c>
      <c r="AB1672" t="s">
        <v>1828</v>
      </c>
      <c r="AC1672">
        <v>213.19199999999998</v>
      </c>
      <c r="AE1672" t="s">
        <v>2701</v>
      </c>
      <c r="AF1672">
        <v>137.11600000000004</v>
      </c>
      <c r="AJ1672" t="s">
        <v>1828</v>
      </c>
      <c r="AK1672">
        <v>213.19199999999998</v>
      </c>
      <c r="AN1672" t="s">
        <v>949</v>
      </c>
      <c r="AO1672">
        <v>623.74399999999991</v>
      </c>
      <c r="AQ1672" t="s">
        <v>949</v>
      </c>
      <c r="AR1672">
        <v>623.74399999999991</v>
      </c>
      <c r="AV1672" t="s">
        <v>949</v>
      </c>
      <c r="AW1672">
        <v>623.74399999999991</v>
      </c>
      <c r="BM1672" t="s">
        <v>3085</v>
      </c>
      <c r="BN1672" t="s">
        <v>10948</v>
      </c>
      <c r="BO1672" t="s">
        <v>21</v>
      </c>
      <c r="BP1672">
        <v>43.96</v>
      </c>
    </row>
    <row r="1673" spans="1:68" x14ac:dyDescent="0.25">
      <c r="A1673" t="s">
        <v>2672</v>
      </c>
      <c r="B1673" t="s">
        <v>10948</v>
      </c>
      <c r="C1673" t="s">
        <v>55</v>
      </c>
      <c r="D1673">
        <v>496.86</v>
      </c>
      <c r="Y1673" t="s">
        <v>2367</v>
      </c>
      <c r="Z1673">
        <v>454.3599999999999</v>
      </c>
      <c r="AB1673" t="s">
        <v>949</v>
      </c>
      <c r="AC1673">
        <v>623.74399999999991</v>
      </c>
      <c r="AE1673" t="s">
        <v>1667</v>
      </c>
      <c r="AF1673">
        <v>266.40000000000003</v>
      </c>
      <c r="AJ1673" t="s">
        <v>949</v>
      </c>
      <c r="AK1673">
        <v>623.74399999999991</v>
      </c>
      <c r="AN1673" t="s">
        <v>2367</v>
      </c>
      <c r="AO1673">
        <v>454.3599999999999</v>
      </c>
      <c r="AQ1673" t="s">
        <v>2367</v>
      </c>
      <c r="AR1673">
        <v>454.3599999999999</v>
      </c>
      <c r="AV1673" t="s">
        <v>2367</v>
      </c>
      <c r="AW1673">
        <v>454.3599999999999</v>
      </c>
      <c r="BM1673" t="s">
        <v>894</v>
      </c>
      <c r="BN1673" t="s">
        <v>10948</v>
      </c>
      <c r="BO1673" t="s">
        <v>21</v>
      </c>
      <c r="BP1673">
        <v>629.18400000000008</v>
      </c>
    </row>
    <row r="1674" spans="1:68" x14ac:dyDescent="0.25">
      <c r="C1674" t="s">
        <v>21</v>
      </c>
      <c r="D1674">
        <v>511.05600000000004</v>
      </c>
      <c r="Y1674" t="s">
        <v>2033</v>
      </c>
      <c r="Z1674">
        <v>615.78</v>
      </c>
      <c r="AB1674" t="s">
        <v>2367</v>
      </c>
      <c r="AC1674">
        <v>454.3599999999999</v>
      </c>
      <c r="AE1674" t="s">
        <v>1057</v>
      </c>
      <c r="AF1674">
        <v>78.336000000000013</v>
      </c>
      <c r="AJ1674" t="s">
        <v>2367</v>
      </c>
      <c r="AK1674">
        <v>454.3599999999999</v>
      </c>
      <c r="AN1674" t="s">
        <v>2033</v>
      </c>
      <c r="AO1674">
        <v>615.78</v>
      </c>
      <c r="AQ1674" t="s">
        <v>2033</v>
      </c>
      <c r="AR1674">
        <v>615.78</v>
      </c>
      <c r="AV1674" t="s">
        <v>2033</v>
      </c>
      <c r="AW1674">
        <v>615.78</v>
      </c>
      <c r="BM1674" t="s">
        <v>2128</v>
      </c>
      <c r="BN1674" t="s">
        <v>10948</v>
      </c>
      <c r="BO1674" t="s">
        <v>21</v>
      </c>
      <c r="BP1674">
        <v>3406.6640000000002</v>
      </c>
    </row>
    <row r="1675" spans="1:68" x14ac:dyDescent="0.25">
      <c r="A1675" t="s">
        <v>413</v>
      </c>
      <c r="B1675" t="s">
        <v>10948</v>
      </c>
      <c r="C1675" t="s">
        <v>21</v>
      </c>
      <c r="D1675">
        <v>17.584000000000003</v>
      </c>
      <c r="Y1675" t="s">
        <v>2629</v>
      </c>
      <c r="Z1675">
        <v>881.09199999999987</v>
      </c>
      <c r="AB1675" t="s">
        <v>2033</v>
      </c>
      <c r="AC1675">
        <v>615.78</v>
      </c>
      <c r="AE1675" t="s">
        <v>509</v>
      </c>
      <c r="AF1675">
        <v>248.4</v>
      </c>
      <c r="AJ1675" t="s">
        <v>2033</v>
      </c>
      <c r="AK1675">
        <v>615.78</v>
      </c>
      <c r="AN1675" t="s">
        <v>2629</v>
      </c>
      <c r="AO1675">
        <v>881.09199999999987</v>
      </c>
      <c r="AQ1675" t="s">
        <v>2629</v>
      </c>
      <c r="AR1675">
        <v>881.09199999999987</v>
      </c>
      <c r="AV1675" t="s">
        <v>2629</v>
      </c>
      <c r="AW1675">
        <v>881.09199999999987</v>
      </c>
      <c r="BM1675" t="s">
        <v>1199</v>
      </c>
      <c r="BN1675" t="s">
        <v>10948</v>
      </c>
      <c r="BO1675" t="s">
        <v>21</v>
      </c>
      <c r="BP1675">
        <v>241.56799999999998</v>
      </c>
    </row>
    <row r="1676" spans="1:68" x14ac:dyDescent="0.25">
      <c r="A1676" t="s">
        <v>1973</v>
      </c>
      <c r="B1676" t="s">
        <v>10948</v>
      </c>
      <c r="C1676" t="s">
        <v>21</v>
      </c>
      <c r="D1676">
        <v>183.84</v>
      </c>
      <c r="Y1676" t="s">
        <v>2960</v>
      </c>
      <c r="Z1676">
        <v>543.45600000000013</v>
      </c>
      <c r="AB1676" t="s">
        <v>2629</v>
      </c>
      <c r="AC1676">
        <v>881.09199999999987</v>
      </c>
      <c r="AE1676" t="s">
        <v>1166</v>
      </c>
      <c r="AF1676">
        <v>1233.4120000000003</v>
      </c>
      <c r="AJ1676" t="s">
        <v>2629</v>
      </c>
      <c r="AK1676">
        <v>881.09199999999987</v>
      </c>
      <c r="AN1676" t="s">
        <v>2960</v>
      </c>
      <c r="AO1676">
        <v>543.45600000000013</v>
      </c>
      <c r="AQ1676" t="s">
        <v>2960</v>
      </c>
      <c r="AR1676">
        <v>543.45600000000013</v>
      </c>
      <c r="AV1676" t="s">
        <v>2960</v>
      </c>
      <c r="AW1676">
        <v>543.45600000000013</v>
      </c>
      <c r="BM1676" t="s">
        <v>2594</v>
      </c>
      <c r="BN1676" t="s">
        <v>10948</v>
      </c>
      <c r="BO1676" t="s">
        <v>21</v>
      </c>
      <c r="BP1676">
        <v>5.16</v>
      </c>
    </row>
    <row r="1677" spans="1:68" x14ac:dyDescent="0.25">
      <c r="A1677" t="s">
        <v>301</v>
      </c>
      <c r="B1677" t="s">
        <v>10948</v>
      </c>
      <c r="C1677" t="s">
        <v>55</v>
      </c>
      <c r="D1677">
        <v>71.12</v>
      </c>
      <c r="Y1677" t="s">
        <v>2964</v>
      </c>
      <c r="Z1677">
        <v>960.8</v>
      </c>
      <c r="AB1677" t="s">
        <v>2960</v>
      </c>
      <c r="AC1677">
        <v>543.45600000000013</v>
      </c>
      <c r="AE1677" t="s">
        <v>1494</v>
      </c>
      <c r="AF1677">
        <v>137.80799999999999</v>
      </c>
      <c r="AJ1677" t="s">
        <v>2960</v>
      </c>
      <c r="AK1677">
        <v>543.45600000000013</v>
      </c>
      <c r="AN1677" t="s">
        <v>2964</v>
      </c>
      <c r="AO1677">
        <v>960.8</v>
      </c>
      <c r="AQ1677" t="s">
        <v>2964</v>
      </c>
      <c r="AR1677">
        <v>960.8</v>
      </c>
      <c r="AV1677" t="s">
        <v>2964</v>
      </c>
      <c r="AW1677">
        <v>960.8</v>
      </c>
      <c r="BM1677" t="s">
        <v>2328</v>
      </c>
      <c r="BN1677" t="s">
        <v>10948</v>
      </c>
      <c r="BO1677" t="s">
        <v>21</v>
      </c>
      <c r="BP1677">
        <v>100.1</v>
      </c>
    </row>
    <row r="1678" spans="1:68" x14ac:dyDescent="0.25">
      <c r="A1678" t="s">
        <v>1089</v>
      </c>
      <c r="B1678" t="s">
        <v>10948</v>
      </c>
      <c r="C1678" t="s">
        <v>12</v>
      </c>
      <c r="D1678">
        <v>45.568000000000005</v>
      </c>
      <c r="Y1678" t="s">
        <v>695</v>
      </c>
      <c r="Z1678">
        <v>651.43999999999994</v>
      </c>
      <c r="AB1678" t="s">
        <v>2964</v>
      </c>
      <c r="AC1678">
        <v>960.8</v>
      </c>
      <c r="AE1678" t="s">
        <v>1012</v>
      </c>
      <c r="AF1678">
        <v>20.65</v>
      </c>
      <c r="AJ1678" t="s">
        <v>2964</v>
      </c>
      <c r="AK1678">
        <v>960.8</v>
      </c>
      <c r="AN1678" t="s">
        <v>695</v>
      </c>
      <c r="AO1678">
        <v>651.43999999999994</v>
      </c>
      <c r="AQ1678" t="s">
        <v>695</v>
      </c>
      <c r="AR1678">
        <v>651.43999999999994</v>
      </c>
      <c r="AV1678" t="s">
        <v>695</v>
      </c>
      <c r="AW1678">
        <v>651.43999999999994</v>
      </c>
      <c r="BM1678" t="s">
        <v>1892</v>
      </c>
      <c r="BN1678" t="s">
        <v>10948</v>
      </c>
      <c r="BO1678" t="s">
        <v>21</v>
      </c>
      <c r="BP1678">
        <v>59.99</v>
      </c>
    </row>
    <row r="1679" spans="1:68" x14ac:dyDescent="0.25">
      <c r="C1679" t="s">
        <v>21</v>
      </c>
      <c r="D1679">
        <v>22.784000000000002</v>
      </c>
      <c r="Y1679" t="s">
        <v>734</v>
      </c>
      <c r="Z1679">
        <v>512.18999999999994</v>
      </c>
      <c r="AB1679" t="s">
        <v>695</v>
      </c>
      <c r="AC1679">
        <v>651.43999999999994</v>
      </c>
      <c r="AE1679" t="s">
        <v>1515</v>
      </c>
      <c r="AF1679">
        <v>1394.95</v>
      </c>
      <c r="AJ1679" t="s">
        <v>695</v>
      </c>
      <c r="AK1679">
        <v>651.43999999999994</v>
      </c>
      <c r="AN1679" t="s">
        <v>734</v>
      </c>
      <c r="AO1679">
        <v>512.18999999999994</v>
      </c>
      <c r="AQ1679" t="s">
        <v>734</v>
      </c>
      <c r="AR1679">
        <v>512.18999999999994</v>
      </c>
      <c r="AV1679" t="s">
        <v>734</v>
      </c>
      <c r="AW1679">
        <v>512.18999999999994</v>
      </c>
      <c r="BM1679" t="s">
        <v>3013</v>
      </c>
      <c r="BN1679" t="s">
        <v>10948</v>
      </c>
      <c r="BO1679" t="s">
        <v>21</v>
      </c>
      <c r="BP1679">
        <v>98.328000000000003</v>
      </c>
    </row>
    <row r="1680" spans="1:68" x14ac:dyDescent="0.25">
      <c r="A1680" t="s">
        <v>2630</v>
      </c>
      <c r="B1680" t="s">
        <v>10948</v>
      </c>
      <c r="C1680" t="s">
        <v>79</v>
      </c>
      <c r="D1680">
        <v>1199.9759999999999</v>
      </c>
      <c r="Y1680" t="s">
        <v>1354</v>
      </c>
      <c r="Z1680">
        <v>1231.6560000000002</v>
      </c>
      <c r="AB1680" t="s">
        <v>734</v>
      </c>
      <c r="AC1680">
        <v>512.18999999999994</v>
      </c>
      <c r="AE1680" t="s">
        <v>1834</v>
      </c>
      <c r="AF1680">
        <v>1538.8860000000002</v>
      </c>
      <c r="AJ1680" t="s">
        <v>734</v>
      </c>
      <c r="AK1680">
        <v>512.18999999999994</v>
      </c>
      <c r="AN1680" t="s">
        <v>1354</v>
      </c>
      <c r="AO1680">
        <v>1231.6560000000002</v>
      </c>
      <c r="AQ1680" t="s">
        <v>1354</v>
      </c>
      <c r="AR1680">
        <v>1231.6560000000002</v>
      </c>
      <c r="AV1680" t="s">
        <v>1354</v>
      </c>
      <c r="AW1680">
        <v>1231.6560000000002</v>
      </c>
      <c r="BM1680" t="s">
        <v>2162</v>
      </c>
      <c r="BN1680" t="s">
        <v>10948</v>
      </c>
      <c r="BO1680" t="s">
        <v>21</v>
      </c>
      <c r="BP1680">
        <v>9.84</v>
      </c>
    </row>
    <row r="1681" spans="1:68" x14ac:dyDescent="0.25">
      <c r="A1681" t="s">
        <v>315</v>
      </c>
      <c r="B1681" t="s">
        <v>10948</v>
      </c>
      <c r="C1681" t="s">
        <v>21</v>
      </c>
      <c r="D1681">
        <v>34.049999999999997</v>
      </c>
      <c r="Y1681" t="s">
        <v>292</v>
      </c>
      <c r="Z1681">
        <v>516.62400000000002</v>
      </c>
      <c r="AB1681" t="s">
        <v>1354</v>
      </c>
      <c r="AC1681">
        <v>1231.6560000000002</v>
      </c>
      <c r="AE1681" t="s">
        <v>3063</v>
      </c>
      <c r="AF1681">
        <v>625.50800000000004</v>
      </c>
      <c r="AJ1681" t="s">
        <v>1354</v>
      </c>
      <c r="AK1681">
        <v>1231.6560000000002</v>
      </c>
      <c r="AN1681" t="s">
        <v>292</v>
      </c>
      <c r="AO1681">
        <v>516.62400000000002</v>
      </c>
      <c r="AQ1681" t="s">
        <v>292</v>
      </c>
      <c r="AR1681">
        <v>516.62400000000002</v>
      </c>
      <c r="AV1681" t="s">
        <v>292</v>
      </c>
      <c r="AW1681">
        <v>516.62400000000002</v>
      </c>
      <c r="BM1681" t="s">
        <v>1180</v>
      </c>
      <c r="BN1681" t="s">
        <v>10948</v>
      </c>
      <c r="BO1681" t="s">
        <v>21</v>
      </c>
      <c r="BP1681">
        <v>6.5520000000000005</v>
      </c>
    </row>
    <row r="1682" spans="1:68" x14ac:dyDescent="0.25">
      <c r="A1682" t="s">
        <v>2419</v>
      </c>
      <c r="B1682" t="s">
        <v>10948</v>
      </c>
      <c r="C1682" t="s">
        <v>55</v>
      </c>
      <c r="D1682">
        <v>596.23199999999997</v>
      </c>
      <c r="Y1682" t="s">
        <v>1165</v>
      </c>
      <c r="Z1682">
        <v>1782.4499999999998</v>
      </c>
      <c r="AB1682" t="s">
        <v>292</v>
      </c>
      <c r="AC1682">
        <v>516.62400000000002</v>
      </c>
      <c r="AE1682" t="s">
        <v>1275</v>
      </c>
      <c r="AF1682">
        <v>709.92000000000007</v>
      </c>
      <c r="AJ1682" t="s">
        <v>292</v>
      </c>
      <c r="AK1682">
        <v>516.62400000000002</v>
      </c>
      <c r="AN1682" t="s">
        <v>1165</v>
      </c>
      <c r="AO1682">
        <v>1782.4499999999998</v>
      </c>
      <c r="AQ1682" t="s">
        <v>1165</v>
      </c>
      <c r="AR1682">
        <v>1782.4499999999998</v>
      </c>
      <c r="AV1682" t="s">
        <v>1165</v>
      </c>
      <c r="AW1682">
        <v>1782.4499999999998</v>
      </c>
      <c r="BM1682" t="s">
        <v>855</v>
      </c>
      <c r="BN1682" t="s">
        <v>10948</v>
      </c>
      <c r="BO1682" t="s">
        <v>21</v>
      </c>
      <c r="BP1682">
        <v>10.86</v>
      </c>
    </row>
    <row r="1683" spans="1:68" x14ac:dyDescent="0.25">
      <c r="C1683" t="s">
        <v>79</v>
      </c>
      <c r="D1683">
        <v>802.07400000000007</v>
      </c>
      <c r="Y1683" t="s">
        <v>784</v>
      </c>
      <c r="Z1683">
        <v>244.7</v>
      </c>
      <c r="AB1683" t="s">
        <v>1165</v>
      </c>
      <c r="AC1683">
        <v>1782.4499999999998</v>
      </c>
      <c r="AE1683" t="s">
        <v>1701</v>
      </c>
      <c r="AF1683">
        <v>3511.0120000000002</v>
      </c>
      <c r="AJ1683" t="s">
        <v>1165</v>
      </c>
      <c r="AK1683">
        <v>1782.4499999999998</v>
      </c>
      <c r="AN1683" t="s">
        <v>784</v>
      </c>
      <c r="AO1683">
        <v>244.7</v>
      </c>
      <c r="AQ1683" t="s">
        <v>784</v>
      </c>
      <c r="AR1683">
        <v>244.7</v>
      </c>
      <c r="AV1683" t="s">
        <v>784</v>
      </c>
      <c r="AW1683">
        <v>244.7</v>
      </c>
      <c r="BM1683" t="s">
        <v>2638</v>
      </c>
      <c r="BN1683" t="s">
        <v>10948</v>
      </c>
      <c r="BO1683" t="s">
        <v>21</v>
      </c>
      <c r="BP1683">
        <v>109.9</v>
      </c>
    </row>
    <row r="1684" spans="1:68" x14ac:dyDescent="0.25">
      <c r="A1684" t="s">
        <v>879</v>
      </c>
      <c r="B1684" t="s">
        <v>10948</v>
      </c>
      <c r="C1684" t="s">
        <v>55</v>
      </c>
      <c r="D1684">
        <v>14.78</v>
      </c>
      <c r="Y1684" t="s">
        <v>2063</v>
      </c>
      <c r="Z1684">
        <v>1320.57</v>
      </c>
      <c r="AB1684" t="s">
        <v>784</v>
      </c>
      <c r="AC1684">
        <v>244.7</v>
      </c>
      <c r="AE1684" t="s">
        <v>761</v>
      </c>
      <c r="AF1684">
        <v>2221.56</v>
      </c>
      <c r="AJ1684" t="s">
        <v>784</v>
      </c>
      <c r="AK1684">
        <v>244.7</v>
      </c>
      <c r="AN1684" t="s">
        <v>2063</v>
      </c>
      <c r="AO1684">
        <v>1320.57</v>
      </c>
      <c r="AQ1684" t="s">
        <v>2063</v>
      </c>
      <c r="AR1684">
        <v>1320.57</v>
      </c>
      <c r="AV1684" t="s">
        <v>2063</v>
      </c>
      <c r="AW1684">
        <v>1320.57</v>
      </c>
      <c r="BM1684" t="s">
        <v>628</v>
      </c>
      <c r="BN1684" t="s">
        <v>10948</v>
      </c>
      <c r="BO1684" t="s">
        <v>21</v>
      </c>
      <c r="BP1684">
        <v>136.43700000000001</v>
      </c>
    </row>
    <row r="1685" spans="1:68" x14ac:dyDescent="0.25">
      <c r="C1685" t="s">
        <v>12</v>
      </c>
      <c r="D1685">
        <v>29.56</v>
      </c>
      <c r="Y1685" t="s">
        <v>345</v>
      </c>
      <c r="Z1685">
        <v>178.29599999999999</v>
      </c>
      <c r="AB1685" t="s">
        <v>2063</v>
      </c>
      <c r="AC1685">
        <v>1320.57</v>
      </c>
      <c r="AE1685" t="s">
        <v>2595</v>
      </c>
      <c r="AF1685">
        <v>5492.8850000000002</v>
      </c>
      <c r="AJ1685" t="s">
        <v>2063</v>
      </c>
      <c r="AK1685">
        <v>1320.57</v>
      </c>
      <c r="AN1685" t="s">
        <v>345</v>
      </c>
      <c r="AO1685">
        <v>178.29599999999999</v>
      </c>
      <c r="AQ1685" t="s">
        <v>345</v>
      </c>
      <c r="AR1685">
        <v>178.29599999999999</v>
      </c>
      <c r="AV1685" t="s">
        <v>345</v>
      </c>
      <c r="AW1685">
        <v>178.29599999999999</v>
      </c>
      <c r="BM1685" t="s">
        <v>100</v>
      </c>
      <c r="BN1685" t="s">
        <v>10948</v>
      </c>
      <c r="BO1685" t="s">
        <v>21</v>
      </c>
      <c r="BP1685">
        <v>105.584</v>
      </c>
    </row>
    <row r="1686" spans="1:68" x14ac:dyDescent="0.25">
      <c r="A1686" t="s">
        <v>2155</v>
      </c>
      <c r="B1686" t="s">
        <v>10948</v>
      </c>
      <c r="C1686" t="s">
        <v>79</v>
      </c>
      <c r="D1686">
        <v>13.98</v>
      </c>
      <c r="Y1686" t="s">
        <v>1590</v>
      </c>
      <c r="Z1686">
        <v>1434.6500000000003</v>
      </c>
      <c r="AB1686" t="s">
        <v>345</v>
      </c>
      <c r="AC1686">
        <v>178.29599999999999</v>
      </c>
      <c r="AE1686" t="s">
        <v>376</v>
      </c>
      <c r="AF1686">
        <v>5184.0810000000001</v>
      </c>
      <c r="AJ1686" t="s">
        <v>345</v>
      </c>
      <c r="AK1686">
        <v>178.29599999999999</v>
      </c>
      <c r="AN1686" t="s">
        <v>1590</v>
      </c>
      <c r="AO1686">
        <v>1434.6500000000003</v>
      </c>
      <c r="AQ1686" t="s">
        <v>1590</v>
      </c>
      <c r="AR1686">
        <v>1434.6500000000003</v>
      </c>
      <c r="AV1686" t="s">
        <v>1590</v>
      </c>
      <c r="AW1686">
        <v>1434.6500000000003</v>
      </c>
      <c r="BM1686" t="s">
        <v>2660</v>
      </c>
      <c r="BN1686" t="s">
        <v>10948</v>
      </c>
      <c r="BO1686" t="s">
        <v>21</v>
      </c>
      <c r="BP1686">
        <v>95.76</v>
      </c>
    </row>
    <row r="1687" spans="1:68" x14ac:dyDescent="0.25">
      <c r="C1687" t="s">
        <v>21</v>
      </c>
      <c r="D1687">
        <v>44.736000000000004</v>
      </c>
      <c r="Y1687" t="s">
        <v>1453</v>
      </c>
      <c r="Z1687">
        <v>169.77600000000001</v>
      </c>
      <c r="AB1687" t="s">
        <v>1590</v>
      </c>
      <c r="AC1687">
        <v>1434.6500000000003</v>
      </c>
      <c r="AE1687" t="s">
        <v>105</v>
      </c>
      <c r="AF1687">
        <v>7539.7122000000008</v>
      </c>
      <c r="AJ1687" t="s">
        <v>1590</v>
      </c>
      <c r="AK1687">
        <v>1434.6500000000003</v>
      </c>
      <c r="AN1687" t="s">
        <v>1453</v>
      </c>
      <c r="AO1687">
        <v>169.77600000000001</v>
      </c>
      <c r="AQ1687" t="s">
        <v>1453</v>
      </c>
      <c r="AR1687">
        <v>169.77600000000001</v>
      </c>
      <c r="AV1687" t="s">
        <v>1453</v>
      </c>
      <c r="AW1687">
        <v>169.77600000000001</v>
      </c>
      <c r="BM1687" t="s">
        <v>107</v>
      </c>
      <c r="BN1687" t="s">
        <v>10948</v>
      </c>
      <c r="BO1687" t="s">
        <v>21</v>
      </c>
      <c r="BP1687">
        <v>211.16800000000001</v>
      </c>
    </row>
    <row r="1688" spans="1:68" x14ac:dyDescent="0.25">
      <c r="A1688" t="s">
        <v>1800</v>
      </c>
      <c r="B1688" t="s">
        <v>10948</v>
      </c>
      <c r="C1688" t="s">
        <v>79</v>
      </c>
      <c r="D1688">
        <v>1006.056</v>
      </c>
      <c r="Y1688" t="s">
        <v>325</v>
      </c>
      <c r="Z1688">
        <v>191.36</v>
      </c>
      <c r="AB1688" t="s">
        <v>1453</v>
      </c>
      <c r="AC1688">
        <v>169.77600000000001</v>
      </c>
      <c r="AE1688" t="s">
        <v>2200</v>
      </c>
      <c r="AF1688">
        <v>400.02679999999998</v>
      </c>
      <c r="AJ1688" t="s">
        <v>1453</v>
      </c>
      <c r="AK1688">
        <v>169.77600000000001</v>
      </c>
      <c r="AN1688" t="s">
        <v>325</v>
      </c>
      <c r="AO1688">
        <v>191.36</v>
      </c>
      <c r="AQ1688" t="s">
        <v>325</v>
      </c>
      <c r="AR1688">
        <v>191.36</v>
      </c>
      <c r="AV1688" t="s">
        <v>325</v>
      </c>
      <c r="AW1688">
        <v>191.36</v>
      </c>
      <c r="BM1688" t="s">
        <v>40</v>
      </c>
      <c r="BN1688" t="s">
        <v>10948</v>
      </c>
      <c r="BO1688" t="s">
        <v>21</v>
      </c>
      <c r="BP1688">
        <v>513.024</v>
      </c>
    </row>
    <row r="1689" spans="1:68" x14ac:dyDescent="0.25">
      <c r="A1689" t="s">
        <v>3070</v>
      </c>
      <c r="B1689" t="s">
        <v>10948</v>
      </c>
      <c r="C1689" t="s">
        <v>55</v>
      </c>
      <c r="D1689">
        <v>6</v>
      </c>
      <c r="Y1689" t="s">
        <v>2819</v>
      </c>
      <c r="Z1689">
        <v>49.95</v>
      </c>
      <c r="AB1689" t="s">
        <v>325</v>
      </c>
      <c r="AC1689">
        <v>191.36</v>
      </c>
      <c r="AE1689" t="s">
        <v>2764</v>
      </c>
      <c r="AF1689">
        <v>7699.89</v>
      </c>
      <c r="AJ1689" t="s">
        <v>325</v>
      </c>
      <c r="AK1689">
        <v>191.36</v>
      </c>
      <c r="AN1689" t="s">
        <v>2819</v>
      </c>
      <c r="AO1689">
        <v>49.95</v>
      </c>
      <c r="AQ1689" t="s">
        <v>2819</v>
      </c>
      <c r="AR1689">
        <v>49.95</v>
      </c>
      <c r="AV1689" t="s">
        <v>2819</v>
      </c>
      <c r="AW1689">
        <v>49.95</v>
      </c>
      <c r="BM1689" t="s">
        <v>2092</v>
      </c>
      <c r="BN1689" t="s">
        <v>10948</v>
      </c>
      <c r="BO1689" t="s">
        <v>21</v>
      </c>
      <c r="BP1689">
        <v>479.72</v>
      </c>
    </row>
    <row r="1690" spans="1:68" x14ac:dyDescent="0.25">
      <c r="A1690" t="s">
        <v>495</v>
      </c>
      <c r="B1690" t="s">
        <v>10948</v>
      </c>
      <c r="C1690" t="s">
        <v>21</v>
      </c>
      <c r="D1690">
        <v>6.16</v>
      </c>
      <c r="Y1690" t="s">
        <v>252</v>
      </c>
      <c r="Z1690">
        <v>67.728000000000009</v>
      </c>
      <c r="AB1690" t="s">
        <v>2819</v>
      </c>
      <c r="AC1690">
        <v>49.95</v>
      </c>
      <c r="AE1690" t="s">
        <v>668</v>
      </c>
      <c r="AF1690">
        <v>917.89799999999991</v>
      </c>
      <c r="AJ1690" t="s">
        <v>2819</v>
      </c>
      <c r="AK1690">
        <v>49.95</v>
      </c>
      <c r="AN1690" t="s">
        <v>252</v>
      </c>
      <c r="AO1690">
        <v>67.728000000000009</v>
      </c>
      <c r="AQ1690" t="s">
        <v>252</v>
      </c>
      <c r="AR1690">
        <v>67.728000000000009</v>
      </c>
      <c r="AV1690" t="s">
        <v>252</v>
      </c>
      <c r="AW1690">
        <v>67.728000000000009</v>
      </c>
      <c r="BM1690" t="s">
        <v>1496</v>
      </c>
      <c r="BN1690" t="s">
        <v>10948</v>
      </c>
      <c r="BO1690" t="s">
        <v>21</v>
      </c>
      <c r="BP1690">
        <v>53.878</v>
      </c>
    </row>
    <row r="1691" spans="1:68" x14ac:dyDescent="0.25">
      <c r="A1691" t="s">
        <v>2715</v>
      </c>
      <c r="B1691" t="s">
        <v>10948</v>
      </c>
      <c r="C1691" t="s">
        <v>79</v>
      </c>
      <c r="D1691">
        <v>379.4</v>
      </c>
      <c r="Y1691" t="s">
        <v>3077</v>
      </c>
      <c r="Z1691">
        <v>280.56</v>
      </c>
      <c r="AB1691" t="s">
        <v>252</v>
      </c>
      <c r="AC1691">
        <v>67.728000000000009</v>
      </c>
      <c r="AE1691" t="s">
        <v>2934</v>
      </c>
      <c r="AF1691">
        <v>1979.88</v>
      </c>
      <c r="AJ1691" t="s">
        <v>252</v>
      </c>
      <c r="AK1691">
        <v>67.728000000000009</v>
      </c>
      <c r="AN1691" t="s">
        <v>3077</v>
      </c>
      <c r="AO1691">
        <v>280.56</v>
      </c>
      <c r="AQ1691" t="s">
        <v>3077</v>
      </c>
      <c r="AR1691">
        <v>280.56</v>
      </c>
      <c r="AV1691" t="s">
        <v>3077</v>
      </c>
      <c r="AW1691">
        <v>280.56</v>
      </c>
      <c r="BM1691" t="s">
        <v>869</v>
      </c>
      <c r="BN1691" t="s">
        <v>10948</v>
      </c>
      <c r="BO1691" t="s">
        <v>21</v>
      </c>
      <c r="BP1691">
        <v>15.936000000000002</v>
      </c>
    </row>
    <row r="1692" spans="1:68" x14ac:dyDescent="0.25">
      <c r="C1692" t="s">
        <v>12</v>
      </c>
      <c r="D1692">
        <v>75.88</v>
      </c>
      <c r="Y1692" t="s">
        <v>1271</v>
      </c>
      <c r="Z1692">
        <v>69.360000000000014</v>
      </c>
      <c r="AB1692" t="s">
        <v>3077</v>
      </c>
      <c r="AC1692">
        <v>280.56</v>
      </c>
      <c r="AE1692" t="s">
        <v>2392</v>
      </c>
      <c r="AF1692">
        <v>1738.662</v>
      </c>
      <c r="AJ1692" t="s">
        <v>3077</v>
      </c>
      <c r="AK1692">
        <v>280.56</v>
      </c>
      <c r="AN1692" t="s">
        <v>1271</v>
      </c>
      <c r="AO1692">
        <v>69.360000000000014</v>
      </c>
      <c r="AQ1692" t="s">
        <v>1271</v>
      </c>
      <c r="AR1692">
        <v>69.360000000000014</v>
      </c>
      <c r="AV1692" t="s">
        <v>1271</v>
      </c>
      <c r="AW1692">
        <v>69.360000000000014</v>
      </c>
      <c r="BM1692" t="s">
        <v>2719</v>
      </c>
      <c r="BN1692" t="s">
        <v>10948</v>
      </c>
      <c r="BO1692" t="s">
        <v>21</v>
      </c>
      <c r="BP1692">
        <v>5599.920000000001</v>
      </c>
    </row>
    <row r="1693" spans="1:68" x14ac:dyDescent="0.25">
      <c r="C1693" t="s">
        <v>21</v>
      </c>
      <c r="D1693">
        <v>189.7</v>
      </c>
      <c r="Y1693" t="s">
        <v>2529</v>
      </c>
      <c r="Z1693">
        <v>415.13200000000006</v>
      </c>
      <c r="AB1693" t="s">
        <v>1271</v>
      </c>
      <c r="AC1693">
        <v>69.360000000000014</v>
      </c>
      <c r="AE1693" t="s">
        <v>412</v>
      </c>
      <c r="AF1693">
        <v>475.12799999999999</v>
      </c>
      <c r="AJ1693" t="s">
        <v>1271</v>
      </c>
      <c r="AK1693">
        <v>69.360000000000014</v>
      </c>
      <c r="AN1693" t="s">
        <v>2529</v>
      </c>
      <c r="AO1693">
        <v>415.13200000000006</v>
      </c>
      <c r="AQ1693" t="s">
        <v>2529</v>
      </c>
      <c r="AR1693">
        <v>415.13200000000006</v>
      </c>
      <c r="AV1693" t="s">
        <v>2529</v>
      </c>
      <c r="AW1693">
        <v>415.13200000000006</v>
      </c>
      <c r="BM1693" t="s">
        <v>2245</v>
      </c>
      <c r="BN1693" t="s">
        <v>10948</v>
      </c>
      <c r="BO1693" t="s">
        <v>21</v>
      </c>
      <c r="BP1693">
        <v>90.882000000000005</v>
      </c>
    </row>
    <row r="1694" spans="1:68" x14ac:dyDescent="0.25">
      <c r="A1694" t="s">
        <v>2271</v>
      </c>
      <c r="B1694" t="s">
        <v>10948</v>
      </c>
      <c r="C1694" t="s">
        <v>12</v>
      </c>
      <c r="D1694">
        <v>93.248000000000005</v>
      </c>
      <c r="Y1694" t="s">
        <v>2096</v>
      </c>
      <c r="Z1694">
        <v>29.880000000000003</v>
      </c>
      <c r="AB1694" t="s">
        <v>2529</v>
      </c>
      <c r="AC1694">
        <v>415.13200000000006</v>
      </c>
      <c r="AE1694" t="s">
        <v>1874</v>
      </c>
      <c r="AF1694">
        <v>377.96999999999997</v>
      </c>
      <c r="AJ1694" t="s">
        <v>2529</v>
      </c>
      <c r="AK1694">
        <v>415.13200000000006</v>
      </c>
      <c r="AN1694" t="s">
        <v>2096</v>
      </c>
      <c r="AO1694">
        <v>29.880000000000003</v>
      </c>
      <c r="AQ1694" t="s">
        <v>2096</v>
      </c>
      <c r="AR1694">
        <v>29.880000000000003</v>
      </c>
      <c r="AV1694" t="s">
        <v>2096</v>
      </c>
      <c r="AW1694">
        <v>29.880000000000003</v>
      </c>
      <c r="BM1694" t="s">
        <v>2755</v>
      </c>
      <c r="BN1694" t="s">
        <v>10948</v>
      </c>
      <c r="BO1694" t="s">
        <v>21</v>
      </c>
      <c r="BP1694">
        <v>838.8309999999999</v>
      </c>
    </row>
    <row r="1695" spans="1:68" x14ac:dyDescent="0.25">
      <c r="A1695" t="s">
        <v>875</v>
      </c>
      <c r="B1695" t="s">
        <v>10948</v>
      </c>
      <c r="C1695" t="s">
        <v>55</v>
      </c>
      <c r="D1695">
        <v>57.584000000000003</v>
      </c>
      <c r="Y1695" t="s">
        <v>1517</v>
      </c>
      <c r="Z1695">
        <v>105.28800000000001</v>
      </c>
      <c r="AB1695" t="s">
        <v>2096</v>
      </c>
      <c r="AC1695">
        <v>29.880000000000003</v>
      </c>
      <c r="AE1695" t="s">
        <v>1508</v>
      </c>
      <c r="AF1695">
        <v>1936.306</v>
      </c>
      <c r="AJ1695" t="s">
        <v>2096</v>
      </c>
      <c r="AK1695">
        <v>29.880000000000003</v>
      </c>
      <c r="AN1695" t="s">
        <v>1517</v>
      </c>
      <c r="AO1695">
        <v>105.28800000000001</v>
      </c>
      <c r="AQ1695" t="s">
        <v>1517</v>
      </c>
      <c r="AR1695">
        <v>105.28800000000001</v>
      </c>
      <c r="AV1695" t="s">
        <v>1517</v>
      </c>
      <c r="AW1695">
        <v>105.28800000000001</v>
      </c>
      <c r="BM1695" t="s">
        <v>2674</v>
      </c>
      <c r="BN1695" t="s">
        <v>10948</v>
      </c>
      <c r="BO1695" t="s">
        <v>21</v>
      </c>
      <c r="BP1695">
        <v>1272.6299999999999</v>
      </c>
    </row>
    <row r="1696" spans="1:68" x14ac:dyDescent="0.25">
      <c r="C1696" t="s">
        <v>12</v>
      </c>
      <c r="D1696">
        <v>71.98</v>
      </c>
      <c r="Y1696" t="s">
        <v>1885</v>
      </c>
      <c r="Z1696">
        <v>16.896000000000001</v>
      </c>
      <c r="AB1696" t="s">
        <v>1517</v>
      </c>
      <c r="AC1696">
        <v>105.28800000000001</v>
      </c>
      <c r="AE1696" t="s">
        <v>953</v>
      </c>
      <c r="AF1696">
        <v>481.23399999999998</v>
      </c>
      <c r="AJ1696" t="s">
        <v>1517</v>
      </c>
      <c r="AK1696">
        <v>105.28800000000001</v>
      </c>
      <c r="AN1696" t="s">
        <v>1885</v>
      </c>
      <c r="AO1696">
        <v>16.896000000000001</v>
      </c>
      <c r="AQ1696" t="s">
        <v>1885</v>
      </c>
      <c r="AR1696">
        <v>16.896000000000001</v>
      </c>
      <c r="AV1696" t="s">
        <v>1885</v>
      </c>
      <c r="AW1696">
        <v>16.896000000000001</v>
      </c>
      <c r="BM1696" t="s">
        <v>2787</v>
      </c>
      <c r="BN1696" t="s">
        <v>10948</v>
      </c>
      <c r="BO1696" t="s">
        <v>21</v>
      </c>
      <c r="BP1696">
        <v>3.96</v>
      </c>
    </row>
    <row r="1697" spans="1:68" x14ac:dyDescent="0.25">
      <c r="A1697" t="s">
        <v>2738</v>
      </c>
      <c r="B1697" t="s">
        <v>10948</v>
      </c>
      <c r="C1697" t="s">
        <v>55</v>
      </c>
      <c r="D1697">
        <v>503.90999999999997</v>
      </c>
      <c r="Y1697" t="s">
        <v>1147</v>
      </c>
      <c r="Z1697">
        <v>82.224000000000004</v>
      </c>
      <c r="AB1697" t="s">
        <v>1885</v>
      </c>
      <c r="AC1697">
        <v>16.896000000000001</v>
      </c>
      <c r="AE1697" t="s">
        <v>2579</v>
      </c>
      <c r="AF1697">
        <v>755.93999999999994</v>
      </c>
      <c r="AJ1697" t="s">
        <v>1885</v>
      </c>
      <c r="AK1697">
        <v>16.896000000000001</v>
      </c>
      <c r="AN1697" t="s">
        <v>1147</v>
      </c>
      <c r="AO1697">
        <v>82.224000000000004</v>
      </c>
      <c r="AQ1697" t="s">
        <v>1147</v>
      </c>
      <c r="AR1697">
        <v>82.224000000000004</v>
      </c>
      <c r="AV1697" t="s">
        <v>1147</v>
      </c>
      <c r="AW1697">
        <v>82.224000000000004</v>
      </c>
      <c r="BM1697" t="s">
        <v>3048</v>
      </c>
      <c r="BN1697" t="s">
        <v>10948</v>
      </c>
      <c r="BO1697" t="s">
        <v>21</v>
      </c>
      <c r="BP1697">
        <v>3498.0089999999996</v>
      </c>
    </row>
    <row r="1698" spans="1:68" x14ac:dyDescent="0.25">
      <c r="C1698" t="s">
        <v>12</v>
      </c>
      <c r="D1698">
        <v>111.98</v>
      </c>
      <c r="Y1698" t="s">
        <v>2849</v>
      </c>
      <c r="Z1698">
        <v>138.73600000000002</v>
      </c>
      <c r="AB1698" t="s">
        <v>1147</v>
      </c>
      <c r="AC1698">
        <v>82.224000000000004</v>
      </c>
      <c r="AE1698" t="s">
        <v>3113</v>
      </c>
      <c r="AF1698">
        <v>1614.6</v>
      </c>
      <c r="AJ1698" t="s">
        <v>1147</v>
      </c>
      <c r="AK1698">
        <v>82.224000000000004</v>
      </c>
      <c r="AN1698" t="s">
        <v>2849</v>
      </c>
      <c r="AO1698">
        <v>138.73600000000002</v>
      </c>
      <c r="AQ1698" t="s">
        <v>2849</v>
      </c>
      <c r="AR1698">
        <v>138.73600000000002</v>
      </c>
      <c r="AV1698" t="s">
        <v>2849</v>
      </c>
      <c r="AW1698">
        <v>138.73600000000002</v>
      </c>
      <c r="BM1698" t="s">
        <v>443</v>
      </c>
      <c r="BN1698" t="s">
        <v>10948</v>
      </c>
      <c r="BO1698" t="s">
        <v>21</v>
      </c>
      <c r="BP1698">
        <v>1114.2719999999999</v>
      </c>
    </row>
    <row r="1699" spans="1:68" x14ac:dyDescent="0.25">
      <c r="A1699" t="s">
        <v>3175</v>
      </c>
      <c r="B1699" t="s">
        <v>10948</v>
      </c>
      <c r="C1699" t="s">
        <v>55</v>
      </c>
      <c r="D1699">
        <v>167.28</v>
      </c>
      <c r="Y1699" t="s">
        <v>2359</v>
      </c>
      <c r="Z1699">
        <v>146.44800000000001</v>
      </c>
      <c r="AB1699" t="s">
        <v>2849</v>
      </c>
      <c r="AC1699">
        <v>138.73600000000002</v>
      </c>
      <c r="AE1699" t="s">
        <v>800</v>
      </c>
      <c r="AF1699">
        <v>1339.104</v>
      </c>
      <c r="AJ1699" t="s">
        <v>2849</v>
      </c>
      <c r="AK1699">
        <v>138.73600000000002</v>
      </c>
      <c r="AN1699" t="s">
        <v>2359</v>
      </c>
      <c r="AO1699">
        <v>146.44800000000001</v>
      </c>
      <c r="AQ1699" t="s">
        <v>2359</v>
      </c>
      <c r="AR1699">
        <v>146.44800000000001</v>
      </c>
      <c r="AV1699" t="s">
        <v>2359</v>
      </c>
      <c r="AW1699">
        <v>146.44800000000001</v>
      </c>
      <c r="BM1699" t="s">
        <v>3215</v>
      </c>
      <c r="BN1699" t="s">
        <v>10948</v>
      </c>
      <c r="BO1699" t="s">
        <v>21</v>
      </c>
      <c r="BP1699">
        <v>39</v>
      </c>
    </row>
    <row r="1700" spans="1:68" x14ac:dyDescent="0.25">
      <c r="C1700" t="s">
        <v>21</v>
      </c>
      <c r="D1700">
        <v>27.88</v>
      </c>
      <c r="Y1700" t="s">
        <v>1799</v>
      </c>
      <c r="Z1700">
        <v>1098.6399999999999</v>
      </c>
      <c r="AB1700" t="s">
        <v>2359</v>
      </c>
      <c r="AC1700">
        <v>146.44800000000001</v>
      </c>
      <c r="AE1700" t="s">
        <v>1129</v>
      </c>
      <c r="AF1700">
        <v>1589.0840000000003</v>
      </c>
      <c r="AJ1700" t="s">
        <v>2359</v>
      </c>
      <c r="AK1700">
        <v>146.44800000000001</v>
      </c>
      <c r="AN1700" t="s">
        <v>1799</v>
      </c>
      <c r="AO1700">
        <v>1098.6399999999999</v>
      </c>
      <c r="AQ1700" t="s">
        <v>1799</v>
      </c>
      <c r="AR1700">
        <v>1098.6399999999999</v>
      </c>
      <c r="AV1700" t="s">
        <v>1799</v>
      </c>
      <c r="AW1700">
        <v>1098.6399999999999</v>
      </c>
      <c r="BM1700" t="s">
        <v>2926</v>
      </c>
      <c r="BN1700" t="s">
        <v>10948</v>
      </c>
      <c r="BO1700" t="s">
        <v>21</v>
      </c>
      <c r="BP1700">
        <v>37.379999999999995</v>
      </c>
    </row>
    <row r="1701" spans="1:68" x14ac:dyDescent="0.25">
      <c r="A1701" t="s">
        <v>2753</v>
      </c>
      <c r="B1701" t="s">
        <v>10948</v>
      </c>
      <c r="C1701" t="s">
        <v>21</v>
      </c>
      <c r="D1701">
        <v>206.75600000000003</v>
      </c>
      <c r="Y1701" t="s">
        <v>278</v>
      </c>
      <c r="Z1701">
        <v>122.8</v>
      </c>
      <c r="AB1701" t="s">
        <v>1799</v>
      </c>
      <c r="AC1701">
        <v>1098.6399999999999</v>
      </c>
      <c r="AE1701" t="s">
        <v>1561</v>
      </c>
      <c r="AF1701">
        <v>1945.258</v>
      </c>
      <c r="AJ1701" t="s">
        <v>1799</v>
      </c>
      <c r="AK1701">
        <v>1098.6399999999999</v>
      </c>
      <c r="AN1701" t="s">
        <v>278</v>
      </c>
      <c r="AO1701">
        <v>122.8</v>
      </c>
      <c r="AQ1701" t="s">
        <v>278</v>
      </c>
      <c r="AR1701">
        <v>122.8</v>
      </c>
      <c r="AV1701" t="s">
        <v>278</v>
      </c>
      <c r="AW1701">
        <v>122.8</v>
      </c>
      <c r="BM1701" t="s">
        <v>783</v>
      </c>
      <c r="BN1701" t="s">
        <v>10948</v>
      </c>
      <c r="BO1701" t="s">
        <v>21</v>
      </c>
      <c r="BP1701">
        <v>11.648000000000001</v>
      </c>
    </row>
    <row r="1702" spans="1:68" x14ac:dyDescent="0.25">
      <c r="A1702" t="s">
        <v>273</v>
      </c>
      <c r="B1702" t="s">
        <v>10948</v>
      </c>
      <c r="C1702" t="s">
        <v>79</v>
      </c>
      <c r="D1702">
        <v>128.34</v>
      </c>
      <c r="Y1702" t="s">
        <v>2891</v>
      </c>
      <c r="Z1702">
        <v>1712.9879999999998</v>
      </c>
      <c r="AB1702" t="s">
        <v>278</v>
      </c>
      <c r="AC1702">
        <v>122.8</v>
      </c>
      <c r="AE1702" t="s">
        <v>342</v>
      </c>
      <c r="AF1702">
        <v>1070.3040000000001</v>
      </c>
      <c r="AJ1702" t="s">
        <v>278</v>
      </c>
      <c r="AK1702">
        <v>122.8</v>
      </c>
      <c r="AN1702" t="s">
        <v>2891</v>
      </c>
      <c r="AO1702">
        <v>1712.9879999999998</v>
      </c>
      <c r="AQ1702" t="s">
        <v>2891</v>
      </c>
      <c r="AR1702">
        <v>1712.9879999999998</v>
      </c>
      <c r="AV1702" t="s">
        <v>2891</v>
      </c>
      <c r="AW1702">
        <v>1712.9879999999998</v>
      </c>
      <c r="BM1702" t="s">
        <v>2820</v>
      </c>
      <c r="BN1702" t="s">
        <v>10948</v>
      </c>
      <c r="BO1702" t="s">
        <v>21</v>
      </c>
      <c r="BP1702">
        <v>5.8719999999999999</v>
      </c>
    </row>
    <row r="1703" spans="1:68" x14ac:dyDescent="0.25">
      <c r="A1703" t="s">
        <v>1749</v>
      </c>
      <c r="B1703" t="s">
        <v>10948</v>
      </c>
      <c r="C1703" t="s">
        <v>55</v>
      </c>
      <c r="D1703">
        <v>82.656000000000006</v>
      </c>
      <c r="Y1703" t="s">
        <v>1943</v>
      </c>
      <c r="Z1703">
        <v>970.78399999999999</v>
      </c>
      <c r="AB1703" t="s">
        <v>2891</v>
      </c>
      <c r="AC1703">
        <v>1712.9879999999998</v>
      </c>
      <c r="AE1703" t="s">
        <v>1243</v>
      </c>
      <c r="AF1703">
        <v>144.672</v>
      </c>
      <c r="AJ1703" t="s">
        <v>2891</v>
      </c>
      <c r="AK1703">
        <v>1712.9879999999998</v>
      </c>
      <c r="AN1703" t="s">
        <v>1943</v>
      </c>
      <c r="AO1703">
        <v>970.78399999999999</v>
      </c>
      <c r="AQ1703" t="s">
        <v>1943</v>
      </c>
      <c r="AR1703">
        <v>970.78399999999999</v>
      </c>
      <c r="AV1703" t="s">
        <v>1943</v>
      </c>
      <c r="AW1703">
        <v>970.78399999999999</v>
      </c>
      <c r="BM1703" t="s">
        <v>1046</v>
      </c>
      <c r="BN1703" t="s">
        <v>10948</v>
      </c>
      <c r="BO1703" t="s">
        <v>21</v>
      </c>
      <c r="BP1703">
        <v>424.95749999999992</v>
      </c>
    </row>
    <row r="1704" spans="1:68" x14ac:dyDescent="0.25">
      <c r="A1704" t="s">
        <v>840</v>
      </c>
      <c r="B1704" t="s">
        <v>10948</v>
      </c>
      <c r="C1704" t="s">
        <v>55</v>
      </c>
      <c r="D1704">
        <v>20.016000000000002</v>
      </c>
      <c r="Y1704" t="s">
        <v>2123</v>
      </c>
      <c r="Z1704">
        <v>767.23199999999997</v>
      </c>
      <c r="AB1704" t="s">
        <v>1943</v>
      </c>
      <c r="AC1704">
        <v>970.78399999999999</v>
      </c>
      <c r="AE1704" t="s">
        <v>2963</v>
      </c>
      <c r="AF1704">
        <v>34.39</v>
      </c>
      <c r="AJ1704" t="s">
        <v>1943</v>
      </c>
      <c r="AK1704">
        <v>970.78399999999999</v>
      </c>
      <c r="AN1704" t="s">
        <v>2123</v>
      </c>
      <c r="AO1704">
        <v>767.23199999999997</v>
      </c>
      <c r="AQ1704" t="s">
        <v>2123</v>
      </c>
      <c r="AR1704">
        <v>767.23199999999997</v>
      </c>
      <c r="AV1704" t="s">
        <v>2123</v>
      </c>
      <c r="AW1704">
        <v>767.23199999999997</v>
      </c>
      <c r="BM1704" t="s">
        <v>2272</v>
      </c>
      <c r="BN1704" t="s">
        <v>10948</v>
      </c>
      <c r="BO1704" t="s">
        <v>21</v>
      </c>
      <c r="BP1704">
        <v>194.88</v>
      </c>
    </row>
    <row r="1705" spans="1:68" x14ac:dyDescent="0.25">
      <c r="C1705" t="s">
        <v>79</v>
      </c>
      <c r="D1705">
        <v>75.06</v>
      </c>
      <c r="Y1705" t="s">
        <v>2626</v>
      </c>
      <c r="Z1705">
        <v>586.08800000000008</v>
      </c>
      <c r="AB1705" t="s">
        <v>2123</v>
      </c>
      <c r="AC1705">
        <v>767.23199999999997</v>
      </c>
      <c r="AE1705" t="s">
        <v>1143</v>
      </c>
      <c r="AF1705">
        <v>156.80000000000001</v>
      </c>
      <c r="AJ1705" t="s">
        <v>2123</v>
      </c>
      <c r="AK1705">
        <v>767.23199999999997</v>
      </c>
      <c r="AN1705" t="s">
        <v>2626</v>
      </c>
      <c r="AO1705">
        <v>586.08800000000008</v>
      </c>
      <c r="AQ1705" t="s">
        <v>2626</v>
      </c>
      <c r="AR1705">
        <v>586.08800000000008</v>
      </c>
      <c r="AV1705" t="s">
        <v>2626</v>
      </c>
      <c r="AW1705">
        <v>586.08800000000008</v>
      </c>
      <c r="BM1705" t="s">
        <v>616</v>
      </c>
      <c r="BN1705" t="s">
        <v>10948</v>
      </c>
      <c r="BO1705" t="s">
        <v>21</v>
      </c>
      <c r="BP1705">
        <v>157.91999999999999</v>
      </c>
    </row>
    <row r="1706" spans="1:68" x14ac:dyDescent="0.25">
      <c r="A1706" t="s">
        <v>2814</v>
      </c>
      <c r="B1706" t="s">
        <v>10948</v>
      </c>
      <c r="C1706" t="s">
        <v>79</v>
      </c>
      <c r="D1706">
        <v>15.696000000000002</v>
      </c>
      <c r="Y1706" t="s">
        <v>2909</v>
      </c>
      <c r="Z1706">
        <v>603.54</v>
      </c>
      <c r="AB1706" t="s">
        <v>2626</v>
      </c>
      <c r="AC1706">
        <v>586.08800000000008</v>
      </c>
      <c r="AE1706" t="s">
        <v>2872</v>
      </c>
      <c r="AF1706">
        <v>106.28800000000001</v>
      </c>
      <c r="AJ1706" t="s">
        <v>2626</v>
      </c>
      <c r="AK1706">
        <v>586.08800000000008</v>
      </c>
      <c r="AN1706" t="s">
        <v>2909</v>
      </c>
      <c r="AO1706">
        <v>603.54</v>
      </c>
      <c r="AQ1706" t="s">
        <v>2909</v>
      </c>
      <c r="AR1706">
        <v>603.54</v>
      </c>
      <c r="AV1706" t="s">
        <v>2909</v>
      </c>
      <c r="AW1706">
        <v>603.54</v>
      </c>
      <c r="BM1706" t="s">
        <v>2011</v>
      </c>
      <c r="BN1706" t="s">
        <v>10948</v>
      </c>
      <c r="BO1706" t="s">
        <v>21</v>
      </c>
      <c r="BP1706">
        <v>136.46400000000003</v>
      </c>
    </row>
    <row r="1707" spans="1:68" x14ac:dyDescent="0.25">
      <c r="A1707" t="s">
        <v>2393</v>
      </c>
      <c r="B1707" t="s">
        <v>10948</v>
      </c>
      <c r="C1707" t="s">
        <v>79</v>
      </c>
      <c r="D1707">
        <v>81.540000000000006</v>
      </c>
      <c r="Y1707" t="s">
        <v>1804</v>
      </c>
      <c r="Z1707">
        <v>201.08199999999999</v>
      </c>
      <c r="AB1707" t="s">
        <v>2909</v>
      </c>
      <c r="AC1707">
        <v>603.54</v>
      </c>
      <c r="AE1707" t="s">
        <v>1699</v>
      </c>
      <c r="AF1707">
        <v>54.908000000000001</v>
      </c>
      <c r="AJ1707" t="s">
        <v>2909</v>
      </c>
      <c r="AK1707">
        <v>603.54</v>
      </c>
      <c r="AN1707" t="s">
        <v>1804</v>
      </c>
      <c r="AO1707">
        <v>201.08199999999999</v>
      </c>
      <c r="AQ1707" t="s">
        <v>1804</v>
      </c>
      <c r="AR1707">
        <v>201.08199999999999</v>
      </c>
      <c r="AV1707" t="s">
        <v>1804</v>
      </c>
      <c r="AW1707">
        <v>201.08199999999999</v>
      </c>
      <c r="BM1707" t="s">
        <v>1764</v>
      </c>
      <c r="BN1707" t="s">
        <v>10948</v>
      </c>
      <c r="BO1707" t="s">
        <v>21</v>
      </c>
      <c r="BP1707">
        <v>11.976000000000003</v>
      </c>
    </row>
    <row r="1708" spans="1:68" x14ac:dyDescent="0.25">
      <c r="C1708" t="s">
        <v>12</v>
      </c>
      <c r="D1708">
        <v>36.240000000000009</v>
      </c>
      <c r="Y1708" t="s">
        <v>1672</v>
      </c>
      <c r="Z1708">
        <v>865.48800000000006</v>
      </c>
      <c r="AB1708" t="s">
        <v>1804</v>
      </c>
      <c r="AC1708">
        <v>201.08199999999999</v>
      </c>
      <c r="AE1708" t="s">
        <v>2242</v>
      </c>
      <c r="AF1708">
        <v>216.95999999999998</v>
      </c>
      <c r="AJ1708" t="s">
        <v>1804</v>
      </c>
      <c r="AK1708">
        <v>201.08199999999999</v>
      </c>
      <c r="AN1708" t="s">
        <v>1672</v>
      </c>
      <c r="AO1708">
        <v>865.48800000000006</v>
      </c>
      <c r="AQ1708" t="s">
        <v>1672</v>
      </c>
      <c r="AR1708">
        <v>865.48800000000006</v>
      </c>
      <c r="AV1708" t="s">
        <v>1672</v>
      </c>
      <c r="AW1708">
        <v>865.48800000000006</v>
      </c>
      <c r="BM1708" t="s">
        <v>2835</v>
      </c>
      <c r="BN1708" t="s">
        <v>10948</v>
      </c>
      <c r="BO1708" t="s">
        <v>21</v>
      </c>
      <c r="BP1708">
        <v>21.93</v>
      </c>
    </row>
    <row r="1709" spans="1:68" x14ac:dyDescent="0.25">
      <c r="A1709" t="s">
        <v>2758</v>
      </c>
      <c r="B1709" t="s">
        <v>10948</v>
      </c>
      <c r="C1709" t="s">
        <v>55</v>
      </c>
      <c r="D1709">
        <v>79.920000000000016</v>
      </c>
      <c r="Y1709" t="s">
        <v>1372</v>
      </c>
      <c r="Z1709">
        <v>956.30400000000009</v>
      </c>
      <c r="AB1709" t="s">
        <v>1672</v>
      </c>
      <c r="AC1709">
        <v>865.48800000000006</v>
      </c>
      <c r="AE1709" t="s">
        <v>430</v>
      </c>
      <c r="AF1709">
        <v>4901.9139999999998</v>
      </c>
      <c r="AJ1709" t="s">
        <v>1672</v>
      </c>
      <c r="AK1709">
        <v>865.48800000000006</v>
      </c>
      <c r="AN1709" t="s">
        <v>1372</v>
      </c>
      <c r="AO1709">
        <v>956.30400000000009</v>
      </c>
      <c r="AQ1709" t="s">
        <v>1372</v>
      </c>
      <c r="AR1709">
        <v>956.30400000000009</v>
      </c>
      <c r="AV1709" t="s">
        <v>1372</v>
      </c>
      <c r="AW1709">
        <v>956.30400000000009</v>
      </c>
      <c r="BM1709" t="s">
        <v>927</v>
      </c>
      <c r="BN1709" t="s">
        <v>10948</v>
      </c>
      <c r="BO1709" t="s">
        <v>21</v>
      </c>
      <c r="BP1709">
        <v>4.9800000000000004</v>
      </c>
    </row>
    <row r="1710" spans="1:68" x14ac:dyDescent="0.25">
      <c r="C1710" t="s">
        <v>21</v>
      </c>
      <c r="D1710">
        <v>47.952000000000005</v>
      </c>
      <c r="Y1710" t="s">
        <v>3083</v>
      </c>
      <c r="Z1710">
        <v>2789.0099999999993</v>
      </c>
      <c r="AB1710" t="s">
        <v>1372</v>
      </c>
      <c r="AC1710">
        <v>956.30400000000009</v>
      </c>
      <c r="AE1710" t="s">
        <v>2396</v>
      </c>
      <c r="AF1710">
        <v>1339.866</v>
      </c>
      <c r="AJ1710" t="s">
        <v>1372</v>
      </c>
      <c r="AK1710">
        <v>956.30400000000009</v>
      </c>
      <c r="AN1710" t="s">
        <v>3083</v>
      </c>
      <c r="AO1710">
        <v>2789.0099999999993</v>
      </c>
      <c r="AQ1710" t="s">
        <v>3083</v>
      </c>
      <c r="AR1710">
        <v>2789.0099999999993</v>
      </c>
      <c r="AV1710" t="s">
        <v>3083</v>
      </c>
      <c r="AW1710">
        <v>2789.0099999999993</v>
      </c>
      <c r="BM1710" t="s">
        <v>1268</v>
      </c>
      <c r="BN1710" t="s">
        <v>10948</v>
      </c>
      <c r="BO1710" t="s">
        <v>21</v>
      </c>
      <c r="BP1710">
        <v>6.2640000000000002</v>
      </c>
    </row>
    <row r="1711" spans="1:68" x14ac:dyDescent="0.25">
      <c r="A1711" t="s">
        <v>1427</v>
      </c>
      <c r="B1711" t="s">
        <v>10948</v>
      </c>
      <c r="C1711" t="s">
        <v>79</v>
      </c>
      <c r="D1711">
        <v>13.08</v>
      </c>
      <c r="Y1711" t="s">
        <v>2883</v>
      </c>
      <c r="Z1711">
        <v>831.98</v>
      </c>
      <c r="AB1711" t="s">
        <v>3083</v>
      </c>
      <c r="AC1711">
        <v>2789.0099999999993</v>
      </c>
      <c r="AE1711" t="s">
        <v>421</v>
      </c>
      <c r="AF1711">
        <v>12996.600000000002</v>
      </c>
      <c r="AJ1711" t="s">
        <v>3083</v>
      </c>
      <c r="AK1711">
        <v>2789.0099999999993</v>
      </c>
      <c r="AN1711" t="s">
        <v>2883</v>
      </c>
      <c r="AO1711">
        <v>831.98</v>
      </c>
      <c r="AQ1711" t="s">
        <v>2883</v>
      </c>
      <c r="AR1711">
        <v>831.98</v>
      </c>
      <c r="AV1711" t="s">
        <v>2883</v>
      </c>
      <c r="AW1711">
        <v>831.98</v>
      </c>
      <c r="BM1711" t="s">
        <v>2986</v>
      </c>
      <c r="BN1711" t="s">
        <v>10948</v>
      </c>
      <c r="BO1711" t="s">
        <v>21</v>
      </c>
      <c r="BP1711">
        <v>18.899999999999999</v>
      </c>
    </row>
    <row r="1712" spans="1:68" x14ac:dyDescent="0.25">
      <c r="C1712" t="s">
        <v>12</v>
      </c>
      <c r="D1712">
        <v>13.08</v>
      </c>
      <c r="Y1712" t="s">
        <v>2823</v>
      </c>
      <c r="Z1712">
        <v>1222.75</v>
      </c>
      <c r="AB1712" t="s">
        <v>2883</v>
      </c>
      <c r="AC1712">
        <v>831.98</v>
      </c>
      <c r="AE1712" t="s">
        <v>305</v>
      </c>
      <c r="AF1712">
        <v>251.90999999999997</v>
      </c>
      <c r="AJ1712" t="s">
        <v>2883</v>
      </c>
      <c r="AK1712">
        <v>831.98</v>
      </c>
      <c r="AN1712" t="s">
        <v>2823</v>
      </c>
      <c r="AO1712">
        <v>1222.75</v>
      </c>
      <c r="AQ1712" t="s">
        <v>2823</v>
      </c>
      <c r="AR1712">
        <v>1222.75</v>
      </c>
      <c r="AV1712" t="s">
        <v>2823</v>
      </c>
      <c r="AW1712">
        <v>1222.75</v>
      </c>
      <c r="BM1712" t="s">
        <v>2734</v>
      </c>
      <c r="BN1712" t="s">
        <v>10948</v>
      </c>
      <c r="BO1712" t="s">
        <v>21</v>
      </c>
      <c r="BP1712">
        <v>25.2</v>
      </c>
    </row>
    <row r="1713" spans="1:68" x14ac:dyDescent="0.25">
      <c r="A1713" t="s">
        <v>3038</v>
      </c>
      <c r="B1713" t="s">
        <v>10948</v>
      </c>
      <c r="C1713" t="s">
        <v>21</v>
      </c>
      <c r="D1713">
        <v>50.96</v>
      </c>
      <c r="Y1713" t="s">
        <v>535</v>
      </c>
      <c r="Z1713">
        <v>155.04</v>
      </c>
      <c r="AB1713" t="s">
        <v>2823</v>
      </c>
      <c r="AC1713">
        <v>1222.75</v>
      </c>
      <c r="AE1713" t="s">
        <v>309</v>
      </c>
      <c r="AF1713">
        <v>1207.2</v>
      </c>
      <c r="AJ1713" t="s">
        <v>2823</v>
      </c>
      <c r="AK1713">
        <v>1222.75</v>
      </c>
      <c r="AN1713" t="s">
        <v>535</v>
      </c>
      <c r="AO1713">
        <v>155.04</v>
      </c>
      <c r="AQ1713" t="s">
        <v>535</v>
      </c>
      <c r="AR1713">
        <v>155.04</v>
      </c>
      <c r="AV1713" t="s">
        <v>535</v>
      </c>
      <c r="AW1713">
        <v>155.04</v>
      </c>
      <c r="BM1713" t="s">
        <v>1903</v>
      </c>
      <c r="BN1713" t="s">
        <v>10948</v>
      </c>
      <c r="BO1713" t="s">
        <v>21</v>
      </c>
      <c r="BP1713">
        <v>40.04</v>
      </c>
    </row>
    <row r="1714" spans="1:68" x14ac:dyDescent="0.25">
      <c r="A1714" t="s">
        <v>116</v>
      </c>
      <c r="B1714" t="s">
        <v>10948</v>
      </c>
      <c r="C1714" t="s">
        <v>79</v>
      </c>
      <c r="D1714">
        <v>459.88</v>
      </c>
      <c r="Y1714" t="s">
        <v>1876</v>
      </c>
      <c r="Z1714">
        <v>1565.8180000000002</v>
      </c>
      <c r="AB1714" t="s">
        <v>535</v>
      </c>
      <c r="AC1714">
        <v>155.04</v>
      </c>
      <c r="AE1714" t="s">
        <v>11053</v>
      </c>
      <c r="AF1714">
        <v>491.83600000000001</v>
      </c>
      <c r="AJ1714" t="s">
        <v>535</v>
      </c>
      <c r="AK1714">
        <v>155.04</v>
      </c>
      <c r="AN1714" t="s">
        <v>1876</v>
      </c>
      <c r="AO1714">
        <v>1565.8180000000002</v>
      </c>
      <c r="AQ1714" t="s">
        <v>1876</v>
      </c>
      <c r="AR1714">
        <v>1565.8180000000002</v>
      </c>
      <c r="AV1714" t="s">
        <v>1876</v>
      </c>
      <c r="AW1714">
        <v>1565.8180000000002</v>
      </c>
      <c r="BM1714" t="s">
        <v>1667</v>
      </c>
      <c r="BN1714" t="s">
        <v>10948</v>
      </c>
      <c r="BO1714" t="s">
        <v>21</v>
      </c>
      <c r="BP1714">
        <v>44.400000000000006</v>
      </c>
    </row>
    <row r="1715" spans="1:68" x14ac:dyDescent="0.25">
      <c r="A1715" t="s">
        <v>1039</v>
      </c>
      <c r="B1715" t="s">
        <v>10948</v>
      </c>
      <c r="C1715" t="s">
        <v>79</v>
      </c>
      <c r="D1715">
        <v>126.08</v>
      </c>
      <c r="Y1715" t="s">
        <v>1708</v>
      </c>
      <c r="Z1715">
        <v>142.56000000000003</v>
      </c>
      <c r="AB1715" t="s">
        <v>1876</v>
      </c>
      <c r="AC1715">
        <v>1565.8180000000002</v>
      </c>
      <c r="AE1715" t="s">
        <v>234</v>
      </c>
      <c r="AF1715">
        <v>499.75</v>
      </c>
      <c r="AJ1715" t="s">
        <v>1876</v>
      </c>
      <c r="AK1715">
        <v>1565.8180000000002</v>
      </c>
      <c r="AN1715" t="s">
        <v>1708</v>
      </c>
      <c r="AO1715">
        <v>142.56000000000003</v>
      </c>
      <c r="AQ1715" t="s">
        <v>1708</v>
      </c>
      <c r="AR1715">
        <v>142.56000000000003</v>
      </c>
      <c r="AV1715" t="s">
        <v>1708</v>
      </c>
      <c r="AW1715">
        <v>142.56000000000003</v>
      </c>
      <c r="BM1715" t="s">
        <v>376</v>
      </c>
      <c r="BN1715" t="s">
        <v>10948</v>
      </c>
      <c r="BO1715" t="s">
        <v>21</v>
      </c>
      <c r="BP1715">
        <v>477.666</v>
      </c>
    </row>
    <row r="1716" spans="1:68" x14ac:dyDescent="0.25">
      <c r="A1716" t="s">
        <v>3109</v>
      </c>
      <c r="B1716" t="s">
        <v>10948</v>
      </c>
      <c r="C1716" t="s">
        <v>55</v>
      </c>
      <c r="D1716">
        <v>20.62</v>
      </c>
      <c r="Y1716" t="s">
        <v>633</v>
      </c>
      <c r="Z1716">
        <v>89.7</v>
      </c>
      <c r="AB1716" t="s">
        <v>1708</v>
      </c>
      <c r="AC1716">
        <v>142.56000000000003</v>
      </c>
      <c r="AE1716" t="s">
        <v>2485</v>
      </c>
      <c r="AF1716">
        <v>147.92599999999999</v>
      </c>
      <c r="AJ1716" t="s">
        <v>1708</v>
      </c>
      <c r="AK1716">
        <v>142.56000000000003</v>
      </c>
      <c r="AN1716" t="s">
        <v>633</v>
      </c>
      <c r="AO1716">
        <v>89.7</v>
      </c>
      <c r="AQ1716" t="s">
        <v>633</v>
      </c>
      <c r="AR1716">
        <v>89.7</v>
      </c>
      <c r="AV1716" t="s">
        <v>633</v>
      </c>
      <c r="AW1716">
        <v>89.7</v>
      </c>
      <c r="BM1716" t="s">
        <v>2200</v>
      </c>
      <c r="BN1716" t="s">
        <v>10948</v>
      </c>
      <c r="BO1716" t="s">
        <v>21</v>
      </c>
      <c r="BP1716">
        <v>72.294000000000011</v>
      </c>
    </row>
    <row r="1717" spans="1:68" x14ac:dyDescent="0.25">
      <c r="C1717" t="s">
        <v>79</v>
      </c>
      <c r="D1717">
        <v>41.240000000000009</v>
      </c>
      <c r="Y1717" t="s">
        <v>1272</v>
      </c>
      <c r="Z1717">
        <v>55.94400000000001</v>
      </c>
      <c r="AB1717" t="s">
        <v>633</v>
      </c>
      <c r="AC1717">
        <v>89.7</v>
      </c>
      <c r="AE1717" t="s">
        <v>876</v>
      </c>
      <c r="AF1717">
        <v>599.88</v>
      </c>
      <c r="AJ1717" t="s">
        <v>633</v>
      </c>
      <c r="AK1717">
        <v>89.7</v>
      </c>
      <c r="AN1717" t="s">
        <v>1272</v>
      </c>
      <c r="AO1717">
        <v>55.94400000000001</v>
      </c>
      <c r="AQ1717" t="s">
        <v>1272</v>
      </c>
      <c r="AR1717">
        <v>55.94400000000001</v>
      </c>
      <c r="AV1717" t="s">
        <v>1272</v>
      </c>
      <c r="AW1717">
        <v>55.94400000000001</v>
      </c>
      <c r="BM1717" t="s">
        <v>2392</v>
      </c>
      <c r="BN1717" t="s">
        <v>10948</v>
      </c>
      <c r="BO1717" t="s">
        <v>21</v>
      </c>
      <c r="BP1717">
        <v>302.37599999999998</v>
      </c>
    </row>
    <row r="1718" spans="1:68" x14ac:dyDescent="0.25">
      <c r="C1718" t="s">
        <v>12</v>
      </c>
      <c r="D1718">
        <v>16.496000000000002</v>
      </c>
      <c r="Y1718" t="s">
        <v>2142</v>
      </c>
      <c r="Z1718">
        <v>11.952000000000002</v>
      </c>
      <c r="AB1718" t="s">
        <v>1272</v>
      </c>
      <c r="AC1718">
        <v>55.94400000000001</v>
      </c>
      <c r="AE1718" t="s">
        <v>1607</v>
      </c>
      <c r="AF1718">
        <v>339.83</v>
      </c>
      <c r="AJ1718" t="s">
        <v>1272</v>
      </c>
      <c r="AK1718">
        <v>55.94400000000001</v>
      </c>
      <c r="AN1718" t="s">
        <v>2142</v>
      </c>
      <c r="AO1718">
        <v>11.952000000000002</v>
      </c>
      <c r="AQ1718" t="s">
        <v>2142</v>
      </c>
      <c r="AR1718">
        <v>11.952000000000002</v>
      </c>
      <c r="AV1718" t="s">
        <v>2142</v>
      </c>
      <c r="AW1718">
        <v>11.952000000000002</v>
      </c>
      <c r="BM1718" t="s">
        <v>342</v>
      </c>
      <c r="BN1718" t="s">
        <v>10948</v>
      </c>
      <c r="BO1718" t="s">
        <v>21</v>
      </c>
      <c r="BP1718">
        <v>445.96000000000004</v>
      </c>
    </row>
    <row r="1719" spans="1:68" x14ac:dyDescent="0.25">
      <c r="A1719" t="s">
        <v>2916</v>
      </c>
      <c r="B1719" t="s">
        <v>10948</v>
      </c>
      <c r="C1719" t="s">
        <v>79</v>
      </c>
      <c r="D1719">
        <v>36.56</v>
      </c>
      <c r="Y1719" t="s">
        <v>3055</v>
      </c>
      <c r="Z1719">
        <v>94.855999999999995</v>
      </c>
      <c r="AB1719" t="s">
        <v>2142</v>
      </c>
      <c r="AC1719">
        <v>11.952000000000002</v>
      </c>
      <c r="AE1719" t="s">
        <v>2830</v>
      </c>
      <c r="AF1719">
        <v>61.543999999999997</v>
      </c>
      <c r="AJ1719" t="s">
        <v>2142</v>
      </c>
      <c r="AK1719">
        <v>11.952000000000002</v>
      </c>
      <c r="AN1719" t="s">
        <v>3055</v>
      </c>
      <c r="AO1719">
        <v>94.855999999999995</v>
      </c>
      <c r="AQ1719" t="s">
        <v>3055</v>
      </c>
      <c r="AR1719">
        <v>94.855999999999995</v>
      </c>
      <c r="AV1719" t="s">
        <v>3055</v>
      </c>
      <c r="AW1719">
        <v>94.855999999999995</v>
      </c>
      <c r="BM1719" t="s">
        <v>2963</v>
      </c>
      <c r="BN1719" t="s">
        <v>10948</v>
      </c>
      <c r="BO1719" t="s">
        <v>21</v>
      </c>
      <c r="BP1719">
        <v>3.62</v>
      </c>
    </row>
    <row r="1720" spans="1:68" x14ac:dyDescent="0.25">
      <c r="C1720" t="s">
        <v>21</v>
      </c>
      <c r="D1720">
        <v>7.3120000000000012</v>
      </c>
      <c r="Y1720" t="s">
        <v>1712</v>
      </c>
      <c r="Z1720">
        <v>60.112000000000009</v>
      </c>
      <c r="AB1720" t="s">
        <v>3055</v>
      </c>
      <c r="AC1720">
        <v>94.855999999999995</v>
      </c>
      <c r="AE1720" t="s">
        <v>1402</v>
      </c>
      <c r="AF1720">
        <v>39.384</v>
      </c>
      <c r="AJ1720" t="s">
        <v>3055</v>
      </c>
      <c r="AK1720">
        <v>94.855999999999995</v>
      </c>
      <c r="AN1720" t="s">
        <v>1712</v>
      </c>
      <c r="AO1720">
        <v>60.112000000000009</v>
      </c>
      <c r="AQ1720" t="s">
        <v>1712</v>
      </c>
      <c r="AR1720">
        <v>60.112000000000009</v>
      </c>
      <c r="AV1720" t="s">
        <v>1712</v>
      </c>
      <c r="AW1720">
        <v>60.112000000000009</v>
      </c>
      <c r="BM1720" t="s">
        <v>421</v>
      </c>
      <c r="BN1720" t="s">
        <v>10948</v>
      </c>
      <c r="BO1720" t="s">
        <v>21</v>
      </c>
      <c r="BP1720">
        <v>5198.6400000000003</v>
      </c>
    </row>
    <row r="1721" spans="1:68" x14ac:dyDescent="0.25">
      <c r="A1721" t="s">
        <v>2337</v>
      </c>
      <c r="B1721" t="s">
        <v>10948</v>
      </c>
      <c r="C1721" t="s">
        <v>79</v>
      </c>
      <c r="D1721">
        <v>41.957999999999998</v>
      </c>
      <c r="Y1721" t="s">
        <v>1440</v>
      </c>
      <c r="Z1721">
        <v>489.48400000000004</v>
      </c>
      <c r="AB1721" t="s">
        <v>1712</v>
      </c>
      <c r="AC1721">
        <v>60.112000000000009</v>
      </c>
      <c r="AE1721" t="s">
        <v>1652</v>
      </c>
      <c r="AF1721">
        <v>197.82999999999998</v>
      </c>
      <c r="AJ1721" t="s">
        <v>1712</v>
      </c>
      <c r="AK1721">
        <v>60.112000000000009</v>
      </c>
      <c r="AN1721" t="s">
        <v>1440</v>
      </c>
      <c r="AO1721">
        <v>489.48400000000004</v>
      </c>
      <c r="AQ1721" t="s">
        <v>1440</v>
      </c>
      <c r="AR1721">
        <v>489.48400000000004</v>
      </c>
      <c r="AV1721" t="s">
        <v>1440</v>
      </c>
      <c r="AW1721">
        <v>489.48400000000004</v>
      </c>
      <c r="BM1721" t="s">
        <v>1649</v>
      </c>
      <c r="BN1721" t="s">
        <v>10948</v>
      </c>
      <c r="BO1721" t="s">
        <v>21</v>
      </c>
      <c r="BP1721">
        <v>12.48</v>
      </c>
    </row>
    <row r="1722" spans="1:68" x14ac:dyDescent="0.25">
      <c r="A1722" t="s">
        <v>2534</v>
      </c>
      <c r="B1722" t="s">
        <v>10948</v>
      </c>
      <c r="C1722" t="s">
        <v>79</v>
      </c>
      <c r="D1722">
        <v>49.536000000000001</v>
      </c>
      <c r="Y1722" t="s">
        <v>2284</v>
      </c>
      <c r="Z1722">
        <v>34.86</v>
      </c>
      <c r="AB1722" t="s">
        <v>1440</v>
      </c>
      <c r="AC1722">
        <v>489.48400000000004</v>
      </c>
      <c r="AE1722" t="s">
        <v>435</v>
      </c>
      <c r="AF1722">
        <v>51.782000000000004</v>
      </c>
      <c r="AJ1722" t="s">
        <v>1440</v>
      </c>
      <c r="AK1722">
        <v>489.48400000000004</v>
      </c>
      <c r="AN1722" t="s">
        <v>2284</v>
      </c>
      <c r="AO1722">
        <v>34.86</v>
      </c>
      <c r="AQ1722" t="s">
        <v>2284</v>
      </c>
      <c r="AR1722">
        <v>34.86</v>
      </c>
      <c r="AV1722" t="s">
        <v>2284</v>
      </c>
      <c r="AW1722">
        <v>34.86</v>
      </c>
      <c r="BM1722" t="s">
        <v>2146</v>
      </c>
      <c r="BN1722" t="s">
        <v>10948</v>
      </c>
      <c r="BO1722" t="s">
        <v>21</v>
      </c>
      <c r="BP1722">
        <v>10.9</v>
      </c>
    </row>
    <row r="1723" spans="1:68" x14ac:dyDescent="0.25">
      <c r="C1723" t="s">
        <v>21</v>
      </c>
      <c r="D1723">
        <v>82.56</v>
      </c>
      <c r="Y1723" t="s">
        <v>2498</v>
      </c>
      <c r="Z1723">
        <v>65.056000000000012</v>
      </c>
      <c r="AB1723" t="s">
        <v>2284</v>
      </c>
      <c r="AC1723">
        <v>34.86</v>
      </c>
      <c r="AE1723" t="s">
        <v>2653</v>
      </c>
      <c r="AF1723">
        <v>38.136000000000003</v>
      </c>
      <c r="AJ1723" t="s">
        <v>2284</v>
      </c>
      <c r="AK1723">
        <v>34.86</v>
      </c>
      <c r="AN1723" t="s">
        <v>2498</v>
      </c>
      <c r="AO1723">
        <v>65.056000000000012</v>
      </c>
      <c r="AQ1723" t="s">
        <v>2498</v>
      </c>
      <c r="AR1723">
        <v>65.056000000000012</v>
      </c>
      <c r="AV1723" t="s">
        <v>2498</v>
      </c>
      <c r="AW1723">
        <v>65.056000000000012</v>
      </c>
      <c r="BM1723" t="s">
        <v>537</v>
      </c>
      <c r="BN1723" t="s">
        <v>10948</v>
      </c>
      <c r="BO1723" t="s">
        <v>21</v>
      </c>
      <c r="BP1723">
        <v>36.624000000000002</v>
      </c>
    </row>
    <row r="1724" spans="1:68" x14ac:dyDescent="0.25">
      <c r="A1724" t="s">
        <v>3045</v>
      </c>
      <c r="B1724" t="s">
        <v>10948</v>
      </c>
      <c r="C1724" t="s">
        <v>55</v>
      </c>
      <c r="D1724">
        <v>12.544000000000002</v>
      </c>
      <c r="Y1724" t="s">
        <v>2102</v>
      </c>
      <c r="Z1724">
        <v>124.608</v>
      </c>
      <c r="AB1724" t="s">
        <v>2498</v>
      </c>
      <c r="AC1724">
        <v>65.056000000000012</v>
      </c>
      <c r="AE1724" t="s">
        <v>1649</v>
      </c>
      <c r="AF1724">
        <v>124.8</v>
      </c>
      <c r="AJ1724" t="s">
        <v>2498</v>
      </c>
      <c r="AK1724">
        <v>65.056000000000012</v>
      </c>
      <c r="AN1724" t="s">
        <v>2102</v>
      </c>
      <c r="AO1724">
        <v>124.608</v>
      </c>
      <c r="AQ1724" t="s">
        <v>2102</v>
      </c>
      <c r="AR1724">
        <v>124.608</v>
      </c>
      <c r="AV1724" t="s">
        <v>2102</v>
      </c>
      <c r="AW1724">
        <v>124.608</v>
      </c>
      <c r="BM1724" t="s">
        <v>888</v>
      </c>
      <c r="BN1724" t="s">
        <v>10948</v>
      </c>
      <c r="BO1724" t="s">
        <v>21</v>
      </c>
      <c r="BP1724">
        <v>19.799999999999997</v>
      </c>
    </row>
    <row r="1725" spans="1:68" x14ac:dyDescent="0.25">
      <c r="A1725" t="s">
        <v>230</v>
      </c>
      <c r="B1725" t="s">
        <v>10948</v>
      </c>
      <c r="C1725" t="s">
        <v>79</v>
      </c>
      <c r="D1725">
        <v>29.880000000000003</v>
      </c>
      <c r="Y1725" t="s">
        <v>2473</v>
      </c>
      <c r="Z1725">
        <v>351.73599999999999</v>
      </c>
      <c r="AB1725" t="s">
        <v>2102</v>
      </c>
      <c r="AC1725">
        <v>124.608</v>
      </c>
      <c r="AE1725" t="s">
        <v>1301</v>
      </c>
      <c r="AF1725">
        <v>106.72200000000001</v>
      </c>
      <c r="AJ1725" t="s">
        <v>2102</v>
      </c>
      <c r="AK1725">
        <v>124.608</v>
      </c>
      <c r="AN1725" t="s">
        <v>2473</v>
      </c>
      <c r="AO1725">
        <v>351.73599999999999</v>
      </c>
      <c r="AQ1725" t="s">
        <v>2473</v>
      </c>
      <c r="AR1725">
        <v>351.73599999999999</v>
      </c>
      <c r="AV1725" t="s">
        <v>2473</v>
      </c>
      <c r="AW1725">
        <v>351.73599999999999</v>
      </c>
      <c r="BM1725" t="s">
        <v>1409</v>
      </c>
      <c r="BN1725" t="s">
        <v>10948</v>
      </c>
      <c r="BO1725" t="s">
        <v>21</v>
      </c>
      <c r="BP1725">
        <v>604.75199999999995</v>
      </c>
    </row>
    <row r="1726" spans="1:68" x14ac:dyDescent="0.25">
      <c r="A1726" t="s">
        <v>2281</v>
      </c>
      <c r="B1726" t="s">
        <v>10948</v>
      </c>
      <c r="C1726" t="s">
        <v>12</v>
      </c>
      <c r="D1726">
        <v>123.08799999999999</v>
      </c>
      <c r="Y1726" t="s">
        <v>462</v>
      </c>
      <c r="Z1726">
        <v>77.740000000000009</v>
      </c>
      <c r="AB1726" t="s">
        <v>2473</v>
      </c>
      <c r="AC1726">
        <v>351.73599999999999</v>
      </c>
      <c r="AE1726" t="s">
        <v>2146</v>
      </c>
      <c r="AF1726">
        <v>27.468000000000004</v>
      </c>
      <c r="AJ1726" t="s">
        <v>2473</v>
      </c>
      <c r="AK1726">
        <v>351.73599999999999</v>
      </c>
      <c r="AN1726" t="s">
        <v>462</v>
      </c>
      <c r="AO1726">
        <v>77.740000000000009</v>
      </c>
      <c r="AQ1726" t="s">
        <v>462</v>
      </c>
      <c r="AR1726">
        <v>77.740000000000009</v>
      </c>
      <c r="AV1726" t="s">
        <v>462</v>
      </c>
      <c r="AW1726">
        <v>77.740000000000009</v>
      </c>
      <c r="BM1726" t="s">
        <v>2449</v>
      </c>
      <c r="BN1726" t="s">
        <v>10948</v>
      </c>
      <c r="BO1726" t="s">
        <v>21</v>
      </c>
      <c r="BP1726">
        <v>49.5</v>
      </c>
    </row>
    <row r="1727" spans="1:68" x14ac:dyDescent="0.25">
      <c r="A1727" t="s">
        <v>2296</v>
      </c>
      <c r="B1727" t="s">
        <v>10948</v>
      </c>
      <c r="C1727" t="s">
        <v>55</v>
      </c>
      <c r="D1727">
        <v>1297.3680000000002</v>
      </c>
      <c r="Y1727" t="s">
        <v>2482</v>
      </c>
      <c r="Z1727">
        <v>138.67200000000003</v>
      </c>
      <c r="AB1727" t="s">
        <v>462</v>
      </c>
      <c r="AC1727">
        <v>77.740000000000009</v>
      </c>
      <c r="AE1727" t="s">
        <v>2387</v>
      </c>
      <c r="AF1727">
        <v>53.760000000000005</v>
      </c>
      <c r="AJ1727" t="s">
        <v>462</v>
      </c>
      <c r="AK1727">
        <v>77.740000000000009</v>
      </c>
      <c r="AN1727" t="s">
        <v>2482</v>
      </c>
      <c r="AO1727">
        <v>138.67200000000003</v>
      </c>
      <c r="AQ1727" t="s">
        <v>2482</v>
      </c>
      <c r="AR1727">
        <v>138.67200000000003</v>
      </c>
      <c r="AV1727" t="s">
        <v>2482</v>
      </c>
      <c r="AW1727">
        <v>138.67200000000003</v>
      </c>
      <c r="BM1727" t="s">
        <v>2790</v>
      </c>
      <c r="BN1727" t="s">
        <v>10948</v>
      </c>
      <c r="BO1727" t="s">
        <v>21</v>
      </c>
      <c r="BP1727">
        <v>15.88</v>
      </c>
    </row>
    <row r="1728" spans="1:68" x14ac:dyDescent="0.25">
      <c r="C1728" t="s">
        <v>79</v>
      </c>
      <c r="D1728">
        <v>360.38</v>
      </c>
      <c r="Y1728" t="s">
        <v>3187</v>
      </c>
      <c r="Z1728">
        <v>209.95200000000006</v>
      </c>
      <c r="AB1728" t="s">
        <v>2482</v>
      </c>
      <c r="AC1728">
        <v>138.67200000000003</v>
      </c>
      <c r="AE1728" t="s">
        <v>2905</v>
      </c>
      <c r="AF1728">
        <v>1360.4760000000001</v>
      </c>
      <c r="AJ1728" t="s">
        <v>2482</v>
      </c>
      <c r="AK1728">
        <v>138.67200000000003</v>
      </c>
      <c r="AN1728" t="s">
        <v>3187</v>
      </c>
      <c r="AO1728">
        <v>209.95200000000006</v>
      </c>
      <c r="AQ1728" t="s">
        <v>3187</v>
      </c>
      <c r="AR1728">
        <v>209.95200000000006</v>
      </c>
      <c r="AV1728" t="s">
        <v>3187</v>
      </c>
      <c r="AW1728">
        <v>209.95200000000006</v>
      </c>
      <c r="BM1728" t="s">
        <v>2333</v>
      </c>
      <c r="BN1728" t="s">
        <v>10948</v>
      </c>
      <c r="BO1728" t="s">
        <v>21</v>
      </c>
      <c r="BP1728">
        <v>13.68</v>
      </c>
    </row>
    <row r="1729" spans="1:68" x14ac:dyDescent="0.25">
      <c r="C1729" t="s">
        <v>12</v>
      </c>
      <c r="D1729">
        <v>432.45600000000002</v>
      </c>
      <c r="Y1729" t="s">
        <v>1190</v>
      </c>
      <c r="Z1729">
        <v>85.055999999999997</v>
      </c>
      <c r="AB1729" t="s">
        <v>3187</v>
      </c>
      <c r="AC1729">
        <v>209.95200000000006</v>
      </c>
      <c r="AE1729" t="s">
        <v>187</v>
      </c>
      <c r="AF1729">
        <v>48.93</v>
      </c>
      <c r="AJ1729" t="s">
        <v>3187</v>
      </c>
      <c r="AK1729">
        <v>209.95200000000006</v>
      </c>
      <c r="AN1729" t="s">
        <v>1190</v>
      </c>
      <c r="AO1729">
        <v>85.055999999999997</v>
      </c>
      <c r="AQ1729" t="s">
        <v>1190</v>
      </c>
      <c r="AR1729">
        <v>85.055999999999997</v>
      </c>
      <c r="AV1729" t="s">
        <v>1190</v>
      </c>
      <c r="AW1729">
        <v>85.055999999999997</v>
      </c>
      <c r="BM1729" t="s">
        <v>286</v>
      </c>
      <c r="BN1729" t="s">
        <v>10948</v>
      </c>
      <c r="BO1729" t="s">
        <v>21</v>
      </c>
      <c r="BP1729">
        <v>61.38</v>
      </c>
    </row>
    <row r="1730" spans="1:68" x14ac:dyDescent="0.25">
      <c r="C1730" t="s">
        <v>21</v>
      </c>
      <c r="D1730">
        <v>720.76</v>
      </c>
      <c r="Y1730" t="s">
        <v>2483</v>
      </c>
      <c r="Z1730">
        <v>294.71999999999997</v>
      </c>
      <c r="AB1730" t="s">
        <v>1190</v>
      </c>
      <c r="AC1730">
        <v>85.055999999999997</v>
      </c>
      <c r="AE1730" t="s">
        <v>2718</v>
      </c>
      <c r="AF1730">
        <v>88.073999999999998</v>
      </c>
      <c r="AJ1730" t="s">
        <v>1190</v>
      </c>
      <c r="AK1730">
        <v>85.055999999999997</v>
      </c>
      <c r="AN1730" t="s">
        <v>2483</v>
      </c>
      <c r="AO1730">
        <v>294.71999999999997</v>
      </c>
      <c r="AQ1730" t="s">
        <v>2483</v>
      </c>
      <c r="AR1730">
        <v>294.71999999999997</v>
      </c>
      <c r="AV1730" t="s">
        <v>2483</v>
      </c>
      <c r="AW1730">
        <v>294.71999999999997</v>
      </c>
      <c r="BM1730" t="s">
        <v>168</v>
      </c>
      <c r="BN1730" t="s">
        <v>10948</v>
      </c>
      <c r="BO1730" t="s">
        <v>21</v>
      </c>
      <c r="BP1730">
        <v>51.648000000000003</v>
      </c>
    </row>
    <row r="1731" spans="1:68" x14ac:dyDescent="0.25">
      <c r="A1731" t="s">
        <v>2016</v>
      </c>
      <c r="B1731" t="s">
        <v>10948</v>
      </c>
      <c r="C1731" t="s">
        <v>55</v>
      </c>
      <c r="D1731">
        <v>33.96</v>
      </c>
      <c r="Y1731" t="s">
        <v>153</v>
      </c>
      <c r="Z1731">
        <v>1097.2079999999999</v>
      </c>
      <c r="AB1731" t="s">
        <v>2483</v>
      </c>
      <c r="AC1731">
        <v>294.71999999999997</v>
      </c>
      <c r="AE1731" t="s">
        <v>537</v>
      </c>
      <c r="AF1731">
        <v>354.03200000000004</v>
      </c>
      <c r="AJ1731" t="s">
        <v>2483</v>
      </c>
      <c r="AK1731">
        <v>294.71999999999997</v>
      </c>
      <c r="AN1731" t="s">
        <v>153</v>
      </c>
      <c r="AO1731">
        <v>1097.2079999999999</v>
      </c>
      <c r="AQ1731" t="s">
        <v>153</v>
      </c>
      <c r="AR1731">
        <v>1097.2079999999999</v>
      </c>
      <c r="AV1731" t="s">
        <v>153</v>
      </c>
      <c r="AW1731">
        <v>1097.2079999999999</v>
      </c>
      <c r="BM1731" t="s">
        <v>152</v>
      </c>
      <c r="BN1731" t="s">
        <v>10948</v>
      </c>
      <c r="BO1731" t="s">
        <v>21</v>
      </c>
      <c r="BP1731">
        <v>6.0960000000000001</v>
      </c>
    </row>
    <row r="1732" spans="1:68" x14ac:dyDescent="0.25">
      <c r="A1732" t="s">
        <v>5929</v>
      </c>
      <c r="B1732" t="s">
        <v>10948</v>
      </c>
      <c r="C1732" t="s">
        <v>55</v>
      </c>
      <c r="D1732">
        <v>41.135999999999996</v>
      </c>
      <c r="Y1732" t="s">
        <v>1929</v>
      </c>
      <c r="Z1732">
        <v>538.15199999999993</v>
      </c>
      <c r="AB1732" t="s">
        <v>153</v>
      </c>
      <c r="AC1732">
        <v>1097.2079999999999</v>
      </c>
      <c r="AE1732" t="s">
        <v>552</v>
      </c>
      <c r="AF1732">
        <v>244.40000000000003</v>
      </c>
      <c r="AJ1732" t="s">
        <v>153</v>
      </c>
      <c r="AK1732">
        <v>1097.2079999999999</v>
      </c>
      <c r="AN1732" t="s">
        <v>1929</v>
      </c>
      <c r="AO1732">
        <v>538.15199999999993</v>
      </c>
      <c r="AQ1732" t="s">
        <v>1929</v>
      </c>
      <c r="AR1732">
        <v>538.15199999999993</v>
      </c>
      <c r="AV1732" t="s">
        <v>1929</v>
      </c>
      <c r="AW1732">
        <v>538.15199999999993</v>
      </c>
      <c r="BM1732" t="s">
        <v>1502</v>
      </c>
      <c r="BN1732" t="s">
        <v>10948</v>
      </c>
      <c r="BO1732" t="s">
        <v>21</v>
      </c>
      <c r="BP1732">
        <v>4.1760000000000002</v>
      </c>
    </row>
    <row r="1733" spans="1:68" x14ac:dyDescent="0.25">
      <c r="C1733" t="s">
        <v>79</v>
      </c>
      <c r="D1733">
        <v>108.764</v>
      </c>
      <c r="Y1733" t="s">
        <v>1465</v>
      </c>
      <c r="Z1733">
        <v>155.84399999999999</v>
      </c>
      <c r="AB1733" t="s">
        <v>1929</v>
      </c>
      <c r="AC1733">
        <v>538.15199999999993</v>
      </c>
      <c r="AE1733" t="s">
        <v>1936</v>
      </c>
      <c r="AF1733">
        <v>518</v>
      </c>
      <c r="AJ1733" t="s">
        <v>1929</v>
      </c>
      <c r="AK1733">
        <v>538.15199999999993</v>
      </c>
      <c r="AN1733" t="s">
        <v>1465</v>
      </c>
      <c r="AO1733">
        <v>155.84399999999999</v>
      </c>
      <c r="AQ1733" t="s">
        <v>1465</v>
      </c>
      <c r="AR1733">
        <v>155.84399999999999</v>
      </c>
      <c r="AV1733" t="s">
        <v>1465</v>
      </c>
      <c r="AW1733">
        <v>155.84399999999999</v>
      </c>
      <c r="BM1733" t="s">
        <v>368</v>
      </c>
      <c r="BN1733" t="s">
        <v>10948</v>
      </c>
      <c r="BO1733" t="s">
        <v>21</v>
      </c>
      <c r="BP1733">
        <v>66.751999999999995</v>
      </c>
    </row>
    <row r="1734" spans="1:68" x14ac:dyDescent="0.25">
      <c r="C1734" t="s">
        <v>12</v>
      </c>
      <c r="D1734">
        <v>23.472000000000001</v>
      </c>
      <c r="Y1734" t="s">
        <v>3090</v>
      </c>
      <c r="Z1734">
        <v>499.61599999999999</v>
      </c>
      <c r="AB1734" t="s">
        <v>1465</v>
      </c>
      <c r="AC1734">
        <v>155.84399999999999</v>
      </c>
      <c r="AE1734" t="s">
        <v>2923</v>
      </c>
      <c r="AF1734">
        <v>197.61200000000002</v>
      </c>
      <c r="AJ1734" t="s">
        <v>1465</v>
      </c>
      <c r="AK1734">
        <v>155.84399999999999</v>
      </c>
      <c r="AN1734" t="s">
        <v>3090</v>
      </c>
      <c r="AO1734">
        <v>499.61599999999999</v>
      </c>
      <c r="AQ1734" t="s">
        <v>3090</v>
      </c>
      <c r="AR1734">
        <v>499.61599999999999</v>
      </c>
      <c r="AV1734" t="s">
        <v>3090</v>
      </c>
      <c r="AW1734">
        <v>499.61599999999999</v>
      </c>
      <c r="BM1734" t="s">
        <v>2179</v>
      </c>
      <c r="BN1734" t="s">
        <v>10948</v>
      </c>
      <c r="BO1734" t="s">
        <v>21</v>
      </c>
      <c r="BP1734">
        <v>113.76</v>
      </c>
    </row>
    <row r="1735" spans="1:68" x14ac:dyDescent="0.25">
      <c r="C1735" t="s">
        <v>21</v>
      </c>
      <c r="D1735">
        <v>130.12</v>
      </c>
      <c r="Y1735" t="s">
        <v>1504</v>
      </c>
      <c r="Z1735">
        <v>268.24</v>
      </c>
      <c r="AB1735" t="s">
        <v>3090</v>
      </c>
      <c r="AC1735">
        <v>499.61599999999999</v>
      </c>
      <c r="AE1735" t="s">
        <v>1410</v>
      </c>
      <c r="AF1735">
        <v>13.440000000000001</v>
      </c>
      <c r="AJ1735" t="s">
        <v>3090</v>
      </c>
      <c r="AK1735">
        <v>499.61599999999999</v>
      </c>
      <c r="AN1735" t="s">
        <v>1504</v>
      </c>
      <c r="AO1735">
        <v>268.24</v>
      </c>
      <c r="AQ1735" t="s">
        <v>1504</v>
      </c>
      <c r="AR1735">
        <v>268.24</v>
      </c>
      <c r="AV1735" t="s">
        <v>1504</v>
      </c>
      <c r="AW1735">
        <v>268.24</v>
      </c>
      <c r="BM1735" t="s">
        <v>901</v>
      </c>
      <c r="BN1735" t="s">
        <v>10948</v>
      </c>
      <c r="BO1735" t="s">
        <v>21</v>
      </c>
      <c r="BP1735">
        <v>26.64</v>
      </c>
    </row>
    <row r="1736" spans="1:68" x14ac:dyDescent="0.25">
      <c r="A1736" t="s">
        <v>5927</v>
      </c>
      <c r="B1736" t="s">
        <v>10948</v>
      </c>
      <c r="C1736" t="s">
        <v>12</v>
      </c>
      <c r="D1736">
        <v>17.34</v>
      </c>
      <c r="Y1736" t="s">
        <v>2874</v>
      </c>
      <c r="Z1736">
        <v>417.34</v>
      </c>
      <c r="AB1736" t="s">
        <v>1504</v>
      </c>
      <c r="AC1736">
        <v>268.24</v>
      </c>
      <c r="AE1736" t="s">
        <v>888</v>
      </c>
      <c r="AF1736">
        <v>29.699999999999996</v>
      </c>
      <c r="AJ1736" t="s">
        <v>1504</v>
      </c>
      <c r="AK1736">
        <v>268.24</v>
      </c>
      <c r="AN1736" t="s">
        <v>2874</v>
      </c>
      <c r="AO1736">
        <v>417.34</v>
      </c>
      <c r="AQ1736" t="s">
        <v>2874</v>
      </c>
      <c r="AR1736">
        <v>417.34</v>
      </c>
      <c r="AV1736" t="s">
        <v>2874</v>
      </c>
      <c r="AW1736">
        <v>417.34</v>
      </c>
      <c r="BM1736" t="s">
        <v>1430</v>
      </c>
      <c r="BN1736" t="s">
        <v>10948</v>
      </c>
      <c r="BO1736" t="s">
        <v>21</v>
      </c>
      <c r="BP1736">
        <v>96.08</v>
      </c>
    </row>
    <row r="1737" spans="1:68" x14ac:dyDescent="0.25">
      <c r="C1737" t="s">
        <v>21</v>
      </c>
      <c r="D1737">
        <v>140.42999999999998</v>
      </c>
      <c r="Y1737" t="s">
        <v>2894</v>
      </c>
      <c r="Z1737">
        <v>443.84000000000003</v>
      </c>
      <c r="AB1737" t="s">
        <v>2874</v>
      </c>
      <c r="AC1737">
        <v>417.34</v>
      </c>
      <c r="AE1737" t="s">
        <v>740</v>
      </c>
      <c r="AF1737">
        <v>113.202</v>
      </c>
      <c r="AJ1737" t="s">
        <v>2874</v>
      </c>
      <c r="AK1737">
        <v>417.34</v>
      </c>
      <c r="AN1737" t="s">
        <v>2894</v>
      </c>
      <c r="AO1737">
        <v>443.84000000000003</v>
      </c>
      <c r="AQ1737" t="s">
        <v>2894</v>
      </c>
      <c r="AR1737">
        <v>443.84000000000003</v>
      </c>
      <c r="AV1737" t="s">
        <v>2894</v>
      </c>
      <c r="AW1737">
        <v>443.84000000000003</v>
      </c>
      <c r="BM1737" t="s">
        <v>3006</v>
      </c>
      <c r="BN1737" t="s">
        <v>10948</v>
      </c>
      <c r="BO1737" t="s">
        <v>21</v>
      </c>
      <c r="BP1737">
        <v>111.88800000000001</v>
      </c>
    </row>
    <row r="1738" spans="1:68" x14ac:dyDescent="0.25">
      <c r="A1738" t="s">
        <v>5925</v>
      </c>
      <c r="B1738" t="s">
        <v>10948</v>
      </c>
      <c r="C1738" t="s">
        <v>55</v>
      </c>
      <c r="D1738">
        <v>67.536000000000016</v>
      </c>
      <c r="Y1738" t="s">
        <v>2331</v>
      </c>
      <c r="Z1738">
        <v>615.55200000000002</v>
      </c>
      <c r="AB1738" t="s">
        <v>2894</v>
      </c>
      <c r="AC1738">
        <v>443.84000000000003</v>
      </c>
      <c r="AE1738" t="s">
        <v>1852</v>
      </c>
      <c r="AF1738">
        <v>91.524000000000001</v>
      </c>
      <c r="AJ1738" t="s">
        <v>2894</v>
      </c>
      <c r="AK1738">
        <v>443.84000000000003</v>
      </c>
      <c r="AN1738" t="s">
        <v>2331</v>
      </c>
      <c r="AO1738">
        <v>615.55200000000002</v>
      </c>
      <c r="AQ1738" t="s">
        <v>2331</v>
      </c>
      <c r="AR1738">
        <v>615.55200000000002</v>
      </c>
      <c r="AV1738" t="s">
        <v>2331</v>
      </c>
      <c r="AW1738">
        <v>615.55200000000002</v>
      </c>
      <c r="BM1738" t="s">
        <v>1197</v>
      </c>
      <c r="BN1738" t="s">
        <v>10948</v>
      </c>
      <c r="BO1738" t="s">
        <v>21</v>
      </c>
      <c r="BP1738">
        <v>22.919999999999998</v>
      </c>
    </row>
    <row r="1739" spans="1:68" x14ac:dyDescent="0.25">
      <c r="C1739" t="s">
        <v>79</v>
      </c>
      <c r="D1739">
        <v>65.660000000000011</v>
      </c>
      <c r="Y1739" t="s">
        <v>2113</v>
      </c>
      <c r="Z1739">
        <v>1740.5099999999998</v>
      </c>
      <c r="AB1739" t="s">
        <v>2331</v>
      </c>
      <c r="AC1739">
        <v>615.55200000000002</v>
      </c>
      <c r="AE1739" t="s">
        <v>2876</v>
      </c>
      <c r="AF1739">
        <v>1359.6660000000002</v>
      </c>
      <c r="AJ1739" t="s">
        <v>2331</v>
      </c>
      <c r="AK1739">
        <v>615.55200000000002</v>
      </c>
      <c r="AN1739" t="s">
        <v>2113</v>
      </c>
      <c r="AO1739">
        <v>1740.5099999999998</v>
      </c>
      <c r="AQ1739" t="s">
        <v>2113</v>
      </c>
      <c r="AR1739">
        <v>1740.5099999999998</v>
      </c>
      <c r="AV1739" t="s">
        <v>2113</v>
      </c>
      <c r="AW1739">
        <v>1740.5099999999998</v>
      </c>
      <c r="BO1739" t="s">
        <v>21</v>
      </c>
      <c r="BP1739">
        <v>4912.59</v>
      </c>
    </row>
    <row r="1740" spans="1:68" x14ac:dyDescent="0.25">
      <c r="A1740" t="s">
        <v>5926</v>
      </c>
      <c r="B1740" t="s">
        <v>10948</v>
      </c>
      <c r="C1740" t="s">
        <v>79</v>
      </c>
      <c r="D1740">
        <v>85.92</v>
      </c>
      <c r="Y1740" t="s">
        <v>1234</v>
      </c>
      <c r="Z1740">
        <v>597.06799999999998</v>
      </c>
      <c r="AB1740" t="s">
        <v>2113</v>
      </c>
      <c r="AC1740">
        <v>1740.5099999999998</v>
      </c>
      <c r="AE1740" t="s">
        <v>279</v>
      </c>
      <c r="AF1740">
        <v>64.042000000000002</v>
      </c>
      <c r="AJ1740" t="s">
        <v>2113</v>
      </c>
      <c r="AK1740">
        <v>1740.5099999999998</v>
      </c>
      <c r="AN1740" t="s">
        <v>1234</v>
      </c>
      <c r="AO1740">
        <v>597.06799999999998</v>
      </c>
      <c r="AQ1740" t="s">
        <v>1234</v>
      </c>
      <c r="AR1740">
        <v>597.06799999999998</v>
      </c>
      <c r="AV1740" t="s">
        <v>1234</v>
      </c>
      <c r="AW1740">
        <v>597.06799999999998</v>
      </c>
      <c r="BO1740" t="s">
        <v>21</v>
      </c>
      <c r="BP1740">
        <v>4809.4080000000004</v>
      </c>
    </row>
    <row r="1741" spans="1:68" x14ac:dyDescent="0.25">
      <c r="C1741" t="s">
        <v>12</v>
      </c>
      <c r="D1741">
        <v>12.768000000000001</v>
      </c>
      <c r="Y1741" t="s">
        <v>1237</v>
      </c>
      <c r="Z1741">
        <v>743.43200000000002</v>
      </c>
      <c r="AB1741" t="s">
        <v>1234</v>
      </c>
      <c r="AC1741">
        <v>597.06799999999998</v>
      </c>
      <c r="AE1741" t="s">
        <v>1594</v>
      </c>
      <c r="AF1741">
        <v>46.376000000000005</v>
      </c>
      <c r="AJ1741" t="s">
        <v>1234</v>
      </c>
      <c r="AK1741">
        <v>597.06799999999998</v>
      </c>
      <c r="AN1741" t="s">
        <v>1237</v>
      </c>
      <c r="AO1741">
        <v>743.43200000000002</v>
      </c>
      <c r="AQ1741" t="s">
        <v>1237</v>
      </c>
      <c r="AR1741">
        <v>743.43200000000002</v>
      </c>
      <c r="AV1741" t="s">
        <v>1237</v>
      </c>
      <c r="AW1741">
        <v>743.43200000000002</v>
      </c>
      <c r="BO1741" t="s">
        <v>21</v>
      </c>
      <c r="BP1741">
        <v>4119.84</v>
      </c>
    </row>
    <row r="1742" spans="1:68" x14ac:dyDescent="0.25">
      <c r="A1742" t="s">
        <v>5931</v>
      </c>
      <c r="B1742" t="s">
        <v>10948</v>
      </c>
      <c r="C1742" t="s">
        <v>55</v>
      </c>
      <c r="D1742">
        <v>30.792000000000002</v>
      </c>
      <c r="Y1742" t="s">
        <v>3131</v>
      </c>
      <c r="Z1742">
        <v>573.64800000000002</v>
      </c>
      <c r="AB1742" t="s">
        <v>1237</v>
      </c>
      <c r="AC1742">
        <v>743.43200000000002</v>
      </c>
      <c r="AE1742" t="s">
        <v>3135</v>
      </c>
      <c r="AF1742">
        <v>428.74999999999994</v>
      </c>
      <c r="AJ1742" t="s">
        <v>1237</v>
      </c>
      <c r="AK1742">
        <v>743.43200000000002</v>
      </c>
      <c r="AN1742" t="s">
        <v>3131</v>
      </c>
      <c r="AO1742">
        <v>573.64800000000002</v>
      </c>
      <c r="AQ1742" t="s">
        <v>3131</v>
      </c>
      <c r="AR1742">
        <v>573.64800000000002</v>
      </c>
      <c r="AV1742" t="s">
        <v>3131</v>
      </c>
      <c r="AW1742">
        <v>573.64800000000002</v>
      </c>
      <c r="BO1742" t="s">
        <v>21</v>
      </c>
      <c r="BP1742">
        <v>3339.2</v>
      </c>
    </row>
    <row r="1743" spans="1:68" x14ac:dyDescent="0.25">
      <c r="C1743" t="s">
        <v>79</v>
      </c>
      <c r="D1743">
        <v>63.68</v>
      </c>
      <c r="Y1743" t="s">
        <v>134</v>
      </c>
      <c r="Z1743">
        <v>1696.9860000000001</v>
      </c>
      <c r="AB1743" t="s">
        <v>3131</v>
      </c>
      <c r="AC1743">
        <v>573.64800000000002</v>
      </c>
      <c r="AE1743" t="s">
        <v>31</v>
      </c>
      <c r="AF1743">
        <v>1115.9199999999998</v>
      </c>
      <c r="AJ1743" t="s">
        <v>3131</v>
      </c>
      <c r="AK1743">
        <v>573.64800000000002</v>
      </c>
      <c r="AN1743" t="s">
        <v>134</v>
      </c>
      <c r="AO1743">
        <v>1696.9860000000001</v>
      </c>
      <c r="AQ1743" t="s">
        <v>134</v>
      </c>
      <c r="AR1743">
        <v>1696.9860000000001</v>
      </c>
      <c r="AV1743" t="s">
        <v>134</v>
      </c>
      <c r="AW1743">
        <v>1696.9860000000001</v>
      </c>
      <c r="BO1743" t="s">
        <v>21</v>
      </c>
      <c r="BP1743">
        <v>2887.0560000000005</v>
      </c>
    </row>
    <row r="1744" spans="1:68" x14ac:dyDescent="0.25">
      <c r="A1744" t="s">
        <v>5930</v>
      </c>
      <c r="B1744" t="s">
        <v>10948</v>
      </c>
      <c r="C1744" t="s">
        <v>79</v>
      </c>
      <c r="D1744">
        <v>8.67</v>
      </c>
      <c r="Y1744" t="s">
        <v>451</v>
      </c>
      <c r="Z1744">
        <v>79.056000000000012</v>
      </c>
      <c r="AB1744" t="s">
        <v>134</v>
      </c>
      <c r="AC1744">
        <v>1696.9860000000001</v>
      </c>
      <c r="AE1744" t="s">
        <v>594</v>
      </c>
      <c r="AF1744">
        <v>139.44</v>
      </c>
      <c r="AJ1744" t="s">
        <v>134</v>
      </c>
      <c r="AK1744">
        <v>1696.9860000000001</v>
      </c>
      <c r="AN1744" t="s">
        <v>451</v>
      </c>
      <c r="AO1744">
        <v>79.056000000000012</v>
      </c>
      <c r="AQ1744" t="s">
        <v>451</v>
      </c>
      <c r="AR1744">
        <v>79.056000000000012</v>
      </c>
      <c r="AV1744" t="s">
        <v>451</v>
      </c>
      <c r="AW1744">
        <v>79.056000000000012</v>
      </c>
      <c r="BO1744" t="s">
        <v>21</v>
      </c>
      <c r="BP1744">
        <v>2360.232</v>
      </c>
    </row>
    <row r="1745" spans="1:68" x14ac:dyDescent="0.25">
      <c r="A1745" t="s">
        <v>104</v>
      </c>
      <c r="B1745" t="s">
        <v>10948</v>
      </c>
      <c r="C1745" t="s">
        <v>55</v>
      </c>
      <c r="D1745">
        <v>119.86400000000002</v>
      </c>
      <c r="Y1745" t="s">
        <v>2799</v>
      </c>
      <c r="Z1745">
        <v>136.34400000000002</v>
      </c>
      <c r="AB1745" t="s">
        <v>451</v>
      </c>
      <c r="AC1745">
        <v>79.056000000000012</v>
      </c>
      <c r="AE1745" t="s">
        <v>2659</v>
      </c>
      <c r="AF1745">
        <v>54.936</v>
      </c>
      <c r="AJ1745" t="s">
        <v>451</v>
      </c>
      <c r="AK1745">
        <v>79.056000000000012</v>
      </c>
      <c r="AN1745" t="s">
        <v>2799</v>
      </c>
      <c r="AO1745">
        <v>136.34400000000002</v>
      </c>
      <c r="AQ1745" t="s">
        <v>2799</v>
      </c>
      <c r="AR1745">
        <v>136.34400000000002</v>
      </c>
      <c r="AV1745" t="s">
        <v>2799</v>
      </c>
      <c r="AW1745">
        <v>136.34400000000002</v>
      </c>
      <c r="BO1745" t="s">
        <v>21</v>
      </c>
      <c r="BP1745">
        <v>2199.9560000000001</v>
      </c>
    </row>
    <row r="1746" spans="1:68" x14ac:dyDescent="0.25">
      <c r="C1746" t="s">
        <v>79</v>
      </c>
      <c r="D1746">
        <v>64.847999999999999</v>
      </c>
      <c r="Y1746" t="s">
        <v>679</v>
      </c>
      <c r="Z1746">
        <v>149.85000000000002</v>
      </c>
      <c r="AB1746" t="s">
        <v>2799</v>
      </c>
      <c r="AC1746">
        <v>136.34400000000002</v>
      </c>
      <c r="AE1746" t="s">
        <v>572</v>
      </c>
      <c r="AF1746">
        <v>225</v>
      </c>
      <c r="AJ1746" t="s">
        <v>2799</v>
      </c>
      <c r="AK1746">
        <v>136.34400000000002</v>
      </c>
      <c r="AN1746" t="s">
        <v>679</v>
      </c>
      <c r="AO1746">
        <v>149.85000000000002</v>
      </c>
      <c r="AQ1746" t="s">
        <v>679</v>
      </c>
      <c r="AR1746">
        <v>149.85000000000002</v>
      </c>
      <c r="AV1746" t="s">
        <v>679</v>
      </c>
      <c r="AW1746">
        <v>149.85000000000002</v>
      </c>
      <c r="BO1746" t="s">
        <v>21</v>
      </c>
      <c r="BP1746">
        <v>2007.306</v>
      </c>
    </row>
    <row r="1747" spans="1:68" x14ac:dyDescent="0.25">
      <c r="C1747" t="s">
        <v>12</v>
      </c>
      <c r="D1747">
        <v>11.34</v>
      </c>
      <c r="Y1747" t="s">
        <v>1782</v>
      </c>
      <c r="Z1747">
        <v>114.54</v>
      </c>
      <c r="AB1747" t="s">
        <v>679</v>
      </c>
      <c r="AC1747">
        <v>149.85000000000002</v>
      </c>
      <c r="AE1747" t="s">
        <v>1497</v>
      </c>
      <c r="AF1747">
        <v>270.84000000000003</v>
      </c>
      <c r="AJ1747" t="s">
        <v>679</v>
      </c>
      <c r="AK1747">
        <v>149.85000000000002</v>
      </c>
      <c r="AN1747" t="s">
        <v>1782</v>
      </c>
      <c r="AO1747">
        <v>114.54</v>
      </c>
      <c r="AQ1747" t="s">
        <v>1782</v>
      </c>
      <c r="AR1747">
        <v>114.54</v>
      </c>
      <c r="AV1747" t="s">
        <v>1782</v>
      </c>
      <c r="AW1747">
        <v>114.54</v>
      </c>
      <c r="BO1747" t="s">
        <v>21</v>
      </c>
      <c r="BP1747">
        <v>1988.6399999999999</v>
      </c>
    </row>
    <row r="1748" spans="1:68" x14ac:dyDescent="0.25">
      <c r="C1748" t="s">
        <v>21</v>
      </c>
      <c r="D1748">
        <v>31.560000000000002</v>
      </c>
      <c r="Y1748" t="s">
        <v>378</v>
      </c>
      <c r="Z1748">
        <v>164.32799999999997</v>
      </c>
      <c r="AB1748" t="s">
        <v>1782</v>
      </c>
      <c r="AC1748">
        <v>114.54</v>
      </c>
      <c r="AE1748" t="s">
        <v>261</v>
      </c>
      <c r="AF1748">
        <v>87.52000000000001</v>
      </c>
      <c r="AJ1748" t="s">
        <v>1782</v>
      </c>
      <c r="AK1748">
        <v>114.54</v>
      </c>
      <c r="AN1748" t="s">
        <v>378</v>
      </c>
      <c r="AO1748">
        <v>164.32799999999997</v>
      </c>
      <c r="AQ1748" t="s">
        <v>378</v>
      </c>
      <c r="AR1748">
        <v>164.32799999999997</v>
      </c>
      <c r="AV1748" t="s">
        <v>378</v>
      </c>
      <c r="AW1748">
        <v>164.32799999999997</v>
      </c>
      <c r="BO1748" t="s">
        <v>21</v>
      </c>
      <c r="BP1748">
        <v>1747.25</v>
      </c>
    </row>
    <row r="1749" spans="1:68" x14ac:dyDescent="0.25">
      <c r="A1749" t="s">
        <v>5923</v>
      </c>
      <c r="B1749" t="s">
        <v>10948</v>
      </c>
      <c r="C1749" t="s">
        <v>12</v>
      </c>
      <c r="D1749">
        <v>30.975999999999999</v>
      </c>
      <c r="Y1749" t="s">
        <v>642</v>
      </c>
      <c r="Z1749">
        <v>49.708000000000006</v>
      </c>
      <c r="AB1749" t="s">
        <v>378</v>
      </c>
      <c r="AC1749">
        <v>164.32799999999997</v>
      </c>
      <c r="AE1749" t="s">
        <v>396</v>
      </c>
      <c r="AF1749">
        <v>227.94</v>
      </c>
      <c r="AJ1749" t="s">
        <v>378</v>
      </c>
      <c r="AK1749">
        <v>164.32799999999997</v>
      </c>
      <c r="AN1749" t="s">
        <v>642</v>
      </c>
      <c r="AO1749">
        <v>49.708000000000006</v>
      </c>
      <c r="AQ1749" t="s">
        <v>642</v>
      </c>
      <c r="AR1749">
        <v>49.708000000000006</v>
      </c>
      <c r="AV1749" t="s">
        <v>642</v>
      </c>
      <c r="AW1749">
        <v>49.708000000000006</v>
      </c>
      <c r="BO1749" t="s">
        <v>21</v>
      </c>
      <c r="BP1749">
        <v>1684.7520000000002</v>
      </c>
    </row>
    <row r="1750" spans="1:68" x14ac:dyDescent="0.25">
      <c r="A1750" t="s">
        <v>124</v>
      </c>
      <c r="B1750" t="s">
        <v>10948</v>
      </c>
      <c r="C1750" t="s">
        <v>79</v>
      </c>
      <c r="D1750">
        <v>284.08000000000004</v>
      </c>
      <c r="Y1750" t="s">
        <v>3245</v>
      </c>
      <c r="Z1750">
        <v>755.91200000000003</v>
      </c>
      <c r="AB1750" t="s">
        <v>642</v>
      </c>
      <c r="AC1750">
        <v>49.708000000000006</v>
      </c>
      <c r="AE1750" t="s">
        <v>284</v>
      </c>
      <c r="AF1750">
        <v>87.690000000000012</v>
      </c>
      <c r="AJ1750" t="s">
        <v>642</v>
      </c>
      <c r="AK1750">
        <v>49.708000000000006</v>
      </c>
      <c r="AN1750" t="s">
        <v>3245</v>
      </c>
      <c r="AO1750">
        <v>755.91200000000003</v>
      </c>
      <c r="AQ1750" t="s">
        <v>3245</v>
      </c>
      <c r="AR1750">
        <v>755.91200000000003</v>
      </c>
      <c r="AV1750" t="s">
        <v>3245</v>
      </c>
      <c r="AW1750">
        <v>755.91200000000003</v>
      </c>
      <c r="BO1750" t="s">
        <v>21</v>
      </c>
      <c r="BP1750">
        <v>1649.95</v>
      </c>
    </row>
    <row r="1751" spans="1:68" x14ac:dyDescent="0.25">
      <c r="C1751" t="s">
        <v>12</v>
      </c>
      <c r="D1751">
        <v>85.224000000000004</v>
      </c>
      <c r="Y1751" t="s">
        <v>1928</v>
      </c>
      <c r="Z1751">
        <v>97.608000000000004</v>
      </c>
      <c r="AB1751" t="s">
        <v>3245</v>
      </c>
      <c r="AC1751">
        <v>755.91200000000003</v>
      </c>
      <c r="AE1751" t="s">
        <v>738</v>
      </c>
      <c r="AF1751">
        <v>822.73799999999994</v>
      </c>
      <c r="AJ1751" t="s">
        <v>3245</v>
      </c>
      <c r="AK1751">
        <v>755.91200000000003</v>
      </c>
      <c r="AN1751" t="s">
        <v>1928</v>
      </c>
      <c r="AO1751">
        <v>97.608000000000004</v>
      </c>
      <c r="AQ1751" t="s">
        <v>1928</v>
      </c>
      <c r="AR1751">
        <v>97.608000000000004</v>
      </c>
      <c r="AV1751" t="s">
        <v>1928</v>
      </c>
      <c r="AW1751">
        <v>97.608000000000004</v>
      </c>
      <c r="BO1751" t="s">
        <v>21</v>
      </c>
      <c r="BP1751">
        <v>1499.95</v>
      </c>
    </row>
    <row r="1752" spans="1:68" x14ac:dyDescent="0.25">
      <c r="A1752" t="s">
        <v>624</v>
      </c>
      <c r="B1752" t="s">
        <v>10948</v>
      </c>
      <c r="C1752" t="s">
        <v>55</v>
      </c>
      <c r="D1752">
        <v>41.92</v>
      </c>
      <c r="Y1752" t="s">
        <v>2978</v>
      </c>
      <c r="Z1752">
        <v>47.08</v>
      </c>
      <c r="AB1752" t="s">
        <v>1928</v>
      </c>
      <c r="AC1752">
        <v>97.608000000000004</v>
      </c>
      <c r="AE1752" t="s">
        <v>993</v>
      </c>
      <c r="AF1752">
        <v>1051.7760000000001</v>
      </c>
      <c r="AJ1752" t="s">
        <v>1928</v>
      </c>
      <c r="AK1752">
        <v>97.608000000000004</v>
      </c>
      <c r="AN1752" t="s">
        <v>2978</v>
      </c>
      <c r="AO1752">
        <v>47.08</v>
      </c>
      <c r="AQ1752" t="s">
        <v>2978</v>
      </c>
      <c r="AR1752">
        <v>47.08</v>
      </c>
      <c r="AV1752" t="s">
        <v>2978</v>
      </c>
      <c r="AW1752">
        <v>47.08</v>
      </c>
      <c r="BO1752" t="s">
        <v>21</v>
      </c>
      <c r="BP1752">
        <v>1403.9200000000003</v>
      </c>
    </row>
    <row r="1753" spans="1:68" x14ac:dyDescent="0.25">
      <c r="C1753" t="s">
        <v>12</v>
      </c>
      <c r="D1753">
        <v>73.36</v>
      </c>
      <c r="Y1753" t="s">
        <v>1098</v>
      </c>
      <c r="Z1753">
        <v>84.480000000000018</v>
      </c>
      <c r="AB1753" t="s">
        <v>2978</v>
      </c>
      <c r="AC1753">
        <v>47.08</v>
      </c>
      <c r="AE1753" t="s">
        <v>1409</v>
      </c>
      <c r="AF1753">
        <v>1990.6420000000001</v>
      </c>
      <c r="AJ1753" t="s">
        <v>2978</v>
      </c>
      <c r="AK1753">
        <v>47.08</v>
      </c>
      <c r="AN1753" t="s">
        <v>1098</v>
      </c>
      <c r="AO1753">
        <v>84.480000000000018</v>
      </c>
      <c r="AQ1753" t="s">
        <v>1098</v>
      </c>
      <c r="AR1753">
        <v>84.480000000000018</v>
      </c>
      <c r="AV1753" t="s">
        <v>1098</v>
      </c>
      <c r="AW1753">
        <v>84.480000000000018</v>
      </c>
      <c r="BO1753" t="s">
        <v>21</v>
      </c>
      <c r="BP1753">
        <v>1352.19</v>
      </c>
    </row>
    <row r="1754" spans="1:68" x14ac:dyDescent="0.25">
      <c r="C1754" t="s">
        <v>21</v>
      </c>
      <c r="D1754">
        <v>16.768000000000001</v>
      </c>
      <c r="Y1754" t="s">
        <v>2238</v>
      </c>
      <c r="Z1754">
        <v>182.72000000000003</v>
      </c>
      <c r="AB1754" t="s">
        <v>1098</v>
      </c>
      <c r="AC1754">
        <v>84.480000000000018</v>
      </c>
      <c r="AE1754" t="s">
        <v>2724</v>
      </c>
      <c r="AF1754">
        <v>270.24800000000005</v>
      </c>
      <c r="AJ1754" t="s">
        <v>1098</v>
      </c>
      <c r="AK1754">
        <v>84.480000000000018</v>
      </c>
      <c r="AN1754" t="s">
        <v>2238</v>
      </c>
      <c r="AO1754">
        <v>182.72000000000003</v>
      </c>
      <c r="AQ1754" t="s">
        <v>2238</v>
      </c>
      <c r="AR1754">
        <v>182.72000000000003</v>
      </c>
      <c r="AV1754" t="s">
        <v>2238</v>
      </c>
      <c r="AW1754">
        <v>182.72000000000003</v>
      </c>
      <c r="BO1754" t="s">
        <v>21</v>
      </c>
      <c r="BP1754">
        <v>1352.0320000000002</v>
      </c>
    </row>
    <row r="1755" spans="1:68" x14ac:dyDescent="0.25">
      <c r="A1755" t="s">
        <v>2581</v>
      </c>
      <c r="B1755" t="s">
        <v>10948</v>
      </c>
      <c r="C1755" t="s">
        <v>55</v>
      </c>
      <c r="D1755">
        <v>12.672000000000001</v>
      </c>
      <c r="Y1755" t="s">
        <v>2697</v>
      </c>
      <c r="Z1755">
        <v>89.7</v>
      </c>
      <c r="AB1755" t="s">
        <v>2238</v>
      </c>
      <c r="AC1755">
        <v>182.72000000000003</v>
      </c>
      <c r="AE1755" t="s">
        <v>2508</v>
      </c>
      <c r="AF1755">
        <v>7730.1959999999999</v>
      </c>
      <c r="AJ1755" t="s">
        <v>2238</v>
      </c>
      <c r="AK1755">
        <v>182.72000000000003</v>
      </c>
      <c r="AN1755" t="s">
        <v>2697</v>
      </c>
      <c r="AO1755">
        <v>89.7</v>
      </c>
      <c r="AQ1755" t="s">
        <v>2697</v>
      </c>
      <c r="AR1755">
        <v>89.7</v>
      </c>
      <c r="AV1755" t="s">
        <v>2697</v>
      </c>
      <c r="AW1755">
        <v>89.7</v>
      </c>
      <c r="BO1755" t="s">
        <v>21</v>
      </c>
      <c r="BP1755">
        <v>1293.4879999999998</v>
      </c>
    </row>
    <row r="1756" spans="1:68" x14ac:dyDescent="0.25">
      <c r="A1756" t="s">
        <v>2211</v>
      </c>
      <c r="B1756" t="s">
        <v>10948</v>
      </c>
      <c r="C1756" t="s">
        <v>21</v>
      </c>
      <c r="D1756">
        <v>28.799999999999997</v>
      </c>
      <c r="Y1756" t="s">
        <v>46</v>
      </c>
      <c r="Z1756">
        <v>95.904000000000039</v>
      </c>
      <c r="AB1756" t="s">
        <v>2697</v>
      </c>
      <c r="AC1756">
        <v>89.7</v>
      </c>
      <c r="AE1756" t="s">
        <v>1660</v>
      </c>
      <c r="AF1756">
        <v>40.896000000000001</v>
      </c>
      <c r="AJ1756" t="s">
        <v>2697</v>
      </c>
      <c r="AK1756">
        <v>89.7</v>
      </c>
      <c r="AN1756" t="s">
        <v>46</v>
      </c>
      <c r="AO1756">
        <v>95.904000000000039</v>
      </c>
      <c r="AQ1756" t="s">
        <v>46</v>
      </c>
      <c r="AR1756">
        <v>95.904000000000039</v>
      </c>
      <c r="AV1756" t="s">
        <v>46</v>
      </c>
      <c r="AW1756">
        <v>95.904000000000039</v>
      </c>
      <c r="BO1756" t="s">
        <v>21</v>
      </c>
      <c r="BP1756">
        <v>1279.165</v>
      </c>
    </row>
    <row r="1757" spans="1:68" x14ac:dyDescent="0.25">
      <c r="A1757" t="s">
        <v>3211</v>
      </c>
      <c r="B1757" t="s">
        <v>10948</v>
      </c>
      <c r="C1757" t="s">
        <v>79</v>
      </c>
      <c r="D1757">
        <v>8.0960000000000001</v>
      </c>
      <c r="Y1757" t="s">
        <v>1188</v>
      </c>
      <c r="Z1757">
        <v>32.400000000000006</v>
      </c>
      <c r="AB1757" t="s">
        <v>46</v>
      </c>
      <c r="AC1757">
        <v>95.904000000000039</v>
      </c>
      <c r="AE1757" t="s">
        <v>1397</v>
      </c>
      <c r="AF1757">
        <v>80.936000000000007</v>
      </c>
      <c r="AJ1757" t="s">
        <v>46</v>
      </c>
      <c r="AK1757">
        <v>95.904000000000039</v>
      </c>
      <c r="AN1757" t="s">
        <v>1188</v>
      </c>
      <c r="AO1757">
        <v>32.400000000000006</v>
      </c>
      <c r="AQ1757" t="s">
        <v>1188</v>
      </c>
      <c r="AR1757">
        <v>32.400000000000006</v>
      </c>
      <c r="AV1757" t="s">
        <v>1188</v>
      </c>
      <c r="AW1757">
        <v>32.400000000000006</v>
      </c>
      <c r="BO1757" t="s">
        <v>21</v>
      </c>
      <c r="BP1757">
        <v>1121.568</v>
      </c>
    </row>
    <row r="1758" spans="1:68" x14ac:dyDescent="0.25">
      <c r="A1758" t="s">
        <v>531</v>
      </c>
      <c r="B1758" t="s">
        <v>10948</v>
      </c>
      <c r="C1758" t="s">
        <v>21</v>
      </c>
      <c r="D1758">
        <v>15.260000000000002</v>
      </c>
      <c r="Y1758" t="s">
        <v>2504</v>
      </c>
      <c r="Z1758">
        <v>133.6</v>
      </c>
      <c r="AB1758" t="s">
        <v>1188</v>
      </c>
      <c r="AC1758">
        <v>32.400000000000006</v>
      </c>
      <c r="AE1758" t="s">
        <v>2938</v>
      </c>
      <c r="AF1758">
        <v>223.44</v>
      </c>
      <c r="AJ1758" t="s">
        <v>1188</v>
      </c>
      <c r="AK1758">
        <v>32.400000000000006</v>
      </c>
      <c r="AN1758" t="s">
        <v>2504</v>
      </c>
      <c r="AO1758">
        <v>133.6</v>
      </c>
      <c r="AQ1758" t="s">
        <v>2504</v>
      </c>
      <c r="AR1758">
        <v>133.6</v>
      </c>
      <c r="AV1758" t="s">
        <v>2504</v>
      </c>
      <c r="AW1758">
        <v>133.6</v>
      </c>
      <c r="BO1758" t="s">
        <v>21</v>
      </c>
      <c r="BP1758">
        <v>1117.92</v>
      </c>
    </row>
    <row r="1759" spans="1:68" x14ac:dyDescent="0.25">
      <c r="A1759" t="s">
        <v>84</v>
      </c>
      <c r="B1759" t="s">
        <v>10948</v>
      </c>
      <c r="C1759" t="s">
        <v>55</v>
      </c>
      <c r="D1759">
        <v>20.195999999999998</v>
      </c>
      <c r="Y1759" t="s">
        <v>3041</v>
      </c>
      <c r="Z1759">
        <v>92.480000000000018</v>
      </c>
      <c r="AB1759" t="s">
        <v>2504</v>
      </c>
      <c r="AC1759">
        <v>133.6</v>
      </c>
      <c r="AE1759" t="s">
        <v>2971</v>
      </c>
      <c r="AF1759">
        <v>132.88800000000001</v>
      </c>
      <c r="AJ1759" t="s">
        <v>2504</v>
      </c>
      <c r="AK1759">
        <v>133.6</v>
      </c>
      <c r="AN1759" t="s">
        <v>3041</v>
      </c>
      <c r="AO1759">
        <v>92.480000000000018</v>
      </c>
      <c r="AQ1759" t="s">
        <v>3041</v>
      </c>
      <c r="AR1759">
        <v>92.480000000000018</v>
      </c>
      <c r="AV1759" t="s">
        <v>3041</v>
      </c>
      <c r="AW1759">
        <v>92.480000000000018</v>
      </c>
      <c r="BO1759" t="s">
        <v>21</v>
      </c>
      <c r="BP1759">
        <v>1101.48</v>
      </c>
    </row>
    <row r="1760" spans="1:68" x14ac:dyDescent="0.25">
      <c r="C1760" t="s">
        <v>21</v>
      </c>
      <c r="D1760">
        <v>14.256000000000002</v>
      </c>
      <c r="Y1760" t="s">
        <v>1781</v>
      </c>
      <c r="Z1760">
        <v>879.83200000000011</v>
      </c>
      <c r="AB1760" t="s">
        <v>3041</v>
      </c>
      <c r="AC1760">
        <v>92.480000000000018</v>
      </c>
      <c r="AE1760" t="s">
        <v>2325</v>
      </c>
      <c r="AF1760">
        <v>172.67199999999997</v>
      </c>
      <c r="AJ1760" t="s">
        <v>3041</v>
      </c>
      <c r="AK1760">
        <v>92.480000000000018</v>
      </c>
      <c r="AN1760" t="s">
        <v>1781</v>
      </c>
      <c r="AO1760">
        <v>879.83200000000011</v>
      </c>
      <c r="AQ1760" t="s">
        <v>1781</v>
      </c>
      <c r="AR1760">
        <v>879.83200000000011</v>
      </c>
      <c r="AV1760" t="s">
        <v>1781</v>
      </c>
      <c r="AW1760">
        <v>879.83200000000011</v>
      </c>
      <c r="BO1760" t="s">
        <v>21</v>
      </c>
      <c r="BP1760">
        <v>1091.1680000000001</v>
      </c>
    </row>
    <row r="1761" spans="1:68" x14ac:dyDescent="0.25">
      <c r="A1761" t="s">
        <v>2055</v>
      </c>
      <c r="B1761" t="s">
        <v>10948</v>
      </c>
      <c r="C1761" t="s">
        <v>79</v>
      </c>
      <c r="D1761">
        <v>25.44</v>
      </c>
      <c r="Y1761" t="s">
        <v>957</v>
      </c>
      <c r="Z1761">
        <v>109.56800000000001</v>
      </c>
      <c r="AB1761" t="s">
        <v>1781</v>
      </c>
      <c r="AC1761">
        <v>879.83200000000011</v>
      </c>
      <c r="AE1761" t="s">
        <v>2996</v>
      </c>
      <c r="AF1761">
        <v>94.928000000000011</v>
      </c>
      <c r="AJ1761" t="s">
        <v>1781</v>
      </c>
      <c r="AK1761">
        <v>879.83200000000011</v>
      </c>
      <c r="AN1761" t="s">
        <v>957</v>
      </c>
      <c r="AO1761">
        <v>109.56800000000001</v>
      </c>
      <c r="AQ1761" t="s">
        <v>957</v>
      </c>
      <c r="AR1761">
        <v>109.56800000000001</v>
      </c>
      <c r="AV1761" t="s">
        <v>957</v>
      </c>
      <c r="AW1761">
        <v>109.56800000000001</v>
      </c>
      <c r="BO1761" t="s">
        <v>21</v>
      </c>
      <c r="BP1761">
        <v>1085.42</v>
      </c>
    </row>
    <row r="1762" spans="1:68" x14ac:dyDescent="0.25">
      <c r="A1762" t="s">
        <v>1570</v>
      </c>
      <c r="B1762" t="s">
        <v>10948</v>
      </c>
      <c r="C1762" t="s">
        <v>55</v>
      </c>
      <c r="D1762">
        <v>5.28</v>
      </c>
      <c r="Y1762" t="s">
        <v>1597</v>
      </c>
      <c r="Z1762">
        <v>77.087999999999994</v>
      </c>
      <c r="AB1762" t="s">
        <v>957</v>
      </c>
      <c r="AC1762">
        <v>109.56800000000001</v>
      </c>
      <c r="AE1762" t="s">
        <v>1624</v>
      </c>
      <c r="AF1762">
        <v>227.04</v>
      </c>
      <c r="AJ1762" t="s">
        <v>957</v>
      </c>
      <c r="AK1762">
        <v>109.56800000000001</v>
      </c>
      <c r="AN1762" t="s">
        <v>1597</v>
      </c>
      <c r="AO1762">
        <v>77.087999999999994</v>
      </c>
      <c r="AQ1762" t="s">
        <v>1597</v>
      </c>
      <c r="AR1762">
        <v>77.087999999999994</v>
      </c>
      <c r="AV1762" t="s">
        <v>1597</v>
      </c>
      <c r="AW1762">
        <v>77.087999999999994</v>
      </c>
      <c r="BO1762" t="s">
        <v>21</v>
      </c>
      <c r="BP1762">
        <v>1082.3119999999999</v>
      </c>
    </row>
    <row r="1763" spans="1:68" x14ac:dyDescent="0.25">
      <c r="C1763" t="s">
        <v>21</v>
      </c>
      <c r="D1763">
        <v>2.3760000000000003</v>
      </c>
      <c r="Y1763" t="s">
        <v>686</v>
      </c>
      <c r="Z1763">
        <v>721.74400000000003</v>
      </c>
      <c r="AB1763" t="s">
        <v>1597</v>
      </c>
      <c r="AC1763">
        <v>77.087999999999994</v>
      </c>
      <c r="AE1763" t="s">
        <v>2167</v>
      </c>
      <c r="AF1763">
        <v>72.848000000000013</v>
      </c>
      <c r="AJ1763" t="s">
        <v>1597</v>
      </c>
      <c r="AK1763">
        <v>77.087999999999994</v>
      </c>
      <c r="AN1763" t="s">
        <v>686</v>
      </c>
      <c r="AO1763">
        <v>721.74400000000003</v>
      </c>
      <c r="AQ1763" t="s">
        <v>686</v>
      </c>
      <c r="AR1763">
        <v>721.74400000000003</v>
      </c>
      <c r="AV1763" t="s">
        <v>686</v>
      </c>
      <c r="AW1763">
        <v>721.74400000000003</v>
      </c>
      <c r="BO1763" t="s">
        <v>21</v>
      </c>
      <c r="BP1763">
        <v>1049.2</v>
      </c>
    </row>
    <row r="1764" spans="1:68" x14ac:dyDescent="0.25">
      <c r="A1764" t="s">
        <v>1151</v>
      </c>
      <c r="B1764" t="s">
        <v>10948</v>
      </c>
      <c r="C1764" t="s">
        <v>21</v>
      </c>
      <c r="D1764">
        <v>158.13</v>
      </c>
      <c r="Y1764" t="s">
        <v>2826</v>
      </c>
      <c r="Z1764">
        <v>56.21200000000001</v>
      </c>
      <c r="AB1764" t="s">
        <v>686</v>
      </c>
      <c r="AC1764">
        <v>721.74400000000003</v>
      </c>
      <c r="AE1764" t="s">
        <v>1900</v>
      </c>
      <c r="AF1764">
        <v>93.984000000000009</v>
      </c>
      <c r="AJ1764" t="s">
        <v>686</v>
      </c>
      <c r="AK1764">
        <v>721.74400000000003</v>
      </c>
      <c r="AN1764" t="s">
        <v>2826</v>
      </c>
      <c r="AO1764">
        <v>56.21200000000001</v>
      </c>
      <c r="AQ1764" t="s">
        <v>2826</v>
      </c>
      <c r="AR1764">
        <v>56.21200000000001</v>
      </c>
      <c r="AV1764" t="s">
        <v>2826</v>
      </c>
      <c r="AW1764">
        <v>56.21200000000001</v>
      </c>
      <c r="BO1764" t="s">
        <v>21</v>
      </c>
      <c r="BP1764">
        <v>1016.792</v>
      </c>
    </row>
    <row r="1765" spans="1:68" x14ac:dyDescent="0.25">
      <c r="A1765" t="s">
        <v>225</v>
      </c>
      <c r="B1765" t="s">
        <v>10948</v>
      </c>
      <c r="C1765" t="s">
        <v>55</v>
      </c>
      <c r="D1765">
        <v>21.93</v>
      </c>
      <c r="Y1765" t="s">
        <v>3043</v>
      </c>
      <c r="Z1765">
        <v>79.056000000000012</v>
      </c>
      <c r="AB1765" t="s">
        <v>2826</v>
      </c>
      <c r="AC1765">
        <v>56.21200000000001</v>
      </c>
      <c r="AE1765" t="s">
        <v>2348</v>
      </c>
      <c r="AF1765">
        <v>76.649999999999991</v>
      </c>
      <c r="AJ1765" t="s">
        <v>2826</v>
      </c>
      <c r="AK1765">
        <v>56.21200000000001</v>
      </c>
      <c r="AN1765" t="s">
        <v>3043</v>
      </c>
      <c r="AO1765">
        <v>79.056000000000012</v>
      </c>
      <c r="AQ1765" t="s">
        <v>3043</v>
      </c>
      <c r="AR1765">
        <v>79.056000000000012</v>
      </c>
      <c r="AV1765" t="s">
        <v>3043</v>
      </c>
      <c r="AW1765">
        <v>79.056000000000012</v>
      </c>
      <c r="BO1765" t="s">
        <v>21</v>
      </c>
      <c r="BP1765">
        <v>1013.4879999999999</v>
      </c>
    </row>
    <row r="1766" spans="1:68" x14ac:dyDescent="0.25">
      <c r="C1766" t="s">
        <v>79</v>
      </c>
      <c r="D1766">
        <v>14.62</v>
      </c>
      <c r="Y1766" t="s">
        <v>1054</v>
      </c>
      <c r="Z1766">
        <v>89.424000000000021</v>
      </c>
      <c r="AB1766" t="s">
        <v>3043</v>
      </c>
      <c r="AC1766">
        <v>79.056000000000012</v>
      </c>
      <c r="AE1766" t="s">
        <v>2700</v>
      </c>
      <c r="AF1766">
        <v>102</v>
      </c>
      <c r="AJ1766" t="s">
        <v>3043</v>
      </c>
      <c r="AK1766">
        <v>79.056000000000012</v>
      </c>
      <c r="AN1766" t="s">
        <v>1054</v>
      </c>
      <c r="AO1766">
        <v>89.424000000000021</v>
      </c>
      <c r="AQ1766" t="s">
        <v>1054</v>
      </c>
      <c r="AR1766">
        <v>89.424000000000021</v>
      </c>
      <c r="AV1766" t="s">
        <v>1054</v>
      </c>
      <c r="AW1766">
        <v>89.424000000000021</v>
      </c>
      <c r="BO1766" t="s">
        <v>21</v>
      </c>
      <c r="BP1766">
        <v>996.39599999999996</v>
      </c>
    </row>
    <row r="1767" spans="1:68" x14ac:dyDescent="0.25">
      <c r="C1767" t="s">
        <v>21</v>
      </c>
      <c r="D1767">
        <v>65.789999999999992</v>
      </c>
      <c r="Y1767" t="s">
        <v>2073</v>
      </c>
      <c r="Z1767">
        <v>165.66399999999999</v>
      </c>
      <c r="AB1767" t="s">
        <v>1054</v>
      </c>
      <c r="AC1767">
        <v>89.424000000000021</v>
      </c>
      <c r="AE1767" t="s">
        <v>2449</v>
      </c>
      <c r="AF1767">
        <v>196.02</v>
      </c>
      <c r="AJ1767" t="s">
        <v>1054</v>
      </c>
      <c r="AK1767">
        <v>89.424000000000021</v>
      </c>
      <c r="AN1767" t="s">
        <v>2073</v>
      </c>
      <c r="AO1767">
        <v>165.66399999999999</v>
      </c>
      <c r="AQ1767" t="s">
        <v>2073</v>
      </c>
      <c r="AR1767">
        <v>165.66399999999999</v>
      </c>
      <c r="AV1767" t="s">
        <v>2073</v>
      </c>
      <c r="AW1767">
        <v>165.66399999999999</v>
      </c>
      <c r="BO1767" t="s">
        <v>21</v>
      </c>
      <c r="BP1767">
        <v>909.86999999999989</v>
      </c>
    </row>
    <row r="1768" spans="1:68" x14ac:dyDescent="0.25">
      <c r="A1768" t="s">
        <v>1314</v>
      </c>
      <c r="B1768" t="s">
        <v>10948</v>
      </c>
      <c r="C1768" t="s">
        <v>55</v>
      </c>
      <c r="D1768">
        <v>33.9</v>
      </c>
      <c r="Y1768" t="s">
        <v>1341</v>
      </c>
      <c r="Z1768">
        <v>11.56</v>
      </c>
      <c r="AB1768" t="s">
        <v>2073</v>
      </c>
      <c r="AC1768">
        <v>165.66399999999999</v>
      </c>
      <c r="AE1768" t="s">
        <v>3193</v>
      </c>
      <c r="AF1768">
        <v>81.424000000000007</v>
      </c>
      <c r="AJ1768" t="s">
        <v>2073</v>
      </c>
      <c r="AK1768">
        <v>165.66399999999999</v>
      </c>
      <c r="AN1768" t="s">
        <v>1341</v>
      </c>
      <c r="AO1768">
        <v>11.56</v>
      </c>
      <c r="AQ1768" t="s">
        <v>1341</v>
      </c>
      <c r="AR1768">
        <v>11.56</v>
      </c>
      <c r="AV1768" t="s">
        <v>1341</v>
      </c>
      <c r="AW1768">
        <v>11.56</v>
      </c>
      <c r="BO1768" t="s">
        <v>21</v>
      </c>
      <c r="BP1768">
        <v>863.12800000000004</v>
      </c>
    </row>
    <row r="1769" spans="1:68" x14ac:dyDescent="0.25">
      <c r="C1769" t="s">
        <v>21</v>
      </c>
      <c r="D1769">
        <v>33.9</v>
      </c>
      <c r="Y1769" t="s">
        <v>2840</v>
      </c>
      <c r="Z1769">
        <v>501.87600000000003</v>
      </c>
      <c r="AB1769" t="s">
        <v>1341</v>
      </c>
      <c r="AC1769">
        <v>11.56</v>
      </c>
      <c r="AE1769" t="s">
        <v>353</v>
      </c>
      <c r="AF1769">
        <v>166.05600000000001</v>
      </c>
      <c r="AJ1769" t="s">
        <v>1341</v>
      </c>
      <c r="AK1769">
        <v>11.56</v>
      </c>
      <c r="AN1769" t="s">
        <v>2840</v>
      </c>
      <c r="AO1769">
        <v>501.87600000000003</v>
      </c>
      <c r="AQ1769" t="s">
        <v>2840</v>
      </c>
      <c r="AR1769">
        <v>501.87600000000003</v>
      </c>
      <c r="AV1769" t="s">
        <v>2840</v>
      </c>
      <c r="AW1769">
        <v>501.87600000000003</v>
      </c>
      <c r="BO1769" t="s">
        <v>21</v>
      </c>
      <c r="BP1769">
        <v>862.34400000000005</v>
      </c>
    </row>
    <row r="1770" spans="1:68" x14ac:dyDescent="0.25">
      <c r="A1770" t="s">
        <v>839</v>
      </c>
      <c r="B1770" t="s">
        <v>10948</v>
      </c>
      <c r="C1770" t="s">
        <v>21</v>
      </c>
      <c r="D1770">
        <v>332.94</v>
      </c>
      <c r="Y1770" t="s">
        <v>2575</v>
      </c>
      <c r="Z1770">
        <v>101.592</v>
      </c>
      <c r="AB1770" t="s">
        <v>2840</v>
      </c>
      <c r="AC1770">
        <v>501.87600000000003</v>
      </c>
      <c r="AE1770" t="s">
        <v>491</v>
      </c>
      <c r="AF1770">
        <v>13.992000000000001</v>
      </c>
      <c r="AJ1770" t="s">
        <v>2840</v>
      </c>
      <c r="AK1770">
        <v>501.87600000000003</v>
      </c>
      <c r="AN1770" t="s">
        <v>2575</v>
      </c>
      <c r="AO1770">
        <v>101.592</v>
      </c>
      <c r="AQ1770" t="s">
        <v>2575</v>
      </c>
      <c r="AR1770">
        <v>101.592</v>
      </c>
      <c r="AV1770" t="s">
        <v>2575</v>
      </c>
      <c r="AW1770">
        <v>101.592</v>
      </c>
      <c r="BO1770" t="s">
        <v>21</v>
      </c>
      <c r="BP1770">
        <v>859.2</v>
      </c>
    </row>
    <row r="1771" spans="1:68" x14ac:dyDescent="0.25">
      <c r="A1771" t="s">
        <v>414</v>
      </c>
      <c r="B1771" t="s">
        <v>10948</v>
      </c>
      <c r="C1771" t="s">
        <v>55</v>
      </c>
      <c r="D1771">
        <v>59.920000000000009</v>
      </c>
      <c r="Y1771" t="s">
        <v>2783</v>
      </c>
      <c r="Z1771">
        <v>113.84800000000001</v>
      </c>
      <c r="AB1771" t="s">
        <v>2575</v>
      </c>
      <c r="AC1771">
        <v>101.592</v>
      </c>
      <c r="AE1771" t="s">
        <v>2790</v>
      </c>
      <c r="AF1771">
        <v>43.67</v>
      </c>
      <c r="AJ1771" t="s">
        <v>2575</v>
      </c>
      <c r="AK1771">
        <v>101.592</v>
      </c>
      <c r="AN1771" t="s">
        <v>2783</v>
      </c>
      <c r="AO1771">
        <v>113.84800000000001</v>
      </c>
      <c r="AQ1771" t="s">
        <v>2783</v>
      </c>
      <c r="AR1771">
        <v>113.84800000000001</v>
      </c>
      <c r="AV1771" t="s">
        <v>2783</v>
      </c>
      <c r="AW1771">
        <v>113.84800000000001</v>
      </c>
      <c r="BO1771" t="s">
        <v>21</v>
      </c>
      <c r="BP1771">
        <v>854.35200000000009</v>
      </c>
    </row>
    <row r="1772" spans="1:68" x14ac:dyDescent="0.25">
      <c r="C1772" t="s">
        <v>79</v>
      </c>
      <c r="D1772">
        <v>44.94</v>
      </c>
      <c r="Y1772" t="s">
        <v>1995</v>
      </c>
      <c r="Z1772">
        <v>46.464000000000006</v>
      </c>
      <c r="AB1772" t="s">
        <v>2783</v>
      </c>
      <c r="AC1772">
        <v>113.84800000000001</v>
      </c>
      <c r="AE1772" t="s">
        <v>2496</v>
      </c>
      <c r="AF1772">
        <v>90.88</v>
      </c>
      <c r="AJ1772" t="s">
        <v>2783</v>
      </c>
      <c r="AK1772">
        <v>113.84800000000001</v>
      </c>
      <c r="AN1772" t="s">
        <v>1995</v>
      </c>
      <c r="AO1772">
        <v>46.464000000000006</v>
      </c>
      <c r="AQ1772" t="s">
        <v>1995</v>
      </c>
      <c r="AR1772">
        <v>46.464000000000006</v>
      </c>
      <c r="AV1772" t="s">
        <v>1995</v>
      </c>
      <c r="AW1772">
        <v>46.464000000000006</v>
      </c>
      <c r="BO1772" t="s">
        <v>21</v>
      </c>
      <c r="BP1772">
        <v>842.72</v>
      </c>
    </row>
    <row r="1773" spans="1:68" x14ac:dyDescent="0.25">
      <c r="A1773" t="s">
        <v>2725</v>
      </c>
      <c r="B1773" t="s">
        <v>10948</v>
      </c>
      <c r="C1773" t="s">
        <v>79</v>
      </c>
      <c r="D1773">
        <v>146.68799999999999</v>
      </c>
      <c r="Y1773" t="s">
        <v>3123</v>
      </c>
      <c r="Z1773">
        <v>169.01600000000002</v>
      </c>
      <c r="AB1773" t="s">
        <v>1995</v>
      </c>
      <c r="AC1773">
        <v>46.464000000000006</v>
      </c>
      <c r="AE1773" t="s">
        <v>629</v>
      </c>
      <c r="AF1773">
        <v>159.40200000000004</v>
      </c>
      <c r="AJ1773" t="s">
        <v>1995</v>
      </c>
      <c r="AK1773">
        <v>46.464000000000006</v>
      </c>
      <c r="AN1773" t="s">
        <v>3123</v>
      </c>
      <c r="AO1773">
        <v>169.01600000000002</v>
      </c>
      <c r="AQ1773" t="s">
        <v>3123</v>
      </c>
      <c r="AR1773">
        <v>169.01600000000002</v>
      </c>
      <c r="AV1773" t="s">
        <v>3123</v>
      </c>
      <c r="AW1773">
        <v>169.01600000000002</v>
      </c>
      <c r="BO1773" t="s">
        <v>21</v>
      </c>
      <c r="BP1773">
        <v>770.35200000000009</v>
      </c>
    </row>
    <row r="1774" spans="1:68" x14ac:dyDescent="0.25">
      <c r="C1774" t="s">
        <v>12</v>
      </c>
      <c r="D1774">
        <v>91.679999999999993</v>
      </c>
      <c r="Y1774" t="s">
        <v>2228</v>
      </c>
      <c r="Z1774">
        <v>57.408000000000001</v>
      </c>
      <c r="AB1774" t="s">
        <v>3123</v>
      </c>
      <c r="AC1774">
        <v>169.01600000000002</v>
      </c>
      <c r="AE1774" t="s">
        <v>916</v>
      </c>
      <c r="AF1774">
        <v>35.588000000000001</v>
      </c>
      <c r="AJ1774" t="s">
        <v>3123</v>
      </c>
      <c r="AK1774">
        <v>169.01600000000002</v>
      </c>
      <c r="AN1774" t="s">
        <v>2228</v>
      </c>
      <c r="AO1774">
        <v>57.408000000000001</v>
      </c>
      <c r="AQ1774" t="s">
        <v>2228</v>
      </c>
      <c r="AR1774">
        <v>57.408000000000001</v>
      </c>
      <c r="AV1774" t="s">
        <v>2228</v>
      </c>
      <c r="AW1774">
        <v>57.408000000000001</v>
      </c>
      <c r="BO1774" t="s">
        <v>21</v>
      </c>
      <c r="BP1774">
        <v>727.45</v>
      </c>
    </row>
    <row r="1775" spans="1:68" x14ac:dyDescent="0.25">
      <c r="A1775" t="s">
        <v>428</v>
      </c>
      <c r="B1775" t="s">
        <v>10948</v>
      </c>
      <c r="C1775" t="s">
        <v>79</v>
      </c>
      <c r="D1775">
        <v>18</v>
      </c>
      <c r="Y1775" t="s">
        <v>3250</v>
      </c>
      <c r="Z1775">
        <v>69.984000000000009</v>
      </c>
      <c r="AB1775" t="s">
        <v>2228</v>
      </c>
      <c r="AC1775">
        <v>57.408000000000001</v>
      </c>
      <c r="AE1775" t="s">
        <v>883</v>
      </c>
      <c r="AF1775">
        <v>44.231999999999999</v>
      </c>
      <c r="AJ1775" t="s">
        <v>2228</v>
      </c>
      <c r="AK1775">
        <v>57.408000000000001</v>
      </c>
      <c r="AN1775" t="s">
        <v>3250</v>
      </c>
      <c r="AO1775">
        <v>69.984000000000009</v>
      </c>
      <c r="AQ1775" t="s">
        <v>3250</v>
      </c>
      <c r="AR1775">
        <v>69.984000000000009</v>
      </c>
      <c r="AV1775" t="s">
        <v>3250</v>
      </c>
      <c r="AW1775">
        <v>69.984000000000009</v>
      </c>
      <c r="BO1775" t="s">
        <v>21</v>
      </c>
      <c r="BP1775">
        <v>720.76</v>
      </c>
    </row>
    <row r="1776" spans="1:68" x14ac:dyDescent="0.25">
      <c r="A1776" t="s">
        <v>2339</v>
      </c>
      <c r="B1776" t="s">
        <v>10948</v>
      </c>
      <c r="C1776" t="s">
        <v>79</v>
      </c>
      <c r="D1776">
        <v>43.18</v>
      </c>
      <c r="Y1776" t="s">
        <v>1288</v>
      </c>
      <c r="Z1776">
        <v>36.288000000000011</v>
      </c>
      <c r="AB1776" t="s">
        <v>3250</v>
      </c>
      <c r="AC1776">
        <v>69.984000000000009</v>
      </c>
      <c r="AE1776" t="s">
        <v>1020</v>
      </c>
      <c r="AF1776">
        <v>458.70000000000005</v>
      </c>
      <c r="AJ1776" t="s">
        <v>3250</v>
      </c>
      <c r="AK1776">
        <v>69.984000000000009</v>
      </c>
      <c r="AN1776" t="s">
        <v>1288</v>
      </c>
      <c r="AO1776">
        <v>36.288000000000011</v>
      </c>
      <c r="AQ1776" t="s">
        <v>1288</v>
      </c>
      <c r="AR1776">
        <v>36.288000000000011</v>
      </c>
      <c r="AV1776" t="s">
        <v>1288</v>
      </c>
      <c r="AW1776">
        <v>36.288000000000011</v>
      </c>
      <c r="BO1776" t="s">
        <v>21</v>
      </c>
      <c r="BP1776">
        <v>715.64</v>
      </c>
    </row>
    <row r="1777" spans="1:68" x14ac:dyDescent="0.25">
      <c r="C1777" t="s">
        <v>12</v>
      </c>
      <c r="D1777">
        <v>5.08</v>
      </c>
      <c r="Y1777" t="s">
        <v>704</v>
      </c>
      <c r="Z1777">
        <v>130.928</v>
      </c>
      <c r="AB1777" t="s">
        <v>1288</v>
      </c>
      <c r="AC1777">
        <v>36.288000000000011</v>
      </c>
      <c r="AE1777" t="s">
        <v>942</v>
      </c>
      <c r="AF1777">
        <v>195.05199999999999</v>
      </c>
      <c r="AJ1777" t="s">
        <v>1288</v>
      </c>
      <c r="AK1777">
        <v>36.288000000000011</v>
      </c>
      <c r="AN1777" t="s">
        <v>704</v>
      </c>
      <c r="AO1777">
        <v>130.928</v>
      </c>
      <c r="AQ1777" t="s">
        <v>704</v>
      </c>
      <c r="AR1777">
        <v>130.928</v>
      </c>
      <c r="AV1777" t="s">
        <v>704</v>
      </c>
      <c r="AW1777">
        <v>130.928</v>
      </c>
      <c r="BO1777" t="s">
        <v>21</v>
      </c>
      <c r="BP1777">
        <v>698.35200000000009</v>
      </c>
    </row>
    <row r="1778" spans="1:68" x14ac:dyDescent="0.25">
      <c r="A1778" t="s">
        <v>3136</v>
      </c>
      <c r="B1778" t="s">
        <v>10948</v>
      </c>
      <c r="C1778" t="s">
        <v>79</v>
      </c>
      <c r="D1778">
        <v>39.979999999999997</v>
      </c>
      <c r="Y1778" t="s">
        <v>1786</v>
      </c>
      <c r="Z1778">
        <v>174.55600000000001</v>
      </c>
      <c r="AB1778" t="s">
        <v>704</v>
      </c>
      <c r="AC1778">
        <v>130.928</v>
      </c>
      <c r="AE1778" t="s">
        <v>2495</v>
      </c>
      <c r="AF1778">
        <v>279.3</v>
      </c>
      <c r="AJ1778" t="s">
        <v>704</v>
      </c>
      <c r="AK1778">
        <v>130.928</v>
      </c>
      <c r="AN1778" t="s">
        <v>1786</v>
      </c>
      <c r="AO1778">
        <v>174.55600000000001</v>
      </c>
      <c r="AQ1778" t="s">
        <v>1786</v>
      </c>
      <c r="AR1778">
        <v>174.55600000000001</v>
      </c>
      <c r="AV1778" t="s">
        <v>1786</v>
      </c>
      <c r="AW1778">
        <v>174.55600000000001</v>
      </c>
      <c r="BO1778" t="s">
        <v>21</v>
      </c>
      <c r="BP1778">
        <v>679.96</v>
      </c>
    </row>
    <row r="1779" spans="1:68" x14ac:dyDescent="0.25">
      <c r="A1779" t="s">
        <v>2514</v>
      </c>
      <c r="B1779" t="s">
        <v>10948</v>
      </c>
      <c r="C1779" t="s">
        <v>55</v>
      </c>
      <c r="D1779">
        <v>223.87199999999999</v>
      </c>
      <c r="Y1779" t="s">
        <v>2226</v>
      </c>
      <c r="Z1779">
        <v>328.38799999999998</v>
      </c>
      <c r="AB1779" t="s">
        <v>1786</v>
      </c>
      <c r="AC1779">
        <v>174.55600000000001</v>
      </c>
      <c r="AE1779" t="s">
        <v>3167</v>
      </c>
      <c r="AF1779">
        <v>95.075999999999993</v>
      </c>
      <c r="AJ1779" t="s">
        <v>1786</v>
      </c>
      <c r="AK1779">
        <v>174.55600000000001</v>
      </c>
      <c r="AN1779" t="s">
        <v>2226</v>
      </c>
      <c r="AO1779">
        <v>328.38799999999998</v>
      </c>
      <c r="AQ1779" t="s">
        <v>2226</v>
      </c>
      <c r="AR1779">
        <v>328.38799999999998</v>
      </c>
      <c r="AV1779" t="s">
        <v>2226</v>
      </c>
      <c r="AW1779">
        <v>328.38799999999998</v>
      </c>
      <c r="BO1779" t="s">
        <v>21</v>
      </c>
      <c r="BP1779">
        <v>676.55</v>
      </c>
    </row>
    <row r="1780" spans="1:68" x14ac:dyDescent="0.25">
      <c r="C1780" t="s">
        <v>21</v>
      </c>
      <c r="D1780">
        <v>209.88</v>
      </c>
      <c r="Y1780" t="s">
        <v>2953</v>
      </c>
      <c r="Z1780">
        <v>75.696000000000012</v>
      </c>
      <c r="AB1780" t="s">
        <v>2226</v>
      </c>
      <c r="AC1780">
        <v>328.38799999999998</v>
      </c>
      <c r="AE1780" t="s">
        <v>2333</v>
      </c>
      <c r="AF1780">
        <v>88.92</v>
      </c>
      <c r="AJ1780" t="s">
        <v>2226</v>
      </c>
      <c r="AK1780">
        <v>328.38799999999998</v>
      </c>
      <c r="AN1780" t="s">
        <v>2953</v>
      </c>
      <c r="AO1780">
        <v>75.696000000000012</v>
      </c>
      <c r="AQ1780" t="s">
        <v>2953</v>
      </c>
      <c r="AR1780">
        <v>75.696000000000012</v>
      </c>
      <c r="AV1780" t="s">
        <v>2953</v>
      </c>
      <c r="AW1780">
        <v>75.696000000000012</v>
      </c>
      <c r="BO1780" t="s">
        <v>21</v>
      </c>
      <c r="BP1780">
        <v>659.9</v>
      </c>
    </row>
    <row r="1781" spans="1:68" x14ac:dyDescent="0.25">
      <c r="A1781" t="s">
        <v>3026</v>
      </c>
      <c r="B1781" t="s">
        <v>10948</v>
      </c>
      <c r="C1781" t="s">
        <v>79</v>
      </c>
      <c r="D1781">
        <v>211.96</v>
      </c>
      <c r="Y1781" t="s">
        <v>2815</v>
      </c>
      <c r="Z1781">
        <v>34.24</v>
      </c>
      <c r="AB1781" t="s">
        <v>2953</v>
      </c>
      <c r="AC1781">
        <v>75.696000000000012</v>
      </c>
      <c r="AE1781" t="s">
        <v>1092</v>
      </c>
      <c r="AF1781">
        <v>45.144000000000005</v>
      </c>
      <c r="AJ1781" t="s">
        <v>2953</v>
      </c>
      <c r="AK1781">
        <v>75.696000000000012</v>
      </c>
      <c r="AN1781" t="s">
        <v>2815</v>
      </c>
      <c r="AO1781">
        <v>34.24</v>
      </c>
      <c r="AQ1781" t="s">
        <v>2815</v>
      </c>
      <c r="AR1781">
        <v>34.24</v>
      </c>
      <c r="AV1781" t="s">
        <v>2815</v>
      </c>
      <c r="AW1781">
        <v>34.24</v>
      </c>
      <c r="BO1781" t="s">
        <v>21</v>
      </c>
      <c r="BP1781">
        <v>650.35200000000009</v>
      </c>
    </row>
    <row r="1782" spans="1:68" x14ac:dyDescent="0.25">
      <c r="C1782" t="s">
        <v>21</v>
      </c>
      <c r="D1782">
        <v>169.56800000000001</v>
      </c>
      <c r="Y1782" t="s">
        <v>2197</v>
      </c>
      <c r="Z1782">
        <v>70.75200000000001</v>
      </c>
      <c r="AB1782" t="s">
        <v>2815</v>
      </c>
      <c r="AC1782">
        <v>34.24</v>
      </c>
      <c r="AE1782" t="s">
        <v>286</v>
      </c>
      <c r="AF1782">
        <v>306.90000000000003</v>
      </c>
      <c r="AJ1782" t="s">
        <v>2815</v>
      </c>
      <c r="AK1782">
        <v>34.24</v>
      </c>
      <c r="AN1782" t="s">
        <v>2197</v>
      </c>
      <c r="AO1782">
        <v>70.75200000000001</v>
      </c>
      <c r="AQ1782" t="s">
        <v>2197</v>
      </c>
      <c r="AR1782">
        <v>70.75200000000001</v>
      </c>
      <c r="AV1782" t="s">
        <v>2197</v>
      </c>
      <c r="AW1782">
        <v>70.75200000000001</v>
      </c>
      <c r="BO1782" t="s">
        <v>21</v>
      </c>
      <c r="BP1782">
        <v>639.4</v>
      </c>
    </row>
    <row r="1783" spans="1:68" x14ac:dyDescent="0.25">
      <c r="A1783" t="s">
        <v>859</v>
      </c>
      <c r="B1783" t="s">
        <v>10948</v>
      </c>
      <c r="C1783" t="s">
        <v>79</v>
      </c>
      <c r="D1783">
        <v>45.98</v>
      </c>
      <c r="Y1783" t="s">
        <v>3014</v>
      </c>
      <c r="Z1783">
        <v>237.53600000000003</v>
      </c>
      <c r="AB1783" t="s">
        <v>2197</v>
      </c>
      <c r="AC1783">
        <v>70.75200000000001</v>
      </c>
      <c r="AE1783" t="s">
        <v>2205</v>
      </c>
      <c r="AF1783">
        <v>448.76800000000003</v>
      </c>
      <c r="AJ1783" t="s">
        <v>2197</v>
      </c>
      <c r="AK1783">
        <v>70.75200000000001</v>
      </c>
      <c r="AN1783" t="s">
        <v>3014</v>
      </c>
      <c r="AO1783">
        <v>237.53600000000003</v>
      </c>
      <c r="AQ1783" t="s">
        <v>3014</v>
      </c>
      <c r="AR1783">
        <v>237.53600000000003</v>
      </c>
      <c r="AV1783" t="s">
        <v>3014</v>
      </c>
      <c r="AW1783">
        <v>237.53600000000003</v>
      </c>
      <c r="BO1783" t="s">
        <v>21</v>
      </c>
      <c r="BP1783">
        <v>638.28800000000012</v>
      </c>
    </row>
    <row r="1784" spans="1:68" x14ac:dyDescent="0.25">
      <c r="A1784" t="s">
        <v>2633</v>
      </c>
      <c r="B1784" t="s">
        <v>10948</v>
      </c>
      <c r="C1784" t="s">
        <v>21</v>
      </c>
      <c r="D1784">
        <v>282.83999999999997</v>
      </c>
      <c r="Y1784" t="s">
        <v>999</v>
      </c>
      <c r="Z1784">
        <v>29.900000000000002</v>
      </c>
      <c r="AB1784" t="s">
        <v>3014</v>
      </c>
      <c r="AC1784">
        <v>237.53600000000003</v>
      </c>
      <c r="AE1784" t="s">
        <v>1011</v>
      </c>
      <c r="AF1784">
        <v>43.758000000000003</v>
      </c>
      <c r="AJ1784" t="s">
        <v>3014</v>
      </c>
      <c r="AK1784">
        <v>237.53600000000003</v>
      </c>
      <c r="AN1784" t="s">
        <v>999</v>
      </c>
      <c r="AO1784">
        <v>29.900000000000002</v>
      </c>
      <c r="AQ1784" t="s">
        <v>999</v>
      </c>
      <c r="AR1784">
        <v>29.900000000000002</v>
      </c>
      <c r="AV1784" t="s">
        <v>999</v>
      </c>
      <c r="AW1784">
        <v>29.900000000000002</v>
      </c>
      <c r="BO1784" t="s">
        <v>21</v>
      </c>
      <c r="BP1784">
        <v>623.96</v>
      </c>
    </row>
    <row r="1785" spans="1:68" x14ac:dyDescent="0.25">
      <c r="A1785" t="s">
        <v>445</v>
      </c>
      <c r="B1785" t="s">
        <v>10948</v>
      </c>
      <c r="C1785" t="s">
        <v>55</v>
      </c>
      <c r="D1785">
        <v>544.89600000000007</v>
      </c>
      <c r="Y1785" t="s">
        <v>2267</v>
      </c>
      <c r="Z1785">
        <v>12.96</v>
      </c>
      <c r="AB1785" t="s">
        <v>999</v>
      </c>
      <c r="AC1785">
        <v>29.900000000000002</v>
      </c>
      <c r="AE1785" t="s">
        <v>589</v>
      </c>
      <c r="AF1785">
        <v>65.254000000000005</v>
      </c>
      <c r="AJ1785" t="s">
        <v>999</v>
      </c>
      <c r="AK1785">
        <v>29.900000000000002</v>
      </c>
      <c r="AN1785" t="s">
        <v>2267</v>
      </c>
      <c r="AO1785">
        <v>12.96</v>
      </c>
      <c r="AQ1785" t="s">
        <v>2267</v>
      </c>
      <c r="AR1785">
        <v>12.96</v>
      </c>
      <c r="AV1785" t="s">
        <v>2267</v>
      </c>
      <c r="AW1785">
        <v>12.96</v>
      </c>
      <c r="BO1785" t="s">
        <v>21</v>
      </c>
      <c r="BP1785">
        <v>614.08000000000004</v>
      </c>
    </row>
    <row r="1786" spans="1:68" x14ac:dyDescent="0.25">
      <c r="C1786" t="s">
        <v>79</v>
      </c>
      <c r="D1786">
        <v>756.80000000000007</v>
      </c>
      <c r="Y1786" t="s">
        <v>204</v>
      </c>
      <c r="Z1786">
        <v>25.920000000000005</v>
      </c>
      <c r="AB1786" t="s">
        <v>2267</v>
      </c>
      <c r="AC1786">
        <v>12.96</v>
      </c>
      <c r="AE1786" t="s">
        <v>2101</v>
      </c>
      <c r="AF1786">
        <v>147.02800000000002</v>
      </c>
      <c r="AJ1786" t="s">
        <v>2267</v>
      </c>
      <c r="AK1786">
        <v>12.96</v>
      </c>
      <c r="AN1786" t="s">
        <v>204</v>
      </c>
      <c r="AO1786">
        <v>25.920000000000005</v>
      </c>
      <c r="AQ1786" t="s">
        <v>204</v>
      </c>
      <c r="AR1786">
        <v>25.920000000000005</v>
      </c>
      <c r="AV1786" t="s">
        <v>204</v>
      </c>
      <c r="AW1786">
        <v>25.920000000000005</v>
      </c>
      <c r="BO1786" t="s">
        <v>21</v>
      </c>
      <c r="BP1786">
        <v>603.91999999999996</v>
      </c>
    </row>
    <row r="1787" spans="1:68" x14ac:dyDescent="0.25">
      <c r="C1787" t="s">
        <v>12</v>
      </c>
      <c r="D1787">
        <v>756.80000000000007</v>
      </c>
      <c r="Y1787" t="s">
        <v>2500</v>
      </c>
      <c r="Z1787">
        <v>85.503999999999991</v>
      </c>
      <c r="AB1787" t="s">
        <v>204</v>
      </c>
      <c r="AC1787">
        <v>25.920000000000005</v>
      </c>
      <c r="AE1787" t="s">
        <v>951</v>
      </c>
      <c r="AF1787">
        <v>91.72799999999998</v>
      </c>
      <c r="AJ1787" t="s">
        <v>204</v>
      </c>
      <c r="AK1787">
        <v>25.920000000000005</v>
      </c>
      <c r="AN1787" t="s">
        <v>2500</v>
      </c>
      <c r="AO1787">
        <v>85.503999999999991</v>
      </c>
      <c r="AQ1787" t="s">
        <v>2500</v>
      </c>
      <c r="AR1787">
        <v>85.503999999999991</v>
      </c>
      <c r="AV1787" t="s">
        <v>2500</v>
      </c>
      <c r="AW1787">
        <v>85.503999999999991</v>
      </c>
      <c r="BO1787" t="s">
        <v>21</v>
      </c>
      <c r="BP1787">
        <v>595.38</v>
      </c>
    </row>
    <row r="1788" spans="1:68" x14ac:dyDescent="0.25">
      <c r="A1788" t="s">
        <v>2655</v>
      </c>
      <c r="B1788" t="s">
        <v>10948</v>
      </c>
      <c r="C1788" t="s">
        <v>21</v>
      </c>
      <c r="D1788">
        <v>63.92</v>
      </c>
      <c r="Y1788" t="s">
        <v>1498</v>
      </c>
      <c r="Z1788">
        <v>92.48</v>
      </c>
      <c r="AB1788" t="s">
        <v>2500</v>
      </c>
      <c r="AC1788">
        <v>85.503999999999991</v>
      </c>
      <c r="AE1788" t="s">
        <v>2360</v>
      </c>
      <c r="AF1788">
        <v>38.641999999999996</v>
      </c>
      <c r="AJ1788" t="s">
        <v>2500</v>
      </c>
      <c r="AK1788">
        <v>85.503999999999991</v>
      </c>
      <c r="AN1788" t="s">
        <v>1498</v>
      </c>
      <c r="AO1788">
        <v>92.48</v>
      </c>
      <c r="AQ1788" t="s">
        <v>1498</v>
      </c>
      <c r="AR1788">
        <v>92.48</v>
      </c>
      <c r="AV1788" t="s">
        <v>1498</v>
      </c>
      <c r="AW1788">
        <v>92.48</v>
      </c>
      <c r="BO1788" t="s">
        <v>21</v>
      </c>
      <c r="BP1788">
        <v>595</v>
      </c>
    </row>
    <row r="1789" spans="1:68" x14ac:dyDescent="0.25">
      <c r="A1789" t="s">
        <v>175</v>
      </c>
      <c r="B1789" t="s">
        <v>10948</v>
      </c>
      <c r="C1789" t="s">
        <v>79</v>
      </c>
      <c r="D1789">
        <v>322.59000000000003</v>
      </c>
      <c r="Y1789" t="s">
        <v>1982</v>
      </c>
      <c r="Z1789">
        <v>1102.8880000000001</v>
      </c>
      <c r="AB1789" t="s">
        <v>1498</v>
      </c>
      <c r="AC1789">
        <v>92.48</v>
      </c>
      <c r="AE1789" t="s">
        <v>1172</v>
      </c>
      <c r="AF1789">
        <v>452.96499999999997</v>
      </c>
      <c r="AJ1789" t="s">
        <v>1498</v>
      </c>
      <c r="AK1789">
        <v>92.48</v>
      </c>
      <c r="AN1789" t="s">
        <v>1982</v>
      </c>
      <c r="AO1789">
        <v>1102.8880000000001</v>
      </c>
      <c r="AQ1789" t="s">
        <v>1982</v>
      </c>
      <c r="AR1789">
        <v>1102.8880000000001</v>
      </c>
      <c r="AV1789" t="s">
        <v>1982</v>
      </c>
      <c r="AW1789">
        <v>1102.8880000000001</v>
      </c>
      <c r="BO1789" t="s">
        <v>21</v>
      </c>
      <c r="BP1789">
        <v>568.72800000000007</v>
      </c>
    </row>
    <row r="1790" spans="1:68" x14ac:dyDescent="0.25">
      <c r="A1790" t="s">
        <v>2997</v>
      </c>
      <c r="B1790" t="s">
        <v>10948</v>
      </c>
      <c r="C1790" t="s">
        <v>79</v>
      </c>
      <c r="D1790">
        <v>108.57</v>
      </c>
      <c r="Y1790" t="s">
        <v>207</v>
      </c>
      <c r="Z1790">
        <v>7.9680000000000009</v>
      </c>
      <c r="AB1790" t="s">
        <v>1982</v>
      </c>
      <c r="AC1790">
        <v>1102.8880000000001</v>
      </c>
      <c r="AE1790" t="s">
        <v>2487</v>
      </c>
      <c r="AF1790">
        <v>448.90199999999993</v>
      </c>
      <c r="AJ1790" t="s">
        <v>1982</v>
      </c>
      <c r="AK1790">
        <v>1102.8880000000001</v>
      </c>
      <c r="AN1790" t="s">
        <v>207</v>
      </c>
      <c r="AO1790">
        <v>7.9680000000000009</v>
      </c>
      <c r="AQ1790" t="s">
        <v>207</v>
      </c>
      <c r="AR1790">
        <v>7.9680000000000009</v>
      </c>
      <c r="AV1790" t="s">
        <v>207</v>
      </c>
      <c r="AW1790">
        <v>7.9680000000000009</v>
      </c>
      <c r="BO1790" t="s">
        <v>21</v>
      </c>
      <c r="BP1790">
        <v>568.20000000000005</v>
      </c>
    </row>
    <row r="1791" spans="1:68" x14ac:dyDescent="0.25">
      <c r="C1791" t="s">
        <v>21</v>
      </c>
      <c r="D1791">
        <v>46.53</v>
      </c>
      <c r="Y1791" t="s">
        <v>1308</v>
      </c>
      <c r="Z1791">
        <v>57.352000000000004</v>
      </c>
      <c r="AB1791" t="s">
        <v>207</v>
      </c>
      <c r="AC1791">
        <v>7.9680000000000009</v>
      </c>
      <c r="AE1791" t="s">
        <v>1608</v>
      </c>
      <c r="AF1791">
        <v>343.07600000000002</v>
      </c>
      <c r="AJ1791" t="s">
        <v>207</v>
      </c>
      <c r="AK1791">
        <v>7.9680000000000009</v>
      </c>
      <c r="AN1791" t="s">
        <v>1308</v>
      </c>
      <c r="AO1791">
        <v>57.352000000000004</v>
      </c>
      <c r="AQ1791" t="s">
        <v>1308</v>
      </c>
      <c r="AR1791">
        <v>57.352000000000004</v>
      </c>
      <c r="AV1791" t="s">
        <v>1308</v>
      </c>
      <c r="AW1791">
        <v>57.352000000000004</v>
      </c>
      <c r="BO1791" t="s">
        <v>21</v>
      </c>
      <c r="BP1791">
        <v>563.91999999999996</v>
      </c>
    </row>
    <row r="1792" spans="1:68" x14ac:dyDescent="0.25">
      <c r="A1792" t="s">
        <v>436</v>
      </c>
      <c r="B1792" t="s">
        <v>10948</v>
      </c>
      <c r="C1792" t="s">
        <v>55</v>
      </c>
      <c r="D1792">
        <v>111.67200000000001</v>
      </c>
      <c r="Y1792" t="s">
        <v>2356</v>
      </c>
      <c r="Z1792">
        <v>36.96</v>
      </c>
      <c r="AB1792" t="s">
        <v>1308</v>
      </c>
      <c r="AC1792">
        <v>57.352000000000004</v>
      </c>
      <c r="AE1792" t="s">
        <v>2600</v>
      </c>
      <c r="AF1792">
        <v>41.64</v>
      </c>
      <c r="AJ1792" t="s">
        <v>1308</v>
      </c>
      <c r="AK1792">
        <v>57.352000000000004</v>
      </c>
      <c r="AN1792" t="s">
        <v>2356</v>
      </c>
      <c r="AO1792">
        <v>36.96</v>
      </c>
      <c r="AQ1792" t="s">
        <v>2356</v>
      </c>
      <c r="AR1792">
        <v>36.96</v>
      </c>
      <c r="AV1792" t="s">
        <v>2356</v>
      </c>
      <c r="AW1792">
        <v>36.96</v>
      </c>
      <c r="BO1792" t="s">
        <v>21</v>
      </c>
      <c r="BP1792">
        <v>563.24</v>
      </c>
    </row>
    <row r="1793" spans="1:68" x14ac:dyDescent="0.25">
      <c r="C1793" t="s">
        <v>12</v>
      </c>
      <c r="D1793">
        <v>111.67200000000001</v>
      </c>
      <c r="Y1793" t="s">
        <v>2132</v>
      </c>
      <c r="Z1793">
        <v>575.56799999999998</v>
      </c>
      <c r="AB1793" t="s">
        <v>2356</v>
      </c>
      <c r="AC1793">
        <v>36.96</v>
      </c>
      <c r="AE1793" t="s">
        <v>2065</v>
      </c>
      <c r="AF1793">
        <v>85.25500000000001</v>
      </c>
      <c r="AJ1793" t="s">
        <v>2356</v>
      </c>
      <c r="AK1793">
        <v>36.96</v>
      </c>
      <c r="AN1793" t="s">
        <v>2132</v>
      </c>
      <c r="AO1793">
        <v>575.56799999999998</v>
      </c>
      <c r="AQ1793" t="s">
        <v>2132</v>
      </c>
      <c r="AR1793">
        <v>575.56799999999998</v>
      </c>
      <c r="AV1793" t="s">
        <v>2132</v>
      </c>
      <c r="AW1793">
        <v>575.56799999999998</v>
      </c>
      <c r="BO1793" t="s">
        <v>21</v>
      </c>
      <c r="BP1793">
        <v>557.72799999999995</v>
      </c>
    </row>
    <row r="1794" spans="1:68" x14ac:dyDescent="0.25">
      <c r="A1794" t="s">
        <v>1793</v>
      </c>
      <c r="B1794" t="s">
        <v>10948</v>
      </c>
      <c r="C1794" t="s">
        <v>55</v>
      </c>
      <c r="D1794">
        <v>32.352000000000004</v>
      </c>
      <c r="Y1794" t="s">
        <v>449</v>
      </c>
      <c r="Z1794">
        <v>86.111999999999995</v>
      </c>
      <c r="AB1794" t="s">
        <v>2132</v>
      </c>
      <c r="AC1794">
        <v>575.56799999999998</v>
      </c>
      <c r="AE1794" t="s">
        <v>223</v>
      </c>
      <c r="AF1794">
        <v>67.25</v>
      </c>
      <c r="AJ1794" t="s">
        <v>2132</v>
      </c>
      <c r="AK1794">
        <v>575.56799999999998</v>
      </c>
      <c r="AN1794" t="s">
        <v>449</v>
      </c>
      <c r="AO1794">
        <v>86.111999999999995</v>
      </c>
      <c r="AQ1794" t="s">
        <v>449</v>
      </c>
      <c r="AR1794">
        <v>86.111999999999995</v>
      </c>
      <c r="AV1794" t="s">
        <v>449</v>
      </c>
      <c r="AW1794">
        <v>86.111999999999995</v>
      </c>
      <c r="BO1794" t="s">
        <v>21</v>
      </c>
      <c r="BP1794">
        <v>556.66499999999996</v>
      </c>
    </row>
    <row r="1795" spans="1:68" x14ac:dyDescent="0.25">
      <c r="C1795" t="s">
        <v>79</v>
      </c>
      <c r="D1795">
        <v>40.44</v>
      </c>
      <c r="Y1795" t="s">
        <v>2131</v>
      </c>
      <c r="Z1795">
        <v>147.744</v>
      </c>
      <c r="AB1795" t="s">
        <v>449</v>
      </c>
      <c r="AC1795">
        <v>86.111999999999995</v>
      </c>
      <c r="AE1795" t="s">
        <v>392</v>
      </c>
      <c r="AF1795">
        <v>62.945999999999998</v>
      </c>
      <c r="AJ1795" t="s">
        <v>449</v>
      </c>
      <c r="AK1795">
        <v>86.111999999999995</v>
      </c>
      <c r="AN1795" t="s">
        <v>2131</v>
      </c>
      <c r="AO1795">
        <v>147.744</v>
      </c>
      <c r="AQ1795" t="s">
        <v>2131</v>
      </c>
      <c r="AR1795">
        <v>147.744</v>
      </c>
      <c r="AV1795" t="s">
        <v>2131</v>
      </c>
      <c r="AW1795">
        <v>147.744</v>
      </c>
      <c r="BO1795" t="s">
        <v>21</v>
      </c>
      <c r="BP1795">
        <v>544.00800000000004</v>
      </c>
    </row>
    <row r="1796" spans="1:68" x14ac:dyDescent="0.25">
      <c r="C1796" t="s">
        <v>21</v>
      </c>
      <c r="D1796">
        <v>134.80000000000001</v>
      </c>
      <c r="Y1796" t="s">
        <v>1322</v>
      </c>
      <c r="Z1796">
        <v>76.464000000000013</v>
      </c>
      <c r="AB1796" t="s">
        <v>2131</v>
      </c>
      <c r="AC1796">
        <v>147.744</v>
      </c>
      <c r="AE1796" t="s">
        <v>168</v>
      </c>
      <c r="AF1796">
        <v>175.38800000000001</v>
      </c>
      <c r="AJ1796" t="s">
        <v>2131</v>
      </c>
      <c r="AK1796">
        <v>147.744</v>
      </c>
      <c r="AN1796" t="s">
        <v>1322</v>
      </c>
      <c r="AO1796">
        <v>76.464000000000013</v>
      </c>
      <c r="AQ1796" t="s">
        <v>1322</v>
      </c>
      <c r="AR1796">
        <v>76.464000000000013</v>
      </c>
      <c r="AV1796" t="s">
        <v>1322</v>
      </c>
      <c r="AW1796">
        <v>76.464000000000013</v>
      </c>
      <c r="BO1796" t="s">
        <v>21</v>
      </c>
      <c r="BP1796">
        <v>532.70400000000006</v>
      </c>
    </row>
    <row r="1797" spans="1:68" x14ac:dyDescent="0.25">
      <c r="A1797" t="s">
        <v>3031</v>
      </c>
      <c r="B1797" t="s">
        <v>10948</v>
      </c>
      <c r="C1797" t="s">
        <v>12</v>
      </c>
      <c r="D1797">
        <v>67.64</v>
      </c>
      <c r="Y1797" t="s">
        <v>2559</v>
      </c>
      <c r="Z1797">
        <v>121.82400000000003</v>
      </c>
      <c r="AB1797" t="s">
        <v>1322</v>
      </c>
      <c r="AC1797">
        <v>76.464000000000013</v>
      </c>
      <c r="AE1797" t="s">
        <v>1157</v>
      </c>
      <c r="AF1797">
        <v>91.44</v>
      </c>
      <c r="AJ1797" t="s">
        <v>1322</v>
      </c>
      <c r="AK1797">
        <v>76.464000000000013</v>
      </c>
      <c r="AN1797" t="s">
        <v>2559</v>
      </c>
      <c r="AO1797">
        <v>121.82400000000003</v>
      </c>
      <c r="AQ1797" t="s">
        <v>2559</v>
      </c>
      <c r="AR1797">
        <v>121.82400000000003</v>
      </c>
      <c r="AV1797" t="s">
        <v>2559</v>
      </c>
      <c r="AW1797">
        <v>121.82400000000003</v>
      </c>
      <c r="BO1797" t="s">
        <v>21</v>
      </c>
      <c r="BP1797">
        <v>511.05600000000004</v>
      </c>
    </row>
    <row r="1798" spans="1:68" x14ac:dyDescent="0.25">
      <c r="A1798" t="s">
        <v>682</v>
      </c>
      <c r="B1798" t="s">
        <v>10948</v>
      </c>
      <c r="C1798" t="s">
        <v>55</v>
      </c>
      <c r="D1798">
        <v>2591.5600000000004</v>
      </c>
      <c r="Y1798" t="s">
        <v>777</v>
      </c>
      <c r="Z1798">
        <v>176.25600000000003</v>
      </c>
      <c r="AB1798" t="s">
        <v>2559</v>
      </c>
      <c r="AC1798">
        <v>121.82400000000003</v>
      </c>
      <c r="AE1798" t="s">
        <v>2071</v>
      </c>
      <c r="AF1798">
        <v>131.09700000000001</v>
      </c>
      <c r="AJ1798" t="s">
        <v>2559</v>
      </c>
      <c r="AK1798">
        <v>121.82400000000003</v>
      </c>
      <c r="AN1798" t="s">
        <v>777</v>
      </c>
      <c r="AO1798">
        <v>176.25600000000003</v>
      </c>
      <c r="AQ1798" t="s">
        <v>777</v>
      </c>
      <c r="AR1798">
        <v>176.25600000000003</v>
      </c>
      <c r="AV1798" t="s">
        <v>777</v>
      </c>
      <c r="AW1798">
        <v>176.25600000000003</v>
      </c>
      <c r="BO1798" t="s">
        <v>21</v>
      </c>
      <c r="BP1798">
        <v>487.91999999999996</v>
      </c>
    </row>
    <row r="1799" spans="1:68" x14ac:dyDescent="0.25">
      <c r="A1799" t="s">
        <v>2484</v>
      </c>
      <c r="B1799" t="s">
        <v>10948</v>
      </c>
      <c r="C1799" t="s">
        <v>55</v>
      </c>
      <c r="D1799">
        <v>265.17</v>
      </c>
      <c r="Y1799" t="s">
        <v>1072</v>
      </c>
      <c r="Z1799">
        <v>178.84800000000004</v>
      </c>
      <c r="AB1799" t="s">
        <v>777</v>
      </c>
      <c r="AC1799">
        <v>176.25600000000003</v>
      </c>
      <c r="AE1799" t="s">
        <v>1687</v>
      </c>
      <c r="AF1799">
        <v>63.627000000000017</v>
      </c>
      <c r="AJ1799" t="s">
        <v>777</v>
      </c>
      <c r="AK1799">
        <v>176.25600000000003</v>
      </c>
      <c r="AN1799" t="s">
        <v>1072</v>
      </c>
      <c r="AO1799">
        <v>178.84800000000004</v>
      </c>
      <c r="AQ1799" t="s">
        <v>1072</v>
      </c>
      <c r="AR1799">
        <v>178.84800000000004</v>
      </c>
      <c r="AV1799" t="s">
        <v>1072</v>
      </c>
      <c r="AW1799">
        <v>178.84800000000004</v>
      </c>
      <c r="BO1799" t="s">
        <v>21</v>
      </c>
      <c r="BP1799">
        <v>483.13599999999997</v>
      </c>
    </row>
    <row r="1800" spans="1:68" x14ac:dyDescent="0.25">
      <c r="C1800" t="s">
        <v>79</v>
      </c>
      <c r="D1800">
        <v>1591.02</v>
      </c>
      <c r="Y1800" t="s">
        <v>1873</v>
      </c>
      <c r="Z1800">
        <v>46.656000000000013</v>
      </c>
      <c r="AB1800" t="s">
        <v>1072</v>
      </c>
      <c r="AC1800">
        <v>178.84800000000004</v>
      </c>
      <c r="AE1800" t="s">
        <v>152</v>
      </c>
      <c r="AF1800">
        <v>59.817000000000007</v>
      </c>
      <c r="AJ1800" t="s">
        <v>1072</v>
      </c>
      <c r="AK1800">
        <v>178.84800000000004</v>
      </c>
      <c r="AN1800" t="s">
        <v>1873</v>
      </c>
      <c r="AO1800">
        <v>46.656000000000013</v>
      </c>
      <c r="AQ1800" t="s">
        <v>1873</v>
      </c>
      <c r="AR1800">
        <v>46.656000000000013</v>
      </c>
      <c r="AV1800" t="s">
        <v>1873</v>
      </c>
      <c r="AW1800">
        <v>46.656000000000013</v>
      </c>
      <c r="BO1800" t="s">
        <v>21</v>
      </c>
      <c r="BP1800">
        <v>481.32</v>
      </c>
    </row>
    <row r="1801" spans="1:68" x14ac:dyDescent="0.25">
      <c r="A1801" t="s">
        <v>647</v>
      </c>
      <c r="B1801" t="s">
        <v>10948</v>
      </c>
      <c r="C1801" t="s">
        <v>79</v>
      </c>
      <c r="D1801">
        <v>32.544000000000004</v>
      </c>
      <c r="Y1801" t="s">
        <v>2939</v>
      </c>
      <c r="Z1801">
        <v>98.496000000000024</v>
      </c>
      <c r="AB1801" t="s">
        <v>1873</v>
      </c>
      <c r="AC1801">
        <v>46.656000000000013</v>
      </c>
      <c r="AE1801" t="s">
        <v>65</v>
      </c>
      <c r="AF1801">
        <v>457.96800000000002</v>
      </c>
      <c r="AJ1801" t="s">
        <v>1873</v>
      </c>
      <c r="AK1801">
        <v>46.656000000000013</v>
      </c>
      <c r="AN1801" t="s">
        <v>2939</v>
      </c>
      <c r="AO1801">
        <v>98.496000000000024</v>
      </c>
      <c r="AQ1801" t="s">
        <v>2939</v>
      </c>
      <c r="AR1801">
        <v>98.496000000000024</v>
      </c>
      <c r="AV1801" t="s">
        <v>2939</v>
      </c>
      <c r="AW1801">
        <v>98.496000000000024</v>
      </c>
      <c r="BO1801" t="s">
        <v>21</v>
      </c>
      <c r="BP1801">
        <v>479.97600000000006</v>
      </c>
    </row>
    <row r="1802" spans="1:68" x14ac:dyDescent="0.25">
      <c r="A1802" t="s">
        <v>113</v>
      </c>
      <c r="B1802" t="s">
        <v>10948</v>
      </c>
      <c r="C1802" t="s">
        <v>79</v>
      </c>
      <c r="D1802">
        <v>900.08</v>
      </c>
      <c r="Y1802" t="s">
        <v>1766</v>
      </c>
      <c r="Z1802">
        <v>137.37600000000003</v>
      </c>
      <c r="AB1802" t="s">
        <v>2939</v>
      </c>
      <c r="AC1802">
        <v>98.496000000000024</v>
      </c>
      <c r="AE1802" t="s">
        <v>789</v>
      </c>
      <c r="AF1802">
        <v>373.44400000000002</v>
      </c>
      <c r="AJ1802" t="s">
        <v>2939</v>
      </c>
      <c r="AK1802">
        <v>98.496000000000024</v>
      </c>
      <c r="AN1802" t="s">
        <v>1766</v>
      </c>
      <c r="AO1802">
        <v>137.37600000000003</v>
      </c>
      <c r="AQ1802" t="s">
        <v>1766</v>
      </c>
      <c r="AR1802">
        <v>137.37600000000003</v>
      </c>
      <c r="AV1802" t="s">
        <v>1766</v>
      </c>
      <c r="AW1802">
        <v>137.37600000000003</v>
      </c>
      <c r="BO1802" t="s">
        <v>21</v>
      </c>
      <c r="BP1802">
        <v>479.97</v>
      </c>
    </row>
    <row r="1803" spans="1:68" x14ac:dyDescent="0.25">
      <c r="C1803" t="s">
        <v>12</v>
      </c>
      <c r="D1803">
        <v>2790.2480000000005</v>
      </c>
      <c r="Y1803" t="s">
        <v>1751</v>
      </c>
      <c r="Z1803">
        <v>6.48</v>
      </c>
      <c r="AB1803" t="s">
        <v>1766</v>
      </c>
      <c r="AC1803">
        <v>137.37600000000003</v>
      </c>
      <c r="AE1803" t="s">
        <v>1135</v>
      </c>
      <c r="AF1803">
        <v>208.18</v>
      </c>
      <c r="AJ1803" t="s">
        <v>1766</v>
      </c>
      <c r="AK1803">
        <v>137.37600000000003</v>
      </c>
      <c r="AN1803" t="s">
        <v>1751</v>
      </c>
      <c r="AO1803">
        <v>6.48</v>
      </c>
      <c r="AQ1803" t="s">
        <v>1751</v>
      </c>
      <c r="AR1803">
        <v>6.48</v>
      </c>
      <c r="AV1803" t="s">
        <v>1751</v>
      </c>
      <c r="AW1803">
        <v>6.48</v>
      </c>
      <c r="BO1803" t="s">
        <v>21</v>
      </c>
      <c r="BP1803">
        <v>479.97</v>
      </c>
    </row>
    <row r="1804" spans="1:68" x14ac:dyDescent="0.25">
      <c r="A1804" t="s">
        <v>262</v>
      </c>
      <c r="B1804" t="s">
        <v>10948</v>
      </c>
      <c r="C1804" t="s">
        <v>79</v>
      </c>
      <c r="D1804">
        <v>352.15199999999999</v>
      </c>
      <c r="Y1804" t="s">
        <v>2005</v>
      </c>
      <c r="Z1804">
        <v>84.240000000000009</v>
      </c>
      <c r="AB1804" t="s">
        <v>1751</v>
      </c>
      <c r="AC1804">
        <v>6.48</v>
      </c>
      <c r="AE1804" t="s">
        <v>1942</v>
      </c>
      <c r="AF1804">
        <v>67.116</v>
      </c>
      <c r="AJ1804" t="s">
        <v>1751</v>
      </c>
      <c r="AK1804">
        <v>6.48</v>
      </c>
      <c r="AN1804" t="s">
        <v>2005</v>
      </c>
      <c r="AO1804">
        <v>84.240000000000009</v>
      </c>
      <c r="AQ1804" t="s">
        <v>2005</v>
      </c>
      <c r="AR1804">
        <v>84.240000000000009</v>
      </c>
      <c r="AV1804" t="s">
        <v>2005</v>
      </c>
      <c r="AW1804">
        <v>84.240000000000009</v>
      </c>
      <c r="BO1804" t="s">
        <v>21</v>
      </c>
      <c r="BP1804">
        <v>477.6</v>
      </c>
    </row>
    <row r="1805" spans="1:68" x14ac:dyDescent="0.25">
      <c r="A1805" t="s">
        <v>1038</v>
      </c>
      <c r="B1805" t="s">
        <v>10948</v>
      </c>
      <c r="C1805" t="s">
        <v>55</v>
      </c>
      <c r="D1805">
        <v>100.70400000000001</v>
      </c>
      <c r="Y1805" t="s">
        <v>514</v>
      </c>
      <c r="Z1805">
        <v>84.240000000000009</v>
      </c>
      <c r="AB1805" t="s">
        <v>2005</v>
      </c>
      <c r="AC1805">
        <v>84.240000000000009</v>
      </c>
      <c r="AE1805" t="s">
        <v>185</v>
      </c>
      <c r="AF1805">
        <v>41.91</v>
      </c>
      <c r="AJ1805" t="s">
        <v>2005</v>
      </c>
      <c r="AK1805">
        <v>84.240000000000009</v>
      </c>
      <c r="AN1805" t="s">
        <v>514</v>
      </c>
      <c r="AO1805">
        <v>84.240000000000009</v>
      </c>
      <c r="AQ1805" t="s">
        <v>514</v>
      </c>
      <c r="AR1805">
        <v>84.240000000000009</v>
      </c>
      <c r="AV1805" t="s">
        <v>514</v>
      </c>
      <c r="AW1805">
        <v>84.240000000000009</v>
      </c>
      <c r="BO1805" t="s">
        <v>21</v>
      </c>
      <c r="BP1805">
        <v>467.46</v>
      </c>
    </row>
    <row r="1806" spans="1:68" x14ac:dyDescent="0.25">
      <c r="C1806" t="s">
        <v>21</v>
      </c>
      <c r="D1806">
        <v>41.96</v>
      </c>
      <c r="Y1806" t="s">
        <v>2977</v>
      </c>
      <c r="Z1806">
        <v>110.16000000000003</v>
      </c>
      <c r="AB1806" t="s">
        <v>514</v>
      </c>
      <c r="AC1806">
        <v>84.240000000000009</v>
      </c>
      <c r="AE1806" t="s">
        <v>522</v>
      </c>
      <c r="AF1806">
        <v>19.600000000000001</v>
      </c>
      <c r="AJ1806" t="s">
        <v>514</v>
      </c>
      <c r="AK1806">
        <v>84.240000000000009</v>
      </c>
      <c r="AN1806" t="s">
        <v>2977</v>
      </c>
      <c r="AO1806">
        <v>110.16000000000003</v>
      </c>
      <c r="AQ1806" t="s">
        <v>2977</v>
      </c>
      <c r="AR1806">
        <v>110.16000000000003</v>
      </c>
      <c r="AV1806" t="s">
        <v>2977</v>
      </c>
      <c r="AW1806">
        <v>110.16000000000003</v>
      </c>
      <c r="BO1806" t="s">
        <v>21</v>
      </c>
      <c r="BP1806">
        <v>451.15199999999993</v>
      </c>
    </row>
    <row r="1807" spans="1:68" x14ac:dyDescent="0.25">
      <c r="A1807" t="s">
        <v>390</v>
      </c>
      <c r="B1807" t="s">
        <v>10948</v>
      </c>
      <c r="C1807" t="s">
        <v>21</v>
      </c>
      <c r="D1807">
        <v>243.38400000000001</v>
      </c>
      <c r="Y1807" t="s">
        <v>1298</v>
      </c>
      <c r="Z1807">
        <v>171.07200000000003</v>
      </c>
      <c r="AB1807" t="s">
        <v>2977</v>
      </c>
      <c r="AC1807">
        <v>110.16000000000003</v>
      </c>
      <c r="AE1807" t="s">
        <v>664</v>
      </c>
      <c r="AF1807">
        <v>122.18</v>
      </c>
      <c r="AJ1807" t="s">
        <v>2977</v>
      </c>
      <c r="AK1807">
        <v>110.16000000000003</v>
      </c>
      <c r="AN1807" t="s">
        <v>1298</v>
      </c>
      <c r="AO1807">
        <v>171.07200000000003</v>
      </c>
      <c r="AQ1807" t="s">
        <v>1298</v>
      </c>
      <c r="AR1807">
        <v>171.07200000000003</v>
      </c>
      <c r="AV1807" t="s">
        <v>1298</v>
      </c>
      <c r="AW1807">
        <v>171.07200000000003</v>
      </c>
      <c r="BO1807" t="s">
        <v>21</v>
      </c>
      <c r="BP1807">
        <v>450.89000000000004</v>
      </c>
    </row>
    <row r="1808" spans="1:68" x14ac:dyDescent="0.25">
      <c r="A1808" t="s">
        <v>1324</v>
      </c>
      <c r="B1808" t="s">
        <v>10948</v>
      </c>
      <c r="C1808" t="s">
        <v>12</v>
      </c>
      <c r="D1808">
        <v>1126.02</v>
      </c>
      <c r="Y1808" t="s">
        <v>2407</v>
      </c>
      <c r="Z1808">
        <v>143.85600000000002</v>
      </c>
      <c r="AB1808" t="s">
        <v>1298</v>
      </c>
      <c r="AC1808">
        <v>171.07200000000003</v>
      </c>
      <c r="AE1808" t="s">
        <v>1246</v>
      </c>
      <c r="AF1808">
        <v>410.00400000000002</v>
      </c>
      <c r="AJ1808" t="s">
        <v>1298</v>
      </c>
      <c r="AK1808">
        <v>171.07200000000003</v>
      </c>
      <c r="AN1808" t="s">
        <v>2407</v>
      </c>
      <c r="AO1808">
        <v>143.85600000000002</v>
      </c>
      <c r="AQ1808" t="s">
        <v>2407</v>
      </c>
      <c r="AR1808">
        <v>143.85600000000002</v>
      </c>
      <c r="AV1808" t="s">
        <v>2407</v>
      </c>
      <c r="AW1808">
        <v>143.85600000000002</v>
      </c>
      <c r="BO1808" t="s">
        <v>21</v>
      </c>
      <c r="BP1808">
        <v>450</v>
      </c>
    </row>
    <row r="1809" spans="1:68" x14ac:dyDescent="0.25">
      <c r="A1809" t="s">
        <v>782</v>
      </c>
      <c r="B1809" t="s">
        <v>10948</v>
      </c>
      <c r="C1809" t="s">
        <v>55</v>
      </c>
      <c r="D1809">
        <v>1117.92</v>
      </c>
      <c r="Y1809" t="s">
        <v>2047</v>
      </c>
      <c r="Z1809">
        <v>110.16</v>
      </c>
      <c r="AB1809" t="s">
        <v>2407</v>
      </c>
      <c r="AC1809">
        <v>143.85600000000002</v>
      </c>
      <c r="AE1809" t="s">
        <v>92</v>
      </c>
      <c r="AF1809">
        <v>38.918000000000006</v>
      </c>
      <c r="AJ1809" t="s">
        <v>2407</v>
      </c>
      <c r="AK1809">
        <v>143.85600000000002</v>
      </c>
      <c r="AN1809" t="s">
        <v>2047</v>
      </c>
      <c r="AO1809">
        <v>110.16</v>
      </c>
      <c r="AQ1809" t="s">
        <v>2047</v>
      </c>
      <c r="AR1809">
        <v>110.16</v>
      </c>
      <c r="AV1809" t="s">
        <v>2047</v>
      </c>
      <c r="AW1809">
        <v>110.16</v>
      </c>
      <c r="BO1809" t="s">
        <v>21</v>
      </c>
      <c r="BP1809">
        <v>437.47200000000009</v>
      </c>
    </row>
    <row r="1810" spans="1:68" x14ac:dyDescent="0.25">
      <c r="C1810" t="s">
        <v>21</v>
      </c>
      <c r="D1810">
        <v>1117.92</v>
      </c>
      <c r="Y1810" t="s">
        <v>1467</v>
      </c>
      <c r="Z1810">
        <v>150.33600000000001</v>
      </c>
      <c r="AB1810" t="s">
        <v>2047</v>
      </c>
      <c r="AC1810">
        <v>110.16</v>
      </c>
      <c r="AE1810" t="s">
        <v>1502</v>
      </c>
      <c r="AF1810">
        <v>11.484</v>
      </c>
      <c r="AJ1810" t="s">
        <v>2047</v>
      </c>
      <c r="AK1810">
        <v>110.16</v>
      </c>
      <c r="AN1810" t="s">
        <v>1467</v>
      </c>
      <c r="AO1810">
        <v>150.33600000000001</v>
      </c>
      <c r="AQ1810" t="s">
        <v>1467</v>
      </c>
      <c r="AR1810">
        <v>150.33600000000001</v>
      </c>
      <c r="AV1810" t="s">
        <v>1467</v>
      </c>
      <c r="AW1810">
        <v>150.33600000000001</v>
      </c>
      <c r="BO1810" t="s">
        <v>21</v>
      </c>
      <c r="BP1810">
        <v>419.90000000000003</v>
      </c>
    </row>
    <row r="1811" spans="1:68" x14ac:dyDescent="0.25">
      <c r="A1811" t="s">
        <v>754</v>
      </c>
      <c r="B1811" t="s">
        <v>10948</v>
      </c>
      <c r="C1811" t="s">
        <v>79</v>
      </c>
      <c r="D1811">
        <v>1082.48</v>
      </c>
      <c r="Y1811" t="s">
        <v>516</v>
      </c>
      <c r="Z1811">
        <v>60.912000000000006</v>
      </c>
      <c r="AB1811" t="s">
        <v>1467</v>
      </c>
      <c r="AC1811">
        <v>150.33600000000001</v>
      </c>
      <c r="AE1811" t="s">
        <v>272</v>
      </c>
      <c r="AF1811">
        <v>235.18</v>
      </c>
      <c r="AJ1811" t="s">
        <v>1467</v>
      </c>
      <c r="AK1811">
        <v>150.33600000000001</v>
      </c>
      <c r="AN1811" t="s">
        <v>516</v>
      </c>
      <c r="AO1811">
        <v>60.912000000000006</v>
      </c>
      <c r="AQ1811" t="s">
        <v>516</v>
      </c>
      <c r="AR1811">
        <v>60.912000000000006</v>
      </c>
      <c r="AV1811" t="s">
        <v>516</v>
      </c>
      <c r="AW1811">
        <v>60.912000000000006</v>
      </c>
      <c r="BO1811" t="s">
        <v>21</v>
      </c>
      <c r="BP1811">
        <v>403.92</v>
      </c>
    </row>
    <row r="1812" spans="1:68" x14ac:dyDescent="0.25">
      <c r="C1812" t="s">
        <v>21</v>
      </c>
      <c r="D1812">
        <v>676.55</v>
      </c>
      <c r="Y1812" t="s">
        <v>1174</v>
      </c>
      <c r="Z1812">
        <v>40.176000000000002</v>
      </c>
      <c r="AB1812" t="s">
        <v>516</v>
      </c>
      <c r="AC1812">
        <v>60.912000000000006</v>
      </c>
      <c r="AE1812" t="s">
        <v>368</v>
      </c>
      <c r="AF1812">
        <v>287.86799999999988</v>
      </c>
      <c r="AJ1812" t="s">
        <v>516</v>
      </c>
      <c r="AK1812">
        <v>60.912000000000006</v>
      </c>
      <c r="AN1812" t="s">
        <v>1174</v>
      </c>
      <c r="AO1812">
        <v>40.176000000000002</v>
      </c>
      <c r="AQ1812" t="s">
        <v>1174</v>
      </c>
      <c r="AR1812">
        <v>40.176000000000002</v>
      </c>
      <c r="AV1812" t="s">
        <v>1174</v>
      </c>
      <c r="AW1812">
        <v>40.176000000000002</v>
      </c>
      <c r="BO1812" t="s">
        <v>21</v>
      </c>
      <c r="BP1812">
        <v>403.16800000000001</v>
      </c>
    </row>
    <row r="1813" spans="1:68" x14ac:dyDescent="0.25">
      <c r="A1813" t="s">
        <v>2796</v>
      </c>
      <c r="B1813" t="s">
        <v>10948</v>
      </c>
      <c r="C1813" t="s">
        <v>79</v>
      </c>
      <c r="D1813">
        <v>30.345000000000006</v>
      </c>
      <c r="Y1813" t="s">
        <v>2293</v>
      </c>
      <c r="Z1813">
        <v>54.432000000000002</v>
      </c>
      <c r="AB1813" t="s">
        <v>1174</v>
      </c>
      <c r="AC1813">
        <v>40.176000000000002</v>
      </c>
      <c r="AE1813" t="s">
        <v>705</v>
      </c>
      <c r="AF1813">
        <v>66.029999999999987</v>
      </c>
      <c r="AJ1813" t="s">
        <v>1174</v>
      </c>
      <c r="AK1813">
        <v>40.176000000000002</v>
      </c>
      <c r="AN1813" t="s">
        <v>2293</v>
      </c>
      <c r="AO1813">
        <v>54.432000000000002</v>
      </c>
      <c r="AQ1813" t="s">
        <v>2293</v>
      </c>
      <c r="AR1813">
        <v>54.432000000000002</v>
      </c>
      <c r="AV1813" t="s">
        <v>2293</v>
      </c>
      <c r="AW1813">
        <v>54.432000000000002</v>
      </c>
      <c r="BO1813" t="s">
        <v>21</v>
      </c>
      <c r="BP1813">
        <v>393.16500000000002</v>
      </c>
    </row>
    <row r="1814" spans="1:68" x14ac:dyDescent="0.25">
      <c r="C1814" t="s">
        <v>21</v>
      </c>
      <c r="D1814">
        <v>11.56</v>
      </c>
      <c r="Y1814" t="s">
        <v>1065</v>
      </c>
      <c r="Z1814">
        <v>187.92</v>
      </c>
      <c r="AB1814" t="s">
        <v>2293</v>
      </c>
      <c r="AC1814">
        <v>54.432000000000002</v>
      </c>
      <c r="AE1814" t="s">
        <v>1829</v>
      </c>
      <c r="AF1814">
        <v>40.896000000000001</v>
      </c>
      <c r="AJ1814" t="s">
        <v>2293</v>
      </c>
      <c r="AK1814">
        <v>54.432000000000002</v>
      </c>
      <c r="AN1814" t="s">
        <v>1065</v>
      </c>
      <c r="AO1814">
        <v>187.92</v>
      </c>
      <c r="AQ1814" t="s">
        <v>1065</v>
      </c>
      <c r="AR1814">
        <v>187.92</v>
      </c>
      <c r="AV1814" t="s">
        <v>1065</v>
      </c>
      <c r="AW1814">
        <v>187.92</v>
      </c>
      <c r="BO1814" t="s">
        <v>21</v>
      </c>
      <c r="BP1814">
        <v>387.13600000000002</v>
      </c>
    </row>
    <row r="1815" spans="1:68" x14ac:dyDescent="0.25">
      <c r="A1815" t="s">
        <v>2289</v>
      </c>
      <c r="B1815" t="s">
        <v>10948</v>
      </c>
      <c r="C1815" t="s">
        <v>21</v>
      </c>
      <c r="D1815">
        <v>105.55199999999999</v>
      </c>
      <c r="Y1815" t="s">
        <v>2683</v>
      </c>
      <c r="Z1815">
        <v>124.41600000000003</v>
      </c>
      <c r="AB1815" t="s">
        <v>1065</v>
      </c>
      <c r="AC1815">
        <v>187.92</v>
      </c>
      <c r="AE1815" t="s">
        <v>2270</v>
      </c>
      <c r="AF1815">
        <v>3039.4999999999995</v>
      </c>
      <c r="AJ1815" t="s">
        <v>1065</v>
      </c>
      <c r="AK1815">
        <v>187.92</v>
      </c>
      <c r="AN1815" t="s">
        <v>2683</v>
      </c>
      <c r="AO1815">
        <v>124.41600000000003</v>
      </c>
      <c r="AQ1815" t="s">
        <v>2683</v>
      </c>
      <c r="AR1815">
        <v>124.41600000000003</v>
      </c>
      <c r="AV1815" t="s">
        <v>2683</v>
      </c>
      <c r="AW1815">
        <v>124.41600000000003</v>
      </c>
      <c r="BO1815" t="s">
        <v>21</v>
      </c>
      <c r="BP1815">
        <v>380.86400000000003</v>
      </c>
    </row>
    <row r="1816" spans="1:68" x14ac:dyDescent="0.25">
      <c r="A1816" t="s">
        <v>2437</v>
      </c>
      <c r="B1816" t="s">
        <v>10948</v>
      </c>
      <c r="C1816" t="s">
        <v>55</v>
      </c>
      <c r="D1816">
        <v>27.002000000000002</v>
      </c>
      <c r="Y1816" t="s">
        <v>2567</v>
      </c>
      <c r="Z1816">
        <v>95.904000000000025</v>
      </c>
      <c r="AB1816" t="s">
        <v>2683</v>
      </c>
      <c r="AC1816">
        <v>124.41600000000003</v>
      </c>
      <c r="AE1816" t="s">
        <v>1894</v>
      </c>
      <c r="AF1816">
        <v>149.916</v>
      </c>
      <c r="AJ1816" t="s">
        <v>2683</v>
      </c>
      <c r="AK1816">
        <v>124.41600000000003</v>
      </c>
      <c r="AN1816" t="s">
        <v>2567</v>
      </c>
      <c r="AO1816">
        <v>95.904000000000025</v>
      </c>
      <c r="AQ1816" t="s">
        <v>2567</v>
      </c>
      <c r="AR1816">
        <v>95.904000000000025</v>
      </c>
      <c r="AV1816" t="s">
        <v>2567</v>
      </c>
      <c r="AW1816">
        <v>95.904000000000025</v>
      </c>
      <c r="BO1816" t="s">
        <v>21</v>
      </c>
      <c r="BP1816">
        <v>377.45</v>
      </c>
    </row>
    <row r="1817" spans="1:68" x14ac:dyDescent="0.25">
      <c r="C1817" t="s">
        <v>12</v>
      </c>
      <c r="D1817">
        <v>23.480000000000004</v>
      </c>
      <c r="Y1817" t="s">
        <v>908</v>
      </c>
      <c r="Z1817">
        <v>104.97600000000001</v>
      </c>
      <c r="AB1817" t="s">
        <v>2567</v>
      </c>
      <c r="AC1817">
        <v>95.904000000000025</v>
      </c>
      <c r="AE1817" t="s">
        <v>3168</v>
      </c>
      <c r="AF1817">
        <v>432.43200000000013</v>
      </c>
      <c r="AJ1817" t="s">
        <v>2567</v>
      </c>
      <c r="AK1817">
        <v>95.904000000000025</v>
      </c>
      <c r="AN1817" t="s">
        <v>908</v>
      </c>
      <c r="AO1817">
        <v>104.97600000000001</v>
      </c>
      <c r="AQ1817" t="s">
        <v>908</v>
      </c>
      <c r="AR1817">
        <v>104.97600000000001</v>
      </c>
      <c r="AV1817" t="s">
        <v>908</v>
      </c>
      <c r="AW1817">
        <v>104.97600000000001</v>
      </c>
      <c r="BO1817" t="s">
        <v>21</v>
      </c>
      <c r="BP1817">
        <v>366.43600000000004</v>
      </c>
    </row>
    <row r="1818" spans="1:68" x14ac:dyDescent="0.25">
      <c r="A1818" t="s">
        <v>1765</v>
      </c>
      <c r="B1818" t="s">
        <v>10948</v>
      </c>
      <c r="C1818" t="s">
        <v>12</v>
      </c>
      <c r="D1818">
        <v>10.272000000000002</v>
      </c>
      <c r="Y1818" t="s">
        <v>1864</v>
      </c>
      <c r="Z1818">
        <v>141.26400000000001</v>
      </c>
      <c r="AB1818" t="s">
        <v>908</v>
      </c>
      <c r="AC1818">
        <v>104.97600000000001</v>
      </c>
      <c r="AE1818" t="s">
        <v>2287</v>
      </c>
      <c r="AF1818">
        <v>289.45599999999996</v>
      </c>
      <c r="AJ1818" t="s">
        <v>908</v>
      </c>
      <c r="AK1818">
        <v>104.97600000000001</v>
      </c>
      <c r="AN1818" t="s">
        <v>1864</v>
      </c>
      <c r="AO1818">
        <v>141.26400000000001</v>
      </c>
      <c r="AQ1818" t="s">
        <v>1864</v>
      </c>
      <c r="AR1818">
        <v>141.26400000000001</v>
      </c>
      <c r="AV1818" t="s">
        <v>1864</v>
      </c>
      <c r="AW1818">
        <v>141.26400000000001</v>
      </c>
      <c r="BO1818" t="s">
        <v>21</v>
      </c>
      <c r="BP1818">
        <v>363.92</v>
      </c>
    </row>
    <row r="1819" spans="1:68" x14ac:dyDescent="0.25">
      <c r="C1819" t="s">
        <v>21</v>
      </c>
      <c r="D1819">
        <v>21.400000000000002</v>
      </c>
      <c r="Y1819" t="s">
        <v>533</v>
      </c>
      <c r="Z1819">
        <v>111.45600000000002</v>
      </c>
      <c r="AB1819" t="s">
        <v>1864</v>
      </c>
      <c r="AC1819">
        <v>141.26400000000001</v>
      </c>
      <c r="AE1819" t="s">
        <v>75</v>
      </c>
      <c r="AF1819">
        <v>38.271999999999998</v>
      </c>
      <c r="AJ1819" t="s">
        <v>1864</v>
      </c>
      <c r="AK1819">
        <v>141.26400000000001</v>
      </c>
      <c r="AN1819" t="s">
        <v>533</v>
      </c>
      <c r="AO1819">
        <v>111.45600000000002</v>
      </c>
      <c r="AQ1819" t="s">
        <v>533</v>
      </c>
      <c r="AR1819">
        <v>111.45600000000002</v>
      </c>
      <c r="AV1819" t="s">
        <v>533</v>
      </c>
      <c r="AW1819">
        <v>111.45600000000002</v>
      </c>
      <c r="BO1819" t="s">
        <v>21</v>
      </c>
      <c r="BP1819">
        <v>359.98</v>
      </c>
    </row>
    <row r="1820" spans="1:68" x14ac:dyDescent="0.25">
      <c r="A1820" t="s">
        <v>2501</v>
      </c>
      <c r="B1820" t="s">
        <v>10948</v>
      </c>
      <c r="C1820" t="s">
        <v>55</v>
      </c>
      <c r="D1820">
        <v>70.08</v>
      </c>
      <c r="Y1820" t="s">
        <v>2369</v>
      </c>
      <c r="Z1820">
        <v>215.13600000000002</v>
      </c>
      <c r="AB1820" t="s">
        <v>533</v>
      </c>
      <c r="AC1820">
        <v>111.45600000000002</v>
      </c>
      <c r="AE1820" t="s">
        <v>2431</v>
      </c>
      <c r="AF1820">
        <v>137.53200000000001</v>
      </c>
      <c r="AJ1820" t="s">
        <v>533</v>
      </c>
      <c r="AK1820">
        <v>111.45600000000002</v>
      </c>
      <c r="AN1820" t="s">
        <v>2369</v>
      </c>
      <c r="AO1820">
        <v>215.13600000000002</v>
      </c>
      <c r="AQ1820" t="s">
        <v>2369</v>
      </c>
      <c r="AR1820">
        <v>215.13600000000002</v>
      </c>
      <c r="AV1820" t="s">
        <v>2369</v>
      </c>
      <c r="AW1820">
        <v>215.13600000000002</v>
      </c>
      <c r="BO1820" t="s">
        <v>21</v>
      </c>
      <c r="BP1820">
        <v>354.96000000000004</v>
      </c>
    </row>
    <row r="1821" spans="1:68" x14ac:dyDescent="0.25">
      <c r="A1821" t="s">
        <v>605</v>
      </c>
      <c r="B1821" t="s">
        <v>10948</v>
      </c>
      <c r="C1821" t="s">
        <v>21</v>
      </c>
      <c r="D1821">
        <v>146.82</v>
      </c>
      <c r="Y1821" t="s">
        <v>931</v>
      </c>
      <c r="Z1821">
        <v>45.36</v>
      </c>
      <c r="AB1821" t="s">
        <v>2369</v>
      </c>
      <c r="AC1821">
        <v>215.13600000000002</v>
      </c>
      <c r="AE1821" t="s">
        <v>2000</v>
      </c>
      <c r="AF1821">
        <v>2929.9839999999999</v>
      </c>
      <c r="AJ1821" t="s">
        <v>2369</v>
      </c>
      <c r="AK1821">
        <v>215.13600000000002</v>
      </c>
      <c r="AN1821" t="s">
        <v>931</v>
      </c>
      <c r="AO1821">
        <v>45.36</v>
      </c>
      <c r="AQ1821" t="s">
        <v>931</v>
      </c>
      <c r="AR1821">
        <v>45.36</v>
      </c>
      <c r="AV1821" t="s">
        <v>931</v>
      </c>
      <c r="AW1821">
        <v>45.36</v>
      </c>
      <c r="BO1821" t="s">
        <v>21</v>
      </c>
      <c r="BP1821">
        <v>352.38</v>
      </c>
    </row>
    <row r="1822" spans="1:68" x14ac:dyDescent="0.25">
      <c r="A1822" t="s">
        <v>1853</v>
      </c>
      <c r="B1822" t="s">
        <v>10948</v>
      </c>
      <c r="C1822" t="s">
        <v>21</v>
      </c>
      <c r="D1822">
        <v>32.04</v>
      </c>
      <c r="Y1822" t="s">
        <v>896</v>
      </c>
      <c r="Z1822">
        <v>238.46400000000003</v>
      </c>
      <c r="AB1822" t="s">
        <v>931</v>
      </c>
      <c r="AC1822">
        <v>45.36</v>
      </c>
      <c r="AE1822" t="s">
        <v>2583</v>
      </c>
      <c r="AF1822">
        <v>3684.7080000000005</v>
      </c>
      <c r="AJ1822" t="s">
        <v>931</v>
      </c>
      <c r="AK1822">
        <v>45.36</v>
      </c>
      <c r="AN1822" t="s">
        <v>896</v>
      </c>
      <c r="AO1822">
        <v>238.46400000000003</v>
      </c>
      <c r="AQ1822" t="s">
        <v>896</v>
      </c>
      <c r="AR1822">
        <v>238.46400000000003</v>
      </c>
      <c r="AV1822" t="s">
        <v>896</v>
      </c>
      <c r="AW1822">
        <v>238.46400000000003</v>
      </c>
      <c r="BO1822" t="s">
        <v>21</v>
      </c>
      <c r="BP1822">
        <v>351.17800000000005</v>
      </c>
    </row>
    <row r="1823" spans="1:68" x14ac:dyDescent="0.25">
      <c r="A1823" t="s">
        <v>2219</v>
      </c>
      <c r="B1823" t="s">
        <v>10948</v>
      </c>
      <c r="C1823" t="s">
        <v>55</v>
      </c>
      <c r="D1823">
        <v>15.231999999999999</v>
      </c>
      <c r="Y1823" t="s">
        <v>2476</v>
      </c>
      <c r="Z1823">
        <v>151.63200000000001</v>
      </c>
      <c r="AB1823" t="s">
        <v>896</v>
      </c>
      <c r="AC1823">
        <v>238.46400000000003</v>
      </c>
      <c r="AE1823" t="s">
        <v>1544</v>
      </c>
      <c r="AF1823">
        <v>455.06999999999994</v>
      </c>
      <c r="AJ1823" t="s">
        <v>896</v>
      </c>
      <c r="AK1823">
        <v>238.46400000000003</v>
      </c>
      <c r="AN1823" t="s">
        <v>2476</v>
      </c>
      <c r="AO1823">
        <v>151.63200000000001</v>
      </c>
      <c r="AQ1823" t="s">
        <v>2476</v>
      </c>
      <c r="AR1823">
        <v>151.63200000000001</v>
      </c>
      <c r="AV1823" t="s">
        <v>2476</v>
      </c>
      <c r="AW1823">
        <v>151.63200000000001</v>
      </c>
      <c r="BO1823" t="s">
        <v>21</v>
      </c>
      <c r="BP1823">
        <v>338.04</v>
      </c>
    </row>
    <row r="1824" spans="1:68" x14ac:dyDescent="0.25">
      <c r="C1824" t="s">
        <v>79</v>
      </c>
      <c r="D1824">
        <v>15.231999999999999</v>
      </c>
      <c r="Y1824" t="s">
        <v>3121</v>
      </c>
      <c r="Z1824">
        <v>49.248000000000005</v>
      </c>
      <c r="AB1824" t="s">
        <v>2476</v>
      </c>
      <c r="AC1824">
        <v>151.63200000000001</v>
      </c>
      <c r="AE1824" t="s">
        <v>1025</v>
      </c>
      <c r="AF1824">
        <v>124.586</v>
      </c>
      <c r="AJ1824" t="s">
        <v>2476</v>
      </c>
      <c r="AK1824">
        <v>151.63200000000001</v>
      </c>
      <c r="AN1824" t="s">
        <v>3121</v>
      </c>
      <c r="AO1824">
        <v>49.248000000000005</v>
      </c>
      <c r="AQ1824" t="s">
        <v>3121</v>
      </c>
      <c r="AR1824">
        <v>49.248000000000005</v>
      </c>
      <c r="AV1824" t="s">
        <v>3121</v>
      </c>
      <c r="AW1824">
        <v>49.248000000000005</v>
      </c>
      <c r="BO1824" t="s">
        <v>21</v>
      </c>
      <c r="BP1824">
        <v>326.88</v>
      </c>
    </row>
    <row r="1825" spans="1:68" x14ac:dyDescent="0.25">
      <c r="A1825" t="s">
        <v>2694</v>
      </c>
      <c r="B1825" t="s">
        <v>10948</v>
      </c>
      <c r="C1825" t="s">
        <v>79</v>
      </c>
      <c r="D1825">
        <v>146.72999999999999</v>
      </c>
      <c r="Y1825" t="s">
        <v>3102</v>
      </c>
      <c r="Z1825">
        <v>97.200000000000017</v>
      </c>
      <c r="AB1825" t="s">
        <v>3121</v>
      </c>
      <c r="AC1825">
        <v>49.248000000000005</v>
      </c>
      <c r="AE1825" t="s">
        <v>1509</v>
      </c>
      <c r="AF1825">
        <v>138.17599999999999</v>
      </c>
      <c r="AJ1825" t="s">
        <v>3121</v>
      </c>
      <c r="AK1825">
        <v>49.248000000000005</v>
      </c>
      <c r="AN1825" t="s">
        <v>3102</v>
      </c>
      <c r="AO1825">
        <v>97.200000000000017</v>
      </c>
      <c r="AQ1825" t="s">
        <v>3102</v>
      </c>
      <c r="AR1825">
        <v>97.200000000000017</v>
      </c>
      <c r="AV1825" t="s">
        <v>3102</v>
      </c>
      <c r="AW1825">
        <v>97.200000000000017</v>
      </c>
      <c r="BO1825" t="s">
        <v>21</v>
      </c>
      <c r="BP1825">
        <v>321.56799999999998</v>
      </c>
    </row>
    <row r="1826" spans="1:68" x14ac:dyDescent="0.25">
      <c r="A1826" t="s">
        <v>467</v>
      </c>
      <c r="B1826" t="s">
        <v>10948</v>
      </c>
      <c r="C1826" t="s">
        <v>55</v>
      </c>
      <c r="D1826">
        <v>23.688000000000002</v>
      </c>
      <c r="Y1826" t="s">
        <v>2773</v>
      </c>
      <c r="Z1826">
        <v>75.168000000000006</v>
      </c>
      <c r="AB1826" t="s">
        <v>3102</v>
      </c>
      <c r="AC1826">
        <v>97.200000000000017</v>
      </c>
      <c r="AE1826" t="s">
        <v>336</v>
      </c>
      <c r="AF1826">
        <v>171.14</v>
      </c>
      <c r="AJ1826" t="s">
        <v>3102</v>
      </c>
      <c r="AK1826">
        <v>97.200000000000017</v>
      </c>
      <c r="AN1826" t="s">
        <v>2773</v>
      </c>
      <c r="AO1826">
        <v>75.168000000000006</v>
      </c>
      <c r="AQ1826" t="s">
        <v>2773</v>
      </c>
      <c r="AR1826">
        <v>75.168000000000006</v>
      </c>
      <c r="AV1826" t="s">
        <v>2773</v>
      </c>
      <c r="AW1826">
        <v>75.168000000000006</v>
      </c>
      <c r="BO1826" t="s">
        <v>21</v>
      </c>
      <c r="BP1826">
        <v>316</v>
      </c>
    </row>
    <row r="1827" spans="1:68" x14ac:dyDescent="0.25">
      <c r="C1827" t="s">
        <v>79</v>
      </c>
      <c r="D1827">
        <v>16.45</v>
      </c>
      <c r="Y1827" t="s">
        <v>1924</v>
      </c>
      <c r="Z1827">
        <v>145.15199999999999</v>
      </c>
      <c r="AB1827" t="s">
        <v>2773</v>
      </c>
      <c r="AC1827">
        <v>75.168000000000006</v>
      </c>
      <c r="AE1827" t="s">
        <v>2379</v>
      </c>
      <c r="AF1827">
        <v>8.0400000000000009</v>
      </c>
      <c r="AJ1827" t="s">
        <v>2773</v>
      </c>
      <c r="AK1827">
        <v>75.168000000000006</v>
      </c>
      <c r="AN1827" t="s">
        <v>1924</v>
      </c>
      <c r="AO1827">
        <v>145.15199999999999</v>
      </c>
      <c r="AQ1827" t="s">
        <v>1924</v>
      </c>
      <c r="AR1827">
        <v>145.15199999999999</v>
      </c>
      <c r="AV1827" t="s">
        <v>1924</v>
      </c>
      <c r="AW1827">
        <v>145.15199999999999</v>
      </c>
      <c r="BO1827" t="s">
        <v>21</v>
      </c>
      <c r="BP1827">
        <v>312.03000000000003</v>
      </c>
    </row>
    <row r="1828" spans="1:68" x14ac:dyDescent="0.25">
      <c r="C1828" t="s">
        <v>12</v>
      </c>
      <c r="D1828">
        <v>10.528</v>
      </c>
      <c r="Y1828" t="s">
        <v>145</v>
      </c>
      <c r="Z1828">
        <v>80.352000000000018</v>
      </c>
      <c r="AB1828" t="s">
        <v>1924</v>
      </c>
      <c r="AC1828">
        <v>145.15199999999999</v>
      </c>
      <c r="AE1828" t="s">
        <v>5928</v>
      </c>
      <c r="AF1828">
        <v>42.112000000000002</v>
      </c>
      <c r="AJ1828" t="s">
        <v>1924</v>
      </c>
      <c r="AK1828">
        <v>145.15199999999999</v>
      </c>
      <c r="AN1828" t="s">
        <v>145</v>
      </c>
      <c r="AO1828">
        <v>80.352000000000018</v>
      </c>
      <c r="AQ1828" t="s">
        <v>145</v>
      </c>
      <c r="AR1828">
        <v>80.352000000000018</v>
      </c>
      <c r="AV1828" t="s">
        <v>145</v>
      </c>
      <c r="AW1828">
        <v>80.352000000000018</v>
      </c>
      <c r="BO1828" t="s">
        <v>21</v>
      </c>
      <c r="BP1828">
        <v>305.01</v>
      </c>
    </row>
    <row r="1829" spans="1:68" x14ac:dyDescent="0.25">
      <c r="A1829" t="s">
        <v>2301</v>
      </c>
      <c r="B1829" t="s">
        <v>10948</v>
      </c>
      <c r="C1829" t="s">
        <v>79</v>
      </c>
      <c r="D1829">
        <v>16.632000000000001</v>
      </c>
      <c r="Y1829" t="s">
        <v>932</v>
      </c>
      <c r="Z1829">
        <v>134.78400000000002</v>
      </c>
      <c r="AB1829" t="s">
        <v>145</v>
      </c>
      <c r="AC1829">
        <v>80.352000000000018</v>
      </c>
      <c r="AE1829" t="s">
        <v>2179</v>
      </c>
      <c r="AF1829">
        <v>303.36</v>
      </c>
      <c r="AJ1829" t="s">
        <v>145</v>
      </c>
      <c r="AK1829">
        <v>80.352000000000018</v>
      </c>
      <c r="AN1829" t="s">
        <v>932</v>
      </c>
      <c r="AO1829">
        <v>134.78400000000002</v>
      </c>
      <c r="AQ1829" t="s">
        <v>932</v>
      </c>
      <c r="AR1829">
        <v>134.78400000000002</v>
      </c>
      <c r="AV1829" t="s">
        <v>932</v>
      </c>
      <c r="AW1829">
        <v>134.78400000000002</v>
      </c>
      <c r="BO1829" t="s">
        <v>21</v>
      </c>
      <c r="BP1829">
        <v>304.89999999999998</v>
      </c>
    </row>
    <row r="1830" spans="1:68" x14ac:dyDescent="0.25">
      <c r="A1830" t="s">
        <v>818</v>
      </c>
      <c r="B1830" t="s">
        <v>10948</v>
      </c>
      <c r="C1830" t="s">
        <v>79</v>
      </c>
      <c r="D1830">
        <v>222.35199999999998</v>
      </c>
      <c r="Y1830" t="s">
        <v>2338</v>
      </c>
      <c r="Z1830">
        <v>58.320000000000007</v>
      </c>
      <c r="AB1830" t="s">
        <v>932</v>
      </c>
      <c r="AC1830">
        <v>134.78400000000002</v>
      </c>
      <c r="AE1830" t="s">
        <v>940</v>
      </c>
      <c r="AF1830">
        <v>2191.6799999999998</v>
      </c>
      <c r="AJ1830" t="s">
        <v>932</v>
      </c>
      <c r="AK1830">
        <v>134.78400000000002</v>
      </c>
      <c r="AN1830" t="s">
        <v>2338</v>
      </c>
      <c r="AO1830">
        <v>58.320000000000007</v>
      </c>
      <c r="AQ1830" t="s">
        <v>2338</v>
      </c>
      <c r="AR1830">
        <v>58.320000000000007</v>
      </c>
      <c r="AV1830" t="s">
        <v>2338</v>
      </c>
      <c r="AW1830">
        <v>58.320000000000007</v>
      </c>
      <c r="BO1830" t="s">
        <v>21</v>
      </c>
      <c r="BP1830">
        <v>300.76799999999997</v>
      </c>
    </row>
    <row r="1831" spans="1:68" x14ac:dyDescent="0.25">
      <c r="C1831" t="s">
        <v>12</v>
      </c>
      <c r="D1831">
        <v>64.14</v>
      </c>
      <c r="Y1831" t="s">
        <v>1473</v>
      </c>
      <c r="Z1831">
        <v>95.904000000000025</v>
      </c>
      <c r="AB1831" t="s">
        <v>2338</v>
      </c>
      <c r="AC1831">
        <v>58.320000000000007</v>
      </c>
      <c r="AE1831" t="s">
        <v>536</v>
      </c>
      <c r="AF1831">
        <v>216.33999999999997</v>
      </c>
      <c r="AJ1831" t="s">
        <v>2338</v>
      </c>
      <c r="AK1831">
        <v>58.320000000000007</v>
      </c>
      <c r="AN1831" t="s">
        <v>1473</v>
      </c>
      <c r="AO1831">
        <v>95.904000000000025</v>
      </c>
      <c r="AQ1831" t="s">
        <v>1473</v>
      </c>
      <c r="AR1831">
        <v>95.904000000000025</v>
      </c>
      <c r="AV1831" t="s">
        <v>1473</v>
      </c>
      <c r="AW1831">
        <v>95.904000000000025</v>
      </c>
      <c r="BO1831" t="s">
        <v>21</v>
      </c>
      <c r="BP1831">
        <v>298.77600000000001</v>
      </c>
    </row>
    <row r="1832" spans="1:68" x14ac:dyDescent="0.25">
      <c r="A1832" t="s">
        <v>3132</v>
      </c>
      <c r="B1832" t="s">
        <v>10948</v>
      </c>
      <c r="C1832" t="s">
        <v>79</v>
      </c>
      <c r="D1832">
        <v>243.88000000000002</v>
      </c>
      <c r="Y1832" t="s">
        <v>2323</v>
      </c>
      <c r="Z1832">
        <v>196.99200000000002</v>
      </c>
      <c r="AB1832" t="s">
        <v>1473</v>
      </c>
      <c r="AC1832">
        <v>95.904000000000025</v>
      </c>
      <c r="AE1832" t="s">
        <v>2399</v>
      </c>
      <c r="AF1832">
        <v>83.160000000000011</v>
      </c>
      <c r="AJ1832" t="s">
        <v>1473</v>
      </c>
      <c r="AK1832">
        <v>95.904000000000025</v>
      </c>
      <c r="AN1832" t="s">
        <v>2323</v>
      </c>
      <c r="AO1832">
        <v>196.99200000000002</v>
      </c>
      <c r="AQ1832" t="s">
        <v>2323</v>
      </c>
      <c r="AR1832">
        <v>196.99200000000002</v>
      </c>
      <c r="AV1832" t="s">
        <v>2323</v>
      </c>
      <c r="AW1832">
        <v>196.99200000000002</v>
      </c>
      <c r="BO1832" t="s">
        <v>21</v>
      </c>
      <c r="BP1832">
        <v>276.78400000000005</v>
      </c>
    </row>
    <row r="1833" spans="1:68" x14ac:dyDescent="0.25">
      <c r="A1833" t="s">
        <v>2777</v>
      </c>
      <c r="B1833" t="s">
        <v>10948</v>
      </c>
      <c r="C1833" t="s">
        <v>79</v>
      </c>
      <c r="D1833">
        <v>113.55200000000001</v>
      </c>
      <c r="Y1833" t="s">
        <v>736</v>
      </c>
      <c r="Z1833">
        <v>334.36799999999999</v>
      </c>
      <c r="AB1833" t="s">
        <v>2323</v>
      </c>
      <c r="AC1833">
        <v>196.99200000000002</v>
      </c>
      <c r="AE1833" t="s">
        <v>1968</v>
      </c>
      <c r="AF1833">
        <v>259.8</v>
      </c>
      <c r="AJ1833" t="s">
        <v>2323</v>
      </c>
      <c r="AK1833">
        <v>196.99200000000002</v>
      </c>
      <c r="AN1833" t="s">
        <v>736</v>
      </c>
      <c r="AO1833">
        <v>334.36799999999999</v>
      </c>
      <c r="AQ1833" t="s">
        <v>736</v>
      </c>
      <c r="AR1833">
        <v>334.36799999999999</v>
      </c>
      <c r="AV1833" t="s">
        <v>736</v>
      </c>
      <c r="AW1833">
        <v>334.36799999999999</v>
      </c>
      <c r="BO1833" t="s">
        <v>21</v>
      </c>
      <c r="BP1833">
        <v>273.92</v>
      </c>
    </row>
    <row r="1834" spans="1:68" x14ac:dyDescent="0.25">
      <c r="A1834" t="s">
        <v>1914</v>
      </c>
      <c r="B1834" t="s">
        <v>10948</v>
      </c>
      <c r="C1834" t="s">
        <v>21</v>
      </c>
      <c r="D1834">
        <v>122.328</v>
      </c>
      <c r="Y1834" t="s">
        <v>882</v>
      </c>
      <c r="Z1834">
        <v>120.52800000000002</v>
      </c>
      <c r="AB1834" t="s">
        <v>736</v>
      </c>
      <c r="AC1834">
        <v>334.36799999999999</v>
      </c>
      <c r="AE1834" t="s">
        <v>901</v>
      </c>
      <c r="AF1834">
        <v>108.04000000000002</v>
      </c>
      <c r="AJ1834" t="s">
        <v>736</v>
      </c>
      <c r="AK1834">
        <v>334.36799999999999</v>
      </c>
      <c r="AN1834" t="s">
        <v>882</v>
      </c>
      <c r="AO1834">
        <v>120.52800000000002</v>
      </c>
      <c r="AQ1834" t="s">
        <v>882</v>
      </c>
      <c r="AR1834">
        <v>120.52800000000002</v>
      </c>
      <c r="AV1834" t="s">
        <v>882</v>
      </c>
      <c r="AW1834">
        <v>120.52800000000002</v>
      </c>
      <c r="BO1834" t="s">
        <v>21</v>
      </c>
      <c r="BP1834">
        <v>271.95999999999998</v>
      </c>
    </row>
    <row r="1835" spans="1:68" x14ac:dyDescent="0.25">
      <c r="A1835" t="s">
        <v>1719</v>
      </c>
      <c r="B1835" t="s">
        <v>10948</v>
      </c>
      <c r="C1835" t="s">
        <v>79</v>
      </c>
      <c r="D1835">
        <v>7.7120000000000006</v>
      </c>
      <c r="Y1835" t="s">
        <v>3177</v>
      </c>
      <c r="Z1835">
        <v>97.200000000000017</v>
      </c>
      <c r="AB1835" t="s">
        <v>882</v>
      </c>
      <c r="AC1835">
        <v>120.52800000000002</v>
      </c>
      <c r="AE1835" t="s">
        <v>3106</v>
      </c>
      <c r="AF1835">
        <v>2339.982</v>
      </c>
      <c r="AJ1835" t="s">
        <v>882</v>
      </c>
      <c r="AK1835">
        <v>120.52800000000002</v>
      </c>
      <c r="AN1835" t="s">
        <v>3177</v>
      </c>
      <c r="AO1835">
        <v>97.200000000000017</v>
      </c>
      <c r="AQ1835" t="s">
        <v>3177</v>
      </c>
      <c r="AR1835">
        <v>97.200000000000017</v>
      </c>
      <c r="AV1835" t="s">
        <v>3177</v>
      </c>
      <c r="AW1835">
        <v>97.200000000000017</v>
      </c>
      <c r="BO1835" t="s">
        <v>21</v>
      </c>
      <c r="BP1835">
        <v>269.97000000000003</v>
      </c>
    </row>
    <row r="1836" spans="1:68" x14ac:dyDescent="0.25">
      <c r="C1836" t="s">
        <v>12</v>
      </c>
      <c r="D1836">
        <v>4.338000000000001</v>
      </c>
      <c r="Y1836" t="s">
        <v>1838</v>
      </c>
      <c r="Z1836">
        <v>85.536000000000016</v>
      </c>
      <c r="AB1836" t="s">
        <v>3177</v>
      </c>
      <c r="AC1836">
        <v>97.200000000000017</v>
      </c>
      <c r="AE1836" t="s">
        <v>1801</v>
      </c>
      <c r="AF1836">
        <v>14299.89</v>
      </c>
      <c r="AJ1836" t="s">
        <v>3177</v>
      </c>
      <c r="AK1836">
        <v>97.200000000000017</v>
      </c>
      <c r="AN1836" t="s">
        <v>1838</v>
      </c>
      <c r="AO1836">
        <v>85.536000000000016</v>
      </c>
      <c r="AQ1836" t="s">
        <v>1838</v>
      </c>
      <c r="AR1836">
        <v>85.536000000000016</v>
      </c>
      <c r="AV1836" t="s">
        <v>1838</v>
      </c>
      <c r="AW1836">
        <v>85.536000000000016</v>
      </c>
      <c r="BO1836" t="s">
        <v>21</v>
      </c>
      <c r="BP1836">
        <v>268.70400000000001</v>
      </c>
    </row>
    <row r="1837" spans="1:68" x14ac:dyDescent="0.25">
      <c r="C1837" t="s">
        <v>21</v>
      </c>
      <c r="D1837">
        <v>7.7120000000000006</v>
      </c>
      <c r="Y1837" t="s">
        <v>1222</v>
      </c>
      <c r="Z1837">
        <v>141.26400000000001</v>
      </c>
      <c r="AB1837" t="s">
        <v>1838</v>
      </c>
      <c r="AC1837">
        <v>85.536000000000016</v>
      </c>
      <c r="AE1837" t="s">
        <v>2921</v>
      </c>
      <c r="AF1837">
        <v>369.24800000000005</v>
      </c>
      <c r="AJ1837" t="s">
        <v>1838</v>
      </c>
      <c r="AK1837">
        <v>85.536000000000016</v>
      </c>
      <c r="AN1837" t="s">
        <v>1222</v>
      </c>
      <c r="AO1837">
        <v>141.26400000000001</v>
      </c>
      <c r="AQ1837" t="s">
        <v>1222</v>
      </c>
      <c r="AR1837">
        <v>141.26400000000001</v>
      </c>
      <c r="AV1837" t="s">
        <v>1222</v>
      </c>
      <c r="AW1837">
        <v>141.26400000000001</v>
      </c>
      <c r="BO1837" t="s">
        <v>21</v>
      </c>
      <c r="BP1837">
        <v>266.35200000000003</v>
      </c>
    </row>
    <row r="1838" spans="1:68" x14ac:dyDescent="0.25">
      <c r="A1838" t="s">
        <v>978</v>
      </c>
      <c r="B1838" t="s">
        <v>10948</v>
      </c>
      <c r="C1838" t="s">
        <v>21</v>
      </c>
      <c r="D1838">
        <v>20.100000000000001</v>
      </c>
      <c r="Y1838" t="s">
        <v>3247</v>
      </c>
      <c r="Z1838">
        <v>127.00800000000002</v>
      </c>
      <c r="AB1838" t="s">
        <v>1222</v>
      </c>
      <c r="AC1838">
        <v>141.26400000000001</v>
      </c>
      <c r="AE1838" t="s">
        <v>2982</v>
      </c>
      <c r="AF1838">
        <v>2946.2</v>
      </c>
      <c r="AJ1838" t="s">
        <v>1222</v>
      </c>
      <c r="AK1838">
        <v>141.26400000000001</v>
      </c>
      <c r="AN1838" t="s">
        <v>3247</v>
      </c>
      <c r="AO1838">
        <v>127.00800000000002</v>
      </c>
      <c r="AQ1838" t="s">
        <v>3247</v>
      </c>
      <c r="AR1838">
        <v>127.00800000000002</v>
      </c>
      <c r="AV1838" t="s">
        <v>3247</v>
      </c>
      <c r="AW1838">
        <v>127.00800000000002</v>
      </c>
      <c r="BO1838" t="s">
        <v>21</v>
      </c>
      <c r="BP1838">
        <v>257.49900000000002</v>
      </c>
    </row>
    <row r="1839" spans="1:68" x14ac:dyDescent="0.25">
      <c r="A1839" t="s">
        <v>812</v>
      </c>
      <c r="B1839" t="s">
        <v>10948</v>
      </c>
      <c r="C1839" t="s">
        <v>55</v>
      </c>
      <c r="D1839">
        <v>287.52</v>
      </c>
      <c r="Y1839" t="s">
        <v>2458</v>
      </c>
      <c r="Z1839">
        <v>79.056000000000012</v>
      </c>
      <c r="AB1839" t="s">
        <v>3247</v>
      </c>
      <c r="AC1839">
        <v>127.00800000000002</v>
      </c>
      <c r="AE1839" t="s">
        <v>2441</v>
      </c>
      <c r="AF1839">
        <v>487.51200000000006</v>
      </c>
      <c r="AJ1839" t="s">
        <v>3247</v>
      </c>
      <c r="AK1839">
        <v>127.00800000000002</v>
      </c>
      <c r="AN1839" t="s">
        <v>2458</v>
      </c>
      <c r="AO1839">
        <v>79.056000000000012</v>
      </c>
      <c r="AQ1839" t="s">
        <v>2458</v>
      </c>
      <c r="AR1839">
        <v>79.056000000000012</v>
      </c>
      <c r="AV1839" t="s">
        <v>2458</v>
      </c>
      <c r="AW1839">
        <v>79.056000000000012</v>
      </c>
      <c r="BO1839" t="s">
        <v>21</v>
      </c>
      <c r="BP1839">
        <v>254.96999999999997</v>
      </c>
    </row>
    <row r="1840" spans="1:68" x14ac:dyDescent="0.25">
      <c r="A1840" t="s">
        <v>2261</v>
      </c>
      <c r="B1840" t="s">
        <v>10948</v>
      </c>
      <c r="C1840" t="s">
        <v>55</v>
      </c>
      <c r="D1840">
        <v>81.539999999999992</v>
      </c>
      <c r="Y1840" t="s">
        <v>2294</v>
      </c>
      <c r="Z1840">
        <v>120.52800000000001</v>
      </c>
      <c r="AB1840" t="s">
        <v>2458</v>
      </c>
      <c r="AC1840">
        <v>79.056000000000012</v>
      </c>
      <c r="AE1840" t="s">
        <v>3087</v>
      </c>
      <c r="AF1840">
        <v>3537.2400000000007</v>
      </c>
      <c r="AJ1840" t="s">
        <v>2458</v>
      </c>
      <c r="AK1840">
        <v>79.056000000000012</v>
      </c>
      <c r="AN1840" t="s">
        <v>2294</v>
      </c>
      <c r="AO1840">
        <v>120.52800000000001</v>
      </c>
      <c r="AQ1840" t="s">
        <v>2294</v>
      </c>
      <c r="AR1840">
        <v>120.52800000000001</v>
      </c>
      <c r="AV1840" t="s">
        <v>2294</v>
      </c>
      <c r="AW1840">
        <v>120.52800000000001</v>
      </c>
      <c r="BO1840" t="s">
        <v>21</v>
      </c>
      <c r="BP1840">
        <v>249.58400000000003</v>
      </c>
    </row>
    <row r="1841" spans="1:68" x14ac:dyDescent="0.25">
      <c r="C1841" t="s">
        <v>21</v>
      </c>
      <c r="D1841">
        <v>135.9</v>
      </c>
      <c r="Y1841" t="s">
        <v>603</v>
      </c>
      <c r="Z1841">
        <v>139.392</v>
      </c>
      <c r="AB1841" t="s">
        <v>2294</v>
      </c>
      <c r="AC1841">
        <v>120.52800000000001</v>
      </c>
      <c r="AE1841" t="s">
        <v>2860</v>
      </c>
      <c r="AF1841">
        <v>344.72400000000005</v>
      </c>
      <c r="AJ1841" t="s">
        <v>2294</v>
      </c>
      <c r="AK1841">
        <v>120.52800000000001</v>
      </c>
      <c r="AN1841" t="s">
        <v>603</v>
      </c>
      <c r="AO1841">
        <v>139.392</v>
      </c>
      <c r="AQ1841" t="s">
        <v>603</v>
      </c>
      <c r="AR1841">
        <v>139.392</v>
      </c>
      <c r="AV1841" t="s">
        <v>603</v>
      </c>
      <c r="AW1841">
        <v>139.392</v>
      </c>
      <c r="BO1841" t="s">
        <v>21</v>
      </c>
      <c r="BP1841">
        <v>246.16800000000001</v>
      </c>
    </row>
    <row r="1842" spans="1:68" x14ac:dyDescent="0.25">
      <c r="A1842" t="s">
        <v>760</v>
      </c>
      <c r="B1842" t="s">
        <v>10948</v>
      </c>
      <c r="C1842" t="s">
        <v>55</v>
      </c>
      <c r="D1842">
        <v>146.352</v>
      </c>
      <c r="Y1842" t="s">
        <v>1212</v>
      </c>
      <c r="Z1842">
        <v>99.9</v>
      </c>
      <c r="AB1842" t="s">
        <v>603</v>
      </c>
      <c r="AC1842">
        <v>139.392</v>
      </c>
      <c r="AE1842" t="s">
        <v>1430</v>
      </c>
      <c r="AF1842">
        <v>422.75200000000001</v>
      </c>
      <c r="AJ1842" t="s">
        <v>603</v>
      </c>
      <c r="AK1842">
        <v>139.392</v>
      </c>
      <c r="AN1842" t="s">
        <v>1212</v>
      </c>
      <c r="AO1842">
        <v>99.9</v>
      </c>
      <c r="AQ1842" t="s">
        <v>1212</v>
      </c>
      <c r="AR1842">
        <v>99.9</v>
      </c>
      <c r="AV1842" t="s">
        <v>1212</v>
      </c>
      <c r="AW1842">
        <v>99.9</v>
      </c>
      <c r="BO1842" t="s">
        <v>21</v>
      </c>
      <c r="BP1842">
        <v>242.13600000000002</v>
      </c>
    </row>
    <row r="1843" spans="1:68" x14ac:dyDescent="0.25">
      <c r="C1843" t="s">
        <v>21</v>
      </c>
      <c r="D1843">
        <v>304.89999999999998</v>
      </c>
      <c r="Y1843" t="s">
        <v>96</v>
      </c>
      <c r="Z1843">
        <v>593.84</v>
      </c>
      <c r="AB1843" t="s">
        <v>1212</v>
      </c>
      <c r="AC1843">
        <v>99.9</v>
      </c>
      <c r="AE1843" t="s">
        <v>3006</v>
      </c>
      <c r="AF1843">
        <v>551.44799999999998</v>
      </c>
      <c r="AJ1843" t="s">
        <v>1212</v>
      </c>
      <c r="AK1843">
        <v>99.9</v>
      </c>
      <c r="AN1843" t="s">
        <v>96</v>
      </c>
      <c r="AO1843">
        <v>593.84</v>
      </c>
      <c r="AQ1843" t="s">
        <v>96</v>
      </c>
      <c r="AR1843">
        <v>593.84</v>
      </c>
      <c r="AV1843" t="s">
        <v>96</v>
      </c>
      <c r="AW1843">
        <v>593.84</v>
      </c>
      <c r="BO1843" t="s">
        <v>21</v>
      </c>
      <c r="BP1843">
        <v>241.64400000000001</v>
      </c>
    </row>
    <row r="1844" spans="1:68" x14ac:dyDescent="0.25">
      <c r="A1844" t="s">
        <v>610</v>
      </c>
      <c r="B1844" t="s">
        <v>10948</v>
      </c>
      <c r="C1844" t="s">
        <v>79</v>
      </c>
      <c r="D1844">
        <v>361.92</v>
      </c>
      <c r="Y1844" t="s">
        <v>3128</v>
      </c>
      <c r="Z1844">
        <v>2519.9579999999996</v>
      </c>
      <c r="AB1844" t="s">
        <v>96</v>
      </c>
      <c r="AC1844">
        <v>593.84</v>
      </c>
      <c r="AE1844" t="s">
        <v>2858</v>
      </c>
      <c r="AF1844">
        <v>18.200000000000003</v>
      </c>
      <c r="AJ1844" t="s">
        <v>96</v>
      </c>
      <c r="AK1844">
        <v>593.84</v>
      </c>
      <c r="AN1844" t="s">
        <v>3128</v>
      </c>
      <c r="AO1844">
        <v>2519.9579999999996</v>
      </c>
      <c r="AQ1844" t="s">
        <v>3128</v>
      </c>
      <c r="AR1844">
        <v>2519.9579999999996</v>
      </c>
      <c r="AV1844" t="s">
        <v>3128</v>
      </c>
      <c r="AW1844">
        <v>2519.9579999999996</v>
      </c>
      <c r="BO1844" t="s">
        <v>21</v>
      </c>
      <c r="BP1844">
        <v>241.44</v>
      </c>
    </row>
    <row r="1845" spans="1:68" x14ac:dyDescent="0.25">
      <c r="A1845" t="s">
        <v>1519</v>
      </c>
      <c r="B1845" t="s">
        <v>10948</v>
      </c>
      <c r="C1845" t="s">
        <v>12</v>
      </c>
      <c r="D1845">
        <v>79.12</v>
      </c>
      <c r="Y1845" t="s">
        <v>3252</v>
      </c>
      <c r="Z1845">
        <v>2279.96</v>
      </c>
      <c r="AB1845" t="s">
        <v>3128</v>
      </c>
      <c r="AC1845">
        <v>2519.9579999999996</v>
      </c>
      <c r="AE1845" t="s">
        <v>613</v>
      </c>
      <c r="AF1845">
        <v>49.98</v>
      </c>
      <c r="AJ1845" t="s">
        <v>3128</v>
      </c>
      <c r="AK1845">
        <v>2519.9579999999996</v>
      </c>
      <c r="AN1845" t="s">
        <v>3252</v>
      </c>
      <c r="AO1845">
        <v>2279.96</v>
      </c>
      <c r="AQ1845" t="s">
        <v>3252</v>
      </c>
      <c r="AR1845">
        <v>2279.96</v>
      </c>
      <c r="AV1845" t="s">
        <v>3252</v>
      </c>
      <c r="AW1845">
        <v>2279.96</v>
      </c>
      <c r="BO1845" t="s">
        <v>21</v>
      </c>
      <c r="BP1845">
        <v>239.98400000000004</v>
      </c>
    </row>
    <row r="1846" spans="1:68" x14ac:dyDescent="0.25">
      <c r="A1846" t="s">
        <v>2368</v>
      </c>
      <c r="B1846" t="s">
        <v>10948</v>
      </c>
      <c r="C1846" t="s">
        <v>79</v>
      </c>
      <c r="D1846">
        <v>31.56</v>
      </c>
      <c r="Y1846" t="s">
        <v>678</v>
      </c>
      <c r="Z1846">
        <v>318.37799999999999</v>
      </c>
      <c r="AB1846" t="s">
        <v>3252</v>
      </c>
      <c r="AC1846">
        <v>2279.96</v>
      </c>
      <c r="AE1846" t="s">
        <v>296</v>
      </c>
      <c r="AF1846">
        <v>2706.08</v>
      </c>
      <c r="AJ1846" t="s">
        <v>3252</v>
      </c>
      <c r="AK1846">
        <v>2279.96</v>
      </c>
      <c r="AN1846" t="s">
        <v>678</v>
      </c>
      <c r="AO1846">
        <v>318.37799999999999</v>
      </c>
      <c r="AQ1846" t="s">
        <v>678</v>
      </c>
      <c r="AR1846">
        <v>318.37799999999999</v>
      </c>
      <c r="AV1846" t="s">
        <v>678</v>
      </c>
      <c r="AW1846">
        <v>318.37799999999999</v>
      </c>
      <c r="BO1846" t="s">
        <v>21</v>
      </c>
      <c r="BP1846">
        <v>238.56</v>
      </c>
    </row>
    <row r="1847" spans="1:68" x14ac:dyDescent="0.25">
      <c r="C1847" t="s">
        <v>12</v>
      </c>
      <c r="D1847">
        <v>50.496000000000002</v>
      </c>
      <c r="Y1847" t="s">
        <v>1380</v>
      </c>
      <c r="Z1847">
        <v>386.084</v>
      </c>
      <c r="AB1847" t="s">
        <v>678</v>
      </c>
      <c r="AC1847">
        <v>318.37799999999999</v>
      </c>
      <c r="AE1847" t="s">
        <v>1347</v>
      </c>
      <c r="AF1847">
        <v>71.28</v>
      </c>
      <c r="AJ1847" t="s">
        <v>678</v>
      </c>
      <c r="AK1847">
        <v>318.37799999999999</v>
      </c>
      <c r="AN1847" t="s">
        <v>1380</v>
      </c>
      <c r="AO1847">
        <v>386.084</v>
      </c>
      <c r="AQ1847" t="s">
        <v>1380</v>
      </c>
      <c r="AR1847">
        <v>386.084</v>
      </c>
      <c r="AV1847" t="s">
        <v>1380</v>
      </c>
      <c r="AW1847">
        <v>386.084</v>
      </c>
      <c r="BO1847" t="s">
        <v>21</v>
      </c>
      <c r="BP1847">
        <v>236.88</v>
      </c>
    </row>
    <row r="1848" spans="1:68" x14ac:dyDescent="0.25">
      <c r="C1848" t="s">
        <v>21</v>
      </c>
      <c r="D1848">
        <v>126.24</v>
      </c>
      <c r="Y1848" t="s">
        <v>2255</v>
      </c>
      <c r="Z1848">
        <v>72.912000000000006</v>
      </c>
      <c r="AB1848" t="s">
        <v>1380</v>
      </c>
      <c r="AC1848">
        <v>386.084</v>
      </c>
      <c r="AE1848" t="s">
        <v>1261</v>
      </c>
      <c r="AF1848">
        <v>176.28800000000001</v>
      </c>
      <c r="AJ1848" t="s">
        <v>1380</v>
      </c>
      <c r="AK1848">
        <v>386.084</v>
      </c>
      <c r="AN1848" t="s">
        <v>2255</v>
      </c>
      <c r="AO1848">
        <v>72.912000000000006</v>
      </c>
      <c r="AQ1848" t="s">
        <v>2255</v>
      </c>
      <c r="AR1848">
        <v>72.912000000000006</v>
      </c>
      <c r="AV1848" t="s">
        <v>2255</v>
      </c>
      <c r="AW1848">
        <v>72.912000000000006</v>
      </c>
      <c r="BO1848" t="s">
        <v>21</v>
      </c>
      <c r="BP1848">
        <v>219.84</v>
      </c>
    </row>
    <row r="1849" spans="1:68" x14ac:dyDescent="0.25">
      <c r="A1849" t="s">
        <v>1990</v>
      </c>
      <c r="B1849" t="s">
        <v>10948</v>
      </c>
      <c r="C1849" t="s">
        <v>79</v>
      </c>
      <c r="D1849">
        <v>54.992000000000004</v>
      </c>
      <c r="Y1849" t="s">
        <v>3254</v>
      </c>
      <c r="Z1849">
        <v>703.71</v>
      </c>
      <c r="AB1849" t="s">
        <v>2255</v>
      </c>
      <c r="AC1849">
        <v>72.912000000000006</v>
      </c>
      <c r="AE1849" t="s">
        <v>2138</v>
      </c>
      <c r="AF1849">
        <v>488.904</v>
      </c>
      <c r="AJ1849" t="s">
        <v>2255</v>
      </c>
      <c r="AK1849">
        <v>72.912000000000006</v>
      </c>
      <c r="AN1849" t="s">
        <v>3254</v>
      </c>
      <c r="AO1849">
        <v>703.71</v>
      </c>
      <c r="AQ1849" t="s">
        <v>3254</v>
      </c>
      <c r="AR1849">
        <v>703.71</v>
      </c>
      <c r="AV1849" t="s">
        <v>3254</v>
      </c>
      <c r="AW1849">
        <v>703.71</v>
      </c>
      <c r="BO1849" t="s">
        <v>21</v>
      </c>
      <c r="BP1849">
        <v>215.85599999999999</v>
      </c>
    </row>
    <row r="1850" spans="1:68" x14ac:dyDescent="0.25">
      <c r="A1850" t="s">
        <v>2862</v>
      </c>
      <c r="B1850" t="s">
        <v>10948</v>
      </c>
      <c r="C1850" t="s">
        <v>55</v>
      </c>
      <c r="D1850">
        <v>38.272000000000006</v>
      </c>
      <c r="Y1850" t="s">
        <v>3195</v>
      </c>
      <c r="Z1850">
        <v>5787.3550000000005</v>
      </c>
      <c r="AB1850" t="s">
        <v>3254</v>
      </c>
      <c r="AC1850">
        <v>703.71</v>
      </c>
      <c r="AE1850" t="s">
        <v>253</v>
      </c>
      <c r="AF1850">
        <v>108.68199999999999</v>
      </c>
      <c r="AJ1850" t="s">
        <v>3254</v>
      </c>
      <c r="AK1850">
        <v>703.71</v>
      </c>
      <c r="AN1850" t="s">
        <v>3195</v>
      </c>
      <c r="AO1850">
        <v>5787.3550000000005</v>
      </c>
      <c r="AQ1850" t="s">
        <v>3195</v>
      </c>
      <c r="AR1850">
        <v>5787.3550000000005</v>
      </c>
      <c r="AV1850" t="s">
        <v>3195</v>
      </c>
      <c r="AW1850">
        <v>5787.3550000000005</v>
      </c>
      <c r="BO1850" t="s">
        <v>21</v>
      </c>
      <c r="BP1850">
        <v>209.88</v>
      </c>
    </row>
    <row r="1851" spans="1:68" x14ac:dyDescent="0.25">
      <c r="C1851" t="s">
        <v>21</v>
      </c>
      <c r="D1851">
        <v>47.84</v>
      </c>
      <c r="Y1851" t="s">
        <v>549</v>
      </c>
      <c r="Z1851">
        <v>100.92800000000001</v>
      </c>
      <c r="AB1851" t="s">
        <v>3195</v>
      </c>
      <c r="AC1851">
        <v>5787.3550000000005</v>
      </c>
      <c r="AE1851" t="s">
        <v>2821</v>
      </c>
      <c r="AF1851">
        <v>41.3</v>
      </c>
      <c r="AJ1851" t="s">
        <v>3195</v>
      </c>
      <c r="AK1851">
        <v>5787.3550000000005</v>
      </c>
      <c r="AN1851" t="s">
        <v>549</v>
      </c>
      <c r="AO1851">
        <v>100.92800000000001</v>
      </c>
      <c r="AQ1851" t="s">
        <v>549</v>
      </c>
      <c r="AR1851">
        <v>100.92800000000001</v>
      </c>
      <c r="AV1851" t="s">
        <v>549</v>
      </c>
      <c r="AW1851">
        <v>100.92800000000001</v>
      </c>
      <c r="BO1851" t="s">
        <v>21</v>
      </c>
      <c r="BP1851">
        <v>205.666</v>
      </c>
    </row>
    <row r="1852" spans="1:68" x14ac:dyDescent="0.25">
      <c r="A1852" t="s">
        <v>3062</v>
      </c>
      <c r="B1852" t="s">
        <v>10948</v>
      </c>
      <c r="C1852" t="s">
        <v>79</v>
      </c>
      <c r="D1852">
        <v>18.510000000000002</v>
      </c>
      <c r="Y1852" t="s">
        <v>3120</v>
      </c>
      <c r="Z1852">
        <v>6965.7000000000007</v>
      </c>
      <c r="AB1852" t="s">
        <v>549</v>
      </c>
      <c r="AC1852">
        <v>100.92800000000001</v>
      </c>
      <c r="AE1852" t="s">
        <v>1197</v>
      </c>
      <c r="AF1852">
        <v>146.68799999999999</v>
      </c>
      <c r="AJ1852" t="s">
        <v>549</v>
      </c>
      <c r="AK1852">
        <v>100.92800000000001</v>
      </c>
      <c r="AN1852" t="s">
        <v>3120</v>
      </c>
      <c r="AO1852">
        <v>6965.7000000000007</v>
      </c>
      <c r="AQ1852" t="s">
        <v>3120</v>
      </c>
      <c r="AR1852">
        <v>6965.7000000000007</v>
      </c>
      <c r="AV1852" t="s">
        <v>3120</v>
      </c>
      <c r="AW1852">
        <v>6965.7000000000007</v>
      </c>
      <c r="BO1852" t="s">
        <v>21</v>
      </c>
      <c r="BP1852">
        <v>203.184</v>
      </c>
    </row>
    <row r="1853" spans="1:68" x14ac:dyDescent="0.25">
      <c r="A1853" t="s">
        <v>1919</v>
      </c>
      <c r="B1853" t="s">
        <v>10948</v>
      </c>
      <c r="C1853" t="s">
        <v>79</v>
      </c>
      <c r="D1853">
        <v>223.93600000000004</v>
      </c>
      <c r="Y1853" t="s">
        <v>2558</v>
      </c>
      <c r="Z1853">
        <v>81.744</v>
      </c>
      <c r="AB1853" t="s">
        <v>3120</v>
      </c>
      <c r="AC1853">
        <v>6965.7000000000007</v>
      </c>
      <c r="AE1853" t="s">
        <v>251</v>
      </c>
      <c r="AF1853">
        <v>286.67200000000003</v>
      </c>
      <c r="AJ1853" t="s">
        <v>3120</v>
      </c>
      <c r="AK1853">
        <v>6965.7000000000007</v>
      </c>
      <c r="AN1853" t="s">
        <v>2558</v>
      </c>
      <c r="AO1853">
        <v>81.744</v>
      </c>
      <c r="AQ1853" t="s">
        <v>2558</v>
      </c>
      <c r="AR1853">
        <v>81.744</v>
      </c>
      <c r="AV1853" t="s">
        <v>2558</v>
      </c>
      <c r="AW1853">
        <v>81.744</v>
      </c>
      <c r="BO1853" t="s">
        <v>21</v>
      </c>
      <c r="BP1853">
        <v>201.584</v>
      </c>
    </row>
    <row r="1854" spans="1:68" x14ac:dyDescent="0.25">
      <c r="A1854" t="s">
        <v>1722</v>
      </c>
      <c r="B1854" t="s">
        <v>10948</v>
      </c>
      <c r="C1854" t="s">
        <v>21</v>
      </c>
      <c r="D1854">
        <v>55.360000000000007</v>
      </c>
      <c r="Y1854" t="s">
        <v>10943</v>
      </c>
      <c r="Z1854">
        <v>2297200.8602999551</v>
      </c>
      <c r="AB1854" t="s">
        <v>2558</v>
      </c>
      <c r="AC1854">
        <v>81.744</v>
      </c>
      <c r="AE1854" t="s">
        <v>503</v>
      </c>
      <c r="AF1854">
        <v>25.227999999999998</v>
      </c>
      <c r="AJ1854" t="s">
        <v>2558</v>
      </c>
      <c r="AK1854">
        <v>81.744</v>
      </c>
      <c r="AN1854" t="s">
        <v>10943</v>
      </c>
      <c r="AO1854">
        <v>2297200.8602999551</v>
      </c>
      <c r="AQ1854" t="s">
        <v>10943</v>
      </c>
      <c r="AR1854">
        <v>2297200.8602999551</v>
      </c>
      <c r="AV1854" t="s">
        <v>10943</v>
      </c>
      <c r="AW1854">
        <v>2297200.8602999551</v>
      </c>
      <c r="BO1854" t="s">
        <v>21</v>
      </c>
      <c r="BP1854">
        <v>200.88</v>
      </c>
    </row>
    <row r="1855" spans="1:68" x14ac:dyDescent="0.25">
      <c r="A1855" t="s">
        <v>1678</v>
      </c>
      <c r="B1855" t="s">
        <v>10948</v>
      </c>
      <c r="C1855" t="s">
        <v>55</v>
      </c>
      <c r="D1855">
        <v>41.720000000000006</v>
      </c>
      <c r="BO1855" t="s">
        <v>21</v>
      </c>
      <c r="BP1855">
        <v>200</v>
      </c>
    </row>
    <row r="1856" spans="1:68" x14ac:dyDescent="0.25">
      <c r="A1856" t="s">
        <v>2366</v>
      </c>
      <c r="B1856" t="s">
        <v>10948</v>
      </c>
      <c r="C1856" t="s">
        <v>55</v>
      </c>
      <c r="D1856">
        <v>45.98</v>
      </c>
      <c r="BO1856" t="s">
        <v>21</v>
      </c>
      <c r="BP1856">
        <v>199.99</v>
      </c>
    </row>
    <row r="1857" spans="1:68" x14ac:dyDescent="0.25">
      <c r="C1857" t="s">
        <v>79</v>
      </c>
      <c r="D1857">
        <v>55.176000000000002</v>
      </c>
      <c r="BO1857" t="s">
        <v>21</v>
      </c>
      <c r="BP1857">
        <v>195.184</v>
      </c>
    </row>
    <row r="1858" spans="1:68" x14ac:dyDescent="0.25">
      <c r="A1858" t="s">
        <v>3240</v>
      </c>
      <c r="B1858" t="s">
        <v>10948</v>
      </c>
      <c r="C1858" t="s">
        <v>55</v>
      </c>
      <c r="D1858">
        <v>62.910000000000004</v>
      </c>
      <c r="BO1858" t="s">
        <v>21</v>
      </c>
      <c r="BP1858">
        <v>195.136</v>
      </c>
    </row>
    <row r="1859" spans="1:68" x14ac:dyDescent="0.25">
      <c r="A1859" t="s">
        <v>3218</v>
      </c>
      <c r="B1859" t="s">
        <v>10948</v>
      </c>
      <c r="C1859" t="s">
        <v>12</v>
      </c>
      <c r="D1859">
        <v>18.463999999999999</v>
      </c>
      <c r="BO1859" t="s">
        <v>21</v>
      </c>
      <c r="BP1859">
        <v>194.94</v>
      </c>
    </row>
    <row r="1860" spans="1:68" x14ac:dyDescent="0.25">
      <c r="A1860" t="s">
        <v>1998</v>
      </c>
      <c r="B1860" t="s">
        <v>10948</v>
      </c>
      <c r="C1860" t="s">
        <v>79</v>
      </c>
      <c r="D1860">
        <v>90.480000000000018</v>
      </c>
      <c r="BO1860" t="s">
        <v>21</v>
      </c>
      <c r="BP1860">
        <v>194.84800000000001</v>
      </c>
    </row>
    <row r="1861" spans="1:68" x14ac:dyDescent="0.25">
      <c r="C1861" t="s">
        <v>21</v>
      </c>
      <c r="D1861">
        <v>67.860000000000014</v>
      </c>
      <c r="BO1861" t="s">
        <v>21</v>
      </c>
      <c r="BP1861">
        <v>194.35200000000003</v>
      </c>
    </row>
    <row r="1862" spans="1:68" x14ac:dyDescent="0.25">
      <c r="A1862" t="s">
        <v>585</v>
      </c>
      <c r="B1862" t="s">
        <v>10948</v>
      </c>
      <c r="C1862" t="s">
        <v>55</v>
      </c>
      <c r="D1862">
        <v>125.99</v>
      </c>
      <c r="BO1862" t="s">
        <v>21</v>
      </c>
      <c r="BP1862">
        <v>192.8</v>
      </c>
    </row>
    <row r="1863" spans="1:68" x14ac:dyDescent="0.25">
      <c r="C1863" t="s">
        <v>79</v>
      </c>
      <c r="D1863">
        <v>629.94999999999993</v>
      </c>
      <c r="BO1863" t="s">
        <v>21</v>
      </c>
      <c r="BP1863">
        <v>191.6</v>
      </c>
    </row>
    <row r="1864" spans="1:68" x14ac:dyDescent="0.25">
      <c r="A1864" t="s">
        <v>569</v>
      </c>
      <c r="B1864" t="s">
        <v>10948</v>
      </c>
      <c r="C1864" t="s">
        <v>55</v>
      </c>
      <c r="D1864">
        <v>331.20000000000005</v>
      </c>
      <c r="BO1864" t="s">
        <v>21</v>
      </c>
      <c r="BP1864">
        <v>189.7</v>
      </c>
    </row>
    <row r="1865" spans="1:68" x14ac:dyDescent="0.25">
      <c r="C1865" t="s">
        <v>21</v>
      </c>
      <c r="D1865">
        <v>165.60000000000002</v>
      </c>
      <c r="BO1865" t="s">
        <v>21</v>
      </c>
      <c r="BP1865">
        <v>186.54</v>
      </c>
    </row>
    <row r="1866" spans="1:68" x14ac:dyDescent="0.25">
      <c r="A1866" t="s">
        <v>637</v>
      </c>
      <c r="B1866" t="s">
        <v>10948</v>
      </c>
      <c r="C1866" t="s">
        <v>55</v>
      </c>
      <c r="D1866">
        <v>666.4</v>
      </c>
      <c r="BO1866" t="s">
        <v>21</v>
      </c>
      <c r="BP1866">
        <v>183.96</v>
      </c>
    </row>
    <row r="1867" spans="1:68" x14ac:dyDescent="0.25">
      <c r="C1867" t="s">
        <v>21</v>
      </c>
      <c r="D1867">
        <v>595</v>
      </c>
      <c r="BO1867" t="s">
        <v>21</v>
      </c>
      <c r="BP1867">
        <v>182.72</v>
      </c>
    </row>
    <row r="1868" spans="1:68" x14ac:dyDescent="0.25">
      <c r="A1868" t="s">
        <v>1362</v>
      </c>
      <c r="B1868" t="s">
        <v>10948</v>
      </c>
      <c r="C1868" t="s">
        <v>21</v>
      </c>
      <c r="D1868">
        <v>177</v>
      </c>
      <c r="BO1868" t="s">
        <v>21</v>
      </c>
      <c r="BP1868">
        <v>176.72</v>
      </c>
    </row>
    <row r="1869" spans="1:68" x14ac:dyDescent="0.25">
      <c r="A1869" t="s">
        <v>179</v>
      </c>
      <c r="B1869" t="s">
        <v>10948</v>
      </c>
      <c r="C1869" t="s">
        <v>55</v>
      </c>
      <c r="D1869">
        <v>92.069999999999979</v>
      </c>
      <c r="BO1869" t="s">
        <v>21</v>
      </c>
      <c r="BP1869">
        <v>173.8</v>
      </c>
    </row>
    <row r="1870" spans="1:68" x14ac:dyDescent="0.25">
      <c r="C1870" t="s">
        <v>21</v>
      </c>
      <c r="D1870">
        <v>16.739999999999998</v>
      </c>
      <c r="BO1870" t="s">
        <v>21</v>
      </c>
      <c r="BP1870">
        <v>169.56800000000001</v>
      </c>
    </row>
    <row r="1871" spans="1:68" x14ac:dyDescent="0.25">
      <c r="A1871" t="s">
        <v>214</v>
      </c>
      <c r="B1871" t="s">
        <v>10948</v>
      </c>
      <c r="C1871" t="s">
        <v>21</v>
      </c>
      <c r="D1871">
        <v>28.28</v>
      </c>
      <c r="BO1871" t="s">
        <v>21</v>
      </c>
      <c r="BP1871">
        <v>167.84</v>
      </c>
    </row>
    <row r="1872" spans="1:68" x14ac:dyDescent="0.25">
      <c r="A1872" t="s">
        <v>1109</v>
      </c>
      <c r="B1872" t="s">
        <v>10948</v>
      </c>
      <c r="C1872" t="s">
        <v>79</v>
      </c>
      <c r="D1872">
        <v>19.440000000000001</v>
      </c>
      <c r="BO1872" t="s">
        <v>21</v>
      </c>
      <c r="BP1872">
        <v>165.60000000000002</v>
      </c>
    </row>
    <row r="1873" spans="1:68" x14ac:dyDescent="0.25">
      <c r="A1873" t="s">
        <v>693</v>
      </c>
      <c r="B1873" t="s">
        <v>10948</v>
      </c>
      <c r="C1873" t="s">
        <v>21</v>
      </c>
      <c r="D1873">
        <v>4.7300000000000004</v>
      </c>
      <c r="BO1873" t="s">
        <v>21</v>
      </c>
      <c r="BP1873">
        <v>165.60000000000002</v>
      </c>
    </row>
    <row r="1874" spans="1:68" x14ac:dyDescent="0.25">
      <c r="A1874" t="s">
        <v>3173</v>
      </c>
      <c r="B1874" t="s">
        <v>10948</v>
      </c>
      <c r="C1874" t="s">
        <v>12</v>
      </c>
      <c r="D1874">
        <v>35.008000000000003</v>
      </c>
      <c r="BO1874" t="s">
        <v>21</v>
      </c>
      <c r="BP1874">
        <v>163.88</v>
      </c>
    </row>
    <row r="1875" spans="1:68" x14ac:dyDescent="0.25">
      <c r="C1875" t="s">
        <v>21</v>
      </c>
      <c r="D1875">
        <v>21.88</v>
      </c>
      <c r="BO1875" t="s">
        <v>21</v>
      </c>
      <c r="BP1875">
        <v>162.84800000000001</v>
      </c>
    </row>
    <row r="1876" spans="1:68" x14ac:dyDescent="0.25">
      <c r="A1876" t="s">
        <v>314</v>
      </c>
      <c r="B1876" t="s">
        <v>10948</v>
      </c>
      <c r="C1876" t="s">
        <v>55</v>
      </c>
      <c r="D1876">
        <v>186.048</v>
      </c>
      <c r="BO1876" t="s">
        <v>21</v>
      </c>
      <c r="BP1876">
        <v>161.94</v>
      </c>
    </row>
    <row r="1877" spans="1:68" x14ac:dyDescent="0.25">
      <c r="C1877" t="s">
        <v>79</v>
      </c>
      <c r="D1877">
        <v>217.05599999999998</v>
      </c>
      <c r="BO1877" t="s">
        <v>21</v>
      </c>
      <c r="BP1877">
        <v>161.28</v>
      </c>
    </row>
    <row r="1878" spans="1:68" x14ac:dyDescent="0.25">
      <c r="C1878" t="s">
        <v>12</v>
      </c>
      <c r="D1878">
        <v>348.84</v>
      </c>
      <c r="BO1878" t="s">
        <v>21</v>
      </c>
      <c r="BP1878">
        <v>159.96800000000002</v>
      </c>
    </row>
    <row r="1879" spans="1:68" x14ac:dyDescent="0.25">
      <c r="A1879" t="s">
        <v>1224</v>
      </c>
      <c r="B1879" t="s">
        <v>10948</v>
      </c>
      <c r="C1879" t="s">
        <v>55</v>
      </c>
      <c r="D1879">
        <v>368.91</v>
      </c>
      <c r="BO1879" t="s">
        <v>21</v>
      </c>
      <c r="BP1879">
        <v>159.88</v>
      </c>
    </row>
    <row r="1880" spans="1:68" x14ac:dyDescent="0.25">
      <c r="C1880" t="s">
        <v>12</v>
      </c>
      <c r="D1880">
        <v>122.97</v>
      </c>
      <c r="BO1880" t="s">
        <v>21</v>
      </c>
      <c r="BP1880">
        <v>159.48800000000003</v>
      </c>
    </row>
    <row r="1881" spans="1:68" x14ac:dyDescent="0.25">
      <c r="C1881" t="s">
        <v>21</v>
      </c>
      <c r="D1881">
        <v>32.792000000000002</v>
      </c>
      <c r="BO1881" t="s">
        <v>21</v>
      </c>
      <c r="BP1881">
        <v>154.9</v>
      </c>
    </row>
    <row r="1882" spans="1:68" x14ac:dyDescent="0.25">
      <c r="A1882" t="s">
        <v>2420</v>
      </c>
      <c r="B1882" t="s">
        <v>10948</v>
      </c>
      <c r="C1882" t="s">
        <v>55</v>
      </c>
      <c r="D1882">
        <v>36.6</v>
      </c>
      <c r="BO1882" t="s">
        <v>21</v>
      </c>
      <c r="BP1882">
        <v>154.44</v>
      </c>
    </row>
    <row r="1883" spans="1:68" x14ac:dyDescent="0.25">
      <c r="A1883" t="s">
        <v>911</v>
      </c>
      <c r="B1883" t="s">
        <v>10948</v>
      </c>
      <c r="C1883" t="s">
        <v>79</v>
      </c>
      <c r="D1883">
        <v>875.69999999999993</v>
      </c>
      <c r="BO1883" t="s">
        <v>21</v>
      </c>
      <c r="BP1883">
        <v>153.55199999999999</v>
      </c>
    </row>
    <row r="1884" spans="1:68" x14ac:dyDescent="0.25">
      <c r="C1884" t="s">
        <v>12</v>
      </c>
      <c r="D1884">
        <v>116.75999999999999</v>
      </c>
      <c r="BO1884" t="s">
        <v>21</v>
      </c>
      <c r="BP1884">
        <v>149.952</v>
      </c>
    </row>
    <row r="1885" spans="1:68" x14ac:dyDescent="0.25">
      <c r="A1885" t="s">
        <v>1921</v>
      </c>
      <c r="B1885" t="s">
        <v>10948</v>
      </c>
      <c r="C1885" t="s">
        <v>55</v>
      </c>
      <c r="D1885">
        <v>286.40000000000003</v>
      </c>
      <c r="BO1885" t="s">
        <v>21</v>
      </c>
      <c r="BP1885">
        <v>147.136</v>
      </c>
    </row>
    <row r="1886" spans="1:68" x14ac:dyDescent="0.25">
      <c r="C1886" t="s">
        <v>21</v>
      </c>
      <c r="D1886">
        <v>859.2</v>
      </c>
      <c r="BO1886" t="s">
        <v>21</v>
      </c>
      <c r="BP1886">
        <v>146.352</v>
      </c>
    </row>
    <row r="1887" spans="1:68" x14ac:dyDescent="0.25">
      <c r="A1887" t="s">
        <v>1327</v>
      </c>
      <c r="B1887" t="s">
        <v>10948</v>
      </c>
      <c r="C1887" t="s">
        <v>79</v>
      </c>
      <c r="D1887">
        <v>23.2</v>
      </c>
      <c r="BO1887" t="s">
        <v>21</v>
      </c>
      <c r="BP1887">
        <v>146.04000000000002</v>
      </c>
    </row>
    <row r="1888" spans="1:68" x14ac:dyDescent="0.25">
      <c r="C1888" t="s">
        <v>12</v>
      </c>
      <c r="D1888">
        <v>5.8</v>
      </c>
      <c r="BO1888" t="s">
        <v>21</v>
      </c>
      <c r="BP1888">
        <v>142.17600000000002</v>
      </c>
    </row>
    <row r="1889" spans="1:68" x14ac:dyDescent="0.25">
      <c r="A1889" t="s">
        <v>1266</v>
      </c>
      <c r="B1889" t="s">
        <v>10948</v>
      </c>
      <c r="C1889" t="s">
        <v>55</v>
      </c>
      <c r="D1889">
        <v>26.400000000000002</v>
      </c>
      <c r="BO1889" t="s">
        <v>21</v>
      </c>
      <c r="BP1889">
        <v>140.42999999999998</v>
      </c>
    </row>
    <row r="1890" spans="1:68" x14ac:dyDescent="0.25">
      <c r="C1890" t="s">
        <v>79</v>
      </c>
      <c r="D1890">
        <v>11.088000000000003</v>
      </c>
      <c r="BO1890" t="s">
        <v>21</v>
      </c>
      <c r="BP1890">
        <v>139.59</v>
      </c>
    </row>
    <row r="1891" spans="1:68" x14ac:dyDescent="0.25">
      <c r="A1891" t="s">
        <v>1149</v>
      </c>
      <c r="B1891" t="s">
        <v>10948</v>
      </c>
      <c r="C1891" t="s">
        <v>21</v>
      </c>
      <c r="D1891">
        <v>20.384000000000004</v>
      </c>
      <c r="BO1891" t="s">
        <v>21</v>
      </c>
      <c r="BP1891">
        <v>135.9</v>
      </c>
    </row>
    <row r="1892" spans="1:68" x14ac:dyDescent="0.25">
      <c r="A1892" t="s">
        <v>2723</v>
      </c>
      <c r="B1892" t="s">
        <v>10948</v>
      </c>
      <c r="C1892" t="s">
        <v>79</v>
      </c>
      <c r="D1892">
        <v>68.540999999999997</v>
      </c>
      <c r="BO1892" t="s">
        <v>21</v>
      </c>
      <c r="BP1892">
        <v>134.80000000000001</v>
      </c>
    </row>
    <row r="1893" spans="1:68" x14ac:dyDescent="0.25">
      <c r="A1893" t="s">
        <v>989</v>
      </c>
      <c r="B1893" t="s">
        <v>10948</v>
      </c>
      <c r="C1893" t="s">
        <v>79</v>
      </c>
      <c r="D1893">
        <v>38.28</v>
      </c>
      <c r="BO1893" t="s">
        <v>21</v>
      </c>
      <c r="BP1893">
        <v>130.12</v>
      </c>
    </row>
    <row r="1894" spans="1:68" x14ac:dyDescent="0.25">
      <c r="C1894" t="s">
        <v>21</v>
      </c>
      <c r="D1894">
        <v>52.2</v>
      </c>
      <c r="BO1894" t="s">
        <v>21</v>
      </c>
      <c r="BP1894">
        <v>126.96000000000001</v>
      </c>
    </row>
    <row r="1895" spans="1:68" x14ac:dyDescent="0.25">
      <c r="A1895" t="s">
        <v>2194</v>
      </c>
      <c r="B1895" t="s">
        <v>10948</v>
      </c>
      <c r="C1895" t="s">
        <v>79</v>
      </c>
      <c r="D1895">
        <v>4.8960000000000008</v>
      </c>
      <c r="BO1895" t="s">
        <v>21</v>
      </c>
      <c r="BP1895">
        <v>126.24</v>
      </c>
    </row>
    <row r="1896" spans="1:68" x14ac:dyDescent="0.25">
      <c r="A1896" t="s">
        <v>70</v>
      </c>
      <c r="B1896" t="s">
        <v>10948</v>
      </c>
      <c r="C1896" t="s">
        <v>79</v>
      </c>
      <c r="D1896">
        <v>26.336000000000002</v>
      </c>
      <c r="BO1896" t="s">
        <v>21</v>
      </c>
      <c r="BP1896">
        <v>124.70400000000001</v>
      </c>
    </row>
    <row r="1897" spans="1:68" x14ac:dyDescent="0.25">
      <c r="A1897" t="s">
        <v>1403</v>
      </c>
      <c r="B1897" t="s">
        <v>10948</v>
      </c>
      <c r="C1897" t="s">
        <v>12</v>
      </c>
      <c r="D1897">
        <v>33.75</v>
      </c>
      <c r="BO1897" t="s">
        <v>21</v>
      </c>
      <c r="BP1897">
        <v>120.666</v>
      </c>
    </row>
    <row r="1898" spans="1:68" x14ac:dyDescent="0.25">
      <c r="A1898" t="s">
        <v>2765</v>
      </c>
      <c r="B1898" t="s">
        <v>10948</v>
      </c>
      <c r="C1898" t="s">
        <v>55</v>
      </c>
      <c r="D1898">
        <v>1.7999999999999996</v>
      </c>
      <c r="BO1898" t="s">
        <v>21</v>
      </c>
      <c r="BP1898">
        <v>120</v>
      </c>
    </row>
    <row r="1899" spans="1:68" x14ac:dyDescent="0.25">
      <c r="C1899" t="s">
        <v>79</v>
      </c>
      <c r="D1899">
        <v>5.4</v>
      </c>
      <c r="BO1899" t="s">
        <v>21</v>
      </c>
      <c r="BP1899">
        <v>119.96</v>
      </c>
    </row>
    <row r="1900" spans="1:68" x14ac:dyDescent="0.25">
      <c r="A1900" t="s">
        <v>1529</v>
      </c>
      <c r="B1900" t="s">
        <v>10948</v>
      </c>
      <c r="C1900" t="s">
        <v>79</v>
      </c>
      <c r="D1900">
        <v>128.39999999999998</v>
      </c>
      <c r="BO1900" t="s">
        <v>21</v>
      </c>
      <c r="BP1900">
        <v>119.80000000000001</v>
      </c>
    </row>
    <row r="1901" spans="1:68" x14ac:dyDescent="0.25">
      <c r="C1901" t="s">
        <v>21</v>
      </c>
      <c r="D1901">
        <v>273.92</v>
      </c>
      <c r="BO1901" t="s">
        <v>21</v>
      </c>
      <c r="BP1901">
        <v>116</v>
      </c>
    </row>
    <row r="1902" spans="1:68" x14ac:dyDescent="0.25">
      <c r="A1902" t="s">
        <v>1733</v>
      </c>
      <c r="B1902" t="s">
        <v>10948</v>
      </c>
      <c r="C1902" t="s">
        <v>79</v>
      </c>
      <c r="D1902">
        <v>8.9040000000000017</v>
      </c>
      <c r="BO1902" t="s">
        <v>21</v>
      </c>
      <c r="BP1902">
        <v>113.22</v>
      </c>
    </row>
    <row r="1903" spans="1:68" x14ac:dyDescent="0.25">
      <c r="A1903" t="s">
        <v>1480</v>
      </c>
      <c r="B1903" t="s">
        <v>10948</v>
      </c>
      <c r="C1903" t="s">
        <v>12</v>
      </c>
      <c r="D1903">
        <v>14.2</v>
      </c>
      <c r="BO1903" t="s">
        <v>21</v>
      </c>
      <c r="BP1903">
        <v>111.89999999999999</v>
      </c>
    </row>
    <row r="1904" spans="1:68" x14ac:dyDescent="0.25">
      <c r="C1904" t="s">
        <v>21</v>
      </c>
      <c r="D1904">
        <v>39.76</v>
      </c>
      <c r="BO1904" t="s">
        <v>21</v>
      </c>
      <c r="BP1904">
        <v>109.59200000000001</v>
      </c>
    </row>
    <row r="1905" spans="1:68" x14ac:dyDescent="0.25">
      <c r="A1905" t="s">
        <v>763</v>
      </c>
      <c r="B1905" t="s">
        <v>10948</v>
      </c>
      <c r="C1905" t="s">
        <v>55</v>
      </c>
      <c r="D1905">
        <v>6.2159999999999993</v>
      </c>
      <c r="BO1905" t="s">
        <v>21</v>
      </c>
      <c r="BP1905">
        <v>108.57599999999999</v>
      </c>
    </row>
    <row r="1906" spans="1:68" x14ac:dyDescent="0.25">
      <c r="C1906" t="s">
        <v>21</v>
      </c>
      <c r="D1906">
        <v>3.1080000000000001</v>
      </c>
      <c r="BO1906" t="s">
        <v>21</v>
      </c>
      <c r="BP1906">
        <v>107.98399999999999</v>
      </c>
    </row>
    <row r="1907" spans="1:68" x14ac:dyDescent="0.25">
      <c r="A1907" t="s">
        <v>1704</v>
      </c>
      <c r="B1907" t="s">
        <v>10948</v>
      </c>
      <c r="C1907" t="s">
        <v>55</v>
      </c>
      <c r="D1907">
        <v>17.3</v>
      </c>
      <c r="BO1907" t="s">
        <v>21</v>
      </c>
      <c r="BP1907">
        <v>105.52</v>
      </c>
    </row>
    <row r="1908" spans="1:68" x14ac:dyDescent="0.25">
      <c r="C1908" t="s">
        <v>12</v>
      </c>
      <c r="D1908">
        <v>10.380000000000003</v>
      </c>
      <c r="BO1908" t="s">
        <v>21</v>
      </c>
      <c r="BP1908">
        <v>104.85</v>
      </c>
    </row>
    <row r="1909" spans="1:68" x14ac:dyDescent="0.25">
      <c r="C1909" t="s">
        <v>21</v>
      </c>
      <c r="D1909">
        <v>83.04</v>
      </c>
      <c r="BO1909" t="s">
        <v>21</v>
      </c>
      <c r="BP1909">
        <v>104.85</v>
      </c>
    </row>
    <row r="1910" spans="1:68" x14ac:dyDescent="0.25">
      <c r="A1910" t="s">
        <v>1103</v>
      </c>
      <c r="B1910" t="s">
        <v>10948</v>
      </c>
      <c r="C1910" t="s">
        <v>55</v>
      </c>
      <c r="D1910">
        <v>17.46</v>
      </c>
      <c r="BO1910" t="s">
        <v>21</v>
      </c>
      <c r="BP1910">
        <v>104.78399999999999</v>
      </c>
    </row>
    <row r="1911" spans="1:68" x14ac:dyDescent="0.25">
      <c r="C1911" t="s">
        <v>21</v>
      </c>
      <c r="D1911">
        <v>62.856000000000009</v>
      </c>
      <c r="BO1911" t="s">
        <v>21</v>
      </c>
      <c r="BP1911">
        <v>104.184</v>
      </c>
    </row>
    <row r="1912" spans="1:68" x14ac:dyDescent="0.25">
      <c r="A1912" t="s">
        <v>2831</v>
      </c>
      <c r="B1912" t="s">
        <v>10948</v>
      </c>
      <c r="C1912" t="s">
        <v>55</v>
      </c>
      <c r="D1912">
        <v>98.35199999999999</v>
      </c>
      <c r="BO1912" t="s">
        <v>21</v>
      </c>
      <c r="BP1912">
        <v>101.748</v>
      </c>
    </row>
    <row r="1913" spans="1:68" x14ac:dyDescent="0.25">
      <c r="C1913" t="s">
        <v>12</v>
      </c>
      <c r="D1913">
        <v>86.058000000000007</v>
      </c>
      <c r="BO1913" t="s">
        <v>21</v>
      </c>
      <c r="BP1913">
        <v>99.99</v>
      </c>
    </row>
    <row r="1914" spans="1:68" x14ac:dyDescent="0.25">
      <c r="A1914" t="s">
        <v>977</v>
      </c>
      <c r="B1914" t="s">
        <v>10948</v>
      </c>
      <c r="C1914" t="s">
        <v>79</v>
      </c>
      <c r="D1914">
        <v>25.299999999999997</v>
      </c>
      <c r="BO1914" t="s">
        <v>21</v>
      </c>
      <c r="BP1914">
        <v>93.66</v>
      </c>
    </row>
    <row r="1915" spans="1:68" x14ac:dyDescent="0.25">
      <c r="A1915" t="s">
        <v>400</v>
      </c>
      <c r="B1915" t="s">
        <v>10948</v>
      </c>
      <c r="C1915" t="s">
        <v>55</v>
      </c>
      <c r="D1915">
        <v>24.1</v>
      </c>
      <c r="BO1915" t="s">
        <v>21</v>
      </c>
      <c r="BP1915">
        <v>93.36</v>
      </c>
    </row>
    <row r="1916" spans="1:68" x14ac:dyDescent="0.25">
      <c r="C1916" t="s">
        <v>79</v>
      </c>
      <c r="D1916">
        <v>9.64</v>
      </c>
      <c r="BO1916" t="s">
        <v>21</v>
      </c>
      <c r="BP1916">
        <v>89.97</v>
      </c>
    </row>
    <row r="1917" spans="1:68" x14ac:dyDescent="0.25">
      <c r="C1917" t="s">
        <v>12</v>
      </c>
      <c r="D1917">
        <v>24.1</v>
      </c>
      <c r="BO1917" t="s">
        <v>21</v>
      </c>
      <c r="BP1917">
        <v>87.92</v>
      </c>
    </row>
    <row r="1918" spans="1:68" x14ac:dyDescent="0.25">
      <c r="C1918" t="s">
        <v>21</v>
      </c>
      <c r="D1918">
        <v>69.408000000000001</v>
      </c>
      <c r="BO1918" t="s">
        <v>21</v>
      </c>
      <c r="BP1918">
        <v>87.71</v>
      </c>
    </row>
    <row r="1919" spans="1:68" x14ac:dyDescent="0.25">
      <c r="A1919" t="s">
        <v>2243</v>
      </c>
      <c r="B1919" t="s">
        <v>10948</v>
      </c>
      <c r="C1919" t="s">
        <v>79</v>
      </c>
      <c r="D1919">
        <v>431.94</v>
      </c>
      <c r="BO1919" t="s">
        <v>21</v>
      </c>
      <c r="BP1919">
        <v>87.71</v>
      </c>
    </row>
    <row r="1920" spans="1:68" x14ac:dyDescent="0.25">
      <c r="A1920" t="s">
        <v>3190</v>
      </c>
      <c r="B1920" t="s">
        <v>10948</v>
      </c>
      <c r="C1920" t="s">
        <v>79</v>
      </c>
      <c r="D1920">
        <v>30.96</v>
      </c>
      <c r="BO1920" t="s">
        <v>21</v>
      </c>
      <c r="BP1920">
        <v>87.168000000000006</v>
      </c>
    </row>
    <row r="1921" spans="1:68" x14ac:dyDescent="0.25">
      <c r="C1921" t="s">
        <v>21</v>
      </c>
      <c r="D1921">
        <v>28.380000000000003</v>
      </c>
      <c r="BO1921" t="s">
        <v>21</v>
      </c>
      <c r="BP1921">
        <v>86.664000000000001</v>
      </c>
    </row>
    <row r="1922" spans="1:68" x14ac:dyDescent="0.25">
      <c r="A1922" t="s">
        <v>147</v>
      </c>
      <c r="B1922" t="s">
        <v>10948</v>
      </c>
      <c r="C1922" t="s">
        <v>79</v>
      </c>
      <c r="D1922">
        <v>45.056000000000004</v>
      </c>
      <c r="BO1922" t="s">
        <v>21</v>
      </c>
      <c r="BP1922">
        <v>86.199999999999989</v>
      </c>
    </row>
    <row r="1923" spans="1:68" x14ac:dyDescent="0.25">
      <c r="A1923" t="s">
        <v>221</v>
      </c>
      <c r="B1923" t="s">
        <v>10948</v>
      </c>
      <c r="C1923" t="s">
        <v>55</v>
      </c>
      <c r="D1923">
        <v>30.527999999999999</v>
      </c>
      <c r="BO1923" t="s">
        <v>21</v>
      </c>
      <c r="BP1923">
        <v>86.018000000000015</v>
      </c>
    </row>
    <row r="1924" spans="1:68" x14ac:dyDescent="0.25">
      <c r="C1924" t="s">
        <v>79</v>
      </c>
      <c r="D1924">
        <v>4.7699999999999996</v>
      </c>
      <c r="BO1924" t="s">
        <v>21</v>
      </c>
      <c r="BP1924">
        <v>84.84</v>
      </c>
    </row>
    <row r="1925" spans="1:68" x14ac:dyDescent="0.25">
      <c r="A1925" t="s">
        <v>1501</v>
      </c>
      <c r="B1925" t="s">
        <v>10948</v>
      </c>
      <c r="C1925" t="s">
        <v>55</v>
      </c>
      <c r="D1925">
        <v>37.463999999999999</v>
      </c>
      <c r="BO1925" t="s">
        <v>21</v>
      </c>
      <c r="BP1925">
        <v>84.499999999999986</v>
      </c>
    </row>
    <row r="1926" spans="1:68" x14ac:dyDescent="0.25">
      <c r="C1926" t="s">
        <v>79</v>
      </c>
      <c r="D1926">
        <v>6.69</v>
      </c>
      <c r="BO1926" t="s">
        <v>21</v>
      </c>
      <c r="BP1926">
        <v>83.04</v>
      </c>
    </row>
    <row r="1927" spans="1:68" x14ac:dyDescent="0.25">
      <c r="C1927" t="s">
        <v>21</v>
      </c>
      <c r="D1927">
        <v>93.66</v>
      </c>
      <c r="BO1927" t="s">
        <v>21</v>
      </c>
      <c r="BP1927">
        <v>82.56</v>
      </c>
    </row>
    <row r="1928" spans="1:68" x14ac:dyDescent="0.25">
      <c r="A1928" t="s">
        <v>2316</v>
      </c>
      <c r="B1928" t="s">
        <v>10948</v>
      </c>
      <c r="C1928" t="s">
        <v>79</v>
      </c>
      <c r="D1928">
        <v>40.787999999999997</v>
      </c>
      <c r="BO1928" t="s">
        <v>21</v>
      </c>
      <c r="BP1928">
        <v>82.32</v>
      </c>
    </row>
    <row r="1929" spans="1:68" x14ac:dyDescent="0.25">
      <c r="C1929" t="s">
        <v>12</v>
      </c>
      <c r="D1929">
        <v>27.81</v>
      </c>
      <c r="BO1929" t="s">
        <v>21</v>
      </c>
      <c r="BP1929">
        <v>82.26</v>
      </c>
    </row>
    <row r="1930" spans="1:68" x14ac:dyDescent="0.25">
      <c r="C1930" t="s">
        <v>21</v>
      </c>
      <c r="D1930">
        <v>46.349999999999994</v>
      </c>
      <c r="BO1930" t="s">
        <v>21</v>
      </c>
      <c r="BP1930">
        <v>80.16</v>
      </c>
    </row>
    <row r="1931" spans="1:68" x14ac:dyDescent="0.25">
      <c r="A1931" t="s">
        <v>1959</v>
      </c>
      <c r="B1931" t="s">
        <v>10948</v>
      </c>
      <c r="C1931" t="s">
        <v>21</v>
      </c>
      <c r="D1931">
        <v>7.61</v>
      </c>
      <c r="BO1931" t="s">
        <v>21</v>
      </c>
      <c r="BP1931">
        <v>79.92</v>
      </c>
    </row>
    <row r="1932" spans="1:68" x14ac:dyDescent="0.25">
      <c r="A1932" t="s">
        <v>374</v>
      </c>
      <c r="B1932" t="s">
        <v>10948</v>
      </c>
      <c r="C1932" t="s">
        <v>12</v>
      </c>
      <c r="D1932">
        <v>19.36</v>
      </c>
      <c r="BO1932" t="s">
        <v>21</v>
      </c>
      <c r="BP1932">
        <v>77.88</v>
      </c>
    </row>
    <row r="1933" spans="1:68" x14ac:dyDescent="0.25">
      <c r="A1933" t="s">
        <v>1550</v>
      </c>
      <c r="B1933" t="s">
        <v>10948</v>
      </c>
      <c r="C1933" t="s">
        <v>55</v>
      </c>
      <c r="D1933">
        <v>604.76800000000003</v>
      </c>
      <c r="BO1933" t="s">
        <v>21</v>
      </c>
      <c r="BP1933">
        <v>77.52</v>
      </c>
    </row>
    <row r="1934" spans="1:68" x14ac:dyDescent="0.25">
      <c r="C1934" t="s">
        <v>79</v>
      </c>
      <c r="D1934">
        <v>907.15200000000004</v>
      </c>
      <c r="BO1934" t="s">
        <v>21</v>
      </c>
      <c r="BP1934">
        <v>73.216000000000008</v>
      </c>
    </row>
    <row r="1935" spans="1:68" x14ac:dyDescent="0.25">
      <c r="A1935" t="s">
        <v>1211</v>
      </c>
      <c r="B1935" t="s">
        <v>10948</v>
      </c>
      <c r="C1935" t="s">
        <v>55</v>
      </c>
      <c r="D1935">
        <v>20.86</v>
      </c>
      <c r="BO1935" t="s">
        <v>21</v>
      </c>
      <c r="BP1935">
        <v>73.2</v>
      </c>
    </row>
    <row r="1936" spans="1:68" x14ac:dyDescent="0.25">
      <c r="C1936" t="s">
        <v>79</v>
      </c>
      <c r="D1936">
        <v>14.9</v>
      </c>
      <c r="BO1936" t="s">
        <v>21</v>
      </c>
      <c r="BP1936">
        <v>72.48</v>
      </c>
    </row>
    <row r="1937" spans="1:68" x14ac:dyDescent="0.25">
      <c r="C1937" t="s">
        <v>12</v>
      </c>
      <c r="D1937">
        <v>4.7679999999999998</v>
      </c>
      <c r="BO1937" t="s">
        <v>21</v>
      </c>
      <c r="BP1937">
        <v>72</v>
      </c>
    </row>
    <row r="1938" spans="1:68" x14ac:dyDescent="0.25">
      <c r="A1938" t="s">
        <v>1828</v>
      </c>
      <c r="B1938" t="s">
        <v>10948</v>
      </c>
      <c r="C1938" t="s">
        <v>79</v>
      </c>
      <c r="D1938">
        <v>11.34</v>
      </c>
      <c r="BO1938" t="s">
        <v>21</v>
      </c>
      <c r="BP1938">
        <v>71.975999999999999</v>
      </c>
    </row>
    <row r="1939" spans="1:68" x14ac:dyDescent="0.25">
      <c r="A1939" t="s">
        <v>949</v>
      </c>
      <c r="B1939" t="s">
        <v>10948</v>
      </c>
      <c r="C1939" t="s">
        <v>21</v>
      </c>
      <c r="D1939">
        <v>354.4</v>
      </c>
      <c r="BO1939" t="s">
        <v>21</v>
      </c>
      <c r="BP1939">
        <v>71.97</v>
      </c>
    </row>
    <row r="1940" spans="1:68" x14ac:dyDescent="0.25">
      <c r="A1940" t="s">
        <v>2367</v>
      </c>
      <c r="B1940" t="s">
        <v>10948</v>
      </c>
      <c r="C1940" t="s">
        <v>55</v>
      </c>
      <c r="D1940">
        <v>19.648</v>
      </c>
      <c r="BO1940" t="s">
        <v>21</v>
      </c>
      <c r="BP1940">
        <v>71.599999999999994</v>
      </c>
    </row>
    <row r="1941" spans="1:68" x14ac:dyDescent="0.25">
      <c r="C1941" t="s">
        <v>79</v>
      </c>
      <c r="D1941">
        <v>73.679999999999993</v>
      </c>
      <c r="BO1941" t="s">
        <v>21</v>
      </c>
      <c r="BP1941">
        <v>71.599999999999994</v>
      </c>
    </row>
    <row r="1942" spans="1:68" x14ac:dyDescent="0.25">
      <c r="C1942" t="s">
        <v>21</v>
      </c>
      <c r="D1942">
        <v>29.472000000000001</v>
      </c>
      <c r="BO1942" t="s">
        <v>21</v>
      </c>
      <c r="BP1942">
        <v>70.00800000000001</v>
      </c>
    </row>
    <row r="1943" spans="1:68" x14ac:dyDescent="0.25">
      <c r="A1943" t="s">
        <v>2033</v>
      </c>
      <c r="B1943" t="s">
        <v>10948</v>
      </c>
      <c r="C1943" t="s">
        <v>79</v>
      </c>
      <c r="D1943">
        <v>89.567999999999998</v>
      </c>
      <c r="BO1943" t="s">
        <v>21</v>
      </c>
      <c r="BP1943">
        <v>69.860000000000014</v>
      </c>
    </row>
    <row r="1944" spans="1:68" x14ac:dyDescent="0.25">
      <c r="C1944" t="s">
        <v>12</v>
      </c>
      <c r="D1944">
        <v>89.567999999999998</v>
      </c>
      <c r="BO1944" t="s">
        <v>21</v>
      </c>
      <c r="BP1944">
        <v>69.408000000000001</v>
      </c>
    </row>
    <row r="1945" spans="1:68" x14ac:dyDescent="0.25">
      <c r="A1945" t="s">
        <v>2629</v>
      </c>
      <c r="B1945" t="s">
        <v>10948</v>
      </c>
      <c r="C1945" t="s">
        <v>21</v>
      </c>
      <c r="D1945">
        <v>105.52</v>
      </c>
      <c r="BO1945" t="s">
        <v>21</v>
      </c>
      <c r="BP1945">
        <v>68.432000000000016</v>
      </c>
    </row>
    <row r="1946" spans="1:68" x14ac:dyDescent="0.25">
      <c r="A1946" t="s">
        <v>2960</v>
      </c>
      <c r="B1946" t="s">
        <v>10948</v>
      </c>
      <c r="C1946" t="s">
        <v>21</v>
      </c>
      <c r="D1946">
        <v>19.98</v>
      </c>
      <c r="BO1946" t="s">
        <v>21</v>
      </c>
      <c r="BP1946">
        <v>67.860000000000014</v>
      </c>
    </row>
    <row r="1947" spans="1:68" x14ac:dyDescent="0.25">
      <c r="A1947" t="s">
        <v>2964</v>
      </c>
      <c r="B1947" t="s">
        <v>10948</v>
      </c>
      <c r="C1947" t="s">
        <v>79</v>
      </c>
      <c r="D1947">
        <v>192.16</v>
      </c>
      <c r="BO1947" t="s">
        <v>21</v>
      </c>
      <c r="BP1947">
        <v>67.710000000000008</v>
      </c>
    </row>
    <row r="1948" spans="1:68" x14ac:dyDescent="0.25">
      <c r="A1948" t="s">
        <v>695</v>
      </c>
      <c r="B1948" t="s">
        <v>10948</v>
      </c>
      <c r="C1948" t="s">
        <v>12</v>
      </c>
      <c r="D1948">
        <v>239.5</v>
      </c>
      <c r="BO1948" t="s">
        <v>21</v>
      </c>
      <c r="BP1948">
        <v>67.13600000000001</v>
      </c>
    </row>
    <row r="1949" spans="1:68" x14ac:dyDescent="0.25">
      <c r="C1949" t="s">
        <v>21</v>
      </c>
      <c r="D1949">
        <v>47.9</v>
      </c>
      <c r="BO1949" t="s">
        <v>21</v>
      </c>
      <c r="BP1949">
        <v>66.976000000000013</v>
      </c>
    </row>
    <row r="1950" spans="1:68" x14ac:dyDescent="0.25">
      <c r="A1950" t="s">
        <v>734</v>
      </c>
      <c r="B1950" t="s">
        <v>10948</v>
      </c>
      <c r="C1950" t="s">
        <v>21</v>
      </c>
      <c r="D1950">
        <v>34.146000000000001</v>
      </c>
      <c r="BO1950" t="s">
        <v>21</v>
      </c>
      <c r="BP1950">
        <v>65.88</v>
      </c>
    </row>
    <row r="1951" spans="1:68" x14ac:dyDescent="0.25">
      <c r="A1951" t="s">
        <v>292</v>
      </c>
      <c r="B1951" t="s">
        <v>10948</v>
      </c>
      <c r="C1951" t="s">
        <v>55</v>
      </c>
      <c r="D1951">
        <v>109.92</v>
      </c>
      <c r="BO1951" t="s">
        <v>21</v>
      </c>
      <c r="BP1951">
        <v>65.789999999999992</v>
      </c>
    </row>
    <row r="1952" spans="1:68" x14ac:dyDescent="0.25">
      <c r="A1952" t="s">
        <v>1165</v>
      </c>
      <c r="B1952" t="s">
        <v>10948</v>
      </c>
      <c r="C1952" t="s">
        <v>55</v>
      </c>
      <c r="D1952">
        <v>314.54999999999995</v>
      </c>
      <c r="BO1952" t="s">
        <v>21</v>
      </c>
      <c r="BP1952">
        <v>65.376000000000005</v>
      </c>
    </row>
    <row r="1953" spans="1:68" x14ac:dyDescent="0.25">
      <c r="C1953" t="s">
        <v>79</v>
      </c>
      <c r="D1953">
        <v>419.4</v>
      </c>
      <c r="BO1953" t="s">
        <v>21</v>
      </c>
      <c r="BP1953">
        <v>65.34</v>
      </c>
    </row>
    <row r="1954" spans="1:68" x14ac:dyDescent="0.25">
      <c r="C1954" t="s">
        <v>21</v>
      </c>
      <c r="D1954">
        <v>104.85</v>
      </c>
      <c r="BO1954" t="s">
        <v>21</v>
      </c>
      <c r="BP1954">
        <v>64.959999999999994</v>
      </c>
    </row>
    <row r="1955" spans="1:68" x14ac:dyDescent="0.25">
      <c r="A1955" t="s">
        <v>2063</v>
      </c>
      <c r="B1955" t="s">
        <v>10948</v>
      </c>
      <c r="C1955" t="s">
        <v>21</v>
      </c>
      <c r="D1955">
        <v>97.82</v>
      </c>
      <c r="BO1955" t="s">
        <v>21</v>
      </c>
      <c r="BP1955">
        <v>62.856000000000009</v>
      </c>
    </row>
    <row r="1956" spans="1:68" x14ac:dyDescent="0.25">
      <c r="A1956" t="s">
        <v>345</v>
      </c>
      <c r="B1956" t="s">
        <v>10948</v>
      </c>
      <c r="C1956" t="s">
        <v>21</v>
      </c>
      <c r="D1956">
        <v>116.28</v>
      </c>
      <c r="BO1956" t="s">
        <v>21</v>
      </c>
      <c r="BP1956">
        <v>62.160000000000011</v>
      </c>
    </row>
    <row r="1957" spans="1:68" x14ac:dyDescent="0.25">
      <c r="A1957" t="s">
        <v>1590</v>
      </c>
      <c r="B1957" t="s">
        <v>10948</v>
      </c>
      <c r="C1957" t="s">
        <v>79</v>
      </c>
      <c r="D1957">
        <v>81.98</v>
      </c>
      <c r="BO1957" t="s">
        <v>21</v>
      </c>
      <c r="BP1957">
        <v>61.96</v>
      </c>
    </row>
    <row r="1958" spans="1:68" x14ac:dyDescent="0.25">
      <c r="C1958" t="s">
        <v>12</v>
      </c>
      <c r="D1958">
        <v>245.94</v>
      </c>
      <c r="BO1958" t="s">
        <v>21</v>
      </c>
      <c r="BP1958">
        <v>61.744</v>
      </c>
    </row>
    <row r="1959" spans="1:68" x14ac:dyDescent="0.25">
      <c r="A1959" t="s">
        <v>1453</v>
      </c>
      <c r="B1959" t="s">
        <v>10948</v>
      </c>
      <c r="C1959" t="s">
        <v>21</v>
      </c>
      <c r="D1959">
        <v>10.368000000000002</v>
      </c>
      <c r="BO1959" t="s">
        <v>21</v>
      </c>
      <c r="BP1959">
        <v>61.192</v>
      </c>
    </row>
    <row r="1960" spans="1:68" x14ac:dyDescent="0.25">
      <c r="A1960" t="s">
        <v>325</v>
      </c>
      <c r="B1960" t="s">
        <v>10948</v>
      </c>
      <c r="C1960" t="s">
        <v>55</v>
      </c>
      <c r="D1960">
        <v>35.880000000000003</v>
      </c>
      <c r="BO1960" t="s">
        <v>21</v>
      </c>
      <c r="BP1960">
        <v>60.912000000000013</v>
      </c>
    </row>
    <row r="1961" spans="1:68" x14ac:dyDescent="0.25">
      <c r="A1961" t="s">
        <v>2819</v>
      </c>
      <c r="B1961" t="s">
        <v>10948</v>
      </c>
      <c r="C1961" t="s">
        <v>55</v>
      </c>
      <c r="D1961">
        <v>19.98</v>
      </c>
      <c r="BO1961" t="s">
        <v>21</v>
      </c>
      <c r="BP1961">
        <v>60.81</v>
      </c>
    </row>
    <row r="1962" spans="1:68" x14ac:dyDescent="0.25">
      <c r="A1962" t="s">
        <v>3077</v>
      </c>
      <c r="B1962" t="s">
        <v>10948</v>
      </c>
      <c r="C1962" t="s">
        <v>79</v>
      </c>
      <c r="D1962">
        <v>10.688000000000001</v>
      </c>
      <c r="BO1962" t="s">
        <v>21</v>
      </c>
      <c r="BP1962">
        <v>58.320000000000007</v>
      </c>
    </row>
    <row r="1963" spans="1:68" x14ac:dyDescent="0.25">
      <c r="C1963" t="s">
        <v>12</v>
      </c>
      <c r="D1963">
        <v>69.472000000000008</v>
      </c>
      <c r="BO1963" t="s">
        <v>21</v>
      </c>
      <c r="BP1963">
        <v>58.24</v>
      </c>
    </row>
    <row r="1964" spans="1:68" x14ac:dyDescent="0.25">
      <c r="C1964" t="s">
        <v>21</v>
      </c>
      <c r="D1964">
        <v>80.16</v>
      </c>
      <c r="BO1964" t="s">
        <v>21</v>
      </c>
      <c r="BP1964">
        <v>56.7</v>
      </c>
    </row>
    <row r="1965" spans="1:68" x14ac:dyDescent="0.25">
      <c r="A1965" t="s">
        <v>1271</v>
      </c>
      <c r="B1965" t="s">
        <v>10948</v>
      </c>
      <c r="C1965" t="s">
        <v>55</v>
      </c>
      <c r="D1965">
        <v>18.496000000000002</v>
      </c>
      <c r="BO1965" t="s">
        <v>21</v>
      </c>
      <c r="BP1965">
        <v>54.792000000000009</v>
      </c>
    </row>
    <row r="1966" spans="1:68" x14ac:dyDescent="0.25">
      <c r="A1966" t="s">
        <v>2529</v>
      </c>
      <c r="B1966" t="s">
        <v>10948</v>
      </c>
      <c r="C1966" t="s">
        <v>55</v>
      </c>
      <c r="D1966">
        <v>173.48800000000003</v>
      </c>
      <c r="BO1966" t="s">
        <v>21</v>
      </c>
      <c r="BP1966">
        <v>53.712000000000003</v>
      </c>
    </row>
    <row r="1967" spans="1:68" x14ac:dyDescent="0.25">
      <c r="A1967" t="s">
        <v>1517</v>
      </c>
      <c r="B1967" t="s">
        <v>10948</v>
      </c>
      <c r="C1967" t="s">
        <v>79</v>
      </c>
      <c r="D1967">
        <v>6.8480000000000008</v>
      </c>
      <c r="BO1967" t="s">
        <v>21</v>
      </c>
      <c r="BP1967">
        <v>53.085999999999991</v>
      </c>
    </row>
    <row r="1968" spans="1:68" x14ac:dyDescent="0.25">
      <c r="C1968" t="s">
        <v>21</v>
      </c>
      <c r="D1968">
        <v>42.800000000000004</v>
      </c>
      <c r="BO1968" t="s">
        <v>21</v>
      </c>
      <c r="BP1968">
        <v>52.832000000000008</v>
      </c>
    </row>
    <row r="1969" spans="1:68" x14ac:dyDescent="0.25">
      <c r="A1969" t="s">
        <v>2359</v>
      </c>
      <c r="B1969" t="s">
        <v>10948</v>
      </c>
      <c r="C1969" t="s">
        <v>55</v>
      </c>
      <c r="D1969">
        <v>10.368000000000002</v>
      </c>
      <c r="BO1969" t="s">
        <v>21</v>
      </c>
      <c r="BP1969">
        <v>52.2</v>
      </c>
    </row>
    <row r="1970" spans="1:68" x14ac:dyDescent="0.25">
      <c r="C1970" t="s">
        <v>21</v>
      </c>
      <c r="D1970">
        <v>12.96</v>
      </c>
      <c r="BO1970" t="s">
        <v>21</v>
      </c>
      <c r="BP1970">
        <v>51.449999999999996</v>
      </c>
    </row>
    <row r="1971" spans="1:68" x14ac:dyDescent="0.25">
      <c r="A1971" t="s">
        <v>1799</v>
      </c>
      <c r="B1971" t="s">
        <v>10948</v>
      </c>
      <c r="C1971" t="s">
        <v>12</v>
      </c>
      <c r="D1971">
        <v>106.32</v>
      </c>
      <c r="BO1971" t="s">
        <v>21</v>
      </c>
      <c r="BP1971">
        <v>51.184000000000012</v>
      </c>
    </row>
    <row r="1972" spans="1:68" x14ac:dyDescent="0.25">
      <c r="A1972" t="s">
        <v>278</v>
      </c>
      <c r="B1972" t="s">
        <v>10948</v>
      </c>
      <c r="C1972" t="s">
        <v>12</v>
      </c>
      <c r="D1972">
        <v>49.12</v>
      </c>
      <c r="BO1972" t="s">
        <v>21</v>
      </c>
      <c r="BP1972">
        <v>51.064000000000007</v>
      </c>
    </row>
    <row r="1973" spans="1:68" x14ac:dyDescent="0.25">
      <c r="A1973" t="s">
        <v>2891</v>
      </c>
      <c r="B1973" t="s">
        <v>10948</v>
      </c>
      <c r="C1973" t="s">
        <v>55</v>
      </c>
      <c r="D1973">
        <v>313.488</v>
      </c>
      <c r="BO1973" t="s">
        <v>21</v>
      </c>
      <c r="BP1973">
        <v>50.8</v>
      </c>
    </row>
    <row r="1974" spans="1:68" x14ac:dyDescent="0.25">
      <c r="C1974" t="s">
        <v>79</v>
      </c>
      <c r="D1974">
        <v>111.96</v>
      </c>
      <c r="BO1974" t="s">
        <v>21</v>
      </c>
      <c r="BP1974">
        <v>48.94</v>
      </c>
    </row>
    <row r="1975" spans="1:68" x14ac:dyDescent="0.25">
      <c r="A1975" t="s">
        <v>1943</v>
      </c>
      <c r="B1975" t="s">
        <v>10948</v>
      </c>
      <c r="C1975" t="s">
        <v>12</v>
      </c>
      <c r="D1975">
        <v>79.14</v>
      </c>
      <c r="BO1975" t="s">
        <v>21</v>
      </c>
      <c r="BP1975">
        <v>48.72</v>
      </c>
    </row>
    <row r="1976" spans="1:68" x14ac:dyDescent="0.25">
      <c r="C1976" t="s">
        <v>21</v>
      </c>
      <c r="D1976">
        <v>105.52</v>
      </c>
      <c r="BO1976" t="s">
        <v>21</v>
      </c>
      <c r="BP1976">
        <v>48.64</v>
      </c>
    </row>
    <row r="1977" spans="1:68" x14ac:dyDescent="0.25">
      <c r="A1977" t="s">
        <v>2123</v>
      </c>
      <c r="B1977" t="s">
        <v>10948</v>
      </c>
      <c r="C1977" t="s">
        <v>12</v>
      </c>
      <c r="D1977">
        <v>59.94</v>
      </c>
      <c r="BO1977" t="s">
        <v>21</v>
      </c>
      <c r="BP1977">
        <v>48.032000000000004</v>
      </c>
    </row>
    <row r="1978" spans="1:68" x14ac:dyDescent="0.25">
      <c r="A1978" t="s">
        <v>2626</v>
      </c>
      <c r="B1978" t="s">
        <v>10948</v>
      </c>
      <c r="C1978" t="s">
        <v>55</v>
      </c>
      <c r="D1978">
        <v>182.55200000000002</v>
      </c>
      <c r="BO1978" t="s">
        <v>21</v>
      </c>
      <c r="BP1978">
        <v>47.952000000000005</v>
      </c>
    </row>
    <row r="1979" spans="1:68" x14ac:dyDescent="0.25">
      <c r="A1979" t="s">
        <v>2909</v>
      </c>
      <c r="B1979" t="s">
        <v>10948</v>
      </c>
      <c r="C1979" t="s">
        <v>55</v>
      </c>
      <c r="D1979">
        <v>76.64</v>
      </c>
      <c r="BO1979" t="s">
        <v>21</v>
      </c>
      <c r="BP1979">
        <v>47.9</v>
      </c>
    </row>
    <row r="1980" spans="1:68" x14ac:dyDescent="0.25">
      <c r="C1980" t="s">
        <v>12</v>
      </c>
      <c r="D1980">
        <v>191.6</v>
      </c>
      <c r="BO1980" t="s">
        <v>21</v>
      </c>
      <c r="BP1980">
        <v>47.84</v>
      </c>
    </row>
    <row r="1981" spans="1:68" x14ac:dyDescent="0.25">
      <c r="C1981" t="s">
        <v>21</v>
      </c>
      <c r="D1981">
        <v>191.6</v>
      </c>
      <c r="BO1981" t="s">
        <v>21</v>
      </c>
      <c r="BP1981">
        <v>46.53</v>
      </c>
    </row>
    <row r="1982" spans="1:68" x14ac:dyDescent="0.25">
      <c r="A1982" t="s">
        <v>1804</v>
      </c>
      <c r="B1982" t="s">
        <v>10948</v>
      </c>
      <c r="C1982" t="s">
        <v>79</v>
      </c>
      <c r="D1982">
        <v>30.352</v>
      </c>
      <c r="BO1982" t="s">
        <v>21</v>
      </c>
      <c r="BP1982">
        <v>46.349999999999994</v>
      </c>
    </row>
    <row r="1983" spans="1:68" x14ac:dyDescent="0.25">
      <c r="A1983" t="s">
        <v>1372</v>
      </c>
      <c r="B1983" t="s">
        <v>10948</v>
      </c>
      <c r="C1983" t="s">
        <v>55</v>
      </c>
      <c r="D1983">
        <v>219.84000000000003</v>
      </c>
      <c r="BO1983" t="s">
        <v>21</v>
      </c>
      <c r="BP1983">
        <v>45.98</v>
      </c>
    </row>
    <row r="1984" spans="1:68" x14ac:dyDescent="0.25">
      <c r="C1984" t="s">
        <v>12</v>
      </c>
      <c r="D1984">
        <v>109.92</v>
      </c>
      <c r="BO1984" t="s">
        <v>21</v>
      </c>
      <c r="BP1984">
        <v>45.96</v>
      </c>
    </row>
    <row r="1985" spans="1:68" x14ac:dyDescent="0.25">
      <c r="C1985" t="s">
        <v>21</v>
      </c>
      <c r="D1985">
        <v>219.84</v>
      </c>
      <c r="BO1985" t="s">
        <v>21</v>
      </c>
      <c r="BP1985">
        <v>44.736000000000004</v>
      </c>
    </row>
    <row r="1986" spans="1:68" x14ac:dyDescent="0.25">
      <c r="A1986" t="s">
        <v>3083</v>
      </c>
      <c r="B1986" t="s">
        <v>10948</v>
      </c>
      <c r="C1986" t="s">
        <v>55</v>
      </c>
      <c r="D1986">
        <v>943.64999999999986</v>
      </c>
      <c r="BO1986" t="s">
        <v>21</v>
      </c>
      <c r="BP1986">
        <v>44.02</v>
      </c>
    </row>
    <row r="1987" spans="1:68" x14ac:dyDescent="0.25">
      <c r="C1987" t="s">
        <v>21</v>
      </c>
      <c r="D1987">
        <v>104.85</v>
      </c>
      <c r="BO1987" t="s">
        <v>21</v>
      </c>
      <c r="BP1987">
        <v>43.099999999999994</v>
      </c>
    </row>
    <row r="1988" spans="1:68" x14ac:dyDescent="0.25">
      <c r="A1988" t="s">
        <v>2883</v>
      </c>
      <c r="B1988" t="s">
        <v>10948</v>
      </c>
      <c r="C1988" t="s">
        <v>12</v>
      </c>
      <c r="D1988">
        <v>39.152000000000001</v>
      </c>
      <c r="BO1988" t="s">
        <v>21</v>
      </c>
      <c r="BP1988">
        <v>42.975999999999999</v>
      </c>
    </row>
    <row r="1989" spans="1:68" x14ac:dyDescent="0.25">
      <c r="A1989" t="s">
        <v>1876</v>
      </c>
      <c r="B1989" t="s">
        <v>10948</v>
      </c>
      <c r="C1989" t="s">
        <v>79</v>
      </c>
      <c r="D1989">
        <v>122.97</v>
      </c>
      <c r="BO1989" t="s">
        <v>21</v>
      </c>
      <c r="BP1989">
        <v>42.800000000000004</v>
      </c>
    </row>
    <row r="1990" spans="1:68" x14ac:dyDescent="0.25">
      <c r="A1990" t="s">
        <v>1708</v>
      </c>
      <c r="B1990" t="s">
        <v>10948</v>
      </c>
      <c r="C1990" t="s">
        <v>55</v>
      </c>
      <c r="D1990">
        <v>32.400000000000006</v>
      </c>
      <c r="BO1990" t="s">
        <v>21</v>
      </c>
      <c r="BP1990">
        <v>41.96</v>
      </c>
    </row>
    <row r="1991" spans="1:68" x14ac:dyDescent="0.25">
      <c r="C1991" t="s">
        <v>21</v>
      </c>
      <c r="D1991">
        <v>25.92</v>
      </c>
      <c r="BO1991" t="s">
        <v>21</v>
      </c>
      <c r="BP1991">
        <v>40.176000000000002</v>
      </c>
    </row>
    <row r="1992" spans="1:68" x14ac:dyDescent="0.25">
      <c r="A1992" t="s">
        <v>633</v>
      </c>
      <c r="B1992" t="s">
        <v>10948</v>
      </c>
      <c r="C1992" t="s">
        <v>21</v>
      </c>
      <c r="D1992">
        <v>23.92</v>
      </c>
      <c r="BO1992" t="s">
        <v>21</v>
      </c>
      <c r="BP1992">
        <v>39.808</v>
      </c>
    </row>
    <row r="1993" spans="1:68" x14ac:dyDescent="0.25">
      <c r="A1993" t="s">
        <v>1272</v>
      </c>
      <c r="B1993" t="s">
        <v>10948</v>
      </c>
      <c r="C1993" t="s">
        <v>12</v>
      </c>
      <c r="D1993">
        <v>15.984000000000002</v>
      </c>
      <c r="BO1993" t="s">
        <v>21</v>
      </c>
      <c r="BP1993">
        <v>39.76</v>
      </c>
    </row>
    <row r="1994" spans="1:68" x14ac:dyDescent="0.25">
      <c r="A1994" t="s">
        <v>3055</v>
      </c>
      <c r="B1994" t="s">
        <v>10948</v>
      </c>
      <c r="C1994" t="s">
        <v>21</v>
      </c>
      <c r="D1994">
        <v>20.04</v>
      </c>
      <c r="BO1994" t="s">
        <v>21</v>
      </c>
      <c r="BP1994">
        <v>39.68</v>
      </c>
    </row>
    <row r="1995" spans="1:68" x14ac:dyDescent="0.25">
      <c r="A1995" t="s">
        <v>1712</v>
      </c>
      <c r="B1995" t="s">
        <v>10948</v>
      </c>
      <c r="C1995" t="s">
        <v>79</v>
      </c>
      <c r="D1995">
        <v>4.6240000000000006</v>
      </c>
      <c r="BO1995" t="s">
        <v>21</v>
      </c>
      <c r="BP1995">
        <v>39.520000000000003</v>
      </c>
    </row>
    <row r="1996" spans="1:68" x14ac:dyDescent="0.25">
      <c r="A1996" t="s">
        <v>1440</v>
      </c>
      <c r="B1996" t="s">
        <v>10948</v>
      </c>
      <c r="C1996" t="s">
        <v>55</v>
      </c>
      <c r="D1996">
        <v>74.352000000000004</v>
      </c>
      <c r="BO1996" t="s">
        <v>21</v>
      </c>
      <c r="BP1996">
        <v>39.468000000000004</v>
      </c>
    </row>
    <row r="1997" spans="1:68" x14ac:dyDescent="0.25">
      <c r="C1997" t="s">
        <v>79</v>
      </c>
      <c r="D1997">
        <v>123.92000000000002</v>
      </c>
      <c r="BO1997" t="s">
        <v>21</v>
      </c>
      <c r="BP1997">
        <v>38.880000000000003</v>
      </c>
    </row>
    <row r="1998" spans="1:68" x14ac:dyDescent="0.25">
      <c r="C1998" t="s">
        <v>21</v>
      </c>
      <c r="D1998">
        <v>61.96</v>
      </c>
      <c r="BO1998" t="s">
        <v>21</v>
      </c>
      <c r="BP1998">
        <v>38.376000000000005</v>
      </c>
    </row>
    <row r="1999" spans="1:68" x14ac:dyDescent="0.25">
      <c r="A1999" t="s">
        <v>2102</v>
      </c>
      <c r="B1999" t="s">
        <v>10948</v>
      </c>
      <c r="C1999" t="s">
        <v>21</v>
      </c>
      <c r="D1999">
        <v>47.52</v>
      </c>
      <c r="BO1999" t="s">
        <v>21</v>
      </c>
      <c r="BP1999">
        <v>38.29</v>
      </c>
    </row>
    <row r="2000" spans="1:68" x14ac:dyDescent="0.25">
      <c r="A2000" t="s">
        <v>2473</v>
      </c>
      <c r="B2000" t="s">
        <v>10948</v>
      </c>
      <c r="C2000" t="s">
        <v>55</v>
      </c>
      <c r="D2000">
        <v>54.816000000000003</v>
      </c>
      <c r="BO2000" t="s">
        <v>21</v>
      </c>
      <c r="BP2000">
        <v>37.94</v>
      </c>
    </row>
    <row r="2001" spans="1:68" x14ac:dyDescent="0.25">
      <c r="A2001" t="s">
        <v>462</v>
      </c>
      <c r="B2001" t="s">
        <v>10948</v>
      </c>
      <c r="C2001" t="s">
        <v>79</v>
      </c>
      <c r="D2001">
        <v>17.940000000000001</v>
      </c>
      <c r="BO2001" t="s">
        <v>21</v>
      </c>
      <c r="BP2001">
        <v>37.232000000000006</v>
      </c>
    </row>
    <row r="2002" spans="1:68" x14ac:dyDescent="0.25">
      <c r="C2002" t="s">
        <v>21</v>
      </c>
      <c r="D2002">
        <v>35.880000000000003</v>
      </c>
      <c r="BO2002" t="s">
        <v>21</v>
      </c>
      <c r="BP2002">
        <v>37.17</v>
      </c>
    </row>
    <row r="2003" spans="1:68" x14ac:dyDescent="0.25">
      <c r="A2003" t="s">
        <v>2482</v>
      </c>
      <c r="B2003" t="s">
        <v>10948</v>
      </c>
      <c r="C2003" t="s">
        <v>55</v>
      </c>
      <c r="D2003">
        <v>10.368000000000002</v>
      </c>
      <c r="BO2003" t="s">
        <v>21</v>
      </c>
      <c r="BP2003">
        <v>37.049999999999997</v>
      </c>
    </row>
    <row r="2004" spans="1:68" x14ac:dyDescent="0.25">
      <c r="A2004" t="s">
        <v>3187</v>
      </c>
      <c r="B2004" t="s">
        <v>10948</v>
      </c>
      <c r="C2004" t="s">
        <v>21</v>
      </c>
      <c r="D2004">
        <v>51.84</v>
      </c>
      <c r="BO2004" t="s">
        <v>21</v>
      </c>
      <c r="BP2004">
        <v>36.9</v>
      </c>
    </row>
    <row r="2005" spans="1:68" x14ac:dyDescent="0.25">
      <c r="A2005" t="s">
        <v>2483</v>
      </c>
      <c r="B2005" t="s">
        <v>10948</v>
      </c>
      <c r="C2005" t="s">
        <v>21</v>
      </c>
      <c r="D2005">
        <v>61.4</v>
      </c>
      <c r="BO2005" t="s">
        <v>21</v>
      </c>
      <c r="BP2005">
        <v>35.880000000000003</v>
      </c>
    </row>
    <row r="2006" spans="1:68" x14ac:dyDescent="0.25">
      <c r="A2006" t="s">
        <v>153</v>
      </c>
      <c r="B2006" t="s">
        <v>10948</v>
      </c>
      <c r="C2006" t="s">
        <v>21</v>
      </c>
      <c r="D2006">
        <v>111.96</v>
      </c>
      <c r="BO2006" t="s">
        <v>21</v>
      </c>
      <c r="BP2006">
        <v>35.445</v>
      </c>
    </row>
    <row r="2007" spans="1:68" x14ac:dyDescent="0.25">
      <c r="A2007" t="s">
        <v>1929</v>
      </c>
      <c r="B2007" t="s">
        <v>10948</v>
      </c>
      <c r="C2007" t="s">
        <v>79</v>
      </c>
      <c r="D2007">
        <v>168.83199999999999</v>
      </c>
      <c r="BO2007" t="s">
        <v>21</v>
      </c>
      <c r="BP2007">
        <v>34.79</v>
      </c>
    </row>
    <row r="2008" spans="1:68" x14ac:dyDescent="0.25">
      <c r="A2008" t="s">
        <v>3090</v>
      </c>
      <c r="B2008" t="s">
        <v>10948</v>
      </c>
      <c r="C2008" t="s">
        <v>55</v>
      </c>
      <c r="D2008">
        <v>76.864000000000004</v>
      </c>
      <c r="BO2008" t="s">
        <v>21</v>
      </c>
      <c r="BP2008">
        <v>34.68</v>
      </c>
    </row>
    <row r="2009" spans="1:68" x14ac:dyDescent="0.25">
      <c r="A2009" t="s">
        <v>2874</v>
      </c>
      <c r="B2009" t="s">
        <v>10948</v>
      </c>
      <c r="C2009" t="s">
        <v>79</v>
      </c>
      <c r="D2009">
        <v>94.85</v>
      </c>
      <c r="BO2009" t="s">
        <v>21</v>
      </c>
      <c r="BP2009">
        <v>34.56</v>
      </c>
    </row>
    <row r="2010" spans="1:68" x14ac:dyDescent="0.25">
      <c r="A2010" t="s">
        <v>2894</v>
      </c>
      <c r="B2010" t="s">
        <v>10948</v>
      </c>
      <c r="C2010" t="s">
        <v>79</v>
      </c>
      <c r="D2010">
        <v>166.44</v>
      </c>
      <c r="BO2010" t="s">
        <v>21</v>
      </c>
      <c r="BP2010">
        <v>33.9</v>
      </c>
    </row>
    <row r="2011" spans="1:68" x14ac:dyDescent="0.25">
      <c r="A2011" t="s">
        <v>1234</v>
      </c>
      <c r="B2011" t="s">
        <v>10948</v>
      </c>
      <c r="C2011" t="s">
        <v>79</v>
      </c>
      <c r="D2011">
        <v>78.304000000000002</v>
      </c>
      <c r="BO2011" t="s">
        <v>21</v>
      </c>
      <c r="BP2011">
        <v>33.869999999999997</v>
      </c>
    </row>
    <row r="2012" spans="1:68" x14ac:dyDescent="0.25">
      <c r="C2012" t="s">
        <v>21</v>
      </c>
      <c r="D2012">
        <v>48.94</v>
      </c>
      <c r="BO2012" t="s">
        <v>21</v>
      </c>
      <c r="BP2012">
        <v>33.568000000000005</v>
      </c>
    </row>
    <row r="2013" spans="1:68" x14ac:dyDescent="0.25">
      <c r="A2013" t="s">
        <v>1237</v>
      </c>
      <c r="B2013" t="s">
        <v>10948</v>
      </c>
      <c r="C2013" t="s">
        <v>55</v>
      </c>
      <c r="D2013">
        <v>156.512</v>
      </c>
      <c r="BO2013" t="s">
        <v>21</v>
      </c>
      <c r="BP2013">
        <v>33.520000000000003</v>
      </c>
    </row>
    <row r="2014" spans="1:68" x14ac:dyDescent="0.25">
      <c r="C2014" t="s">
        <v>12</v>
      </c>
      <c r="D2014">
        <v>342.37</v>
      </c>
      <c r="BO2014" t="s">
        <v>21</v>
      </c>
      <c r="BP2014">
        <v>32.792000000000002</v>
      </c>
    </row>
    <row r="2015" spans="1:68" x14ac:dyDescent="0.25">
      <c r="A2015" t="s">
        <v>3131</v>
      </c>
      <c r="B2015" t="s">
        <v>10948</v>
      </c>
      <c r="C2015" t="s">
        <v>12</v>
      </c>
      <c r="D2015">
        <v>124.032</v>
      </c>
      <c r="BO2015" t="s">
        <v>21</v>
      </c>
      <c r="BP2015">
        <v>32.400000000000006</v>
      </c>
    </row>
    <row r="2016" spans="1:68" x14ac:dyDescent="0.25">
      <c r="C2016" t="s">
        <v>21</v>
      </c>
      <c r="D2016">
        <v>77.52</v>
      </c>
      <c r="BO2016" t="s">
        <v>21</v>
      </c>
      <c r="BP2016">
        <v>32.328000000000003</v>
      </c>
    </row>
    <row r="2017" spans="1:68" x14ac:dyDescent="0.25">
      <c r="A2017" t="s">
        <v>134</v>
      </c>
      <c r="B2017" t="s">
        <v>10948</v>
      </c>
      <c r="C2017" t="s">
        <v>79</v>
      </c>
      <c r="D2017">
        <v>204.95000000000002</v>
      </c>
      <c r="BO2017" t="s">
        <v>21</v>
      </c>
      <c r="BP2017">
        <v>31.983999999999998</v>
      </c>
    </row>
    <row r="2018" spans="1:68" x14ac:dyDescent="0.25">
      <c r="C2018" t="s">
        <v>12</v>
      </c>
      <c r="D2018">
        <v>40.99</v>
      </c>
      <c r="BO2018" t="s">
        <v>21</v>
      </c>
      <c r="BP2018">
        <v>31.983999999999998</v>
      </c>
    </row>
    <row r="2019" spans="1:68" x14ac:dyDescent="0.25">
      <c r="C2019" t="s">
        <v>21</v>
      </c>
      <c r="D2019">
        <v>450.89000000000004</v>
      </c>
      <c r="BO2019" t="s">
        <v>21</v>
      </c>
      <c r="BP2019">
        <v>31.86</v>
      </c>
    </row>
    <row r="2020" spans="1:68" x14ac:dyDescent="0.25">
      <c r="A2020" t="s">
        <v>451</v>
      </c>
      <c r="B2020" t="s">
        <v>10948</v>
      </c>
      <c r="C2020" t="s">
        <v>21</v>
      </c>
      <c r="D2020">
        <v>45.36</v>
      </c>
      <c r="BO2020" t="s">
        <v>21</v>
      </c>
      <c r="BP2020">
        <v>31.560000000000002</v>
      </c>
    </row>
    <row r="2021" spans="1:68" x14ac:dyDescent="0.25">
      <c r="A2021" t="s">
        <v>2799</v>
      </c>
      <c r="B2021" t="s">
        <v>10948</v>
      </c>
      <c r="C2021" t="s">
        <v>79</v>
      </c>
      <c r="D2021">
        <v>19.136000000000003</v>
      </c>
      <c r="BO2021" t="s">
        <v>21</v>
      </c>
      <c r="BP2021">
        <v>31.32</v>
      </c>
    </row>
    <row r="2022" spans="1:68" x14ac:dyDescent="0.25">
      <c r="A2022" t="s">
        <v>1782</v>
      </c>
      <c r="B2022" t="s">
        <v>10948</v>
      </c>
      <c r="C2022" t="s">
        <v>12</v>
      </c>
      <c r="D2022">
        <v>4.9800000000000004</v>
      </c>
      <c r="BO2022" t="s">
        <v>21</v>
      </c>
      <c r="BP2022">
        <v>30.87</v>
      </c>
    </row>
    <row r="2023" spans="1:68" x14ac:dyDescent="0.25">
      <c r="A2023" t="s">
        <v>378</v>
      </c>
      <c r="B2023" t="s">
        <v>10948</v>
      </c>
      <c r="C2023" t="s">
        <v>21</v>
      </c>
      <c r="D2023">
        <v>20.04</v>
      </c>
      <c r="BO2023" t="s">
        <v>21</v>
      </c>
      <c r="BP2023">
        <v>29.74</v>
      </c>
    </row>
    <row r="2024" spans="1:68" x14ac:dyDescent="0.25">
      <c r="A2024" t="s">
        <v>642</v>
      </c>
      <c r="B2024" t="s">
        <v>10948</v>
      </c>
      <c r="C2024" t="s">
        <v>55</v>
      </c>
      <c r="D2024">
        <v>11.56</v>
      </c>
      <c r="BO2024" t="s">
        <v>21</v>
      </c>
      <c r="BP2024">
        <v>29.6</v>
      </c>
    </row>
    <row r="2025" spans="1:68" x14ac:dyDescent="0.25">
      <c r="A2025" t="s">
        <v>3245</v>
      </c>
      <c r="B2025" t="s">
        <v>10948</v>
      </c>
      <c r="C2025" t="s">
        <v>79</v>
      </c>
      <c r="D2025">
        <v>49.568000000000005</v>
      </c>
      <c r="BO2025" t="s">
        <v>21</v>
      </c>
      <c r="BP2025">
        <v>29.472000000000001</v>
      </c>
    </row>
    <row r="2026" spans="1:68" x14ac:dyDescent="0.25">
      <c r="A2026" t="s">
        <v>1928</v>
      </c>
      <c r="B2026" t="s">
        <v>10948</v>
      </c>
      <c r="C2026" t="s">
        <v>79</v>
      </c>
      <c r="D2026">
        <v>7.9680000000000009</v>
      </c>
      <c r="BO2026" t="s">
        <v>21</v>
      </c>
      <c r="BP2026">
        <v>29.24</v>
      </c>
    </row>
    <row r="2027" spans="1:68" x14ac:dyDescent="0.25">
      <c r="A2027" t="s">
        <v>1098</v>
      </c>
      <c r="B2027" t="s">
        <v>10948</v>
      </c>
      <c r="C2027" t="s">
        <v>55</v>
      </c>
      <c r="D2027">
        <v>10.56</v>
      </c>
      <c r="BO2027" t="s">
        <v>21</v>
      </c>
      <c r="BP2027">
        <v>29.120000000000005</v>
      </c>
    </row>
    <row r="2028" spans="1:68" x14ac:dyDescent="0.25">
      <c r="A2028" t="s">
        <v>46</v>
      </c>
      <c r="B2028" t="s">
        <v>10948</v>
      </c>
      <c r="C2028" t="s">
        <v>55</v>
      </c>
      <c r="D2028">
        <v>25.920000000000005</v>
      </c>
      <c r="BO2028" t="s">
        <v>21</v>
      </c>
      <c r="BP2028">
        <v>28.484999999999999</v>
      </c>
    </row>
    <row r="2029" spans="1:68" x14ac:dyDescent="0.25">
      <c r="A2029" t="s">
        <v>1188</v>
      </c>
      <c r="B2029" t="s">
        <v>10948</v>
      </c>
      <c r="C2029" t="s">
        <v>12</v>
      </c>
      <c r="D2029">
        <v>19.440000000000001</v>
      </c>
      <c r="BO2029" t="s">
        <v>21</v>
      </c>
      <c r="BP2029">
        <v>28.380000000000003</v>
      </c>
    </row>
    <row r="2030" spans="1:68" x14ac:dyDescent="0.25">
      <c r="A2030" t="s">
        <v>2504</v>
      </c>
      <c r="B2030" t="s">
        <v>10948</v>
      </c>
      <c r="C2030" t="s">
        <v>79</v>
      </c>
      <c r="D2030">
        <v>73.47999999999999</v>
      </c>
      <c r="BO2030" t="s">
        <v>21</v>
      </c>
      <c r="BP2030">
        <v>27.88</v>
      </c>
    </row>
    <row r="2031" spans="1:68" x14ac:dyDescent="0.25">
      <c r="A2031" t="s">
        <v>3041</v>
      </c>
      <c r="B2031" t="s">
        <v>10948</v>
      </c>
      <c r="C2031" t="s">
        <v>55</v>
      </c>
      <c r="D2031">
        <v>13.872000000000002</v>
      </c>
      <c r="BO2031" t="s">
        <v>21</v>
      </c>
      <c r="BP2031">
        <v>27.28</v>
      </c>
    </row>
    <row r="2032" spans="1:68" x14ac:dyDescent="0.25">
      <c r="C2032" t="s">
        <v>79</v>
      </c>
      <c r="D2032">
        <v>30.056000000000004</v>
      </c>
      <c r="BO2032" t="s">
        <v>21</v>
      </c>
      <c r="BP2032">
        <v>26.432000000000002</v>
      </c>
    </row>
    <row r="2033" spans="1:68" x14ac:dyDescent="0.25">
      <c r="C2033" t="s">
        <v>21</v>
      </c>
      <c r="D2033">
        <v>17.34</v>
      </c>
      <c r="BO2033" t="s">
        <v>21</v>
      </c>
      <c r="BP2033">
        <v>26.01</v>
      </c>
    </row>
    <row r="2034" spans="1:68" x14ac:dyDescent="0.25">
      <c r="A2034" t="s">
        <v>1781</v>
      </c>
      <c r="B2034" t="s">
        <v>10948</v>
      </c>
      <c r="C2034" t="s">
        <v>55</v>
      </c>
      <c r="D2034">
        <v>99.13600000000001</v>
      </c>
      <c r="BO2034" t="s">
        <v>21</v>
      </c>
      <c r="BP2034">
        <v>25.92</v>
      </c>
    </row>
    <row r="2035" spans="1:68" x14ac:dyDescent="0.25">
      <c r="C2035" t="s">
        <v>79</v>
      </c>
      <c r="D2035">
        <v>61.96</v>
      </c>
      <c r="BO2035" t="s">
        <v>21</v>
      </c>
      <c r="BP2035">
        <v>25.840000000000003</v>
      </c>
    </row>
    <row r="2036" spans="1:68" x14ac:dyDescent="0.25">
      <c r="A2036" t="s">
        <v>957</v>
      </c>
      <c r="B2036" t="s">
        <v>10948</v>
      </c>
      <c r="C2036" t="s">
        <v>55</v>
      </c>
      <c r="D2036">
        <v>41.088000000000008</v>
      </c>
      <c r="BO2036" t="s">
        <v>21</v>
      </c>
      <c r="BP2036">
        <v>24.704000000000001</v>
      </c>
    </row>
    <row r="2037" spans="1:68" x14ac:dyDescent="0.25">
      <c r="A2037" t="s">
        <v>686</v>
      </c>
      <c r="B2037" t="s">
        <v>10948</v>
      </c>
      <c r="C2037" t="s">
        <v>79</v>
      </c>
      <c r="D2037">
        <v>182.72</v>
      </c>
      <c r="BO2037" t="s">
        <v>21</v>
      </c>
      <c r="BP2037">
        <v>24.27</v>
      </c>
    </row>
    <row r="2038" spans="1:68" x14ac:dyDescent="0.25">
      <c r="C2038" t="s">
        <v>12</v>
      </c>
      <c r="D2038">
        <v>365.44</v>
      </c>
      <c r="BO2038" t="s">
        <v>21</v>
      </c>
      <c r="BP2038">
        <v>23.669999999999998</v>
      </c>
    </row>
    <row r="2039" spans="1:68" x14ac:dyDescent="0.25">
      <c r="A2039" t="s">
        <v>2826</v>
      </c>
      <c r="B2039" t="s">
        <v>10948</v>
      </c>
      <c r="C2039" t="s">
        <v>12</v>
      </c>
      <c r="D2039">
        <v>32.292000000000002</v>
      </c>
      <c r="BO2039" t="s">
        <v>21</v>
      </c>
      <c r="BP2039">
        <v>23.56</v>
      </c>
    </row>
    <row r="2040" spans="1:68" x14ac:dyDescent="0.25">
      <c r="C2040" t="s">
        <v>21</v>
      </c>
      <c r="D2040">
        <v>11.96</v>
      </c>
      <c r="BO2040" t="s">
        <v>21</v>
      </c>
      <c r="BP2040">
        <v>23.32</v>
      </c>
    </row>
    <row r="2041" spans="1:68" x14ac:dyDescent="0.25">
      <c r="A2041" t="s">
        <v>3043</v>
      </c>
      <c r="B2041" t="s">
        <v>10948</v>
      </c>
      <c r="C2041" t="s">
        <v>21</v>
      </c>
      <c r="D2041">
        <v>12.96</v>
      </c>
      <c r="BO2041" t="s">
        <v>21</v>
      </c>
      <c r="BP2041">
        <v>22.919999999999998</v>
      </c>
    </row>
    <row r="2042" spans="1:68" x14ac:dyDescent="0.25">
      <c r="A2042" t="s">
        <v>2073</v>
      </c>
      <c r="B2042" t="s">
        <v>10948</v>
      </c>
      <c r="C2042" t="s">
        <v>79</v>
      </c>
      <c r="D2042">
        <v>5.3440000000000003</v>
      </c>
      <c r="BO2042" t="s">
        <v>21</v>
      </c>
      <c r="BP2042">
        <v>22.880000000000003</v>
      </c>
    </row>
    <row r="2043" spans="1:68" x14ac:dyDescent="0.25">
      <c r="A2043" t="s">
        <v>2575</v>
      </c>
      <c r="B2043" t="s">
        <v>10948</v>
      </c>
      <c r="C2043" t="s">
        <v>79</v>
      </c>
      <c r="D2043">
        <v>11.952000000000002</v>
      </c>
      <c r="BO2043" t="s">
        <v>21</v>
      </c>
      <c r="BP2043">
        <v>22.784000000000002</v>
      </c>
    </row>
    <row r="2044" spans="1:68" x14ac:dyDescent="0.25">
      <c r="A2044" t="s">
        <v>2783</v>
      </c>
      <c r="B2044" t="s">
        <v>10948</v>
      </c>
      <c r="C2044" t="s">
        <v>12</v>
      </c>
      <c r="D2044">
        <v>10.272000000000002</v>
      </c>
      <c r="BO2044" t="s">
        <v>21</v>
      </c>
      <c r="BP2044">
        <v>22.72</v>
      </c>
    </row>
    <row r="2045" spans="1:68" x14ac:dyDescent="0.25">
      <c r="A2045" t="s">
        <v>1995</v>
      </c>
      <c r="B2045" t="s">
        <v>10948</v>
      </c>
      <c r="C2045" t="s">
        <v>79</v>
      </c>
      <c r="D2045">
        <v>8.4480000000000004</v>
      </c>
      <c r="BO2045" t="s">
        <v>21</v>
      </c>
      <c r="BP2045">
        <v>22.5</v>
      </c>
    </row>
    <row r="2046" spans="1:68" x14ac:dyDescent="0.25">
      <c r="A2046" t="s">
        <v>3250</v>
      </c>
      <c r="B2046" t="s">
        <v>10948</v>
      </c>
      <c r="C2046" t="s">
        <v>55</v>
      </c>
      <c r="D2046">
        <v>15.552000000000003</v>
      </c>
      <c r="BO2046" t="s">
        <v>21</v>
      </c>
      <c r="BP2046">
        <v>22.463999999999999</v>
      </c>
    </row>
    <row r="2047" spans="1:68" x14ac:dyDescent="0.25">
      <c r="C2047" t="s">
        <v>79</v>
      </c>
      <c r="D2047">
        <v>12.96</v>
      </c>
      <c r="BO2047" t="s">
        <v>21</v>
      </c>
      <c r="BP2047">
        <v>21.92</v>
      </c>
    </row>
    <row r="2048" spans="1:68" x14ac:dyDescent="0.25">
      <c r="A2048" t="s">
        <v>1288</v>
      </c>
      <c r="B2048" t="s">
        <v>10948</v>
      </c>
      <c r="C2048" t="s">
        <v>21</v>
      </c>
      <c r="D2048">
        <v>20.736000000000004</v>
      </c>
      <c r="BO2048" t="s">
        <v>21</v>
      </c>
      <c r="BP2048">
        <v>21.88</v>
      </c>
    </row>
    <row r="2049" spans="1:68" x14ac:dyDescent="0.25">
      <c r="A2049" t="s">
        <v>704</v>
      </c>
      <c r="B2049" t="s">
        <v>10948</v>
      </c>
      <c r="C2049" t="s">
        <v>21</v>
      </c>
      <c r="D2049">
        <v>13.36</v>
      </c>
      <c r="BO2049" t="s">
        <v>21</v>
      </c>
      <c r="BP2049">
        <v>21.78</v>
      </c>
    </row>
    <row r="2050" spans="1:68" x14ac:dyDescent="0.25">
      <c r="A2050" t="s">
        <v>1786</v>
      </c>
      <c r="B2050" t="s">
        <v>10948</v>
      </c>
      <c r="C2050" t="s">
        <v>55</v>
      </c>
      <c r="D2050">
        <v>32.368000000000009</v>
      </c>
      <c r="BO2050" t="s">
        <v>21</v>
      </c>
      <c r="BP2050">
        <v>21.44</v>
      </c>
    </row>
    <row r="2051" spans="1:68" x14ac:dyDescent="0.25">
      <c r="C2051" t="s">
        <v>21</v>
      </c>
      <c r="D2051">
        <v>34.68</v>
      </c>
      <c r="BO2051" t="s">
        <v>21</v>
      </c>
      <c r="BP2051">
        <v>21.400000000000002</v>
      </c>
    </row>
    <row r="2052" spans="1:68" x14ac:dyDescent="0.25">
      <c r="A2052" t="s">
        <v>2226</v>
      </c>
      <c r="B2052" t="s">
        <v>10948</v>
      </c>
      <c r="C2052" t="s">
        <v>21</v>
      </c>
      <c r="D2052">
        <v>154.9</v>
      </c>
      <c r="BO2052" t="s">
        <v>21</v>
      </c>
      <c r="BP2052">
        <v>20.784000000000002</v>
      </c>
    </row>
    <row r="2053" spans="1:68" x14ac:dyDescent="0.25">
      <c r="A2053" t="s">
        <v>3014</v>
      </c>
      <c r="B2053" t="s">
        <v>10948</v>
      </c>
      <c r="C2053" t="s">
        <v>21</v>
      </c>
      <c r="D2053">
        <v>45.68</v>
      </c>
      <c r="BO2053" t="s">
        <v>21</v>
      </c>
      <c r="BP2053">
        <v>20.704000000000001</v>
      </c>
    </row>
    <row r="2054" spans="1:68" x14ac:dyDescent="0.25">
      <c r="A2054" t="s">
        <v>999</v>
      </c>
      <c r="B2054" t="s">
        <v>10948</v>
      </c>
      <c r="C2054" t="s">
        <v>21</v>
      </c>
      <c r="D2054">
        <v>5.98</v>
      </c>
      <c r="BO2054" t="s">
        <v>21</v>
      </c>
      <c r="BP2054">
        <v>20.7</v>
      </c>
    </row>
    <row r="2055" spans="1:68" x14ac:dyDescent="0.25">
      <c r="A2055" t="s">
        <v>2500</v>
      </c>
      <c r="B2055" t="s">
        <v>10948</v>
      </c>
      <c r="C2055" t="s">
        <v>21</v>
      </c>
      <c r="D2055">
        <v>66.8</v>
      </c>
      <c r="BO2055" t="s">
        <v>21</v>
      </c>
      <c r="BP2055">
        <v>20.65</v>
      </c>
    </row>
    <row r="2056" spans="1:68" x14ac:dyDescent="0.25">
      <c r="A2056" t="s">
        <v>1498</v>
      </c>
      <c r="B2056" t="s">
        <v>10948</v>
      </c>
      <c r="C2056" t="s">
        <v>55</v>
      </c>
      <c r="D2056">
        <v>40.46</v>
      </c>
      <c r="BO2056" t="s">
        <v>21</v>
      </c>
      <c r="BP2056">
        <v>20.416</v>
      </c>
    </row>
    <row r="2057" spans="1:68" x14ac:dyDescent="0.25">
      <c r="A2057" t="s">
        <v>1982</v>
      </c>
      <c r="B2057" t="s">
        <v>10948</v>
      </c>
      <c r="C2057" t="s">
        <v>21</v>
      </c>
      <c r="D2057">
        <v>123.92</v>
      </c>
      <c r="BO2057" t="s">
        <v>21</v>
      </c>
      <c r="BP2057">
        <v>20.16</v>
      </c>
    </row>
    <row r="2058" spans="1:68" x14ac:dyDescent="0.25">
      <c r="A2058" t="s">
        <v>1308</v>
      </c>
      <c r="B2058" t="s">
        <v>10948</v>
      </c>
      <c r="C2058" t="s">
        <v>12</v>
      </c>
      <c r="D2058">
        <v>30.816000000000003</v>
      </c>
      <c r="BO2058" t="s">
        <v>21</v>
      </c>
      <c r="BP2058">
        <v>19.98</v>
      </c>
    </row>
    <row r="2059" spans="1:68" x14ac:dyDescent="0.25">
      <c r="A2059" t="s">
        <v>2132</v>
      </c>
      <c r="B2059" t="s">
        <v>10948</v>
      </c>
      <c r="C2059" t="s">
        <v>55</v>
      </c>
      <c r="D2059">
        <v>68.52</v>
      </c>
      <c r="BO2059" t="s">
        <v>21</v>
      </c>
      <c r="BP2059">
        <v>19.54</v>
      </c>
    </row>
    <row r="2060" spans="1:68" x14ac:dyDescent="0.25">
      <c r="C2060" t="s">
        <v>21</v>
      </c>
      <c r="D2060">
        <v>182.72</v>
      </c>
      <c r="BO2060" t="s">
        <v>21</v>
      </c>
      <c r="BP2060">
        <v>19.440000000000001</v>
      </c>
    </row>
    <row r="2061" spans="1:68" x14ac:dyDescent="0.25">
      <c r="A2061" t="s">
        <v>2131</v>
      </c>
      <c r="B2061" t="s">
        <v>10948</v>
      </c>
      <c r="C2061" t="s">
        <v>55</v>
      </c>
      <c r="D2061">
        <v>57.024000000000001</v>
      </c>
      <c r="BO2061" t="s">
        <v>21</v>
      </c>
      <c r="BP2061">
        <v>19.440000000000001</v>
      </c>
    </row>
    <row r="2062" spans="1:68" x14ac:dyDescent="0.25">
      <c r="C2062" t="s">
        <v>79</v>
      </c>
      <c r="D2062">
        <v>12.96</v>
      </c>
      <c r="BO2062" t="s">
        <v>21</v>
      </c>
      <c r="BP2062">
        <v>18.899999999999999</v>
      </c>
    </row>
    <row r="2063" spans="1:68" x14ac:dyDescent="0.25">
      <c r="C2063" t="s">
        <v>12</v>
      </c>
      <c r="D2063">
        <v>25.92</v>
      </c>
      <c r="BO2063" t="s">
        <v>21</v>
      </c>
      <c r="BP2063">
        <v>18.687999999999999</v>
      </c>
    </row>
    <row r="2064" spans="1:68" x14ac:dyDescent="0.25">
      <c r="A2064" t="s">
        <v>1322</v>
      </c>
      <c r="B2064" t="s">
        <v>10948</v>
      </c>
      <c r="C2064" t="s">
        <v>55</v>
      </c>
      <c r="D2064">
        <v>15.552000000000003</v>
      </c>
      <c r="BO2064" t="s">
        <v>21</v>
      </c>
      <c r="BP2064">
        <v>18.45</v>
      </c>
    </row>
    <row r="2065" spans="1:68" x14ac:dyDescent="0.25">
      <c r="C2065" t="s">
        <v>12</v>
      </c>
      <c r="D2065">
        <v>19.440000000000001</v>
      </c>
      <c r="BO2065" t="s">
        <v>21</v>
      </c>
      <c r="BP2065">
        <v>17.712</v>
      </c>
    </row>
    <row r="2066" spans="1:68" x14ac:dyDescent="0.25">
      <c r="A2066" t="s">
        <v>2559</v>
      </c>
      <c r="B2066" t="s">
        <v>10948</v>
      </c>
      <c r="C2066" t="s">
        <v>21</v>
      </c>
      <c r="D2066">
        <v>6.48</v>
      </c>
      <c r="BO2066" t="s">
        <v>21</v>
      </c>
      <c r="BP2066">
        <v>17.64</v>
      </c>
    </row>
    <row r="2067" spans="1:68" x14ac:dyDescent="0.25">
      <c r="A2067" t="s">
        <v>777</v>
      </c>
      <c r="B2067" t="s">
        <v>10948</v>
      </c>
      <c r="C2067" t="s">
        <v>21</v>
      </c>
      <c r="D2067">
        <v>32.400000000000006</v>
      </c>
      <c r="BO2067" t="s">
        <v>21</v>
      </c>
      <c r="BP2067">
        <v>17.52</v>
      </c>
    </row>
    <row r="2068" spans="1:68" x14ac:dyDescent="0.25">
      <c r="A2068" t="s">
        <v>1072</v>
      </c>
      <c r="B2068" t="s">
        <v>10948</v>
      </c>
      <c r="C2068" t="s">
        <v>21</v>
      </c>
      <c r="D2068">
        <v>12.96</v>
      </c>
      <c r="BO2068" t="s">
        <v>21</v>
      </c>
      <c r="BP2068">
        <v>17.456</v>
      </c>
    </row>
    <row r="2069" spans="1:68" x14ac:dyDescent="0.25">
      <c r="A2069" t="s">
        <v>2939</v>
      </c>
      <c r="B2069" t="s">
        <v>10948</v>
      </c>
      <c r="C2069" t="s">
        <v>55</v>
      </c>
      <c r="D2069">
        <v>12.96</v>
      </c>
      <c r="BO2069" t="s">
        <v>21</v>
      </c>
      <c r="BP2069">
        <v>17.34</v>
      </c>
    </row>
    <row r="2070" spans="1:68" x14ac:dyDescent="0.25">
      <c r="A2070" t="s">
        <v>1766</v>
      </c>
      <c r="B2070" t="s">
        <v>10948</v>
      </c>
      <c r="C2070" t="s">
        <v>79</v>
      </c>
      <c r="D2070">
        <v>15.552000000000003</v>
      </c>
      <c r="BO2070" t="s">
        <v>21</v>
      </c>
      <c r="BP2070">
        <v>16.989999999999998</v>
      </c>
    </row>
    <row r="2071" spans="1:68" x14ac:dyDescent="0.25">
      <c r="A2071" t="s">
        <v>2005</v>
      </c>
      <c r="B2071" t="s">
        <v>10948</v>
      </c>
      <c r="C2071" t="s">
        <v>12</v>
      </c>
      <c r="D2071">
        <v>15.552000000000003</v>
      </c>
      <c r="BO2071" t="s">
        <v>21</v>
      </c>
      <c r="BP2071">
        <v>16.768000000000001</v>
      </c>
    </row>
    <row r="2072" spans="1:68" x14ac:dyDescent="0.25">
      <c r="C2072" t="s">
        <v>21</v>
      </c>
      <c r="D2072">
        <v>12.96</v>
      </c>
      <c r="BO2072" t="s">
        <v>21</v>
      </c>
      <c r="BP2072">
        <v>16.739999999999998</v>
      </c>
    </row>
    <row r="2073" spans="1:68" x14ac:dyDescent="0.25">
      <c r="A2073" t="s">
        <v>2977</v>
      </c>
      <c r="B2073" t="s">
        <v>10948</v>
      </c>
      <c r="C2073" t="s">
        <v>55</v>
      </c>
      <c r="D2073">
        <v>41.472000000000008</v>
      </c>
      <c r="BO2073" t="s">
        <v>21</v>
      </c>
      <c r="BP2073">
        <v>16.559999999999999</v>
      </c>
    </row>
    <row r="2074" spans="1:68" x14ac:dyDescent="0.25">
      <c r="A2074" t="s">
        <v>1298</v>
      </c>
      <c r="B2074" t="s">
        <v>10948</v>
      </c>
      <c r="C2074" t="s">
        <v>55</v>
      </c>
      <c r="D2074">
        <v>58.320000000000007</v>
      </c>
      <c r="BO2074" t="s">
        <v>21</v>
      </c>
      <c r="BP2074">
        <v>15.991999999999999</v>
      </c>
    </row>
    <row r="2075" spans="1:68" x14ac:dyDescent="0.25">
      <c r="C2075" t="s">
        <v>79</v>
      </c>
      <c r="D2075">
        <v>15.552000000000003</v>
      </c>
      <c r="BO2075" t="s">
        <v>21</v>
      </c>
      <c r="BP2075">
        <v>15.936000000000002</v>
      </c>
    </row>
    <row r="2076" spans="1:68" x14ac:dyDescent="0.25">
      <c r="C2076" t="s">
        <v>21</v>
      </c>
      <c r="D2076">
        <v>58.320000000000007</v>
      </c>
      <c r="BO2076" t="s">
        <v>21</v>
      </c>
      <c r="BP2076">
        <v>15.54</v>
      </c>
    </row>
    <row r="2077" spans="1:68" x14ac:dyDescent="0.25">
      <c r="A2077" t="s">
        <v>2047</v>
      </c>
      <c r="B2077" t="s">
        <v>10948</v>
      </c>
      <c r="C2077" t="s">
        <v>21</v>
      </c>
      <c r="D2077">
        <v>45.36</v>
      </c>
      <c r="BO2077" t="s">
        <v>21</v>
      </c>
      <c r="BP2077">
        <v>15.24</v>
      </c>
    </row>
    <row r="2078" spans="1:68" x14ac:dyDescent="0.25">
      <c r="A2078" t="s">
        <v>516</v>
      </c>
      <c r="B2078" t="s">
        <v>10948</v>
      </c>
      <c r="C2078" t="s">
        <v>55</v>
      </c>
      <c r="D2078">
        <v>15.552000000000003</v>
      </c>
      <c r="BO2078" t="s">
        <v>21</v>
      </c>
      <c r="BP2078">
        <v>15.231999999999999</v>
      </c>
    </row>
    <row r="2079" spans="1:68" x14ac:dyDescent="0.25">
      <c r="C2079" t="s">
        <v>21</v>
      </c>
      <c r="D2079">
        <v>19.440000000000001</v>
      </c>
      <c r="BO2079" t="s">
        <v>21</v>
      </c>
      <c r="BP2079">
        <v>15.136000000000003</v>
      </c>
    </row>
    <row r="2080" spans="1:68" x14ac:dyDescent="0.25">
      <c r="A2080" t="s">
        <v>1065</v>
      </c>
      <c r="B2080" t="s">
        <v>10948</v>
      </c>
      <c r="C2080" t="s">
        <v>79</v>
      </c>
      <c r="D2080">
        <v>51.84</v>
      </c>
      <c r="BO2080" t="s">
        <v>21</v>
      </c>
      <c r="BP2080">
        <v>14.88</v>
      </c>
    </row>
    <row r="2081" spans="1:68" x14ac:dyDescent="0.25">
      <c r="A2081" t="s">
        <v>2567</v>
      </c>
      <c r="B2081" t="s">
        <v>10948</v>
      </c>
      <c r="C2081" t="s">
        <v>12</v>
      </c>
      <c r="D2081">
        <v>12.96</v>
      </c>
      <c r="BO2081" t="s">
        <v>21</v>
      </c>
      <c r="BP2081">
        <v>14.73</v>
      </c>
    </row>
    <row r="2082" spans="1:68" x14ac:dyDescent="0.25">
      <c r="A2082" t="s">
        <v>1864</v>
      </c>
      <c r="B2082" t="s">
        <v>10948</v>
      </c>
      <c r="C2082" t="s">
        <v>55</v>
      </c>
      <c r="D2082">
        <v>46.656000000000013</v>
      </c>
      <c r="BO2082" t="s">
        <v>21</v>
      </c>
      <c r="BP2082">
        <v>14.62</v>
      </c>
    </row>
    <row r="2083" spans="1:68" x14ac:dyDescent="0.25">
      <c r="A2083" t="s">
        <v>533</v>
      </c>
      <c r="B2083" t="s">
        <v>10948</v>
      </c>
      <c r="C2083" t="s">
        <v>79</v>
      </c>
      <c r="D2083">
        <v>12.96</v>
      </c>
      <c r="BO2083" t="s">
        <v>21</v>
      </c>
      <c r="BP2083">
        <v>14.368000000000002</v>
      </c>
    </row>
    <row r="2084" spans="1:68" x14ac:dyDescent="0.25">
      <c r="A2084" t="s">
        <v>2369</v>
      </c>
      <c r="B2084" t="s">
        <v>10948</v>
      </c>
      <c r="C2084" t="s">
        <v>55</v>
      </c>
      <c r="D2084">
        <v>62.208000000000013</v>
      </c>
      <c r="BO2084" t="s">
        <v>21</v>
      </c>
      <c r="BP2084">
        <v>14.256000000000002</v>
      </c>
    </row>
    <row r="2085" spans="1:68" x14ac:dyDescent="0.25">
      <c r="A2085" t="s">
        <v>931</v>
      </c>
      <c r="B2085" t="s">
        <v>10948</v>
      </c>
      <c r="C2085" t="s">
        <v>79</v>
      </c>
      <c r="D2085">
        <v>25.92</v>
      </c>
      <c r="BO2085" t="s">
        <v>21</v>
      </c>
      <c r="BP2085">
        <v>12.96</v>
      </c>
    </row>
    <row r="2086" spans="1:68" x14ac:dyDescent="0.25">
      <c r="A2086" t="s">
        <v>896</v>
      </c>
      <c r="B2086" t="s">
        <v>10948</v>
      </c>
      <c r="C2086" t="s">
        <v>79</v>
      </c>
      <c r="D2086">
        <v>51.84</v>
      </c>
      <c r="BO2086" t="s">
        <v>21</v>
      </c>
      <c r="BP2086">
        <v>12.96</v>
      </c>
    </row>
    <row r="2087" spans="1:68" x14ac:dyDescent="0.25">
      <c r="C2087" t="s">
        <v>21</v>
      </c>
      <c r="D2087">
        <v>19.440000000000001</v>
      </c>
      <c r="BO2087" t="s">
        <v>21</v>
      </c>
      <c r="BP2087">
        <v>12.96</v>
      </c>
    </row>
    <row r="2088" spans="1:68" x14ac:dyDescent="0.25">
      <c r="A2088" t="s">
        <v>2476</v>
      </c>
      <c r="B2088" t="s">
        <v>10948</v>
      </c>
      <c r="C2088" t="s">
        <v>55</v>
      </c>
      <c r="D2088">
        <v>45.36</v>
      </c>
      <c r="BO2088" t="s">
        <v>21</v>
      </c>
      <c r="BP2088">
        <v>12.96</v>
      </c>
    </row>
    <row r="2089" spans="1:68" x14ac:dyDescent="0.25">
      <c r="C2089" t="s">
        <v>79</v>
      </c>
      <c r="D2089">
        <v>6.48</v>
      </c>
      <c r="BO2089" t="s">
        <v>21</v>
      </c>
      <c r="BP2089">
        <v>12.78</v>
      </c>
    </row>
    <row r="2090" spans="1:68" x14ac:dyDescent="0.25">
      <c r="A2090" t="s">
        <v>3121</v>
      </c>
      <c r="B2090" t="s">
        <v>10948</v>
      </c>
      <c r="C2090" t="s">
        <v>12</v>
      </c>
      <c r="D2090">
        <v>12.96</v>
      </c>
      <c r="BO2090" t="s">
        <v>21</v>
      </c>
      <c r="BP2090">
        <v>12.672000000000001</v>
      </c>
    </row>
    <row r="2091" spans="1:68" x14ac:dyDescent="0.25">
      <c r="C2091" t="s">
        <v>21</v>
      </c>
      <c r="D2091">
        <v>12.96</v>
      </c>
      <c r="BO2091" t="s">
        <v>21</v>
      </c>
      <c r="BP2091">
        <v>12.544</v>
      </c>
    </row>
    <row r="2092" spans="1:68" x14ac:dyDescent="0.25">
      <c r="A2092" t="s">
        <v>2773</v>
      </c>
      <c r="B2092" t="s">
        <v>10948</v>
      </c>
      <c r="C2092" t="s">
        <v>21</v>
      </c>
      <c r="D2092">
        <v>19.440000000000001</v>
      </c>
      <c r="BO2092" t="s">
        <v>21</v>
      </c>
      <c r="BP2092">
        <v>11.96</v>
      </c>
    </row>
    <row r="2093" spans="1:68" x14ac:dyDescent="0.25">
      <c r="A2093" t="s">
        <v>145</v>
      </c>
      <c r="B2093" t="s">
        <v>10948</v>
      </c>
      <c r="C2093" t="s">
        <v>79</v>
      </c>
      <c r="D2093">
        <v>6.48</v>
      </c>
      <c r="BO2093" t="s">
        <v>21</v>
      </c>
      <c r="BP2093">
        <v>11.784000000000001</v>
      </c>
    </row>
    <row r="2094" spans="1:68" x14ac:dyDescent="0.25">
      <c r="A2094" t="s">
        <v>932</v>
      </c>
      <c r="B2094" t="s">
        <v>10948</v>
      </c>
      <c r="C2094" t="s">
        <v>79</v>
      </c>
      <c r="D2094">
        <v>10.368000000000002</v>
      </c>
      <c r="BO2094" t="s">
        <v>21</v>
      </c>
      <c r="BP2094">
        <v>11.76</v>
      </c>
    </row>
    <row r="2095" spans="1:68" x14ac:dyDescent="0.25">
      <c r="C2095" t="s">
        <v>21</v>
      </c>
      <c r="D2095">
        <v>32.400000000000006</v>
      </c>
      <c r="BO2095" t="s">
        <v>21</v>
      </c>
      <c r="BP2095">
        <v>11.744</v>
      </c>
    </row>
    <row r="2096" spans="1:68" x14ac:dyDescent="0.25">
      <c r="A2096" t="s">
        <v>2338</v>
      </c>
      <c r="B2096" t="s">
        <v>10948</v>
      </c>
      <c r="C2096" t="s">
        <v>79</v>
      </c>
      <c r="D2096">
        <v>32.400000000000006</v>
      </c>
      <c r="BO2096" t="s">
        <v>21</v>
      </c>
      <c r="BP2096">
        <v>11.56</v>
      </c>
    </row>
    <row r="2097" spans="1:68" x14ac:dyDescent="0.25">
      <c r="A2097" t="s">
        <v>1473</v>
      </c>
      <c r="B2097" t="s">
        <v>10948</v>
      </c>
      <c r="C2097" t="s">
        <v>55</v>
      </c>
      <c r="D2097">
        <v>6.48</v>
      </c>
      <c r="BO2097" t="s">
        <v>21</v>
      </c>
      <c r="BP2097">
        <v>11.416</v>
      </c>
    </row>
    <row r="2098" spans="1:68" x14ac:dyDescent="0.25">
      <c r="C2098" t="s">
        <v>79</v>
      </c>
      <c r="D2098">
        <v>10.368000000000002</v>
      </c>
      <c r="BO2098" t="s">
        <v>21</v>
      </c>
      <c r="BP2098">
        <v>11.36</v>
      </c>
    </row>
    <row r="2099" spans="1:68" x14ac:dyDescent="0.25">
      <c r="C2099" t="s">
        <v>12</v>
      </c>
      <c r="D2099">
        <v>25.92</v>
      </c>
      <c r="BO2099" t="s">
        <v>21</v>
      </c>
      <c r="BP2099">
        <v>10.649999999999999</v>
      </c>
    </row>
    <row r="2100" spans="1:68" x14ac:dyDescent="0.25">
      <c r="A2100" t="s">
        <v>2323</v>
      </c>
      <c r="B2100" t="s">
        <v>10948</v>
      </c>
      <c r="C2100" t="s">
        <v>21</v>
      </c>
      <c r="D2100">
        <v>66.096000000000004</v>
      </c>
      <c r="BO2100" t="s">
        <v>21</v>
      </c>
      <c r="BP2100">
        <v>10.56</v>
      </c>
    </row>
    <row r="2101" spans="1:68" x14ac:dyDescent="0.25">
      <c r="A2101" t="s">
        <v>736</v>
      </c>
      <c r="B2101" t="s">
        <v>10948</v>
      </c>
      <c r="C2101" t="s">
        <v>79</v>
      </c>
      <c r="D2101">
        <v>32.400000000000006</v>
      </c>
      <c r="BO2101" t="s">
        <v>21</v>
      </c>
      <c r="BP2101">
        <v>10.47</v>
      </c>
    </row>
    <row r="2102" spans="1:68" x14ac:dyDescent="0.25">
      <c r="C2102" t="s">
        <v>21</v>
      </c>
      <c r="D2102">
        <v>60.912000000000013</v>
      </c>
      <c r="BO2102" t="s">
        <v>21</v>
      </c>
      <c r="BP2102">
        <v>10.199999999999999</v>
      </c>
    </row>
    <row r="2103" spans="1:68" x14ac:dyDescent="0.25">
      <c r="A2103" t="s">
        <v>882</v>
      </c>
      <c r="B2103" t="s">
        <v>10948</v>
      </c>
      <c r="C2103" t="s">
        <v>79</v>
      </c>
      <c r="D2103">
        <v>31.104000000000006</v>
      </c>
      <c r="BO2103" t="s">
        <v>21</v>
      </c>
      <c r="BP2103">
        <v>9.84</v>
      </c>
    </row>
    <row r="2104" spans="1:68" x14ac:dyDescent="0.25">
      <c r="C2104" t="s">
        <v>21</v>
      </c>
      <c r="D2104">
        <v>12.96</v>
      </c>
      <c r="BO2104" t="s">
        <v>21</v>
      </c>
      <c r="BP2104">
        <v>9.7020000000000017</v>
      </c>
    </row>
    <row r="2105" spans="1:68" x14ac:dyDescent="0.25">
      <c r="A2105" t="s">
        <v>3177</v>
      </c>
      <c r="B2105" t="s">
        <v>10948</v>
      </c>
      <c r="C2105" t="s">
        <v>21</v>
      </c>
      <c r="D2105">
        <v>51.84</v>
      </c>
      <c r="BO2105" t="s">
        <v>21</v>
      </c>
      <c r="BP2105">
        <v>9.5840000000000014</v>
      </c>
    </row>
    <row r="2106" spans="1:68" x14ac:dyDescent="0.25">
      <c r="A2106" t="s">
        <v>1838</v>
      </c>
      <c r="B2106" t="s">
        <v>10948</v>
      </c>
      <c r="C2106" t="s">
        <v>21</v>
      </c>
      <c r="D2106">
        <v>38.880000000000003</v>
      </c>
      <c r="BO2106" t="s">
        <v>21</v>
      </c>
      <c r="BP2106">
        <v>9.3360000000000003</v>
      </c>
    </row>
    <row r="2107" spans="1:68" x14ac:dyDescent="0.25">
      <c r="A2107" t="s">
        <v>1222</v>
      </c>
      <c r="B2107" t="s">
        <v>10948</v>
      </c>
      <c r="C2107" t="s">
        <v>79</v>
      </c>
      <c r="D2107">
        <v>12.96</v>
      </c>
      <c r="BO2107" t="s">
        <v>21</v>
      </c>
      <c r="BP2107">
        <v>9.2959999999999994</v>
      </c>
    </row>
    <row r="2108" spans="1:68" x14ac:dyDescent="0.25">
      <c r="C2108" t="s">
        <v>12</v>
      </c>
      <c r="D2108">
        <v>31.104000000000006</v>
      </c>
      <c r="BO2108" t="s">
        <v>21</v>
      </c>
      <c r="BP2108">
        <v>8.82</v>
      </c>
    </row>
    <row r="2109" spans="1:68" x14ac:dyDescent="0.25">
      <c r="A2109" t="s">
        <v>3247</v>
      </c>
      <c r="B2109" t="s">
        <v>10948</v>
      </c>
      <c r="C2109" t="s">
        <v>12</v>
      </c>
      <c r="D2109">
        <v>12.96</v>
      </c>
      <c r="BO2109" t="s">
        <v>21</v>
      </c>
      <c r="BP2109">
        <v>8.73</v>
      </c>
    </row>
    <row r="2110" spans="1:68" x14ac:dyDescent="0.25">
      <c r="A2110" t="s">
        <v>2458</v>
      </c>
      <c r="B2110" t="s">
        <v>10948</v>
      </c>
      <c r="C2110" t="s">
        <v>55</v>
      </c>
      <c r="D2110">
        <v>5.1840000000000011</v>
      </c>
      <c r="BO2110" t="s">
        <v>21</v>
      </c>
      <c r="BP2110">
        <v>8.56</v>
      </c>
    </row>
    <row r="2111" spans="1:68" x14ac:dyDescent="0.25">
      <c r="A2111" t="s">
        <v>2294</v>
      </c>
      <c r="B2111" t="s">
        <v>10948</v>
      </c>
      <c r="C2111" t="s">
        <v>55</v>
      </c>
      <c r="D2111">
        <v>6.48</v>
      </c>
      <c r="BO2111" t="s">
        <v>21</v>
      </c>
      <c r="BP2111">
        <v>8.34</v>
      </c>
    </row>
    <row r="2112" spans="1:68" x14ac:dyDescent="0.25">
      <c r="C2112" t="s">
        <v>79</v>
      </c>
      <c r="D2112">
        <v>32.400000000000006</v>
      </c>
      <c r="BO2112" t="s">
        <v>21</v>
      </c>
      <c r="BP2112">
        <v>7.9</v>
      </c>
    </row>
    <row r="2113" spans="1:68" x14ac:dyDescent="0.25">
      <c r="A2113" t="s">
        <v>603</v>
      </c>
      <c r="B2113" t="s">
        <v>10948</v>
      </c>
      <c r="C2113" t="s">
        <v>12</v>
      </c>
      <c r="D2113">
        <v>5.28</v>
      </c>
      <c r="BO2113" t="s">
        <v>21</v>
      </c>
      <c r="BP2113">
        <v>7.83</v>
      </c>
    </row>
    <row r="2114" spans="1:68" x14ac:dyDescent="0.25">
      <c r="A2114" t="s">
        <v>1212</v>
      </c>
      <c r="B2114" t="s">
        <v>10948</v>
      </c>
      <c r="C2114" t="s">
        <v>21</v>
      </c>
      <c r="D2114">
        <v>99.9</v>
      </c>
      <c r="BO2114" t="s">
        <v>21</v>
      </c>
      <c r="BP2114">
        <v>7.7120000000000006</v>
      </c>
    </row>
    <row r="2115" spans="1:68" x14ac:dyDescent="0.25">
      <c r="A2115" t="s">
        <v>96</v>
      </c>
      <c r="B2115" t="s">
        <v>10948</v>
      </c>
      <c r="C2115" t="s">
        <v>55</v>
      </c>
      <c r="D2115">
        <v>91.36</v>
      </c>
      <c r="BO2115" t="s">
        <v>21</v>
      </c>
      <c r="BP2115">
        <v>7.38</v>
      </c>
    </row>
    <row r="2116" spans="1:68" x14ac:dyDescent="0.25">
      <c r="C2116" t="s">
        <v>21</v>
      </c>
      <c r="D2116">
        <v>159.88</v>
      </c>
      <c r="BO2116" t="s">
        <v>21</v>
      </c>
      <c r="BP2116">
        <v>7.3120000000000012</v>
      </c>
    </row>
    <row r="2117" spans="1:68" x14ac:dyDescent="0.25">
      <c r="A2117" t="s">
        <v>3252</v>
      </c>
      <c r="B2117" t="s">
        <v>10948</v>
      </c>
      <c r="C2117" t="s">
        <v>79</v>
      </c>
      <c r="D2117">
        <v>2279.96</v>
      </c>
      <c r="BO2117" t="s">
        <v>21</v>
      </c>
      <c r="BP2117">
        <v>7.3120000000000012</v>
      </c>
    </row>
    <row r="2118" spans="1:68" x14ac:dyDescent="0.25">
      <c r="A2118" t="s">
        <v>678</v>
      </c>
      <c r="B2118" t="s">
        <v>10948</v>
      </c>
      <c r="C2118" t="s">
        <v>12</v>
      </c>
      <c r="D2118">
        <v>56.449999999999996</v>
      </c>
      <c r="BO2118" t="s">
        <v>21</v>
      </c>
      <c r="BP2118">
        <v>7.04</v>
      </c>
    </row>
    <row r="2119" spans="1:68" x14ac:dyDescent="0.25">
      <c r="C2119" t="s">
        <v>21</v>
      </c>
      <c r="D2119">
        <v>33.869999999999997</v>
      </c>
      <c r="BO2119" t="s">
        <v>21</v>
      </c>
      <c r="BP2119">
        <v>6.7200000000000006</v>
      </c>
    </row>
    <row r="2120" spans="1:68" x14ac:dyDescent="0.25">
      <c r="A2120" t="s">
        <v>1380</v>
      </c>
      <c r="B2120" t="s">
        <v>10948</v>
      </c>
      <c r="C2120" t="s">
        <v>55</v>
      </c>
      <c r="D2120">
        <v>8.8079999999999981</v>
      </c>
      <c r="BO2120" t="s">
        <v>21</v>
      </c>
      <c r="BP2120">
        <v>6.3840000000000003</v>
      </c>
    </row>
    <row r="2121" spans="1:68" x14ac:dyDescent="0.25">
      <c r="C2121" t="s">
        <v>79</v>
      </c>
      <c r="D2121">
        <v>158.54399999999998</v>
      </c>
      <c r="BO2121" t="s">
        <v>21</v>
      </c>
      <c r="BP2121">
        <v>5.1840000000000011</v>
      </c>
    </row>
    <row r="2122" spans="1:68" x14ac:dyDescent="0.25">
      <c r="C2122" t="s">
        <v>12</v>
      </c>
      <c r="D2122">
        <v>48.44400000000001</v>
      </c>
      <c r="BO2122" t="s">
        <v>21</v>
      </c>
      <c r="BP2122">
        <v>5.0220000000000002</v>
      </c>
    </row>
    <row r="2123" spans="1:68" x14ac:dyDescent="0.25">
      <c r="C2123" t="s">
        <v>21</v>
      </c>
      <c r="D2123">
        <v>11.744</v>
      </c>
      <c r="BO2123" t="s">
        <v>21</v>
      </c>
      <c r="BP2123">
        <v>4.7840000000000007</v>
      </c>
    </row>
    <row r="2124" spans="1:68" x14ac:dyDescent="0.25">
      <c r="A2124" t="s">
        <v>2255</v>
      </c>
      <c r="B2124" t="s">
        <v>10948</v>
      </c>
      <c r="C2124" t="s">
        <v>55</v>
      </c>
      <c r="D2124">
        <v>3.1359999999999992</v>
      </c>
      <c r="BO2124" t="s">
        <v>21</v>
      </c>
      <c r="BP2124">
        <v>4.5439999999999996</v>
      </c>
    </row>
    <row r="2125" spans="1:68" x14ac:dyDescent="0.25">
      <c r="C2125" t="s">
        <v>12</v>
      </c>
      <c r="D2125">
        <v>31.36</v>
      </c>
      <c r="BO2125" t="s">
        <v>21</v>
      </c>
      <c r="BP2125">
        <v>4.3600000000000003</v>
      </c>
    </row>
    <row r="2126" spans="1:68" x14ac:dyDescent="0.25">
      <c r="C2126" t="s">
        <v>21</v>
      </c>
      <c r="D2126">
        <v>12.544</v>
      </c>
      <c r="BO2126" t="s">
        <v>21</v>
      </c>
      <c r="BP2126">
        <v>4.18</v>
      </c>
    </row>
    <row r="2127" spans="1:68" x14ac:dyDescent="0.25">
      <c r="A2127" t="s">
        <v>3254</v>
      </c>
      <c r="B2127" t="s">
        <v>10948</v>
      </c>
      <c r="C2127" t="s">
        <v>21</v>
      </c>
      <c r="D2127">
        <v>703.71</v>
      </c>
      <c r="BO2127" t="s">
        <v>21</v>
      </c>
      <c r="BP2127">
        <v>4.1580000000000004</v>
      </c>
    </row>
    <row r="2128" spans="1:68" x14ac:dyDescent="0.25">
      <c r="A2128" t="s">
        <v>3195</v>
      </c>
      <c r="B2128" t="s">
        <v>10948</v>
      </c>
      <c r="C2128" t="s">
        <v>12</v>
      </c>
      <c r="D2128">
        <v>265.47500000000002</v>
      </c>
      <c r="BO2128" t="s">
        <v>21</v>
      </c>
      <c r="BP2128">
        <v>4.0199999999999996</v>
      </c>
    </row>
    <row r="2129" spans="1:68" x14ac:dyDescent="0.25">
      <c r="A2129" t="s">
        <v>549</v>
      </c>
      <c r="B2129" t="s">
        <v>10948</v>
      </c>
      <c r="C2129" t="s">
        <v>12</v>
      </c>
      <c r="D2129">
        <v>19.456000000000003</v>
      </c>
      <c r="BO2129" t="s">
        <v>21</v>
      </c>
      <c r="BP2129">
        <v>3.1080000000000001</v>
      </c>
    </row>
    <row r="2130" spans="1:68" x14ac:dyDescent="0.25">
      <c r="A2130" t="s">
        <v>2558</v>
      </c>
      <c r="B2130" t="s">
        <v>10948</v>
      </c>
      <c r="C2130" t="s">
        <v>12</v>
      </c>
      <c r="D2130">
        <v>6.5520000000000014</v>
      </c>
      <c r="BO2130" t="s">
        <v>21</v>
      </c>
      <c r="BP2130">
        <v>2.4960000000000004</v>
      </c>
    </row>
    <row r="2131" spans="1:68" x14ac:dyDescent="0.25">
      <c r="C2131" t="s">
        <v>21</v>
      </c>
      <c r="D2131">
        <v>2.4960000000000004</v>
      </c>
      <c r="BO2131" t="s">
        <v>21</v>
      </c>
      <c r="BP2131">
        <v>2.3760000000000003</v>
      </c>
    </row>
    <row r="2132" spans="1:68" x14ac:dyDescent="0.25">
      <c r="A2132" t="s">
        <v>10943</v>
      </c>
      <c r="D2132">
        <v>609205.59800000081</v>
      </c>
      <c r="BM2132" t="s">
        <v>10943</v>
      </c>
      <c r="BP2132">
        <v>609205.59800000081</v>
      </c>
    </row>
  </sheetData>
  <sortState xmlns:xlrd2="http://schemas.microsoft.com/office/spreadsheetml/2017/richdata2" ref="BM4:BP2131">
    <sortCondition ref="BO4:BO2131"/>
    <sortCondition descending="1" ref="BM4:BM2131"/>
    <sortCondition descending="1" ref="BP4:BP2131"/>
  </sortState>
  <conditionalFormatting sqref="AN3:AO3 AN4:AN185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O3 AN4:AN185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18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:AR3 AQ4:AQ18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3:AR3 AQ4:AQ185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4:AR185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:AW3 AV4:AV185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:AW3 AV4:AV185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4:AW18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3:BK13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411F-24FF-4DBA-A2EF-328B8603B2C3}">
  <sheetPr codeName="Sheet12"/>
  <dimension ref="A2:AG30"/>
  <sheetViews>
    <sheetView topLeftCell="AE1" workbookViewId="0">
      <selection activeCell="AL4" sqref="AL4"/>
    </sheetView>
  </sheetViews>
  <sheetFormatPr defaultRowHeight="15.75" x14ac:dyDescent="0.25"/>
  <cols>
    <col min="2" max="2" width="20.625" bestFit="1" customWidth="1"/>
    <col min="3" max="4" width="10.125" style="1" bestFit="1" customWidth="1"/>
    <col min="5" max="5" width="12.25" style="1" customWidth="1"/>
    <col min="6" max="6" width="16.375" bestFit="1" customWidth="1"/>
    <col min="7" max="7" width="28.5" customWidth="1"/>
    <col min="8" max="8" width="13.25" bestFit="1" customWidth="1"/>
    <col min="9" max="9" width="16.375" bestFit="1" customWidth="1"/>
    <col min="10" max="11" width="20" bestFit="1" customWidth="1"/>
    <col min="12" max="12" width="14.25" customWidth="1"/>
    <col min="13" max="15" width="20" bestFit="1" customWidth="1"/>
    <col min="16" max="17" width="20.125" bestFit="1" customWidth="1"/>
    <col min="18" max="18" width="24.375" bestFit="1" customWidth="1"/>
    <col min="19" max="19" width="27.5" bestFit="1" customWidth="1"/>
    <col min="20" max="20" width="11.625" customWidth="1"/>
    <col min="21" max="21" width="10.375" bestFit="1" customWidth="1"/>
    <col min="22" max="23" width="20.125" bestFit="1" customWidth="1"/>
    <col min="24" max="24" width="12.5" bestFit="1" customWidth="1"/>
    <col min="25" max="25" width="10.125" bestFit="1" customWidth="1"/>
    <col min="27" max="27" width="17.875" bestFit="1" customWidth="1"/>
    <col min="28" max="28" width="11.25" bestFit="1" customWidth="1"/>
    <col min="29" max="29" width="21" bestFit="1" customWidth="1"/>
    <col min="30" max="30" width="20.875" bestFit="1" customWidth="1"/>
    <col min="31" max="31" width="84" bestFit="1" customWidth="1"/>
    <col min="33" max="33" width="16.25" bestFit="1" customWidth="1"/>
  </cols>
  <sheetData>
    <row r="2" spans="1:33" x14ac:dyDescent="0.25">
      <c r="A2" t="s">
        <v>11043</v>
      </c>
      <c r="B2" t="s">
        <v>11091</v>
      </c>
      <c r="F2" t="s">
        <v>11048</v>
      </c>
      <c r="G2" t="s">
        <v>11092</v>
      </c>
      <c r="I2" t="s">
        <v>11049</v>
      </c>
      <c r="J2" t="s">
        <v>11094</v>
      </c>
      <c r="M2" t="s">
        <v>11050</v>
      </c>
      <c r="U2" t="s">
        <v>11051</v>
      </c>
      <c r="AA2" t="s">
        <v>11043</v>
      </c>
      <c r="AB2" t="s">
        <v>11048</v>
      </c>
      <c r="AC2" t="s">
        <v>11049</v>
      </c>
      <c r="AD2" t="s">
        <v>11050</v>
      </c>
      <c r="AE2" t="s">
        <v>11051</v>
      </c>
      <c r="AG2" t="s">
        <v>11043</v>
      </c>
    </row>
    <row r="3" spans="1:33" x14ac:dyDescent="0.25">
      <c r="B3" t="str">
        <f>Orders!G1</f>
        <v>Customer Name</v>
      </c>
      <c r="C3" t="str">
        <f>Orders!C1</f>
        <v>Order Date</v>
      </c>
      <c r="D3" t="str">
        <f>Orders!D1</f>
        <v>Ship Date</v>
      </c>
      <c r="E3"/>
      <c r="F3" t="s">
        <v>4054</v>
      </c>
      <c r="G3" t="s">
        <v>11093</v>
      </c>
      <c r="I3" t="s">
        <v>4054</v>
      </c>
      <c r="J3" t="s">
        <v>10941</v>
      </c>
      <c r="K3" t="s">
        <v>10942</v>
      </c>
      <c r="M3" t="s">
        <v>4054</v>
      </c>
      <c r="N3" t="s">
        <v>10941</v>
      </c>
      <c r="O3" t="s">
        <v>10942</v>
      </c>
      <c r="P3" s="48" t="s">
        <v>10941</v>
      </c>
      <c r="Q3" s="48" t="s">
        <v>10942</v>
      </c>
      <c r="R3" s="49" t="s">
        <v>10941</v>
      </c>
      <c r="S3" s="49" t="s">
        <v>10942</v>
      </c>
      <c r="T3" s="49"/>
      <c r="U3" t="s">
        <v>4054</v>
      </c>
      <c r="V3" s="48" t="s">
        <v>10941</v>
      </c>
      <c r="W3" s="48" t="s">
        <v>10942</v>
      </c>
      <c r="X3" t="s">
        <v>11095</v>
      </c>
      <c r="AA3" t="s">
        <v>11096</v>
      </c>
      <c r="AB3" t="s">
        <v>11098</v>
      </c>
      <c r="AC3" t="s">
        <v>11097</v>
      </c>
      <c r="AD3" t="s">
        <v>11099</v>
      </c>
      <c r="AE3" t="s">
        <v>11105</v>
      </c>
      <c r="AG3" t="s">
        <v>11106</v>
      </c>
    </row>
    <row r="4" spans="1:33" x14ac:dyDescent="0.25">
      <c r="B4" t="str">
        <f>Orders!G2</f>
        <v>Claire Gute</v>
      </c>
      <c r="C4" s="1">
        <f>Orders!C2</f>
        <v>42682</v>
      </c>
      <c r="D4" s="1">
        <f>Orders!D2</f>
        <v>42685</v>
      </c>
      <c r="F4" t="s">
        <v>8</v>
      </c>
      <c r="G4">
        <f>D4-C4</f>
        <v>3</v>
      </c>
      <c r="I4" t="s">
        <v>76</v>
      </c>
      <c r="J4" s="1">
        <v>42932</v>
      </c>
      <c r="K4" s="1">
        <v>42934</v>
      </c>
      <c r="M4" t="s">
        <v>8</v>
      </c>
      <c r="N4" s="47">
        <v>42682</v>
      </c>
      <c r="O4" s="47">
        <v>42685</v>
      </c>
      <c r="P4" s="48">
        <v>42682</v>
      </c>
      <c r="Q4" s="48">
        <v>42685</v>
      </c>
      <c r="R4" s="49">
        <v>42682</v>
      </c>
      <c r="S4" s="49">
        <v>42685</v>
      </c>
      <c r="T4" s="49"/>
      <c r="U4" t="s">
        <v>8</v>
      </c>
      <c r="V4" s="48">
        <v>42682</v>
      </c>
      <c r="W4" s="48">
        <v>42685</v>
      </c>
      <c r="X4" s="50">
        <f>W4-V4</f>
        <v>3</v>
      </c>
      <c r="Y4" s="1"/>
      <c r="AA4" s="1">
        <f ca="1">TODAY()</f>
        <v>46186</v>
      </c>
      <c r="AB4" s="47">
        <f>DATE(2021,11,15)</f>
        <v>44515</v>
      </c>
      <c r="AC4">
        <f>YEAR(AB4)</f>
        <v>2021</v>
      </c>
      <c r="AD4" s="1">
        <f ca="1">TODAY()-5</f>
        <v>46181</v>
      </c>
      <c r="AE4" t="s">
        <v>11100</v>
      </c>
    </row>
    <row r="5" spans="1:33" x14ac:dyDescent="0.25">
      <c r="B5" t="str">
        <f>Orders!G3</f>
        <v>Claire Gute</v>
      </c>
      <c r="C5" s="1">
        <f>Orders!C3</f>
        <v>42682</v>
      </c>
      <c r="D5" s="1">
        <f>Orders!D3</f>
        <v>42685</v>
      </c>
      <c r="F5" t="s">
        <v>8</v>
      </c>
      <c r="G5">
        <f t="shared" ref="G5:G30" si="0">D5-C5</f>
        <v>3</v>
      </c>
      <c r="I5" t="s">
        <v>42</v>
      </c>
      <c r="J5" s="1">
        <v>42840</v>
      </c>
      <c r="K5" s="1">
        <v>42845</v>
      </c>
      <c r="M5" t="s">
        <v>8</v>
      </c>
      <c r="N5" s="47">
        <v>42682</v>
      </c>
      <c r="O5" s="47">
        <v>42685</v>
      </c>
      <c r="P5" s="48">
        <v>42682</v>
      </c>
      <c r="Q5" s="48">
        <v>42685</v>
      </c>
      <c r="R5" s="49">
        <v>42682</v>
      </c>
      <c r="S5" s="49">
        <v>42685</v>
      </c>
      <c r="T5" s="49"/>
      <c r="U5" t="s">
        <v>8</v>
      </c>
      <c r="V5" s="48">
        <v>42682</v>
      </c>
      <c r="W5" s="48">
        <v>42685</v>
      </c>
      <c r="X5" s="50">
        <f t="shared" ref="X5:X30" si="1">W5-V5</f>
        <v>3</v>
      </c>
      <c r="Y5" s="1"/>
      <c r="AB5" s="47">
        <f>DATE(2022,11,15)</f>
        <v>44880</v>
      </c>
      <c r="AC5">
        <f>MONTH(AB5)</f>
        <v>11</v>
      </c>
      <c r="AD5">
        <f ca="1">YEAR(TODAY())</f>
        <v>2026</v>
      </c>
      <c r="AE5" t="s">
        <v>11101</v>
      </c>
    </row>
    <row r="6" spans="1:33" x14ac:dyDescent="0.25">
      <c r="B6" t="str">
        <f>Orders!G4</f>
        <v>Darrin Van Huff</v>
      </c>
      <c r="C6" s="1">
        <f>Orders!C4</f>
        <v>42533</v>
      </c>
      <c r="D6" s="1">
        <f>Orders!D4</f>
        <v>42537</v>
      </c>
      <c r="F6" t="s">
        <v>17</v>
      </c>
      <c r="G6">
        <f t="shared" si="0"/>
        <v>4</v>
      </c>
      <c r="I6" t="s">
        <v>71</v>
      </c>
      <c r="J6" s="1">
        <v>42713</v>
      </c>
      <c r="K6" s="1">
        <v>42717</v>
      </c>
      <c r="M6" t="s">
        <v>17</v>
      </c>
      <c r="N6" s="47">
        <v>42533</v>
      </c>
      <c r="O6" s="47">
        <v>42537</v>
      </c>
      <c r="P6" s="48">
        <v>42533</v>
      </c>
      <c r="Q6" s="48">
        <v>42537</v>
      </c>
      <c r="R6" s="49">
        <v>42533</v>
      </c>
      <c r="S6" s="49">
        <v>42537</v>
      </c>
      <c r="T6" s="49"/>
      <c r="U6" t="s">
        <v>17</v>
      </c>
      <c r="V6" s="48">
        <v>42533</v>
      </c>
      <c r="W6" s="48">
        <v>42537</v>
      </c>
      <c r="X6" s="50">
        <f t="shared" si="1"/>
        <v>4</v>
      </c>
      <c r="Y6" s="1"/>
      <c r="AB6" s="47">
        <f>DATE(2021,1,18)</f>
        <v>44214</v>
      </c>
      <c r="AC6">
        <f>DAY(AB6)</f>
        <v>18</v>
      </c>
      <c r="AD6" s="1">
        <f ca="1">DATE(YEAR(TODAY()),12,31)</f>
        <v>46387</v>
      </c>
      <c r="AE6" t="s">
        <v>11102</v>
      </c>
    </row>
    <row r="7" spans="1:33" x14ac:dyDescent="0.25">
      <c r="B7" t="str">
        <f>Orders!G5</f>
        <v>Sean O'Donnell</v>
      </c>
      <c r="C7" s="1">
        <f>Orders!C5</f>
        <v>42288</v>
      </c>
      <c r="D7" s="1">
        <f>Orders!D5</f>
        <v>42295</v>
      </c>
      <c r="F7" t="s">
        <v>26</v>
      </c>
      <c r="G7">
        <f t="shared" si="0"/>
        <v>7</v>
      </c>
      <c r="I7" t="s">
        <v>71</v>
      </c>
      <c r="J7" s="1">
        <v>42713</v>
      </c>
      <c r="K7" s="1">
        <v>42717</v>
      </c>
      <c r="M7" t="s">
        <v>26</v>
      </c>
      <c r="N7" s="47">
        <v>42288</v>
      </c>
      <c r="O7" s="47">
        <v>42295</v>
      </c>
      <c r="P7" s="48">
        <v>42288</v>
      </c>
      <c r="Q7" s="48">
        <v>42295</v>
      </c>
      <c r="R7" s="49">
        <v>42288</v>
      </c>
      <c r="S7" s="49">
        <v>42295</v>
      </c>
      <c r="T7" s="49"/>
      <c r="U7" t="s">
        <v>26</v>
      </c>
      <c r="V7" s="48">
        <v>42288</v>
      </c>
      <c r="W7" s="48">
        <v>42295</v>
      </c>
      <c r="X7" s="50">
        <f t="shared" si="1"/>
        <v>7</v>
      </c>
      <c r="Y7" s="1"/>
      <c r="AB7" s="47">
        <f>DATE(2011,1,5)</f>
        <v>40548</v>
      </c>
      <c r="AE7" t="s">
        <v>11103</v>
      </c>
    </row>
    <row r="8" spans="1:33" x14ac:dyDescent="0.25">
      <c r="B8" t="str">
        <f>Orders!G6</f>
        <v>Sean O'Donnell</v>
      </c>
      <c r="C8" s="1">
        <f>Orders!C6</f>
        <v>42288</v>
      </c>
      <c r="D8" s="1">
        <f>Orders!D6</f>
        <v>42295</v>
      </c>
      <c r="F8" t="s">
        <v>26</v>
      </c>
      <c r="G8">
        <f t="shared" si="0"/>
        <v>7</v>
      </c>
      <c r="I8" t="s">
        <v>47</v>
      </c>
      <c r="J8" s="1">
        <v>42709</v>
      </c>
      <c r="K8" s="1">
        <v>42714</v>
      </c>
      <c r="M8" t="s">
        <v>26</v>
      </c>
      <c r="N8" s="47">
        <v>42288</v>
      </c>
      <c r="O8" s="47">
        <v>42295</v>
      </c>
      <c r="P8" s="48">
        <v>42288</v>
      </c>
      <c r="Q8" s="48">
        <v>42295</v>
      </c>
      <c r="R8" s="49">
        <v>42288</v>
      </c>
      <c r="S8" s="49">
        <v>42295</v>
      </c>
      <c r="T8" s="49"/>
      <c r="U8" t="s">
        <v>26</v>
      </c>
      <c r="V8" s="48">
        <v>42288</v>
      </c>
      <c r="W8" s="48">
        <v>42295</v>
      </c>
      <c r="X8" s="50">
        <f t="shared" si="1"/>
        <v>7</v>
      </c>
      <c r="Y8" s="1"/>
      <c r="AA8" s="47"/>
      <c r="AE8" t="s">
        <v>11104</v>
      </c>
    </row>
    <row r="9" spans="1:33" x14ac:dyDescent="0.25">
      <c r="B9" t="str">
        <f>Orders!G7</f>
        <v>Brosina Hoffman</v>
      </c>
      <c r="C9" s="1">
        <f>Orders!C7</f>
        <v>41799</v>
      </c>
      <c r="D9" s="1">
        <f>Orders!D7</f>
        <v>41804</v>
      </c>
      <c r="F9" t="s">
        <v>32</v>
      </c>
      <c r="G9">
        <f t="shared" si="0"/>
        <v>5</v>
      </c>
      <c r="I9" t="s">
        <v>8</v>
      </c>
      <c r="J9" s="1">
        <v>42682</v>
      </c>
      <c r="K9" s="1">
        <v>42685</v>
      </c>
      <c r="M9" t="s">
        <v>32</v>
      </c>
      <c r="N9" s="47">
        <v>41799</v>
      </c>
      <c r="O9" s="47">
        <v>41804</v>
      </c>
      <c r="P9" s="48">
        <v>41799</v>
      </c>
      <c r="Q9" s="48">
        <v>41804</v>
      </c>
      <c r="R9" s="49">
        <v>41799</v>
      </c>
      <c r="S9" s="49">
        <v>41804</v>
      </c>
      <c r="T9" s="49"/>
      <c r="U9" t="s">
        <v>32</v>
      </c>
      <c r="V9" s="48">
        <v>41799</v>
      </c>
      <c r="W9" s="48">
        <v>41804</v>
      </c>
      <c r="X9" s="50">
        <f t="shared" si="1"/>
        <v>5</v>
      </c>
      <c r="Y9" s="1"/>
      <c r="AA9" s="47"/>
    </row>
    <row r="10" spans="1:33" x14ac:dyDescent="0.25">
      <c r="B10" t="str">
        <f>Orders!G8</f>
        <v>Brosina Hoffman</v>
      </c>
      <c r="C10" s="1">
        <f>Orders!C8</f>
        <v>41799</v>
      </c>
      <c r="D10" s="1">
        <f>Orders!D8</f>
        <v>41804</v>
      </c>
      <c r="F10" t="s">
        <v>32</v>
      </c>
      <c r="G10">
        <f t="shared" si="0"/>
        <v>5</v>
      </c>
      <c r="I10" t="s">
        <v>8</v>
      </c>
      <c r="J10" s="1">
        <v>42682</v>
      </c>
      <c r="K10" s="1">
        <v>42685</v>
      </c>
      <c r="M10" t="s">
        <v>32</v>
      </c>
      <c r="N10" s="47">
        <v>41799</v>
      </c>
      <c r="O10" s="47">
        <v>41804</v>
      </c>
      <c r="P10" s="48">
        <v>41799</v>
      </c>
      <c r="Q10" s="48">
        <v>41804</v>
      </c>
      <c r="R10" s="49">
        <v>41799</v>
      </c>
      <c r="S10" s="49">
        <v>41804</v>
      </c>
      <c r="T10" s="49"/>
      <c r="U10" t="s">
        <v>32</v>
      </c>
      <c r="V10" s="48">
        <v>41799</v>
      </c>
      <c r="W10" s="48">
        <v>41804</v>
      </c>
      <c r="X10" s="50">
        <f t="shared" si="1"/>
        <v>5</v>
      </c>
      <c r="Y10" s="1"/>
      <c r="AA10" s="47"/>
    </row>
    <row r="11" spans="1:33" x14ac:dyDescent="0.25">
      <c r="B11" t="str">
        <f>Orders!G9</f>
        <v>Brosina Hoffman</v>
      </c>
      <c r="C11" s="1">
        <f>Orders!C9</f>
        <v>41799</v>
      </c>
      <c r="D11" s="1">
        <f>Orders!D9</f>
        <v>41804</v>
      </c>
      <c r="F11" t="s">
        <v>32</v>
      </c>
      <c r="G11">
        <f t="shared" si="0"/>
        <v>5</v>
      </c>
      <c r="I11" t="s">
        <v>17</v>
      </c>
      <c r="J11" s="1">
        <v>42533</v>
      </c>
      <c r="K11" s="1">
        <v>42537</v>
      </c>
      <c r="M11" t="s">
        <v>32</v>
      </c>
      <c r="N11" s="47">
        <v>41799</v>
      </c>
      <c r="O11" s="47">
        <v>41804</v>
      </c>
      <c r="P11" s="48">
        <v>41799</v>
      </c>
      <c r="Q11" s="48">
        <v>41804</v>
      </c>
      <c r="R11" s="49">
        <v>41799</v>
      </c>
      <c r="S11" s="49">
        <v>41804</v>
      </c>
      <c r="T11" s="49"/>
      <c r="U11" t="s">
        <v>32</v>
      </c>
      <c r="V11" s="48">
        <v>41799</v>
      </c>
      <c r="W11" s="48">
        <v>41804</v>
      </c>
      <c r="X11" s="50">
        <f t="shared" si="1"/>
        <v>5</v>
      </c>
      <c r="Y11" s="1"/>
      <c r="AA11" s="47"/>
    </row>
    <row r="12" spans="1:33" x14ac:dyDescent="0.25">
      <c r="B12" t="str">
        <f>Orders!G10</f>
        <v>Brosina Hoffman</v>
      </c>
      <c r="C12" s="1">
        <f>Orders!C10</f>
        <v>41799</v>
      </c>
      <c r="D12" s="1">
        <f>Orders!D10</f>
        <v>41804</v>
      </c>
      <c r="F12" t="s">
        <v>32</v>
      </c>
      <c r="G12">
        <f t="shared" si="0"/>
        <v>5</v>
      </c>
      <c r="I12" t="s">
        <v>83</v>
      </c>
      <c r="J12" s="1">
        <v>42385</v>
      </c>
      <c r="K12" s="1">
        <v>42389</v>
      </c>
      <c r="M12" t="s">
        <v>32</v>
      </c>
      <c r="N12" s="47">
        <v>41799</v>
      </c>
      <c r="O12" s="47">
        <v>41804</v>
      </c>
      <c r="P12" s="48">
        <v>41799</v>
      </c>
      <c r="Q12" s="48">
        <v>41804</v>
      </c>
      <c r="R12" s="49">
        <v>41799</v>
      </c>
      <c r="S12" s="49">
        <v>41804</v>
      </c>
      <c r="T12" s="49"/>
      <c r="U12" t="s">
        <v>32</v>
      </c>
      <c r="V12" s="48">
        <v>41799</v>
      </c>
      <c r="W12" s="48">
        <v>41804</v>
      </c>
      <c r="X12" s="50">
        <f t="shared" si="1"/>
        <v>5</v>
      </c>
      <c r="Y12" s="1"/>
      <c r="AA12" s="47"/>
    </row>
    <row r="13" spans="1:33" x14ac:dyDescent="0.25">
      <c r="B13" t="str">
        <f>Orders!G11</f>
        <v>Brosina Hoffman</v>
      </c>
      <c r="C13" s="1">
        <f>Orders!C11</f>
        <v>41799</v>
      </c>
      <c r="D13" s="1">
        <f>Orders!D11</f>
        <v>41804</v>
      </c>
      <c r="F13" t="s">
        <v>32</v>
      </c>
      <c r="G13">
        <f t="shared" si="0"/>
        <v>5</v>
      </c>
      <c r="I13" t="s">
        <v>83</v>
      </c>
      <c r="J13" s="1">
        <v>42385</v>
      </c>
      <c r="K13" s="1">
        <v>42389</v>
      </c>
      <c r="M13" t="s">
        <v>32</v>
      </c>
      <c r="N13" s="47">
        <v>41799</v>
      </c>
      <c r="O13" s="47">
        <v>41804</v>
      </c>
      <c r="P13" s="48">
        <v>41799</v>
      </c>
      <c r="Q13" s="48">
        <v>41804</v>
      </c>
      <c r="R13" s="49">
        <v>41799</v>
      </c>
      <c r="S13" s="49">
        <v>41804</v>
      </c>
      <c r="T13" s="49"/>
      <c r="U13" t="s">
        <v>32</v>
      </c>
      <c r="V13" s="48">
        <v>41799</v>
      </c>
      <c r="W13" s="48">
        <v>41804</v>
      </c>
      <c r="X13" s="50">
        <f t="shared" si="1"/>
        <v>5</v>
      </c>
      <c r="Y13" s="1"/>
      <c r="AA13" s="47"/>
    </row>
    <row r="14" spans="1:33" x14ac:dyDescent="0.25">
      <c r="B14" t="str">
        <f>Orders!G12</f>
        <v>Brosina Hoffman</v>
      </c>
      <c r="C14" s="1">
        <f>Orders!C12</f>
        <v>41799</v>
      </c>
      <c r="D14" s="1">
        <f>Orders!D12</f>
        <v>41804</v>
      </c>
      <c r="F14" t="s">
        <v>32</v>
      </c>
      <c r="G14">
        <f t="shared" si="0"/>
        <v>5</v>
      </c>
      <c r="I14" t="s">
        <v>51</v>
      </c>
      <c r="J14" s="1">
        <v>42330</v>
      </c>
      <c r="K14" s="1">
        <v>42334</v>
      </c>
      <c r="M14" t="s">
        <v>32</v>
      </c>
      <c r="N14" s="47">
        <v>41799</v>
      </c>
      <c r="O14" s="47">
        <v>41804</v>
      </c>
      <c r="P14" s="48">
        <v>41799</v>
      </c>
      <c r="Q14" s="48">
        <v>41804</v>
      </c>
      <c r="R14" s="49">
        <v>41799</v>
      </c>
      <c r="S14" s="49">
        <v>41804</v>
      </c>
      <c r="T14" s="49"/>
      <c r="U14" t="s">
        <v>32</v>
      </c>
      <c r="V14" s="48">
        <v>41799</v>
      </c>
      <c r="W14" s="48">
        <v>41804</v>
      </c>
      <c r="X14" s="50">
        <f t="shared" si="1"/>
        <v>5</v>
      </c>
      <c r="Y14" s="1"/>
      <c r="AA14" s="47"/>
    </row>
    <row r="15" spans="1:33" x14ac:dyDescent="0.25">
      <c r="B15" t="str">
        <f>Orders!G13</f>
        <v>Brosina Hoffman</v>
      </c>
      <c r="C15" s="1">
        <f>Orders!C13</f>
        <v>41799</v>
      </c>
      <c r="D15" s="1">
        <f>Orders!D13</f>
        <v>41804</v>
      </c>
      <c r="F15" t="s">
        <v>32</v>
      </c>
      <c r="G15">
        <f t="shared" si="0"/>
        <v>5</v>
      </c>
      <c r="I15" t="s">
        <v>51</v>
      </c>
      <c r="J15" s="1">
        <v>42330</v>
      </c>
      <c r="K15" s="1">
        <v>42334</v>
      </c>
      <c r="M15" t="s">
        <v>32</v>
      </c>
      <c r="N15" s="47">
        <v>41799</v>
      </c>
      <c r="O15" s="47">
        <v>41804</v>
      </c>
      <c r="P15" s="48">
        <v>41799</v>
      </c>
      <c r="Q15" s="48">
        <v>41804</v>
      </c>
      <c r="R15" s="49">
        <v>41799</v>
      </c>
      <c r="S15" s="49">
        <v>41804</v>
      </c>
      <c r="T15" s="49"/>
      <c r="U15" t="s">
        <v>32</v>
      </c>
      <c r="V15" s="48">
        <v>41799</v>
      </c>
      <c r="W15" s="48">
        <v>41804</v>
      </c>
      <c r="X15" s="50">
        <f t="shared" si="1"/>
        <v>5</v>
      </c>
      <c r="Y15" s="1"/>
      <c r="AA15" s="47"/>
    </row>
    <row r="16" spans="1:33" x14ac:dyDescent="0.25">
      <c r="B16" t="str">
        <f>Orders!G14</f>
        <v>Andrew Allen</v>
      </c>
      <c r="C16" s="1">
        <f>Orders!C14</f>
        <v>42840</v>
      </c>
      <c r="D16" s="1">
        <f>Orders!D14</f>
        <v>42845</v>
      </c>
      <c r="F16" t="s">
        <v>42</v>
      </c>
      <c r="G16">
        <f t="shared" si="0"/>
        <v>5</v>
      </c>
      <c r="I16" t="s">
        <v>26</v>
      </c>
      <c r="J16" s="1">
        <v>42288</v>
      </c>
      <c r="K16" s="1">
        <v>42295</v>
      </c>
      <c r="M16" t="s">
        <v>42</v>
      </c>
      <c r="N16" s="47">
        <v>42840</v>
      </c>
      <c r="O16" s="47">
        <v>42845</v>
      </c>
      <c r="P16" s="48">
        <v>42840</v>
      </c>
      <c r="Q16" s="48">
        <v>42845</v>
      </c>
      <c r="R16" s="49">
        <v>42840</v>
      </c>
      <c r="S16" s="49">
        <v>42845</v>
      </c>
      <c r="T16" s="49"/>
      <c r="U16" t="s">
        <v>42</v>
      </c>
      <c r="V16" s="48">
        <v>42840</v>
      </c>
      <c r="W16" s="48">
        <v>42845</v>
      </c>
      <c r="X16" s="50">
        <f t="shared" si="1"/>
        <v>5</v>
      </c>
      <c r="Y16" s="1"/>
      <c r="AA16" s="47"/>
    </row>
    <row r="17" spans="2:27" x14ac:dyDescent="0.25">
      <c r="B17" t="str">
        <f>Orders!G15</f>
        <v>Irene Maddox</v>
      </c>
      <c r="C17" s="1">
        <f>Orders!C15</f>
        <v>42709</v>
      </c>
      <c r="D17" s="1">
        <f>Orders!D15</f>
        <v>42714</v>
      </c>
      <c r="F17" t="s">
        <v>47</v>
      </c>
      <c r="G17">
        <f t="shared" si="0"/>
        <v>5</v>
      </c>
      <c r="I17" t="s">
        <v>26</v>
      </c>
      <c r="J17" s="1">
        <v>42288</v>
      </c>
      <c r="K17" s="1">
        <v>42295</v>
      </c>
      <c r="M17" t="s">
        <v>47</v>
      </c>
      <c r="N17" s="47">
        <v>42709</v>
      </c>
      <c r="O17" s="47">
        <v>42714</v>
      </c>
      <c r="P17" s="48">
        <v>42709</v>
      </c>
      <c r="Q17" s="48">
        <v>42714</v>
      </c>
      <c r="R17" s="49">
        <v>42709</v>
      </c>
      <c r="S17" s="49">
        <v>42714</v>
      </c>
      <c r="T17" s="49"/>
      <c r="U17" t="s">
        <v>47</v>
      </c>
      <c r="V17" s="48">
        <v>42709</v>
      </c>
      <c r="W17" s="48">
        <v>42714</v>
      </c>
      <c r="X17" s="50">
        <f t="shared" si="1"/>
        <v>5</v>
      </c>
      <c r="Y17" s="1"/>
      <c r="AA17" s="47"/>
    </row>
    <row r="18" spans="2:27" x14ac:dyDescent="0.25">
      <c r="B18" t="str">
        <f>Orders!G16</f>
        <v>Harold Pawlan</v>
      </c>
      <c r="C18" s="1">
        <f>Orders!C16</f>
        <v>42330</v>
      </c>
      <c r="D18" s="1">
        <f>Orders!D16</f>
        <v>42334</v>
      </c>
      <c r="F18" t="s">
        <v>51</v>
      </c>
      <c r="G18">
        <f t="shared" si="0"/>
        <v>4</v>
      </c>
      <c r="I18" t="s">
        <v>81</v>
      </c>
      <c r="J18" s="1">
        <v>42272</v>
      </c>
      <c r="K18" s="1">
        <v>42277</v>
      </c>
      <c r="M18" t="s">
        <v>51</v>
      </c>
      <c r="N18" s="47">
        <v>42330</v>
      </c>
      <c r="O18" s="47">
        <v>42334</v>
      </c>
      <c r="P18" s="48">
        <v>42330</v>
      </c>
      <c r="Q18" s="48">
        <v>42334</v>
      </c>
      <c r="R18" s="49">
        <v>42330</v>
      </c>
      <c r="S18" s="49">
        <v>42334</v>
      </c>
      <c r="T18" s="49"/>
      <c r="U18" t="s">
        <v>51</v>
      </c>
      <c r="V18" s="48">
        <v>42330</v>
      </c>
      <c r="W18" s="48">
        <v>42334</v>
      </c>
      <c r="X18" s="50">
        <f t="shared" si="1"/>
        <v>4</v>
      </c>
      <c r="Y18" s="1"/>
      <c r="AA18" s="47"/>
    </row>
    <row r="19" spans="2:27" x14ac:dyDescent="0.25">
      <c r="B19" t="str">
        <f>Orders!G17</f>
        <v>Harold Pawlan</v>
      </c>
      <c r="C19" s="1">
        <f>Orders!C17</f>
        <v>42330</v>
      </c>
      <c r="D19" s="1">
        <f>Orders!D17</f>
        <v>42334</v>
      </c>
      <c r="F19" t="s">
        <v>51</v>
      </c>
      <c r="G19">
        <f t="shared" si="0"/>
        <v>4</v>
      </c>
      <c r="I19" t="s">
        <v>58</v>
      </c>
      <c r="J19" s="1">
        <v>41954</v>
      </c>
      <c r="K19" s="1">
        <v>41961</v>
      </c>
      <c r="M19" t="s">
        <v>51</v>
      </c>
      <c r="N19" s="47">
        <v>42330</v>
      </c>
      <c r="O19" s="47">
        <v>42334</v>
      </c>
      <c r="P19" s="48">
        <v>42330</v>
      </c>
      <c r="Q19" s="48">
        <v>42334</v>
      </c>
      <c r="R19" s="49">
        <v>42330</v>
      </c>
      <c r="S19" s="49">
        <v>42334</v>
      </c>
      <c r="T19" s="49"/>
      <c r="U19" t="s">
        <v>51</v>
      </c>
      <c r="V19" s="48">
        <v>42330</v>
      </c>
      <c r="W19" s="48">
        <v>42334</v>
      </c>
      <c r="X19" s="50">
        <f t="shared" si="1"/>
        <v>4</v>
      </c>
      <c r="Y19" s="1"/>
      <c r="AA19" s="47"/>
    </row>
    <row r="20" spans="2:27" x14ac:dyDescent="0.25">
      <c r="B20" t="str">
        <f>Orders!G18</f>
        <v>Pete Kriz</v>
      </c>
      <c r="C20" s="1">
        <f>Orders!C18</f>
        <v>41954</v>
      </c>
      <c r="D20" s="1">
        <f>Orders!D18</f>
        <v>41961</v>
      </c>
      <c r="F20" t="s">
        <v>58</v>
      </c>
      <c r="G20">
        <f t="shared" si="0"/>
        <v>7</v>
      </c>
      <c r="I20" t="s">
        <v>66</v>
      </c>
      <c r="J20" s="1">
        <v>41878</v>
      </c>
      <c r="K20" s="1">
        <v>41883</v>
      </c>
      <c r="M20" t="s">
        <v>58</v>
      </c>
      <c r="N20" s="47">
        <v>41954</v>
      </c>
      <c r="O20" s="47">
        <v>41961</v>
      </c>
      <c r="P20" s="48">
        <v>41954</v>
      </c>
      <c r="Q20" s="48">
        <v>41961</v>
      </c>
      <c r="R20" s="49">
        <v>41954</v>
      </c>
      <c r="S20" s="49">
        <v>41961</v>
      </c>
      <c r="T20" s="49"/>
      <c r="U20" t="s">
        <v>58</v>
      </c>
      <c r="V20" s="48">
        <v>41954</v>
      </c>
      <c r="W20" s="48">
        <v>41961</v>
      </c>
      <c r="X20" s="50">
        <f t="shared" si="1"/>
        <v>7</v>
      </c>
      <c r="Y20" s="1"/>
      <c r="AA20" s="47"/>
    </row>
    <row r="21" spans="2:27" x14ac:dyDescent="0.25">
      <c r="B21" t="str">
        <f>Orders!G19</f>
        <v>Alejandro Grove</v>
      </c>
      <c r="C21" s="1">
        <f>Orders!C19</f>
        <v>41772</v>
      </c>
      <c r="D21" s="1">
        <f>Orders!D19</f>
        <v>41774</v>
      </c>
      <c r="F21" t="s">
        <v>62</v>
      </c>
      <c r="G21">
        <f t="shared" si="0"/>
        <v>2</v>
      </c>
      <c r="I21" t="s">
        <v>66</v>
      </c>
      <c r="J21" s="1">
        <v>41878</v>
      </c>
      <c r="K21" s="1">
        <v>41883</v>
      </c>
      <c r="M21" t="s">
        <v>62</v>
      </c>
      <c r="N21" s="47">
        <v>41772</v>
      </c>
      <c r="O21" s="47">
        <v>41774</v>
      </c>
      <c r="P21" s="48">
        <v>41772</v>
      </c>
      <c r="Q21" s="48">
        <v>41774</v>
      </c>
      <c r="R21" s="49">
        <v>41772</v>
      </c>
      <c r="S21" s="49">
        <v>41774</v>
      </c>
      <c r="T21" s="49"/>
      <c r="U21" t="s">
        <v>62</v>
      </c>
      <c r="V21" s="48">
        <v>41772</v>
      </c>
      <c r="W21" s="48">
        <v>41774</v>
      </c>
      <c r="X21" s="50">
        <f t="shared" si="1"/>
        <v>2</v>
      </c>
      <c r="Y21" s="1"/>
      <c r="AA21" s="47"/>
    </row>
    <row r="22" spans="2:27" x14ac:dyDescent="0.25">
      <c r="B22" t="str">
        <f>Orders!G20</f>
        <v>Zuschuss Donatelli</v>
      </c>
      <c r="C22" s="1">
        <f>Orders!C20</f>
        <v>41878</v>
      </c>
      <c r="D22" s="1">
        <f>Orders!D20</f>
        <v>41883</v>
      </c>
      <c r="F22" t="s">
        <v>66</v>
      </c>
      <c r="G22">
        <f t="shared" si="0"/>
        <v>5</v>
      </c>
      <c r="I22" t="s">
        <v>66</v>
      </c>
      <c r="J22" s="1">
        <v>41878</v>
      </c>
      <c r="K22" s="1">
        <v>41883</v>
      </c>
      <c r="M22" t="s">
        <v>66</v>
      </c>
      <c r="N22" s="47">
        <v>41878</v>
      </c>
      <c r="O22" s="47">
        <v>41883</v>
      </c>
      <c r="P22" s="48">
        <v>41878</v>
      </c>
      <c r="Q22" s="48">
        <v>41883</v>
      </c>
      <c r="R22" s="49">
        <v>41878</v>
      </c>
      <c r="S22" s="49">
        <v>41883</v>
      </c>
      <c r="T22" s="49"/>
      <c r="U22" t="s">
        <v>66</v>
      </c>
      <c r="V22" s="48">
        <v>41878</v>
      </c>
      <c r="W22" s="48">
        <v>41883</v>
      </c>
      <c r="X22" s="50">
        <f t="shared" si="1"/>
        <v>5</v>
      </c>
      <c r="Y22" s="1"/>
      <c r="AA22" s="47"/>
    </row>
    <row r="23" spans="2:27" x14ac:dyDescent="0.25">
      <c r="B23" t="str">
        <f>Orders!G21</f>
        <v>Zuschuss Donatelli</v>
      </c>
      <c r="C23" s="1">
        <f>Orders!C21</f>
        <v>41878</v>
      </c>
      <c r="D23" s="1">
        <f>Orders!D21</f>
        <v>41883</v>
      </c>
      <c r="F23" t="s">
        <v>66</v>
      </c>
      <c r="G23">
        <f t="shared" si="0"/>
        <v>5</v>
      </c>
      <c r="I23" t="s">
        <v>32</v>
      </c>
      <c r="J23" s="1">
        <v>41799</v>
      </c>
      <c r="K23" s="1">
        <v>41804</v>
      </c>
      <c r="M23" t="s">
        <v>66</v>
      </c>
      <c r="N23" s="47">
        <v>41878</v>
      </c>
      <c r="O23" s="47">
        <v>41883</v>
      </c>
      <c r="P23" s="48">
        <v>41878</v>
      </c>
      <c r="Q23" s="48">
        <v>41883</v>
      </c>
      <c r="R23" s="49">
        <v>41878</v>
      </c>
      <c r="S23" s="49">
        <v>41883</v>
      </c>
      <c r="T23" s="49"/>
      <c r="U23" t="s">
        <v>66</v>
      </c>
      <c r="V23" s="48">
        <v>41878</v>
      </c>
      <c r="W23" s="48">
        <v>41883</v>
      </c>
      <c r="X23" s="50">
        <f t="shared" si="1"/>
        <v>5</v>
      </c>
      <c r="Y23" s="1"/>
      <c r="AA23" s="47"/>
    </row>
    <row r="24" spans="2:27" x14ac:dyDescent="0.25">
      <c r="B24" t="str">
        <f>Orders!G22</f>
        <v>Zuschuss Donatelli</v>
      </c>
      <c r="C24" s="1">
        <f>Orders!C22</f>
        <v>41878</v>
      </c>
      <c r="D24" s="1">
        <f>Orders!D22</f>
        <v>41883</v>
      </c>
      <c r="F24" t="s">
        <v>66</v>
      </c>
      <c r="G24">
        <f t="shared" si="0"/>
        <v>5</v>
      </c>
      <c r="I24" t="s">
        <v>32</v>
      </c>
      <c r="J24" s="1">
        <v>41799</v>
      </c>
      <c r="K24" s="1">
        <v>41804</v>
      </c>
      <c r="M24" t="s">
        <v>66</v>
      </c>
      <c r="N24" s="47">
        <v>41878</v>
      </c>
      <c r="O24" s="47">
        <v>41883</v>
      </c>
      <c r="P24" s="48">
        <v>41878</v>
      </c>
      <c r="Q24" s="48">
        <v>41883</v>
      </c>
      <c r="R24" s="49">
        <v>41878</v>
      </c>
      <c r="S24" s="49">
        <v>41883</v>
      </c>
      <c r="T24" s="49"/>
      <c r="U24" t="s">
        <v>66</v>
      </c>
      <c r="V24" s="48">
        <v>41878</v>
      </c>
      <c r="W24" s="48">
        <v>41883</v>
      </c>
      <c r="X24" s="50">
        <f t="shared" si="1"/>
        <v>5</v>
      </c>
      <c r="Y24" s="1"/>
      <c r="AA24" s="47"/>
    </row>
    <row r="25" spans="2:27" x14ac:dyDescent="0.25">
      <c r="B25" t="str">
        <f>Orders!G23</f>
        <v>Ken Black</v>
      </c>
      <c r="C25" s="1">
        <f>Orders!C23</f>
        <v>42713</v>
      </c>
      <c r="D25" s="1">
        <f>Orders!D23</f>
        <v>42717</v>
      </c>
      <c r="F25" t="s">
        <v>71</v>
      </c>
      <c r="G25">
        <f t="shared" si="0"/>
        <v>4</v>
      </c>
      <c r="I25" t="s">
        <v>32</v>
      </c>
      <c r="J25" s="1">
        <v>41799</v>
      </c>
      <c r="K25" s="1">
        <v>41804</v>
      </c>
      <c r="M25" t="s">
        <v>71</v>
      </c>
      <c r="N25" s="47">
        <v>42713</v>
      </c>
      <c r="O25" s="47">
        <v>42717</v>
      </c>
      <c r="P25" s="48">
        <v>42713</v>
      </c>
      <c r="Q25" s="48">
        <v>42717</v>
      </c>
      <c r="R25" s="49">
        <v>42713</v>
      </c>
      <c r="S25" s="49">
        <v>42717</v>
      </c>
      <c r="T25" s="49"/>
      <c r="U25" t="s">
        <v>71</v>
      </c>
      <c r="V25" s="48">
        <v>42713</v>
      </c>
      <c r="W25" s="48">
        <v>42717</v>
      </c>
      <c r="X25" s="50">
        <f t="shared" si="1"/>
        <v>4</v>
      </c>
      <c r="Y25" s="1"/>
      <c r="AA25" s="47"/>
    </row>
    <row r="26" spans="2:27" x14ac:dyDescent="0.25">
      <c r="B26" t="str">
        <f>Orders!G24</f>
        <v>Ken Black</v>
      </c>
      <c r="C26" s="1">
        <f>Orders!C24</f>
        <v>42713</v>
      </c>
      <c r="D26" s="1">
        <f>Orders!D24</f>
        <v>42717</v>
      </c>
      <c r="F26" t="s">
        <v>71</v>
      </c>
      <c r="G26">
        <f t="shared" si="0"/>
        <v>4</v>
      </c>
      <c r="I26" t="s">
        <v>32</v>
      </c>
      <c r="J26" s="1">
        <v>41799</v>
      </c>
      <c r="K26" s="1">
        <v>41804</v>
      </c>
      <c r="M26" t="s">
        <v>71</v>
      </c>
      <c r="N26" s="47">
        <v>42713</v>
      </c>
      <c r="O26" s="47">
        <v>42717</v>
      </c>
      <c r="P26" s="48">
        <v>42713</v>
      </c>
      <c r="Q26" s="48">
        <v>42717</v>
      </c>
      <c r="R26" s="49">
        <v>42713</v>
      </c>
      <c r="S26" s="49">
        <v>42717</v>
      </c>
      <c r="T26" s="49"/>
      <c r="U26" t="s">
        <v>71</v>
      </c>
      <c r="V26" s="48">
        <v>42713</v>
      </c>
      <c r="W26" s="48">
        <v>42717</v>
      </c>
      <c r="X26" s="50">
        <f t="shared" si="1"/>
        <v>4</v>
      </c>
      <c r="Y26" s="1"/>
      <c r="AA26" s="47"/>
    </row>
    <row r="27" spans="2:27" x14ac:dyDescent="0.25">
      <c r="B27" t="str">
        <f>Orders!G25</f>
        <v>Sandra Flanagan</v>
      </c>
      <c r="C27" s="1">
        <f>Orders!C25</f>
        <v>42932</v>
      </c>
      <c r="D27" s="1">
        <f>Orders!D25</f>
        <v>42934</v>
      </c>
      <c r="F27" t="s">
        <v>76</v>
      </c>
      <c r="G27">
        <f t="shared" si="0"/>
        <v>2</v>
      </c>
      <c r="I27" t="s">
        <v>32</v>
      </c>
      <c r="J27" s="1">
        <v>41799</v>
      </c>
      <c r="K27" s="1">
        <v>41804</v>
      </c>
      <c r="M27" t="s">
        <v>76</v>
      </c>
      <c r="N27" s="47">
        <v>42932</v>
      </c>
      <c r="O27" s="47">
        <v>42934</v>
      </c>
      <c r="P27" s="48">
        <v>42932</v>
      </c>
      <c r="Q27" s="48">
        <v>42934</v>
      </c>
      <c r="R27" s="49">
        <v>42932</v>
      </c>
      <c r="S27" s="49">
        <v>42934</v>
      </c>
      <c r="T27" s="49"/>
      <c r="U27" t="s">
        <v>76</v>
      </c>
      <c r="V27" s="48">
        <v>42932</v>
      </c>
      <c r="W27" s="48">
        <v>42934</v>
      </c>
      <c r="X27" s="50">
        <f t="shared" si="1"/>
        <v>2</v>
      </c>
      <c r="Y27" s="1"/>
      <c r="AA27" s="47"/>
    </row>
    <row r="28" spans="2:27" x14ac:dyDescent="0.25">
      <c r="B28" t="str">
        <f>Orders!G26</f>
        <v>Emily Burns</v>
      </c>
      <c r="C28" s="1">
        <f>Orders!C26</f>
        <v>42272</v>
      </c>
      <c r="D28" s="1">
        <f>Orders!D26</f>
        <v>42277</v>
      </c>
      <c r="F28" t="s">
        <v>81</v>
      </c>
      <c r="G28">
        <f t="shared" si="0"/>
        <v>5</v>
      </c>
      <c r="I28" t="s">
        <v>32</v>
      </c>
      <c r="J28" s="1">
        <v>41799</v>
      </c>
      <c r="K28" s="1">
        <v>41804</v>
      </c>
      <c r="M28" t="s">
        <v>81</v>
      </c>
      <c r="N28" s="47">
        <v>42272</v>
      </c>
      <c r="O28" s="47">
        <v>42277</v>
      </c>
      <c r="P28" s="48">
        <v>42272</v>
      </c>
      <c r="Q28" s="48">
        <v>42277</v>
      </c>
      <c r="R28" s="49">
        <v>42272</v>
      </c>
      <c r="S28" s="49">
        <v>42277</v>
      </c>
      <c r="T28" s="49"/>
      <c r="U28" t="s">
        <v>81</v>
      </c>
      <c r="V28" s="48">
        <v>42272</v>
      </c>
      <c r="W28" s="48">
        <v>42277</v>
      </c>
      <c r="X28" s="50">
        <f t="shared" si="1"/>
        <v>5</v>
      </c>
      <c r="Y28" s="1"/>
      <c r="AA28" s="47"/>
    </row>
    <row r="29" spans="2:27" x14ac:dyDescent="0.25">
      <c r="B29" t="str">
        <f>Orders!G27</f>
        <v>Eric Hoffmann</v>
      </c>
      <c r="C29" s="1">
        <f>Orders!C27</f>
        <v>42385</v>
      </c>
      <c r="D29" s="1">
        <f>Orders!D27</f>
        <v>42389</v>
      </c>
      <c r="F29" t="s">
        <v>83</v>
      </c>
      <c r="G29">
        <f t="shared" si="0"/>
        <v>4</v>
      </c>
      <c r="I29" t="s">
        <v>32</v>
      </c>
      <c r="J29" s="1">
        <v>41799</v>
      </c>
      <c r="K29" s="1">
        <v>41804</v>
      </c>
      <c r="M29" t="s">
        <v>83</v>
      </c>
      <c r="N29" s="47">
        <v>42385</v>
      </c>
      <c r="O29" s="47">
        <v>42389</v>
      </c>
      <c r="P29" s="48">
        <v>42385</v>
      </c>
      <c r="Q29" s="48">
        <v>42389</v>
      </c>
      <c r="R29" s="49">
        <v>42385</v>
      </c>
      <c r="S29" s="49">
        <v>42389</v>
      </c>
      <c r="T29" s="49"/>
      <c r="U29" t="s">
        <v>83</v>
      </c>
      <c r="V29" s="48">
        <v>42385</v>
      </c>
      <c r="W29" s="48">
        <v>42389</v>
      </c>
      <c r="X29" s="50">
        <f t="shared" si="1"/>
        <v>4</v>
      </c>
      <c r="Y29" s="1"/>
      <c r="AA29" s="47"/>
    </row>
    <row r="30" spans="2:27" x14ac:dyDescent="0.25">
      <c r="B30" t="str">
        <f>Orders!G28</f>
        <v>Eric Hoffmann</v>
      </c>
      <c r="C30" s="1">
        <f>Orders!C28</f>
        <v>42385</v>
      </c>
      <c r="D30" s="1">
        <f>Orders!D28</f>
        <v>42389</v>
      </c>
      <c r="F30" t="s">
        <v>83</v>
      </c>
      <c r="G30">
        <f t="shared" si="0"/>
        <v>4</v>
      </c>
      <c r="I30" t="s">
        <v>62</v>
      </c>
      <c r="J30" s="1">
        <v>41772</v>
      </c>
      <c r="K30" s="1">
        <v>41774</v>
      </c>
      <c r="M30" t="s">
        <v>83</v>
      </c>
      <c r="N30" s="47">
        <v>42385</v>
      </c>
      <c r="O30" s="47">
        <v>42389</v>
      </c>
      <c r="P30" s="48">
        <v>42385</v>
      </c>
      <c r="Q30" s="48">
        <v>42389</v>
      </c>
      <c r="R30" s="49">
        <v>42385</v>
      </c>
      <c r="S30" s="49">
        <v>42389</v>
      </c>
      <c r="T30" s="49"/>
      <c r="U30" t="s">
        <v>83</v>
      </c>
      <c r="V30" s="48">
        <v>42385</v>
      </c>
      <c r="W30" s="48">
        <v>42389</v>
      </c>
      <c r="X30" s="50">
        <f t="shared" si="1"/>
        <v>4</v>
      </c>
      <c r="Y30" s="1"/>
      <c r="AA30" s="47"/>
    </row>
  </sheetData>
  <sortState xmlns:xlrd2="http://schemas.microsoft.com/office/spreadsheetml/2017/richdata2" ref="I4:K30">
    <sortCondition descending="1" ref="J4:J3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0D0-0FCA-4A15-B4B1-E7F52F563530}">
  <sheetPr codeName="Sheet13"/>
  <dimension ref="A1:AL53"/>
  <sheetViews>
    <sheetView topLeftCell="AD1" workbookViewId="0">
      <selection activeCell="AL7" sqref="AL7"/>
    </sheetView>
  </sheetViews>
  <sheetFormatPr defaultRowHeight="15.75" x14ac:dyDescent="0.25"/>
  <cols>
    <col min="1" max="1" width="12.125" bestFit="1" customWidth="1"/>
    <col min="2" max="2" width="14.75" bestFit="1" customWidth="1"/>
    <col min="3" max="3" width="25.375" bestFit="1" customWidth="1"/>
    <col min="4" max="4" width="5.875" bestFit="1" customWidth="1"/>
    <col min="5" max="5" width="11.875" bestFit="1" customWidth="1"/>
    <col min="6" max="6" width="10.5" bestFit="1" customWidth="1"/>
    <col min="7" max="7" width="34.75" customWidth="1"/>
    <col min="8" max="8" width="5.875" bestFit="1" customWidth="1"/>
    <col min="9" max="9" width="10.75" bestFit="1" customWidth="1"/>
    <col min="10" max="10" width="10.5" bestFit="1" customWidth="1"/>
    <col min="11" max="11" width="22" customWidth="1"/>
    <col min="12" max="12" width="4.875" bestFit="1" customWidth="1"/>
    <col min="13" max="13" width="15.625" bestFit="1" customWidth="1"/>
    <col min="14" max="14" width="10.5" bestFit="1" customWidth="1"/>
    <col min="15" max="15" width="29.125" customWidth="1"/>
    <col min="16" max="16" width="7.875" bestFit="1" customWidth="1"/>
    <col min="17" max="18" width="5.875" bestFit="1" customWidth="1"/>
    <col min="19" max="19" width="15.375" bestFit="1" customWidth="1"/>
    <col min="20" max="22" width="5.875" bestFit="1" customWidth="1"/>
    <col min="23" max="26" width="5.875" customWidth="1"/>
    <col min="27" max="27" width="12.125" customWidth="1"/>
    <col min="28" max="28" width="13" customWidth="1"/>
    <col min="29" max="29" width="13.25" customWidth="1"/>
    <col min="30" max="30" width="20.75" customWidth="1"/>
    <col min="31" max="31" width="12.125" bestFit="1" customWidth="1"/>
    <col min="32" max="32" width="7.875" bestFit="1" customWidth="1"/>
    <col min="33" max="33" width="21.5" customWidth="1"/>
    <col min="34" max="34" width="10.5" bestFit="1" customWidth="1"/>
    <col min="35" max="35" width="18.5" customWidth="1"/>
    <col min="36" max="36" width="44.875" customWidth="1"/>
    <col min="37" max="37" width="23.5" customWidth="1"/>
    <col min="38" max="39" width="5.875" bestFit="1" customWidth="1"/>
    <col min="40" max="40" width="4.875" bestFit="1" customWidth="1"/>
    <col min="41" max="41" width="5.875" bestFit="1" customWidth="1"/>
    <col min="42" max="43" width="4.875" bestFit="1" customWidth="1"/>
    <col min="44" max="44" width="5.875" bestFit="1" customWidth="1"/>
    <col min="45" max="45" width="4.875" bestFit="1" customWidth="1"/>
    <col min="46" max="50" width="5.875" bestFit="1" customWidth="1"/>
    <col min="51" max="51" width="4.875" bestFit="1" customWidth="1"/>
    <col min="52" max="52" width="5.875" bestFit="1" customWidth="1"/>
    <col min="53" max="53" width="3.875" bestFit="1" customWidth="1"/>
    <col min="54" max="54" width="4.875" bestFit="1" customWidth="1"/>
    <col min="55" max="66" width="5.875" bestFit="1" customWidth="1"/>
    <col min="67" max="67" width="4.875" bestFit="1" customWidth="1"/>
    <col min="68" max="72" width="5.875" bestFit="1" customWidth="1"/>
    <col min="73" max="73" width="4.875" bestFit="1" customWidth="1"/>
    <col min="74" max="77" width="5.875" bestFit="1" customWidth="1"/>
    <col min="78" max="78" width="4.875" bestFit="1" customWidth="1"/>
    <col min="79" max="81" width="5.875" bestFit="1" customWidth="1"/>
    <col min="82" max="82" width="3.875" bestFit="1" customWidth="1"/>
    <col min="83" max="83" width="5.875" bestFit="1" customWidth="1"/>
    <col min="84" max="84" width="4.875" bestFit="1" customWidth="1"/>
    <col min="85" max="85" width="5.875" bestFit="1" customWidth="1"/>
    <col min="86" max="86" width="4.875" bestFit="1" customWidth="1"/>
    <col min="87" max="104" width="5.875" bestFit="1" customWidth="1"/>
    <col min="105" max="105" width="4.875" bestFit="1" customWidth="1"/>
    <col min="106" max="109" width="5.875" bestFit="1" customWidth="1"/>
    <col min="110" max="110" width="4.875" bestFit="1" customWidth="1"/>
    <col min="111" max="112" width="5.875" bestFit="1" customWidth="1"/>
    <col min="113" max="113" width="3.875" bestFit="1" customWidth="1"/>
    <col min="114" max="114" width="4.875" bestFit="1" customWidth="1"/>
    <col min="115" max="126" width="5.875" bestFit="1" customWidth="1"/>
    <col min="127" max="127" width="4.875" bestFit="1" customWidth="1"/>
    <col min="128" max="129" width="5.875" bestFit="1" customWidth="1"/>
    <col min="130" max="130" width="4.875" bestFit="1" customWidth="1"/>
    <col min="131" max="134" width="5.875" bestFit="1" customWidth="1"/>
    <col min="135" max="135" width="4.875" bestFit="1" customWidth="1"/>
    <col min="136" max="137" width="5.875" bestFit="1" customWidth="1"/>
    <col min="138" max="141" width="4.875" bestFit="1" customWidth="1"/>
    <col min="142" max="146" width="5.875" bestFit="1" customWidth="1"/>
    <col min="147" max="147" width="4.875" bestFit="1" customWidth="1"/>
    <col min="148" max="148" width="5.875" bestFit="1" customWidth="1"/>
    <col min="149" max="150" width="4.875" bestFit="1" customWidth="1"/>
    <col min="151" max="151" width="5.875" bestFit="1" customWidth="1"/>
    <col min="152" max="152" width="4.875" bestFit="1" customWidth="1"/>
    <col min="153" max="157" width="5.875" bestFit="1" customWidth="1"/>
    <col min="158" max="161" width="4.875" bestFit="1" customWidth="1"/>
    <col min="162" max="163" width="5.875" bestFit="1" customWidth="1"/>
    <col min="164" max="164" width="1.875" bestFit="1" customWidth="1"/>
    <col min="165" max="168" width="5.875" bestFit="1" customWidth="1"/>
    <col min="169" max="169" width="4.875" bestFit="1" customWidth="1"/>
    <col min="170" max="170" width="5.875" bestFit="1" customWidth="1"/>
    <col min="171" max="171" width="4.875" bestFit="1" customWidth="1"/>
    <col min="172" max="175" width="5.875" bestFit="1" customWidth="1"/>
    <col min="176" max="176" width="4.875" bestFit="1" customWidth="1"/>
    <col min="177" max="177" width="5.875" bestFit="1" customWidth="1"/>
    <col min="178" max="178" width="4.875" bestFit="1" customWidth="1"/>
    <col min="179" max="182" width="5.875" bestFit="1" customWidth="1"/>
    <col min="183" max="183" width="3.875" bestFit="1" customWidth="1"/>
    <col min="184" max="185" width="5.875" bestFit="1" customWidth="1"/>
    <col min="186" max="186" width="4.875" bestFit="1" customWidth="1"/>
    <col min="187" max="189" width="5.875" bestFit="1" customWidth="1"/>
    <col min="190" max="190" width="4.875" bestFit="1" customWidth="1"/>
    <col min="191" max="191" width="5.875" bestFit="1" customWidth="1"/>
    <col min="192" max="192" width="4.875" bestFit="1" customWidth="1"/>
    <col min="193" max="197" width="5.875" bestFit="1" customWidth="1"/>
    <col min="198" max="198" width="4.875" bestFit="1" customWidth="1"/>
    <col min="199" max="199" width="5.875" bestFit="1" customWidth="1"/>
    <col min="200" max="200" width="4.875" bestFit="1" customWidth="1"/>
    <col min="201" max="205" width="5.875" bestFit="1" customWidth="1"/>
    <col min="206" max="206" width="4.875" bestFit="1" customWidth="1"/>
    <col min="207" max="207" width="5.875" bestFit="1" customWidth="1"/>
    <col min="208" max="208" width="4.875" bestFit="1" customWidth="1"/>
    <col min="209" max="210" width="5.875" bestFit="1" customWidth="1"/>
    <col min="211" max="211" width="4.875" bestFit="1" customWidth="1"/>
    <col min="212" max="213" width="5.875" bestFit="1" customWidth="1"/>
    <col min="214" max="214" width="4.875" bestFit="1" customWidth="1"/>
    <col min="215" max="221" width="5.875" bestFit="1" customWidth="1"/>
    <col min="222" max="222" width="3.875" bestFit="1" customWidth="1"/>
    <col min="223" max="224" width="4.875" bestFit="1" customWidth="1"/>
    <col min="225" max="227" width="5.875" bestFit="1" customWidth="1"/>
    <col min="228" max="229" width="4.875" bestFit="1" customWidth="1"/>
    <col min="230" max="231" width="5.875" bestFit="1" customWidth="1"/>
    <col min="232" max="233" width="4.875" bestFit="1" customWidth="1"/>
    <col min="234" max="239" width="5.875" bestFit="1" customWidth="1"/>
    <col min="240" max="240" width="4.875" bestFit="1" customWidth="1"/>
    <col min="241" max="245" width="5.875" bestFit="1" customWidth="1"/>
    <col min="246" max="246" width="4.875" bestFit="1" customWidth="1"/>
    <col min="247" max="247" width="3.875" bestFit="1" customWidth="1"/>
    <col min="248" max="249" width="5.875" bestFit="1" customWidth="1"/>
    <col min="250" max="252" width="4.875" bestFit="1" customWidth="1"/>
    <col min="253" max="253" width="5.875" bestFit="1" customWidth="1"/>
    <col min="254" max="254" width="4.875" bestFit="1" customWidth="1"/>
    <col min="255" max="257" width="5.875" bestFit="1" customWidth="1"/>
    <col min="258" max="258" width="4.875" bestFit="1" customWidth="1"/>
    <col min="259" max="260" width="5.875" bestFit="1" customWidth="1"/>
    <col min="261" max="261" width="4.875" bestFit="1" customWidth="1"/>
    <col min="262" max="263" width="5.875" bestFit="1" customWidth="1"/>
    <col min="264" max="265" width="4.875" bestFit="1" customWidth="1"/>
    <col min="266" max="266" width="5.875" bestFit="1" customWidth="1"/>
    <col min="267" max="267" width="4.875" bestFit="1" customWidth="1"/>
    <col min="268" max="268" width="3.875" bestFit="1" customWidth="1"/>
    <col min="269" max="269" width="5.875" bestFit="1" customWidth="1"/>
    <col min="270" max="271" width="4.875" bestFit="1" customWidth="1"/>
    <col min="272" max="273" width="5.875" bestFit="1" customWidth="1"/>
    <col min="274" max="274" width="4.875" bestFit="1" customWidth="1"/>
    <col min="275" max="275" width="3.875" bestFit="1" customWidth="1"/>
    <col min="276" max="277" width="5.875" bestFit="1" customWidth="1"/>
    <col min="278" max="278" width="4.875" bestFit="1" customWidth="1"/>
    <col min="279" max="281" width="5.875" bestFit="1" customWidth="1"/>
    <col min="282" max="282" width="4.875" bestFit="1" customWidth="1"/>
    <col min="283" max="285" width="5.875" bestFit="1" customWidth="1"/>
    <col min="286" max="286" width="4.875" bestFit="1" customWidth="1"/>
    <col min="287" max="291" width="5.875" bestFit="1" customWidth="1"/>
    <col min="292" max="292" width="4.875" bestFit="1" customWidth="1"/>
    <col min="293" max="296" width="5.875" bestFit="1" customWidth="1"/>
    <col min="297" max="297" width="4.875" bestFit="1" customWidth="1"/>
    <col min="298" max="299" width="5.875" bestFit="1" customWidth="1"/>
    <col min="300" max="300" width="4.875" bestFit="1" customWidth="1"/>
    <col min="301" max="301" width="5.875" bestFit="1" customWidth="1"/>
    <col min="302" max="302" width="3.875" bestFit="1" customWidth="1"/>
    <col min="303" max="307" width="5.875" bestFit="1" customWidth="1"/>
    <col min="308" max="308" width="4.875" bestFit="1" customWidth="1"/>
    <col min="309" max="311" width="5.875" bestFit="1" customWidth="1"/>
    <col min="312" max="312" width="4.875" bestFit="1" customWidth="1"/>
    <col min="313" max="313" width="5.875" bestFit="1" customWidth="1"/>
    <col min="314" max="314" width="4.875" bestFit="1" customWidth="1"/>
    <col min="315" max="315" width="5.875" bestFit="1" customWidth="1"/>
    <col min="316" max="316" width="4.875" bestFit="1" customWidth="1"/>
    <col min="317" max="319" width="5.875" bestFit="1" customWidth="1"/>
    <col min="320" max="320" width="4.875" bestFit="1" customWidth="1"/>
    <col min="321" max="327" width="5.875" bestFit="1" customWidth="1"/>
    <col min="328" max="329" width="4.875" bestFit="1" customWidth="1"/>
    <col min="330" max="330" width="5.875" bestFit="1" customWidth="1"/>
    <col min="331" max="331" width="4.875" bestFit="1" customWidth="1"/>
    <col min="332" max="332" width="5.875" bestFit="1" customWidth="1"/>
    <col min="333" max="333" width="4.875" bestFit="1" customWidth="1"/>
    <col min="334" max="336" width="5.875" bestFit="1" customWidth="1"/>
    <col min="337" max="337" width="4.875" bestFit="1" customWidth="1"/>
    <col min="338" max="338" width="5.875" bestFit="1" customWidth="1"/>
    <col min="339" max="340" width="4.875" bestFit="1" customWidth="1"/>
    <col min="341" max="343" width="5.875" bestFit="1" customWidth="1"/>
    <col min="344" max="344" width="1.875" bestFit="1" customWidth="1"/>
    <col min="345" max="345" width="5.875" bestFit="1" customWidth="1"/>
    <col min="346" max="347" width="4.875" bestFit="1" customWidth="1"/>
    <col min="348" max="349" width="5.875" bestFit="1" customWidth="1"/>
    <col min="350" max="350" width="4.875" bestFit="1" customWidth="1"/>
    <col min="351" max="351" width="5.875" bestFit="1" customWidth="1"/>
    <col min="352" max="352" width="4.875" bestFit="1" customWidth="1"/>
    <col min="353" max="354" width="5.875" bestFit="1" customWidth="1"/>
    <col min="355" max="355" width="3.875" bestFit="1" customWidth="1"/>
    <col min="356" max="356" width="5.875" bestFit="1" customWidth="1"/>
    <col min="357" max="357" width="4.875" bestFit="1" customWidth="1"/>
    <col min="358" max="362" width="5.875" bestFit="1" customWidth="1"/>
    <col min="363" max="363" width="4.875" bestFit="1" customWidth="1"/>
    <col min="364" max="365" width="5.875" bestFit="1" customWidth="1"/>
    <col min="366" max="366" width="4.875" bestFit="1" customWidth="1"/>
    <col min="367" max="367" width="5.875" bestFit="1" customWidth="1"/>
    <col min="368" max="368" width="4.875" bestFit="1" customWidth="1"/>
    <col min="369" max="372" width="5.875" bestFit="1" customWidth="1"/>
    <col min="373" max="373" width="3.875" bestFit="1" customWidth="1"/>
    <col min="374" max="374" width="4.875" bestFit="1" customWidth="1"/>
    <col min="375" max="375" width="5.875" bestFit="1" customWidth="1"/>
    <col min="376" max="377" width="4.875" bestFit="1" customWidth="1"/>
    <col min="378" max="378" width="5.875" bestFit="1" customWidth="1"/>
    <col min="379" max="379" width="4.875" bestFit="1" customWidth="1"/>
    <col min="380" max="380" width="5.875" bestFit="1" customWidth="1"/>
    <col min="381" max="381" width="3.875" bestFit="1" customWidth="1"/>
    <col min="382" max="384" width="5.875" bestFit="1" customWidth="1"/>
    <col min="385" max="387" width="4.875" bestFit="1" customWidth="1"/>
    <col min="388" max="390" width="5.875" bestFit="1" customWidth="1"/>
    <col min="391" max="393" width="4.875" bestFit="1" customWidth="1"/>
    <col min="394" max="394" width="5.875" bestFit="1" customWidth="1"/>
    <col min="395" max="395" width="3.875" bestFit="1" customWidth="1"/>
    <col min="396" max="399" width="5.875" bestFit="1" customWidth="1"/>
    <col min="400" max="400" width="4.875" bestFit="1" customWidth="1"/>
    <col min="401" max="401" width="5.875" bestFit="1" customWidth="1"/>
    <col min="402" max="402" width="4.875" bestFit="1" customWidth="1"/>
    <col min="403" max="403" width="5.875" bestFit="1" customWidth="1"/>
    <col min="404" max="405" width="3.875" bestFit="1" customWidth="1"/>
    <col min="406" max="408" width="4.875" bestFit="1" customWidth="1"/>
    <col min="409" max="409" width="5.875" bestFit="1" customWidth="1"/>
    <col min="410" max="410" width="4.875" bestFit="1" customWidth="1"/>
    <col min="411" max="413" width="5.875" bestFit="1" customWidth="1"/>
    <col min="414" max="414" width="4.875" bestFit="1" customWidth="1"/>
    <col min="415" max="415" width="5.875" bestFit="1" customWidth="1"/>
    <col min="416" max="417" width="4.875" bestFit="1" customWidth="1"/>
    <col min="418" max="418" width="5.875" bestFit="1" customWidth="1"/>
    <col min="419" max="421" width="4.875" bestFit="1" customWidth="1"/>
    <col min="422" max="422" width="5.875" bestFit="1" customWidth="1"/>
    <col min="423" max="423" width="1.875" bestFit="1" customWidth="1"/>
    <col min="424" max="424" width="4.875" bestFit="1" customWidth="1"/>
    <col min="425" max="426" width="5.875" bestFit="1" customWidth="1"/>
    <col min="427" max="428" width="4.875" bestFit="1" customWidth="1"/>
    <col min="429" max="430" width="5.875" bestFit="1" customWidth="1"/>
    <col min="431" max="431" width="4.875" bestFit="1" customWidth="1"/>
    <col min="432" max="432" width="5.875" bestFit="1" customWidth="1"/>
    <col min="433" max="433" width="4.875" bestFit="1" customWidth="1"/>
    <col min="434" max="437" width="5.875" bestFit="1" customWidth="1"/>
    <col min="438" max="439" width="4.875" bestFit="1" customWidth="1"/>
    <col min="440" max="441" width="5.875" bestFit="1" customWidth="1"/>
    <col min="442" max="443" width="4.875" bestFit="1" customWidth="1"/>
    <col min="444" max="445" width="5.875" bestFit="1" customWidth="1"/>
    <col min="446" max="446" width="3.875" bestFit="1" customWidth="1"/>
    <col min="447" max="447" width="5.875" bestFit="1" customWidth="1"/>
    <col min="448" max="448" width="4.875" bestFit="1" customWidth="1"/>
    <col min="449" max="449" width="5.875" bestFit="1" customWidth="1"/>
    <col min="450" max="450" width="4.875" bestFit="1" customWidth="1"/>
    <col min="451" max="451" width="5.875" bestFit="1" customWidth="1"/>
    <col min="452" max="453" width="4.875" bestFit="1" customWidth="1"/>
    <col min="454" max="456" width="5.875" bestFit="1" customWidth="1"/>
    <col min="457" max="457" width="4.875" bestFit="1" customWidth="1"/>
    <col min="458" max="458" width="5.875" bestFit="1" customWidth="1"/>
    <col min="459" max="461" width="4.875" bestFit="1" customWidth="1"/>
    <col min="462" max="462" width="5.875" bestFit="1" customWidth="1"/>
    <col min="463" max="467" width="4.875" bestFit="1" customWidth="1"/>
    <col min="468" max="468" width="5.875" bestFit="1" customWidth="1"/>
    <col min="469" max="469" width="4.875" bestFit="1" customWidth="1"/>
    <col min="470" max="470" width="5.875" bestFit="1" customWidth="1"/>
    <col min="471" max="471" width="3.875" bestFit="1" customWidth="1"/>
    <col min="472" max="472" width="5.875" bestFit="1" customWidth="1"/>
    <col min="473" max="473" width="4.875" bestFit="1" customWidth="1"/>
    <col min="474" max="476" width="5.875" bestFit="1" customWidth="1"/>
    <col min="477" max="477" width="4.875" bestFit="1" customWidth="1"/>
    <col min="478" max="478" width="5.875" bestFit="1" customWidth="1"/>
    <col min="479" max="479" width="4.875" bestFit="1" customWidth="1"/>
    <col min="480" max="480" width="5.875" bestFit="1" customWidth="1"/>
    <col min="481" max="481" width="3.875" bestFit="1" customWidth="1"/>
    <col min="482" max="483" width="4.875" bestFit="1" customWidth="1"/>
    <col min="484" max="486" width="5.875" bestFit="1" customWidth="1"/>
    <col min="487" max="487" width="4.875" bestFit="1" customWidth="1"/>
    <col min="488" max="488" width="3.875" bestFit="1" customWidth="1"/>
    <col min="489" max="489" width="5.875" bestFit="1" customWidth="1"/>
    <col min="490" max="490" width="4.875" bestFit="1" customWidth="1"/>
    <col min="491" max="493" width="5.875" bestFit="1" customWidth="1"/>
    <col min="494" max="494" width="4.875" bestFit="1" customWidth="1"/>
    <col min="495" max="496" width="5.875" bestFit="1" customWidth="1"/>
    <col min="497" max="498" width="3.875" bestFit="1" customWidth="1"/>
    <col min="499" max="502" width="5.875" bestFit="1" customWidth="1"/>
    <col min="503" max="503" width="4.875" bestFit="1" customWidth="1"/>
    <col min="504" max="504" width="5.875" bestFit="1" customWidth="1"/>
    <col min="505" max="505" width="4.875" bestFit="1" customWidth="1"/>
    <col min="506" max="506" width="5.875" bestFit="1" customWidth="1"/>
    <col min="507" max="507" width="4.875" bestFit="1" customWidth="1"/>
    <col min="508" max="508" width="5.875" bestFit="1" customWidth="1"/>
    <col min="509" max="509" width="4.875" bestFit="1" customWidth="1"/>
    <col min="510" max="512" width="5.875" bestFit="1" customWidth="1"/>
    <col min="513" max="513" width="4.875" bestFit="1" customWidth="1"/>
    <col min="514" max="515" width="5.875" bestFit="1" customWidth="1"/>
    <col min="516" max="516" width="4.875" bestFit="1" customWidth="1"/>
    <col min="517" max="517" width="5.875" bestFit="1" customWidth="1"/>
    <col min="518" max="518" width="4.875" bestFit="1" customWidth="1"/>
    <col min="519" max="522" width="5.875" bestFit="1" customWidth="1"/>
    <col min="523" max="523" width="4.875" bestFit="1" customWidth="1"/>
    <col min="524" max="524" width="5.875" bestFit="1" customWidth="1"/>
    <col min="525" max="528" width="4.875" bestFit="1" customWidth="1"/>
    <col min="529" max="529" width="3.875" bestFit="1" customWidth="1"/>
    <col min="530" max="530" width="4.875" bestFit="1" customWidth="1"/>
    <col min="531" max="531" width="5.875" bestFit="1" customWidth="1"/>
    <col min="532" max="534" width="4.875" bestFit="1" customWidth="1"/>
    <col min="535" max="535" width="3.875" bestFit="1" customWidth="1"/>
    <col min="536" max="536" width="5.875" bestFit="1" customWidth="1"/>
    <col min="537" max="538" width="4.875" bestFit="1" customWidth="1"/>
    <col min="539" max="539" width="5.875" bestFit="1" customWidth="1"/>
    <col min="540" max="540" width="4.875" bestFit="1" customWidth="1"/>
    <col min="541" max="542" width="5.875" bestFit="1" customWidth="1"/>
    <col min="543" max="543" width="3.875" bestFit="1" customWidth="1"/>
    <col min="544" max="545" width="5.875" bestFit="1" customWidth="1"/>
    <col min="546" max="546" width="4.875" bestFit="1" customWidth="1"/>
    <col min="547" max="547" width="5.875" bestFit="1" customWidth="1"/>
    <col min="548" max="549" width="4.875" bestFit="1" customWidth="1"/>
    <col min="550" max="550" width="5.875" bestFit="1" customWidth="1"/>
    <col min="551" max="551" width="4.875" bestFit="1" customWidth="1"/>
    <col min="552" max="552" width="5.875" bestFit="1" customWidth="1"/>
    <col min="553" max="553" width="4.875" bestFit="1" customWidth="1"/>
    <col min="554" max="556" width="5.875" bestFit="1" customWidth="1"/>
    <col min="557" max="557" width="4.875" bestFit="1" customWidth="1"/>
    <col min="558" max="558" width="5.875" bestFit="1" customWidth="1"/>
    <col min="559" max="559" width="3.875" bestFit="1" customWidth="1"/>
    <col min="560" max="560" width="4.875" bestFit="1" customWidth="1"/>
    <col min="561" max="562" width="5.875" bestFit="1" customWidth="1"/>
    <col min="563" max="563" width="4.875" bestFit="1" customWidth="1"/>
    <col min="564" max="564" width="5.875" bestFit="1" customWidth="1"/>
    <col min="565" max="566" width="4.875" bestFit="1" customWidth="1"/>
    <col min="567" max="567" width="3.875" bestFit="1" customWidth="1"/>
    <col min="568" max="568" width="5.875" bestFit="1" customWidth="1"/>
    <col min="569" max="569" width="4.875" bestFit="1" customWidth="1"/>
    <col min="570" max="571" width="5.875" bestFit="1" customWidth="1"/>
    <col min="572" max="572" width="4.875" bestFit="1" customWidth="1"/>
    <col min="573" max="573" width="5.875" bestFit="1" customWidth="1"/>
    <col min="574" max="576" width="4.875" bestFit="1" customWidth="1"/>
    <col min="577" max="577" width="5.875" bestFit="1" customWidth="1"/>
    <col min="578" max="578" width="3.875" bestFit="1" customWidth="1"/>
    <col min="579" max="579" width="5.875" bestFit="1" customWidth="1"/>
    <col min="580" max="583" width="4.875" bestFit="1" customWidth="1"/>
    <col min="584" max="585" width="5.875" bestFit="1" customWidth="1"/>
    <col min="586" max="587" width="4.875" bestFit="1" customWidth="1"/>
    <col min="588" max="589" width="5.875" bestFit="1" customWidth="1"/>
    <col min="590" max="590" width="1.875" bestFit="1" customWidth="1"/>
    <col min="591" max="591" width="5.875" bestFit="1" customWidth="1"/>
    <col min="592" max="592" width="4.875" bestFit="1" customWidth="1"/>
    <col min="593" max="593" width="5.875" bestFit="1" customWidth="1"/>
    <col min="594" max="596" width="4.875" bestFit="1" customWidth="1"/>
    <col min="597" max="597" width="5.875" bestFit="1" customWidth="1"/>
    <col min="598" max="598" width="3.875" bestFit="1" customWidth="1"/>
    <col min="599" max="600" width="5.875" bestFit="1" customWidth="1"/>
    <col min="601" max="602" width="4.875" bestFit="1" customWidth="1"/>
    <col min="603" max="604" width="5.875" bestFit="1" customWidth="1"/>
    <col min="605" max="605" width="4.875" bestFit="1" customWidth="1"/>
    <col min="606" max="606" width="5.875" bestFit="1" customWidth="1"/>
    <col min="607" max="607" width="4.875" bestFit="1" customWidth="1"/>
    <col min="608" max="608" width="5.875" bestFit="1" customWidth="1"/>
    <col min="609" max="610" width="4.875" bestFit="1" customWidth="1"/>
    <col min="611" max="611" width="5.875" bestFit="1" customWidth="1"/>
    <col min="612" max="612" width="4.875" bestFit="1" customWidth="1"/>
    <col min="613" max="614" width="5.875" bestFit="1" customWidth="1"/>
    <col min="615" max="615" width="4.875" bestFit="1" customWidth="1"/>
    <col min="616" max="616" width="3.875" bestFit="1" customWidth="1"/>
    <col min="617" max="617" width="5.875" bestFit="1" customWidth="1"/>
    <col min="618" max="618" width="4.875" bestFit="1" customWidth="1"/>
    <col min="619" max="621" width="5.875" bestFit="1" customWidth="1"/>
    <col min="622" max="622" width="4.875" bestFit="1" customWidth="1"/>
    <col min="623" max="623" width="5.875" bestFit="1" customWidth="1"/>
    <col min="624" max="624" width="4.875" bestFit="1" customWidth="1"/>
    <col min="625" max="625" width="5.875" bestFit="1" customWidth="1"/>
    <col min="626" max="626" width="3.875" bestFit="1" customWidth="1"/>
    <col min="627" max="628" width="5.875" bestFit="1" customWidth="1"/>
    <col min="629" max="629" width="4.875" bestFit="1" customWidth="1"/>
    <col min="630" max="630" width="5.875" bestFit="1" customWidth="1"/>
    <col min="631" max="631" width="4.875" bestFit="1" customWidth="1"/>
    <col min="632" max="632" width="5.875" bestFit="1" customWidth="1"/>
    <col min="633" max="633" width="4.875" bestFit="1" customWidth="1"/>
    <col min="634" max="635" width="5.875" bestFit="1" customWidth="1"/>
    <col min="636" max="636" width="4.875" bestFit="1" customWidth="1"/>
    <col min="637" max="637" width="3.875" bestFit="1" customWidth="1"/>
    <col min="638" max="639" width="5.875" bestFit="1" customWidth="1"/>
    <col min="640" max="641" width="4.875" bestFit="1" customWidth="1"/>
    <col min="642" max="643" width="5.875" bestFit="1" customWidth="1"/>
    <col min="644" max="645" width="4.875" bestFit="1" customWidth="1"/>
    <col min="646" max="646" width="5.875" bestFit="1" customWidth="1"/>
    <col min="647" max="648" width="4.875" bestFit="1" customWidth="1"/>
    <col min="649" max="651" width="5.875" bestFit="1" customWidth="1"/>
    <col min="652" max="652" width="3.875" bestFit="1" customWidth="1"/>
    <col min="653" max="653" width="5.875" bestFit="1" customWidth="1"/>
    <col min="654" max="654" width="4.875" bestFit="1" customWidth="1"/>
    <col min="655" max="655" width="5.875" bestFit="1" customWidth="1"/>
    <col min="656" max="657" width="4.875" bestFit="1" customWidth="1"/>
    <col min="658" max="661" width="5.875" bestFit="1" customWidth="1"/>
    <col min="662" max="662" width="4.875" bestFit="1" customWidth="1"/>
    <col min="663" max="665" width="5.875" bestFit="1" customWidth="1"/>
    <col min="666" max="666" width="4.875" bestFit="1" customWidth="1"/>
    <col min="667" max="667" width="5.875" bestFit="1" customWidth="1"/>
    <col min="668" max="668" width="4.875" bestFit="1" customWidth="1"/>
    <col min="669" max="670" width="5.875" bestFit="1" customWidth="1"/>
    <col min="671" max="671" width="4.875" bestFit="1" customWidth="1"/>
    <col min="672" max="672" width="5.875" bestFit="1" customWidth="1"/>
    <col min="673" max="673" width="1.875" bestFit="1" customWidth="1"/>
    <col min="674" max="674" width="5.875" bestFit="1" customWidth="1"/>
    <col min="675" max="675" width="4.875" bestFit="1" customWidth="1"/>
    <col min="676" max="676" width="5.875" bestFit="1" customWidth="1"/>
    <col min="677" max="677" width="4.875" bestFit="1" customWidth="1"/>
    <col min="678" max="678" width="5.875" bestFit="1" customWidth="1"/>
    <col min="679" max="679" width="4.875" bestFit="1" customWidth="1"/>
    <col min="680" max="680" width="5.875" bestFit="1" customWidth="1"/>
    <col min="681" max="683" width="4.875" bestFit="1" customWidth="1"/>
    <col min="684" max="687" width="5.875" bestFit="1" customWidth="1"/>
    <col min="688" max="688" width="4.875" bestFit="1" customWidth="1"/>
    <col min="689" max="689" width="5.875" bestFit="1" customWidth="1"/>
    <col min="690" max="690" width="4.875" bestFit="1" customWidth="1"/>
    <col min="691" max="691" width="5.875" bestFit="1" customWidth="1"/>
    <col min="692" max="692" width="4.875" bestFit="1" customWidth="1"/>
    <col min="693" max="693" width="5.875" bestFit="1" customWidth="1"/>
    <col min="694" max="694" width="4.875" bestFit="1" customWidth="1"/>
    <col min="695" max="695" width="5.875" bestFit="1" customWidth="1"/>
    <col min="696" max="696" width="4.875" bestFit="1" customWidth="1"/>
    <col min="697" max="701" width="5.875" bestFit="1" customWidth="1"/>
    <col min="702" max="702" width="4.875" bestFit="1" customWidth="1"/>
    <col min="703" max="704" width="5.875" bestFit="1" customWidth="1"/>
    <col min="705" max="705" width="3.875" bestFit="1" customWidth="1"/>
    <col min="706" max="707" width="5.875" bestFit="1" customWidth="1"/>
    <col min="708" max="709" width="4.875" bestFit="1" customWidth="1"/>
    <col min="710" max="710" width="5.875" bestFit="1" customWidth="1"/>
    <col min="711" max="713" width="4.875" bestFit="1" customWidth="1"/>
    <col min="714" max="714" width="5.875" bestFit="1" customWidth="1"/>
    <col min="715" max="716" width="4.875" bestFit="1" customWidth="1"/>
    <col min="717" max="724" width="5.875" bestFit="1" customWidth="1"/>
    <col min="725" max="725" width="4.875" bestFit="1" customWidth="1"/>
    <col min="726" max="729" width="5.875" bestFit="1" customWidth="1"/>
    <col min="730" max="730" width="4.875" bestFit="1" customWidth="1"/>
    <col min="731" max="735" width="5.875" bestFit="1" customWidth="1"/>
    <col min="736" max="739" width="4.875" bestFit="1" customWidth="1"/>
    <col min="740" max="740" width="5.875" bestFit="1" customWidth="1"/>
    <col min="741" max="741" width="4.875" bestFit="1" customWidth="1"/>
    <col min="742" max="745" width="5.875" bestFit="1" customWidth="1"/>
    <col min="746" max="746" width="4.875" bestFit="1" customWidth="1"/>
    <col min="747" max="747" width="5.875" bestFit="1" customWidth="1"/>
    <col min="748" max="750" width="4.875" bestFit="1" customWidth="1"/>
    <col min="751" max="751" width="5.875" bestFit="1" customWidth="1"/>
    <col min="752" max="752" width="4.875" bestFit="1" customWidth="1"/>
    <col min="753" max="753" width="5.875" bestFit="1" customWidth="1"/>
    <col min="754" max="755" width="6.875" bestFit="1" customWidth="1"/>
    <col min="756" max="758" width="5.875" bestFit="1" customWidth="1"/>
    <col min="759" max="759" width="6.875" bestFit="1" customWidth="1"/>
    <col min="760" max="760" width="5.875" bestFit="1" customWidth="1"/>
    <col min="761" max="761" width="6.875" bestFit="1" customWidth="1"/>
    <col min="762" max="762" width="4.875" bestFit="1" customWidth="1"/>
    <col min="763" max="763" width="5.875" bestFit="1" customWidth="1"/>
    <col min="764" max="766" width="6.875" bestFit="1" customWidth="1"/>
    <col min="767" max="767" width="5.875" bestFit="1" customWidth="1"/>
    <col min="768" max="769" width="6.875" bestFit="1" customWidth="1"/>
    <col min="770" max="770" width="5.875" bestFit="1" customWidth="1"/>
    <col min="771" max="771" width="6.875" bestFit="1" customWidth="1"/>
    <col min="772" max="772" width="5.875" bestFit="1" customWidth="1"/>
    <col min="773" max="773" width="6.875" bestFit="1" customWidth="1"/>
    <col min="774" max="774" width="4.875" bestFit="1" customWidth="1"/>
    <col min="775" max="776" width="6.875" bestFit="1" customWidth="1"/>
    <col min="777" max="780" width="5.875" bestFit="1" customWidth="1"/>
    <col min="781" max="781" width="6.875" bestFit="1" customWidth="1"/>
    <col min="782" max="782" width="5.875" bestFit="1" customWidth="1"/>
    <col min="783" max="784" width="6.875" bestFit="1" customWidth="1"/>
    <col min="785" max="785" width="5.875" bestFit="1" customWidth="1"/>
    <col min="786" max="786" width="6.875" bestFit="1" customWidth="1"/>
    <col min="787" max="787" width="4.875" bestFit="1" customWidth="1"/>
    <col min="788" max="789" width="6.875" bestFit="1" customWidth="1"/>
    <col min="790" max="790" width="5.875" bestFit="1" customWidth="1"/>
    <col min="791" max="793" width="6.875" bestFit="1" customWidth="1"/>
    <col min="794" max="797" width="5.875" bestFit="1" customWidth="1"/>
    <col min="798" max="798" width="6.875" bestFit="1" customWidth="1"/>
    <col min="799" max="801" width="5.875" bestFit="1" customWidth="1"/>
    <col min="802" max="802" width="6.875" bestFit="1" customWidth="1"/>
    <col min="803" max="803" width="5.875" bestFit="1" customWidth="1"/>
    <col min="804" max="804" width="6.875" bestFit="1" customWidth="1"/>
    <col min="805" max="805" width="5.875" bestFit="1" customWidth="1"/>
    <col min="806" max="806" width="6.875" bestFit="1" customWidth="1"/>
    <col min="807" max="807" width="5.875" bestFit="1" customWidth="1"/>
    <col min="808" max="809" width="6.875" bestFit="1" customWidth="1"/>
    <col min="810" max="810" width="4.875" bestFit="1" customWidth="1"/>
    <col min="811" max="813" width="6.875" bestFit="1" customWidth="1"/>
    <col min="814" max="815" width="5.875" bestFit="1" customWidth="1"/>
    <col min="816" max="816" width="6.875" bestFit="1" customWidth="1"/>
    <col min="817" max="817" width="4.875" bestFit="1" customWidth="1"/>
    <col min="818" max="818" width="5.875" bestFit="1" customWidth="1"/>
    <col min="819" max="819" width="6.875" bestFit="1" customWidth="1"/>
    <col min="820" max="822" width="5.875" bestFit="1" customWidth="1"/>
    <col min="823" max="823" width="6.875" bestFit="1" customWidth="1"/>
    <col min="824" max="825" width="5.875" bestFit="1" customWidth="1"/>
    <col min="826" max="826" width="6.875" bestFit="1" customWidth="1"/>
    <col min="827" max="829" width="5.875" bestFit="1" customWidth="1"/>
    <col min="830" max="830" width="6.875" bestFit="1" customWidth="1"/>
    <col min="831" max="834" width="5.875" bestFit="1" customWidth="1"/>
    <col min="835" max="837" width="6.875" bestFit="1" customWidth="1"/>
    <col min="838" max="838" width="4.875" bestFit="1" customWidth="1"/>
    <col min="839" max="839" width="5.875" bestFit="1" customWidth="1"/>
    <col min="840" max="841" width="6.875" bestFit="1" customWidth="1"/>
    <col min="842" max="843" width="5.875" bestFit="1" customWidth="1"/>
    <col min="844" max="850" width="6.875" bestFit="1" customWidth="1"/>
    <col min="851" max="851" width="5.875" bestFit="1" customWidth="1"/>
    <col min="852" max="852" width="6.875" bestFit="1" customWidth="1"/>
    <col min="853" max="853" width="5.875" bestFit="1" customWidth="1"/>
    <col min="854" max="859" width="6.875" bestFit="1" customWidth="1"/>
    <col min="860" max="864" width="5.875" bestFit="1" customWidth="1"/>
    <col min="865" max="865" width="6.875" bestFit="1" customWidth="1"/>
    <col min="866" max="867" width="5.875" bestFit="1" customWidth="1"/>
    <col min="868" max="868" width="6.875" bestFit="1" customWidth="1"/>
    <col min="869" max="869" width="5.875" bestFit="1" customWidth="1"/>
    <col min="870" max="872" width="6.875" bestFit="1" customWidth="1"/>
    <col min="873" max="873" width="5.875" bestFit="1" customWidth="1"/>
    <col min="874" max="874" width="6.875" bestFit="1" customWidth="1"/>
    <col min="875" max="875" width="5.875" bestFit="1" customWidth="1"/>
    <col min="876" max="877" width="6.875" bestFit="1" customWidth="1"/>
    <col min="878" max="878" width="5.875" bestFit="1" customWidth="1"/>
    <col min="879" max="882" width="6.875" bestFit="1" customWidth="1"/>
    <col min="883" max="884" width="5.875" bestFit="1" customWidth="1"/>
    <col min="885" max="885" width="6.875" bestFit="1" customWidth="1"/>
    <col min="886" max="886" width="4.875" bestFit="1" customWidth="1"/>
    <col min="887" max="888" width="6.875" bestFit="1" customWidth="1"/>
    <col min="889" max="889" width="5.875" bestFit="1" customWidth="1"/>
    <col min="890" max="890" width="6.875" bestFit="1" customWidth="1"/>
    <col min="891" max="897" width="5.875" bestFit="1" customWidth="1"/>
    <col min="898" max="898" width="6.875" bestFit="1" customWidth="1"/>
    <col min="899" max="899" width="5.875" bestFit="1" customWidth="1"/>
    <col min="900" max="900" width="6.875" bestFit="1" customWidth="1"/>
    <col min="901" max="901" width="5.875" bestFit="1" customWidth="1"/>
    <col min="902" max="902" width="6.875" bestFit="1" customWidth="1"/>
    <col min="903" max="903" width="2.875" bestFit="1" customWidth="1"/>
    <col min="904" max="904" width="5.875" bestFit="1" customWidth="1"/>
    <col min="905" max="905" width="6.875" bestFit="1" customWidth="1"/>
    <col min="906" max="907" width="5.875" bestFit="1" customWidth="1"/>
    <col min="908" max="908" width="6.875" bestFit="1" customWidth="1"/>
    <col min="909" max="909" width="5.875" bestFit="1" customWidth="1"/>
    <col min="910" max="912" width="6.875" bestFit="1" customWidth="1"/>
    <col min="913" max="913" width="5.875" bestFit="1" customWidth="1"/>
    <col min="914" max="915" width="6.875" bestFit="1" customWidth="1"/>
    <col min="916" max="916" width="5.875" bestFit="1" customWidth="1"/>
    <col min="917" max="918" width="6.875" bestFit="1" customWidth="1"/>
    <col min="919" max="919" width="5.875" bestFit="1" customWidth="1"/>
    <col min="920" max="921" width="6.875" bestFit="1" customWidth="1"/>
    <col min="922" max="922" width="5.875" bestFit="1" customWidth="1"/>
    <col min="923" max="923" width="6.875" bestFit="1" customWidth="1"/>
    <col min="924" max="924" width="5.875" bestFit="1" customWidth="1"/>
    <col min="925" max="925" width="6.875" bestFit="1" customWidth="1"/>
    <col min="926" max="926" width="4.875" bestFit="1" customWidth="1"/>
    <col min="927" max="930" width="5.875" bestFit="1" customWidth="1"/>
    <col min="931" max="931" width="6.875" bestFit="1" customWidth="1"/>
    <col min="932" max="933" width="5.875" bestFit="1" customWidth="1"/>
    <col min="934" max="935" width="6.875" bestFit="1" customWidth="1"/>
    <col min="936" max="937" width="5.875" bestFit="1" customWidth="1"/>
    <col min="938" max="938" width="6.875" bestFit="1" customWidth="1"/>
    <col min="939" max="939" width="5.875" bestFit="1" customWidth="1"/>
    <col min="940" max="941" width="6.875" bestFit="1" customWidth="1"/>
    <col min="942" max="942" width="5.875" bestFit="1" customWidth="1"/>
    <col min="943" max="945" width="6.875" bestFit="1" customWidth="1"/>
    <col min="946" max="947" width="4.875" bestFit="1" customWidth="1"/>
    <col min="948" max="949" width="6.875" bestFit="1" customWidth="1"/>
    <col min="950" max="950" width="5.875" bestFit="1" customWidth="1"/>
    <col min="951" max="951" width="6.875" bestFit="1" customWidth="1"/>
    <col min="952" max="952" width="4.875" bestFit="1" customWidth="1"/>
    <col min="953" max="953" width="5.875" bestFit="1" customWidth="1"/>
    <col min="954" max="954" width="6.875" bestFit="1" customWidth="1"/>
    <col min="955" max="956" width="5.875" bestFit="1" customWidth="1"/>
    <col min="957" max="957" width="6.875" bestFit="1" customWidth="1"/>
    <col min="958" max="958" width="5.875" bestFit="1" customWidth="1"/>
    <col min="959" max="961" width="6.875" bestFit="1" customWidth="1"/>
    <col min="962" max="962" width="5.875" bestFit="1" customWidth="1"/>
    <col min="963" max="964" width="6.875" bestFit="1" customWidth="1"/>
    <col min="965" max="965" width="5.875" bestFit="1" customWidth="1"/>
    <col min="966" max="966" width="4.875" bestFit="1" customWidth="1"/>
    <col min="967" max="967" width="6.875" bestFit="1" customWidth="1"/>
    <col min="968" max="968" width="5.875" bestFit="1" customWidth="1"/>
    <col min="969" max="969" width="6.875" bestFit="1" customWidth="1"/>
    <col min="970" max="971" width="5.875" bestFit="1" customWidth="1"/>
    <col min="972" max="972" width="6.875" bestFit="1" customWidth="1"/>
    <col min="973" max="973" width="5.875" bestFit="1" customWidth="1"/>
    <col min="974" max="975" width="6.875" bestFit="1" customWidth="1"/>
    <col min="976" max="976" width="2.875" bestFit="1" customWidth="1"/>
    <col min="977" max="977" width="6.875" bestFit="1" customWidth="1"/>
    <col min="978" max="978" width="5.875" bestFit="1" customWidth="1"/>
    <col min="979" max="979" width="6.875" bestFit="1" customWidth="1"/>
    <col min="980" max="983" width="5.875" bestFit="1" customWidth="1"/>
    <col min="984" max="984" width="6.875" bestFit="1" customWidth="1"/>
    <col min="985" max="987" width="5.875" bestFit="1" customWidth="1"/>
    <col min="988" max="988" width="6.875" bestFit="1" customWidth="1"/>
    <col min="989" max="990" width="5.875" bestFit="1" customWidth="1"/>
    <col min="991" max="996" width="6.875" bestFit="1" customWidth="1"/>
    <col min="997" max="997" width="5.875" bestFit="1" customWidth="1"/>
    <col min="998" max="999" width="6.875" bestFit="1" customWidth="1"/>
    <col min="1000" max="1000" width="5.875" bestFit="1" customWidth="1"/>
    <col min="1001" max="1002" width="6.875" bestFit="1" customWidth="1"/>
    <col min="1003" max="1004" width="5.875" bestFit="1" customWidth="1"/>
    <col min="1005" max="1005" width="6.875" bestFit="1" customWidth="1"/>
    <col min="1006" max="1006" width="5.875" bestFit="1" customWidth="1"/>
    <col min="1007" max="1008" width="6.875" bestFit="1" customWidth="1"/>
    <col min="1009" max="1009" width="4.875" bestFit="1" customWidth="1"/>
    <col min="1010" max="1010" width="6.875" bestFit="1" customWidth="1"/>
    <col min="1011" max="1011" width="5.875" bestFit="1" customWidth="1"/>
    <col min="1012" max="1013" width="6.875" bestFit="1" customWidth="1"/>
    <col min="1014" max="1014" width="5.875" bestFit="1" customWidth="1"/>
    <col min="1015" max="1016" width="6.875" bestFit="1" customWidth="1"/>
    <col min="1017" max="1018" width="5.875" bestFit="1" customWidth="1"/>
    <col min="1019" max="1022" width="6.875" bestFit="1" customWidth="1"/>
    <col min="1023" max="1023" width="5.875" bestFit="1" customWidth="1"/>
    <col min="1024" max="1024" width="6.875" bestFit="1" customWidth="1"/>
    <col min="1025" max="1025" width="5.875" bestFit="1" customWidth="1"/>
    <col min="1026" max="1026" width="6.875" bestFit="1" customWidth="1"/>
    <col min="1027" max="1028" width="5.875" bestFit="1" customWidth="1"/>
    <col min="1029" max="1029" width="6.875" bestFit="1" customWidth="1"/>
    <col min="1030" max="1030" width="5.875" bestFit="1" customWidth="1"/>
    <col min="1031" max="1031" width="6.875" bestFit="1" customWidth="1"/>
    <col min="1032" max="1032" width="5.875" bestFit="1" customWidth="1"/>
    <col min="1033" max="1035" width="6.875" bestFit="1" customWidth="1"/>
    <col min="1036" max="1036" width="5.875" bestFit="1" customWidth="1"/>
    <col min="1037" max="1037" width="6.875" bestFit="1" customWidth="1"/>
    <col min="1038" max="1038" width="5.875" bestFit="1" customWidth="1"/>
    <col min="1039" max="1039" width="6.875" bestFit="1" customWidth="1"/>
    <col min="1040" max="1041" width="5.875" bestFit="1" customWidth="1"/>
    <col min="1042" max="1042" width="6.875" bestFit="1" customWidth="1"/>
    <col min="1043" max="1043" width="4.875" bestFit="1" customWidth="1"/>
    <col min="1044" max="1044" width="6.875" bestFit="1" customWidth="1"/>
    <col min="1045" max="1045" width="5.875" bestFit="1" customWidth="1"/>
    <col min="1046" max="1046" width="6.875" bestFit="1" customWidth="1"/>
    <col min="1047" max="1049" width="5.875" bestFit="1" customWidth="1"/>
    <col min="1050" max="1050" width="6.875" bestFit="1" customWidth="1"/>
    <col min="1051" max="1051" width="2.875" bestFit="1" customWidth="1"/>
    <col min="1052" max="1054" width="6.875" bestFit="1" customWidth="1"/>
    <col min="1055" max="1057" width="5.875" bestFit="1" customWidth="1"/>
    <col min="1058" max="1060" width="6.875" bestFit="1" customWidth="1"/>
    <col min="1061" max="1061" width="5.875" bestFit="1" customWidth="1"/>
    <col min="1062" max="1063" width="6.875" bestFit="1" customWidth="1"/>
    <col min="1064" max="1065" width="5.875" bestFit="1" customWidth="1"/>
    <col min="1066" max="1067" width="4.875" bestFit="1" customWidth="1"/>
    <col min="1068" max="1070" width="6.875" bestFit="1" customWidth="1"/>
    <col min="1071" max="1072" width="5.875" bestFit="1" customWidth="1"/>
    <col min="1073" max="1074" width="6.875" bestFit="1" customWidth="1"/>
    <col min="1075" max="1075" width="5.875" bestFit="1" customWidth="1"/>
    <col min="1076" max="1079" width="6.875" bestFit="1" customWidth="1"/>
    <col min="1080" max="1080" width="4.875" bestFit="1" customWidth="1"/>
    <col min="1081" max="1082" width="6.875" bestFit="1" customWidth="1"/>
    <col min="1083" max="1086" width="5.875" bestFit="1" customWidth="1"/>
    <col min="1087" max="1087" width="6.875" bestFit="1" customWidth="1"/>
    <col min="1088" max="1090" width="5.875" bestFit="1" customWidth="1"/>
    <col min="1091" max="1092" width="6.875" bestFit="1" customWidth="1"/>
    <col min="1093" max="1093" width="4.875" bestFit="1" customWidth="1"/>
    <col min="1094" max="1094" width="5.875" bestFit="1" customWidth="1"/>
    <col min="1095" max="1095" width="6.875" bestFit="1" customWidth="1"/>
    <col min="1096" max="1096" width="5.875" bestFit="1" customWidth="1"/>
    <col min="1097" max="1098" width="4.875" bestFit="1" customWidth="1"/>
    <col min="1099" max="1103" width="5.875" bestFit="1" customWidth="1"/>
    <col min="1104" max="1104" width="4.875" bestFit="1" customWidth="1"/>
    <col min="1105" max="1105" width="5.875" bestFit="1" customWidth="1"/>
    <col min="1106" max="1106" width="6.875" bestFit="1" customWidth="1"/>
    <col min="1107" max="1109" width="5.875" bestFit="1" customWidth="1"/>
    <col min="1110" max="1110" width="4.875" bestFit="1" customWidth="1"/>
    <col min="1111" max="1112" width="5.875" bestFit="1" customWidth="1"/>
    <col min="1113" max="1114" width="6.875" bestFit="1" customWidth="1"/>
    <col min="1115" max="1116" width="5.875" bestFit="1" customWidth="1"/>
    <col min="1117" max="1118" width="6.875" bestFit="1" customWidth="1"/>
    <col min="1119" max="1120" width="5.875" bestFit="1" customWidth="1"/>
    <col min="1121" max="1121" width="2.875" bestFit="1" customWidth="1"/>
    <col min="1122" max="1122" width="6.875" bestFit="1" customWidth="1"/>
    <col min="1123" max="1123" width="5.875" bestFit="1" customWidth="1"/>
    <col min="1124" max="1125" width="6.875" bestFit="1" customWidth="1"/>
    <col min="1126" max="1127" width="5.875" bestFit="1" customWidth="1"/>
    <col min="1128" max="1128" width="6.875" bestFit="1" customWidth="1"/>
    <col min="1129" max="1129" width="5.875" bestFit="1" customWidth="1"/>
    <col min="1130" max="1131" width="6.875" bestFit="1" customWidth="1"/>
    <col min="1132" max="1132" width="5.875" bestFit="1" customWidth="1"/>
    <col min="1133" max="1136" width="6.875" bestFit="1" customWidth="1"/>
    <col min="1137" max="1141" width="5.875" bestFit="1" customWidth="1"/>
    <col min="1142" max="1142" width="6.875" bestFit="1" customWidth="1"/>
    <col min="1143" max="1143" width="4.875" bestFit="1" customWidth="1"/>
    <col min="1144" max="1144" width="5.875" bestFit="1" customWidth="1"/>
    <col min="1145" max="1145" width="6.875" bestFit="1" customWidth="1"/>
    <col min="1146" max="1147" width="5.875" bestFit="1" customWidth="1"/>
    <col min="1148" max="1148" width="6.875" bestFit="1" customWidth="1"/>
    <col min="1149" max="1150" width="5.875" bestFit="1" customWidth="1"/>
    <col min="1151" max="1151" width="6.875" bestFit="1" customWidth="1"/>
    <col min="1152" max="1152" width="5.875" bestFit="1" customWidth="1"/>
    <col min="1153" max="1153" width="6.875" bestFit="1" customWidth="1"/>
    <col min="1154" max="1155" width="5.875" bestFit="1" customWidth="1"/>
    <col min="1156" max="1156" width="6.875" bestFit="1" customWidth="1"/>
    <col min="1157" max="1157" width="5.875" bestFit="1" customWidth="1"/>
    <col min="1158" max="1158" width="6.875" bestFit="1" customWidth="1"/>
    <col min="1159" max="1159" width="4.875" bestFit="1" customWidth="1"/>
    <col min="1160" max="1161" width="6.875" bestFit="1" customWidth="1"/>
    <col min="1162" max="1162" width="5.875" bestFit="1" customWidth="1"/>
    <col min="1163" max="1163" width="6.875" bestFit="1" customWidth="1"/>
    <col min="1164" max="1164" width="4.875" bestFit="1" customWidth="1"/>
    <col min="1165" max="1165" width="6.875" bestFit="1" customWidth="1"/>
    <col min="1166" max="1168" width="5.875" bestFit="1" customWidth="1"/>
    <col min="1169" max="1169" width="4.875" bestFit="1" customWidth="1"/>
    <col min="1170" max="1170" width="6.875" bestFit="1" customWidth="1"/>
    <col min="1171" max="1172" width="5.875" bestFit="1" customWidth="1"/>
    <col min="1173" max="1173" width="6.875" bestFit="1" customWidth="1"/>
    <col min="1174" max="1176" width="5.875" bestFit="1" customWidth="1"/>
    <col min="1177" max="1177" width="6.875" bestFit="1" customWidth="1"/>
    <col min="1178" max="1179" width="5.875" bestFit="1" customWidth="1"/>
    <col min="1180" max="1182" width="6.875" bestFit="1" customWidth="1"/>
    <col min="1183" max="1183" width="2.875" bestFit="1" customWidth="1"/>
    <col min="1184" max="1185" width="5.875" bestFit="1" customWidth="1"/>
    <col min="1186" max="1187" width="6.875" bestFit="1" customWidth="1"/>
    <col min="1188" max="1188" width="5.875" bestFit="1" customWidth="1"/>
    <col min="1189" max="1189" width="6.875" bestFit="1" customWidth="1"/>
    <col min="1190" max="1190" width="5.875" bestFit="1" customWidth="1"/>
    <col min="1191" max="1194" width="6.875" bestFit="1" customWidth="1"/>
    <col min="1195" max="1195" width="4.875" bestFit="1" customWidth="1"/>
    <col min="1196" max="1196" width="6.875" bestFit="1" customWidth="1"/>
    <col min="1197" max="1198" width="5.875" bestFit="1" customWidth="1"/>
    <col min="1199" max="1199" width="6.875" bestFit="1" customWidth="1"/>
    <col min="1200" max="1200" width="5.875" bestFit="1" customWidth="1"/>
    <col min="1201" max="1201" width="6.875" bestFit="1" customWidth="1"/>
    <col min="1202" max="1205" width="5.875" bestFit="1" customWidth="1"/>
    <col min="1206" max="1206" width="6.875" bestFit="1" customWidth="1"/>
    <col min="1207" max="1207" width="4.875" bestFit="1" customWidth="1"/>
    <col min="1208" max="1208" width="6.875" bestFit="1" customWidth="1"/>
    <col min="1209" max="1209" width="5.875" bestFit="1" customWidth="1"/>
    <col min="1210" max="1211" width="6.875" bestFit="1" customWidth="1"/>
    <col min="1212" max="1216" width="5.875" bestFit="1" customWidth="1"/>
    <col min="1217" max="1217" width="6.875" bestFit="1" customWidth="1"/>
    <col min="1218" max="1218" width="5.875" bestFit="1" customWidth="1"/>
    <col min="1219" max="1220" width="6.875" bestFit="1" customWidth="1"/>
    <col min="1221" max="1223" width="5.875" bestFit="1" customWidth="1"/>
    <col min="1224" max="1226" width="6.875" bestFit="1" customWidth="1"/>
    <col min="1227" max="1227" width="5.875" bestFit="1" customWidth="1"/>
    <col min="1228" max="1231" width="6.875" bestFit="1" customWidth="1"/>
    <col min="1232" max="1232" width="4.875" bestFit="1" customWidth="1"/>
    <col min="1233" max="1236" width="5.875" bestFit="1" customWidth="1"/>
    <col min="1237" max="1237" width="2.875" bestFit="1" customWidth="1"/>
    <col min="1238" max="1238" width="6.875" bestFit="1" customWidth="1"/>
    <col min="1239" max="1240" width="5.875" bestFit="1" customWidth="1"/>
    <col min="1241" max="1241" width="6.875" bestFit="1" customWidth="1"/>
    <col min="1242" max="1244" width="5.875" bestFit="1" customWidth="1"/>
    <col min="1245" max="1246" width="6.875" bestFit="1" customWidth="1"/>
    <col min="1247" max="1249" width="5.875" bestFit="1" customWidth="1"/>
    <col min="1250" max="1250" width="6.875" bestFit="1" customWidth="1"/>
    <col min="1251" max="1251" width="5.875" bestFit="1" customWidth="1"/>
    <col min="1252" max="1252" width="4.875" bestFit="1" customWidth="1"/>
    <col min="1253" max="1259" width="5.875" bestFit="1" customWidth="1"/>
    <col min="1260" max="1260" width="6.875" bestFit="1" customWidth="1"/>
    <col min="1261" max="1262" width="5.875" bestFit="1" customWidth="1"/>
    <col min="1263" max="1263" width="6.875" bestFit="1" customWidth="1"/>
    <col min="1264" max="1265" width="5.875" bestFit="1" customWidth="1"/>
    <col min="1266" max="1266" width="6.875" bestFit="1" customWidth="1"/>
    <col min="1267" max="1267" width="5.875" bestFit="1" customWidth="1"/>
    <col min="1268" max="1270" width="6.875" bestFit="1" customWidth="1"/>
    <col min="1271" max="1271" width="5.875" bestFit="1" customWidth="1"/>
    <col min="1272" max="1272" width="6.875" bestFit="1" customWidth="1"/>
    <col min="1273" max="1274" width="5.875" bestFit="1" customWidth="1"/>
    <col min="1275" max="1275" width="6.875" bestFit="1" customWidth="1"/>
    <col min="1276" max="1276" width="5.875" bestFit="1" customWidth="1"/>
    <col min="1277" max="1277" width="6.875" bestFit="1" customWidth="1"/>
    <col min="1278" max="1278" width="5.875" bestFit="1" customWidth="1"/>
    <col min="1279" max="1279" width="4.875" bestFit="1" customWidth="1"/>
    <col min="1280" max="1282" width="6.875" bestFit="1" customWidth="1"/>
    <col min="1283" max="1286" width="5.875" bestFit="1" customWidth="1"/>
    <col min="1287" max="1287" width="2.875" bestFit="1" customWidth="1"/>
    <col min="1288" max="1288" width="5.875" bestFit="1" customWidth="1"/>
    <col min="1289" max="1289" width="6.875" bestFit="1" customWidth="1"/>
    <col min="1290" max="1290" width="5.875" bestFit="1" customWidth="1"/>
    <col min="1291" max="1291" width="6.875" bestFit="1" customWidth="1"/>
    <col min="1292" max="1292" width="5.875" bestFit="1" customWidth="1"/>
    <col min="1293" max="1293" width="6.875" bestFit="1" customWidth="1"/>
    <col min="1294" max="1294" width="4.875" bestFit="1" customWidth="1"/>
    <col min="1295" max="1296" width="5.875" bestFit="1" customWidth="1"/>
    <col min="1297" max="1298" width="6.875" bestFit="1" customWidth="1"/>
    <col min="1299" max="1299" width="5.875" bestFit="1" customWidth="1"/>
    <col min="1300" max="1301" width="6.875" bestFit="1" customWidth="1"/>
    <col min="1302" max="1302" width="5.875" bestFit="1" customWidth="1"/>
    <col min="1303" max="1308" width="6.875" bestFit="1" customWidth="1"/>
    <col min="1309" max="1309" width="5.875" bestFit="1" customWidth="1"/>
    <col min="1310" max="1310" width="6.875" bestFit="1" customWidth="1"/>
    <col min="1311" max="1311" width="5.875" bestFit="1" customWidth="1"/>
    <col min="1312" max="1315" width="6.875" bestFit="1" customWidth="1"/>
    <col min="1316" max="1316" width="5.875" bestFit="1" customWidth="1"/>
    <col min="1317" max="1317" width="6.875" bestFit="1" customWidth="1"/>
    <col min="1318" max="1318" width="5.875" bestFit="1" customWidth="1"/>
    <col min="1319" max="1319" width="6.875" bestFit="1" customWidth="1"/>
    <col min="1320" max="1320" width="5.875" bestFit="1" customWidth="1"/>
    <col min="1321" max="1324" width="6.875" bestFit="1" customWidth="1"/>
    <col min="1325" max="1326" width="5.875" bestFit="1" customWidth="1"/>
    <col min="1327" max="1327" width="6.875" bestFit="1" customWidth="1"/>
    <col min="1328" max="1328" width="4.875" bestFit="1" customWidth="1"/>
    <col min="1329" max="1329" width="6.875" bestFit="1" customWidth="1"/>
    <col min="1330" max="1333" width="5.875" bestFit="1" customWidth="1"/>
    <col min="1334" max="1335" width="6.875" bestFit="1" customWidth="1"/>
    <col min="1336" max="1336" width="4.875" bestFit="1" customWidth="1"/>
    <col min="1337" max="1337" width="5.875" bestFit="1" customWidth="1"/>
    <col min="1338" max="1338" width="6.875" bestFit="1" customWidth="1"/>
    <col min="1339" max="1342" width="5.875" bestFit="1" customWidth="1"/>
    <col min="1343" max="1343" width="2.875" bestFit="1" customWidth="1"/>
    <col min="1344" max="1344" width="6.875" bestFit="1" customWidth="1"/>
    <col min="1345" max="1348" width="5.875" bestFit="1" customWidth="1"/>
    <col min="1349" max="1351" width="6.875" bestFit="1" customWidth="1"/>
    <col min="1352" max="1352" width="5.875" bestFit="1" customWidth="1"/>
    <col min="1353" max="1357" width="6.875" bestFit="1" customWidth="1"/>
    <col min="1358" max="1358" width="4.875" bestFit="1" customWidth="1"/>
    <col min="1359" max="1359" width="6.875" bestFit="1" customWidth="1"/>
    <col min="1360" max="1361" width="5.875" bestFit="1" customWidth="1"/>
    <col min="1362" max="1362" width="4.875" bestFit="1" customWidth="1"/>
    <col min="1363" max="1363" width="6.875" bestFit="1" customWidth="1"/>
    <col min="1364" max="1364" width="5.875" bestFit="1" customWidth="1"/>
    <col min="1365" max="1365" width="6.875" bestFit="1" customWidth="1"/>
    <col min="1366" max="1367" width="5.875" bestFit="1" customWidth="1"/>
    <col min="1368" max="1368" width="6.875" bestFit="1" customWidth="1"/>
    <col min="1369" max="1370" width="5.875" bestFit="1" customWidth="1"/>
    <col min="1371" max="1371" width="6.875" bestFit="1" customWidth="1"/>
    <col min="1372" max="1372" width="4.875" bestFit="1" customWidth="1"/>
    <col min="1373" max="1374" width="6.875" bestFit="1" customWidth="1"/>
    <col min="1375" max="1376" width="5.875" bestFit="1" customWidth="1"/>
    <col min="1377" max="1377" width="6.875" bestFit="1" customWidth="1"/>
    <col min="1378" max="1378" width="5.875" bestFit="1" customWidth="1"/>
    <col min="1379" max="1379" width="6.875" bestFit="1" customWidth="1"/>
    <col min="1380" max="1380" width="5.875" bestFit="1" customWidth="1"/>
    <col min="1381" max="1381" width="6.875" bestFit="1" customWidth="1"/>
    <col min="1382" max="1382" width="4.875" bestFit="1" customWidth="1"/>
    <col min="1383" max="1383" width="6.875" bestFit="1" customWidth="1"/>
    <col min="1384" max="1385" width="5.875" bestFit="1" customWidth="1"/>
    <col min="1386" max="1386" width="6.875" bestFit="1" customWidth="1"/>
    <col min="1387" max="1387" width="5.875" bestFit="1" customWidth="1"/>
    <col min="1388" max="1388" width="4.875" bestFit="1" customWidth="1"/>
    <col min="1389" max="1390" width="5.875" bestFit="1" customWidth="1"/>
    <col min="1391" max="1391" width="6.875" bestFit="1" customWidth="1"/>
    <col min="1392" max="1392" width="5.875" bestFit="1" customWidth="1"/>
    <col min="1393" max="1393" width="6.875" bestFit="1" customWidth="1"/>
    <col min="1394" max="1395" width="5.875" bestFit="1" customWidth="1"/>
    <col min="1396" max="1396" width="2.875" bestFit="1" customWidth="1"/>
    <col min="1397" max="1398" width="6.875" bestFit="1" customWidth="1"/>
    <col min="1399" max="1399" width="5.875" bestFit="1" customWidth="1"/>
    <col min="1400" max="1400" width="6.875" bestFit="1" customWidth="1"/>
    <col min="1401" max="1401" width="5.875" bestFit="1" customWidth="1"/>
    <col min="1402" max="1402" width="6.875" bestFit="1" customWidth="1"/>
    <col min="1403" max="1403" width="4.875" bestFit="1" customWidth="1"/>
    <col min="1404" max="1404" width="6.875" bestFit="1" customWidth="1"/>
    <col min="1405" max="1405" width="5.875" bestFit="1" customWidth="1"/>
    <col min="1406" max="1406" width="6.875" bestFit="1" customWidth="1"/>
    <col min="1407" max="1408" width="5.875" bestFit="1" customWidth="1"/>
    <col min="1409" max="1410" width="6.875" bestFit="1" customWidth="1"/>
    <col min="1411" max="1413" width="5.875" bestFit="1" customWidth="1"/>
    <col min="1414" max="1414" width="6.875" bestFit="1" customWidth="1"/>
    <col min="1415" max="1415" width="5.875" bestFit="1" customWidth="1"/>
    <col min="1416" max="1417" width="6.875" bestFit="1" customWidth="1"/>
    <col min="1418" max="1419" width="5.875" bestFit="1" customWidth="1"/>
    <col min="1420" max="1420" width="6.875" bestFit="1" customWidth="1"/>
    <col min="1421" max="1421" width="5.875" bestFit="1" customWidth="1"/>
    <col min="1422" max="1422" width="6.875" bestFit="1" customWidth="1"/>
    <col min="1423" max="1423" width="5.875" bestFit="1" customWidth="1"/>
    <col min="1424" max="1424" width="6.875" bestFit="1" customWidth="1"/>
    <col min="1425" max="1427" width="5.875" bestFit="1" customWidth="1"/>
    <col min="1428" max="1428" width="6.875" bestFit="1" customWidth="1"/>
    <col min="1429" max="1430" width="4.875" bestFit="1" customWidth="1"/>
    <col min="1431" max="1431" width="6.875" bestFit="1" customWidth="1"/>
    <col min="1432" max="1432" width="5.875" bestFit="1" customWidth="1"/>
    <col min="1433" max="1437" width="6.875" bestFit="1" customWidth="1"/>
    <col min="1438" max="1438" width="4.875" bestFit="1" customWidth="1"/>
    <col min="1439" max="1440" width="6.875" bestFit="1" customWidth="1"/>
    <col min="1441" max="1441" width="5.875" bestFit="1" customWidth="1"/>
    <col min="1442" max="1442" width="6.875" bestFit="1" customWidth="1"/>
    <col min="1443" max="1444" width="5.875" bestFit="1" customWidth="1"/>
    <col min="1445" max="1445" width="4.875" bestFit="1" customWidth="1"/>
    <col min="1446" max="1447" width="6.875" bestFit="1" customWidth="1"/>
    <col min="1448" max="1448" width="5.875" bestFit="1" customWidth="1"/>
    <col min="1449" max="1449" width="6.875" bestFit="1" customWidth="1"/>
    <col min="1450" max="1451" width="5.875" bestFit="1" customWidth="1"/>
    <col min="1452" max="1452" width="6.875" bestFit="1" customWidth="1"/>
    <col min="1453" max="1453" width="2.875" bestFit="1" customWidth="1"/>
    <col min="1454" max="1454" width="6.875" bestFit="1" customWidth="1"/>
    <col min="1455" max="1455" width="5.875" bestFit="1" customWidth="1"/>
    <col min="1456" max="1457" width="6.875" bestFit="1" customWidth="1"/>
    <col min="1458" max="1458" width="4.875" bestFit="1" customWidth="1"/>
    <col min="1459" max="1459" width="6.875" bestFit="1" customWidth="1"/>
    <col min="1460" max="1461" width="5.875" bestFit="1" customWidth="1"/>
    <col min="1462" max="1462" width="6.875" bestFit="1" customWidth="1"/>
    <col min="1463" max="1463" width="4.875" bestFit="1" customWidth="1"/>
    <col min="1464" max="1465" width="6.875" bestFit="1" customWidth="1"/>
    <col min="1466" max="1467" width="5.875" bestFit="1" customWidth="1"/>
    <col min="1468" max="1468" width="6.875" bestFit="1" customWidth="1"/>
    <col min="1469" max="1470" width="5.875" bestFit="1" customWidth="1"/>
    <col min="1471" max="1471" width="6.875" bestFit="1" customWidth="1"/>
    <col min="1472" max="1472" width="4.875" bestFit="1" customWidth="1"/>
    <col min="1473" max="1473" width="5.875" bestFit="1" customWidth="1"/>
    <col min="1474" max="1474" width="6.875" bestFit="1" customWidth="1"/>
    <col min="1475" max="1475" width="5.875" bestFit="1" customWidth="1"/>
    <col min="1476" max="1476" width="6.875" bestFit="1" customWidth="1"/>
    <col min="1477" max="1477" width="4.875" bestFit="1" customWidth="1"/>
    <col min="1478" max="1478" width="6.875" bestFit="1" customWidth="1"/>
    <col min="1479" max="1479" width="5.875" bestFit="1" customWidth="1"/>
    <col min="1480" max="1481" width="6.875" bestFit="1" customWidth="1"/>
    <col min="1482" max="1482" width="4.875" bestFit="1" customWidth="1"/>
    <col min="1483" max="1483" width="6.875" bestFit="1" customWidth="1"/>
    <col min="1484" max="1485" width="5.875" bestFit="1" customWidth="1"/>
    <col min="1486" max="1488" width="6.875" bestFit="1" customWidth="1"/>
    <col min="1489" max="1489" width="5.875" bestFit="1" customWidth="1"/>
    <col min="1490" max="1490" width="6.875" bestFit="1" customWidth="1"/>
    <col min="1491" max="1491" width="4.875" bestFit="1" customWidth="1"/>
    <col min="1492" max="1493" width="5.875" bestFit="1" customWidth="1"/>
    <col min="1494" max="1494" width="6.875" bestFit="1" customWidth="1"/>
    <col min="1495" max="1496" width="5.875" bestFit="1" customWidth="1"/>
    <col min="1497" max="1497" width="4.875" bestFit="1" customWidth="1"/>
    <col min="1498" max="1499" width="5.875" bestFit="1" customWidth="1"/>
    <col min="1500" max="1500" width="6.875" bestFit="1" customWidth="1"/>
    <col min="1501" max="1501" width="5.875" bestFit="1" customWidth="1"/>
    <col min="1502" max="1502" width="6.875" bestFit="1" customWidth="1"/>
    <col min="1503" max="1503" width="5.875" bestFit="1" customWidth="1"/>
    <col min="1504" max="1504" width="6.875" bestFit="1" customWidth="1"/>
    <col min="1505" max="1506" width="5.875" bestFit="1" customWidth="1"/>
    <col min="1507" max="1507" width="2.875" bestFit="1" customWidth="1"/>
    <col min="1508" max="1510" width="5.875" bestFit="1" customWidth="1"/>
    <col min="1511" max="1511" width="4.875" bestFit="1" customWidth="1"/>
    <col min="1512" max="1513" width="5.875" bestFit="1" customWidth="1"/>
    <col min="1514" max="1515" width="6.875" bestFit="1" customWidth="1"/>
    <col min="1516" max="1516" width="5.875" bestFit="1" customWidth="1"/>
    <col min="1517" max="1519" width="6.875" bestFit="1" customWidth="1"/>
    <col min="1520" max="1520" width="5.875" bestFit="1" customWidth="1"/>
    <col min="1521" max="1523" width="6.875" bestFit="1" customWidth="1"/>
    <col min="1524" max="1525" width="5.875" bestFit="1" customWidth="1"/>
    <col min="1526" max="1526" width="4.875" bestFit="1" customWidth="1"/>
    <col min="1527" max="1527" width="6.875" bestFit="1" customWidth="1"/>
    <col min="1528" max="1529" width="5.875" bestFit="1" customWidth="1"/>
    <col min="1530" max="1530" width="6.875" bestFit="1" customWidth="1"/>
    <col min="1531" max="1531" width="5.875" bestFit="1" customWidth="1"/>
    <col min="1532" max="1532" width="6.875" bestFit="1" customWidth="1"/>
    <col min="1533" max="1534" width="5.875" bestFit="1" customWidth="1"/>
    <col min="1535" max="1536" width="6.875" bestFit="1" customWidth="1"/>
    <col min="1537" max="1539" width="5.875" bestFit="1" customWidth="1"/>
    <col min="1540" max="1540" width="6.875" bestFit="1" customWidth="1"/>
    <col min="1541" max="1541" width="5.875" bestFit="1" customWidth="1"/>
    <col min="1542" max="1543" width="6.875" bestFit="1" customWidth="1"/>
    <col min="1544" max="1544" width="5.875" bestFit="1" customWidth="1"/>
    <col min="1545" max="1546" width="6.875" bestFit="1" customWidth="1"/>
    <col min="1547" max="1551" width="5.875" bestFit="1" customWidth="1"/>
    <col min="1552" max="1552" width="2.875" bestFit="1" customWidth="1"/>
    <col min="1553" max="1553" width="5.875" bestFit="1" customWidth="1"/>
    <col min="1554" max="1554" width="6.875" bestFit="1" customWidth="1"/>
    <col min="1555" max="1555" width="5.875" bestFit="1" customWidth="1"/>
    <col min="1556" max="1556" width="4.875" bestFit="1" customWidth="1"/>
    <col min="1557" max="1558" width="5.875" bestFit="1" customWidth="1"/>
    <col min="1559" max="1560" width="6.875" bestFit="1" customWidth="1"/>
    <col min="1561" max="1562" width="5.875" bestFit="1" customWidth="1"/>
    <col min="1563" max="1563" width="6.875" bestFit="1" customWidth="1"/>
    <col min="1564" max="1564" width="5.875" bestFit="1" customWidth="1"/>
    <col min="1565" max="1566" width="4.875" bestFit="1" customWidth="1"/>
    <col min="1567" max="1569" width="5.875" bestFit="1" customWidth="1"/>
    <col min="1570" max="1570" width="6.875" bestFit="1" customWidth="1"/>
    <col min="1571" max="1571" width="5.875" bestFit="1" customWidth="1"/>
    <col min="1572" max="1573" width="6.875" bestFit="1" customWidth="1"/>
    <col min="1574" max="1577" width="5.875" bestFit="1" customWidth="1"/>
    <col min="1578" max="1578" width="6.875" bestFit="1" customWidth="1"/>
    <col min="1579" max="1583" width="5.875" bestFit="1" customWidth="1"/>
    <col min="1584" max="1586" width="6.875" bestFit="1" customWidth="1"/>
    <col min="1587" max="1587" width="5.875" bestFit="1" customWidth="1"/>
    <col min="1588" max="1588" width="6.875" bestFit="1" customWidth="1"/>
    <col min="1589" max="1592" width="5.875" bestFit="1" customWidth="1"/>
    <col min="1593" max="1594" width="6.875" bestFit="1" customWidth="1"/>
    <col min="1595" max="1595" width="5.875" bestFit="1" customWidth="1"/>
    <col min="1596" max="1600" width="6.875" bestFit="1" customWidth="1"/>
    <col min="1601" max="1601" width="5.875" bestFit="1" customWidth="1"/>
    <col min="1602" max="1602" width="6.875" bestFit="1" customWidth="1"/>
    <col min="1603" max="1603" width="2.875" bestFit="1" customWidth="1"/>
    <col min="1604" max="1605" width="6.875" bestFit="1" customWidth="1"/>
    <col min="1606" max="1606" width="4.875" bestFit="1" customWidth="1"/>
    <col min="1607" max="1608" width="5.875" bestFit="1" customWidth="1"/>
    <col min="1609" max="1609" width="6.875" bestFit="1" customWidth="1"/>
    <col min="1610" max="1610" width="4.875" bestFit="1" customWidth="1"/>
    <col min="1611" max="1611" width="6.875" bestFit="1" customWidth="1"/>
    <col min="1612" max="1612" width="5.875" bestFit="1" customWidth="1"/>
    <col min="1613" max="1613" width="6.875" bestFit="1" customWidth="1"/>
    <col min="1614" max="1614" width="4.875" bestFit="1" customWidth="1"/>
    <col min="1615" max="1616" width="5.875" bestFit="1" customWidth="1"/>
    <col min="1617" max="1617" width="6.875" bestFit="1" customWidth="1"/>
    <col min="1618" max="1619" width="4.875" bestFit="1" customWidth="1"/>
    <col min="1620" max="1622" width="6.875" bestFit="1" customWidth="1"/>
    <col min="1623" max="1624" width="5.875" bestFit="1" customWidth="1"/>
    <col min="1625" max="1626" width="6.875" bestFit="1" customWidth="1"/>
    <col min="1627" max="1627" width="5.875" bestFit="1" customWidth="1"/>
    <col min="1628" max="1628" width="6.875" bestFit="1" customWidth="1"/>
    <col min="1629" max="1629" width="4.875" bestFit="1" customWidth="1"/>
    <col min="1630" max="1630" width="6.875" bestFit="1" customWidth="1"/>
    <col min="1631" max="1632" width="5.875" bestFit="1" customWidth="1"/>
    <col min="1633" max="1634" width="6.875" bestFit="1" customWidth="1"/>
    <col min="1635" max="1637" width="5.875" bestFit="1" customWidth="1"/>
    <col min="1638" max="1638" width="6.875" bestFit="1" customWidth="1"/>
    <col min="1639" max="1639" width="4.875" bestFit="1" customWidth="1"/>
    <col min="1640" max="1641" width="5.875" bestFit="1" customWidth="1"/>
    <col min="1642" max="1642" width="6.875" bestFit="1" customWidth="1"/>
    <col min="1643" max="1648" width="5.875" bestFit="1" customWidth="1"/>
    <col min="1649" max="1649" width="6.875" bestFit="1" customWidth="1"/>
    <col min="1650" max="1650" width="5.875" bestFit="1" customWidth="1"/>
    <col min="1651" max="1653" width="6.875" bestFit="1" customWidth="1"/>
    <col min="1654" max="1654" width="4.875" bestFit="1" customWidth="1"/>
    <col min="1655" max="1655" width="6.875" bestFit="1" customWidth="1"/>
    <col min="1656" max="1656" width="4.875" bestFit="1" customWidth="1"/>
    <col min="1657" max="1657" width="5.875" bestFit="1" customWidth="1"/>
    <col min="1658" max="1658" width="6.875" bestFit="1" customWidth="1"/>
    <col min="1659" max="1659" width="5.875" bestFit="1" customWidth="1"/>
    <col min="1660" max="1660" width="4.875" bestFit="1" customWidth="1"/>
    <col min="1661" max="1661" width="6.875" bestFit="1" customWidth="1"/>
    <col min="1662" max="1662" width="5.875" bestFit="1" customWidth="1"/>
    <col min="1663" max="1664" width="6.875" bestFit="1" customWidth="1"/>
    <col min="1665" max="1665" width="4.875" bestFit="1" customWidth="1"/>
    <col min="1666" max="1666" width="5.875" bestFit="1" customWidth="1"/>
    <col min="1667" max="1668" width="6.875" bestFit="1" customWidth="1"/>
    <col min="1669" max="1670" width="5.875" bestFit="1" customWidth="1"/>
    <col min="1671" max="1671" width="6.875" bestFit="1" customWidth="1"/>
    <col min="1672" max="1674" width="5.875" bestFit="1" customWidth="1"/>
    <col min="1675" max="1675" width="6.875" bestFit="1" customWidth="1"/>
    <col min="1676" max="1677" width="5.875" bestFit="1" customWidth="1"/>
    <col min="1678" max="1678" width="4.875" bestFit="1" customWidth="1"/>
    <col min="1679" max="1683" width="5.875" bestFit="1" customWidth="1"/>
    <col min="1684" max="1684" width="6.875" bestFit="1" customWidth="1"/>
    <col min="1685" max="1685" width="5.875" bestFit="1" customWidth="1"/>
    <col min="1686" max="1686" width="2.875" bestFit="1" customWidth="1"/>
    <col min="1687" max="1687" width="5.875" bestFit="1" customWidth="1"/>
    <col min="1688" max="1691" width="6.875" bestFit="1" customWidth="1"/>
    <col min="1692" max="1693" width="5.875" bestFit="1" customWidth="1"/>
    <col min="1694" max="1694" width="6.875" bestFit="1" customWidth="1"/>
    <col min="1695" max="1695" width="5.875" bestFit="1" customWidth="1"/>
    <col min="1696" max="1696" width="4.875" bestFit="1" customWidth="1"/>
    <col min="1697" max="1698" width="5.875" bestFit="1" customWidth="1"/>
    <col min="1699" max="1701" width="6.875" bestFit="1" customWidth="1"/>
    <col min="1702" max="1702" width="5.875" bestFit="1" customWidth="1"/>
    <col min="1703" max="1703" width="6.875" bestFit="1" customWidth="1"/>
    <col min="1704" max="1704" width="4.875" bestFit="1" customWidth="1"/>
    <col min="1705" max="1707" width="6.875" bestFit="1" customWidth="1"/>
    <col min="1708" max="1712" width="5.875" bestFit="1" customWidth="1"/>
    <col min="1713" max="1713" width="6.875" bestFit="1" customWidth="1"/>
    <col min="1714" max="1714" width="5.875" bestFit="1" customWidth="1"/>
    <col min="1715" max="1715" width="4.875" bestFit="1" customWidth="1"/>
    <col min="1716" max="1718" width="5.875" bestFit="1" customWidth="1"/>
    <col min="1719" max="1719" width="4.875" bestFit="1" customWidth="1"/>
    <col min="1720" max="1722" width="5.875" bestFit="1" customWidth="1"/>
    <col min="1723" max="1723" width="4.875" bestFit="1" customWidth="1"/>
    <col min="1724" max="1725" width="5.875" bestFit="1" customWidth="1"/>
    <col min="1726" max="1730" width="6.875" bestFit="1" customWidth="1"/>
    <col min="1731" max="1732" width="5.875" bestFit="1" customWidth="1"/>
    <col min="1733" max="1733" width="6.875" bestFit="1" customWidth="1"/>
    <col min="1734" max="1734" width="5.875" bestFit="1" customWidth="1"/>
    <col min="1735" max="1736" width="6.875" bestFit="1" customWidth="1"/>
    <col min="1737" max="1737" width="4.875" bestFit="1" customWidth="1"/>
    <col min="1738" max="1738" width="6.875" bestFit="1" customWidth="1"/>
    <col min="1739" max="1739" width="5.875" bestFit="1" customWidth="1"/>
    <col min="1740" max="1741" width="6.875" bestFit="1" customWidth="1"/>
    <col min="1742" max="1743" width="5.875" bestFit="1" customWidth="1"/>
    <col min="1744" max="1747" width="6.875" bestFit="1" customWidth="1"/>
    <col min="1748" max="1750" width="5.875" bestFit="1" customWidth="1"/>
    <col min="1751" max="1751" width="6.875" bestFit="1" customWidth="1"/>
    <col min="1752" max="1752" width="5.875" bestFit="1" customWidth="1"/>
    <col min="1753" max="1753" width="6.875" bestFit="1" customWidth="1"/>
    <col min="1754" max="1754" width="5.875" bestFit="1" customWidth="1"/>
    <col min="1755" max="1755" width="4.875" bestFit="1" customWidth="1"/>
    <col min="1756" max="1756" width="5.875" bestFit="1" customWidth="1"/>
    <col min="1757" max="1757" width="6.875" bestFit="1" customWidth="1"/>
    <col min="1758" max="1758" width="5.875" bestFit="1" customWidth="1"/>
    <col min="1759" max="1759" width="6.875" bestFit="1" customWidth="1"/>
    <col min="1760" max="1761" width="5.875" bestFit="1" customWidth="1"/>
    <col min="1762" max="1762" width="6.875" bestFit="1" customWidth="1"/>
    <col min="1763" max="1763" width="5.875" bestFit="1" customWidth="1"/>
    <col min="1764" max="1764" width="6.875" bestFit="1" customWidth="1"/>
    <col min="1765" max="1766" width="5.875" bestFit="1" customWidth="1"/>
    <col min="1767" max="1768" width="6.875" bestFit="1" customWidth="1"/>
    <col min="1769" max="1769" width="4.875" bestFit="1" customWidth="1"/>
    <col min="1770" max="1771" width="5.875" bestFit="1" customWidth="1"/>
    <col min="1772" max="1772" width="6.875" bestFit="1" customWidth="1"/>
    <col min="1773" max="1773" width="5.875" bestFit="1" customWidth="1"/>
    <col min="1774" max="1775" width="6.875" bestFit="1" customWidth="1"/>
    <col min="1776" max="1776" width="2.875" bestFit="1" customWidth="1"/>
    <col min="1777" max="1778" width="6.875" bestFit="1" customWidth="1"/>
    <col min="1779" max="1781" width="5.875" bestFit="1" customWidth="1"/>
    <col min="1782" max="1782" width="6.875" bestFit="1" customWidth="1"/>
    <col min="1783" max="1784" width="5.875" bestFit="1" customWidth="1"/>
    <col min="1785" max="1785" width="6.875" bestFit="1" customWidth="1"/>
    <col min="1786" max="1787" width="4.875" bestFit="1" customWidth="1"/>
    <col min="1788" max="1788" width="5.875" bestFit="1" customWidth="1"/>
    <col min="1789" max="1790" width="6.875" bestFit="1" customWidth="1"/>
    <col min="1791" max="1791" width="5.875" bestFit="1" customWidth="1"/>
    <col min="1792" max="1797" width="6.875" bestFit="1" customWidth="1"/>
    <col min="1798" max="1799" width="4.875" bestFit="1" customWidth="1"/>
    <col min="1800" max="1801" width="5.875" bestFit="1" customWidth="1"/>
    <col min="1802" max="1802" width="6.875" bestFit="1" customWidth="1"/>
    <col min="1803" max="1803" width="4.875" bestFit="1" customWidth="1"/>
    <col min="1804" max="1805" width="5.875" bestFit="1" customWidth="1"/>
    <col min="1806" max="1806" width="2.875" bestFit="1" customWidth="1"/>
    <col min="1807" max="1812" width="5.875" bestFit="1" customWidth="1"/>
    <col min="1813" max="1813" width="4.875" bestFit="1" customWidth="1"/>
    <col min="1814" max="1816" width="5.875" bestFit="1" customWidth="1"/>
    <col min="1817" max="1818" width="6.875" bestFit="1" customWidth="1"/>
    <col min="1819" max="1819" width="5.875" bestFit="1" customWidth="1"/>
    <col min="1820" max="1820" width="6.875" bestFit="1" customWidth="1"/>
    <col min="1821" max="1822" width="5.875" bestFit="1" customWidth="1"/>
    <col min="1823" max="1824" width="6.875" bestFit="1" customWidth="1"/>
    <col min="1825" max="1825" width="5.875" bestFit="1" customWidth="1"/>
    <col min="1826" max="1826" width="6.875" bestFit="1" customWidth="1"/>
    <col min="1827" max="1828" width="5.875" bestFit="1" customWidth="1"/>
    <col min="1829" max="1829" width="6.875" bestFit="1" customWidth="1"/>
    <col min="1830" max="1831" width="4.875" bestFit="1" customWidth="1"/>
    <col min="1832" max="1832" width="5.875" bestFit="1" customWidth="1"/>
    <col min="1833" max="1833" width="6.875" bestFit="1" customWidth="1"/>
    <col min="1834" max="1834" width="5.875" bestFit="1" customWidth="1"/>
    <col min="1835" max="1835" width="4.875" bestFit="1" customWidth="1"/>
    <col min="1836" max="1836" width="6.875" bestFit="1" customWidth="1"/>
    <col min="1837" max="1840" width="5.875" bestFit="1" customWidth="1"/>
    <col min="1841" max="1841" width="4.875" bestFit="1" customWidth="1"/>
    <col min="1842" max="1842" width="6.875" bestFit="1" customWidth="1"/>
    <col min="1843" max="1843" width="5.875" bestFit="1" customWidth="1"/>
    <col min="1844" max="1844" width="4.875" bestFit="1" customWidth="1"/>
    <col min="1845" max="1846" width="6.875" bestFit="1" customWidth="1"/>
    <col min="1847" max="1852" width="5.875" bestFit="1" customWidth="1"/>
    <col min="1853" max="1853" width="2.875" bestFit="1" customWidth="1"/>
    <col min="1854" max="1855" width="6.875" bestFit="1" customWidth="1"/>
    <col min="1856" max="1856" width="5.875" bestFit="1" customWidth="1"/>
    <col min="1857" max="1857" width="6.875" bestFit="1" customWidth="1"/>
    <col min="1858" max="1858" width="5.875" bestFit="1" customWidth="1"/>
    <col min="1859" max="1859" width="6.875" bestFit="1" customWidth="1"/>
    <col min="1860" max="1861" width="5.875" bestFit="1" customWidth="1"/>
    <col min="1862" max="1866" width="6.875" bestFit="1" customWidth="1"/>
    <col min="1867" max="1867" width="5.875" bestFit="1" customWidth="1"/>
    <col min="1868" max="1868" width="6.875" bestFit="1" customWidth="1"/>
    <col min="1869" max="1869" width="4.875" bestFit="1" customWidth="1"/>
    <col min="1870" max="1871" width="5.875" bestFit="1" customWidth="1"/>
    <col min="1872" max="1872" width="6.875" bestFit="1" customWidth="1"/>
    <col min="1873" max="1876" width="5.875" bestFit="1" customWidth="1"/>
    <col min="1877" max="1878" width="6.875" bestFit="1" customWidth="1"/>
    <col min="1879" max="1879" width="5.875" bestFit="1" customWidth="1"/>
    <col min="1880" max="1880" width="6.875" bestFit="1" customWidth="1"/>
    <col min="1881" max="1881" width="4.875" bestFit="1" customWidth="1"/>
    <col min="1882" max="1883" width="6.875" bestFit="1" customWidth="1"/>
    <col min="1884" max="1892" width="5.875" bestFit="1" customWidth="1"/>
    <col min="1893" max="1893" width="6.875" bestFit="1" customWidth="1"/>
    <col min="1894" max="1894" width="5.875" bestFit="1" customWidth="1"/>
    <col min="1895" max="1896" width="6.875" bestFit="1" customWidth="1"/>
    <col min="1897" max="1899" width="5.875" bestFit="1" customWidth="1"/>
    <col min="1900" max="1901" width="6.875" bestFit="1" customWidth="1"/>
    <col min="1902" max="1902" width="5.875" bestFit="1" customWidth="1"/>
    <col min="1903" max="1905" width="6.875" bestFit="1" customWidth="1"/>
    <col min="1906" max="1906" width="5.875" bestFit="1" customWidth="1"/>
    <col min="1907" max="1908" width="6.875" bestFit="1" customWidth="1"/>
    <col min="1909" max="1909" width="4.875" bestFit="1" customWidth="1"/>
    <col min="1910" max="1910" width="6.875" bestFit="1" customWidth="1"/>
    <col min="1911" max="1912" width="5.875" bestFit="1" customWidth="1"/>
    <col min="1913" max="1914" width="4.875" bestFit="1" customWidth="1"/>
    <col min="1915" max="1915" width="5.875" bestFit="1" customWidth="1"/>
    <col min="1916" max="1916" width="4.875" bestFit="1" customWidth="1"/>
    <col min="1917" max="1917" width="6.875" bestFit="1" customWidth="1"/>
    <col min="1918" max="1921" width="5.875" bestFit="1" customWidth="1"/>
    <col min="1922" max="1924" width="6.875" bestFit="1" customWidth="1"/>
    <col min="1925" max="1925" width="4.875" bestFit="1" customWidth="1"/>
    <col min="1926" max="1927" width="5.875" bestFit="1" customWidth="1"/>
    <col min="1928" max="1928" width="6.875" bestFit="1" customWidth="1"/>
    <col min="1929" max="1931" width="5.875" bestFit="1" customWidth="1"/>
    <col min="1932" max="1934" width="6.875" bestFit="1" customWidth="1"/>
    <col min="1935" max="1937" width="5.875" bestFit="1" customWidth="1"/>
    <col min="1938" max="1938" width="6.875" bestFit="1" customWidth="1"/>
    <col min="1939" max="1939" width="5.875" bestFit="1" customWidth="1"/>
    <col min="1940" max="1940" width="6.875" bestFit="1" customWidth="1"/>
    <col min="1941" max="1941" width="5.875" bestFit="1" customWidth="1"/>
    <col min="1942" max="1943" width="6.875" bestFit="1" customWidth="1"/>
    <col min="1944" max="1947" width="5.875" bestFit="1" customWidth="1"/>
    <col min="1948" max="1949" width="6.875" bestFit="1" customWidth="1"/>
    <col min="1950" max="1950" width="4.875" bestFit="1" customWidth="1"/>
    <col min="1951" max="1952" width="6.875" bestFit="1" customWidth="1"/>
    <col min="1953" max="1954" width="5.875" bestFit="1" customWidth="1"/>
    <col min="1955" max="1955" width="6.875" bestFit="1" customWidth="1"/>
    <col min="1956" max="1956" width="5.875" bestFit="1" customWidth="1"/>
    <col min="1957" max="1957" width="6.875" bestFit="1" customWidth="1"/>
    <col min="1958" max="1958" width="5.875" bestFit="1" customWidth="1"/>
    <col min="1959" max="1959" width="4.875" bestFit="1" customWidth="1"/>
    <col min="1960" max="1960" width="6.875" bestFit="1" customWidth="1"/>
    <col min="1961" max="1962" width="5.875" bestFit="1" customWidth="1"/>
    <col min="1963" max="1966" width="6.875" bestFit="1" customWidth="1"/>
    <col min="1967" max="1967" width="5.875" bestFit="1" customWidth="1"/>
    <col min="1968" max="1968" width="6.875" bestFit="1" customWidth="1"/>
    <col min="1969" max="1970" width="5.875" bestFit="1" customWidth="1"/>
    <col min="1971" max="1971" width="6.875" bestFit="1" customWidth="1"/>
    <col min="1972" max="1972" width="2.875" bestFit="1" customWidth="1"/>
    <col min="1973" max="1973" width="5.875" bestFit="1" customWidth="1"/>
    <col min="1974" max="1974" width="6.875" bestFit="1" customWidth="1"/>
    <col min="1975" max="1975" width="5.875" bestFit="1" customWidth="1"/>
    <col min="1976" max="1976" width="6.875" bestFit="1" customWidth="1"/>
    <col min="1977" max="1979" width="5.875" bestFit="1" customWidth="1"/>
    <col min="1980" max="1980" width="6.875" bestFit="1" customWidth="1"/>
    <col min="1981" max="1982" width="5.875" bestFit="1" customWidth="1"/>
    <col min="1983" max="1983" width="6.875" bestFit="1" customWidth="1"/>
    <col min="1984" max="1985" width="5.875" bestFit="1" customWidth="1"/>
    <col min="1986" max="1986" width="6.875" bestFit="1" customWidth="1"/>
    <col min="1987" max="1987" width="4.875" bestFit="1" customWidth="1"/>
    <col min="1988" max="1990" width="5.875" bestFit="1" customWidth="1"/>
    <col min="1991" max="1991" width="6.875" bestFit="1" customWidth="1"/>
    <col min="1992" max="1992" width="5.875" bestFit="1" customWidth="1"/>
    <col min="1993" max="1996" width="6.875" bestFit="1" customWidth="1"/>
    <col min="1997" max="2002" width="5.875" bestFit="1" customWidth="1"/>
    <col min="2003" max="2003" width="6.875" bestFit="1" customWidth="1"/>
    <col min="2004" max="2004" width="4.875" bestFit="1" customWidth="1"/>
    <col min="2005" max="2006" width="5.875" bestFit="1" customWidth="1"/>
    <col min="2007" max="2007" width="4.875" bestFit="1" customWidth="1"/>
    <col min="2008" max="2015" width="5.875" bestFit="1" customWidth="1"/>
    <col min="2016" max="2016" width="6.875" bestFit="1" customWidth="1"/>
    <col min="2017" max="2017" width="4.875" bestFit="1" customWidth="1"/>
    <col min="2018" max="2018" width="6.875" bestFit="1" customWidth="1"/>
    <col min="2019" max="2020" width="5.875" bestFit="1" customWidth="1"/>
    <col min="2021" max="2022" width="6.875" bestFit="1" customWidth="1"/>
    <col min="2023" max="2024" width="5.875" bestFit="1" customWidth="1"/>
    <col min="2025" max="2025" width="6.875" bestFit="1" customWidth="1"/>
    <col min="2026" max="2026" width="4.875" bestFit="1" customWidth="1"/>
    <col min="2027" max="2028" width="5.875" bestFit="1" customWidth="1"/>
    <col min="2029" max="2029" width="4.875" bestFit="1" customWidth="1"/>
    <col min="2030" max="2030" width="6.875" bestFit="1" customWidth="1"/>
    <col min="2031" max="2033" width="5.875" bestFit="1" customWidth="1"/>
    <col min="2034" max="2034" width="4.875" bestFit="1" customWidth="1"/>
    <col min="2035" max="2035" width="5.875" bestFit="1" customWidth="1"/>
    <col min="2036" max="2036" width="6.875" bestFit="1" customWidth="1"/>
    <col min="2037" max="2037" width="5.875" bestFit="1" customWidth="1"/>
    <col min="2038" max="2038" width="4.875" bestFit="1" customWidth="1"/>
    <col min="2039" max="2043" width="5.875" bestFit="1" customWidth="1"/>
    <col min="2044" max="2044" width="4.875" bestFit="1" customWidth="1"/>
    <col min="2045" max="2045" width="6.875" bestFit="1" customWidth="1"/>
    <col min="2046" max="2048" width="5.875" bestFit="1" customWidth="1"/>
    <col min="2049" max="2049" width="6.875" bestFit="1" customWidth="1"/>
    <col min="2050" max="2050" width="5.875" bestFit="1" customWidth="1"/>
    <col min="2051" max="2051" width="2.875" bestFit="1" customWidth="1"/>
    <col min="2052" max="2053" width="6.875" bestFit="1" customWidth="1"/>
    <col min="2054" max="2055" width="5.875" bestFit="1" customWidth="1"/>
    <col min="2056" max="2056" width="4.875" bestFit="1" customWidth="1"/>
    <col min="2057" max="2057" width="5.875" bestFit="1" customWidth="1"/>
    <col min="2058" max="2060" width="6.875" bestFit="1" customWidth="1"/>
    <col min="2061" max="2061" width="4.875" bestFit="1" customWidth="1"/>
    <col min="2062" max="2064" width="6.875" bestFit="1" customWidth="1"/>
    <col min="2065" max="2066" width="5.875" bestFit="1" customWidth="1"/>
    <col min="2067" max="2067" width="6.875" bestFit="1" customWidth="1"/>
    <col min="2068" max="2068" width="5.875" bestFit="1" customWidth="1"/>
    <col min="2069" max="2069" width="4.875" bestFit="1" customWidth="1"/>
    <col min="2070" max="2070" width="5.875" bestFit="1" customWidth="1"/>
    <col min="2071" max="2072" width="6.875" bestFit="1" customWidth="1"/>
    <col min="2073" max="2075" width="5.875" bestFit="1" customWidth="1"/>
    <col min="2076" max="2076" width="6.875" bestFit="1" customWidth="1"/>
    <col min="2077" max="2077" width="5.875" bestFit="1" customWidth="1"/>
    <col min="2078" max="2079" width="6.875" bestFit="1" customWidth="1"/>
    <col min="2080" max="2080" width="5.875" bestFit="1" customWidth="1"/>
    <col min="2081" max="2082" width="6.875" bestFit="1" customWidth="1"/>
    <col min="2083" max="2083" width="5.875" bestFit="1" customWidth="1"/>
    <col min="2084" max="2084" width="6.875" bestFit="1" customWidth="1"/>
    <col min="2085" max="2089" width="5.875" bestFit="1" customWidth="1"/>
    <col min="2090" max="2090" width="6.875" bestFit="1" customWidth="1"/>
    <col min="2091" max="2093" width="5.875" bestFit="1" customWidth="1"/>
    <col min="2094" max="2094" width="6.875" bestFit="1" customWidth="1"/>
    <col min="2095" max="2095" width="2.875" bestFit="1" customWidth="1"/>
    <col min="2096" max="2099" width="6.875" bestFit="1" customWidth="1"/>
    <col min="2100" max="2103" width="5.875" bestFit="1" customWidth="1"/>
    <col min="2104" max="2104" width="6.875" bestFit="1" customWidth="1"/>
    <col min="2105" max="2105" width="5.875" bestFit="1" customWidth="1"/>
    <col min="2106" max="2107" width="6.875" bestFit="1" customWidth="1"/>
    <col min="2108" max="2108" width="5.875" bestFit="1" customWidth="1"/>
    <col min="2109" max="2109" width="4.875" bestFit="1" customWidth="1"/>
    <col min="2110" max="2112" width="5.875" bestFit="1" customWidth="1"/>
    <col min="2113" max="2113" width="6.875" bestFit="1" customWidth="1"/>
    <col min="2114" max="2114" width="5.875" bestFit="1" customWidth="1"/>
    <col min="2115" max="2116" width="4.875" bestFit="1" customWidth="1"/>
    <col min="2117" max="2117" width="6.875" bestFit="1" customWidth="1"/>
    <col min="2118" max="2118" width="5.875" bestFit="1" customWidth="1"/>
    <col min="2119" max="2124" width="6.875" bestFit="1" customWidth="1"/>
    <col min="2125" max="2125" width="5.875" bestFit="1" customWidth="1"/>
    <col min="2126" max="2126" width="6.875" bestFit="1" customWidth="1"/>
    <col min="2127" max="2128" width="5.875" bestFit="1" customWidth="1"/>
    <col min="2129" max="2129" width="2.875" bestFit="1" customWidth="1"/>
    <col min="2130" max="2130" width="6.875" bestFit="1" customWidth="1"/>
    <col min="2131" max="2131" width="5.875" bestFit="1" customWidth="1"/>
    <col min="2132" max="2133" width="6.875" bestFit="1" customWidth="1"/>
    <col min="2134" max="2134" width="5.875" bestFit="1" customWidth="1"/>
    <col min="2135" max="2135" width="4.875" bestFit="1" customWidth="1"/>
    <col min="2136" max="2137" width="6.875" bestFit="1" customWidth="1"/>
    <col min="2138" max="2138" width="5.875" bestFit="1" customWidth="1"/>
    <col min="2139" max="2139" width="6.875" bestFit="1" customWidth="1"/>
    <col min="2140" max="2140" width="4.875" bestFit="1" customWidth="1"/>
    <col min="2141" max="2141" width="6.875" bestFit="1" customWidth="1"/>
    <col min="2142" max="2142" width="5.875" bestFit="1" customWidth="1"/>
    <col min="2143" max="2144" width="6.875" bestFit="1" customWidth="1"/>
    <col min="2145" max="2145" width="4.875" bestFit="1" customWidth="1"/>
    <col min="2146" max="2147" width="6.875" bestFit="1" customWidth="1"/>
    <col min="2148" max="2148" width="5.875" bestFit="1" customWidth="1"/>
    <col min="2149" max="2149" width="6.875" bestFit="1" customWidth="1"/>
    <col min="2150" max="2152" width="5.875" bestFit="1" customWidth="1"/>
    <col min="2153" max="2153" width="4.875" bestFit="1" customWidth="1"/>
    <col min="2154" max="2154" width="6.875" bestFit="1" customWidth="1"/>
    <col min="2155" max="2157" width="5.875" bestFit="1" customWidth="1"/>
    <col min="2158" max="2158" width="6.875" bestFit="1" customWidth="1"/>
    <col min="2159" max="2159" width="5.875" bestFit="1" customWidth="1"/>
    <col min="2160" max="2160" width="6.875" bestFit="1" customWidth="1"/>
    <col min="2161" max="2162" width="5.875" bestFit="1" customWidth="1"/>
    <col min="2163" max="2163" width="6.875" bestFit="1" customWidth="1"/>
    <col min="2164" max="2166" width="5.875" bestFit="1" customWidth="1"/>
    <col min="2167" max="2167" width="6.875" bestFit="1" customWidth="1"/>
    <col min="2168" max="2169" width="5.875" bestFit="1" customWidth="1"/>
    <col min="2170" max="2171" width="6.875" bestFit="1" customWidth="1"/>
    <col min="2172" max="2175" width="5.875" bestFit="1" customWidth="1"/>
    <col min="2176" max="2177" width="6.875" bestFit="1" customWidth="1"/>
    <col min="2178" max="2180" width="5.875" bestFit="1" customWidth="1"/>
    <col min="2181" max="2183" width="6.875" bestFit="1" customWidth="1"/>
    <col min="2184" max="2184" width="5.875" bestFit="1" customWidth="1"/>
    <col min="2185" max="2185" width="4.875" bestFit="1" customWidth="1"/>
    <col min="2186" max="2187" width="5.875" bestFit="1" customWidth="1"/>
    <col min="2188" max="2188" width="6.875" bestFit="1" customWidth="1"/>
    <col min="2189" max="2189" width="5.875" bestFit="1" customWidth="1"/>
    <col min="2190" max="2191" width="6.875" bestFit="1" customWidth="1"/>
    <col min="2192" max="2192" width="5.875" bestFit="1" customWidth="1"/>
    <col min="2193" max="2193" width="4.875" bestFit="1" customWidth="1"/>
    <col min="2194" max="2194" width="5.875" bestFit="1" customWidth="1"/>
    <col min="2195" max="2195" width="6.875" bestFit="1" customWidth="1"/>
    <col min="2196" max="2196" width="2.875" bestFit="1" customWidth="1"/>
    <col min="2197" max="2197" width="6.875" bestFit="1" customWidth="1"/>
    <col min="2198" max="2198" width="5.875" bestFit="1" customWidth="1"/>
    <col min="2199" max="2201" width="6.875" bestFit="1" customWidth="1"/>
    <col min="2202" max="2202" width="5.875" bestFit="1" customWidth="1"/>
    <col min="2203" max="2204" width="6.875" bestFit="1" customWidth="1"/>
    <col min="2205" max="2205" width="5.875" bestFit="1" customWidth="1"/>
    <col min="2206" max="2209" width="6.875" bestFit="1" customWidth="1"/>
    <col min="2210" max="2213" width="5.875" bestFit="1" customWidth="1"/>
    <col min="2214" max="2215" width="6.875" bestFit="1" customWidth="1"/>
    <col min="2216" max="2216" width="5.875" bestFit="1" customWidth="1"/>
    <col min="2217" max="2218" width="6.875" bestFit="1" customWidth="1"/>
    <col min="2219" max="2220" width="5.875" bestFit="1" customWidth="1"/>
    <col min="2221" max="2221" width="4.875" bestFit="1" customWidth="1"/>
    <col min="2222" max="2222" width="5.875" bestFit="1" customWidth="1"/>
    <col min="2223" max="2223" width="6.875" bestFit="1" customWidth="1"/>
    <col min="2224" max="2226" width="5.875" bestFit="1" customWidth="1"/>
    <col min="2227" max="2227" width="6.875" bestFit="1" customWidth="1"/>
    <col min="2228" max="2228" width="5.875" bestFit="1" customWidth="1"/>
    <col min="2229" max="2229" width="6.875" bestFit="1" customWidth="1"/>
    <col min="2230" max="2230" width="2.875" bestFit="1" customWidth="1"/>
    <col min="2231" max="2231" width="6.875" bestFit="1" customWidth="1"/>
    <col min="2232" max="2233" width="5.875" bestFit="1" customWidth="1"/>
    <col min="2234" max="2234" width="6.875" bestFit="1" customWidth="1"/>
    <col min="2235" max="2235" width="5.875" bestFit="1" customWidth="1"/>
    <col min="2236" max="2236" width="6.875" bestFit="1" customWidth="1"/>
    <col min="2237" max="2238" width="4.875" bestFit="1" customWidth="1"/>
    <col min="2239" max="2239" width="5.875" bestFit="1" customWidth="1"/>
    <col min="2240" max="2240" width="6.875" bestFit="1" customWidth="1"/>
    <col min="2241" max="2241" width="5.875" bestFit="1" customWidth="1"/>
    <col min="2242" max="2242" width="4.875" bestFit="1" customWidth="1"/>
    <col min="2243" max="2248" width="5.875" bestFit="1" customWidth="1"/>
    <col min="2249" max="2249" width="6.875" bestFit="1" customWidth="1"/>
    <col min="2250" max="2251" width="5.875" bestFit="1" customWidth="1"/>
    <col min="2252" max="2252" width="4.875" bestFit="1" customWidth="1"/>
    <col min="2253" max="2254" width="6.875" bestFit="1" customWidth="1"/>
    <col min="2255" max="2255" width="5.875" bestFit="1" customWidth="1"/>
    <col min="2256" max="2258" width="6.875" bestFit="1" customWidth="1"/>
    <col min="2259" max="2260" width="5.875" bestFit="1" customWidth="1"/>
    <col min="2261" max="2261" width="6.875" bestFit="1" customWidth="1"/>
    <col min="2262" max="2267" width="5.875" bestFit="1" customWidth="1"/>
    <col min="2268" max="2268" width="6.875" bestFit="1" customWidth="1"/>
    <col min="2269" max="2269" width="5.875" bestFit="1" customWidth="1"/>
    <col min="2270" max="2270" width="6.875" bestFit="1" customWidth="1"/>
    <col min="2271" max="2272" width="5.875" bestFit="1" customWidth="1"/>
    <col min="2273" max="2273" width="6.875" bestFit="1" customWidth="1"/>
    <col min="2274" max="2274" width="4.875" bestFit="1" customWidth="1"/>
    <col min="2275" max="2276" width="6.875" bestFit="1" customWidth="1"/>
    <col min="2277" max="2277" width="5.875" bestFit="1" customWidth="1"/>
    <col min="2278" max="2281" width="6.875" bestFit="1" customWidth="1"/>
    <col min="2282" max="2283" width="4.875" bestFit="1" customWidth="1"/>
    <col min="2284" max="2288" width="5.875" bestFit="1" customWidth="1"/>
    <col min="2289" max="2289" width="4.875" bestFit="1" customWidth="1"/>
    <col min="2290" max="2290" width="6.875" bestFit="1" customWidth="1"/>
    <col min="2291" max="2294" width="5.875" bestFit="1" customWidth="1"/>
    <col min="2295" max="2295" width="6.875" bestFit="1" customWidth="1"/>
    <col min="2296" max="2296" width="5.875" bestFit="1" customWidth="1"/>
    <col min="2297" max="2299" width="6.875" bestFit="1" customWidth="1"/>
    <col min="2300" max="2301" width="5.875" bestFit="1" customWidth="1"/>
    <col min="2302" max="2304" width="6.875" bestFit="1" customWidth="1"/>
    <col min="2305" max="2305" width="4.875" bestFit="1" customWidth="1"/>
    <col min="2306" max="2307" width="6.875" bestFit="1" customWidth="1"/>
    <col min="2308" max="2309" width="5.875" bestFit="1" customWidth="1"/>
    <col min="2310" max="2310" width="6.875" bestFit="1" customWidth="1"/>
    <col min="2311" max="2311" width="4.875" bestFit="1" customWidth="1"/>
    <col min="2312" max="2315" width="5.875" bestFit="1" customWidth="1"/>
    <col min="2316" max="2316" width="6.875" bestFit="1" customWidth="1"/>
    <col min="2317" max="2317" width="2.875" bestFit="1" customWidth="1"/>
    <col min="2318" max="2319" width="5.875" bestFit="1" customWidth="1"/>
    <col min="2320" max="2320" width="6.875" bestFit="1" customWidth="1"/>
    <col min="2321" max="2321" width="4.875" bestFit="1" customWidth="1"/>
    <col min="2322" max="2323" width="5.875" bestFit="1" customWidth="1"/>
    <col min="2324" max="2325" width="6.875" bestFit="1" customWidth="1"/>
    <col min="2326" max="2328" width="5.875" bestFit="1" customWidth="1"/>
    <col min="2329" max="2329" width="6.875" bestFit="1" customWidth="1"/>
    <col min="2330" max="2331" width="5.875" bestFit="1" customWidth="1"/>
    <col min="2332" max="2332" width="6.875" bestFit="1" customWidth="1"/>
    <col min="2333" max="2334" width="5.875" bestFit="1" customWidth="1"/>
    <col min="2335" max="2335" width="4.875" bestFit="1" customWidth="1"/>
    <col min="2336" max="2336" width="6.875" bestFit="1" customWidth="1"/>
    <col min="2337" max="2339" width="5.875" bestFit="1" customWidth="1"/>
    <col min="2340" max="2340" width="6.875" bestFit="1" customWidth="1"/>
    <col min="2341" max="2341" width="4.875" bestFit="1" customWidth="1"/>
    <col min="2342" max="2342" width="5.875" bestFit="1" customWidth="1"/>
    <col min="2343" max="2344" width="4.875" bestFit="1" customWidth="1"/>
    <col min="2345" max="2345" width="5.875" bestFit="1" customWidth="1"/>
    <col min="2346" max="2346" width="6.875" bestFit="1" customWidth="1"/>
    <col min="2347" max="2347" width="5.875" bestFit="1" customWidth="1"/>
    <col min="2348" max="2348" width="6.875" bestFit="1" customWidth="1"/>
    <col min="2349" max="2351" width="5.875" bestFit="1" customWidth="1"/>
    <col min="2352" max="2352" width="4.875" bestFit="1" customWidth="1"/>
    <col min="2353" max="2355" width="6.875" bestFit="1" customWidth="1"/>
    <col min="2356" max="2356" width="4.875" bestFit="1" customWidth="1"/>
    <col min="2357" max="2357" width="6.875" bestFit="1" customWidth="1"/>
    <col min="2358" max="2361" width="5.875" bestFit="1" customWidth="1"/>
    <col min="2362" max="2364" width="6.875" bestFit="1" customWidth="1"/>
    <col min="2365" max="2366" width="5.875" bestFit="1" customWidth="1"/>
    <col min="2367" max="2367" width="6.875" bestFit="1" customWidth="1"/>
    <col min="2368" max="2369" width="5.875" bestFit="1" customWidth="1"/>
    <col min="2370" max="2371" width="6.875" bestFit="1" customWidth="1"/>
    <col min="2372" max="2375" width="5.875" bestFit="1" customWidth="1"/>
    <col min="2376" max="2376" width="2.875" bestFit="1" customWidth="1"/>
    <col min="2377" max="2377" width="5.875" bestFit="1" customWidth="1"/>
    <col min="2378" max="2378" width="6.875" bestFit="1" customWidth="1"/>
    <col min="2379" max="2379" width="5.875" bestFit="1" customWidth="1"/>
    <col min="2380" max="2380" width="6.875" bestFit="1" customWidth="1"/>
    <col min="2381" max="2381" width="5.875" bestFit="1" customWidth="1"/>
    <col min="2382" max="2382" width="6.875" bestFit="1" customWidth="1"/>
    <col min="2383" max="2384" width="5.875" bestFit="1" customWidth="1"/>
    <col min="2385" max="2385" width="4.875" bestFit="1" customWidth="1"/>
    <col min="2386" max="2386" width="6.875" bestFit="1" customWidth="1"/>
    <col min="2387" max="2388" width="5.875" bestFit="1" customWidth="1"/>
    <col min="2389" max="2392" width="6.875" bestFit="1" customWidth="1"/>
    <col min="2393" max="2395" width="5.875" bestFit="1" customWidth="1"/>
    <col min="2396" max="2396" width="6.875" bestFit="1" customWidth="1"/>
    <col min="2397" max="2399" width="5.875" bestFit="1" customWidth="1"/>
    <col min="2400" max="2401" width="6.875" bestFit="1" customWidth="1"/>
    <col min="2402" max="2405" width="5.875" bestFit="1" customWidth="1"/>
    <col min="2406" max="2406" width="2.875" bestFit="1" customWidth="1"/>
    <col min="2407" max="2407" width="6.875" bestFit="1" customWidth="1"/>
    <col min="2408" max="2408" width="4.875" bestFit="1" customWidth="1"/>
    <col min="2409" max="2411" width="5.875" bestFit="1" customWidth="1"/>
    <col min="2412" max="2412" width="6.875" bestFit="1" customWidth="1"/>
    <col min="2413" max="2414" width="5.875" bestFit="1" customWidth="1"/>
    <col min="2415" max="2415" width="6.875" bestFit="1" customWidth="1"/>
    <col min="2416" max="2420" width="5.875" bestFit="1" customWidth="1"/>
    <col min="2421" max="2422" width="6.875" bestFit="1" customWidth="1"/>
    <col min="2423" max="2425" width="5.875" bestFit="1" customWidth="1"/>
    <col min="2426" max="2426" width="4.875" bestFit="1" customWidth="1"/>
    <col min="2427" max="2427" width="5.875" bestFit="1" customWidth="1"/>
    <col min="2428" max="2429" width="6.875" bestFit="1" customWidth="1"/>
    <col min="2430" max="2430" width="4.875" bestFit="1" customWidth="1"/>
    <col min="2431" max="2437" width="5.875" bestFit="1" customWidth="1"/>
    <col min="2438" max="2438" width="6.875" bestFit="1" customWidth="1"/>
    <col min="2439" max="2439" width="4.875" bestFit="1" customWidth="1"/>
    <col min="2440" max="2441" width="5.875" bestFit="1" customWidth="1"/>
    <col min="2442" max="2442" width="4.875" bestFit="1" customWidth="1"/>
    <col min="2443" max="2444" width="6.875" bestFit="1" customWidth="1"/>
    <col min="2445" max="2446" width="5.875" bestFit="1" customWidth="1"/>
    <col min="2447" max="2449" width="6.875" bestFit="1" customWidth="1"/>
    <col min="2450" max="2450" width="5.875" bestFit="1" customWidth="1"/>
    <col min="2451" max="2451" width="6.875" bestFit="1" customWidth="1"/>
    <col min="2452" max="2453" width="5.875" bestFit="1" customWidth="1"/>
    <col min="2454" max="2454" width="4.875" bestFit="1" customWidth="1"/>
    <col min="2455" max="2455" width="6.875" bestFit="1" customWidth="1"/>
    <col min="2456" max="2457" width="5.875" bestFit="1" customWidth="1"/>
    <col min="2458" max="2458" width="6.875" bestFit="1" customWidth="1"/>
    <col min="2459" max="2459" width="5.875" bestFit="1" customWidth="1"/>
    <col min="2460" max="2460" width="6.875" bestFit="1" customWidth="1"/>
    <col min="2461" max="2461" width="5.875" bestFit="1" customWidth="1"/>
    <col min="2462" max="2462" width="6.875" bestFit="1" customWidth="1"/>
    <col min="2463" max="2463" width="5.875" bestFit="1" customWidth="1"/>
    <col min="2464" max="2467" width="6.875" bestFit="1" customWidth="1"/>
    <col min="2468" max="2469" width="5.875" bestFit="1" customWidth="1"/>
    <col min="2470" max="2470" width="4.875" bestFit="1" customWidth="1"/>
    <col min="2471" max="2471" width="5.875" bestFit="1" customWidth="1"/>
    <col min="2472" max="2472" width="6.875" bestFit="1" customWidth="1"/>
    <col min="2473" max="2473" width="5.875" bestFit="1" customWidth="1"/>
    <col min="2474" max="2474" width="6.875" bestFit="1" customWidth="1"/>
    <col min="2475" max="2475" width="5.875" bestFit="1" customWidth="1"/>
    <col min="2476" max="2477" width="6.875" bestFit="1" customWidth="1"/>
    <col min="2478" max="2478" width="5.875" bestFit="1" customWidth="1"/>
    <col min="2479" max="2479" width="6.875" bestFit="1" customWidth="1"/>
    <col min="2480" max="2480" width="5.875" bestFit="1" customWidth="1"/>
    <col min="2481" max="2483" width="6.875" bestFit="1" customWidth="1"/>
    <col min="2484" max="2484" width="5.875" bestFit="1" customWidth="1"/>
    <col min="2485" max="2485" width="6.875" bestFit="1" customWidth="1"/>
    <col min="2486" max="2486" width="5.875" bestFit="1" customWidth="1"/>
    <col min="2487" max="2487" width="6.875" bestFit="1" customWidth="1"/>
    <col min="2488" max="2489" width="5.875" bestFit="1" customWidth="1"/>
    <col min="2490" max="2490" width="6.875" bestFit="1" customWidth="1"/>
    <col min="2491" max="2491" width="4.875" bestFit="1" customWidth="1"/>
    <col min="2492" max="2493" width="5.875" bestFit="1" customWidth="1"/>
    <col min="2494" max="2494" width="6.875" bestFit="1" customWidth="1"/>
    <col min="2495" max="2497" width="5.875" bestFit="1" customWidth="1"/>
    <col min="2498" max="2498" width="6.875" bestFit="1" customWidth="1"/>
    <col min="2499" max="2499" width="5.875" bestFit="1" customWidth="1"/>
    <col min="2500" max="2500" width="4.875" bestFit="1" customWidth="1"/>
    <col min="2501" max="2501" width="5.875" bestFit="1" customWidth="1"/>
    <col min="2502" max="2502" width="6.875" bestFit="1" customWidth="1"/>
    <col min="2503" max="2503" width="5.875" bestFit="1" customWidth="1"/>
    <col min="2504" max="2506" width="6.875" bestFit="1" customWidth="1"/>
    <col min="2507" max="2508" width="5.875" bestFit="1" customWidth="1"/>
    <col min="2509" max="2510" width="6.875" bestFit="1" customWidth="1"/>
    <col min="2511" max="2512" width="5.875" bestFit="1" customWidth="1"/>
    <col min="2513" max="2513" width="2.875" bestFit="1" customWidth="1"/>
    <col min="2514" max="2514" width="5.875" bestFit="1" customWidth="1"/>
    <col min="2515" max="2515" width="6.875" bestFit="1" customWidth="1"/>
    <col min="2516" max="2517" width="5.875" bestFit="1" customWidth="1"/>
    <col min="2518" max="2518" width="6.875" bestFit="1" customWidth="1"/>
    <col min="2519" max="2519" width="5.875" bestFit="1" customWidth="1"/>
    <col min="2520" max="2520" width="6.875" bestFit="1" customWidth="1"/>
    <col min="2521" max="2521" width="5.875" bestFit="1" customWidth="1"/>
    <col min="2522" max="2522" width="6.875" bestFit="1" customWidth="1"/>
    <col min="2523" max="2523" width="4.875" bestFit="1" customWidth="1"/>
    <col min="2524" max="2526" width="6.875" bestFit="1" customWidth="1"/>
    <col min="2527" max="2527" width="4.875" bestFit="1" customWidth="1"/>
    <col min="2528" max="2531" width="5.875" bestFit="1" customWidth="1"/>
    <col min="2532" max="2534" width="6.875" bestFit="1" customWidth="1"/>
    <col min="2535" max="2536" width="5.875" bestFit="1" customWidth="1"/>
    <col min="2537" max="2542" width="6.875" bestFit="1" customWidth="1"/>
    <col min="2543" max="2543" width="5.875" bestFit="1" customWidth="1"/>
    <col min="2544" max="2544" width="6.875" bestFit="1" customWidth="1"/>
    <col min="2545" max="2548" width="5.875" bestFit="1" customWidth="1"/>
    <col min="2549" max="2551" width="6.875" bestFit="1" customWidth="1"/>
    <col min="2552" max="2552" width="5.875" bestFit="1" customWidth="1"/>
    <col min="2553" max="2553" width="6.875" bestFit="1" customWidth="1"/>
    <col min="2554" max="2554" width="4.875" bestFit="1" customWidth="1"/>
    <col min="2555" max="2556" width="5.875" bestFit="1" customWidth="1"/>
    <col min="2557" max="2557" width="6.875" bestFit="1" customWidth="1"/>
    <col min="2558" max="2558" width="4.875" bestFit="1" customWidth="1"/>
    <col min="2559" max="2560" width="5.875" bestFit="1" customWidth="1"/>
    <col min="2561" max="2561" width="6.875" bestFit="1" customWidth="1"/>
    <col min="2562" max="2562" width="5.875" bestFit="1" customWidth="1"/>
    <col min="2563" max="2563" width="6.875" bestFit="1" customWidth="1"/>
    <col min="2564" max="2564" width="2.875" bestFit="1" customWidth="1"/>
    <col min="2565" max="2567" width="6.875" bestFit="1" customWidth="1"/>
    <col min="2568" max="2568" width="4.875" bestFit="1" customWidth="1"/>
    <col min="2569" max="2569" width="6.875" bestFit="1" customWidth="1"/>
    <col min="2570" max="2571" width="5.875" bestFit="1" customWidth="1"/>
    <col min="2572" max="2572" width="4.875" bestFit="1" customWidth="1"/>
    <col min="2573" max="2573" width="6.875" bestFit="1" customWidth="1"/>
    <col min="2574" max="2574" width="5.875" bestFit="1" customWidth="1"/>
    <col min="2575" max="2576" width="6.875" bestFit="1" customWidth="1"/>
    <col min="2577" max="2579" width="5.875" bestFit="1" customWidth="1"/>
    <col min="2580" max="2580" width="6.875" bestFit="1" customWidth="1"/>
    <col min="2581" max="2581" width="5.875" bestFit="1" customWidth="1"/>
    <col min="2582" max="2583" width="6.875" bestFit="1" customWidth="1"/>
    <col min="2584" max="2587" width="5.875" bestFit="1" customWidth="1"/>
    <col min="2588" max="2588" width="6.875" bestFit="1" customWidth="1"/>
    <col min="2589" max="2589" width="4.875" bestFit="1" customWidth="1"/>
    <col min="2590" max="2590" width="6.875" bestFit="1" customWidth="1"/>
    <col min="2591" max="2591" width="5.875" bestFit="1" customWidth="1"/>
    <col min="2592" max="2592" width="6.875" bestFit="1" customWidth="1"/>
    <col min="2593" max="2593" width="5.875" bestFit="1" customWidth="1"/>
    <col min="2594" max="2594" width="6.875" bestFit="1" customWidth="1"/>
    <col min="2595" max="2595" width="4.875" bestFit="1" customWidth="1"/>
    <col min="2596" max="2597" width="6.875" bestFit="1" customWidth="1"/>
    <col min="2598" max="2598" width="4.875" bestFit="1" customWidth="1"/>
    <col min="2599" max="2601" width="5.875" bestFit="1" customWidth="1"/>
    <col min="2602" max="2602" width="4.875" bestFit="1" customWidth="1"/>
    <col min="2603" max="2604" width="5.875" bestFit="1" customWidth="1"/>
    <col min="2605" max="2605" width="6.875" bestFit="1" customWidth="1"/>
    <col min="2606" max="2606" width="5.875" bestFit="1" customWidth="1"/>
    <col min="2607" max="2611" width="6.875" bestFit="1" customWidth="1"/>
    <col min="2612" max="2612" width="5.875" bestFit="1" customWidth="1"/>
    <col min="2613" max="2615" width="6.875" bestFit="1" customWidth="1"/>
    <col min="2616" max="2616" width="5.875" bestFit="1" customWidth="1"/>
    <col min="2617" max="2617" width="4.875" bestFit="1" customWidth="1"/>
    <col min="2618" max="2618" width="6.875" bestFit="1" customWidth="1"/>
    <col min="2619" max="2619" width="5.875" bestFit="1" customWidth="1"/>
    <col min="2620" max="2624" width="6.875" bestFit="1" customWidth="1"/>
    <col min="2625" max="2625" width="4.875" bestFit="1" customWidth="1"/>
    <col min="2626" max="2628" width="5.875" bestFit="1" customWidth="1"/>
    <col min="2629" max="2634" width="6.875" bestFit="1" customWidth="1"/>
    <col min="2635" max="2635" width="4.875" bestFit="1" customWidth="1"/>
    <col min="2636" max="2637" width="6.875" bestFit="1" customWidth="1"/>
    <col min="2638" max="2638" width="5.875" bestFit="1" customWidth="1"/>
    <col min="2639" max="2639" width="6.875" bestFit="1" customWidth="1"/>
    <col min="2640" max="2642" width="5.875" bestFit="1" customWidth="1"/>
    <col min="2643" max="2643" width="4.875" bestFit="1" customWidth="1"/>
    <col min="2644" max="2644" width="6.875" bestFit="1" customWidth="1"/>
    <col min="2645" max="2646" width="4.875" bestFit="1" customWidth="1"/>
    <col min="2647" max="2647" width="6.875" bestFit="1" customWidth="1"/>
    <col min="2648" max="2650" width="5.875" bestFit="1" customWidth="1"/>
    <col min="2651" max="2653" width="6.875" bestFit="1" customWidth="1"/>
    <col min="2654" max="2654" width="5.875" bestFit="1" customWidth="1"/>
    <col min="2655" max="2658" width="6.875" bestFit="1" customWidth="1"/>
    <col min="2659" max="2661" width="5.875" bestFit="1" customWidth="1"/>
    <col min="2662" max="2662" width="4.875" bestFit="1" customWidth="1"/>
    <col min="2663" max="2663" width="6.875" bestFit="1" customWidth="1"/>
    <col min="2664" max="2664" width="4.875" bestFit="1" customWidth="1"/>
    <col min="2665" max="2668" width="5.875" bestFit="1" customWidth="1"/>
    <col min="2669" max="2669" width="6.875" bestFit="1" customWidth="1"/>
    <col min="2670" max="2670" width="5.875" bestFit="1" customWidth="1"/>
    <col min="2671" max="2671" width="6.875" bestFit="1" customWidth="1"/>
    <col min="2672" max="2673" width="4.875" bestFit="1" customWidth="1"/>
    <col min="2674" max="2675" width="6.875" bestFit="1" customWidth="1"/>
    <col min="2676" max="2682" width="5.875" bestFit="1" customWidth="1"/>
    <col min="2683" max="2683" width="4.875" bestFit="1" customWidth="1"/>
    <col min="2684" max="2684" width="6.875" bestFit="1" customWidth="1"/>
    <col min="2685" max="2685" width="5.875" bestFit="1" customWidth="1"/>
    <col min="2686" max="2691" width="6.875" bestFit="1" customWidth="1"/>
    <col min="2692" max="2694" width="5.875" bestFit="1" customWidth="1"/>
    <col min="2695" max="2695" width="4.875" bestFit="1" customWidth="1"/>
    <col min="2696" max="2699" width="5.875" bestFit="1" customWidth="1"/>
    <col min="2700" max="2700" width="6.875" bestFit="1" customWidth="1"/>
    <col min="2701" max="2701" width="5.875" bestFit="1" customWidth="1"/>
    <col min="2702" max="2702" width="4.875" bestFit="1" customWidth="1"/>
    <col min="2703" max="2704" width="5.875" bestFit="1" customWidth="1"/>
    <col min="2705" max="2705" width="6.875" bestFit="1" customWidth="1"/>
    <col min="2706" max="2708" width="5.875" bestFit="1" customWidth="1"/>
    <col min="2709" max="2709" width="6.875" bestFit="1" customWidth="1"/>
    <col min="2710" max="2710" width="5.875" bestFit="1" customWidth="1"/>
    <col min="2711" max="2713" width="6.875" bestFit="1" customWidth="1"/>
    <col min="2714" max="2718" width="5.875" bestFit="1" customWidth="1"/>
    <col min="2719" max="2719" width="6.875" bestFit="1" customWidth="1"/>
    <col min="2720" max="2720" width="4.875" bestFit="1" customWidth="1"/>
    <col min="2721" max="2721" width="6.875" bestFit="1" customWidth="1"/>
    <col min="2722" max="2723" width="4.875" bestFit="1" customWidth="1"/>
    <col min="2724" max="2726" width="5.875" bestFit="1" customWidth="1"/>
    <col min="2727" max="2727" width="4.875" bestFit="1" customWidth="1"/>
    <col min="2728" max="2729" width="6.875" bestFit="1" customWidth="1"/>
    <col min="2730" max="2730" width="5.875" bestFit="1" customWidth="1"/>
    <col min="2731" max="2731" width="6.875" bestFit="1" customWidth="1"/>
    <col min="2732" max="2732" width="4.875" bestFit="1" customWidth="1"/>
    <col min="2733" max="2734" width="6.875" bestFit="1" customWidth="1"/>
    <col min="2735" max="2739" width="5.875" bestFit="1" customWidth="1"/>
    <col min="2740" max="2740" width="6.875" bestFit="1" customWidth="1"/>
    <col min="2741" max="2742" width="5.875" bestFit="1" customWidth="1"/>
    <col min="2743" max="2745" width="6.875" bestFit="1" customWidth="1"/>
    <col min="2746" max="2746" width="5.875" bestFit="1" customWidth="1"/>
    <col min="2747" max="2749" width="6.875" bestFit="1" customWidth="1"/>
    <col min="2750" max="2751" width="5.875" bestFit="1" customWidth="1"/>
    <col min="2752" max="2752" width="6.875" bestFit="1" customWidth="1"/>
    <col min="2753" max="2753" width="5.875" bestFit="1" customWidth="1"/>
    <col min="2754" max="2754" width="4.875" bestFit="1" customWidth="1"/>
    <col min="2755" max="2755" width="5.875" bestFit="1" customWidth="1"/>
    <col min="2756" max="2757" width="6.875" bestFit="1" customWidth="1"/>
    <col min="2758" max="2759" width="5.875" bestFit="1" customWidth="1"/>
    <col min="2760" max="2760" width="6.875" bestFit="1" customWidth="1"/>
    <col min="2761" max="2761" width="5.875" bestFit="1" customWidth="1"/>
    <col min="2762" max="2762" width="6.875" bestFit="1" customWidth="1"/>
    <col min="2763" max="2765" width="5.875" bestFit="1" customWidth="1"/>
    <col min="2766" max="2766" width="6.875" bestFit="1" customWidth="1"/>
    <col min="2767" max="2767" width="5.875" bestFit="1" customWidth="1"/>
    <col min="2768" max="2768" width="6.875" bestFit="1" customWidth="1"/>
    <col min="2769" max="2769" width="2.875" bestFit="1" customWidth="1"/>
    <col min="2770" max="2772" width="5.875" bestFit="1" customWidth="1"/>
    <col min="2773" max="2773" width="4.875" bestFit="1" customWidth="1"/>
    <col min="2774" max="2775" width="5.875" bestFit="1" customWidth="1"/>
    <col min="2776" max="2776" width="6.875" bestFit="1" customWidth="1"/>
    <col min="2777" max="2777" width="5.875" bestFit="1" customWidth="1"/>
    <col min="2778" max="2778" width="4.875" bestFit="1" customWidth="1"/>
    <col min="2779" max="2779" width="5.875" bestFit="1" customWidth="1"/>
    <col min="2780" max="2783" width="6.875" bestFit="1" customWidth="1"/>
    <col min="2784" max="2784" width="5.875" bestFit="1" customWidth="1"/>
    <col min="2785" max="2787" width="6.875" bestFit="1" customWidth="1"/>
    <col min="2788" max="2788" width="5.875" bestFit="1" customWidth="1"/>
    <col min="2789" max="2789" width="6.875" bestFit="1" customWidth="1"/>
    <col min="2790" max="2791" width="5.875" bestFit="1" customWidth="1"/>
    <col min="2792" max="2792" width="6.875" bestFit="1" customWidth="1"/>
    <col min="2793" max="2793" width="4.875" bestFit="1" customWidth="1"/>
    <col min="2794" max="2794" width="5.875" bestFit="1" customWidth="1"/>
    <col min="2795" max="2795" width="6.875" bestFit="1" customWidth="1"/>
    <col min="2796" max="2797" width="5.875" bestFit="1" customWidth="1"/>
    <col min="2798" max="2798" width="6.875" bestFit="1" customWidth="1"/>
    <col min="2799" max="2799" width="5.875" bestFit="1" customWidth="1"/>
    <col min="2800" max="2801" width="6.875" bestFit="1" customWidth="1"/>
    <col min="2802" max="2802" width="4.875" bestFit="1" customWidth="1"/>
    <col min="2803" max="2804" width="6.875" bestFit="1" customWidth="1"/>
    <col min="2805" max="2808" width="5.875" bestFit="1" customWidth="1"/>
    <col min="2809" max="2809" width="4.875" bestFit="1" customWidth="1"/>
    <col min="2810" max="2810" width="6.875" bestFit="1" customWidth="1"/>
    <col min="2811" max="2816" width="5.875" bestFit="1" customWidth="1"/>
    <col min="2817" max="2817" width="6.875" bestFit="1" customWidth="1"/>
    <col min="2818" max="2818" width="5.875" bestFit="1" customWidth="1"/>
    <col min="2819" max="2819" width="6.875" bestFit="1" customWidth="1"/>
    <col min="2820" max="2820" width="4.875" bestFit="1" customWidth="1"/>
    <col min="2821" max="2821" width="6.875" bestFit="1" customWidth="1"/>
    <col min="2822" max="2822" width="5.875" bestFit="1" customWidth="1"/>
    <col min="2823" max="2824" width="6.875" bestFit="1" customWidth="1"/>
    <col min="2825" max="2826" width="5.875" bestFit="1" customWidth="1"/>
    <col min="2827" max="2827" width="6.875" bestFit="1" customWidth="1"/>
    <col min="2828" max="2828" width="5.875" bestFit="1" customWidth="1"/>
    <col min="2829" max="2829" width="6.875" bestFit="1" customWidth="1"/>
    <col min="2830" max="2831" width="5.875" bestFit="1" customWidth="1"/>
    <col min="2832" max="2832" width="6.875" bestFit="1" customWidth="1"/>
    <col min="2833" max="2833" width="4.875" bestFit="1" customWidth="1"/>
    <col min="2834" max="2835" width="5.875" bestFit="1" customWidth="1"/>
    <col min="2836" max="2837" width="6.875" bestFit="1" customWidth="1"/>
    <col min="2838" max="2839" width="5.875" bestFit="1" customWidth="1"/>
    <col min="2840" max="2840" width="6.875" bestFit="1" customWidth="1"/>
    <col min="2841" max="2841" width="5.875" bestFit="1" customWidth="1"/>
    <col min="2842" max="2843" width="6.875" bestFit="1" customWidth="1"/>
    <col min="2844" max="2847" width="5.875" bestFit="1" customWidth="1"/>
    <col min="2848" max="2848" width="4.875" bestFit="1" customWidth="1"/>
    <col min="2849" max="2850" width="6.875" bestFit="1" customWidth="1"/>
    <col min="2851" max="2851" width="4.875" bestFit="1" customWidth="1"/>
    <col min="2852" max="2852" width="6.875" bestFit="1" customWidth="1"/>
    <col min="2853" max="2853" width="5.875" bestFit="1" customWidth="1"/>
    <col min="2854" max="2854" width="6.875" bestFit="1" customWidth="1"/>
    <col min="2855" max="2856" width="5.875" bestFit="1" customWidth="1"/>
    <col min="2857" max="2859" width="6.875" bestFit="1" customWidth="1"/>
    <col min="2860" max="2860" width="4.875" bestFit="1" customWidth="1"/>
    <col min="2861" max="2861" width="6.875" bestFit="1" customWidth="1"/>
    <col min="2862" max="2865" width="5.875" bestFit="1" customWidth="1"/>
    <col min="2866" max="2866" width="6.875" bestFit="1" customWidth="1"/>
    <col min="2867" max="2867" width="5.875" bestFit="1" customWidth="1"/>
    <col min="2868" max="2868" width="6.875" bestFit="1" customWidth="1"/>
    <col min="2869" max="2869" width="5.875" bestFit="1" customWidth="1"/>
    <col min="2870" max="2870" width="4.875" bestFit="1" customWidth="1"/>
    <col min="2871" max="2871" width="5.875" bestFit="1" customWidth="1"/>
    <col min="2872" max="2873" width="6.875" bestFit="1" customWidth="1"/>
    <col min="2874" max="2880" width="5.875" bestFit="1" customWidth="1"/>
    <col min="2881" max="2882" width="6.875" bestFit="1" customWidth="1"/>
    <col min="2883" max="2883" width="5.875" bestFit="1" customWidth="1"/>
    <col min="2884" max="2885" width="6.875" bestFit="1" customWidth="1"/>
    <col min="2886" max="2886" width="4.875" bestFit="1" customWidth="1"/>
    <col min="2887" max="2889" width="5.875" bestFit="1" customWidth="1"/>
    <col min="2890" max="2891" width="6.875" bestFit="1" customWidth="1"/>
    <col min="2892" max="2893" width="5.875" bestFit="1" customWidth="1"/>
    <col min="2894" max="2894" width="6.875" bestFit="1" customWidth="1"/>
    <col min="2895" max="2895" width="2.875" bestFit="1" customWidth="1"/>
    <col min="2896" max="2896" width="5.875" bestFit="1" customWidth="1"/>
    <col min="2897" max="2898" width="6.875" bestFit="1" customWidth="1"/>
    <col min="2899" max="2899" width="5.875" bestFit="1" customWidth="1"/>
    <col min="2900" max="2903" width="6.875" bestFit="1" customWidth="1"/>
    <col min="2904" max="2904" width="5.875" bestFit="1" customWidth="1"/>
    <col min="2905" max="2905" width="4.875" bestFit="1" customWidth="1"/>
    <col min="2906" max="2906" width="6.875" bestFit="1" customWidth="1"/>
    <col min="2907" max="2910" width="5.875" bestFit="1" customWidth="1"/>
    <col min="2911" max="2911" width="4.875" bestFit="1" customWidth="1"/>
    <col min="2912" max="2915" width="5.875" bestFit="1" customWidth="1"/>
    <col min="2916" max="2916" width="4.875" bestFit="1" customWidth="1"/>
    <col min="2917" max="2919" width="5.875" bestFit="1" customWidth="1"/>
    <col min="2920" max="2920" width="6.875" bestFit="1" customWidth="1"/>
    <col min="2921" max="2921" width="7.875" bestFit="1" customWidth="1"/>
    <col min="2922" max="2923" width="5.875" bestFit="1" customWidth="1"/>
    <col min="2924" max="2924" width="6.875" bestFit="1" customWidth="1"/>
    <col min="2925" max="2925" width="5.875" bestFit="1" customWidth="1"/>
    <col min="2926" max="2928" width="6.875" bestFit="1" customWidth="1"/>
    <col min="2929" max="2929" width="5.875" bestFit="1" customWidth="1"/>
    <col min="2930" max="2930" width="6.875" bestFit="1" customWidth="1"/>
    <col min="2931" max="2932" width="5.875" bestFit="1" customWidth="1"/>
    <col min="2933" max="2933" width="6.875" bestFit="1" customWidth="1"/>
    <col min="2934" max="2934" width="4.875" bestFit="1" customWidth="1"/>
    <col min="2935" max="2936" width="5.875" bestFit="1" customWidth="1"/>
    <col min="2937" max="2937" width="6.875" bestFit="1" customWidth="1"/>
    <col min="2938" max="2938" width="5.875" bestFit="1" customWidth="1"/>
    <col min="2939" max="2939" width="6.875" bestFit="1" customWidth="1"/>
    <col min="2940" max="2943" width="5.875" bestFit="1" customWidth="1"/>
    <col min="2944" max="2944" width="6.875" bestFit="1" customWidth="1"/>
    <col min="2945" max="2946" width="5.875" bestFit="1" customWidth="1"/>
    <col min="2947" max="2948" width="6.875" bestFit="1" customWidth="1"/>
    <col min="2949" max="2949" width="5.875" bestFit="1" customWidth="1"/>
    <col min="2950" max="2950" width="4.875" bestFit="1" customWidth="1"/>
    <col min="2951" max="2952" width="6.875" bestFit="1" customWidth="1"/>
    <col min="2953" max="2953" width="5.875" bestFit="1" customWidth="1"/>
    <col min="2954" max="2954" width="4.875" bestFit="1" customWidth="1"/>
    <col min="2955" max="2955" width="5.875" bestFit="1" customWidth="1"/>
    <col min="2956" max="2958" width="6.875" bestFit="1" customWidth="1"/>
    <col min="2959" max="2959" width="4.875" bestFit="1" customWidth="1"/>
    <col min="2960" max="2962" width="5.875" bestFit="1" customWidth="1"/>
    <col min="2963" max="2963" width="6.875" bestFit="1" customWidth="1"/>
    <col min="2964" max="2966" width="5.875" bestFit="1" customWidth="1"/>
    <col min="2967" max="2969" width="6.875" bestFit="1" customWidth="1"/>
    <col min="2970" max="2972" width="5.875" bestFit="1" customWidth="1"/>
    <col min="2973" max="2973" width="6.875" bestFit="1" customWidth="1"/>
    <col min="2974" max="2979" width="5.875" bestFit="1" customWidth="1"/>
    <col min="2980" max="2980" width="2.875" bestFit="1" customWidth="1"/>
    <col min="2981" max="2981" width="5.875" bestFit="1" customWidth="1"/>
    <col min="2982" max="2982" width="6.875" bestFit="1" customWidth="1"/>
    <col min="2983" max="2983" width="5.875" bestFit="1" customWidth="1"/>
    <col min="2984" max="2984" width="6.875" bestFit="1" customWidth="1"/>
    <col min="2985" max="2985" width="5.875" bestFit="1" customWidth="1"/>
    <col min="2986" max="2987" width="6.875" bestFit="1" customWidth="1"/>
    <col min="2988" max="2988" width="4.875" bestFit="1" customWidth="1"/>
    <col min="2989" max="2989" width="6.875" bestFit="1" customWidth="1"/>
    <col min="2990" max="2992" width="5.875" bestFit="1" customWidth="1"/>
    <col min="2993" max="2995" width="6.875" bestFit="1" customWidth="1"/>
    <col min="2996" max="2997" width="5.875" bestFit="1" customWidth="1"/>
    <col min="2998" max="2998" width="6.875" bestFit="1" customWidth="1"/>
    <col min="2999" max="2999" width="5.875" bestFit="1" customWidth="1"/>
    <col min="3000" max="3001" width="6.875" bestFit="1" customWidth="1"/>
    <col min="3002" max="3002" width="2.875" bestFit="1" customWidth="1"/>
    <col min="3003" max="3004" width="6.875" bestFit="1" customWidth="1"/>
    <col min="3005" max="3007" width="5.875" bestFit="1" customWidth="1"/>
    <col min="3008" max="3008" width="6.875" bestFit="1" customWidth="1"/>
    <col min="3009" max="3009" width="4.875" bestFit="1" customWidth="1"/>
    <col min="3010" max="3010" width="5.875" bestFit="1" customWidth="1"/>
    <col min="3011" max="3012" width="6.875" bestFit="1" customWidth="1"/>
    <col min="3013" max="3013" width="5.875" bestFit="1" customWidth="1"/>
    <col min="3014" max="3014" width="6.875" bestFit="1" customWidth="1"/>
    <col min="3015" max="3016" width="4.875" bestFit="1" customWidth="1"/>
    <col min="3017" max="3017" width="5.875" bestFit="1" customWidth="1"/>
    <col min="3018" max="3020" width="6.875" bestFit="1" customWidth="1"/>
    <col min="3021" max="3021" width="4.875" bestFit="1" customWidth="1"/>
    <col min="3022" max="3023" width="5.875" bestFit="1" customWidth="1"/>
    <col min="3024" max="3024" width="6.875" bestFit="1" customWidth="1"/>
    <col min="3025" max="3025" width="5.875" bestFit="1" customWidth="1"/>
    <col min="3026" max="3028" width="6.875" bestFit="1" customWidth="1"/>
    <col min="3029" max="3029" width="5.875" bestFit="1" customWidth="1"/>
    <col min="3030" max="3030" width="6.875" bestFit="1" customWidth="1"/>
    <col min="3031" max="3031" width="5.875" bestFit="1" customWidth="1"/>
    <col min="3032" max="3032" width="6.875" bestFit="1" customWidth="1"/>
    <col min="3033" max="3033" width="5.875" bestFit="1" customWidth="1"/>
    <col min="3034" max="3034" width="2.875" bestFit="1" customWidth="1"/>
    <col min="3035" max="3035" width="6.875" bestFit="1" customWidth="1"/>
    <col min="3036" max="3036" width="5.875" bestFit="1" customWidth="1"/>
    <col min="3037" max="3038" width="6.875" bestFit="1" customWidth="1"/>
    <col min="3039" max="3040" width="5.875" bestFit="1" customWidth="1"/>
    <col min="3041" max="3041" width="6.875" bestFit="1" customWidth="1"/>
    <col min="3042" max="3045" width="5.875" bestFit="1" customWidth="1"/>
    <col min="3046" max="3046" width="2.875" bestFit="1" customWidth="1"/>
    <col min="3047" max="3051" width="5.875" bestFit="1" customWidth="1"/>
    <col min="3052" max="3052" width="6.875" bestFit="1" customWidth="1"/>
    <col min="3053" max="3053" width="5.875" bestFit="1" customWidth="1"/>
    <col min="3054" max="3054" width="4.875" bestFit="1" customWidth="1"/>
    <col min="3055" max="3055" width="6.875" bestFit="1" customWidth="1"/>
    <col min="3056" max="3061" width="5.875" bestFit="1" customWidth="1"/>
    <col min="3062" max="3062" width="6.875" bestFit="1" customWidth="1"/>
    <col min="3063" max="3063" width="4.875" bestFit="1" customWidth="1"/>
    <col min="3064" max="3064" width="5.875" bestFit="1" customWidth="1"/>
    <col min="3065" max="3065" width="6.875" bestFit="1" customWidth="1"/>
    <col min="3066" max="3066" width="5.875" bestFit="1" customWidth="1"/>
    <col min="3067" max="3071" width="6.875" bestFit="1" customWidth="1"/>
    <col min="3072" max="3072" width="5.875" bestFit="1" customWidth="1"/>
    <col min="3073" max="3073" width="6.875" bestFit="1" customWidth="1"/>
    <col min="3074" max="3078" width="5.875" bestFit="1" customWidth="1"/>
    <col min="3079" max="3079" width="4.875" bestFit="1" customWidth="1"/>
    <col min="3080" max="3080" width="5.875" bestFit="1" customWidth="1"/>
    <col min="3081" max="3081" width="6.875" bestFit="1" customWidth="1"/>
    <col min="3082" max="3083" width="5.875" bestFit="1" customWidth="1"/>
    <col min="3084" max="3084" width="6.875" bestFit="1" customWidth="1"/>
    <col min="3085" max="3085" width="5.875" bestFit="1" customWidth="1"/>
    <col min="3086" max="3088" width="6.875" bestFit="1" customWidth="1"/>
    <col min="3089" max="3089" width="5.875" bestFit="1" customWidth="1"/>
    <col min="3090" max="3090" width="4.875" bestFit="1" customWidth="1"/>
    <col min="3091" max="3091" width="5.875" bestFit="1" customWidth="1"/>
    <col min="3092" max="3092" width="6.875" bestFit="1" customWidth="1"/>
    <col min="3093" max="3093" width="4.875" bestFit="1" customWidth="1"/>
    <col min="3094" max="3094" width="7.875" bestFit="1" customWidth="1"/>
    <col min="3095" max="3095" width="6.875" bestFit="1" customWidth="1"/>
    <col min="3096" max="3096" width="4.875" bestFit="1" customWidth="1"/>
    <col min="3097" max="3099" width="5.875" bestFit="1" customWidth="1"/>
    <col min="3100" max="3100" width="6.875" bestFit="1" customWidth="1"/>
    <col min="3101" max="3101" width="4.875" bestFit="1" customWidth="1"/>
    <col min="3102" max="3104" width="5.875" bestFit="1" customWidth="1"/>
    <col min="3105" max="3105" width="6.875" bestFit="1" customWidth="1"/>
    <col min="3106" max="3107" width="5.875" bestFit="1" customWidth="1"/>
    <col min="3108" max="3108" width="6.875" bestFit="1" customWidth="1"/>
    <col min="3109" max="3109" width="4.875" bestFit="1" customWidth="1"/>
    <col min="3110" max="3113" width="5.875" bestFit="1" customWidth="1"/>
    <col min="3114" max="3115" width="6.875" bestFit="1" customWidth="1"/>
    <col min="3116" max="3116" width="5.875" bestFit="1" customWidth="1"/>
    <col min="3117" max="3117" width="6.875" bestFit="1" customWidth="1"/>
    <col min="3118" max="3118" width="5.875" bestFit="1" customWidth="1"/>
    <col min="3119" max="3119" width="6.875" bestFit="1" customWidth="1"/>
    <col min="3120" max="3120" width="5.875" bestFit="1" customWidth="1"/>
    <col min="3121" max="3121" width="4.875" bestFit="1" customWidth="1"/>
    <col min="3122" max="3126" width="5.875" bestFit="1" customWidth="1"/>
    <col min="3127" max="3127" width="6.875" bestFit="1" customWidth="1"/>
    <col min="3128" max="3128" width="5.875" bestFit="1" customWidth="1"/>
    <col min="3129" max="3129" width="6.875" bestFit="1" customWidth="1"/>
    <col min="3130" max="3130" width="4.875" bestFit="1" customWidth="1"/>
    <col min="3131" max="3131" width="5.875" bestFit="1" customWidth="1"/>
    <col min="3132" max="3132" width="4.875" bestFit="1" customWidth="1"/>
    <col min="3133" max="3134" width="6.875" bestFit="1" customWidth="1"/>
    <col min="3135" max="3136" width="5.875" bestFit="1" customWidth="1"/>
    <col min="3137" max="3140" width="6.875" bestFit="1" customWidth="1"/>
    <col min="3141" max="3145" width="5.875" bestFit="1" customWidth="1"/>
    <col min="3146" max="3147" width="6.875" bestFit="1" customWidth="1"/>
    <col min="3148" max="3148" width="5.875" bestFit="1" customWidth="1"/>
    <col min="3149" max="3149" width="4.875" bestFit="1" customWidth="1"/>
    <col min="3150" max="3150" width="6.875" bestFit="1" customWidth="1"/>
    <col min="3151" max="3152" width="5.875" bestFit="1" customWidth="1"/>
    <col min="3153" max="3154" width="6.875" bestFit="1" customWidth="1"/>
    <col min="3155" max="3156" width="4.875" bestFit="1" customWidth="1"/>
    <col min="3157" max="3157" width="6.875" bestFit="1" customWidth="1"/>
    <col min="3158" max="3158" width="5.875" bestFit="1" customWidth="1"/>
    <col min="3159" max="3160" width="6.875" bestFit="1" customWidth="1"/>
    <col min="3161" max="3164" width="5.875" bestFit="1" customWidth="1"/>
    <col min="3165" max="3165" width="4.875" bestFit="1" customWidth="1"/>
    <col min="3166" max="3170" width="5.875" bestFit="1" customWidth="1"/>
    <col min="3171" max="3171" width="4.875" bestFit="1" customWidth="1"/>
    <col min="3172" max="3173" width="5.875" bestFit="1" customWidth="1"/>
    <col min="3174" max="3174" width="6.875" bestFit="1" customWidth="1"/>
    <col min="3175" max="3175" width="5.875" bestFit="1" customWidth="1"/>
    <col min="3176" max="3179" width="6.875" bestFit="1" customWidth="1"/>
    <col min="3180" max="3180" width="5.875" bestFit="1" customWidth="1"/>
    <col min="3181" max="3182" width="6.875" bestFit="1" customWidth="1"/>
    <col min="3183" max="3183" width="5.875" bestFit="1" customWidth="1"/>
    <col min="3184" max="3184" width="6.875" bestFit="1" customWidth="1"/>
    <col min="3185" max="3189" width="5.875" bestFit="1" customWidth="1"/>
    <col min="3190" max="3190" width="6.875" bestFit="1" customWidth="1"/>
    <col min="3191" max="3191" width="5.875" bestFit="1" customWidth="1"/>
    <col min="3192" max="3192" width="4.875" bestFit="1" customWidth="1"/>
    <col min="3193" max="3195" width="6.875" bestFit="1" customWidth="1"/>
    <col min="3196" max="3196" width="4.875" bestFit="1" customWidth="1"/>
    <col min="3197" max="3198" width="5.875" bestFit="1" customWidth="1"/>
    <col min="3199" max="3199" width="4.875" bestFit="1" customWidth="1"/>
    <col min="3200" max="3201" width="5.875" bestFit="1" customWidth="1"/>
    <col min="3202" max="3202" width="6.875" bestFit="1" customWidth="1"/>
    <col min="3203" max="3203" width="4.875" bestFit="1" customWidth="1"/>
    <col min="3204" max="3204" width="5.875" bestFit="1" customWidth="1"/>
    <col min="3205" max="3208" width="6.875" bestFit="1" customWidth="1"/>
    <col min="3209" max="3212" width="5.875" bestFit="1" customWidth="1"/>
    <col min="3213" max="3214" width="6.875" bestFit="1" customWidth="1"/>
    <col min="3215" max="3217" width="5.875" bestFit="1" customWidth="1"/>
    <col min="3218" max="3218" width="4.875" bestFit="1" customWidth="1"/>
    <col min="3219" max="3219" width="6.875" bestFit="1" customWidth="1"/>
    <col min="3220" max="3220" width="5.875" bestFit="1" customWidth="1"/>
    <col min="3221" max="3221" width="4.875" bestFit="1" customWidth="1"/>
    <col min="3222" max="3222" width="5.875" bestFit="1" customWidth="1"/>
    <col min="3223" max="3223" width="4.875" bestFit="1" customWidth="1"/>
    <col min="3224" max="3229" width="5.875" bestFit="1" customWidth="1"/>
    <col min="3230" max="3230" width="6.875" bestFit="1" customWidth="1"/>
    <col min="3231" max="3231" width="5.875" bestFit="1" customWidth="1"/>
    <col min="3232" max="3232" width="4.875" bestFit="1" customWidth="1"/>
    <col min="3233" max="3235" width="6.875" bestFit="1" customWidth="1"/>
    <col min="3236" max="3236" width="4.875" bestFit="1" customWidth="1"/>
    <col min="3237" max="3237" width="6.875" bestFit="1" customWidth="1"/>
    <col min="3238" max="3239" width="5.875" bestFit="1" customWidth="1"/>
    <col min="3240" max="3240" width="7.875" bestFit="1" customWidth="1"/>
    <col min="3241" max="3242" width="5.875" bestFit="1" customWidth="1"/>
    <col min="3243" max="3248" width="6.875" bestFit="1" customWidth="1"/>
    <col min="3249" max="3249" width="5.875" bestFit="1" customWidth="1"/>
    <col min="3250" max="3250" width="6.875" bestFit="1" customWidth="1"/>
    <col min="3251" max="3251" width="4.875" bestFit="1" customWidth="1"/>
    <col min="3252" max="3254" width="5.875" bestFit="1" customWidth="1"/>
    <col min="3255" max="3255" width="6.875" bestFit="1" customWidth="1"/>
    <col min="3256" max="3256" width="5.875" bestFit="1" customWidth="1"/>
    <col min="3257" max="3257" width="6.875" bestFit="1" customWidth="1"/>
    <col min="3258" max="3258" width="2.875" bestFit="1" customWidth="1"/>
    <col min="3259" max="3264" width="5.875" bestFit="1" customWidth="1"/>
    <col min="3265" max="3265" width="4.875" bestFit="1" customWidth="1"/>
    <col min="3266" max="3266" width="6.875" bestFit="1" customWidth="1"/>
    <col min="3267" max="3267" width="5.875" bestFit="1" customWidth="1"/>
    <col min="3268" max="3268" width="6.875" bestFit="1" customWidth="1"/>
    <col min="3269" max="3270" width="5.875" bestFit="1" customWidth="1"/>
    <col min="3271" max="3274" width="6.875" bestFit="1" customWidth="1"/>
    <col min="3275" max="3275" width="4.875" bestFit="1" customWidth="1"/>
    <col min="3276" max="3276" width="6.875" bestFit="1" customWidth="1"/>
    <col min="3277" max="3278" width="5.875" bestFit="1" customWidth="1"/>
    <col min="3279" max="3280" width="6.875" bestFit="1" customWidth="1"/>
    <col min="3281" max="3281" width="5.875" bestFit="1" customWidth="1"/>
    <col min="3282" max="3282" width="4.875" bestFit="1" customWidth="1"/>
    <col min="3283" max="3288" width="5.875" bestFit="1" customWidth="1"/>
    <col min="3289" max="3289" width="6.875" bestFit="1" customWidth="1"/>
    <col min="3290" max="3294" width="5.875" bestFit="1" customWidth="1"/>
    <col min="3295" max="3296" width="6.875" bestFit="1" customWidth="1"/>
    <col min="3297" max="3298" width="5.875" bestFit="1" customWidth="1"/>
    <col min="3299" max="3300" width="6.875" bestFit="1" customWidth="1"/>
    <col min="3301" max="3301" width="5.875" bestFit="1" customWidth="1"/>
    <col min="3302" max="3302" width="6.875" bestFit="1" customWidth="1"/>
    <col min="3303" max="3304" width="5.875" bestFit="1" customWidth="1"/>
    <col min="3305" max="3305" width="6.875" bestFit="1" customWidth="1"/>
    <col min="3306" max="3306" width="5.875" bestFit="1" customWidth="1"/>
    <col min="3307" max="3307" width="6.875" bestFit="1" customWidth="1"/>
    <col min="3308" max="3309" width="4.875" bestFit="1" customWidth="1"/>
    <col min="3310" max="3310" width="6.875" bestFit="1" customWidth="1"/>
    <col min="3311" max="3311" width="4.875" bestFit="1" customWidth="1"/>
    <col min="3312" max="3316" width="5.875" bestFit="1" customWidth="1"/>
    <col min="3317" max="3317" width="6.875" bestFit="1" customWidth="1"/>
    <col min="3318" max="3318" width="4.875" bestFit="1" customWidth="1"/>
    <col min="3319" max="3319" width="6.875" bestFit="1" customWidth="1"/>
    <col min="3320" max="3320" width="4.875" bestFit="1" customWidth="1"/>
    <col min="3321" max="3323" width="6.875" bestFit="1" customWidth="1"/>
    <col min="3324" max="3324" width="5.875" bestFit="1" customWidth="1"/>
    <col min="3325" max="3325" width="6.875" bestFit="1" customWidth="1"/>
    <col min="3326" max="3330" width="5.875" bestFit="1" customWidth="1"/>
    <col min="3331" max="3332" width="6.875" bestFit="1" customWidth="1"/>
    <col min="3333" max="3333" width="5.875" bestFit="1" customWidth="1"/>
    <col min="3334" max="3338" width="6.875" bestFit="1" customWidth="1"/>
    <col min="3339" max="3339" width="5.875" bestFit="1" customWidth="1"/>
    <col min="3340" max="3340" width="6.875" bestFit="1" customWidth="1"/>
    <col min="3341" max="3342" width="5.875" bestFit="1" customWidth="1"/>
    <col min="3343" max="3343" width="6.875" bestFit="1" customWidth="1"/>
    <col min="3344" max="3346" width="5.875" bestFit="1" customWidth="1"/>
    <col min="3347" max="3348" width="6.875" bestFit="1" customWidth="1"/>
    <col min="3349" max="3349" width="4.875" bestFit="1" customWidth="1"/>
    <col min="3350" max="3350" width="6.875" bestFit="1" customWidth="1"/>
    <col min="3351" max="3351" width="5.875" bestFit="1" customWidth="1"/>
    <col min="3352" max="3353" width="6.875" bestFit="1" customWidth="1"/>
    <col min="3354" max="3356" width="5.875" bestFit="1" customWidth="1"/>
    <col min="3357" max="3357" width="6.875" bestFit="1" customWidth="1"/>
    <col min="3358" max="3358" width="5.875" bestFit="1" customWidth="1"/>
    <col min="3359" max="3360" width="6.875" bestFit="1" customWidth="1"/>
    <col min="3361" max="3362" width="5.875" bestFit="1" customWidth="1"/>
    <col min="3363" max="3366" width="6.875" bestFit="1" customWidth="1"/>
    <col min="3367" max="3367" width="5.875" bestFit="1" customWidth="1"/>
    <col min="3368" max="3368" width="6.875" bestFit="1" customWidth="1"/>
    <col min="3369" max="3369" width="4.875" bestFit="1" customWidth="1"/>
    <col min="3370" max="3370" width="5.875" bestFit="1" customWidth="1"/>
    <col min="3371" max="3371" width="4.875" bestFit="1" customWidth="1"/>
    <col min="3372" max="3372" width="6.875" bestFit="1" customWidth="1"/>
    <col min="3373" max="3373" width="5.875" bestFit="1" customWidth="1"/>
    <col min="3374" max="3374" width="6.875" bestFit="1" customWidth="1"/>
    <col min="3375" max="3375" width="5.875" bestFit="1" customWidth="1"/>
    <col min="3376" max="3378" width="6.875" bestFit="1" customWidth="1"/>
    <col min="3379" max="3379" width="4.875" bestFit="1" customWidth="1"/>
    <col min="3380" max="3380" width="5.875" bestFit="1" customWidth="1"/>
    <col min="3381" max="3382" width="6.875" bestFit="1" customWidth="1"/>
    <col min="3383" max="3383" width="5.875" bestFit="1" customWidth="1"/>
    <col min="3384" max="3384" width="4.875" bestFit="1" customWidth="1"/>
    <col min="3385" max="3385" width="6.875" bestFit="1" customWidth="1"/>
    <col min="3386" max="3389" width="5.875" bestFit="1" customWidth="1"/>
    <col min="3390" max="3390" width="3.875" bestFit="1" customWidth="1"/>
    <col min="3391" max="3392" width="6.875" bestFit="1" customWidth="1"/>
    <col min="3393" max="3394" width="7.875" bestFit="1" customWidth="1"/>
    <col min="3395" max="3395" width="5.875" bestFit="1" customWidth="1"/>
    <col min="3396" max="3398" width="6.875" bestFit="1" customWidth="1"/>
    <col min="3399" max="3399" width="5.875" bestFit="1" customWidth="1"/>
    <col min="3400" max="3400" width="6.875" bestFit="1" customWidth="1"/>
    <col min="3401" max="3401" width="5.875" bestFit="1" customWidth="1"/>
    <col min="3402" max="3405" width="6.875" bestFit="1" customWidth="1"/>
    <col min="3406" max="3408" width="7.875" bestFit="1" customWidth="1"/>
    <col min="3409" max="3410" width="6.875" bestFit="1" customWidth="1"/>
    <col min="3411" max="3412" width="5.875" bestFit="1" customWidth="1"/>
    <col min="3413" max="3413" width="7.875" bestFit="1" customWidth="1"/>
    <col min="3414" max="3414" width="6.875" bestFit="1" customWidth="1"/>
    <col min="3415" max="3419" width="7.875" bestFit="1" customWidth="1"/>
    <col min="3420" max="3420" width="6.875" bestFit="1" customWidth="1"/>
    <col min="3421" max="3421" width="7.875" bestFit="1" customWidth="1"/>
    <col min="3422" max="3423" width="6.875" bestFit="1" customWidth="1"/>
    <col min="3424" max="3424" width="7.875" bestFit="1" customWidth="1"/>
    <col min="3425" max="3425" width="6.875" bestFit="1" customWidth="1"/>
    <col min="3426" max="3427" width="7.875" bestFit="1" customWidth="1"/>
    <col min="3428" max="3429" width="5.875" bestFit="1" customWidth="1"/>
    <col min="3430" max="3431" width="6.875" bestFit="1" customWidth="1"/>
    <col min="3432" max="3433" width="7.875" bestFit="1" customWidth="1"/>
    <col min="3434" max="3434" width="6.875" bestFit="1" customWidth="1"/>
    <col min="3435" max="3435" width="7.875" bestFit="1" customWidth="1"/>
    <col min="3436" max="3440" width="6.875" bestFit="1" customWidth="1"/>
    <col min="3441" max="3441" width="7.875" bestFit="1" customWidth="1"/>
    <col min="3442" max="3442" width="6.875" bestFit="1" customWidth="1"/>
    <col min="3443" max="3443" width="7.875" bestFit="1" customWidth="1"/>
    <col min="3444" max="3444" width="6.875" bestFit="1" customWidth="1"/>
    <col min="3445" max="3445" width="5.875" bestFit="1" customWidth="1"/>
    <col min="3446" max="3448" width="6.875" bestFit="1" customWidth="1"/>
    <col min="3449" max="3449" width="5.875" bestFit="1" customWidth="1"/>
    <col min="3450" max="3454" width="6.875" bestFit="1" customWidth="1"/>
    <col min="3455" max="3457" width="7.875" bestFit="1" customWidth="1"/>
    <col min="3458" max="3461" width="6.875" bestFit="1" customWidth="1"/>
    <col min="3462" max="3462" width="7.875" bestFit="1" customWidth="1"/>
    <col min="3463" max="3463" width="6.875" bestFit="1" customWidth="1"/>
    <col min="3464" max="3464" width="7.875" bestFit="1" customWidth="1"/>
    <col min="3465" max="3465" width="5.875" bestFit="1" customWidth="1"/>
    <col min="3466" max="3467" width="6.875" bestFit="1" customWidth="1"/>
    <col min="3468" max="3468" width="5.875" bestFit="1" customWidth="1"/>
    <col min="3469" max="3469" width="7.875" bestFit="1" customWidth="1"/>
    <col min="3470" max="3470" width="6.875" bestFit="1" customWidth="1"/>
    <col min="3471" max="3472" width="7.875" bestFit="1" customWidth="1"/>
    <col min="3473" max="3474" width="6.875" bestFit="1" customWidth="1"/>
    <col min="3475" max="3476" width="7.875" bestFit="1" customWidth="1"/>
    <col min="3477" max="3479" width="6.875" bestFit="1" customWidth="1"/>
    <col min="3480" max="3482" width="7.875" bestFit="1" customWidth="1"/>
    <col min="3483" max="3483" width="6.875" bestFit="1" customWidth="1"/>
    <col min="3484" max="3484" width="7.875" bestFit="1" customWidth="1"/>
    <col min="3485" max="3486" width="5.875" bestFit="1" customWidth="1"/>
    <col min="3487" max="3489" width="7.875" bestFit="1" customWidth="1"/>
    <col min="3490" max="3490" width="6.875" bestFit="1" customWidth="1"/>
    <col min="3491" max="3492" width="7.875" bestFit="1" customWidth="1"/>
    <col min="3493" max="3493" width="6.875" bestFit="1" customWidth="1"/>
    <col min="3494" max="3494" width="7.875" bestFit="1" customWidth="1"/>
    <col min="3495" max="3498" width="6.875" bestFit="1" customWidth="1"/>
    <col min="3499" max="3499" width="7.875" bestFit="1" customWidth="1"/>
    <col min="3500" max="3500" width="6.875" bestFit="1" customWidth="1"/>
    <col min="3501" max="3501" width="7.875" bestFit="1" customWidth="1"/>
    <col min="3502" max="3503" width="5.875" bestFit="1" customWidth="1"/>
    <col min="3504" max="3505" width="6.875" bestFit="1" customWidth="1"/>
    <col min="3506" max="3506" width="7.875" bestFit="1" customWidth="1"/>
    <col min="3507" max="3507" width="6.875" bestFit="1" customWidth="1"/>
    <col min="3508" max="3509" width="7.875" bestFit="1" customWidth="1"/>
    <col min="3510" max="3510" width="5.875" bestFit="1" customWidth="1"/>
    <col min="3511" max="3511" width="7.875" bestFit="1" customWidth="1"/>
    <col min="3512" max="3514" width="6.875" bestFit="1" customWidth="1"/>
    <col min="3515" max="3515" width="3.875" bestFit="1" customWidth="1"/>
    <col min="3516" max="3516" width="6.875" bestFit="1" customWidth="1"/>
    <col min="3517" max="3517" width="7.875" bestFit="1" customWidth="1"/>
    <col min="3518" max="3518" width="6.875" bestFit="1" customWidth="1"/>
    <col min="3519" max="3519" width="7.875" bestFit="1" customWidth="1"/>
    <col min="3520" max="3520" width="6.875" bestFit="1" customWidth="1"/>
    <col min="3521" max="3521" width="7.875" bestFit="1" customWidth="1"/>
    <col min="3522" max="3522" width="5.875" bestFit="1" customWidth="1"/>
    <col min="3523" max="3525" width="6.875" bestFit="1" customWidth="1"/>
    <col min="3526" max="3526" width="7.875" bestFit="1" customWidth="1"/>
    <col min="3527" max="3527" width="6.875" bestFit="1" customWidth="1"/>
    <col min="3528" max="3529" width="7.875" bestFit="1" customWidth="1"/>
    <col min="3530" max="3531" width="5.875" bestFit="1" customWidth="1"/>
    <col min="3532" max="3532" width="6.875" bestFit="1" customWidth="1"/>
    <col min="3533" max="3534" width="7.875" bestFit="1" customWidth="1"/>
    <col min="3535" max="3536" width="6.875" bestFit="1" customWidth="1"/>
    <col min="3537" max="3538" width="7.875" bestFit="1" customWidth="1"/>
    <col min="3539" max="3539" width="5.875" bestFit="1" customWidth="1"/>
    <col min="3540" max="3543" width="6.875" bestFit="1" customWidth="1"/>
    <col min="3544" max="3544" width="7.875" bestFit="1" customWidth="1"/>
    <col min="3545" max="3547" width="6.875" bestFit="1" customWidth="1"/>
    <col min="3548" max="3548" width="5.875" bestFit="1" customWidth="1"/>
    <col min="3549" max="3549" width="7.875" bestFit="1" customWidth="1"/>
    <col min="3550" max="3551" width="6.875" bestFit="1" customWidth="1"/>
    <col min="3552" max="3552" width="5.875" bestFit="1" customWidth="1"/>
    <col min="3553" max="3553" width="7.875" bestFit="1" customWidth="1"/>
    <col min="3554" max="3554" width="5.875" bestFit="1" customWidth="1"/>
    <col min="3555" max="3556" width="6.875" bestFit="1" customWidth="1"/>
    <col min="3557" max="3558" width="7.875" bestFit="1" customWidth="1"/>
    <col min="3559" max="3562" width="6.875" bestFit="1" customWidth="1"/>
    <col min="3563" max="3563" width="3.875" bestFit="1" customWidth="1"/>
    <col min="3564" max="3564" width="6.875" bestFit="1" customWidth="1"/>
    <col min="3565" max="3565" width="7.875" bestFit="1" customWidth="1"/>
    <col min="3566" max="3566" width="5.875" bestFit="1" customWidth="1"/>
    <col min="3567" max="3567" width="6.875" bestFit="1" customWidth="1"/>
    <col min="3568" max="3568" width="7.875" bestFit="1" customWidth="1"/>
    <col min="3569" max="3569" width="6.875" bestFit="1" customWidth="1"/>
    <col min="3570" max="3570" width="7.875" bestFit="1" customWidth="1"/>
    <col min="3571" max="3571" width="6.875" bestFit="1" customWidth="1"/>
    <col min="3572" max="3572" width="7.875" bestFit="1" customWidth="1"/>
    <col min="3573" max="3573" width="6.875" bestFit="1" customWidth="1"/>
    <col min="3574" max="3577" width="7.875" bestFit="1" customWidth="1"/>
    <col min="3578" max="3578" width="6.875" bestFit="1" customWidth="1"/>
    <col min="3579" max="3579" width="3.875" bestFit="1" customWidth="1"/>
    <col min="3580" max="3582" width="6.875" bestFit="1" customWidth="1"/>
    <col min="3583" max="3583" width="7.875" bestFit="1" customWidth="1"/>
    <col min="3584" max="3586" width="6.875" bestFit="1" customWidth="1"/>
    <col min="3587" max="3587" width="5.875" bestFit="1" customWidth="1"/>
    <col min="3588" max="3588" width="7.875" bestFit="1" customWidth="1"/>
    <col min="3589" max="3589" width="6.875" bestFit="1" customWidth="1"/>
    <col min="3590" max="3590" width="7.875" bestFit="1" customWidth="1"/>
    <col min="3591" max="3593" width="5.875" bestFit="1" customWidth="1"/>
    <col min="3594" max="3594" width="7.875" bestFit="1" customWidth="1"/>
    <col min="3595" max="3595" width="6.875" bestFit="1" customWidth="1"/>
    <col min="3596" max="3596" width="5.875" bestFit="1" customWidth="1"/>
    <col min="3597" max="3597" width="7.875" bestFit="1" customWidth="1"/>
    <col min="3598" max="3601" width="6.875" bestFit="1" customWidth="1"/>
    <col min="3602" max="3602" width="7.875" bestFit="1" customWidth="1"/>
    <col min="3603" max="3603" width="6.875" bestFit="1" customWidth="1"/>
    <col min="3604" max="3604" width="3.875" bestFit="1" customWidth="1"/>
    <col min="3605" max="3606" width="6.875" bestFit="1" customWidth="1"/>
    <col min="3607" max="3611" width="7.875" bestFit="1" customWidth="1"/>
    <col min="3612" max="3613" width="6.875" bestFit="1" customWidth="1"/>
    <col min="3614" max="3614" width="7.875" bestFit="1" customWidth="1"/>
    <col min="3615" max="3615" width="5.875" bestFit="1" customWidth="1"/>
    <col min="3616" max="3617" width="7.875" bestFit="1" customWidth="1"/>
    <col min="3618" max="3618" width="5.875" bestFit="1" customWidth="1"/>
    <col min="3619" max="3620" width="6.875" bestFit="1" customWidth="1"/>
    <col min="3621" max="3621" width="7.875" bestFit="1" customWidth="1"/>
    <col min="3622" max="3625" width="6.875" bestFit="1" customWidth="1"/>
    <col min="3626" max="3630" width="7.875" bestFit="1" customWidth="1"/>
    <col min="3631" max="3631" width="6.875" bestFit="1" customWidth="1"/>
    <col min="3632" max="3632" width="7.875" bestFit="1" customWidth="1"/>
    <col min="3633" max="3637" width="6.875" bestFit="1" customWidth="1"/>
    <col min="3638" max="3643" width="7.875" bestFit="1" customWidth="1"/>
    <col min="3644" max="3646" width="6.875" bestFit="1" customWidth="1"/>
    <col min="3647" max="3647" width="7.875" bestFit="1" customWidth="1"/>
    <col min="3648" max="3648" width="6.875" bestFit="1" customWidth="1"/>
    <col min="3649" max="3650" width="5.875" bestFit="1" customWidth="1"/>
    <col min="3651" max="3652" width="6.875" bestFit="1" customWidth="1"/>
    <col min="3653" max="3653" width="7.875" bestFit="1" customWidth="1"/>
    <col min="3654" max="3655" width="6.875" bestFit="1" customWidth="1"/>
    <col min="3656" max="3656" width="7.875" bestFit="1" customWidth="1"/>
    <col min="3657" max="3657" width="6.875" bestFit="1" customWidth="1"/>
    <col min="3658" max="3658" width="7.875" bestFit="1" customWidth="1"/>
    <col min="3659" max="3661" width="6.875" bestFit="1" customWidth="1"/>
    <col min="3662" max="3662" width="5.875" bestFit="1" customWidth="1"/>
    <col min="3663" max="3665" width="6.875" bestFit="1" customWidth="1"/>
    <col min="3666" max="3667" width="7.875" bestFit="1" customWidth="1"/>
    <col min="3668" max="3669" width="6.875" bestFit="1" customWidth="1"/>
    <col min="3670" max="3670" width="5.875" bestFit="1" customWidth="1"/>
    <col min="3671" max="3671" width="6.875" bestFit="1" customWidth="1"/>
    <col min="3672" max="3681" width="7.875" bestFit="1" customWidth="1"/>
    <col min="3682" max="3682" width="6.875" bestFit="1" customWidth="1"/>
    <col min="3683" max="3683" width="7.875" bestFit="1" customWidth="1"/>
    <col min="3684" max="3684" width="6.875" bestFit="1" customWidth="1"/>
    <col min="3685" max="3685" width="7.875" bestFit="1" customWidth="1"/>
    <col min="3686" max="3687" width="6.875" bestFit="1" customWidth="1"/>
    <col min="3688" max="3690" width="7.875" bestFit="1" customWidth="1"/>
    <col min="3691" max="3691" width="6.875" bestFit="1" customWidth="1"/>
    <col min="3692" max="3692" width="5.875" bestFit="1" customWidth="1"/>
    <col min="3693" max="3693" width="7.875" bestFit="1" customWidth="1"/>
    <col min="3694" max="3695" width="6.875" bestFit="1" customWidth="1"/>
    <col min="3696" max="3697" width="5.875" bestFit="1" customWidth="1"/>
    <col min="3698" max="3699" width="6.875" bestFit="1" customWidth="1"/>
    <col min="3700" max="3702" width="7.875" bestFit="1" customWidth="1"/>
    <col min="3703" max="3705" width="6.875" bestFit="1" customWidth="1"/>
    <col min="3706" max="3707" width="7.875" bestFit="1" customWidth="1"/>
    <col min="3708" max="3709" width="6.875" bestFit="1" customWidth="1"/>
    <col min="3710" max="3712" width="7.875" bestFit="1" customWidth="1"/>
    <col min="3713" max="3713" width="5.875" bestFit="1" customWidth="1"/>
    <col min="3714" max="3715" width="6.875" bestFit="1" customWidth="1"/>
    <col min="3716" max="3716" width="7.875" bestFit="1" customWidth="1"/>
    <col min="3717" max="3719" width="6.875" bestFit="1" customWidth="1"/>
    <col min="3720" max="3720" width="7.875" bestFit="1" customWidth="1"/>
    <col min="3721" max="3722" width="6.875" bestFit="1" customWidth="1"/>
    <col min="3723" max="3723" width="5.875" bestFit="1" customWidth="1"/>
    <col min="3724" max="3724" width="7.875" bestFit="1" customWidth="1"/>
    <col min="3725" max="3726" width="6.875" bestFit="1" customWidth="1"/>
    <col min="3727" max="3727" width="5.875" bestFit="1" customWidth="1"/>
    <col min="3728" max="3728" width="6.875" bestFit="1" customWidth="1"/>
    <col min="3729" max="3729" width="7.875" bestFit="1" customWidth="1"/>
    <col min="3730" max="3731" width="6.875" bestFit="1" customWidth="1"/>
    <col min="3732" max="3734" width="7.875" bestFit="1" customWidth="1"/>
    <col min="3735" max="3735" width="6.875" bestFit="1" customWidth="1"/>
    <col min="3736" max="3736" width="5.875" bestFit="1" customWidth="1"/>
    <col min="3737" max="3740" width="6.875" bestFit="1" customWidth="1"/>
    <col min="3741" max="3741" width="5.875" bestFit="1" customWidth="1"/>
    <col min="3742" max="3742" width="7.875" bestFit="1" customWidth="1"/>
    <col min="3743" max="3743" width="6.875" bestFit="1" customWidth="1"/>
    <col min="3744" max="3744" width="5.875" bestFit="1" customWidth="1"/>
    <col min="3745" max="3745" width="7.875" bestFit="1" customWidth="1"/>
    <col min="3746" max="3746" width="5.875" bestFit="1" customWidth="1"/>
    <col min="3747" max="3748" width="6.875" bestFit="1" customWidth="1"/>
    <col min="3749" max="3749" width="7.875" bestFit="1" customWidth="1"/>
    <col min="3750" max="3751" width="6.875" bestFit="1" customWidth="1"/>
    <col min="3752" max="3752" width="7.875" bestFit="1" customWidth="1"/>
    <col min="3753" max="3753" width="6.875" bestFit="1" customWidth="1"/>
    <col min="3754" max="3754" width="7.875" bestFit="1" customWidth="1"/>
    <col min="3755" max="3759" width="6.875" bestFit="1" customWidth="1"/>
    <col min="3760" max="3760" width="7.875" bestFit="1" customWidth="1"/>
    <col min="3761" max="3763" width="6.875" bestFit="1" customWidth="1"/>
    <col min="3764" max="3764" width="3.875" bestFit="1" customWidth="1"/>
    <col min="3765" max="3765" width="6.875" bestFit="1" customWidth="1"/>
    <col min="3766" max="3766" width="7.875" bestFit="1" customWidth="1"/>
    <col min="3767" max="3767" width="6.875" bestFit="1" customWidth="1"/>
    <col min="3768" max="3768" width="7.875" bestFit="1" customWidth="1"/>
    <col min="3769" max="3770" width="6.875" bestFit="1" customWidth="1"/>
    <col min="3771" max="3771" width="5.875" bestFit="1" customWidth="1"/>
    <col min="3772" max="3774" width="6.875" bestFit="1" customWidth="1"/>
    <col min="3775" max="3775" width="7.875" bestFit="1" customWidth="1"/>
    <col min="3776" max="3778" width="6.875" bestFit="1" customWidth="1"/>
    <col min="3779" max="3779" width="7.875" bestFit="1" customWidth="1"/>
    <col min="3780" max="3780" width="6.875" bestFit="1" customWidth="1"/>
    <col min="3781" max="3781" width="7.875" bestFit="1" customWidth="1"/>
    <col min="3782" max="3784" width="6.875" bestFit="1" customWidth="1"/>
    <col min="3785" max="3785" width="7.875" bestFit="1" customWidth="1"/>
    <col min="3786" max="3786" width="5.875" bestFit="1" customWidth="1"/>
    <col min="3787" max="3787" width="6.875" bestFit="1" customWidth="1"/>
    <col min="3788" max="3788" width="7.875" bestFit="1" customWidth="1"/>
    <col min="3789" max="3789" width="6.875" bestFit="1" customWidth="1"/>
    <col min="3790" max="3790" width="5.875" bestFit="1" customWidth="1"/>
    <col min="3791" max="3792" width="6.875" bestFit="1" customWidth="1"/>
    <col min="3793" max="3793" width="7.875" bestFit="1" customWidth="1"/>
    <col min="3794" max="3794" width="6.875" bestFit="1" customWidth="1"/>
    <col min="3795" max="3795" width="5.875" bestFit="1" customWidth="1"/>
    <col min="3796" max="3797" width="7.875" bestFit="1" customWidth="1"/>
    <col min="3798" max="3798" width="5.875" bestFit="1" customWidth="1"/>
    <col min="3799" max="3799" width="6.875" bestFit="1" customWidth="1"/>
    <col min="3800" max="3801" width="7.875" bestFit="1" customWidth="1"/>
    <col min="3802" max="3802" width="6.875" bestFit="1" customWidth="1"/>
    <col min="3803" max="3803" width="5.875" bestFit="1" customWidth="1"/>
    <col min="3804" max="3804" width="7.875" bestFit="1" customWidth="1"/>
    <col min="3805" max="3805" width="6.875" bestFit="1" customWidth="1"/>
    <col min="3806" max="3808" width="7.875" bestFit="1" customWidth="1"/>
    <col min="3809" max="3809" width="6.875" bestFit="1" customWidth="1"/>
    <col min="3810" max="3811" width="7.875" bestFit="1" customWidth="1"/>
    <col min="3812" max="3812" width="6.875" bestFit="1" customWidth="1"/>
    <col min="3813" max="3813" width="5.875" bestFit="1" customWidth="1"/>
    <col min="3814" max="3814" width="7.875" bestFit="1" customWidth="1"/>
    <col min="3815" max="3816" width="6.875" bestFit="1" customWidth="1"/>
    <col min="3817" max="3818" width="7.875" bestFit="1" customWidth="1"/>
    <col min="3819" max="3819" width="6.875" bestFit="1" customWidth="1"/>
    <col min="3820" max="3820" width="7.875" bestFit="1" customWidth="1"/>
    <col min="3821" max="3821" width="6.875" bestFit="1" customWidth="1"/>
    <col min="3822" max="3822" width="5.875" bestFit="1" customWidth="1"/>
    <col min="3823" max="3824" width="6.875" bestFit="1" customWidth="1"/>
    <col min="3825" max="3827" width="7.875" bestFit="1" customWidth="1"/>
    <col min="3828" max="3828" width="6.875" bestFit="1" customWidth="1"/>
    <col min="3829" max="3831" width="7.875" bestFit="1" customWidth="1"/>
    <col min="3832" max="3835" width="6.875" bestFit="1" customWidth="1"/>
    <col min="3836" max="3839" width="7.875" bestFit="1" customWidth="1"/>
    <col min="3840" max="3841" width="6.875" bestFit="1" customWidth="1"/>
    <col min="3842" max="3843" width="7.875" bestFit="1" customWidth="1"/>
    <col min="3844" max="3845" width="6.875" bestFit="1" customWidth="1"/>
    <col min="3846" max="3849" width="7.875" bestFit="1" customWidth="1"/>
    <col min="3850" max="3850" width="6.875" bestFit="1" customWidth="1"/>
    <col min="3851" max="3851" width="5.875" bestFit="1" customWidth="1"/>
    <col min="3852" max="3853" width="6.875" bestFit="1" customWidth="1"/>
    <col min="3854" max="3855" width="7.875" bestFit="1" customWidth="1"/>
    <col min="3856" max="3856" width="6.875" bestFit="1" customWidth="1"/>
    <col min="3857" max="3857" width="5.875" bestFit="1" customWidth="1"/>
    <col min="3858" max="3858" width="6.875" bestFit="1" customWidth="1"/>
    <col min="3859" max="3861" width="7.875" bestFit="1" customWidth="1"/>
    <col min="3862" max="3862" width="5.875" bestFit="1" customWidth="1"/>
    <col min="3863" max="3866" width="6.875" bestFit="1" customWidth="1"/>
    <col min="3867" max="3867" width="3.875" bestFit="1" customWidth="1"/>
    <col min="3868" max="3869" width="6.875" bestFit="1" customWidth="1"/>
    <col min="3870" max="3870" width="7.875" bestFit="1" customWidth="1"/>
    <col min="3871" max="3871" width="6.875" bestFit="1" customWidth="1"/>
    <col min="3872" max="3872" width="5.875" bestFit="1" customWidth="1"/>
    <col min="3873" max="3874" width="6.875" bestFit="1" customWidth="1"/>
    <col min="3875" max="3875" width="7.875" bestFit="1" customWidth="1"/>
    <col min="3876" max="3876" width="6.875" bestFit="1" customWidth="1"/>
    <col min="3877" max="3880" width="7.875" bestFit="1" customWidth="1"/>
    <col min="3881" max="3881" width="6.875" bestFit="1" customWidth="1"/>
    <col min="3882" max="3882" width="7.875" bestFit="1" customWidth="1"/>
    <col min="3883" max="3884" width="6.875" bestFit="1" customWidth="1"/>
    <col min="3885" max="3885" width="7.875" bestFit="1" customWidth="1"/>
    <col min="3886" max="3886" width="5.875" bestFit="1" customWidth="1"/>
    <col min="3887" max="3893" width="6.875" bestFit="1" customWidth="1"/>
    <col min="3894" max="3895" width="7.875" bestFit="1" customWidth="1"/>
    <col min="3896" max="3899" width="6.875" bestFit="1" customWidth="1"/>
    <col min="3900" max="3900" width="7.875" bestFit="1" customWidth="1"/>
    <col min="3901" max="3901" width="8.875" bestFit="1" customWidth="1"/>
    <col min="3902" max="3903" width="7.875" bestFit="1" customWidth="1"/>
    <col min="3904" max="3904" width="6.875" bestFit="1" customWidth="1"/>
    <col min="3905" max="3905" width="7.875" bestFit="1" customWidth="1"/>
    <col min="3906" max="3906" width="5.875" bestFit="1" customWidth="1"/>
    <col min="3907" max="3909" width="6.875" bestFit="1" customWidth="1"/>
    <col min="3910" max="3912" width="7.875" bestFit="1" customWidth="1"/>
    <col min="3913" max="3913" width="5.875" bestFit="1" customWidth="1"/>
    <col min="3914" max="3914" width="7.875" bestFit="1" customWidth="1"/>
    <col min="3915" max="3918" width="6.875" bestFit="1" customWidth="1"/>
    <col min="3919" max="3919" width="7.875" bestFit="1" customWidth="1"/>
    <col min="3920" max="3920" width="5.875" bestFit="1" customWidth="1"/>
    <col min="3921" max="3925" width="6.875" bestFit="1" customWidth="1"/>
    <col min="3926" max="3926" width="7.875" bestFit="1" customWidth="1"/>
    <col min="3927" max="3927" width="6.875" bestFit="1" customWidth="1"/>
    <col min="3928" max="3928" width="7.875" bestFit="1" customWidth="1"/>
    <col min="3929" max="3929" width="6.875" bestFit="1" customWidth="1"/>
    <col min="3930" max="3930" width="3.875" bestFit="1" customWidth="1"/>
    <col min="3931" max="3932" width="6.875" bestFit="1" customWidth="1"/>
    <col min="3933" max="3933" width="7.875" bestFit="1" customWidth="1"/>
    <col min="3934" max="3937" width="6.875" bestFit="1" customWidth="1"/>
    <col min="3938" max="3939" width="7.875" bestFit="1" customWidth="1"/>
    <col min="3940" max="3943" width="6.875" bestFit="1" customWidth="1"/>
    <col min="3944" max="3944" width="5.875" bestFit="1" customWidth="1"/>
    <col min="3945" max="3946" width="6.875" bestFit="1" customWidth="1"/>
    <col min="3947" max="3947" width="7.875" bestFit="1" customWidth="1"/>
    <col min="3948" max="3948" width="6.875" bestFit="1" customWidth="1"/>
    <col min="3949" max="3949" width="7.875" bestFit="1" customWidth="1"/>
    <col min="3950" max="3952" width="6.875" bestFit="1" customWidth="1"/>
    <col min="3953" max="3957" width="7.875" bestFit="1" customWidth="1"/>
    <col min="3958" max="3960" width="6.875" bestFit="1" customWidth="1"/>
    <col min="3961" max="3961" width="7.875" bestFit="1" customWidth="1"/>
    <col min="3962" max="3962" width="6.875" bestFit="1" customWidth="1"/>
    <col min="3963" max="3963" width="5.875" bestFit="1" customWidth="1"/>
    <col min="3964" max="3968" width="6.875" bestFit="1" customWidth="1"/>
    <col min="3969" max="3969" width="5.875" bestFit="1" customWidth="1"/>
    <col min="3970" max="3973" width="6.875" bestFit="1" customWidth="1"/>
    <col min="3974" max="3974" width="7.875" bestFit="1" customWidth="1"/>
    <col min="3975" max="3975" width="6.875" bestFit="1" customWidth="1"/>
    <col min="3976" max="3976" width="7.875" bestFit="1" customWidth="1"/>
    <col min="3977" max="3979" width="6.875" bestFit="1" customWidth="1"/>
    <col min="3980" max="3980" width="7.875" bestFit="1" customWidth="1"/>
    <col min="3981" max="3981" width="6.875" bestFit="1" customWidth="1"/>
    <col min="3982" max="3983" width="7.875" bestFit="1" customWidth="1"/>
    <col min="3984" max="3984" width="6.875" bestFit="1" customWidth="1"/>
    <col min="3985" max="3985" width="7.875" bestFit="1" customWidth="1"/>
    <col min="3986" max="3986" width="6.875" bestFit="1" customWidth="1"/>
    <col min="3987" max="3987" width="7.875" bestFit="1" customWidth="1"/>
    <col min="3988" max="3988" width="5.875" bestFit="1" customWidth="1"/>
    <col min="3989" max="3991" width="7.875" bestFit="1" customWidth="1"/>
    <col min="3992" max="3992" width="6.875" bestFit="1" customWidth="1"/>
    <col min="3993" max="3993" width="7.875" bestFit="1" customWidth="1"/>
    <col min="3994" max="3995" width="6.875" bestFit="1" customWidth="1"/>
    <col min="3996" max="3998" width="7.875" bestFit="1" customWidth="1"/>
    <col min="3999" max="3999" width="6.875" bestFit="1" customWidth="1"/>
    <col min="4000" max="4001" width="7.875" bestFit="1" customWidth="1"/>
    <col min="4002" max="4005" width="6.875" bestFit="1" customWidth="1"/>
    <col min="4006" max="4006" width="5.875" bestFit="1" customWidth="1"/>
    <col min="4007" max="4007" width="7.875" bestFit="1" customWidth="1"/>
    <col min="4008" max="4010" width="6.875" bestFit="1" customWidth="1"/>
    <col min="4011" max="4011" width="7.875" bestFit="1" customWidth="1"/>
    <col min="4012" max="4012" width="5.875" bestFit="1" customWidth="1"/>
    <col min="4013" max="4017" width="7.875" bestFit="1" customWidth="1"/>
    <col min="4018" max="4018" width="6.875" bestFit="1" customWidth="1"/>
    <col min="4019" max="4020" width="7.875" bestFit="1" customWidth="1"/>
    <col min="4021" max="4021" width="5.875" bestFit="1" customWidth="1"/>
    <col min="4022" max="4022" width="6.875" bestFit="1" customWidth="1"/>
    <col min="4023" max="4023" width="8.875" bestFit="1" customWidth="1"/>
    <col min="4024" max="4024" width="7.875" bestFit="1" customWidth="1"/>
    <col min="4025" max="4025" width="5.875" bestFit="1" customWidth="1"/>
    <col min="4026" max="4029" width="6.875" bestFit="1" customWidth="1"/>
    <col min="4030" max="4030" width="7.875" bestFit="1" customWidth="1"/>
    <col min="4031" max="4032" width="6.875" bestFit="1" customWidth="1"/>
    <col min="4033" max="4034" width="7.875" bestFit="1" customWidth="1"/>
    <col min="4035" max="4035" width="5.875" bestFit="1" customWidth="1"/>
    <col min="4036" max="4036" width="3.875" bestFit="1" customWidth="1"/>
    <col min="4037" max="4037" width="5.875" bestFit="1" customWidth="1"/>
    <col min="4038" max="4038" width="7.875" bestFit="1" customWidth="1"/>
    <col min="4039" max="4040" width="6.875" bestFit="1" customWidth="1"/>
    <col min="4041" max="4041" width="7.875" bestFit="1" customWidth="1"/>
    <col min="4042" max="4042" width="6.875" bestFit="1" customWidth="1"/>
    <col min="4043" max="4044" width="7.875" bestFit="1" customWidth="1"/>
    <col min="4045" max="4047" width="6.875" bestFit="1" customWidth="1"/>
    <col min="4048" max="4048" width="7.875" bestFit="1" customWidth="1"/>
    <col min="4049" max="4049" width="6.875" bestFit="1" customWidth="1"/>
    <col min="4050" max="4050" width="5.875" bestFit="1" customWidth="1"/>
    <col min="4051" max="4051" width="6.875" bestFit="1" customWidth="1"/>
    <col min="4052" max="4052" width="7.875" bestFit="1" customWidth="1"/>
    <col min="4053" max="4053" width="5.875" bestFit="1" customWidth="1"/>
    <col min="4054" max="4057" width="6.875" bestFit="1" customWidth="1"/>
    <col min="4058" max="4060" width="7.875" bestFit="1" customWidth="1"/>
    <col min="4061" max="4067" width="6.875" bestFit="1" customWidth="1"/>
    <col min="4068" max="4069" width="7.875" bestFit="1" customWidth="1"/>
    <col min="4070" max="4072" width="6.875" bestFit="1" customWidth="1"/>
    <col min="4073" max="4074" width="7.875" bestFit="1" customWidth="1"/>
    <col min="4075" max="4075" width="6.875" bestFit="1" customWidth="1"/>
    <col min="4076" max="4076" width="7.875" bestFit="1" customWidth="1"/>
    <col min="4077" max="4081" width="6.875" bestFit="1" customWidth="1"/>
    <col min="4082" max="4083" width="7.875" bestFit="1" customWidth="1"/>
    <col min="4084" max="4086" width="6.875" bestFit="1" customWidth="1"/>
    <col min="4087" max="4087" width="7.875" bestFit="1" customWidth="1"/>
    <col min="4088" max="4088" width="6.875" bestFit="1" customWidth="1"/>
    <col min="4089" max="4092" width="7.875" bestFit="1" customWidth="1"/>
    <col min="4093" max="4095" width="6.875" bestFit="1" customWidth="1"/>
    <col min="4096" max="4097" width="7.875" bestFit="1" customWidth="1"/>
    <col min="4098" max="4098" width="6.875" bestFit="1" customWidth="1"/>
    <col min="4099" max="4099" width="7.875" bestFit="1" customWidth="1"/>
    <col min="4100" max="4101" width="6.875" bestFit="1" customWidth="1"/>
    <col min="4102" max="4104" width="7.875" bestFit="1" customWidth="1"/>
    <col min="4105" max="4106" width="6.875" bestFit="1" customWidth="1"/>
    <col min="4107" max="4107" width="7.875" bestFit="1" customWidth="1"/>
    <col min="4108" max="4108" width="3.875" bestFit="1" customWidth="1"/>
    <col min="4109" max="4110" width="7.875" bestFit="1" customWidth="1"/>
    <col min="4111" max="4111" width="5.875" bestFit="1" customWidth="1"/>
    <col min="4112" max="4112" width="7.875" bestFit="1" customWidth="1"/>
    <col min="4113" max="4114" width="6.875" bestFit="1" customWidth="1"/>
    <col min="4115" max="4115" width="7.875" bestFit="1" customWidth="1"/>
    <col min="4116" max="4116" width="6.875" bestFit="1" customWidth="1"/>
    <col min="4117" max="4117" width="7.875" bestFit="1" customWidth="1"/>
    <col min="4118" max="4118" width="6.875" bestFit="1" customWidth="1"/>
    <col min="4119" max="4121" width="7.875" bestFit="1" customWidth="1"/>
    <col min="4122" max="4122" width="8.875" bestFit="1" customWidth="1"/>
    <col min="4123" max="4123" width="5.875" bestFit="1" customWidth="1"/>
    <col min="4124" max="4124" width="7.875" bestFit="1" customWidth="1"/>
    <col min="4125" max="4127" width="6.875" bestFit="1" customWidth="1"/>
    <col min="4128" max="4129" width="7.875" bestFit="1" customWidth="1"/>
    <col min="4130" max="4130" width="6.875" bestFit="1" customWidth="1"/>
    <col min="4131" max="4131" width="7.875" bestFit="1" customWidth="1"/>
    <col min="4132" max="4133" width="6.875" bestFit="1" customWidth="1"/>
    <col min="4134" max="4134" width="7.875" bestFit="1" customWidth="1"/>
    <col min="4135" max="4136" width="6.875" bestFit="1" customWidth="1"/>
    <col min="4137" max="4137" width="5.875" bestFit="1" customWidth="1"/>
    <col min="4138" max="4138" width="8.875" bestFit="1" customWidth="1"/>
    <col min="4139" max="4139" width="5.875" bestFit="1" customWidth="1"/>
    <col min="4140" max="4143" width="6.875" bestFit="1" customWidth="1"/>
    <col min="4144" max="4145" width="7.875" bestFit="1" customWidth="1"/>
    <col min="4146" max="4146" width="5.875" bestFit="1" customWidth="1"/>
    <col min="4147" max="4147" width="7.875" bestFit="1" customWidth="1"/>
    <col min="4148" max="4148" width="6.875" bestFit="1" customWidth="1"/>
    <col min="4149" max="4152" width="7.875" bestFit="1" customWidth="1"/>
    <col min="4153" max="4159" width="6.875" bestFit="1" customWidth="1"/>
    <col min="4160" max="4163" width="7.875" bestFit="1" customWidth="1"/>
    <col min="4164" max="4164" width="6.875" bestFit="1" customWidth="1"/>
    <col min="4165" max="4165" width="7.875" bestFit="1" customWidth="1"/>
    <col min="4166" max="4168" width="6.875" bestFit="1" customWidth="1"/>
    <col min="4169" max="4169" width="7.875" bestFit="1" customWidth="1"/>
    <col min="4170" max="4170" width="6.875" bestFit="1" customWidth="1"/>
    <col min="4171" max="4172" width="7.875" bestFit="1" customWidth="1"/>
    <col min="4173" max="4174" width="6.875" bestFit="1" customWidth="1"/>
    <col min="4175" max="4175" width="7.875" bestFit="1" customWidth="1"/>
    <col min="4176" max="4176" width="5.875" bestFit="1" customWidth="1"/>
    <col min="4177" max="4177" width="7.875" bestFit="1" customWidth="1"/>
    <col min="4178" max="4178" width="5.875" bestFit="1" customWidth="1"/>
    <col min="4179" max="4182" width="6.875" bestFit="1" customWidth="1"/>
    <col min="4183" max="4184" width="7.875" bestFit="1" customWidth="1"/>
    <col min="4185" max="4185" width="6.875" bestFit="1" customWidth="1"/>
    <col min="4186" max="4186" width="7.875" bestFit="1" customWidth="1"/>
    <col min="4187" max="4187" width="6.875" bestFit="1" customWidth="1"/>
    <col min="4188" max="4190" width="7.875" bestFit="1" customWidth="1"/>
    <col min="4191" max="4191" width="6.875" bestFit="1" customWidth="1"/>
    <col min="4192" max="4192" width="7.875" bestFit="1" customWidth="1"/>
    <col min="4193" max="4195" width="6.875" bestFit="1" customWidth="1"/>
    <col min="4196" max="4197" width="7.875" bestFit="1" customWidth="1"/>
    <col min="4198" max="4198" width="5.875" bestFit="1" customWidth="1"/>
    <col min="4199" max="4199" width="8.875" bestFit="1" customWidth="1"/>
    <col min="4200" max="4200" width="6.875" bestFit="1" customWidth="1"/>
    <col min="4201" max="4201" width="5.875" bestFit="1" customWidth="1"/>
    <col min="4202" max="4203" width="6.875" bestFit="1" customWidth="1"/>
    <col min="4204" max="4205" width="7.875" bestFit="1" customWidth="1"/>
    <col min="4206" max="4206" width="8.875" bestFit="1" customWidth="1"/>
    <col min="4207" max="4207" width="7.875" bestFit="1" customWidth="1"/>
    <col min="4208" max="4208" width="6.875" bestFit="1" customWidth="1"/>
    <col min="4209" max="4209" width="7.875" bestFit="1" customWidth="1"/>
    <col min="4210" max="4210" width="8.875" bestFit="1" customWidth="1"/>
    <col min="4211" max="4211" width="5.875" bestFit="1" customWidth="1"/>
    <col min="4212" max="4214" width="7.875" bestFit="1" customWidth="1"/>
    <col min="4215" max="4215" width="6.875" bestFit="1" customWidth="1"/>
    <col min="4216" max="4217" width="7.875" bestFit="1" customWidth="1"/>
    <col min="4218" max="4218" width="3.875" bestFit="1" customWidth="1"/>
    <col min="4219" max="4220" width="7.875" bestFit="1" customWidth="1"/>
    <col min="4221" max="4224" width="6.875" bestFit="1" customWidth="1"/>
    <col min="4225" max="4226" width="7.875" bestFit="1" customWidth="1"/>
    <col min="4227" max="4229" width="6.875" bestFit="1" customWidth="1"/>
    <col min="4230" max="4230" width="7.875" bestFit="1" customWidth="1"/>
    <col min="4231" max="4232" width="5.875" bestFit="1" customWidth="1"/>
    <col min="4233" max="4233" width="7.875" bestFit="1" customWidth="1"/>
    <col min="4234" max="4235" width="5.875" bestFit="1" customWidth="1"/>
    <col min="4236" max="4236" width="6.875" bestFit="1" customWidth="1"/>
    <col min="4237" max="4237" width="5.875" bestFit="1" customWidth="1"/>
    <col min="4238" max="4238" width="7.875" bestFit="1" customWidth="1"/>
    <col min="4239" max="4242" width="6.875" bestFit="1" customWidth="1"/>
    <col min="4243" max="4247" width="7.875" bestFit="1" customWidth="1"/>
    <col min="4248" max="4252" width="6.875" bestFit="1" customWidth="1"/>
    <col min="4253" max="4256" width="7.875" bestFit="1" customWidth="1"/>
    <col min="4257" max="4258" width="6.875" bestFit="1" customWidth="1"/>
    <col min="4259" max="4259" width="7.875" bestFit="1" customWidth="1"/>
    <col min="4260" max="4261" width="6.875" bestFit="1" customWidth="1"/>
    <col min="4262" max="4262" width="5.875" bestFit="1" customWidth="1"/>
    <col min="4263" max="4265" width="6.875" bestFit="1" customWidth="1"/>
    <col min="4266" max="4268" width="7.875" bestFit="1" customWidth="1"/>
    <col min="4269" max="4272" width="6.875" bestFit="1" customWidth="1"/>
    <col min="4273" max="4274" width="5.875" bestFit="1" customWidth="1"/>
    <col min="4275" max="4275" width="6.875" bestFit="1" customWidth="1"/>
    <col min="4276" max="4278" width="7.875" bestFit="1" customWidth="1"/>
    <col min="4279" max="4279" width="6.875" bestFit="1" customWidth="1"/>
    <col min="4280" max="4281" width="7.875" bestFit="1" customWidth="1"/>
    <col min="4282" max="4282" width="5.875" bestFit="1" customWidth="1"/>
    <col min="4283" max="4283" width="7.875" bestFit="1" customWidth="1"/>
    <col min="4284" max="4284" width="6.875" bestFit="1" customWidth="1"/>
    <col min="4285" max="4286" width="7.875" bestFit="1" customWidth="1"/>
    <col min="4287" max="4287" width="6.875" bestFit="1" customWidth="1"/>
    <col min="4288" max="4289" width="7.875" bestFit="1" customWidth="1"/>
    <col min="4290" max="4290" width="6.875" bestFit="1" customWidth="1"/>
    <col min="4291" max="4293" width="7.875" bestFit="1" customWidth="1"/>
    <col min="4294" max="4294" width="5.875" bestFit="1" customWidth="1"/>
    <col min="4295" max="4296" width="6.875" bestFit="1" customWidth="1"/>
    <col min="4297" max="4297" width="5.875" bestFit="1" customWidth="1"/>
    <col min="4298" max="4298" width="7.875" bestFit="1" customWidth="1"/>
    <col min="4299" max="4299" width="8.875" bestFit="1" customWidth="1"/>
    <col min="4300" max="4302" width="7.875" bestFit="1" customWidth="1"/>
    <col min="4303" max="4304" width="6.875" bestFit="1" customWidth="1"/>
    <col min="4305" max="4306" width="7.875" bestFit="1" customWidth="1"/>
    <col min="4307" max="4308" width="6.875" bestFit="1" customWidth="1"/>
    <col min="4309" max="4309" width="7.875" bestFit="1" customWidth="1"/>
    <col min="4310" max="4315" width="6.875" bestFit="1" customWidth="1"/>
    <col min="4316" max="4319" width="7.875" bestFit="1" customWidth="1"/>
    <col min="4320" max="4320" width="6.875" bestFit="1" customWidth="1"/>
    <col min="4321" max="4321" width="7.875" bestFit="1" customWidth="1"/>
    <col min="4322" max="4324" width="6.875" bestFit="1" customWidth="1"/>
    <col min="4325" max="4328" width="7.875" bestFit="1" customWidth="1"/>
    <col min="4329" max="4329" width="5.875" bestFit="1" customWidth="1"/>
    <col min="4330" max="4330" width="6.875" bestFit="1" customWidth="1"/>
    <col min="4331" max="4331" width="7.875" bestFit="1" customWidth="1"/>
    <col min="4332" max="4337" width="6.875" bestFit="1" customWidth="1"/>
    <col min="4338" max="4338" width="7.875" bestFit="1" customWidth="1"/>
    <col min="4339" max="4339" width="6.875" bestFit="1" customWidth="1"/>
    <col min="4340" max="4340" width="7.875" bestFit="1" customWidth="1"/>
    <col min="4341" max="4342" width="6.875" bestFit="1" customWidth="1"/>
    <col min="4343" max="4344" width="7.875" bestFit="1" customWidth="1"/>
    <col min="4345" max="4347" width="6.875" bestFit="1" customWidth="1"/>
    <col min="4348" max="4348" width="5.875" bestFit="1" customWidth="1"/>
    <col min="4349" max="4351" width="6.875" bestFit="1" customWidth="1"/>
    <col min="4352" max="4352" width="7.875" bestFit="1" customWidth="1"/>
    <col min="4353" max="4356" width="6.875" bestFit="1" customWidth="1"/>
    <col min="4357" max="4358" width="7.875" bestFit="1" customWidth="1"/>
    <col min="4359" max="4359" width="6.875" bestFit="1" customWidth="1"/>
    <col min="4360" max="4360" width="7.875" bestFit="1" customWidth="1"/>
    <col min="4361" max="4361" width="6.875" bestFit="1" customWidth="1"/>
    <col min="4362" max="4362" width="3.875" bestFit="1" customWidth="1"/>
    <col min="4363" max="4363" width="5.875" bestFit="1" customWidth="1"/>
    <col min="4364" max="4364" width="7.875" bestFit="1" customWidth="1"/>
    <col min="4365" max="4365" width="6.875" bestFit="1" customWidth="1"/>
    <col min="4366" max="4366" width="7.875" bestFit="1" customWidth="1"/>
    <col min="4367" max="4367" width="3.875" bestFit="1" customWidth="1"/>
    <col min="4368" max="4368" width="7.875" bestFit="1" customWidth="1"/>
    <col min="4369" max="4370" width="6.875" bestFit="1" customWidth="1"/>
    <col min="4371" max="4371" width="7.875" bestFit="1" customWidth="1"/>
    <col min="4372" max="4373" width="6.875" bestFit="1" customWidth="1"/>
    <col min="4374" max="4376" width="7.875" bestFit="1" customWidth="1"/>
    <col min="4377" max="4377" width="5.875" bestFit="1" customWidth="1"/>
    <col min="4378" max="4378" width="7.875" bestFit="1" customWidth="1"/>
    <col min="4379" max="4380" width="5.875" bestFit="1" customWidth="1"/>
    <col min="4381" max="4381" width="6.875" bestFit="1" customWidth="1"/>
    <col min="4382" max="4382" width="5.875" bestFit="1" customWidth="1"/>
    <col min="4383" max="4384" width="6.875" bestFit="1" customWidth="1"/>
    <col min="4385" max="4385" width="7.875" bestFit="1" customWidth="1"/>
    <col min="4386" max="4389" width="6.875" bestFit="1" customWidth="1"/>
    <col min="4390" max="4390" width="7.875" bestFit="1" customWidth="1"/>
    <col min="4391" max="4391" width="6.875" bestFit="1" customWidth="1"/>
    <col min="4392" max="4392" width="7.875" bestFit="1" customWidth="1"/>
    <col min="4393" max="4393" width="6.875" bestFit="1" customWidth="1"/>
    <col min="4394" max="4395" width="7.875" bestFit="1" customWidth="1"/>
    <col min="4396" max="4396" width="6.875" bestFit="1" customWidth="1"/>
    <col min="4397" max="4399" width="7.875" bestFit="1" customWidth="1"/>
    <col min="4400" max="4400" width="6.875" bestFit="1" customWidth="1"/>
    <col min="4401" max="4401" width="5.875" bestFit="1" customWidth="1"/>
    <col min="4402" max="4402" width="7.875" bestFit="1" customWidth="1"/>
    <col min="4403" max="4404" width="6.875" bestFit="1" customWidth="1"/>
    <col min="4405" max="4407" width="7.875" bestFit="1" customWidth="1"/>
    <col min="4408" max="4408" width="6.875" bestFit="1" customWidth="1"/>
    <col min="4409" max="4409" width="7.875" bestFit="1" customWidth="1"/>
    <col min="4410" max="4410" width="5.875" bestFit="1" customWidth="1"/>
    <col min="4411" max="4412" width="6.875" bestFit="1" customWidth="1"/>
    <col min="4413" max="4413" width="7.875" bestFit="1" customWidth="1"/>
    <col min="4414" max="4415" width="6.875" bestFit="1" customWidth="1"/>
    <col min="4416" max="4418" width="7.875" bestFit="1" customWidth="1"/>
    <col min="4419" max="4419" width="6.875" bestFit="1" customWidth="1"/>
    <col min="4420" max="4422" width="7.875" bestFit="1" customWidth="1"/>
    <col min="4423" max="4425" width="6.875" bestFit="1" customWidth="1"/>
    <col min="4426" max="4426" width="8.875" bestFit="1" customWidth="1"/>
    <col min="4427" max="4430" width="7.875" bestFit="1" customWidth="1"/>
    <col min="4431" max="4431" width="6.875" bestFit="1" customWidth="1"/>
    <col min="4432" max="4432" width="7.875" bestFit="1" customWidth="1"/>
    <col min="4433" max="4433" width="5.875" bestFit="1" customWidth="1"/>
    <col min="4434" max="4439" width="6.875" bestFit="1" customWidth="1"/>
    <col min="4440" max="4440" width="7.875" bestFit="1" customWidth="1"/>
    <col min="4441" max="4443" width="6.875" bestFit="1" customWidth="1"/>
    <col min="4444" max="4445" width="7.875" bestFit="1" customWidth="1"/>
    <col min="4446" max="4450" width="6.875" bestFit="1" customWidth="1"/>
    <col min="4451" max="4452" width="7.875" bestFit="1" customWidth="1"/>
    <col min="4453" max="4454" width="3.875" bestFit="1" customWidth="1"/>
    <col min="4455" max="4455" width="7.875" bestFit="1" customWidth="1"/>
    <col min="4456" max="4456" width="5.875" bestFit="1" customWidth="1"/>
    <col min="4457" max="4461" width="7.875" bestFit="1" customWidth="1"/>
    <col min="4462" max="4462" width="6.875" bestFit="1" customWidth="1"/>
    <col min="4463" max="4466" width="7.875" bestFit="1" customWidth="1"/>
    <col min="4467" max="4467" width="5.875" bestFit="1" customWidth="1"/>
    <col min="4468" max="4468" width="6.875" bestFit="1" customWidth="1"/>
    <col min="4469" max="4469" width="8.875" bestFit="1" customWidth="1"/>
    <col min="4470" max="4470" width="7.875" bestFit="1" customWidth="1"/>
    <col min="4471" max="4474" width="6.875" bestFit="1" customWidth="1"/>
    <col min="4475" max="4480" width="7.875" bestFit="1" customWidth="1"/>
    <col min="4481" max="4483" width="6.875" bestFit="1" customWidth="1"/>
    <col min="4484" max="4485" width="7.875" bestFit="1" customWidth="1"/>
    <col min="4486" max="4486" width="6.875" bestFit="1" customWidth="1"/>
    <col min="4487" max="4489" width="7.875" bestFit="1" customWidth="1"/>
    <col min="4490" max="4490" width="6.875" bestFit="1" customWidth="1"/>
    <col min="4491" max="4491" width="5.875" bestFit="1" customWidth="1"/>
    <col min="4492" max="4492" width="7.875" bestFit="1" customWidth="1"/>
    <col min="4493" max="4493" width="5.875" bestFit="1" customWidth="1"/>
    <col min="4494" max="4494" width="6.875" bestFit="1" customWidth="1"/>
    <col min="4495" max="4495" width="7.875" bestFit="1" customWidth="1"/>
    <col min="4496" max="4502" width="6.875" bestFit="1" customWidth="1"/>
    <col min="4503" max="4504" width="7.875" bestFit="1" customWidth="1"/>
    <col min="4505" max="4510" width="6.875" bestFit="1" customWidth="1"/>
    <col min="4511" max="4511" width="7.875" bestFit="1" customWidth="1"/>
    <col min="4512" max="4513" width="6.875" bestFit="1" customWidth="1"/>
    <col min="4514" max="4514" width="7.875" bestFit="1" customWidth="1"/>
    <col min="4515" max="4516" width="6.875" bestFit="1" customWidth="1"/>
    <col min="4517" max="4519" width="7.875" bestFit="1" customWidth="1"/>
    <col min="4520" max="4521" width="6.875" bestFit="1" customWidth="1"/>
    <col min="4522" max="4522" width="5.875" bestFit="1" customWidth="1"/>
    <col min="4523" max="4526" width="6.875" bestFit="1" customWidth="1"/>
    <col min="4527" max="4527" width="7.875" bestFit="1" customWidth="1"/>
    <col min="4528" max="4528" width="3.875" bestFit="1" customWidth="1"/>
    <col min="4529" max="4532" width="6.875" bestFit="1" customWidth="1"/>
    <col min="4533" max="4533" width="7.875" bestFit="1" customWidth="1"/>
    <col min="4534" max="4534" width="5.875" bestFit="1" customWidth="1"/>
    <col min="4535" max="4535" width="6.875" bestFit="1" customWidth="1"/>
    <col min="4536" max="4539" width="7.875" bestFit="1" customWidth="1"/>
    <col min="4540" max="4540" width="5.875" bestFit="1" customWidth="1"/>
    <col min="4541" max="4541" width="6.875" bestFit="1" customWidth="1"/>
    <col min="4542" max="4544" width="7.875" bestFit="1" customWidth="1"/>
    <col min="4545" max="4547" width="6.875" bestFit="1" customWidth="1"/>
    <col min="4548" max="4551" width="7.875" bestFit="1" customWidth="1"/>
    <col min="4552" max="4553" width="6.875" bestFit="1" customWidth="1"/>
    <col min="4554" max="4554" width="7.875" bestFit="1" customWidth="1"/>
    <col min="4555" max="4555" width="5.875" bestFit="1" customWidth="1"/>
    <col min="4556" max="4556" width="7.875" bestFit="1" customWidth="1"/>
    <col min="4557" max="4557" width="6.875" bestFit="1" customWidth="1"/>
    <col min="4558" max="4558" width="5.875" bestFit="1" customWidth="1"/>
    <col min="4559" max="4559" width="6.875" bestFit="1" customWidth="1"/>
    <col min="4560" max="4560" width="7.875" bestFit="1" customWidth="1"/>
    <col min="4561" max="4563" width="6.875" bestFit="1" customWidth="1"/>
    <col min="4564" max="4564" width="7.875" bestFit="1" customWidth="1"/>
    <col min="4565" max="4565" width="6.875" bestFit="1" customWidth="1"/>
    <col min="4566" max="4566" width="7.875" bestFit="1" customWidth="1"/>
    <col min="4567" max="4569" width="6.875" bestFit="1" customWidth="1"/>
    <col min="4570" max="4570" width="7.875" bestFit="1" customWidth="1"/>
    <col min="4571" max="4573" width="5.875" bestFit="1" customWidth="1"/>
    <col min="4574" max="4574" width="6.875" bestFit="1" customWidth="1"/>
    <col min="4575" max="4575" width="7.875" bestFit="1" customWidth="1"/>
    <col min="4576" max="4576" width="6.875" bestFit="1" customWidth="1"/>
    <col min="4577" max="4577" width="5.875" bestFit="1" customWidth="1"/>
    <col min="4578" max="4578" width="7.875" bestFit="1" customWidth="1"/>
    <col min="4579" max="4580" width="6.875" bestFit="1" customWidth="1"/>
    <col min="4581" max="4582" width="7.875" bestFit="1" customWidth="1"/>
    <col min="4583" max="4583" width="6.875" bestFit="1" customWidth="1"/>
    <col min="4584" max="4586" width="7.875" bestFit="1" customWidth="1"/>
    <col min="4587" max="4588" width="6.875" bestFit="1" customWidth="1"/>
    <col min="4589" max="4589" width="7.875" bestFit="1" customWidth="1"/>
    <col min="4590" max="4593" width="6.875" bestFit="1" customWidth="1"/>
    <col min="4594" max="4594" width="7.875" bestFit="1" customWidth="1"/>
    <col min="4595" max="4597" width="6.875" bestFit="1" customWidth="1"/>
    <col min="4598" max="4599" width="7.875" bestFit="1" customWidth="1"/>
    <col min="4600" max="4600" width="6.875" bestFit="1" customWidth="1"/>
    <col min="4601" max="4601" width="7.875" bestFit="1" customWidth="1"/>
    <col min="4602" max="4602" width="6.875" bestFit="1" customWidth="1"/>
    <col min="4603" max="4603" width="7.875" bestFit="1" customWidth="1"/>
    <col min="4604" max="4604" width="6.875" bestFit="1" customWidth="1"/>
    <col min="4605" max="4605" width="5.875" bestFit="1" customWidth="1"/>
    <col min="4606" max="4614" width="6.875" bestFit="1" customWidth="1"/>
    <col min="4615" max="4615" width="7.875" bestFit="1" customWidth="1"/>
    <col min="4616" max="4616" width="6.875" bestFit="1" customWidth="1"/>
    <col min="4617" max="4617" width="7.875" bestFit="1" customWidth="1"/>
    <col min="4618" max="4618" width="3.875" bestFit="1" customWidth="1"/>
    <col min="4619" max="4619" width="6.875" bestFit="1" customWidth="1"/>
    <col min="4620" max="4620" width="5.875" bestFit="1" customWidth="1"/>
    <col min="4621" max="4621" width="6.875" bestFit="1" customWidth="1"/>
    <col min="4622" max="4622" width="7.875" bestFit="1" customWidth="1"/>
    <col min="4623" max="4623" width="5.875" bestFit="1" customWidth="1"/>
    <col min="4624" max="4627" width="7.875" bestFit="1" customWidth="1"/>
    <col min="4628" max="4628" width="6.875" bestFit="1" customWidth="1"/>
    <col min="4629" max="4629" width="5.875" bestFit="1" customWidth="1"/>
    <col min="4630" max="4631" width="7.875" bestFit="1" customWidth="1"/>
    <col min="4632" max="4632" width="6.875" bestFit="1" customWidth="1"/>
    <col min="4633" max="4633" width="5.875" bestFit="1" customWidth="1"/>
    <col min="4634" max="4635" width="7.875" bestFit="1" customWidth="1"/>
    <col min="4636" max="4636" width="6.875" bestFit="1" customWidth="1"/>
    <col min="4637" max="4637" width="7.875" bestFit="1" customWidth="1"/>
    <col min="4638" max="4639" width="6.875" bestFit="1" customWidth="1"/>
    <col min="4640" max="4640" width="7.875" bestFit="1" customWidth="1"/>
    <col min="4641" max="4641" width="5.875" bestFit="1" customWidth="1"/>
    <col min="4642" max="4642" width="7.875" bestFit="1" customWidth="1"/>
    <col min="4643" max="4643" width="6.875" bestFit="1" customWidth="1"/>
    <col min="4644" max="4644" width="7.875" bestFit="1" customWidth="1"/>
    <col min="4645" max="4646" width="6.875" bestFit="1" customWidth="1"/>
    <col min="4647" max="4650" width="7.875" bestFit="1" customWidth="1"/>
    <col min="4651" max="4651" width="6.875" bestFit="1" customWidth="1"/>
    <col min="4652" max="4652" width="5.875" bestFit="1" customWidth="1"/>
    <col min="4653" max="4655" width="6.875" bestFit="1" customWidth="1"/>
    <col min="4656" max="4656" width="7.875" bestFit="1" customWidth="1"/>
    <col min="4657" max="4658" width="6.875" bestFit="1" customWidth="1"/>
    <col min="4659" max="4659" width="7.875" bestFit="1" customWidth="1"/>
    <col min="4660" max="4660" width="8.875" bestFit="1" customWidth="1"/>
    <col min="4661" max="4662" width="7.875" bestFit="1" customWidth="1"/>
    <col min="4663" max="4666" width="6.875" bestFit="1" customWidth="1"/>
    <col min="4667" max="4668" width="7.875" bestFit="1" customWidth="1"/>
    <col min="4669" max="4677" width="6.875" bestFit="1" customWidth="1"/>
    <col min="4678" max="4678" width="7.875" bestFit="1" customWidth="1"/>
    <col min="4679" max="4679" width="5.875" bestFit="1" customWidth="1"/>
    <col min="4680" max="4681" width="6.875" bestFit="1" customWidth="1"/>
    <col min="4682" max="4682" width="7.875" bestFit="1" customWidth="1"/>
    <col min="4683" max="4683" width="8.875" bestFit="1" customWidth="1"/>
    <col min="4684" max="4685" width="5.875" bestFit="1" customWidth="1"/>
    <col min="4686" max="4690" width="7.875" bestFit="1" customWidth="1"/>
    <col min="4691" max="4692" width="6.875" bestFit="1" customWidth="1"/>
    <col min="4693" max="4695" width="7.875" bestFit="1" customWidth="1"/>
    <col min="4696" max="4696" width="6.875" bestFit="1" customWidth="1"/>
    <col min="4697" max="4700" width="7.875" bestFit="1" customWidth="1"/>
    <col min="4701" max="4702" width="6.875" bestFit="1" customWidth="1"/>
    <col min="4703" max="4703" width="7.875" bestFit="1" customWidth="1"/>
    <col min="4704" max="4705" width="6.875" bestFit="1" customWidth="1"/>
    <col min="4706" max="4713" width="7.875" bestFit="1" customWidth="1"/>
    <col min="4714" max="4714" width="6.875" bestFit="1" customWidth="1"/>
    <col min="4715" max="4716" width="5.875" bestFit="1" customWidth="1"/>
    <col min="4717" max="4717" width="7.875" bestFit="1" customWidth="1"/>
    <col min="4718" max="4718" width="6.875" bestFit="1" customWidth="1"/>
    <col min="4719" max="4719" width="3.875" bestFit="1" customWidth="1"/>
    <col min="4720" max="4720" width="7.875" bestFit="1" customWidth="1"/>
    <col min="4721" max="4721" width="6.875" bestFit="1" customWidth="1"/>
    <col min="4722" max="4722" width="5.875" bestFit="1" customWidth="1"/>
    <col min="4723" max="4726" width="6.875" bestFit="1" customWidth="1"/>
    <col min="4727" max="4727" width="5.875" bestFit="1" customWidth="1"/>
    <col min="4728" max="4729" width="6.875" bestFit="1" customWidth="1"/>
    <col min="4730" max="4731" width="7.875" bestFit="1" customWidth="1"/>
    <col min="4732" max="4733" width="6.875" bestFit="1" customWidth="1"/>
    <col min="4734" max="4735" width="7.875" bestFit="1" customWidth="1"/>
    <col min="4736" max="4736" width="6.875" bestFit="1" customWidth="1"/>
    <col min="4737" max="4737" width="7.875" bestFit="1" customWidth="1"/>
    <col min="4738" max="4738" width="6.875" bestFit="1" customWidth="1"/>
    <col min="4739" max="4739" width="5.875" bestFit="1" customWidth="1"/>
    <col min="4740" max="4740" width="7.875" bestFit="1" customWidth="1"/>
    <col min="4741" max="4741" width="6.875" bestFit="1" customWidth="1"/>
    <col min="4742" max="4744" width="7.875" bestFit="1" customWidth="1"/>
    <col min="4745" max="4745" width="5.875" bestFit="1" customWidth="1"/>
    <col min="4746" max="4746" width="7.875" bestFit="1" customWidth="1"/>
    <col min="4747" max="4747" width="6.875" bestFit="1" customWidth="1"/>
    <col min="4748" max="4749" width="7.875" bestFit="1" customWidth="1"/>
    <col min="4750" max="4750" width="8.875" bestFit="1" customWidth="1"/>
    <col min="4751" max="4752" width="6.875" bestFit="1" customWidth="1"/>
    <col min="4753" max="4754" width="7.875" bestFit="1" customWidth="1"/>
    <col min="4755" max="4755" width="8.875" bestFit="1" customWidth="1"/>
    <col min="4756" max="4756" width="6.875" bestFit="1" customWidth="1"/>
    <col min="4757" max="4759" width="7.875" bestFit="1" customWidth="1"/>
    <col min="4760" max="4760" width="5.875" bestFit="1" customWidth="1"/>
    <col min="4761" max="4763" width="7.875" bestFit="1" customWidth="1"/>
    <col min="4764" max="4764" width="6.875" bestFit="1" customWidth="1"/>
    <col min="4765" max="4767" width="7.875" bestFit="1" customWidth="1"/>
    <col min="4768" max="4768" width="6.875" bestFit="1" customWidth="1"/>
    <col min="4769" max="4769" width="3.875" bestFit="1" customWidth="1"/>
    <col min="4770" max="4770" width="7.875" bestFit="1" customWidth="1"/>
    <col min="4771" max="4771" width="6.875" bestFit="1" customWidth="1"/>
    <col min="4772" max="4774" width="7.875" bestFit="1" customWidth="1"/>
    <col min="4775" max="4777" width="6.875" bestFit="1" customWidth="1"/>
    <col min="4778" max="4779" width="7.875" bestFit="1" customWidth="1"/>
    <col min="4780" max="4780" width="6.875" bestFit="1" customWidth="1"/>
    <col min="4781" max="4782" width="7.875" bestFit="1" customWidth="1"/>
    <col min="4783" max="4784" width="6.875" bestFit="1" customWidth="1"/>
    <col min="4785" max="4786" width="7.875" bestFit="1" customWidth="1"/>
    <col min="4787" max="4789" width="6.875" bestFit="1" customWidth="1"/>
    <col min="4790" max="4793" width="7.875" bestFit="1" customWidth="1"/>
    <col min="4794" max="4794" width="6.875" bestFit="1" customWidth="1"/>
    <col min="4795" max="4795" width="7.875" bestFit="1" customWidth="1"/>
    <col min="4796" max="4796" width="6.875" bestFit="1" customWidth="1"/>
    <col min="4797" max="4797" width="7.875" bestFit="1" customWidth="1"/>
    <col min="4798" max="4798" width="6.875" bestFit="1" customWidth="1"/>
    <col min="4799" max="4799" width="7.875" bestFit="1" customWidth="1"/>
    <col min="4800" max="4800" width="5.875" bestFit="1" customWidth="1"/>
    <col min="4801" max="4803" width="6.875" bestFit="1" customWidth="1"/>
    <col min="4804" max="4805" width="7.875" bestFit="1" customWidth="1"/>
    <col min="4806" max="4807" width="6.875" bestFit="1" customWidth="1"/>
    <col min="4808" max="4808" width="7.875" bestFit="1" customWidth="1"/>
    <col min="4809" max="4809" width="3.875" bestFit="1" customWidth="1"/>
    <col min="4810" max="4810" width="7.875" bestFit="1" customWidth="1"/>
    <col min="4811" max="4811" width="6.875" bestFit="1" customWidth="1"/>
    <col min="4812" max="4812" width="7.875" bestFit="1" customWidth="1"/>
    <col min="4813" max="4813" width="6.875" bestFit="1" customWidth="1"/>
    <col min="4814" max="4815" width="7.875" bestFit="1" customWidth="1"/>
    <col min="4816" max="4817" width="6.875" bestFit="1" customWidth="1"/>
    <col min="4818" max="4818" width="7.875" bestFit="1" customWidth="1"/>
    <col min="4819" max="4819" width="6.875" bestFit="1" customWidth="1"/>
    <col min="4820" max="4822" width="7.875" bestFit="1" customWidth="1"/>
    <col min="4823" max="4823" width="6.875" bestFit="1" customWidth="1"/>
    <col min="4824" max="4824" width="7.875" bestFit="1" customWidth="1"/>
    <col min="4825" max="4826" width="6.875" bestFit="1" customWidth="1"/>
    <col min="4827" max="4827" width="7.875" bestFit="1" customWidth="1"/>
    <col min="4828" max="4828" width="6.875" bestFit="1" customWidth="1"/>
    <col min="4829" max="4829" width="5.875" bestFit="1" customWidth="1"/>
    <col min="4830" max="4831" width="6.875" bestFit="1" customWidth="1"/>
    <col min="4832" max="4832" width="7.875" bestFit="1" customWidth="1"/>
    <col min="4833" max="4836" width="6.875" bestFit="1" customWidth="1"/>
    <col min="4837" max="4837" width="3.875" bestFit="1" customWidth="1"/>
    <col min="4838" max="4838" width="6.875" bestFit="1" customWidth="1"/>
    <col min="4839" max="4839" width="5.875" bestFit="1" customWidth="1"/>
    <col min="4840" max="4840" width="6.875" bestFit="1" customWidth="1"/>
    <col min="4841" max="4841" width="7.875" bestFit="1" customWidth="1"/>
    <col min="4842" max="4842" width="6.875" bestFit="1" customWidth="1"/>
    <col min="4843" max="4844" width="7.875" bestFit="1" customWidth="1"/>
    <col min="4845" max="4847" width="6.875" bestFit="1" customWidth="1"/>
    <col min="4848" max="4848" width="7.875" bestFit="1" customWidth="1"/>
    <col min="4849" max="4849" width="6.875" bestFit="1" customWidth="1"/>
    <col min="4850" max="4850" width="3.875" bestFit="1" customWidth="1"/>
    <col min="4851" max="4851" width="6.875" bestFit="1" customWidth="1"/>
    <col min="4852" max="4854" width="7.875" bestFit="1" customWidth="1"/>
    <col min="4855" max="4856" width="6.875" bestFit="1" customWidth="1"/>
    <col min="4857" max="4857" width="7.875" bestFit="1" customWidth="1"/>
    <col min="4858" max="4858" width="6.875" bestFit="1" customWidth="1"/>
    <col min="4859" max="4859" width="7.875" bestFit="1" customWidth="1"/>
    <col min="4860" max="4861" width="6.875" bestFit="1" customWidth="1"/>
    <col min="4862" max="4862" width="7.875" bestFit="1" customWidth="1"/>
    <col min="4863" max="4865" width="6.875" bestFit="1" customWidth="1"/>
    <col min="4866" max="4866" width="7.875" bestFit="1" customWidth="1"/>
    <col min="4867" max="4867" width="6.875" bestFit="1" customWidth="1"/>
    <col min="4868" max="4868" width="7.875" bestFit="1" customWidth="1"/>
    <col min="4869" max="4869" width="5.875" bestFit="1" customWidth="1"/>
    <col min="4870" max="4870" width="6.875" bestFit="1" customWidth="1"/>
    <col min="4871" max="4873" width="7.875" bestFit="1" customWidth="1"/>
    <col min="4874" max="4877" width="6.875" bestFit="1" customWidth="1"/>
    <col min="4878" max="4878" width="8.875" bestFit="1" customWidth="1"/>
    <col min="4879" max="4881" width="7.875" bestFit="1" customWidth="1"/>
    <col min="4882" max="4883" width="6.875" bestFit="1" customWidth="1"/>
    <col min="4884" max="4885" width="7.875" bestFit="1" customWidth="1"/>
    <col min="4886" max="4886" width="5.875" bestFit="1" customWidth="1"/>
    <col min="4887" max="4887" width="6.875" bestFit="1" customWidth="1"/>
    <col min="4888" max="4889" width="7.875" bestFit="1" customWidth="1"/>
    <col min="4890" max="4891" width="6.875" bestFit="1" customWidth="1"/>
    <col min="4892" max="4892" width="7.875" bestFit="1" customWidth="1"/>
    <col min="4893" max="4893" width="6.875" bestFit="1" customWidth="1"/>
    <col min="4894" max="4894" width="8.875" bestFit="1" customWidth="1"/>
    <col min="4895" max="4895" width="7.875" bestFit="1" customWidth="1"/>
    <col min="4896" max="4896" width="6.875" bestFit="1" customWidth="1"/>
    <col min="4897" max="4897" width="7.875" bestFit="1" customWidth="1"/>
    <col min="4898" max="4898" width="6.875" bestFit="1" customWidth="1"/>
    <col min="4899" max="4899" width="7.875" bestFit="1" customWidth="1"/>
    <col min="4900" max="4900" width="6.875" bestFit="1" customWidth="1"/>
    <col min="4901" max="4901" width="3.875" bestFit="1" customWidth="1"/>
    <col min="4902" max="4902" width="7.875" bestFit="1" customWidth="1"/>
    <col min="4903" max="4903" width="5.875" bestFit="1" customWidth="1"/>
    <col min="4904" max="4904" width="6.875" bestFit="1" customWidth="1"/>
    <col min="4905" max="4906" width="7.875" bestFit="1" customWidth="1"/>
    <col min="4907" max="4908" width="6.875" bestFit="1" customWidth="1"/>
    <col min="4909" max="4909" width="7.875" bestFit="1" customWidth="1"/>
    <col min="4910" max="4910" width="6.875" bestFit="1" customWidth="1"/>
    <col min="4911" max="4913" width="7.875" bestFit="1" customWidth="1"/>
    <col min="4914" max="4914" width="8.875" bestFit="1" customWidth="1"/>
    <col min="4915" max="4916" width="7.875" bestFit="1" customWidth="1"/>
    <col min="4917" max="4917" width="6.875" bestFit="1" customWidth="1"/>
    <col min="4918" max="4918" width="5.875" bestFit="1" customWidth="1"/>
    <col min="4919" max="4919" width="6.875" bestFit="1" customWidth="1"/>
    <col min="4920" max="4920" width="7.875" bestFit="1" customWidth="1"/>
    <col min="4921" max="4921" width="6.875" bestFit="1" customWidth="1"/>
    <col min="4922" max="4923" width="7.875" bestFit="1" customWidth="1"/>
    <col min="4924" max="4924" width="6.875" bestFit="1" customWidth="1"/>
    <col min="4925" max="4927" width="7.875" bestFit="1" customWidth="1"/>
    <col min="4928" max="4928" width="5.875" bestFit="1" customWidth="1"/>
    <col min="4929" max="4929" width="7.875" bestFit="1" customWidth="1"/>
    <col min="4930" max="4930" width="5.875" bestFit="1" customWidth="1"/>
    <col min="4931" max="4933" width="6.875" bestFit="1" customWidth="1"/>
    <col min="4934" max="4934" width="7.875" bestFit="1" customWidth="1"/>
    <col min="4935" max="4937" width="6.875" bestFit="1" customWidth="1"/>
    <col min="4938" max="4940" width="7.875" bestFit="1" customWidth="1"/>
    <col min="4941" max="4941" width="6.875" bestFit="1" customWidth="1"/>
    <col min="4942" max="4943" width="7.875" bestFit="1" customWidth="1"/>
    <col min="4944" max="4946" width="6.875" bestFit="1" customWidth="1"/>
    <col min="4947" max="4947" width="7.875" bestFit="1" customWidth="1"/>
    <col min="4948" max="4949" width="6.875" bestFit="1" customWidth="1"/>
    <col min="4950" max="4951" width="7.875" bestFit="1" customWidth="1"/>
    <col min="4952" max="4952" width="3.875" bestFit="1" customWidth="1"/>
    <col min="4953" max="4953" width="6.875" bestFit="1" customWidth="1"/>
    <col min="4954" max="4954" width="3.875" bestFit="1" customWidth="1"/>
    <col min="4955" max="4955" width="7.875" bestFit="1" customWidth="1"/>
    <col min="4956" max="4957" width="6.875" bestFit="1" customWidth="1"/>
    <col min="4958" max="4958" width="5.875" bestFit="1" customWidth="1"/>
    <col min="4959" max="4960" width="7.875" bestFit="1" customWidth="1"/>
    <col min="4961" max="4961" width="5.875" bestFit="1" customWidth="1"/>
    <col min="4962" max="4962" width="7.875" bestFit="1" customWidth="1"/>
    <col min="4963" max="4964" width="6.875" bestFit="1" customWidth="1"/>
    <col min="4965" max="4965" width="7.875" bestFit="1" customWidth="1"/>
    <col min="4966" max="4969" width="6.875" bestFit="1" customWidth="1"/>
    <col min="4970" max="4971" width="7.875" bestFit="1" customWidth="1"/>
    <col min="4972" max="4972" width="5.875" bestFit="1" customWidth="1"/>
    <col min="4973" max="4973" width="6.875" bestFit="1" customWidth="1"/>
    <col min="4974" max="4974" width="7.875" bestFit="1" customWidth="1"/>
    <col min="4975" max="4977" width="6.875" bestFit="1" customWidth="1"/>
    <col min="4978" max="4978" width="5.875" bestFit="1" customWidth="1"/>
    <col min="4979" max="4981" width="6.875" bestFit="1" customWidth="1"/>
    <col min="4982" max="4982" width="7.875" bestFit="1" customWidth="1"/>
    <col min="4983" max="4983" width="5.875" bestFit="1" customWidth="1"/>
    <col min="4984" max="4989" width="7.875" bestFit="1" customWidth="1"/>
    <col min="4990" max="4990" width="6.875" bestFit="1" customWidth="1"/>
    <col min="4991" max="4991" width="8.875" bestFit="1" customWidth="1"/>
    <col min="4992" max="4993" width="7.875" bestFit="1" customWidth="1"/>
    <col min="4994" max="4994" width="5.875" bestFit="1" customWidth="1"/>
    <col min="4995" max="4995" width="6.875" bestFit="1" customWidth="1"/>
    <col min="4996" max="4996" width="3.875" bestFit="1" customWidth="1"/>
    <col min="4997" max="4997" width="6.875" bestFit="1" customWidth="1"/>
    <col min="4998" max="5000" width="7.875" bestFit="1" customWidth="1"/>
    <col min="5001" max="5001" width="6.875" bestFit="1" customWidth="1"/>
    <col min="5002" max="5002" width="7.875" bestFit="1" customWidth="1"/>
    <col min="5003" max="5003" width="6.875" bestFit="1" customWidth="1"/>
    <col min="5004" max="5004" width="5.875" bestFit="1" customWidth="1"/>
    <col min="5005" max="5005" width="7.875" bestFit="1" customWidth="1"/>
    <col min="5006" max="5006" width="5.875" bestFit="1" customWidth="1"/>
    <col min="5007" max="5007" width="6.875" bestFit="1" customWidth="1"/>
    <col min="5008" max="5008" width="5.875" bestFit="1" customWidth="1"/>
    <col min="5009" max="5009" width="7.875" bestFit="1" customWidth="1"/>
    <col min="5010" max="5010" width="5.875" bestFit="1" customWidth="1"/>
    <col min="5011" max="5014" width="7.875" bestFit="1" customWidth="1"/>
    <col min="5015" max="5015" width="6.875" bestFit="1" customWidth="1"/>
    <col min="5016" max="5018" width="7.875" bestFit="1" customWidth="1"/>
    <col min="5019" max="5019" width="8.875" bestFit="1" customWidth="1"/>
    <col min="5020" max="5020" width="7.875" bestFit="1" customWidth="1"/>
    <col min="5021" max="5022" width="6.875" bestFit="1" customWidth="1"/>
    <col min="5023" max="5023" width="7.875" bestFit="1" customWidth="1"/>
    <col min="5024" max="5024" width="5.875" bestFit="1" customWidth="1"/>
    <col min="5025" max="5025" width="6.875" bestFit="1" customWidth="1"/>
    <col min="5026" max="5027" width="5.875" bestFit="1" customWidth="1"/>
    <col min="5028" max="5028" width="6.875" bestFit="1" customWidth="1"/>
    <col min="5029" max="5029" width="7.875" bestFit="1" customWidth="1"/>
    <col min="5030" max="5030" width="6.875" bestFit="1" customWidth="1"/>
    <col min="5031" max="5031" width="7.875" bestFit="1" customWidth="1"/>
    <col min="5032" max="5032" width="6.875" bestFit="1" customWidth="1"/>
    <col min="5033" max="5040" width="7.875" bestFit="1" customWidth="1"/>
    <col min="5041" max="5041" width="6.875" bestFit="1" customWidth="1"/>
    <col min="5042" max="5042" width="7.875" bestFit="1" customWidth="1"/>
    <col min="5043" max="5043" width="6.875" bestFit="1" customWidth="1"/>
    <col min="5044" max="5046" width="7.875" bestFit="1" customWidth="1"/>
    <col min="5047" max="5047" width="6.875" bestFit="1" customWidth="1"/>
    <col min="5048" max="5049" width="7.875" bestFit="1" customWidth="1"/>
    <col min="5050" max="5050" width="5.875" bestFit="1" customWidth="1"/>
    <col min="5051" max="5051" width="7.875" bestFit="1" customWidth="1"/>
    <col min="5052" max="5055" width="6.875" bestFit="1" customWidth="1"/>
    <col min="5056" max="5056" width="7.875" bestFit="1" customWidth="1"/>
    <col min="5057" max="5057" width="5.875" bestFit="1" customWidth="1"/>
    <col min="5058" max="5058" width="7.875" bestFit="1" customWidth="1"/>
    <col min="5059" max="5059" width="6.875" bestFit="1" customWidth="1"/>
    <col min="5060" max="5060" width="7.875" bestFit="1" customWidth="1"/>
    <col min="5061" max="5061" width="6.875" bestFit="1" customWidth="1"/>
    <col min="5062" max="5062" width="7.875" bestFit="1" customWidth="1"/>
    <col min="5063" max="5063" width="6.875" bestFit="1" customWidth="1"/>
    <col min="5064" max="5065" width="7.875" bestFit="1" customWidth="1"/>
    <col min="5066" max="5068" width="6.875" bestFit="1" customWidth="1"/>
    <col min="5069" max="5070" width="7.875" bestFit="1" customWidth="1"/>
    <col min="5071" max="5071" width="5.875" bestFit="1" customWidth="1"/>
    <col min="5072" max="5072" width="6.875" bestFit="1" customWidth="1"/>
    <col min="5073" max="5074" width="7.875" bestFit="1" customWidth="1"/>
    <col min="5075" max="5076" width="6.875" bestFit="1" customWidth="1"/>
    <col min="5077" max="5077" width="3.875" bestFit="1" customWidth="1"/>
    <col min="5078" max="5078" width="6.875" bestFit="1" customWidth="1"/>
    <col min="5079" max="5080" width="7.875" bestFit="1" customWidth="1"/>
    <col min="5081" max="5083" width="6.875" bestFit="1" customWidth="1"/>
    <col min="5084" max="5084" width="7.875" bestFit="1" customWidth="1"/>
    <col min="5085" max="5085" width="5.875" bestFit="1" customWidth="1"/>
    <col min="5086" max="5086" width="7.875" bestFit="1" customWidth="1"/>
    <col min="5087" max="5088" width="6.875" bestFit="1" customWidth="1"/>
    <col min="5089" max="5089" width="5.875" bestFit="1" customWidth="1"/>
    <col min="5090" max="5090" width="7.875" bestFit="1" customWidth="1"/>
    <col min="5091" max="5091" width="5.875" bestFit="1" customWidth="1"/>
    <col min="5092" max="5092" width="7.875" bestFit="1" customWidth="1"/>
    <col min="5093" max="5093" width="6.875" bestFit="1" customWidth="1"/>
    <col min="5094" max="5096" width="7.875" bestFit="1" customWidth="1"/>
    <col min="5097" max="5101" width="6.875" bestFit="1" customWidth="1"/>
    <col min="5102" max="5103" width="7.875" bestFit="1" customWidth="1"/>
    <col min="5104" max="5104" width="3.875" bestFit="1" customWidth="1"/>
    <col min="5105" max="5105" width="7.875" bestFit="1" customWidth="1"/>
    <col min="5106" max="5109" width="6.875" bestFit="1" customWidth="1"/>
    <col min="5110" max="5110" width="7.875" bestFit="1" customWidth="1"/>
    <col min="5111" max="5111" width="6.875" bestFit="1" customWidth="1"/>
    <col min="5112" max="5112" width="7.875" bestFit="1" customWidth="1"/>
    <col min="5113" max="5115" width="6.875" bestFit="1" customWidth="1"/>
    <col min="5116" max="5116" width="5.875" bestFit="1" customWidth="1"/>
    <col min="5117" max="5118" width="6.875" bestFit="1" customWidth="1"/>
    <col min="5119" max="5120" width="7.875" bestFit="1" customWidth="1"/>
    <col min="5121" max="5121" width="6.875" bestFit="1" customWidth="1"/>
    <col min="5122" max="5122" width="7.875" bestFit="1" customWidth="1"/>
    <col min="5123" max="5123" width="5.875" bestFit="1" customWidth="1"/>
    <col min="5124" max="5124" width="6.875" bestFit="1" customWidth="1"/>
    <col min="5125" max="5125" width="7.875" bestFit="1" customWidth="1"/>
    <col min="5126" max="5127" width="6.875" bestFit="1" customWidth="1"/>
    <col min="5128" max="5128" width="7.875" bestFit="1" customWidth="1"/>
    <col min="5129" max="5129" width="5.875" bestFit="1" customWidth="1"/>
    <col min="5130" max="5131" width="6.875" bestFit="1" customWidth="1"/>
    <col min="5132" max="5132" width="5.875" bestFit="1" customWidth="1"/>
    <col min="5133" max="5133" width="6.875" bestFit="1" customWidth="1"/>
    <col min="5134" max="5134" width="5.875" bestFit="1" customWidth="1"/>
    <col min="5135" max="5135" width="7.875" bestFit="1" customWidth="1"/>
    <col min="5136" max="5140" width="6.875" bestFit="1" customWidth="1"/>
    <col min="5141" max="5141" width="5.875" bestFit="1" customWidth="1"/>
    <col min="5142" max="5144" width="6.875" bestFit="1" customWidth="1"/>
    <col min="5145" max="5145" width="7.875" bestFit="1" customWidth="1"/>
    <col min="5146" max="5147" width="6.875" bestFit="1" customWidth="1"/>
    <col min="5148" max="5151" width="7.875" bestFit="1" customWidth="1"/>
    <col min="5152" max="5152" width="3.875" bestFit="1" customWidth="1"/>
    <col min="5153" max="5154" width="6.875" bestFit="1" customWidth="1"/>
    <col min="5155" max="5155" width="7.875" bestFit="1" customWidth="1"/>
    <col min="5156" max="5156" width="6.875" bestFit="1" customWidth="1"/>
    <col min="5157" max="5157" width="7.875" bestFit="1" customWidth="1"/>
    <col min="5158" max="5158" width="6.875" bestFit="1" customWidth="1"/>
    <col min="5159" max="5159" width="7.875" bestFit="1" customWidth="1"/>
    <col min="5160" max="5160" width="6.875" bestFit="1" customWidth="1"/>
    <col min="5161" max="5161" width="7.875" bestFit="1" customWidth="1"/>
    <col min="5162" max="5162" width="6.875" bestFit="1" customWidth="1"/>
    <col min="5163" max="5163" width="7.875" bestFit="1" customWidth="1"/>
    <col min="5164" max="5166" width="6.875" bestFit="1" customWidth="1"/>
    <col min="5167" max="5167" width="7.875" bestFit="1" customWidth="1"/>
    <col min="5168" max="5169" width="6.875" bestFit="1" customWidth="1"/>
    <col min="5170" max="5171" width="7.875" bestFit="1" customWidth="1"/>
    <col min="5172" max="5175" width="6.875" bestFit="1" customWidth="1"/>
    <col min="5176" max="5177" width="7.875" bestFit="1" customWidth="1"/>
    <col min="5178" max="5179" width="6.875" bestFit="1" customWidth="1"/>
    <col min="5180" max="5181" width="7.875" bestFit="1" customWidth="1"/>
    <col min="5182" max="5182" width="6.875" bestFit="1" customWidth="1"/>
    <col min="5183" max="5183" width="7.875" bestFit="1" customWidth="1"/>
    <col min="5184" max="5186" width="6.875" bestFit="1" customWidth="1"/>
    <col min="5187" max="5187" width="3.875" bestFit="1" customWidth="1"/>
    <col min="5188" max="5188" width="6.875" bestFit="1" customWidth="1"/>
    <col min="5189" max="5190" width="7.875" bestFit="1" customWidth="1"/>
    <col min="5191" max="5195" width="6.875" bestFit="1" customWidth="1"/>
    <col min="5196" max="5196" width="7.875" bestFit="1" customWidth="1"/>
    <col min="5197" max="5198" width="6.875" bestFit="1" customWidth="1"/>
    <col min="5199" max="5199" width="5.875" bestFit="1" customWidth="1"/>
    <col min="5200" max="5200" width="7.875" bestFit="1" customWidth="1"/>
    <col min="5201" max="5202" width="6.875" bestFit="1" customWidth="1"/>
    <col min="5203" max="5205" width="7.875" bestFit="1" customWidth="1"/>
    <col min="5206" max="5206" width="8.875" bestFit="1" customWidth="1"/>
    <col min="5207" max="5208" width="6.875" bestFit="1" customWidth="1"/>
    <col min="5209" max="5209" width="7.875" bestFit="1" customWidth="1"/>
    <col min="5210" max="5210" width="5.875" bestFit="1" customWidth="1"/>
    <col min="5211" max="5212" width="6.875" bestFit="1" customWidth="1"/>
    <col min="5213" max="5214" width="7.875" bestFit="1" customWidth="1"/>
    <col min="5215" max="5216" width="6.875" bestFit="1" customWidth="1"/>
    <col min="5217" max="5218" width="7.875" bestFit="1" customWidth="1"/>
    <col min="5219" max="5219" width="6.875" bestFit="1" customWidth="1"/>
    <col min="5220" max="5220" width="7.875" bestFit="1" customWidth="1"/>
    <col min="5221" max="5221" width="6.875" bestFit="1" customWidth="1"/>
    <col min="5222" max="5222" width="7.875" bestFit="1" customWidth="1"/>
    <col min="5223" max="5224" width="5.875" bestFit="1" customWidth="1"/>
    <col min="5225" max="5225" width="7.875" bestFit="1" customWidth="1"/>
    <col min="5226" max="5226" width="6.875" bestFit="1" customWidth="1"/>
    <col min="5227" max="5227" width="7.875" bestFit="1" customWidth="1"/>
    <col min="5228" max="5229" width="6.875" bestFit="1" customWidth="1"/>
    <col min="5230" max="5230" width="7.875" bestFit="1" customWidth="1"/>
    <col min="5231" max="5233" width="6.875" bestFit="1" customWidth="1"/>
    <col min="5234" max="5234" width="7.875" bestFit="1" customWidth="1"/>
    <col min="5235" max="5235" width="6.875" bestFit="1" customWidth="1"/>
    <col min="5236" max="5236" width="7.875" bestFit="1" customWidth="1"/>
    <col min="5237" max="5237" width="6.875" bestFit="1" customWidth="1"/>
    <col min="5238" max="5238" width="7.875" bestFit="1" customWidth="1"/>
    <col min="5239" max="5239" width="6.875" bestFit="1" customWidth="1"/>
    <col min="5240" max="5240" width="7.875" bestFit="1" customWidth="1"/>
    <col min="5241" max="5242" width="6.875" bestFit="1" customWidth="1"/>
    <col min="5243" max="5243" width="5.875" bestFit="1" customWidth="1"/>
    <col min="5244" max="5244" width="6.875" bestFit="1" customWidth="1"/>
    <col min="5245" max="5245" width="8.875" bestFit="1" customWidth="1"/>
    <col min="5246" max="5246" width="7.875" bestFit="1" customWidth="1"/>
    <col min="5247" max="5249" width="6.875" bestFit="1" customWidth="1"/>
    <col min="5250" max="5251" width="7.875" bestFit="1" customWidth="1"/>
    <col min="5252" max="5252" width="6.875" bestFit="1" customWidth="1"/>
    <col min="5253" max="5253" width="7.875" bestFit="1" customWidth="1"/>
    <col min="5254" max="5255" width="6.875" bestFit="1" customWidth="1"/>
    <col min="5256" max="5256" width="7.875" bestFit="1" customWidth="1"/>
    <col min="5257" max="5257" width="6.875" bestFit="1" customWidth="1"/>
    <col min="5258" max="5258" width="7.875" bestFit="1" customWidth="1"/>
    <col min="5259" max="5261" width="6.875" bestFit="1" customWidth="1"/>
    <col min="5262" max="5262" width="7.875" bestFit="1" customWidth="1"/>
    <col min="5263" max="5264" width="6.875" bestFit="1" customWidth="1"/>
    <col min="5265" max="5265" width="7.875" bestFit="1" customWidth="1"/>
    <col min="5266" max="5268" width="6.875" bestFit="1" customWidth="1"/>
    <col min="5269" max="5269" width="7.875" bestFit="1" customWidth="1"/>
    <col min="5270" max="5272" width="6.875" bestFit="1" customWidth="1"/>
    <col min="5273" max="5273" width="7.875" bestFit="1" customWidth="1"/>
    <col min="5274" max="5274" width="5.875" bestFit="1" customWidth="1"/>
    <col min="5275" max="5276" width="6.875" bestFit="1" customWidth="1"/>
    <col min="5277" max="5278" width="7.875" bestFit="1" customWidth="1"/>
    <col min="5279" max="5279" width="3.875" bestFit="1" customWidth="1"/>
    <col min="5280" max="5282" width="6.875" bestFit="1" customWidth="1"/>
    <col min="5283" max="5285" width="7.875" bestFit="1" customWidth="1"/>
    <col min="5286" max="5286" width="5.875" bestFit="1" customWidth="1"/>
    <col min="5287" max="5290" width="6.875" bestFit="1" customWidth="1"/>
    <col min="5291" max="5294" width="7.875" bestFit="1" customWidth="1"/>
    <col min="5295" max="5295" width="8.875" bestFit="1" customWidth="1"/>
    <col min="5296" max="5296" width="7.875" bestFit="1" customWidth="1"/>
    <col min="5297" max="5297" width="6.875" bestFit="1" customWidth="1"/>
    <col min="5298" max="5298" width="5.875" bestFit="1" customWidth="1"/>
    <col min="5299" max="5299" width="6.875" bestFit="1" customWidth="1"/>
    <col min="5300" max="5300" width="7.875" bestFit="1" customWidth="1"/>
    <col min="5301" max="5302" width="6.875" bestFit="1" customWidth="1"/>
    <col min="5303" max="5303" width="7.875" bestFit="1" customWidth="1"/>
    <col min="5304" max="5305" width="6.875" bestFit="1" customWidth="1"/>
    <col min="5306" max="5309" width="7.875" bestFit="1" customWidth="1"/>
    <col min="5310" max="5315" width="6.875" bestFit="1" customWidth="1"/>
    <col min="5316" max="5316" width="5.875" bestFit="1" customWidth="1"/>
    <col min="5317" max="5318" width="7.875" bestFit="1" customWidth="1"/>
    <col min="5319" max="5320" width="6.875" bestFit="1" customWidth="1"/>
    <col min="5321" max="5325" width="7.875" bestFit="1" customWidth="1"/>
    <col min="5326" max="5326" width="5.875" bestFit="1" customWidth="1"/>
    <col min="5327" max="5327" width="6.875" bestFit="1" customWidth="1"/>
    <col min="5328" max="5328" width="7.875" bestFit="1" customWidth="1"/>
    <col min="5329" max="5329" width="6.875" bestFit="1" customWidth="1"/>
    <col min="5330" max="5330" width="7.875" bestFit="1" customWidth="1"/>
    <col min="5331" max="5331" width="6.875" bestFit="1" customWidth="1"/>
    <col min="5332" max="5332" width="7.875" bestFit="1" customWidth="1"/>
    <col min="5333" max="5333" width="5.875" bestFit="1" customWidth="1"/>
    <col min="5334" max="5334" width="6.875" bestFit="1" customWidth="1"/>
    <col min="5335" max="5336" width="7.875" bestFit="1" customWidth="1"/>
    <col min="5337" max="5337" width="6.875" bestFit="1" customWidth="1"/>
    <col min="5338" max="5338" width="7.875" bestFit="1" customWidth="1"/>
    <col min="5339" max="5339" width="6.875" bestFit="1" customWidth="1"/>
    <col min="5340" max="5340" width="5.875" bestFit="1" customWidth="1"/>
    <col min="5341" max="5342" width="7.875" bestFit="1" customWidth="1"/>
    <col min="5343" max="5344" width="6.875" bestFit="1" customWidth="1"/>
    <col min="5345" max="5346" width="7.875" bestFit="1" customWidth="1"/>
    <col min="5347" max="5347" width="3.875" bestFit="1" customWidth="1"/>
    <col min="5348" max="5348" width="6.875" bestFit="1" customWidth="1"/>
    <col min="5349" max="5349" width="3.875" bestFit="1" customWidth="1"/>
    <col min="5350" max="5353" width="7.875" bestFit="1" customWidth="1"/>
    <col min="5354" max="5354" width="5.875" bestFit="1" customWidth="1"/>
    <col min="5355" max="5356" width="6.875" bestFit="1" customWidth="1"/>
    <col min="5357" max="5357" width="7.875" bestFit="1" customWidth="1"/>
    <col min="5358" max="5359" width="6.875" bestFit="1" customWidth="1"/>
    <col min="5360" max="5360" width="7.875" bestFit="1" customWidth="1"/>
    <col min="5361" max="5361" width="5.875" bestFit="1" customWidth="1"/>
    <col min="5362" max="5362" width="6.875" bestFit="1" customWidth="1"/>
    <col min="5363" max="5363" width="7.875" bestFit="1" customWidth="1"/>
    <col min="5364" max="5364" width="6.875" bestFit="1" customWidth="1"/>
    <col min="5365" max="5365" width="7.875" bestFit="1" customWidth="1"/>
    <col min="5366" max="5366" width="6.875" bestFit="1" customWidth="1"/>
    <col min="5367" max="5369" width="7.875" bestFit="1" customWidth="1"/>
    <col min="5370" max="5374" width="6.875" bestFit="1" customWidth="1"/>
    <col min="5375" max="5376" width="7.875" bestFit="1" customWidth="1"/>
    <col min="5377" max="5377" width="8.875" bestFit="1" customWidth="1"/>
    <col min="5378" max="5379" width="7.875" bestFit="1" customWidth="1"/>
    <col min="5380" max="5380" width="5.875" bestFit="1" customWidth="1"/>
    <col min="5381" max="5381" width="6.875" bestFit="1" customWidth="1"/>
    <col min="5382" max="5383" width="7.875" bestFit="1" customWidth="1"/>
    <col min="5384" max="5384" width="6.875" bestFit="1" customWidth="1"/>
    <col min="5385" max="5385" width="8.875" bestFit="1" customWidth="1"/>
    <col min="5386" max="5387" width="6.875" bestFit="1" customWidth="1"/>
    <col min="5388" max="5388" width="8.875" bestFit="1" customWidth="1"/>
    <col min="5389" max="5390" width="6.875" bestFit="1" customWidth="1"/>
    <col min="5391" max="5391" width="5.875" bestFit="1" customWidth="1"/>
    <col min="5392" max="5393" width="7.875" bestFit="1" customWidth="1"/>
    <col min="5394" max="5394" width="6.875" bestFit="1" customWidth="1"/>
    <col min="5395" max="5395" width="7.875" bestFit="1" customWidth="1"/>
    <col min="5396" max="5396" width="5.875" bestFit="1" customWidth="1"/>
    <col min="5397" max="5397" width="7.875" bestFit="1" customWidth="1"/>
    <col min="5398" max="5400" width="6.875" bestFit="1" customWidth="1"/>
    <col min="5401" max="5404" width="7.875" bestFit="1" customWidth="1"/>
    <col min="5405" max="5405" width="6.875" bestFit="1" customWidth="1"/>
    <col min="5406" max="5406" width="7.875" bestFit="1" customWidth="1"/>
    <col min="5407" max="5407" width="6.875" bestFit="1" customWidth="1"/>
    <col min="5408" max="5408" width="7.875" bestFit="1" customWidth="1"/>
    <col min="5409" max="5410" width="6.875" bestFit="1" customWidth="1"/>
    <col min="5411" max="5412" width="7.875" bestFit="1" customWidth="1"/>
    <col min="5413" max="5414" width="6.875" bestFit="1" customWidth="1"/>
    <col min="5415" max="5415" width="7.875" bestFit="1" customWidth="1"/>
    <col min="5416" max="5416" width="6.875" bestFit="1" customWidth="1"/>
    <col min="5417" max="5418" width="7.875" bestFit="1" customWidth="1"/>
    <col min="5419" max="5419" width="5.875" bestFit="1" customWidth="1"/>
    <col min="5420" max="5420" width="7.875" bestFit="1" customWidth="1"/>
    <col min="5421" max="5421" width="6.875" bestFit="1" customWidth="1"/>
    <col min="5422" max="5422" width="7.875" bestFit="1" customWidth="1"/>
    <col min="5423" max="5423" width="6.875" bestFit="1" customWidth="1"/>
    <col min="5424" max="5424" width="7.875" bestFit="1" customWidth="1"/>
    <col min="5425" max="5425" width="3.875" bestFit="1" customWidth="1"/>
    <col min="5426" max="5426" width="7.875" bestFit="1" customWidth="1"/>
    <col min="5427" max="5427" width="6.875" bestFit="1" customWidth="1"/>
    <col min="5428" max="5428" width="7.875" bestFit="1" customWidth="1"/>
    <col min="5429" max="5429" width="6.875" bestFit="1" customWidth="1"/>
    <col min="5430" max="5430" width="5.875" bestFit="1" customWidth="1"/>
    <col min="5431" max="5432" width="7.875" bestFit="1" customWidth="1"/>
    <col min="5433" max="5433" width="6.875" bestFit="1" customWidth="1"/>
    <col min="5434" max="5435" width="7.875" bestFit="1" customWidth="1"/>
    <col min="5436" max="5436" width="5.875" bestFit="1" customWidth="1"/>
    <col min="5437" max="5437" width="6.875" bestFit="1" customWidth="1"/>
    <col min="5438" max="5440" width="7.875" bestFit="1" customWidth="1"/>
    <col min="5441" max="5442" width="6.875" bestFit="1" customWidth="1"/>
    <col min="5443" max="5443" width="7.875" bestFit="1" customWidth="1"/>
    <col min="5444" max="5444" width="6.875" bestFit="1" customWidth="1"/>
    <col min="5445" max="5447" width="7.875" bestFit="1" customWidth="1"/>
    <col min="5448" max="5448" width="6.875" bestFit="1" customWidth="1"/>
    <col min="5449" max="5450" width="7.875" bestFit="1" customWidth="1"/>
    <col min="5451" max="5451" width="5.875" bestFit="1" customWidth="1"/>
    <col min="5452" max="5453" width="6.875" bestFit="1" customWidth="1"/>
    <col min="5454" max="5455" width="7.875" bestFit="1" customWidth="1"/>
    <col min="5456" max="5457" width="6.875" bestFit="1" customWidth="1"/>
    <col min="5458" max="5462" width="7.875" bestFit="1" customWidth="1"/>
    <col min="5463" max="5470" width="6.875" bestFit="1" customWidth="1"/>
    <col min="5471" max="5475" width="7.875" bestFit="1" customWidth="1"/>
    <col min="5476" max="5476" width="6.875" bestFit="1" customWidth="1"/>
    <col min="5477" max="5478" width="5.875" bestFit="1" customWidth="1"/>
    <col min="5479" max="5479" width="7.875" bestFit="1" customWidth="1"/>
    <col min="5480" max="5481" width="6.875" bestFit="1" customWidth="1"/>
    <col min="5482" max="5482" width="7.875" bestFit="1" customWidth="1"/>
    <col min="5483" max="5484" width="6.875" bestFit="1" customWidth="1"/>
    <col min="5485" max="5485" width="5.875" bestFit="1" customWidth="1"/>
    <col min="5486" max="5487" width="6.875" bestFit="1" customWidth="1"/>
    <col min="5488" max="5488" width="7.875" bestFit="1" customWidth="1"/>
    <col min="5489" max="5490" width="6.875" bestFit="1" customWidth="1"/>
    <col min="5491" max="5493" width="7.875" bestFit="1" customWidth="1"/>
    <col min="5494" max="5495" width="6.875" bestFit="1" customWidth="1"/>
    <col min="5496" max="5496" width="7.875" bestFit="1" customWidth="1"/>
    <col min="5497" max="5498" width="6.875" bestFit="1" customWidth="1"/>
    <col min="5499" max="5499" width="5.875" bestFit="1" customWidth="1"/>
    <col min="5500" max="5500" width="7.875" bestFit="1" customWidth="1"/>
    <col min="5501" max="5502" width="6.875" bestFit="1" customWidth="1"/>
    <col min="5503" max="5503" width="7.875" bestFit="1" customWidth="1"/>
    <col min="5504" max="5504" width="6.875" bestFit="1" customWidth="1"/>
    <col min="5505" max="5506" width="5.875" bestFit="1" customWidth="1"/>
    <col min="5507" max="5507" width="6.875" bestFit="1" customWidth="1"/>
    <col min="5508" max="5508" width="3.875" bestFit="1" customWidth="1"/>
    <col min="5509" max="5510" width="6.875" bestFit="1" customWidth="1"/>
    <col min="5511" max="5511" width="7.875" bestFit="1" customWidth="1"/>
    <col min="5512" max="5512" width="6.875" bestFit="1" customWidth="1"/>
    <col min="5513" max="5513" width="7.875" bestFit="1" customWidth="1"/>
    <col min="5514" max="5514" width="6.875" bestFit="1" customWidth="1"/>
    <col min="5515" max="5516" width="7.875" bestFit="1" customWidth="1"/>
    <col min="5517" max="5518" width="6.875" bestFit="1" customWidth="1"/>
    <col min="5519" max="5520" width="7.875" bestFit="1" customWidth="1"/>
    <col min="5521" max="5522" width="6.875" bestFit="1" customWidth="1"/>
    <col min="5523" max="5523" width="7.875" bestFit="1" customWidth="1"/>
    <col min="5524" max="5524" width="6.875" bestFit="1" customWidth="1"/>
    <col min="5525" max="5525" width="7.875" bestFit="1" customWidth="1"/>
    <col min="5526" max="5527" width="6.875" bestFit="1" customWidth="1"/>
    <col min="5528" max="5528" width="7.875" bestFit="1" customWidth="1"/>
    <col min="5529" max="5529" width="5.875" bestFit="1" customWidth="1"/>
    <col min="5530" max="5532" width="6.875" bestFit="1" customWidth="1"/>
    <col min="5533" max="5534" width="7.875" bestFit="1" customWidth="1"/>
    <col min="5535" max="5535" width="5.875" bestFit="1" customWidth="1"/>
    <col min="5536" max="5537" width="7.875" bestFit="1" customWidth="1"/>
    <col min="5538" max="5539" width="6.875" bestFit="1" customWidth="1"/>
    <col min="5540" max="5540" width="7.875" bestFit="1" customWidth="1"/>
    <col min="5541" max="5541" width="6.875" bestFit="1" customWidth="1"/>
    <col min="5542" max="5542" width="7.875" bestFit="1" customWidth="1"/>
    <col min="5543" max="5543" width="6.875" bestFit="1" customWidth="1"/>
    <col min="5544" max="5544" width="5.875" bestFit="1" customWidth="1"/>
    <col min="5545" max="5546" width="7.875" bestFit="1" customWidth="1"/>
    <col min="5547" max="5547" width="6.875" bestFit="1" customWidth="1"/>
    <col min="5548" max="5549" width="7.875" bestFit="1" customWidth="1"/>
    <col min="5550" max="5551" width="6.875" bestFit="1" customWidth="1"/>
    <col min="5552" max="5556" width="7.875" bestFit="1" customWidth="1"/>
    <col min="5557" max="5557" width="6.875" bestFit="1" customWidth="1"/>
    <col min="5558" max="5558" width="7.875" bestFit="1" customWidth="1"/>
    <col min="5559" max="5562" width="6.875" bestFit="1" customWidth="1"/>
    <col min="5563" max="5563" width="7.875" bestFit="1" customWidth="1"/>
    <col min="5564" max="5565" width="6.875" bestFit="1" customWidth="1"/>
    <col min="5566" max="5567" width="7.875" bestFit="1" customWidth="1"/>
    <col min="5568" max="5572" width="6.875" bestFit="1" customWidth="1"/>
    <col min="5573" max="5573" width="7.875" bestFit="1" customWidth="1"/>
    <col min="5574" max="5575" width="6.875" bestFit="1" customWidth="1"/>
    <col min="5576" max="5577" width="7.875" bestFit="1" customWidth="1"/>
    <col min="5578" max="5579" width="6.875" bestFit="1" customWidth="1"/>
    <col min="5580" max="5581" width="7.875" bestFit="1" customWidth="1"/>
    <col min="5582" max="5584" width="6.875" bestFit="1" customWidth="1"/>
    <col min="5585" max="5586" width="7.875" bestFit="1" customWidth="1"/>
    <col min="5587" max="5587" width="5.875" bestFit="1" customWidth="1"/>
    <col min="5588" max="5588" width="6.875" bestFit="1" customWidth="1"/>
    <col min="5589" max="5589" width="7.875" bestFit="1" customWidth="1"/>
    <col min="5590" max="5591" width="6.875" bestFit="1" customWidth="1"/>
    <col min="5592" max="5594" width="7.875" bestFit="1" customWidth="1"/>
    <col min="5595" max="5595" width="5.875" bestFit="1" customWidth="1"/>
    <col min="5596" max="5600" width="6.875" bestFit="1" customWidth="1"/>
    <col min="5601" max="5601" width="7.875" bestFit="1" customWidth="1"/>
    <col min="5602" max="5602" width="3.875" bestFit="1" customWidth="1"/>
    <col min="5603" max="5604" width="6.875" bestFit="1" customWidth="1"/>
    <col min="5605" max="5605" width="5.875" bestFit="1" customWidth="1"/>
    <col min="5606" max="5606" width="6.875" bestFit="1" customWidth="1"/>
    <col min="5607" max="5607" width="5.875" bestFit="1" customWidth="1"/>
    <col min="5608" max="5608" width="7.875" bestFit="1" customWidth="1"/>
    <col min="5609" max="5611" width="6.875" bestFit="1" customWidth="1"/>
    <col min="5612" max="5612" width="7.875" bestFit="1" customWidth="1"/>
    <col min="5613" max="5613" width="5.875" bestFit="1" customWidth="1"/>
    <col min="5614" max="5615" width="6.875" bestFit="1" customWidth="1"/>
    <col min="5616" max="5619" width="7.875" bestFit="1" customWidth="1"/>
    <col min="5620" max="5621" width="6.875" bestFit="1" customWidth="1"/>
    <col min="5622" max="5622" width="5.875" bestFit="1" customWidth="1"/>
    <col min="5623" max="5626" width="7.875" bestFit="1" customWidth="1"/>
    <col min="5627" max="5627" width="6.875" bestFit="1" customWidth="1"/>
    <col min="5628" max="5628" width="5.875" bestFit="1" customWidth="1"/>
    <col min="5629" max="5629" width="7.875" bestFit="1" customWidth="1"/>
    <col min="5630" max="5630" width="6.875" bestFit="1" customWidth="1"/>
    <col min="5631" max="5631" width="7.875" bestFit="1" customWidth="1"/>
    <col min="5632" max="5632" width="6.875" bestFit="1" customWidth="1"/>
    <col min="5633" max="5633" width="7.875" bestFit="1" customWidth="1"/>
    <col min="5634" max="5634" width="6.875" bestFit="1" customWidth="1"/>
    <col min="5635" max="5636" width="5.875" bestFit="1" customWidth="1"/>
    <col min="5637" max="5638" width="6.875" bestFit="1" customWidth="1"/>
    <col min="5639" max="5641" width="7.875" bestFit="1" customWidth="1"/>
    <col min="5642" max="5643" width="6.875" bestFit="1" customWidth="1"/>
    <col min="5644" max="5644" width="7.875" bestFit="1" customWidth="1"/>
    <col min="5645" max="5645" width="5.875" bestFit="1" customWidth="1"/>
    <col min="5646" max="5646" width="7.875" bestFit="1" customWidth="1"/>
    <col min="5647" max="5647" width="6.875" bestFit="1" customWidth="1"/>
    <col min="5648" max="5649" width="5.875" bestFit="1" customWidth="1"/>
    <col min="5650" max="5651" width="6.875" bestFit="1" customWidth="1"/>
    <col min="5652" max="5652" width="5.875" bestFit="1" customWidth="1"/>
    <col min="5653" max="5653" width="7.875" bestFit="1" customWidth="1"/>
    <col min="5654" max="5656" width="6.875" bestFit="1" customWidth="1"/>
    <col min="5657" max="5659" width="7.875" bestFit="1" customWidth="1"/>
    <col min="5660" max="5660" width="6.875" bestFit="1" customWidth="1"/>
    <col min="5661" max="5664" width="7.875" bestFit="1" customWidth="1"/>
    <col min="5665" max="5667" width="6.875" bestFit="1" customWidth="1"/>
    <col min="5668" max="5669" width="7.875" bestFit="1" customWidth="1"/>
    <col min="5670" max="5672" width="6.875" bestFit="1" customWidth="1"/>
    <col min="5673" max="5673" width="7.875" bestFit="1" customWidth="1"/>
    <col min="5674" max="5677" width="6.875" bestFit="1" customWidth="1"/>
    <col min="5678" max="5678" width="7.875" bestFit="1" customWidth="1"/>
    <col min="5679" max="5680" width="6.875" bestFit="1" customWidth="1"/>
    <col min="5681" max="5681" width="7.875" bestFit="1" customWidth="1"/>
    <col min="5682" max="5682" width="5.875" bestFit="1" customWidth="1"/>
    <col min="5683" max="5683" width="6.875" bestFit="1" customWidth="1"/>
    <col min="5684" max="5684" width="7.875" bestFit="1" customWidth="1"/>
    <col min="5685" max="5687" width="6.875" bestFit="1" customWidth="1"/>
    <col min="5688" max="5689" width="7.875" bestFit="1" customWidth="1"/>
    <col min="5690" max="5692" width="6.875" bestFit="1" customWidth="1"/>
    <col min="5693" max="5693" width="7.875" bestFit="1" customWidth="1"/>
    <col min="5694" max="5694" width="8.875" bestFit="1" customWidth="1"/>
    <col min="5695" max="5701" width="7.875" bestFit="1" customWidth="1"/>
    <col min="5702" max="5702" width="6.875" bestFit="1" customWidth="1"/>
    <col min="5703" max="5705" width="7.875" bestFit="1" customWidth="1"/>
    <col min="5706" max="5706" width="6.875" bestFit="1" customWidth="1"/>
    <col min="5707" max="5708" width="8.875" bestFit="1" customWidth="1"/>
    <col min="5709" max="5710" width="7.875" bestFit="1" customWidth="1"/>
    <col min="5711" max="5712" width="6.875" bestFit="1" customWidth="1"/>
    <col min="5713" max="5713" width="7.875" bestFit="1" customWidth="1"/>
    <col min="5714" max="5714" width="6.875" bestFit="1" customWidth="1"/>
    <col min="5715" max="5715" width="5.875" bestFit="1" customWidth="1"/>
    <col min="5716" max="5716" width="7.875" bestFit="1" customWidth="1"/>
    <col min="5717" max="5717" width="5.875" bestFit="1" customWidth="1"/>
    <col min="5718" max="5718" width="6.875" bestFit="1" customWidth="1"/>
    <col min="5719" max="5719" width="7.875" bestFit="1" customWidth="1"/>
    <col min="5720" max="5720" width="6.875" bestFit="1" customWidth="1"/>
    <col min="5721" max="5721" width="7.875" bestFit="1" customWidth="1"/>
    <col min="5722" max="5723" width="6.875" bestFit="1" customWidth="1"/>
    <col min="5724" max="5724" width="7.875" bestFit="1" customWidth="1"/>
    <col min="5725" max="5725" width="6.875" bestFit="1" customWidth="1"/>
    <col min="5726" max="5726" width="5.875" bestFit="1" customWidth="1"/>
    <col min="5727" max="5727" width="7.875" bestFit="1" customWidth="1"/>
    <col min="5728" max="5729" width="6.875" bestFit="1" customWidth="1"/>
    <col min="5730" max="5730" width="7.875" bestFit="1" customWidth="1"/>
    <col min="5731" max="5732" width="6.875" bestFit="1" customWidth="1"/>
    <col min="5733" max="5733" width="7.875" bestFit="1" customWidth="1"/>
    <col min="5734" max="5734" width="8.875" bestFit="1" customWidth="1"/>
    <col min="5735" max="5735" width="7.875" bestFit="1" customWidth="1"/>
    <col min="5736" max="5741" width="8.875" bestFit="1" customWidth="1"/>
    <col min="5742" max="5742" width="7.875" bestFit="1" customWidth="1"/>
    <col min="5743" max="5746" width="8.875" bestFit="1" customWidth="1"/>
    <col min="5747" max="5747" width="7.875" bestFit="1" customWidth="1"/>
    <col min="5748" max="5749" width="8.875" bestFit="1" customWidth="1"/>
    <col min="5750" max="5750" width="7.875" bestFit="1" customWidth="1"/>
    <col min="5751" max="5751" width="8.875" bestFit="1" customWidth="1"/>
    <col min="5752" max="5753" width="7.875" bestFit="1" customWidth="1"/>
    <col min="5754" max="5754" width="6.875" bestFit="1" customWidth="1"/>
    <col min="5755" max="5755" width="8.875" bestFit="1" customWidth="1"/>
    <col min="5756" max="5756" width="7.875" bestFit="1" customWidth="1"/>
    <col min="5757" max="5758" width="8.875" bestFit="1" customWidth="1"/>
    <col min="5759" max="5759" width="6.875" bestFit="1" customWidth="1"/>
    <col min="5760" max="5762" width="7.875" bestFit="1" customWidth="1"/>
    <col min="5763" max="5763" width="6.875" bestFit="1" customWidth="1"/>
    <col min="5764" max="5766" width="7.875" bestFit="1" customWidth="1"/>
    <col min="5767" max="5767" width="8.875" bestFit="1" customWidth="1"/>
    <col min="5768" max="5770" width="7.875" bestFit="1" customWidth="1"/>
    <col min="5771" max="5771" width="4.875" bestFit="1" customWidth="1"/>
    <col min="5772" max="5774" width="8.875" bestFit="1" customWidth="1"/>
    <col min="5775" max="5775" width="7.875" bestFit="1" customWidth="1"/>
    <col min="5776" max="5777" width="8.875" bestFit="1" customWidth="1"/>
    <col min="5778" max="5779" width="7.875" bestFit="1" customWidth="1"/>
    <col min="5780" max="5780" width="8.875" bestFit="1" customWidth="1"/>
    <col min="5781" max="5781" width="7.875" bestFit="1" customWidth="1"/>
    <col min="5782" max="5782" width="8.875" bestFit="1" customWidth="1"/>
    <col min="5783" max="5783" width="7.875" bestFit="1" customWidth="1"/>
    <col min="5784" max="5785" width="8.875" bestFit="1" customWidth="1"/>
    <col min="5786" max="5786" width="7.875" bestFit="1" customWidth="1"/>
    <col min="5787" max="5787" width="8.875" bestFit="1" customWidth="1"/>
    <col min="5788" max="5788" width="6.875" bestFit="1" customWidth="1"/>
    <col min="5789" max="5793" width="7.875" bestFit="1" customWidth="1"/>
    <col min="5794" max="5796" width="8.875" bestFit="1" customWidth="1"/>
    <col min="5797" max="5797" width="6.875" bestFit="1" customWidth="1"/>
    <col min="5798" max="5800" width="7.875" bestFit="1" customWidth="1"/>
    <col min="5801" max="5804" width="8.875" bestFit="1" customWidth="1"/>
    <col min="5805" max="5805" width="7.875" bestFit="1" customWidth="1"/>
    <col min="5806" max="5806" width="8.875" bestFit="1" customWidth="1"/>
    <col min="5807" max="5807" width="7.875" bestFit="1" customWidth="1"/>
    <col min="5808" max="5808" width="8.875" bestFit="1" customWidth="1"/>
    <col min="5809" max="5813" width="7.875" bestFit="1" customWidth="1"/>
    <col min="5814" max="5814" width="8.875" bestFit="1" customWidth="1"/>
    <col min="5815" max="5815" width="6.875" bestFit="1" customWidth="1"/>
    <col min="5816" max="5816" width="7.875" bestFit="1" customWidth="1"/>
    <col min="5817" max="5817" width="8.875" bestFit="1" customWidth="1"/>
    <col min="5818" max="5818" width="7.875" bestFit="1" customWidth="1"/>
    <col min="5819" max="5819" width="8.875" bestFit="1" customWidth="1"/>
    <col min="5820" max="5820" width="7.875" bestFit="1" customWidth="1"/>
    <col min="5821" max="5821" width="4.875" bestFit="1" customWidth="1"/>
    <col min="5822" max="5822" width="8.875" bestFit="1" customWidth="1"/>
    <col min="5823" max="5824" width="7.875" bestFit="1" customWidth="1"/>
    <col min="5825" max="5825" width="6.875" bestFit="1" customWidth="1"/>
    <col min="5826" max="5826" width="7.875" bestFit="1" customWidth="1"/>
    <col min="5827" max="5828" width="8.875" bestFit="1" customWidth="1"/>
    <col min="5829" max="5831" width="7.875" bestFit="1" customWidth="1"/>
    <col min="5832" max="5832" width="8.875" bestFit="1" customWidth="1"/>
    <col min="5833" max="5836" width="7.875" bestFit="1" customWidth="1"/>
    <col min="5837" max="5838" width="8.875" bestFit="1" customWidth="1"/>
    <col min="5839" max="5839" width="7.875" bestFit="1" customWidth="1"/>
    <col min="5840" max="5840" width="9.875" bestFit="1" customWidth="1"/>
    <col min="5841" max="5841" width="8.875" bestFit="1" customWidth="1"/>
    <col min="5842" max="5842" width="6.875" bestFit="1" customWidth="1"/>
    <col min="5843" max="5844" width="7.875" bestFit="1" customWidth="1"/>
    <col min="5845" max="5845" width="8.875" bestFit="1" customWidth="1"/>
    <col min="5846" max="5849" width="7.875" bestFit="1" customWidth="1"/>
    <col min="5850" max="5850" width="6.875" bestFit="1" customWidth="1"/>
    <col min="5851" max="5857" width="7.875" bestFit="1" customWidth="1"/>
    <col min="5858" max="5859" width="8.875" bestFit="1" customWidth="1"/>
    <col min="5860" max="5862" width="7.875" bestFit="1" customWidth="1"/>
    <col min="5863" max="5863" width="8.875" bestFit="1" customWidth="1"/>
    <col min="5864" max="5866" width="7.875" bestFit="1" customWidth="1"/>
    <col min="5867" max="5867" width="8.875" bestFit="1" customWidth="1"/>
    <col min="5868" max="5870" width="7.875" bestFit="1" customWidth="1"/>
    <col min="5871" max="5871" width="8.875" bestFit="1" customWidth="1"/>
    <col min="5872" max="5872" width="6.875" bestFit="1" customWidth="1"/>
    <col min="5873" max="5873" width="7.875" bestFit="1" customWidth="1"/>
    <col min="5874" max="5874" width="8.875" bestFit="1" customWidth="1"/>
    <col min="5875" max="5875" width="7.875" bestFit="1" customWidth="1"/>
    <col min="5876" max="5876" width="6.875" bestFit="1" customWidth="1"/>
    <col min="5877" max="5878" width="7.875" bestFit="1" customWidth="1"/>
    <col min="5879" max="5879" width="8.875" bestFit="1" customWidth="1"/>
    <col min="5880" max="5881" width="7.875" bestFit="1" customWidth="1"/>
    <col min="5882" max="5883" width="8.875" bestFit="1" customWidth="1"/>
    <col min="5884" max="5884" width="7.875" bestFit="1" customWidth="1"/>
    <col min="5885" max="5885" width="8.875" bestFit="1" customWidth="1"/>
    <col min="5886" max="5888" width="7.875" bestFit="1" customWidth="1"/>
    <col min="5889" max="5889" width="8.875" bestFit="1" customWidth="1"/>
    <col min="5890" max="5890" width="9.875" bestFit="1" customWidth="1"/>
    <col min="5891" max="5891" width="7.875" bestFit="1" customWidth="1"/>
    <col min="5892" max="5892" width="6.875" bestFit="1" customWidth="1"/>
    <col min="5893" max="5894" width="7.875" bestFit="1" customWidth="1"/>
    <col min="5895" max="5895" width="8.875" bestFit="1" customWidth="1"/>
    <col min="5896" max="5899" width="7.875" bestFit="1" customWidth="1"/>
    <col min="5900" max="5900" width="8.875" bestFit="1" customWidth="1"/>
    <col min="5901" max="5903" width="7.875" bestFit="1" customWidth="1"/>
    <col min="5904" max="5904" width="6.875" bestFit="1" customWidth="1"/>
    <col min="5905" max="5905" width="7.875" bestFit="1" customWidth="1"/>
    <col min="5906" max="5907" width="8.875" bestFit="1" customWidth="1"/>
    <col min="5908" max="5908" width="6.875" bestFit="1" customWidth="1"/>
    <col min="5909" max="5909" width="4.875" bestFit="1" customWidth="1"/>
    <col min="5910" max="5910" width="7.875" bestFit="1" customWidth="1"/>
    <col min="5911" max="5913" width="8.875" bestFit="1" customWidth="1"/>
    <col min="5914" max="5914" width="6.875" bestFit="1" customWidth="1"/>
    <col min="5915" max="5918" width="7.875" bestFit="1" customWidth="1"/>
    <col min="5919" max="5919" width="6.875" bestFit="1" customWidth="1"/>
    <col min="5920" max="5921" width="7.875" bestFit="1" customWidth="1"/>
    <col min="5922" max="5922" width="6.875" bestFit="1" customWidth="1"/>
    <col min="5923" max="5924" width="8.875" bestFit="1" customWidth="1"/>
    <col min="5925" max="5925" width="7.875" bestFit="1" customWidth="1"/>
    <col min="5926" max="5927" width="8.875" bestFit="1" customWidth="1"/>
    <col min="5928" max="5928" width="7.875" bestFit="1" customWidth="1"/>
    <col min="5929" max="5929" width="8.875" bestFit="1" customWidth="1"/>
    <col min="5930" max="5931" width="7.875" bestFit="1" customWidth="1"/>
    <col min="5932" max="5932" width="8.875" bestFit="1" customWidth="1"/>
    <col min="5933" max="5934" width="7.875" bestFit="1" customWidth="1"/>
    <col min="5935" max="5935" width="6.875" bestFit="1" customWidth="1"/>
    <col min="5936" max="5937" width="8.875" bestFit="1" customWidth="1"/>
    <col min="5938" max="5938" width="7.875" bestFit="1" customWidth="1"/>
    <col min="5939" max="5939" width="8.875" bestFit="1" customWidth="1"/>
    <col min="5940" max="5940" width="7.875" bestFit="1" customWidth="1"/>
    <col min="5941" max="5942" width="8.875" bestFit="1" customWidth="1"/>
    <col min="5943" max="5945" width="7.875" bestFit="1" customWidth="1"/>
    <col min="5946" max="5946" width="8.875" bestFit="1" customWidth="1"/>
    <col min="5947" max="5948" width="7.875" bestFit="1" customWidth="1"/>
    <col min="5949" max="5949" width="8.875" bestFit="1" customWidth="1"/>
    <col min="5950" max="5952" width="7.875" bestFit="1" customWidth="1"/>
    <col min="5953" max="5953" width="8.875" bestFit="1" customWidth="1"/>
    <col min="5954" max="5954" width="7.875" bestFit="1" customWidth="1"/>
    <col min="5955" max="5955" width="8.875" bestFit="1" customWidth="1"/>
    <col min="5956" max="5956" width="6.875" bestFit="1" customWidth="1"/>
    <col min="5957" max="5957" width="7.875" bestFit="1" customWidth="1"/>
    <col min="5958" max="5958" width="8.875" bestFit="1" customWidth="1"/>
    <col min="5959" max="5960" width="7.875" bestFit="1" customWidth="1"/>
    <col min="5961" max="5961" width="8.875" bestFit="1" customWidth="1"/>
    <col min="5962" max="5963" width="7.875" bestFit="1" customWidth="1"/>
    <col min="5964" max="5964" width="8.875" bestFit="1" customWidth="1"/>
    <col min="5965" max="5965" width="6.875" bestFit="1" customWidth="1"/>
    <col min="5966" max="5969" width="7.875" bestFit="1" customWidth="1"/>
    <col min="5970" max="5970" width="6.875" bestFit="1" customWidth="1"/>
    <col min="5971" max="5971" width="8.875" bestFit="1" customWidth="1"/>
    <col min="5972" max="5973" width="7.875" bestFit="1" customWidth="1"/>
    <col min="5974" max="5974" width="8.875" bestFit="1" customWidth="1"/>
    <col min="5975" max="5975" width="7.875" bestFit="1" customWidth="1"/>
    <col min="5976" max="5976" width="6.875" bestFit="1" customWidth="1"/>
    <col min="5977" max="5980" width="7.875" bestFit="1" customWidth="1"/>
    <col min="5981" max="5981" width="8.875" bestFit="1" customWidth="1"/>
    <col min="5982" max="5982" width="6.875" bestFit="1" customWidth="1"/>
    <col min="5983" max="5985" width="7.875" bestFit="1" customWidth="1"/>
    <col min="5986" max="5986" width="6.875" bestFit="1" customWidth="1"/>
    <col min="5987" max="5987" width="8.875" bestFit="1" customWidth="1"/>
    <col min="5988" max="5991" width="7.875" bestFit="1" customWidth="1"/>
    <col min="5992" max="5993" width="8.875" bestFit="1" customWidth="1"/>
    <col min="5994" max="5997" width="7.875" bestFit="1" customWidth="1"/>
    <col min="5998" max="5998" width="8.875" bestFit="1" customWidth="1"/>
    <col min="5999" max="5999" width="7.875" bestFit="1" customWidth="1"/>
    <col min="6000" max="6000" width="8.875" bestFit="1" customWidth="1"/>
    <col min="6001" max="6001" width="7.875" bestFit="1" customWidth="1"/>
    <col min="6002" max="6002" width="6.875" bestFit="1" customWidth="1"/>
    <col min="6003" max="6003" width="8.875" bestFit="1" customWidth="1"/>
    <col min="6004" max="6008" width="7.875" bestFit="1" customWidth="1"/>
    <col min="6009" max="6009" width="8.875" bestFit="1" customWidth="1"/>
    <col min="6010" max="6010" width="7.875" bestFit="1" customWidth="1"/>
    <col min="6011" max="6011" width="6.875" bestFit="1" customWidth="1"/>
    <col min="6012" max="6012" width="7.875" bestFit="1" customWidth="1"/>
    <col min="6013" max="6014" width="8.875" bestFit="1" customWidth="1"/>
    <col min="6015" max="6016" width="7.875" bestFit="1" customWidth="1"/>
    <col min="6017" max="6017" width="8.875" bestFit="1" customWidth="1"/>
    <col min="6018" max="6019" width="7.875" bestFit="1" customWidth="1"/>
    <col min="6020" max="6020" width="8.875" bestFit="1" customWidth="1"/>
    <col min="6021" max="6021" width="7.875" bestFit="1" customWidth="1"/>
    <col min="6022" max="6022" width="8.875" bestFit="1" customWidth="1"/>
    <col min="6023" max="6023" width="7.875" bestFit="1" customWidth="1"/>
    <col min="6024" max="6025" width="8.875" bestFit="1" customWidth="1"/>
    <col min="6026" max="6026" width="7.875" bestFit="1" customWidth="1"/>
    <col min="6027" max="6027" width="6.875" bestFit="1" customWidth="1"/>
    <col min="6028" max="6028" width="7.875" bestFit="1" customWidth="1"/>
    <col min="6029" max="6029" width="8.875" bestFit="1" customWidth="1"/>
    <col min="6030" max="6030" width="6.875" bestFit="1" customWidth="1"/>
    <col min="6031" max="6032" width="8.875" bestFit="1" customWidth="1"/>
    <col min="6033" max="6035" width="7.875" bestFit="1" customWidth="1"/>
    <col min="6036" max="6036" width="6.875" bestFit="1" customWidth="1"/>
    <col min="6037" max="6038" width="7.875" bestFit="1" customWidth="1"/>
    <col min="6039" max="6039" width="8.875" bestFit="1" customWidth="1"/>
    <col min="6040" max="6040" width="6.875" bestFit="1" customWidth="1"/>
    <col min="6041" max="6041" width="7.875" bestFit="1" customWidth="1"/>
    <col min="6042" max="6042" width="8.875" bestFit="1" customWidth="1"/>
    <col min="6043" max="6043" width="6.875" bestFit="1" customWidth="1"/>
    <col min="6044" max="6044" width="9.875" bestFit="1" customWidth="1"/>
    <col min="6045" max="6046" width="6.875" bestFit="1" customWidth="1"/>
    <col min="6047" max="6047" width="7.875" bestFit="1" customWidth="1"/>
    <col min="6048" max="6048" width="8.875" bestFit="1" customWidth="1"/>
    <col min="6049" max="6049" width="6.875" bestFit="1" customWidth="1"/>
    <col min="6050" max="6054" width="7.875" bestFit="1" customWidth="1"/>
    <col min="6055" max="6055" width="8.875" bestFit="1" customWidth="1"/>
    <col min="6056" max="6057" width="7.875" bestFit="1" customWidth="1"/>
    <col min="6058" max="6059" width="8.875" bestFit="1" customWidth="1"/>
    <col min="6060" max="6061" width="7.875" bestFit="1" customWidth="1"/>
    <col min="6062" max="6062" width="8.875" bestFit="1" customWidth="1"/>
    <col min="6063" max="6063" width="7.875" bestFit="1" customWidth="1"/>
    <col min="6064" max="6065" width="8.875" bestFit="1" customWidth="1"/>
    <col min="6066" max="6067" width="7.875" bestFit="1" customWidth="1"/>
    <col min="6068" max="6068" width="8.875" bestFit="1" customWidth="1"/>
    <col min="6069" max="6071" width="7.875" bestFit="1" customWidth="1"/>
    <col min="6072" max="6074" width="8.875" bestFit="1" customWidth="1"/>
    <col min="6075" max="6078" width="7.875" bestFit="1" customWidth="1"/>
    <col min="6079" max="6081" width="8.875" bestFit="1" customWidth="1"/>
    <col min="6082" max="6085" width="7.875" bestFit="1" customWidth="1"/>
    <col min="6086" max="6086" width="8.875" bestFit="1" customWidth="1"/>
    <col min="6087" max="6087" width="4.875" bestFit="1" customWidth="1"/>
    <col min="6088" max="6089" width="8.875" bestFit="1" customWidth="1"/>
    <col min="6090" max="6090" width="4.875" bestFit="1" customWidth="1"/>
    <col min="6091" max="6092" width="7.875" bestFit="1" customWidth="1"/>
    <col min="6093" max="6093" width="8.875" bestFit="1" customWidth="1"/>
    <col min="6094" max="6094" width="7.875" bestFit="1" customWidth="1"/>
    <col min="6095" max="6095" width="6.875" bestFit="1" customWidth="1"/>
    <col min="6096" max="6096" width="8.875" bestFit="1" customWidth="1"/>
    <col min="6097" max="6097" width="7.875" bestFit="1" customWidth="1"/>
    <col min="6098" max="6098" width="6.875" bestFit="1" customWidth="1"/>
    <col min="6099" max="6099" width="8.875" bestFit="1" customWidth="1"/>
    <col min="6100" max="6100" width="7.875" bestFit="1" customWidth="1"/>
    <col min="6101" max="6101" width="6.875" bestFit="1" customWidth="1"/>
    <col min="6102" max="6103" width="8.875" bestFit="1" customWidth="1"/>
    <col min="6104" max="6104" width="7.875" bestFit="1" customWidth="1"/>
    <col min="6105" max="6105" width="8.875" bestFit="1" customWidth="1"/>
    <col min="6106" max="6108" width="7.875" bestFit="1" customWidth="1"/>
    <col min="6109" max="6109" width="8.875" bestFit="1" customWidth="1"/>
    <col min="6110" max="6110" width="7.875" bestFit="1" customWidth="1"/>
    <col min="6111" max="6115" width="8.875" bestFit="1" customWidth="1"/>
    <col min="6116" max="6116" width="6.875" bestFit="1" customWidth="1"/>
    <col min="6117" max="6117" width="8.875" bestFit="1" customWidth="1"/>
    <col min="6118" max="6118" width="6.875" bestFit="1" customWidth="1"/>
    <col min="6119" max="6120" width="8.875" bestFit="1" customWidth="1"/>
    <col min="6121" max="6121" width="7.875" bestFit="1" customWidth="1"/>
    <col min="6122" max="6122" width="6.875" bestFit="1" customWidth="1"/>
    <col min="6123" max="6124" width="8.875" bestFit="1" customWidth="1"/>
    <col min="6125" max="6133" width="7.875" bestFit="1" customWidth="1"/>
    <col min="6134" max="6134" width="8.875" bestFit="1" customWidth="1"/>
    <col min="6135" max="6135" width="7.875" bestFit="1" customWidth="1"/>
    <col min="6136" max="6136" width="8.875" bestFit="1" customWidth="1"/>
    <col min="6137" max="6140" width="7.875" bestFit="1" customWidth="1"/>
    <col min="6141" max="6141" width="8.875" bestFit="1" customWidth="1"/>
    <col min="6142" max="6142" width="9.875" bestFit="1" customWidth="1"/>
    <col min="6143" max="6145" width="8.875" bestFit="1" customWidth="1"/>
    <col min="6146" max="6146" width="10.375" bestFit="1" customWidth="1"/>
  </cols>
  <sheetData>
    <row r="1" spans="1:38" x14ac:dyDescent="0.25">
      <c r="A1" t="s">
        <v>11043</v>
      </c>
      <c r="E1" t="s">
        <v>11048</v>
      </c>
      <c r="I1" t="s">
        <v>11049</v>
      </c>
      <c r="M1" t="s">
        <v>11050</v>
      </c>
      <c r="U1" t="s">
        <v>11051</v>
      </c>
      <c r="Z1" t="s">
        <v>11050</v>
      </c>
      <c r="AG1" t="s">
        <v>11051</v>
      </c>
    </row>
    <row r="2" spans="1:38" x14ac:dyDescent="0.25">
      <c r="A2" t="s">
        <v>11106</v>
      </c>
      <c r="E2" t="s">
        <v>11108</v>
      </c>
      <c r="I2" t="s">
        <v>11110</v>
      </c>
      <c r="M2" t="s">
        <v>11112</v>
      </c>
      <c r="U2" t="s">
        <v>11117</v>
      </c>
      <c r="Z2" t="s">
        <v>11116</v>
      </c>
      <c r="AD2" t="s">
        <v>11120</v>
      </c>
      <c r="AG2" t="s">
        <v>11121</v>
      </c>
    </row>
    <row r="3" spans="1:38" ht="141.75" x14ac:dyDescent="0.25">
      <c r="A3" t="s">
        <v>3</v>
      </c>
      <c r="B3" t="s">
        <v>6</v>
      </c>
      <c r="C3" t="s">
        <v>11107</v>
      </c>
      <c r="E3" t="s">
        <v>3</v>
      </c>
      <c r="F3" t="s">
        <v>6</v>
      </c>
      <c r="G3" s="42" t="s">
        <v>11109</v>
      </c>
      <c r="I3" t="s">
        <v>3</v>
      </c>
      <c r="J3" t="s">
        <v>6</v>
      </c>
      <c r="K3" s="42" t="s">
        <v>11111</v>
      </c>
      <c r="M3" t="s">
        <v>3</v>
      </c>
      <c r="N3" t="s">
        <v>6</v>
      </c>
      <c r="O3" s="42" t="s">
        <v>11113</v>
      </c>
      <c r="Q3" t="s">
        <v>3</v>
      </c>
      <c r="R3" t="s">
        <v>6</v>
      </c>
      <c r="S3" s="42" t="s">
        <v>11113</v>
      </c>
      <c r="Z3" t="s">
        <v>3</v>
      </c>
      <c r="AA3" t="s">
        <v>11119</v>
      </c>
      <c r="AB3" t="s">
        <v>11118</v>
      </c>
      <c r="AD3" t="s">
        <v>4057</v>
      </c>
      <c r="AG3" t="s">
        <v>3</v>
      </c>
      <c r="AH3" t="s">
        <v>6</v>
      </c>
      <c r="AI3" t="s">
        <v>4057</v>
      </c>
      <c r="AJ3" s="42" t="s">
        <v>11122</v>
      </c>
      <c r="AK3" s="51" t="s">
        <v>11123</v>
      </c>
      <c r="AL3" t="s">
        <v>11081</v>
      </c>
    </row>
    <row r="4" spans="1:38" x14ac:dyDescent="0.25">
      <c r="A4">
        <v>261.95999999999998</v>
      </c>
      <c r="B4">
        <v>41.913600000000002</v>
      </c>
      <c r="C4" t="str">
        <f>IF(A4&gt;1000,"High","Low")</f>
        <v>Low</v>
      </c>
      <c r="E4">
        <v>261.95999999999998</v>
      </c>
      <c r="F4">
        <v>41.913600000000002</v>
      </c>
      <c r="G4" t="b">
        <f>AND(E4&gt;1000,F4&gt;0)</f>
        <v>0</v>
      </c>
      <c r="I4">
        <v>261.95999999999998</v>
      </c>
      <c r="J4">
        <v>41.913600000000002</v>
      </c>
      <c r="K4" t="b">
        <f>OR(I4&gt;1000,J4&gt;0)</f>
        <v>1</v>
      </c>
      <c r="M4">
        <v>261.95999999999998</v>
      </c>
      <c r="N4">
        <v>41.913600000000002</v>
      </c>
      <c r="O4" t="str">
        <f>IF(AND(M4&gt;1000,N4&gt;0),"Good Sale","review")</f>
        <v>review</v>
      </c>
      <c r="Q4">
        <v>261.95999999999998</v>
      </c>
      <c r="R4">
        <v>41.913600000000002</v>
      </c>
      <c r="S4" t="s">
        <v>11114</v>
      </c>
      <c r="T4" t="str">
        <f>IF(Q4&gt;1000,"High","Low")</f>
        <v>Low</v>
      </c>
      <c r="U4" t="str">
        <f>IF(AND(Q4&gt;1000,R4&gt;0),"Good Sale","Review")</f>
        <v>Review</v>
      </c>
      <c r="V4" t="b">
        <f>OR(Q4&gt;1000,R4&gt;0)</f>
        <v>1</v>
      </c>
      <c r="W4">
        <f>IFERROR(Q4/R4,0)</f>
        <v>6.2499999999999991</v>
      </c>
      <c r="Z4">
        <v>261.95999999999998</v>
      </c>
      <c r="AA4" t="str">
        <f>IF(Z4&gt;1000,"High","Low")</f>
        <v>Low</v>
      </c>
      <c r="AB4" t="str">
        <f>IF(Z4&gt;5000,"Excellent",IF(Z4&gt;1000,"Good","Low"))</f>
        <v>Low</v>
      </c>
      <c r="AD4" t="s">
        <v>13</v>
      </c>
      <c r="AE4" t="str">
        <f>IF(AD4="Technology","Tech Product","Other Product")</f>
        <v>Other Product</v>
      </c>
      <c r="AG4">
        <v>261.95999999999998</v>
      </c>
      <c r="AH4">
        <v>41.913600000000002</v>
      </c>
      <c r="AI4" t="s">
        <v>13</v>
      </c>
      <c r="AJ4" t="str">
        <f>IF(OR(AND(AG4&gt;1000,AH4&gt;0),AI4="Technology"),"Top Performer","Needs Review")</f>
        <v>Needs Review</v>
      </c>
      <c r="AK4" t="str">
        <f>IFERROR(IF(OR(AND(AG4&gt;1000,AH4&gt;0),AI4="Technology"),"Top Performer","Needs Review"),"Error")</f>
        <v>Needs Review</v>
      </c>
    </row>
    <row r="5" spans="1:38" x14ac:dyDescent="0.25">
      <c r="A5">
        <v>731.93999999999994</v>
      </c>
      <c r="B5">
        <v>219.58199999999997</v>
      </c>
      <c r="C5" t="str">
        <f t="shared" ref="C5:C53" si="0">IF(A5&gt;1000,"High","Low")</f>
        <v>Low</v>
      </c>
      <c r="E5">
        <v>731.93999999999994</v>
      </c>
      <c r="F5">
        <v>219.58199999999997</v>
      </c>
      <c r="G5" t="b">
        <f t="shared" ref="G5:G53" si="1">AND(E5&gt;1000,F5&gt;0)</f>
        <v>0</v>
      </c>
      <c r="I5">
        <v>731.93999999999994</v>
      </c>
      <c r="J5">
        <v>219.58199999999997</v>
      </c>
      <c r="K5" t="b">
        <f t="shared" ref="K5:K53" si="2">OR(I5&gt;1000,J5&gt;0)</f>
        <v>1</v>
      </c>
      <c r="M5">
        <v>731.93999999999994</v>
      </c>
      <c r="N5">
        <v>219.58199999999997</v>
      </c>
      <c r="O5" t="str">
        <f t="shared" ref="O5:O53" si="3">IF(AND(M5&gt;1000,N5&gt;0),"Good Sale","review")</f>
        <v>review</v>
      </c>
      <c r="Q5">
        <v>731.93999999999994</v>
      </c>
      <c r="R5">
        <v>219.58199999999997</v>
      </c>
      <c r="S5" t="s">
        <v>11114</v>
      </c>
      <c r="T5" t="str">
        <f t="shared" ref="T5:T53" si="4">IF(Q5&gt;1000,"High","Low")</f>
        <v>Low</v>
      </c>
      <c r="U5" t="str">
        <f t="shared" ref="U5:U53" si="5">IF(AND(Q5&gt;1000,R5&gt;0),"Good Sale","Review")</f>
        <v>Review</v>
      </c>
      <c r="V5" t="b">
        <f t="shared" ref="V5:V53" si="6">OR(Q5&gt;1000,R5&gt;0)</f>
        <v>1</v>
      </c>
      <c r="W5">
        <f t="shared" ref="W5:W53" si="7">IFERROR(Q5/R5,0)</f>
        <v>3.3333333333333335</v>
      </c>
      <c r="Z5">
        <v>731.93999999999994</v>
      </c>
      <c r="AA5" t="str">
        <f t="shared" ref="AA5:AA53" si="8">IF(Z5&gt;1000,"High","Low")</f>
        <v>Low</v>
      </c>
      <c r="AB5" t="str">
        <f t="shared" ref="AB5:AB53" si="9">IF(Z5&gt;5000,"Excellent",IF(Z5&gt;1000,"Good","Low"))</f>
        <v>Low</v>
      </c>
      <c r="AD5" t="s">
        <v>13</v>
      </c>
      <c r="AE5" t="str">
        <f t="shared" ref="AE5:AE53" si="10">IF(AD5="Technology","Tech Product","Other Product")</f>
        <v>Other Product</v>
      </c>
      <c r="AG5">
        <v>731.93999999999994</v>
      </c>
      <c r="AH5">
        <v>219.58199999999997</v>
      </c>
      <c r="AI5" t="s">
        <v>13</v>
      </c>
      <c r="AJ5" t="str">
        <f t="shared" ref="AJ5:AJ53" si="11">IF(OR(AND(AG5&gt;1000,AH5&gt;0),AI5="Technology"),"Top Performer","Needs Review")</f>
        <v>Needs Review</v>
      </c>
      <c r="AK5" t="str">
        <f t="shared" ref="AK5:AK53" si="12">IFERROR(IF(OR(AND(AG5&gt;1000,AH5&gt;0),AI5="Technology"),"Top Performer","Needs Review"),"Error")</f>
        <v>Needs Review</v>
      </c>
    </row>
    <row r="6" spans="1:38" x14ac:dyDescent="0.25">
      <c r="A6">
        <v>14.62</v>
      </c>
      <c r="B6">
        <v>6.8713999999999995</v>
      </c>
      <c r="C6" t="str">
        <f t="shared" si="0"/>
        <v>Low</v>
      </c>
      <c r="E6">
        <v>14.62</v>
      </c>
      <c r="F6">
        <v>6.8713999999999995</v>
      </c>
      <c r="G6" t="b">
        <f t="shared" si="1"/>
        <v>0</v>
      </c>
      <c r="I6">
        <v>14.62</v>
      </c>
      <c r="J6">
        <v>6.8713999999999995</v>
      </c>
      <c r="K6" t="b">
        <f t="shared" si="2"/>
        <v>1</v>
      </c>
      <c r="M6">
        <v>14.62</v>
      </c>
      <c r="N6">
        <v>6.8713999999999995</v>
      </c>
      <c r="O6" t="str">
        <f t="shared" si="3"/>
        <v>review</v>
      </c>
      <c r="Q6">
        <v>14.62</v>
      </c>
      <c r="R6">
        <v>6.8713999999999995</v>
      </c>
      <c r="S6" t="s">
        <v>11114</v>
      </c>
      <c r="T6" t="str">
        <f t="shared" si="4"/>
        <v>Low</v>
      </c>
      <c r="U6" t="str">
        <f t="shared" si="5"/>
        <v>Review</v>
      </c>
      <c r="V6" t="b">
        <f t="shared" si="6"/>
        <v>1</v>
      </c>
      <c r="W6">
        <f t="shared" si="7"/>
        <v>2.1276595744680851</v>
      </c>
      <c r="Z6">
        <v>14.62</v>
      </c>
      <c r="AA6" t="str">
        <f t="shared" si="8"/>
        <v>Low</v>
      </c>
      <c r="AB6" t="str">
        <f t="shared" si="9"/>
        <v>Low</v>
      </c>
      <c r="AD6" t="s">
        <v>22</v>
      </c>
      <c r="AE6" t="str">
        <f t="shared" si="10"/>
        <v>Other Product</v>
      </c>
      <c r="AG6">
        <v>14.62</v>
      </c>
      <c r="AH6">
        <v>6.8713999999999995</v>
      </c>
      <c r="AI6" t="s">
        <v>22</v>
      </c>
      <c r="AJ6" t="str">
        <f t="shared" si="11"/>
        <v>Needs Review</v>
      </c>
      <c r="AK6" t="str">
        <f t="shared" si="12"/>
        <v>Needs Review</v>
      </c>
    </row>
    <row r="7" spans="1:38" x14ac:dyDescent="0.25">
      <c r="A7">
        <v>957.57749999999999</v>
      </c>
      <c r="B7">
        <v>-383.03100000000006</v>
      </c>
      <c r="C7" t="str">
        <f t="shared" si="0"/>
        <v>Low</v>
      </c>
      <c r="E7">
        <v>957.57749999999999</v>
      </c>
      <c r="F7">
        <v>-383.03100000000006</v>
      </c>
      <c r="G7" t="b">
        <f t="shared" si="1"/>
        <v>0</v>
      </c>
      <c r="I7">
        <v>957.57749999999999</v>
      </c>
      <c r="J7">
        <v>-383.03100000000006</v>
      </c>
      <c r="K7" t="b">
        <f t="shared" si="2"/>
        <v>0</v>
      </c>
      <c r="M7">
        <v>957.57749999999999</v>
      </c>
      <c r="N7">
        <v>-383.03100000000006</v>
      </c>
      <c r="O7" t="str">
        <f t="shared" si="3"/>
        <v>review</v>
      </c>
      <c r="Q7">
        <v>957.57749999999999</v>
      </c>
      <c r="R7">
        <v>-383.03100000000006</v>
      </c>
      <c r="S7" t="s">
        <v>11114</v>
      </c>
      <c r="T7" t="str">
        <f t="shared" si="4"/>
        <v>Low</v>
      </c>
      <c r="U7" t="str">
        <f t="shared" si="5"/>
        <v>Review</v>
      </c>
      <c r="V7" t="b">
        <f t="shared" si="6"/>
        <v>0</v>
      </c>
      <c r="W7">
        <f t="shared" si="7"/>
        <v>-2.4999999999999996</v>
      </c>
      <c r="Z7">
        <v>957.57749999999999</v>
      </c>
      <c r="AA7" t="str">
        <f t="shared" si="8"/>
        <v>Low</v>
      </c>
      <c r="AB7" t="str">
        <f t="shared" si="9"/>
        <v>Low</v>
      </c>
      <c r="AD7" t="s">
        <v>13</v>
      </c>
      <c r="AE7" t="str">
        <f t="shared" si="10"/>
        <v>Other Product</v>
      </c>
      <c r="AG7">
        <v>957.57749999999999</v>
      </c>
      <c r="AH7">
        <v>-383.03100000000006</v>
      </c>
      <c r="AI7" t="s">
        <v>13</v>
      </c>
      <c r="AJ7" t="str">
        <f t="shared" si="11"/>
        <v>Needs Review</v>
      </c>
      <c r="AK7" t="str">
        <f t="shared" si="12"/>
        <v>Needs Review</v>
      </c>
    </row>
    <row r="8" spans="1:38" x14ac:dyDescent="0.25">
      <c r="A8">
        <v>22.368000000000002</v>
      </c>
      <c r="B8">
        <v>2.5163999999999991</v>
      </c>
      <c r="C8" t="str">
        <f t="shared" si="0"/>
        <v>Low</v>
      </c>
      <c r="E8">
        <v>22.368000000000002</v>
      </c>
      <c r="F8">
        <v>2.5163999999999991</v>
      </c>
      <c r="G8" t="b">
        <f t="shared" si="1"/>
        <v>0</v>
      </c>
      <c r="I8">
        <v>22.368000000000002</v>
      </c>
      <c r="J8">
        <v>2.5163999999999991</v>
      </c>
      <c r="K8" t="b">
        <f t="shared" si="2"/>
        <v>1</v>
      </c>
      <c r="M8">
        <v>22.368000000000002</v>
      </c>
      <c r="N8">
        <v>2.5163999999999991</v>
      </c>
      <c r="O8" t="str">
        <f t="shared" si="3"/>
        <v>review</v>
      </c>
      <c r="Q8">
        <v>22.368000000000002</v>
      </c>
      <c r="R8">
        <v>2.5163999999999991</v>
      </c>
      <c r="S8" t="s">
        <v>11114</v>
      </c>
      <c r="T8" t="str">
        <f t="shared" si="4"/>
        <v>Low</v>
      </c>
      <c r="U8" t="str">
        <f t="shared" si="5"/>
        <v>Review</v>
      </c>
      <c r="V8" t="b">
        <f t="shared" si="6"/>
        <v>1</v>
      </c>
      <c r="W8">
        <f t="shared" si="7"/>
        <v>8.8888888888888928</v>
      </c>
      <c r="Z8">
        <v>22.368000000000002</v>
      </c>
      <c r="AA8" t="str">
        <f t="shared" si="8"/>
        <v>Low</v>
      </c>
      <c r="AB8" t="str">
        <f t="shared" si="9"/>
        <v>Low</v>
      </c>
      <c r="AD8" t="s">
        <v>22</v>
      </c>
      <c r="AE8" t="str">
        <f t="shared" si="10"/>
        <v>Other Product</v>
      </c>
      <c r="AG8">
        <v>22.368000000000002</v>
      </c>
      <c r="AH8">
        <v>2.5163999999999991</v>
      </c>
      <c r="AI8" t="s">
        <v>22</v>
      </c>
      <c r="AJ8" t="str">
        <f t="shared" si="11"/>
        <v>Needs Review</v>
      </c>
      <c r="AK8" t="str">
        <f t="shared" si="12"/>
        <v>Needs Review</v>
      </c>
    </row>
    <row r="9" spans="1:38" x14ac:dyDescent="0.25">
      <c r="A9">
        <v>48.86</v>
      </c>
      <c r="B9">
        <v>14.169399999999996</v>
      </c>
      <c r="C9" t="str">
        <f t="shared" si="0"/>
        <v>Low</v>
      </c>
      <c r="E9">
        <v>48.86</v>
      </c>
      <c r="F9">
        <v>14.169399999999996</v>
      </c>
      <c r="G9" t="b">
        <f t="shared" si="1"/>
        <v>0</v>
      </c>
      <c r="I9">
        <v>48.86</v>
      </c>
      <c r="J9">
        <v>14.169399999999996</v>
      </c>
      <c r="K9" t="b">
        <f t="shared" si="2"/>
        <v>1</v>
      </c>
      <c r="M9">
        <v>48.86</v>
      </c>
      <c r="N9">
        <v>14.169399999999996</v>
      </c>
      <c r="O9" t="str">
        <f t="shared" si="3"/>
        <v>review</v>
      </c>
      <c r="Q9">
        <v>48.86</v>
      </c>
      <c r="R9">
        <v>14.169399999999996</v>
      </c>
      <c r="S9" t="s">
        <v>11114</v>
      </c>
      <c r="T9" t="str">
        <f t="shared" si="4"/>
        <v>Low</v>
      </c>
      <c r="U9" t="str">
        <f t="shared" si="5"/>
        <v>Review</v>
      </c>
      <c r="V9" t="b">
        <f t="shared" si="6"/>
        <v>1</v>
      </c>
      <c r="W9">
        <f t="shared" si="7"/>
        <v>3.4482758620689666</v>
      </c>
      <c r="Z9">
        <v>48.86</v>
      </c>
      <c r="AA9" t="str">
        <f t="shared" si="8"/>
        <v>Low</v>
      </c>
      <c r="AB9" t="str">
        <f t="shared" si="9"/>
        <v>Low</v>
      </c>
      <c r="AD9" t="s">
        <v>13</v>
      </c>
      <c r="AE9" t="str">
        <f t="shared" si="10"/>
        <v>Other Product</v>
      </c>
      <c r="AG9">
        <v>48.86</v>
      </c>
      <c r="AH9">
        <v>14.169399999999996</v>
      </c>
      <c r="AI9" t="s">
        <v>13</v>
      </c>
      <c r="AJ9" t="str">
        <f t="shared" si="11"/>
        <v>Needs Review</v>
      </c>
      <c r="AK9" t="str">
        <f t="shared" si="12"/>
        <v>Needs Review</v>
      </c>
    </row>
    <row r="10" spans="1:38" x14ac:dyDescent="0.25">
      <c r="A10">
        <v>7.28</v>
      </c>
      <c r="B10">
        <v>1.9656000000000002</v>
      </c>
      <c r="C10" t="str">
        <f t="shared" si="0"/>
        <v>Low</v>
      </c>
      <c r="E10">
        <v>7.28</v>
      </c>
      <c r="F10">
        <v>1.9656000000000002</v>
      </c>
      <c r="G10" t="b">
        <f t="shared" si="1"/>
        <v>0</v>
      </c>
      <c r="I10">
        <v>7.28</v>
      </c>
      <c r="J10">
        <v>1.9656000000000002</v>
      </c>
      <c r="K10" t="b">
        <f t="shared" si="2"/>
        <v>1</v>
      </c>
      <c r="M10">
        <v>7.28</v>
      </c>
      <c r="N10">
        <v>1.9656000000000002</v>
      </c>
      <c r="O10" t="str">
        <f t="shared" si="3"/>
        <v>review</v>
      </c>
      <c r="Q10">
        <v>7.28</v>
      </c>
      <c r="R10">
        <v>1.9656000000000002</v>
      </c>
      <c r="S10" t="s">
        <v>11114</v>
      </c>
      <c r="T10" t="str">
        <f t="shared" si="4"/>
        <v>Low</v>
      </c>
      <c r="U10" t="str">
        <f t="shared" si="5"/>
        <v>Review</v>
      </c>
      <c r="V10" t="b">
        <f t="shared" si="6"/>
        <v>1</v>
      </c>
      <c r="W10">
        <f t="shared" si="7"/>
        <v>3.7037037037037033</v>
      </c>
      <c r="Z10">
        <v>7.28</v>
      </c>
      <c r="AA10" t="str">
        <f t="shared" si="8"/>
        <v>Low</v>
      </c>
      <c r="AB10" t="str">
        <f t="shared" si="9"/>
        <v>Low</v>
      </c>
      <c r="AD10" t="s">
        <v>22</v>
      </c>
      <c r="AE10" t="str">
        <f t="shared" si="10"/>
        <v>Other Product</v>
      </c>
      <c r="AG10">
        <v>7.28</v>
      </c>
      <c r="AH10">
        <v>1.9656000000000002</v>
      </c>
      <c r="AI10" t="s">
        <v>22</v>
      </c>
      <c r="AJ10" t="str">
        <f t="shared" si="11"/>
        <v>Needs Review</v>
      </c>
      <c r="AK10" t="str">
        <f t="shared" si="12"/>
        <v>Needs Review</v>
      </c>
    </row>
    <row r="11" spans="1:38" x14ac:dyDescent="0.25">
      <c r="A11">
        <v>907.15200000000004</v>
      </c>
      <c r="B11">
        <v>90.715200000000038</v>
      </c>
      <c r="C11" t="str">
        <f t="shared" si="0"/>
        <v>Low</v>
      </c>
      <c r="E11">
        <v>907.15200000000004</v>
      </c>
      <c r="F11">
        <v>90.715200000000038</v>
      </c>
      <c r="G11" t="b">
        <f t="shared" si="1"/>
        <v>0</v>
      </c>
      <c r="I11">
        <v>907.15200000000004</v>
      </c>
      <c r="J11">
        <v>90.715200000000038</v>
      </c>
      <c r="K11" t="b">
        <f t="shared" si="2"/>
        <v>1</v>
      </c>
      <c r="M11">
        <v>907.15200000000004</v>
      </c>
      <c r="N11">
        <v>90.715200000000038</v>
      </c>
      <c r="O11" t="str">
        <f t="shared" si="3"/>
        <v>review</v>
      </c>
      <c r="Q11">
        <v>907.15200000000004</v>
      </c>
      <c r="R11">
        <v>90.715200000000038</v>
      </c>
      <c r="S11" t="s">
        <v>11114</v>
      </c>
      <c r="T11" t="str">
        <f t="shared" si="4"/>
        <v>Low</v>
      </c>
      <c r="U11" t="str">
        <f t="shared" si="5"/>
        <v>Review</v>
      </c>
      <c r="V11" t="b">
        <f t="shared" si="6"/>
        <v>1</v>
      </c>
      <c r="W11">
        <f t="shared" si="7"/>
        <v>9.9999999999999964</v>
      </c>
      <c r="Z11">
        <v>907.15200000000004</v>
      </c>
      <c r="AA11" t="str">
        <f t="shared" si="8"/>
        <v>Low</v>
      </c>
      <c r="AB11" t="str">
        <f t="shared" si="9"/>
        <v>Low</v>
      </c>
      <c r="AD11" t="s">
        <v>35</v>
      </c>
      <c r="AE11" t="str">
        <f t="shared" si="10"/>
        <v>Tech Product</v>
      </c>
      <c r="AG11">
        <v>907.15200000000004</v>
      </c>
      <c r="AH11">
        <v>90.715200000000038</v>
      </c>
      <c r="AI11" t="s">
        <v>35</v>
      </c>
      <c r="AJ11" t="str">
        <f t="shared" si="11"/>
        <v>Top Performer</v>
      </c>
      <c r="AK11" t="str">
        <f t="shared" si="12"/>
        <v>Top Performer</v>
      </c>
    </row>
    <row r="12" spans="1:38" x14ac:dyDescent="0.25">
      <c r="A12">
        <v>18.504000000000001</v>
      </c>
      <c r="B12">
        <v>5.7824999999999998</v>
      </c>
      <c r="C12" t="str">
        <f t="shared" si="0"/>
        <v>Low</v>
      </c>
      <c r="E12">
        <v>18.504000000000001</v>
      </c>
      <c r="F12">
        <v>5.7824999999999998</v>
      </c>
      <c r="G12" t="b">
        <f t="shared" si="1"/>
        <v>0</v>
      </c>
      <c r="I12">
        <v>18.504000000000001</v>
      </c>
      <c r="J12">
        <v>5.7824999999999998</v>
      </c>
      <c r="K12" t="b">
        <f t="shared" si="2"/>
        <v>1</v>
      </c>
      <c r="M12">
        <v>18.504000000000001</v>
      </c>
      <c r="N12">
        <v>5.7824999999999998</v>
      </c>
      <c r="O12" t="str">
        <f t="shared" si="3"/>
        <v>review</v>
      </c>
      <c r="Q12">
        <v>18.504000000000001</v>
      </c>
      <c r="R12">
        <v>5.7824999999999998</v>
      </c>
      <c r="S12" t="s">
        <v>11114</v>
      </c>
      <c r="T12" t="str">
        <f t="shared" si="4"/>
        <v>Low</v>
      </c>
      <c r="U12" t="str">
        <f t="shared" si="5"/>
        <v>Review</v>
      </c>
      <c r="V12" t="b">
        <f t="shared" si="6"/>
        <v>1</v>
      </c>
      <c r="W12">
        <f t="shared" si="7"/>
        <v>3.2</v>
      </c>
      <c r="Z12">
        <v>18.504000000000001</v>
      </c>
      <c r="AA12" t="str">
        <f t="shared" si="8"/>
        <v>Low</v>
      </c>
      <c r="AB12" t="str">
        <f t="shared" si="9"/>
        <v>Low</v>
      </c>
      <c r="AD12" t="s">
        <v>22</v>
      </c>
      <c r="AE12" t="str">
        <f t="shared" si="10"/>
        <v>Other Product</v>
      </c>
      <c r="AG12">
        <v>18.504000000000001</v>
      </c>
      <c r="AH12">
        <v>5.7824999999999998</v>
      </c>
      <c r="AI12" t="s">
        <v>22</v>
      </c>
      <c r="AJ12" t="str">
        <f t="shared" si="11"/>
        <v>Needs Review</v>
      </c>
      <c r="AK12" t="str">
        <f t="shared" si="12"/>
        <v>Needs Review</v>
      </c>
    </row>
    <row r="13" spans="1:38" x14ac:dyDescent="0.25">
      <c r="A13">
        <v>114.9</v>
      </c>
      <c r="B13">
        <v>34.469999999999992</v>
      </c>
      <c r="C13" t="str">
        <f t="shared" si="0"/>
        <v>Low</v>
      </c>
      <c r="E13">
        <v>114.9</v>
      </c>
      <c r="F13">
        <v>34.469999999999992</v>
      </c>
      <c r="G13" t="b">
        <f t="shared" si="1"/>
        <v>0</v>
      </c>
      <c r="I13">
        <v>114.9</v>
      </c>
      <c r="J13">
        <v>34.469999999999992</v>
      </c>
      <c r="K13" t="b">
        <f t="shared" si="2"/>
        <v>1</v>
      </c>
      <c r="M13">
        <v>114.9</v>
      </c>
      <c r="N13">
        <v>34.469999999999992</v>
      </c>
      <c r="O13" t="str">
        <f t="shared" si="3"/>
        <v>review</v>
      </c>
      <c r="Q13">
        <v>114.9</v>
      </c>
      <c r="R13">
        <v>34.469999999999992</v>
      </c>
      <c r="S13" t="s">
        <v>11114</v>
      </c>
      <c r="T13" t="str">
        <f t="shared" si="4"/>
        <v>Low</v>
      </c>
      <c r="U13" t="str">
        <f t="shared" si="5"/>
        <v>Review</v>
      </c>
      <c r="V13" t="b">
        <f t="shared" si="6"/>
        <v>1</v>
      </c>
      <c r="W13">
        <f t="shared" si="7"/>
        <v>3.3333333333333344</v>
      </c>
      <c r="Z13">
        <v>114.9</v>
      </c>
      <c r="AA13" t="str">
        <f t="shared" si="8"/>
        <v>Low</v>
      </c>
      <c r="AB13" t="str">
        <f t="shared" si="9"/>
        <v>Low</v>
      </c>
      <c r="AD13" t="s">
        <v>22</v>
      </c>
      <c r="AE13" t="str">
        <f t="shared" si="10"/>
        <v>Other Product</v>
      </c>
      <c r="AG13">
        <v>114.9</v>
      </c>
      <c r="AH13">
        <v>34.469999999999992</v>
      </c>
      <c r="AI13" t="s">
        <v>22</v>
      </c>
      <c r="AJ13" t="str">
        <f t="shared" si="11"/>
        <v>Needs Review</v>
      </c>
      <c r="AK13" t="str">
        <f t="shared" si="12"/>
        <v>Needs Review</v>
      </c>
    </row>
    <row r="14" spans="1:38" x14ac:dyDescent="0.25">
      <c r="A14">
        <v>1706.1840000000002</v>
      </c>
      <c r="B14">
        <v>85.309199999999805</v>
      </c>
      <c r="C14" t="str">
        <f t="shared" si="0"/>
        <v>High</v>
      </c>
      <c r="E14">
        <v>1706.1840000000002</v>
      </c>
      <c r="F14">
        <v>85.309199999999805</v>
      </c>
      <c r="G14" t="b">
        <f t="shared" si="1"/>
        <v>1</v>
      </c>
      <c r="I14">
        <v>1706.1840000000002</v>
      </c>
      <c r="J14">
        <v>85.309199999999805</v>
      </c>
      <c r="K14" t="b">
        <f t="shared" si="2"/>
        <v>1</v>
      </c>
      <c r="M14">
        <v>1706.1840000000002</v>
      </c>
      <c r="N14">
        <v>85.309199999999805</v>
      </c>
      <c r="O14" t="str">
        <f t="shared" si="3"/>
        <v>Good Sale</v>
      </c>
      <c r="Q14">
        <v>1706.1840000000002</v>
      </c>
      <c r="R14">
        <v>85.309199999999805</v>
      </c>
      <c r="S14" t="s">
        <v>11115</v>
      </c>
      <c r="T14" t="str">
        <f t="shared" si="4"/>
        <v>High</v>
      </c>
      <c r="U14" t="str">
        <f t="shared" si="5"/>
        <v>Good Sale</v>
      </c>
      <c r="V14" t="b">
        <f t="shared" si="6"/>
        <v>1</v>
      </c>
      <c r="W14">
        <f t="shared" si="7"/>
        <v>20.00000000000005</v>
      </c>
      <c r="Z14">
        <v>1706.1840000000002</v>
      </c>
      <c r="AA14" t="str">
        <f t="shared" si="8"/>
        <v>High</v>
      </c>
      <c r="AB14" t="str">
        <f t="shared" si="9"/>
        <v>Good</v>
      </c>
      <c r="AD14" t="s">
        <v>13</v>
      </c>
      <c r="AE14" t="str">
        <f t="shared" si="10"/>
        <v>Other Product</v>
      </c>
      <c r="AG14">
        <v>1706.1840000000002</v>
      </c>
      <c r="AH14">
        <v>85.309199999999805</v>
      </c>
      <c r="AI14" t="s">
        <v>13</v>
      </c>
      <c r="AJ14" t="str">
        <f t="shared" si="11"/>
        <v>Top Performer</v>
      </c>
      <c r="AK14" t="str">
        <f t="shared" si="12"/>
        <v>Top Performer</v>
      </c>
    </row>
    <row r="15" spans="1:38" x14ac:dyDescent="0.25">
      <c r="A15">
        <v>911.42399999999998</v>
      </c>
      <c r="B15">
        <v>68.356800000000021</v>
      </c>
      <c r="C15" t="str">
        <f t="shared" si="0"/>
        <v>Low</v>
      </c>
      <c r="E15">
        <v>911.42399999999998</v>
      </c>
      <c r="F15">
        <v>68.356800000000021</v>
      </c>
      <c r="G15" t="b">
        <f t="shared" si="1"/>
        <v>0</v>
      </c>
      <c r="I15">
        <v>911.42399999999998</v>
      </c>
      <c r="J15">
        <v>68.356800000000021</v>
      </c>
      <c r="K15" t="b">
        <f t="shared" si="2"/>
        <v>1</v>
      </c>
      <c r="M15">
        <v>911.42399999999998</v>
      </c>
      <c r="N15">
        <v>68.356800000000021</v>
      </c>
      <c r="O15" t="str">
        <f t="shared" si="3"/>
        <v>review</v>
      </c>
      <c r="Q15">
        <v>911.42399999999998</v>
      </c>
      <c r="R15">
        <v>68.356800000000021</v>
      </c>
      <c r="S15" t="s">
        <v>11114</v>
      </c>
      <c r="T15" t="str">
        <f t="shared" si="4"/>
        <v>Low</v>
      </c>
      <c r="U15" t="str">
        <f t="shared" si="5"/>
        <v>Review</v>
      </c>
      <c r="V15" t="b">
        <f t="shared" si="6"/>
        <v>1</v>
      </c>
      <c r="W15">
        <f t="shared" si="7"/>
        <v>13.333333333333329</v>
      </c>
      <c r="Z15">
        <v>911.42399999999998</v>
      </c>
      <c r="AA15" t="str">
        <f t="shared" si="8"/>
        <v>Low</v>
      </c>
      <c r="AB15" t="str">
        <f t="shared" si="9"/>
        <v>Low</v>
      </c>
      <c r="AD15" t="s">
        <v>35</v>
      </c>
      <c r="AE15" t="str">
        <f t="shared" si="10"/>
        <v>Tech Product</v>
      </c>
      <c r="AG15">
        <v>911.42399999999998</v>
      </c>
      <c r="AH15">
        <v>68.356800000000021</v>
      </c>
      <c r="AI15" t="s">
        <v>35</v>
      </c>
      <c r="AJ15" t="str">
        <f t="shared" si="11"/>
        <v>Top Performer</v>
      </c>
      <c r="AK15" t="str">
        <f t="shared" si="12"/>
        <v>Top Performer</v>
      </c>
    </row>
    <row r="16" spans="1:38" x14ac:dyDescent="0.25">
      <c r="A16">
        <v>15.552000000000003</v>
      </c>
      <c r="B16">
        <v>5.4432</v>
      </c>
      <c r="C16" t="str">
        <f t="shared" si="0"/>
        <v>Low</v>
      </c>
      <c r="E16">
        <v>15.552000000000003</v>
      </c>
      <c r="F16">
        <v>5.4432</v>
      </c>
      <c r="G16" t="b">
        <f t="shared" si="1"/>
        <v>0</v>
      </c>
      <c r="I16">
        <v>15.552000000000003</v>
      </c>
      <c r="J16">
        <v>5.4432</v>
      </c>
      <c r="K16" t="b">
        <f t="shared" si="2"/>
        <v>1</v>
      </c>
      <c r="M16">
        <v>15.552000000000003</v>
      </c>
      <c r="N16">
        <v>5.4432</v>
      </c>
      <c r="O16" t="str">
        <f t="shared" si="3"/>
        <v>review</v>
      </c>
      <c r="Q16">
        <v>15.552000000000003</v>
      </c>
      <c r="R16">
        <v>5.4432</v>
      </c>
      <c r="S16" t="s">
        <v>11114</v>
      </c>
      <c r="T16" t="str">
        <f t="shared" si="4"/>
        <v>Low</v>
      </c>
      <c r="U16" t="str">
        <f t="shared" si="5"/>
        <v>Review</v>
      </c>
      <c r="V16" t="b">
        <f t="shared" si="6"/>
        <v>1</v>
      </c>
      <c r="W16">
        <f t="shared" si="7"/>
        <v>2.8571428571428577</v>
      </c>
      <c r="Z16">
        <v>15.552000000000003</v>
      </c>
      <c r="AA16" t="str">
        <f t="shared" si="8"/>
        <v>Low</v>
      </c>
      <c r="AB16" t="str">
        <f t="shared" si="9"/>
        <v>Low</v>
      </c>
      <c r="AD16" t="s">
        <v>22</v>
      </c>
      <c r="AE16" t="str">
        <f t="shared" si="10"/>
        <v>Other Product</v>
      </c>
      <c r="AG16">
        <v>15.552000000000003</v>
      </c>
      <c r="AH16">
        <v>5.4432</v>
      </c>
      <c r="AI16" t="s">
        <v>22</v>
      </c>
      <c r="AJ16" t="str">
        <f t="shared" si="11"/>
        <v>Needs Review</v>
      </c>
      <c r="AK16" t="str">
        <f t="shared" si="12"/>
        <v>Needs Review</v>
      </c>
    </row>
    <row r="17" spans="1:37" x14ac:dyDescent="0.25">
      <c r="A17">
        <v>407.97600000000006</v>
      </c>
      <c r="B17">
        <v>132.59219999999993</v>
      </c>
      <c r="C17" t="str">
        <f t="shared" si="0"/>
        <v>Low</v>
      </c>
      <c r="E17">
        <v>407.97600000000006</v>
      </c>
      <c r="F17">
        <v>132.59219999999993</v>
      </c>
      <c r="G17" t="b">
        <f t="shared" si="1"/>
        <v>0</v>
      </c>
      <c r="I17">
        <v>407.97600000000006</v>
      </c>
      <c r="J17">
        <v>132.59219999999993</v>
      </c>
      <c r="K17" t="b">
        <f t="shared" si="2"/>
        <v>1</v>
      </c>
      <c r="M17">
        <v>407.97600000000006</v>
      </c>
      <c r="N17">
        <v>132.59219999999993</v>
      </c>
      <c r="O17" t="str">
        <f t="shared" si="3"/>
        <v>review</v>
      </c>
      <c r="Q17">
        <v>407.97600000000006</v>
      </c>
      <c r="R17">
        <v>132.59219999999993</v>
      </c>
      <c r="S17" t="s">
        <v>11114</v>
      </c>
      <c r="T17" t="str">
        <f t="shared" si="4"/>
        <v>Low</v>
      </c>
      <c r="U17" t="str">
        <f t="shared" si="5"/>
        <v>Review</v>
      </c>
      <c r="V17" t="b">
        <f t="shared" si="6"/>
        <v>1</v>
      </c>
      <c r="W17">
        <f t="shared" si="7"/>
        <v>3.0769230769230789</v>
      </c>
      <c r="Z17">
        <v>407.97600000000006</v>
      </c>
      <c r="AA17" t="str">
        <f t="shared" si="8"/>
        <v>Low</v>
      </c>
      <c r="AB17" t="str">
        <f t="shared" si="9"/>
        <v>Low</v>
      </c>
      <c r="AD17" t="s">
        <v>22</v>
      </c>
      <c r="AE17" t="str">
        <f t="shared" si="10"/>
        <v>Other Product</v>
      </c>
      <c r="AG17">
        <v>407.97600000000006</v>
      </c>
      <c r="AH17">
        <v>132.59219999999993</v>
      </c>
      <c r="AI17" t="s">
        <v>22</v>
      </c>
      <c r="AJ17" t="str">
        <f t="shared" si="11"/>
        <v>Needs Review</v>
      </c>
      <c r="AK17" t="str">
        <f t="shared" si="12"/>
        <v>Needs Review</v>
      </c>
    </row>
    <row r="18" spans="1:37" x14ac:dyDescent="0.25">
      <c r="A18">
        <v>68.809999999999988</v>
      </c>
      <c r="B18">
        <v>-123.858</v>
      </c>
      <c r="C18" t="str">
        <f t="shared" si="0"/>
        <v>Low</v>
      </c>
      <c r="E18">
        <v>68.809999999999988</v>
      </c>
      <c r="F18">
        <v>-123.858</v>
      </c>
      <c r="G18" t="b">
        <f t="shared" si="1"/>
        <v>0</v>
      </c>
      <c r="I18">
        <v>68.809999999999988</v>
      </c>
      <c r="J18">
        <v>-123.858</v>
      </c>
      <c r="K18" t="b">
        <f t="shared" si="2"/>
        <v>0</v>
      </c>
      <c r="M18">
        <v>68.809999999999988</v>
      </c>
      <c r="N18">
        <v>-123.858</v>
      </c>
      <c r="O18" t="str">
        <f t="shared" si="3"/>
        <v>review</v>
      </c>
      <c r="Q18">
        <v>68.809999999999988</v>
      </c>
      <c r="R18">
        <v>-123.858</v>
      </c>
      <c r="S18" t="s">
        <v>11114</v>
      </c>
      <c r="T18" t="str">
        <f t="shared" si="4"/>
        <v>Low</v>
      </c>
      <c r="U18" t="str">
        <f t="shared" si="5"/>
        <v>Review</v>
      </c>
      <c r="V18" t="b">
        <f t="shared" si="6"/>
        <v>0</v>
      </c>
      <c r="W18">
        <f t="shared" si="7"/>
        <v>-0.55555555555555547</v>
      </c>
      <c r="Z18">
        <v>68.809999999999988</v>
      </c>
      <c r="AA18" t="str">
        <f t="shared" si="8"/>
        <v>Low</v>
      </c>
      <c r="AB18" t="str">
        <f t="shared" si="9"/>
        <v>Low</v>
      </c>
      <c r="AD18" t="s">
        <v>22</v>
      </c>
      <c r="AE18" t="str">
        <f t="shared" si="10"/>
        <v>Other Product</v>
      </c>
      <c r="AG18">
        <v>68.809999999999988</v>
      </c>
      <c r="AH18">
        <v>-123.858</v>
      </c>
      <c r="AI18" t="s">
        <v>22</v>
      </c>
      <c r="AJ18" t="str">
        <f t="shared" si="11"/>
        <v>Needs Review</v>
      </c>
      <c r="AK18" t="str">
        <f t="shared" si="12"/>
        <v>Needs Review</v>
      </c>
    </row>
    <row r="19" spans="1:37" x14ac:dyDescent="0.25">
      <c r="A19">
        <v>2.5439999999999996</v>
      </c>
      <c r="B19">
        <v>-3.8160000000000016</v>
      </c>
      <c r="C19" t="str">
        <f t="shared" si="0"/>
        <v>Low</v>
      </c>
      <c r="E19">
        <v>2.5439999999999996</v>
      </c>
      <c r="F19">
        <v>-3.8160000000000016</v>
      </c>
      <c r="G19" t="b">
        <f t="shared" si="1"/>
        <v>0</v>
      </c>
      <c r="I19">
        <v>2.5439999999999996</v>
      </c>
      <c r="J19">
        <v>-3.8160000000000016</v>
      </c>
      <c r="K19" t="b">
        <f t="shared" si="2"/>
        <v>0</v>
      </c>
      <c r="M19">
        <v>2.5439999999999996</v>
      </c>
      <c r="N19">
        <v>-3.8160000000000016</v>
      </c>
      <c r="O19" t="str">
        <f t="shared" si="3"/>
        <v>review</v>
      </c>
      <c r="Q19">
        <v>2.5439999999999996</v>
      </c>
      <c r="R19">
        <v>-3.8160000000000016</v>
      </c>
      <c r="S19" t="s">
        <v>11114</v>
      </c>
      <c r="T19" t="str">
        <f t="shared" si="4"/>
        <v>Low</v>
      </c>
      <c r="U19" t="str">
        <f t="shared" si="5"/>
        <v>Review</v>
      </c>
      <c r="V19" t="b">
        <f t="shared" si="6"/>
        <v>0</v>
      </c>
      <c r="W19">
        <f t="shared" si="7"/>
        <v>-0.6666666666666663</v>
      </c>
      <c r="Z19">
        <v>2.5439999999999996</v>
      </c>
      <c r="AA19" t="str">
        <f t="shared" si="8"/>
        <v>Low</v>
      </c>
      <c r="AB19" t="str">
        <f t="shared" si="9"/>
        <v>Low</v>
      </c>
      <c r="AD19" t="s">
        <v>22</v>
      </c>
      <c r="AE19" t="str">
        <f t="shared" si="10"/>
        <v>Other Product</v>
      </c>
      <c r="AG19">
        <v>2.5439999999999996</v>
      </c>
      <c r="AH19">
        <v>-3.8160000000000016</v>
      </c>
      <c r="AI19" t="s">
        <v>22</v>
      </c>
      <c r="AJ19" t="str">
        <f t="shared" si="11"/>
        <v>Needs Review</v>
      </c>
      <c r="AK19" t="str">
        <f t="shared" si="12"/>
        <v>Needs Review</v>
      </c>
    </row>
    <row r="20" spans="1:37" x14ac:dyDescent="0.25">
      <c r="A20">
        <v>665.88</v>
      </c>
      <c r="B20">
        <v>13.317599999999999</v>
      </c>
      <c r="C20" t="str">
        <f t="shared" si="0"/>
        <v>Low</v>
      </c>
      <c r="E20">
        <v>665.88</v>
      </c>
      <c r="F20">
        <v>13.317599999999999</v>
      </c>
      <c r="G20" t="b">
        <f t="shared" si="1"/>
        <v>0</v>
      </c>
      <c r="I20">
        <v>665.88</v>
      </c>
      <c r="J20">
        <v>13.317599999999999</v>
      </c>
      <c r="K20" t="b">
        <f t="shared" si="2"/>
        <v>1</v>
      </c>
      <c r="M20">
        <v>665.88</v>
      </c>
      <c r="N20">
        <v>13.317599999999999</v>
      </c>
      <c r="O20" t="str">
        <f t="shared" si="3"/>
        <v>review</v>
      </c>
      <c r="Q20">
        <v>665.88</v>
      </c>
      <c r="R20">
        <v>13.317599999999999</v>
      </c>
      <c r="S20" t="s">
        <v>11114</v>
      </c>
      <c r="T20" t="str">
        <f t="shared" si="4"/>
        <v>Low</v>
      </c>
      <c r="U20" t="str">
        <f t="shared" si="5"/>
        <v>Review</v>
      </c>
      <c r="V20" t="b">
        <f t="shared" si="6"/>
        <v>1</v>
      </c>
      <c r="W20">
        <f t="shared" si="7"/>
        <v>50.000000000000007</v>
      </c>
      <c r="Z20">
        <v>665.88</v>
      </c>
      <c r="AA20" t="str">
        <f t="shared" si="8"/>
        <v>Low</v>
      </c>
      <c r="AB20" t="str">
        <f t="shared" si="9"/>
        <v>Low</v>
      </c>
      <c r="AD20" t="s">
        <v>22</v>
      </c>
      <c r="AE20" t="str">
        <f t="shared" si="10"/>
        <v>Other Product</v>
      </c>
      <c r="AG20">
        <v>665.88</v>
      </c>
      <c r="AH20">
        <v>13.317599999999999</v>
      </c>
      <c r="AI20" t="s">
        <v>22</v>
      </c>
      <c r="AJ20" t="str">
        <f t="shared" si="11"/>
        <v>Needs Review</v>
      </c>
      <c r="AK20" t="str">
        <f t="shared" si="12"/>
        <v>Needs Review</v>
      </c>
    </row>
    <row r="21" spans="1:37" x14ac:dyDescent="0.25">
      <c r="A21">
        <v>55.5</v>
      </c>
      <c r="B21">
        <v>9.9899999999999949</v>
      </c>
      <c r="C21" t="str">
        <f t="shared" si="0"/>
        <v>Low</v>
      </c>
      <c r="E21">
        <v>55.5</v>
      </c>
      <c r="F21">
        <v>9.9899999999999949</v>
      </c>
      <c r="G21" t="b">
        <f t="shared" si="1"/>
        <v>0</v>
      </c>
      <c r="I21">
        <v>55.5</v>
      </c>
      <c r="J21">
        <v>9.9899999999999949</v>
      </c>
      <c r="K21" t="b">
        <f t="shared" si="2"/>
        <v>1</v>
      </c>
      <c r="M21">
        <v>55.5</v>
      </c>
      <c r="N21">
        <v>9.9899999999999949</v>
      </c>
      <c r="O21" t="str">
        <f t="shared" si="3"/>
        <v>review</v>
      </c>
      <c r="Q21">
        <v>55.5</v>
      </c>
      <c r="R21">
        <v>9.9899999999999949</v>
      </c>
      <c r="S21" t="s">
        <v>11114</v>
      </c>
      <c r="T21" t="str">
        <f t="shared" si="4"/>
        <v>Low</v>
      </c>
      <c r="U21" t="str">
        <f t="shared" si="5"/>
        <v>Review</v>
      </c>
      <c r="V21" t="b">
        <f t="shared" si="6"/>
        <v>1</v>
      </c>
      <c r="W21">
        <f t="shared" si="7"/>
        <v>5.555555555555558</v>
      </c>
      <c r="Z21">
        <v>55.5</v>
      </c>
      <c r="AA21" t="str">
        <f t="shared" si="8"/>
        <v>Low</v>
      </c>
      <c r="AB21" t="str">
        <f t="shared" si="9"/>
        <v>Low</v>
      </c>
      <c r="AD21" t="s">
        <v>22</v>
      </c>
      <c r="AE21" t="str">
        <f t="shared" si="10"/>
        <v>Other Product</v>
      </c>
      <c r="AG21">
        <v>55.5</v>
      </c>
      <c r="AH21">
        <v>9.9899999999999949</v>
      </c>
      <c r="AI21" t="s">
        <v>22</v>
      </c>
      <c r="AJ21" t="str">
        <f t="shared" si="11"/>
        <v>Needs Review</v>
      </c>
      <c r="AK21" t="str">
        <f t="shared" si="12"/>
        <v>Needs Review</v>
      </c>
    </row>
    <row r="22" spans="1:37" x14ac:dyDescent="0.25">
      <c r="A22">
        <v>8.56</v>
      </c>
      <c r="B22">
        <v>2.4823999999999993</v>
      </c>
      <c r="C22" t="str">
        <f t="shared" si="0"/>
        <v>Low</v>
      </c>
      <c r="E22">
        <v>8.56</v>
      </c>
      <c r="F22">
        <v>2.4823999999999993</v>
      </c>
      <c r="G22" t="b">
        <f t="shared" si="1"/>
        <v>0</v>
      </c>
      <c r="I22">
        <v>8.56</v>
      </c>
      <c r="J22">
        <v>2.4823999999999993</v>
      </c>
      <c r="K22" t="b">
        <f t="shared" si="2"/>
        <v>1</v>
      </c>
      <c r="M22">
        <v>8.56</v>
      </c>
      <c r="N22">
        <v>2.4823999999999993</v>
      </c>
      <c r="O22" t="str">
        <f t="shared" si="3"/>
        <v>review</v>
      </c>
      <c r="Q22">
        <v>8.56</v>
      </c>
      <c r="R22">
        <v>2.4823999999999993</v>
      </c>
      <c r="S22" t="s">
        <v>11114</v>
      </c>
      <c r="T22" t="str">
        <f t="shared" si="4"/>
        <v>Low</v>
      </c>
      <c r="U22" t="str">
        <f t="shared" si="5"/>
        <v>Review</v>
      </c>
      <c r="V22" t="b">
        <f t="shared" si="6"/>
        <v>1</v>
      </c>
      <c r="W22">
        <f t="shared" si="7"/>
        <v>3.4482758620689666</v>
      </c>
      <c r="Z22">
        <v>8.56</v>
      </c>
      <c r="AA22" t="str">
        <f t="shared" si="8"/>
        <v>Low</v>
      </c>
      <c r="AB22" t="str">
        <f t="shared" si="9"/>
        <v>Low</v>
      </c>
      <c r="AD22" t="s">
        <v>22</v>
      </c>
      <c r="AE22" t="str">
        <f t="shared" si="10"/>
        <v>Other Product</v>
      </c>
      <c r="AG22">
        <v>8.56</v>
      </c>
      <c r="AH22">
        <v>2.4823999999999993</v>
      </c>
      <c r="AI22" t="s">
        <v>22</v>
      </c>
      <c r="AJ22" t="str">
        <f t="shared" si="11"/>
        <v>Needs Review</v>
      </c>
      <c r="AK22" t="str">
        <f t="shared" si="12"/>
        <v>Needs Review</v>
      </c>
    </row>
    <row r="23" spans="1:37" x14ac:dyDescent="0.25">
      <c r="A23">
        <v>213.48000000000002</v>
      </c>
      <c r="B23">
        <v>16.010999999999981</v>
      </c>
      <c r="C23" t="str">
        <f t="shared" si="0"/>
        <v>Low</v>
      </c>
      <c r="E23">
        <v>213.48000000000002</v>
      </c>
      <c r="F23">
        <v>16.010999999999981</v>
      </c>
      <c r="G23" t="b">
        <f t="shared" si="1"/>
        <v>0</v>
      </c>
      <c r="I23">
        <v>213.48000000000002</v>
      </c>
      <c r="J23">
        <v>16.010999999999981</v>
      </c>
      <c r="K23" t="b">
        <f t="shared" si="2"/>
        <v>1</v>
      </c>
      <c r="M23">
        <v>213.48000000000002</v>
      </c>
      <c r="N23">
        <v>16.010999999999981</v>
      </c>
      <c r="O23" t="str">
        <f t="shared" si="3"/>
        <v>review</v>
      </c>
      <c r="Q23">
        <v>213.48000000000002</v>
      </c>
      <c r="R23">
        <v>16.010999999999981</v>
      </c>
      <c r="S23" t="s">
        <v>11114</v>
      </c>
      <c r="T23" t="str">
        <f t="shared" si="4"/>
        <v>Low</v>
      </c>
      <c r="U23" t="str">
        <f t="shared" si="5"/>
        <v>Review</v>
      </c>
      <c r="V23" t="b">
        <f t="shared" si="6"/>
        <v>1</v>
      </c>
      <c r="W23">
        <f t="shared" si="7"/>
        <v>13.33333333333335</v>
      </c>
      <c r="Z23">
        <v>213.48000000000002</v>
      </c>
      <c r="AA23" t="str">
        <f t="shared" si="8"/>
        <v>Low</v>
      </c>
      <c r="AB23" t="str">
        <f t="shared" si="9"/>
        <v>Low</v>
      </c>
      <c r="AD23" t="s">
        <v>35</v>
      </c>
      <c r="AE23" t="str">
        <f t="shared" si="10"/>
        <v>Tech Product</v>
      </c>
      <c r="AG23">
        <v>213.48000000000002</v>
      </c>
      <c r="AH23">
        <v>16.010999999999981</v>
      </c>
      <c r="AI23" t="s">
        <v>35</v>
      </c>
      <c r="AJ23" t="str">
        <f t="shared" si="11"/>
        <v>Top Performer</v>
      </c>
      <c r="AK23" t="str">
        <f t="shared" si="12"/>
        <v>Top Performer</v>
      </c>
    </row>
    <row r="24" spans="1:37" x14ac:dyDescent="0.25">
      <c r="A24">
        <v>22.72</v>
      </c>
      <c r="B24">
        <v>7.3839999999999986</v>
      </c>
      <c r="C24" t="str">
        <f t="shared" si="0"/>
        <v>Low</v>
      </c>
      <c r="E24">
        <v>22.72</v>
      </c>
      <c r="F24">
        <v>7.3839999999999986</v>
      </c>
      <c r="G24" t="b">
        <f t="shared" si="1"/>
        <v>0</v>
      </c>
      <c r="I24">
        <v>22.72</v>
      </c>
      <c r="J24">
        <v>7.3839999999999986</v>
      </c>
      <c r="K24" t="b">
        <f t="shared" si="2"/>
        <v>1</v>
      </c>
      <c r="M24">
        <v>22.72</v>
      </c>
      <c r="N24">
        <v>7.3839999999999986</v>
      </c>
      <c r="O24" t="str">
        <f t="shared" si="3"/>
        <v>review</v>
      </c>
      <c r="Q24">
        <v>22.72</v>
      </c>
      <c r="R24">
        <v>7.3839999999999986</v>
      </c>
      <c r="S24" t="s">
        <v>11114</v>
      </c>
      <c r="T24" t="str">
        <f t="shared" si="4"/>
        <v>Low</v>
      </c>
      <c r="U24" t="str">
        <f t="shared" si="5"/>
        <v>Review</v>
      </c>
      <c r="V24" t="b">
        <f t="shared" si="6"/>
        <v>1</v>
      </c>
      <c r="W24">
        <f t="shared" si="7"/>
        <v>3.0769230769230775</v>
      </c>
      <c r="Z24">
        <v>22.72</v>
      </c>
      <c r="AA24" t="str">
        <f t="shared" si="8"/>
        <v>Low</v>
      </c>
      <c r="AB24" t="str">
        <f t="shared" si="9"/>
        <v>Low</v>
      </c>
      <c r="AD24" t="s">
        <v>22</v>
      </c>
      <c r="AE24" t="str">
        <f t="shared" si="10"/>
        <v>Other Product</v>
      </c>
      <c r="AG24">
        <v>22.72</v>
      </c>
      <c r="AH24">
        <v>7.3839999999999986</v>
      </c>
      <c r="AI24" t="s">
        <v>22</v>
      </c>
      <c r="AJ24" t="str">
        <f t="shared" si="11"/>
        <v>Needs Review</v>
      </c>
      <c r="AK24" t="str">
        <f t="shared" si="12"/>
        <v>Needs Review</v>
      </c>
    </row>
    <row r="25" spans="1:37" x14ac:dyDescent="0.25">
      <c r="A25">
        <v>19.459999999999997</v>
      </c>
      <c r="B25">
        <v>5.0595999999999997</v>
      </c>
      <c r="C25" t="str">
        <f t="shared" si="0"/>
        <v>Low</v>
      </c>
      <c r="E25">
        <v>19.459999999999997</v>
      </c>
      <c r="F25">
        <v>5.0595999999999997</v>
      </c>
      <c r="G25" t="b">
        <f t="shared" si="1"/>
        <v>0</v>
      </c>
      <c r="I25">
        <v>19.459999999999997</v>
      </c>
      <c r="J25">
        <v>5.0595999999999997</v>
      </c>
      <c r="K25" t="b">
        <f t="shared" si="2"/>
        <v>1</v>
      </c>
      <c r="M25">
        <v>19.459999999999997</v>
      </c>
      <c r="N25">
        <v>5.0595999999999997</v>
      </c>
      <c r="O25" t="str">
        <f t="shared" si="3"/>
        <v>review</v>
      </c>
      <c r="Q25">
        <v>19.459999999999997</v>
      </c>
      <c r="R25">
        <v>5.0595999999999997</v>
      </c>
      <c r="S25" t="s">
        <v>11114</v>
      </c>
      <c r="T25" t="str">
        <f t="shared" si="4"/>
        <v>Low</v>
      </c>
      <c r="U25" t="str">
        <f t="shared" si="5"/>
        <v>Review</v>
      </c>
      <c r="V25" t="b">
        <f t="shared" si="6"/>
        <v>1</v>
      </c>
      <c r="W25">
        <f t="shared" si="7"/>
        <v>3.8461538461538458</v>
      </c>
      <c r="Z25">
        <v>19.459999999999997</v>
      </c>
      <c r="AA25" t="str">
        <f t="shared" si="8"/>
        <v>Low</v>
      </c>
      <c r="AB25" t="str">
        <f t="shared" si="9"/>
        <v>Low</v>
      </c>
      <c r="AD25" t="s">
        <v>22</v>
      </c>
      <c r="AE25" t="str">
        <f t="shared" si="10"/>
        <v>Other Product</v>
      </c>
      <c r="AG25">
        <v>19.459999999999997</v>
      </c>
      <c r="AH25">
        <v>5.0595999999999997</v>
      </c>
      <c r="AI25" t="s">
        <v>22</v>
      </c>
      <c r="AJ25" t="str">
        <f t="shared" si="11"/>
        <v>Needs Review</v>
      </c>
      <c r="AK25" t="str">
        <f t="shared" si="12"/>
        <v>Needs Review</v>
      </c>
    </row>
    <row r="26" spans="1:37" x14ac:dyDescent="0.25">
      <c r="A26">
        <v>60.339999999999996</v>
      </c>
      <c r="B26">
        <v>15.688400000000001</v>
      </c>
      <c r="C26" t="str">
        <f t="shared" si="0"/>
        <v>Low</v>
      </c>
      <c r="E26">
        <v>60.339999999999996</v>
      </c>
      <c r="F26">
        <v>15.688400000000001</v>
      </c>
      <c r="G26" t="b">
        <f t="shared" si="1"/>
        <v>0</v>
      </c>
      <c r="I26">
        <v>60.339999999999996</v>
      </c>
      <c r="J26">
        <v>15.688400000000001</v>
      </c>
      <c r="K26" t="b">
        <f t="shared" si="2"/>
        <v>1</v>
      </c>
      <c r="M26">
        <v>60.339999999999996</v>
      </c>
      <c r="N26">
        <v>15.688400000000001</v>
      </c>
      <c r="O26" t="str">
        <f t="shared" si="3"/>
        <v>review</v>
      </c>
      <c r="Q26">
        <v>60.339999999999996</v>
      </c>
      <c r="R26">
        <v>15.688400000000001</v>
      </c>
      <c r="S26" t="s">
        <v>11114</v>
      </c>
      <c r="T26" t="str">
        <f t="shared" si="4"/>
        <v>Low</v>
      </c>
      <c r="U26" t="str">
        <f t="shared" si="5"/>
        <v>Review</v>
      </c>
      <c r="V26" t="b">
        <f t="shared" si="6"/>
        <v>1</v>
      </c>
      <c r="W26">
        <f t="shared" si="7"/>
        <v>3.8461538461538454</v>
      </c>
      <c r="Z26">
        <v>60.339999999999996</v>
      </c>
      <c r="AA26" t="str">
        <f t="shared" si="8"/>
        <v>Low</v>
      </c>
      <c r="AB26" t="str">
        <f t="shared" si="9"/>
        <v>Low</v>
      </c>
      <c r="AD26" t="s">
        <v>22</v>
      </c>
      <c r="AE26" t="str">
        <f t="shared" si="10"/>
        <v>Other Product</v>
      </c>
      <c r="AG26">
        <v>60.339999999999996</v>
      </c>
      <c r="AH26">
        <v>15.688400000000001</v>
      </c>
      <c r="AI26" t="s">
        <v>22</v>
      </c>
      <c r="AJ26" t="str">
        <f t="shared" si="11"/>
        <v>Needs Review</v>
      </c>
      <c r="AK26" t="str">
        <f t="shared" si="12"/>
        <v>Needs Review</v>
      </c>
    </row>
    <row r="27" spans="1:37" x14ac:dyDescent="0.25">
      <c r="A27">
        <v>71.371999999999986</v>
      </c>
      <c r="B27">
        <v>-1.0196000000000005</v>
      </c>
      <c r="C27" t="str">
        <f t="shared" si="0"/>
        <v>Low</v>
      </c>
      <c r="E27">
        <v>71.371999999999986</v>
      </c>
      <c r="F27">
        <v>-1.0196000000000005</v>
      </c>
      <c r="G27" t="b">
        <f t="shared" si="1"/>
        <v>0</v>
      </c>
      <c r="I27">
        <v>71.371999999999986</v>
      </c>
      <c r="J27">
        <v>-1.0196000000000005</v>
      </c>
      <c r="K27" t="b">
        <f t="shared" si="2"/>
        <v>0</v>
      </c>
      <c r="M27">
        <v>71.371999999999986</v>
      </c>
      <c r="N27">
        <v>-1.0196000000000005</v>
      </c>
      <c r="O27" t="str">
        <f t="shared" si="3"/>
        <v>review</v>
      </c>
      <c r="Q27">
        <v>71.371999999999986</v>
      </c>
      <c r="R27">
        <v>-1.0196000000000005</v>
      </c>
      <c r="S27" t="s">
        <v>11114</v>
      </c>
      <c r="T27" t="str">
        <f t="shared" si="4"/>
        <v>Low</v>
      </c>
      <c r="U27" t="str">
        <f t="shared" si="5"/>
        <v>Review</v>
      </c>
      <c r="V27" t="b">
        <f t="shared" si="6"/>
        <v>0</v>
      </c>
      <c r="W27">
        <f t="shared" si="7"/>
        <v>-69.999999999999957</v>
      </c>
      <c r="Z27">
        <v>71.371999999999986</v>
      </c>
      <c r="AA27" t="str">
        <f t="shared" si="8"/>
        <v>Low</v>
      </c>
      <c r="AB27" t="str">
        <f t="shared" si="9"/>
        <v>Low</v>
      </c>
      <c r="AD27" t="s">
        <v>13</v>
      </c>
      <c r="AE27" t="str">
        <f t="shared" si="10"/>
        <v>Other Product</v>
      </c>
      <c r="AG27">
        <v>71.371999999999986</v>
      </c>
      <c r="AH27">
        <v>-1.0196000000000005</v>
      </c>
      <c r="AI27" t="s">
        <v>13</v>
      </c>
      <c r="AJ27" t="str">
        <f t="shared" si="11"/>
        <v>Needs Review</v>
      </c>
      <c r="AK27" t="str">
        <f t="shared" si="12"/>
        <v>Needs Review</v>
      </c>
    </row>
    <row r="28" spans="1:37" x14ac:dyDescent="0.25">
      <c r="A28">
        <v>1044.6299999999999</v>
      </c>
      <c r="B28">
        <v>240.26490000000001</v>
      </c>
      <c r="C28" t="str">
        <f t="shared" si="0"/>
        <v>High</v>
      </c>
      <c r="E28">
        <v>1044.6299999999999</v>
      </c>
      <c r="F28">
        <v>240.26490000000001</v>
      </c>
      <c r="G28" t="b">
        <f t="shared" si="1"/>
        <v>1</v>
      </c>
      <c r="I28">
        <v>1044.6299999999999</v>
      </c>
      <c r="J28">
        <v>240.26490000000001</v>
      </c>
      <c r="K28" t="b">
        <f t="shared" si="2"/>
        <v>1</v>
      </c>
      <c r="M28">
        <v>1044.6299999999999</v>
      </c>
      <c r="N28">
        <v>240.26490000000001</v>
      </c>
      <c r="O28" t="str">
        <f t="shared" si="3"/>
        <v>Good Sale</v>
      </c>
      <c r="Q28">
        <v>1044.6299999999999</v>
      </c>
      <c r="R28">
        <v>240.26490000000001</v>
      </c>
      <c r="S28" t="s">
        <v>11115</v>
      </c>
      <c r="T28" t="str">
        <f t="shared" si="4"/>
        <v>High</v>
      </c>
      <c r="U28" t="str">
        <f t="shared" si="5"/>
        <v>Good Sale</v>
      </c>
      <c r="V28" t="b">
        <f t="shared" si="6"/>
        <v>1</v>
      </c>
      <c r="W28">
        <f t="shared" si="7"/>
        <v>4.3478260869565206</v>
      </c>
      <c r="Z28">
        <v>1044.6299999999999</v>
      </c>
      <c r="AA28" t="str">
        <f t="shared" si="8"/>
        <v>High</v>
      </c>
      <c r="AB28" t="str">
        <f t="shared" si="9"/>
        <v>Good</v>
      </c>
      <c r="AD28" t="s">
        <v>13</v>
      </c>
      <c r="AE28" t="str">
        <f t="shared" si="10"/>
        <v>Other Product</v>
      </c>
      <c r="AG28">
        <v>1044.6299999999999</v>
      </c>
      <c r="AH28">
        <v>240.26490000000001</v>
      </c>
      <c r="AI28" t="s">
        <v>13</v>
      </c>
      <c r="AJ28" t="str">
        <f t="shared" si="11"/>
        <v>Top Performer</v>
      </c>
      <c r="AK28" t="str">
        <f t="shared" si="12"/>
        <v>Top Performer</v>
      </c>
    </row>
    <row r="29" spans="1:37" x14ac:dyDescent="0.25">
      <c r="A29">
        <v>11.648000000000001</v>
      </c>
      <c r="B29">
        <v>4.2224000000000004</v>
      </c>
      <c r="C29" t="str">
        <f t="shared" si="0"/>
        <v>Low</v>
      </c>
      <c r="E29">
        <v>11.648000000000001</v>
      </c>
      <c r="F29">
        <v>4.2224000000000004</v>
      </c>
      <c r="G29" t="b">
        <f t="shared" si="1"/>
        <v>0</v>
      </c>
      <c r="I29">
        <v>11.648000000000001</v>
      </c>
      <c r="J29">
        <v>4.2224000000000004</v>
      </c>
      <c r="K29" t="b">
        <f t="shared" si="2"/>
        <v>1</v>
      </c>
      <c r="M29">
        <v>11.648000000000001</v>
      </c>
      <c r="N29">
        <v>4.2224000000000004</v>
      </c>
      <c r="O29" t="str">
        <f t="shared" si="3"/>
        <v>review</v>
      </c>
      <c r="Q29">
        <v>11.648000000000001</v>
      </c>
      <c r="R29">
        <v>4.2224000000000004</v>
      </c>
      <c r="S29" t="s">
        <v>11114</v>
      </c>
      <c r="T29" t="str">
        <f t="shared" si="4"/>
        <v>Low</v>
      </c>
      <c r="U29" t="str">
        <f t="shared" si="5"/>
        <v>Review</v>
      </c>
      <c r="V29" t="b">
        <f t="shared" si="6"/>
        <v>1</v>
      </c>
      <c r="W29">
        <f t="shared" si="7"/>
        <v>2.7586206896551726</v>
      </c>
      <c r="Z29">
        <v>11.648000000000001</v>
      </c>
      <c r="AA29" t="str">
        <f t="shared" si="8"/>
        <v>Low</v>
      </c>
      <c r="AB29" t="str">
        <f t="shared" si="9"/>
        <v>Low</v>
      </c>
      <c r="AD29" t="s">
        <v>22</v>
      </c>
      <c r="AE29" t="str">
        <f t="shared" si="10"/>
        <v>Other Product</v>
      </c>
      <c r="AG29">
        <v>11.648000000000001</v>
      </c>
      <c r="AH29">
        <v>4.2224000000000004</v>
      </c>
      <c r="AI29" t="s">
        <v>22</v>
      </c>
      <c r="AJ29" t="str">
        <f t="shared" si="11"/>
        <v>Needs Review</v>
      </c>
      <c r="AK29" t="str">
        <f t="shared" si="12"/>
        <v>Needs Review</v>
      </c>
    </row>
    <row r="30" spans="1:37" x14ac:dyDescent="0.25">
      <c r="A30">
        <v>90.570000000000007</v>
      </c>
      <c r="B30">
        <v>11.774100000000004</v>
      </c>
      <c r="C30" t="str">
        <f t="shared" si="0"/>
        <v>Low</v>
      </c>
      <c r="E30">
        <v>90.570000000000007</v>
      </c>
      <c r="F30">
        <v>11.774100000000004</v>
      </c>
      <c r="G30" t="b">
        <f t="shared" si="1"/>
        <v>0</v>
      </c>
      <c r="I30">
        <v>90.570000000000007</v>
      </c>
      <c r="J30">
        <v>11.774100000000004</v>
      </c>
      <c r="K30" t="b">
        <f t="shared" si="2"/>
        <v>1</v>
      </c>
      <c r="M30">
        <v>90.570000000000007</v>
      </c>
      <c r="N30">
        <v>11.774100000000004</v>
      </c>
      <c r="O30" t="str">
        <f t="shared" si="3"/>
        <v>review</v>
      </c>
      <c r="Q30">
        <v>90.570000000000007</v>
      </c>
      <c r="R30">
        <v>11.774100000000004</v>
      </c>
      <c r="S30" t="s">
        <v>11114</v>
      </c>
      <c r="T30" t="str">
        <f t="shared" si="4"/>
        <v>Low</v>
      </c>
      <c r="U30" t="str">
        <f t="shared" si="5"/>
        <v>Review</v>
      </c>
      <c r="V30" t="b">
        <f t="shared" si="6"/>
        <v>1</v>
      </c>
      <c r="W30">
        <f t="shared" si="7"/>
        <v>7.6923076923076898</v>
      </c>
      <c r="Z30">
        <v>90.570000000000007</v>
      </c>
      <c r="AA30" t="str">
        <f t="shared" si="8"/>
        <v>Low</v>
      </c>
      <c r="AB30" t="str">
        <f t="shared" si="9"/>
        <v>Low</v>
      </c>
      <c r="AD30" t="s">
        <v>35</v>
      </c>
      <c r="AE30" t="str">
        <f t="shared" si="10"/>
        <v>Tech Product</v>
      </c>
      <c r="AG30">
        <v>90.570000000000007</v>
      </c>
      <c r="AH30">
        <v>11.774100000000004</v>
      </c>
      <c r="AI30" t="s">
        <v>35</v>
      </c>
      <c r="AJ30" t="str">
        <f t="shared" si="11"/>
        <v>Top Performer</v>
      </c>
      <c r="AK30" t="str">
        <f t="shared" si="12"/>
        <v>Top Performer</v>
      </c>
    </row>
    <row r="31" spans="1:37" x14ac:dyDescent="0.25">
      <c r="A31">
        <v>3083.4300000000003</v>
      </c>
      <c r="B31">
        <v>-1665.0522000000001</v>
      </c>
      <c r="C31" t="str">
        <f t="shared" si="0"/>
        <v>High</v>
      </c>
      <c r="E31">
        <v>3083.4300000000003</v>
      </c>
      <c r="F31">
        <v>-1665.0522000000001</v>
      </c>
      <c r="G31" t="b">
        <f t="shared" si="1"/>
        <v>0</v>
      </c>
      <c r="I31">
        <v>3083.4300000000003</v>
      </c>
      <c r="J31">
        <v>-1665.0522000000001</v>
      </c>
      <c r="K31" t="b">
        <f t="shared" si="2"/>
        <v>1</v>
      </c>
      <c r="M31">
        <v>3083.4300000000003</v>
      </c>
      <c r="N31">
        <v>-1665.0522000000001</v>
      </c>
      <c r="O31" t="str">
        <f t="shared" si="3"/>
        <v>review</v>
      </c>
      <c r="Q31">
        <v>3083.4300000000003</v>
      </c>
      <c r="R31">
        <v>-1665.0522000000001</v>
      </c>
      <c r="S31" t="s">
        <v>11114</v>
      </c>
      <c r="T31" t="str">
        <f t="shared" si="4"/>
        <v>High</v>
      </c>
      <c r="U31" t="str">
        <f t="shared" si="5"/>
        <v>Review</v>
      </c>
      <c r="V31" t="b">
        <f t="shared" si="6"/>
        <v>1</v>
      </c>
      <c r="W31">
        <f t="shared" si="7"/>
        <v>-1.8518518518518519</v>
      </c>
      <c r="Z31">
        <v>3083.4300000000003</v>
      </c>
      <c r="AA31" t="str">
        <f t="shared" si="8"/>
        <v>High</v>
      </c>
      <c r="AB31" t="str">
        <f t="shared" si="9"/>
        <v>Good</v>
      </c>
      <c r="AD31" t="s">
        <v>13</v>
      </c>
      <c r="AE31" t="str">
        <f t="shared" si="10"/>
        <v>Other Product</v>
      </c>
      <c r="AG31">
        <v>3083.4300000000003</v>
      </c>
      <c r="AH31">
        <v>-1665.0522000000001</v>
      </c>
      <c r="AI31" t="s">
        <v>13</v>
      </c>
      <c r="AJ31" t="str">
        <f t="shared" si="11"/>
        <v>Needs Review</v>
      </c>
      <c r="AK31" t="str">
        <f t="shared" si="12"/>
        <v>Needs Review</v>
      </c>
    </row>
    <row r="32" spans="1:37" x14ac:dyDescent="0.25">
      <c r="A32">
        <v>9.6180000000000021</v>
      </c>
      <c r="B32">
        <v>-7.0532000000000004</v>
      </c>
      <c r="C32" t="str">
        <f t="shared" si="0"/>
        <v>Low</v>
      </c>
      <c r="E32">
        <v>9.6180000000000021</v>
      </c>
      <c r="F32">
        <v>-7.0532000000000004</v>
      </c>
      <c r="G32" t="b">
        <f t="shared" si="1"/>
        <v>0</v>
      </c>
      <c r="I32">
        <v>9.6180000000000021</v>
      </c>
      <c r="J32">
        <v>-7.0532000000000004</v>
      </c>
      <c r="K32" t="b">
        <f t="shared" si="2"/>
        <v>0</v>
      </c>
      <c r="M32">
        <v>9.6180000000000021</v>
      </c>
      <c r="N32">
        <v>-7.0532000000000004</v>
      </c>
      <c r="O32" t="str">
        <f t="shared" si="3"/>
        <v>review</v>
      </c>
      <c r="Q32">
        <v>9.6180000000000021</v>
      </c>
      <c r="R32">
        <v>-7.0532000000000004</v>
      </c>
      <c r="S32" t="s">
        <v>11114</v>
      </c>
      <c r="T32" t="str">
        <f t="shared" si="4"/>
        <v>Low</v>
      </c>
      <c r="U32" t="str">
        <f t="shared" si="5"/>
        <v>Review</v>
      </c>
      <c r="V32" t="b">
        <f t="shared" si="6"/>
        <v>0</v>
      </c>
      <c r="W32">
        <f t="shared" si="7"/>
        <v>-1.3636363636363638</v>
      </c>
      <c r="Z32">
        <v>9.6180000000000021</v>
      </c>
      <c r="AA32" t="str">
        <f t="shared" si="8"/>
        <v>Low</v>
      </c>
      <c r="AB32" t="str">
        <f t="shared" si="9"/>
        <v>Low</v>
      </c>
      <c r="AD32" t="s">
        <v>22</v>
      </c>
      <c r="AE32" t="str">
        <f t="shared" si="10"/>
        <v>Other Product</v>
      </c>
      <c r="AG32">
        <v>9.6180000000000021</v>
      </c>
      <c r="AH32">
        <v>-7.0532000000000004</v>
      </c>
      <c r="AI32" t="s">
        <v>22</v>
      </c>
      <c r="AJ32" t="str">
        <f t="shared" si="11"/>
        <v>Needs Review</v>
      </c>
      <c r="AK32" t="str">
        <f t="shared" si="12"/>
        <v>Needs Review</v>
      </c>
    </row>
    <row r="33" spans="1:37" x14ac:dyDescent="0.25">
      <c r="A33">
        <v>124.20000000000002</v>
      </c>
      <c r="B33">
        <v>15.524999999999991</v>
      </c>
      <c r="C33" t="str">
        <f t="shared" si="0"/>
        <v>Low</v>
      </c>
      <c r="E33">
        <v>124.20000000000002</v>
      </c>
      <c r="F33">
        <v>15.524999999999991</v>
      </c>
      <c r="G33" t="b">
        <f t="shared" si="1"/>
        <v>0</v>
      </c>
      <c r="I33">
        <v>124.20000000000002</v>
      </c>
      <c r="J33">
        <v>15.524999999999991</v>
      </c>
      <c r="K33" t="b">
        <f t="shared" si="2"/>
        <v>1</v>
      </c>
      <c r="M33">
        <v>124.20000000000002</v>
      </c>
      <c r="N33">
        <v>15.524999999999991</v>
      </c>
      <c r="O33" t="str">
        <f t="shared" si="3"/>
        <v>review</v>
      </c>
      <c r="Q33">
        <v>124.20000000000002</v>
      </c>
      <c r="R33">
        <v>15.524999999999991</v>
      </c>
      <c r="S33" t="s">
        <v>11114</v>
      </c>
      <c r="T33" t="str">
        <f t="shared" si="4"/>
        <v>Low</v>
      </c>
      <c r="U33" t="str">
        <f t="shared" si="5"/>
        <v>Review</v>
      </c>
      <c r="V33" t="b">
        <f t="shared" si="6"/>
        <v>1</v>
      </c>
      <c r="W33">
        <f t="shared" si="7"/>
        <v>8.0000000000000053</v>
      </c>
      <c r="Z33">
        <v>124.20000000000002</v>
      </c>
      <c r="AA33" t="str">
        <f t="shared" si="8"/>
        <v>Low</v>
      </c>
      <c r="AB33" t="str">
        <f t="shared" si="9"/>
        <v>Low</v>
      </c>
      <c r="AD33" t="s">
        <v>13</v>
      </c>
      <c r="AE33" t="str">
        <f t="shared" si="10"/>
        <v>Other Product</v>
      </c>
      <c r="AG33">
        <v>124.20000000000002</v>
      </c>
      <c r="AH33">
        <v>15.524999999999991</v>
      </c>
      <c r="AI33" t="s">
        <v>13</v>
      </c>
      <c r="AJ33" t="str">
        <f t="shared" si="11"/>
        <v>Needs Review</v>
      </c>
      <c r="AK33" t="str">
        <f t="shared" si="12"/>
        <v>Needs Review</v>
      </c>
    </row>
    <row r="34" spans="1:37" x14ac:dyDescent="0.25">
      <c r="A34">
        <v>3.2640000000000002</v>
      </c>
      <c r="B34">
        <v>1.1015999999999997</v>
      </c>
      <c r="C34" t="str">
        <f t="shared" si="0"/>
        <v>Low</v>
      </c>
      <c r="E34">
        <v>3.2640000000000002</v>
      </c>
      <c r="F34">
        <v>1.1015999999999997</v>
      </c>
      <c r="G34" t="b">
        <f t="shared" si="1"/>
        <v>0</v>
      </c>
      <c r="I34">
        <v>3.2640000000000002</v>
      </c>
      <c r="J34">
        <v>1.1015999999999997</v>
      </c>
      <c r="K34" t="b">
        <f t="shared" si="2"/>
        <v>1</v>
      </c>
      <c r="M34">
        <v>3.2640000000000002</v>
      </c>
      <c r="N34">
        <v>1.1015999999999997</v>
      </c>
      <c r="O34" t="str">
        <f t="shared" si="3"/>
        <v>review</v>
      </c>
      <c r="Q34">
        <v>3.2640000000000002</v>
      </c>
      <c r="R34">
        <v>1.1015999999999997</v>
      </c>
      <c r="S34" t="s">
        <v>11114</v>
      </c>
      <c r="T34" t="str">
        <f t="shared" si="4"/>
        <v>Low</v>
      </c>
      <c r="U34" t="str">
        <f t="shared" si="5"/>
        <v>Review</v>
      </c>
      <c r="V34" t="b">
        <f t="shared" si="6"/>
        <v>1</v>
      </c>
      <c r="W34">
        <f t="shared" si="7"/>
        <v>2.9629629629629641</v>
      </c>
      <c r="Z34">
        <v>3.2640000000000002</v>
      </c>
      <c r="AA34" t="str">
        <f t="shared" si="8"/>
        <v>Low</v>
      </c>
      <c r="AB34" t="str">
        <f t="shared" si="9"/>
        <v>Low</v>
      </c>
      <c r="AD34" t="s">
        <v>22</v>
      </c>
      <c r="AE34" t="str">
        <f t="shared" si="10"/>
        <v>Other Product</v>
      </c>
      <c r="AG34">
        <v>3.2640000000000002</v>
      </c>
      <c r="AH34">
        <v>1.1015999999999997</v>
      </c>
      <c r="AI34" t="s">
        <v>22</v>
      </c>
      <c r="AJ34" t="str">
        <f t="shared" si="11"/>
        <v>Needs Review</v>
      </c>
      <c r="AK34" t="str">
        <f t="shared" si="12"/>
        <v>Needs Review</v>
      </c>
    </row>
    <row r="35" spans="1:37" x14ac:dyDescent="0.25">
      <c r="A35">
        <v>86.304000000000002</v>
      </c>
      <c r="B35">
        <v>9.7091999999999885</v>
      </c>
      <c r="C35" t="str">
        <f t="shared" si="0"/>
        <v>Low</v>
      </c>
      <c r="E35">
        <v>86.304000000000002</v>
      </c>
      <c r="F35">
        <v>9.7091999999999885</v>
      </c>
      <c r="G35" t="b">
        <f t="shared" si="1"/>
        <v>0</v>
      </c>
      <c r="I35">
        <v>86.304000000000002</v>
      </c>
      <c r="J35">
        <v>9.7091999999999885</v>
      </c>
      <c r="K35" t="b">
        <f t="shared" si="2"/>
        <v>1</v>
      </c>
      <c r="M35">
        <v>86.304000000000002</v>
      </c>
      <c r="N35">
        <v>9.7091999999999885</v>
      </c>
      <c r="O35" t="str">
        <f t="shared" si="3"/>
        <v>review</v>
      </c>
      <c r="Q35">
        <v>86.304000000000002</v>
      </c>
      <c r="R35">
        <v>9.7091999999999885</v>
      </c>
      <c r="S35" t="s">
        <v>11114</v>
      </c>
      <c r="T35" t="str">
        <f t="shared" si="4"/>
        <v>Low</v>
      </c>
      <c r="U35" t="str">
        <f t="shared" si="5"/>
        <v>Review</v>
      </c>
      <c r="V35" t="b">
        <f t="shared" si="6"/>
        <v>1</v>
      </c>
      <c r="W35">
        <f t="shared" si="7"/>
        <v>8.8888888888888999</v>
      </c>
      <c r="Z35">
        <v>86.304000000000002</v>
      </c>
      <c r="AA35" t="str">
        <f t="shared" si="8"/>
        <v>Low</v>
      </c>
      <c r="AB35" t="str">
        <f t="shared" si="9"/>
        <v>Low</v>
      </c>
      <c r="AD35" t="s">
        <v>22</v>
      </c>
      <c r="AE35" t="str">
        <f t="shared" si="10"/>
        <v>Other Product</v>
      </c>
      <c r="AG35">
        <v>86.304000000000002</v>
      </c>
      <c r="AH35">
        <v>9.7091999999999885</v>
      </c>
      <c r="AI35" t="s">
        <v>22</v>
      </c>
      <c r="AJ35" t="str">
        <f t="shared" si="11"/>
        <v>Needs Review</v>
      </c>
      <c r="AK35" t="str">
        <f t="shared" si="12"/>
        <v>Needs Review</v>
      </c>
    </row>
    <row r="36" spans="1:37" x14ac:dyDescent="0.25">
      <c r="A36">
        <v>6.8580000000000014</v>
      </c>
      <c r="B36">
        <v>-5.7149999999999999</v>
      </c>
      <c r="C36" t="str">
        <f t="shared" si="0"/>
        <v>Low</v>
      </c>
      <c r="E36">
        <v>6.8580000000000014</v>
      </c>
      <c r="F36">
        <v>-5.7149999999999999</v>
      </c>
      <c r="G36" t="b">
        <f t="shared" si="1"/>
        <v>0</v>
      </c>
      <c r="I36">
        <v>6.8580000000000014</v>
      </c>
      <c r="J36">
        <v>-5.7149999999999999</v>
      </c>
      <c r="K36" t="b">
        <f t="shared" si="2"/>
        <v>0</v>
      </c>
      <c r="M36">
        <v>6.8580000000000014</v>
      </c>
      <c r="N36">
        <v>-5.7149999999999999</v>
      </c>
      <c r="O36" t="str">
        <f t="shared" si="3"/>
        <v>review</v>
      </c>
      <c r="Q36">
        <v>6.8580000000000014</v>
      </c>
      <c r="R36">
        <v>-5.7149999999999999</v>
      </c>
      <c r="S36" t="s">
        <v>11114</v>
      </c>
      <c r="T36" t="str">
        <f t="shared" si="4"/>
        <v>Low</v>
      </c>
      <c r="U36" t="str">
        <f t="shared" si="5"/>
        <v>Review</v>
      </c>
      <c r="V36" t="b">
        <f t="shared" si="6"/>
        <v>0</v>
      </c>
      <c r="W36">
        <f t="shared" si="7"/>
        <v>-1.2000000000000002</v>
      </c>
      <c r="Z36">
        <v>6.8580000000000014</v>
      </c>
      <c r="AA36" t="str">
        <f t="shared" si="8"/>
        <v>Low</v>
      </c>
      <c r="AB36" t="str">
        <f t="shared" si="9"/>
        <v>Low</v>
      </c>
      <c r="AD36" t="s">
        <v>22</v>
      </c>
      <c r="AE36" t="str">
        <f t="shared" si="10"/>
        <v>Other Product</v>
      </c>
      <c r="AG36">
        <v>6.8580000000000014</v>
      </c>
      <c r="AH36">
        <v>-5.7149999999999999</v>
      </c>
      <c r="AI36" t="s">
        <v>22</v>
      </c>
      <c r="AJ36" t="str">
        <f t="shared" si="11"/>
        <v>Needs Review</v>
      </c>
      <c r="AK36" t="str">
        <f t="shared" si="12"/>
        <v>Needs Review</v>
      </c>
    </row>
    <row r="37" spans="1:37" x14ac:dyDescent="0.25">
      <c r="A37">
        <v>15.76</v>
      </c>
      <c r="B37">
        <v>3.5460000000000007</v>
      </c>
      <c r="C37" t="str">
        <f t="shared" si="0"/>
        <v>Low</v>
      </c>
      <c r="E37">
        <v>15.76</v>
      </c>
      <c r="F37">
        <v>3.5460000000000007</v>
      </c>
      <c r="G37" t="b">
        <f t="shared" si="1"/>
        <v>0</v>
      </c>
      <c r="I37">
        <v>15.76</v>
      </c>
      <c r="J37">
        <v>3.5460000000000007</v>
      </c>
      <c r="K37" t="b">
        <f t="shared" si="2"/>
        <v>1</v>
      </c>
      <c r="M37">
        <v>15.76</v>
      </c>
      <c r="N37">
        <v>3.5460000000000007</v>
      </c>
      <c r="O37" t="str">
        <f t="shared" si="3"/>
        <v>review</v>
      </c>
      <c r="Q37">
        <v>15.76</v>
      </c>
      <c r="R37">
        <v>3.5460000000000007</v>
      </c>
      <c r="S37" t="s">
        <v>11114</v>
      </c>
      <c r="T37" t="str">
        <f t="shared" si="4"/>
        <v>Low</v>
      </c>
      <c r="U37" t="str">
        <f t="shared" si="5"/>
        <v>Review</v>
      </c>
      <c r="V37" t="b">
        <f t="shared" si="6"/>
        <v>1</v>
      </c>
      <c r="W37">
        <f t="shared" si="7"/>
        <v>4.4444444444444438</v>
      </c>
      <c r="Z37">
        <v>15.76</v>
      </c>
      <c r="AA37" t="str">
        <f t="shared" si="8"/>
        <v>Low</v>
      </c>
      <c r="AB37" t="str">
        <f t="shared" si="9"/>
        <v>Low</v>
      </c>
      <c r="AD37" t="s">
        <v>22</v>
      </c>
      <c r="AE37" t="str">
        <f t="shared" si="10"/>
        <v>Other Product</v>
      </c>
      <c r="AG37">
        <v>15.76</v>
      </c>
      <c r="AH37">
        <v>3.5460000000000007</v>
      </c>
      <c r="AI37" t="s">
        <v>22</v>
      </c>
      <c r="AJ37" t="str">
        <f t="shared" si="11"/>
        <v>Needs Review</v>
      </c>
      <c r="AK37" t="str">
        <f t="shared" si="12"/>
        <v>Needs Review</v>
      </c>
    </row>
    <row r="38" spans="1:37" x14ac:dyDescent="0.25">
      <c r="A38">
        <v>29.472000000000001</v>
      </c>
      <c r="B38">
        <v>9.9467999999999979</v>
      </c>
      <c r="C38" t="str">
        <f t="shared" si="0"/>
        <v>Low</v>
      </c>
      <c r="E38">
        <v>29.472000000000001</v>
      </c>
      <c r="F38">
        <v>9.9467999999999979</v>
      </c>
      <c r="G38" t="b">
        <f t="shared" si="1"/>
        <v>0</v>
      </c>
      <c r="I38">
        <v>29.472000000000001</v>
      </c>
      <c r="J38">
        <v>9.9467999999999979</v>
      </c>
      <c r="K38" t="b">
        <f t="shared" si="2"/>
        <v>1</v>
      </c>
      <c r="M38">
        <v>29.472000000000001</v>
      </c>
      <c r="N38">
        <v>9.9467999999999979</v>
      </c>
      <c r="O38" t="str">
        <f t="shared" si="3"/>
        <v>review</v>
      </c>
      <c r="Q38">
        <v>29.472000000000001</v>
      </c>
      <c r="R38">
        <v>9.9467999999999979</v>
      </c>
      <c r="S38" t="s">
        <v>11114</v>
      </c>
      <c r="T38" t="str">
        <f t="shared" si="4"/>
        <v>Low</v>
      </c>
      <c r="U38" t="str">
        <f t="shared" si="5"/>
        <v>Review</v>
      </c>
      <c r="V38" t="b">
        <f t="shared" si="6"/>
        <v>1</v>
      </c>
      <c r="W38">
        <f t="shared" si="7"/>
        <v>2.9629629629629637</v>
      </c>
      <c r="Z38">
        <v>29.472000000000001</v>
      </c>
      <c r="AA38" t="str">
        <f t="shared" si="8"/>
        <v>Low</v>
      </c>
      <c r="AB38" t="str">
        <f t="shared" si="9"/>
        <v>Low</v>
      </c>
      <c r="AD38" t="s">
        <v>22</v>
      </c>
      <c r="AE38" t="str">
        <f t="shared" si="10"/>
        <v>Other Product</v>
      </c>
      <c r="AG38">
        <v>29.472000000000001</v>
      </c>
      <c r="AH38">
        <v>9.9467999999999979</v>
      </c>
      <c r="AI38" t="s">
        <v>22</v>
      </c>
      <c r="AJ38" t="str">
        <f t="shared" si="11"/>
        <v>Needs Review</v>
      </c>
      <c r="AK38" t="str">
        <f t="shared" si="12"/>
        <v>Needs Review</v>
      </c>
    </row>
    <row r="39" spans="1:37" x14ac:dyDescent="0.25">
      <c r="A39">
        <v>1097.5440000000003</v>
      </c>
      <c r="B39">
        <v>123.47369999999989</v>
      </c>
      <c r="C39" t="str">
        <f t="shared" si="0"/>
        <v>High</v>
      </c>
      <c r="E39">
        <v>1097.5440000000003</v>
      </c>
      <c r="F39">
        <v>123.47369999999989</v>
      </c>
      <c r="G39" t="b">
        <f t="shared" si="1"/>
        <v>1</v>
      </c>
      <c r="I39">
        <v>1097.5440000000003</v>
      </c>
      <c r="J39">
        <v>123.47369999999989</v>
      </c>
      <c r="K39" t="b">
        <f t="shared" si="2"/>
        <v>1</v>
      </c>
      <c r="M39">
        <v>1097.5440000000003</v>
      </c>
      <c r="N39">
        <v>123.47369999999989</v>
      </c>
      <c r="O39" t="str">
        <f t="shared" si="3"/>
        <v>Good Sale</v>
      </c>
      <c r="Q39">
        <v>1097.5440000000003</v>
      </c>
      <c r="R39">
        <v>123.47369999999989</v>
      </c>
      <c r="S39" t="s">
        <v>11115</v>
      </c>
      <c r="T39" t="str">
        <f t="shared" si="4"/>
        <v>High</v>
      </c>
      <c r="U39" t="str">
        <f t="shared" si="5"/>
        <v>Good Sale</v>
      </c>
      <c r="V39" t="b">
        <f t="shared" si="6"/>
        <v>1</v>
      </c>
      <c r="W39">
        <f t="shared" si="7"/>
        <v>8.8888888888888999</v>
      </c>
      <c r="Z39">
        <v>1097.5440000000003</v>
      </c>
      <c r="AA39" t="str">
        <f t="shared" si="8"/>
        <v>High</v>
      </c>
      <c r="AB39" t="str">
        <f t="shared" si="9"/>
        <v>Good</v>
      </c>
      <c r="AD39" t="s">
        <v>35</v>
      </c>
      <c r="AE39" t="str">
        <f t="shared" si="10"/>
        <v>Tech Product</v>
      </c>
      <c r="AG39">
        <v>1097.5440000000003</v>
      </c>
      <c r="AH39">
        <v>123.47369999999989</v>
      </c>
      <c r="AI39" t="s">
        <v>35</v>
      </c>
      <c r="AJ39" t="str">
        <f t="shared" si="11"/>
        <v>Top Performer</v>
      </c>
      <c r="AK39" t="str">
        <f t="shared" si="12"/>
        <v>Top Performer</v>
      </c>
    </row>
    <row r="40" spans="1:37" x14ac:dyDescent="0.25">
      <c r="A40">
        <v>190.92</v>
      </c>
      <c r="B40">
        <v>-147.96300000000002</v>
      </c>
      <c r="C40" t="str">
        <f t="shared" si="0"/>
        <v>Low</v>
      </c>
      <c r="E40">
        <v>190.92</v>
      </c>
      <c r="F40">
        <v>-147.96300000000002</v>
      </c>
      <c r="G40" t="b">
        <f t="shared" si="1"/>
        <v>0</v>
      </c>
      <c r="I40">
        <v>190.92</v>
      </c>
      <c r="J40">
        <v>-147.96300000000002</v>
      </c>
      <c r="K40" t="b">
        <f t="shared" si="2"/>
        <v>0</v>
      </c>
      <c r="M40">
        <v>190.92</v>
      </c>
      <c r="N40">
        <v>-147.96300000000002</v>
      </c>
      <c r="O40" t="str">
        <f t="shared" si="3"/>
        <v>review</v>
      </c>
      <c r="Q40">
        <v>190.92</v>
      </c>
      <c r="R40">
        <v>-147.96300000000002</v>
      </c>
      <c r="S40" t="s">
        <v>11114</v>
      </c>
      <c r="T40" t="str">
        <f t="shared" si="4"/>
        <v>Low</v>
      </c>
      <c r="U40" t="str">
        <f t="shared" si="5"/>
        <v>Review</v>
      </c>
      <c r="V40" t="b">
        <f t="shared" si="6"/>
        <v>0</v>
      </c>
      <c r="W40">
        <f t="shared" si="7"/>
        <v>-1.290322580645161</v>
      </c>
      <c r="Z40">
        <v>190.92</v>
      </c>
      <c r="AA40" t="str">
        <f t="shared" si="8"/>
        <v>Low</v>
      </c>
      <c r="AB40" t="str">
        <f t="shared" si="9"/>
        <v>Low</v>
      </c>
      <c r="AD40" t="s">
        <v>13</v>
      </c>
      <c r="AE40" t="str">
        <f t="shared" si="10"/>
        <v>Other Product</v>
      </c>
      <c r="AG40">
        <v>190.92</v>
      </c>
      <c r="AH40">
        <v>-147.96300000000002</v>
      </c>
      <c r="AI40" t="s">
        <v>13</v>
      </c>
      <c r="AJ40" t="str">
        <f t="shared" si="11"/>
        <v>Needs Review</v>
      </c>
      <c r="AK40" t="str">
        <f t="shared" si="12"/>
        <v>Needs Review</v>
      </c>
    </row>
    <row r="41" spans="1:37" x14ac:dyDescent="0.25">
      <c r="A41">
        <v>113.328</v>
      </c>
      <c r="B41">
        <v>35.414999999999999</v>
      </c>
      <c r="C41" t="str">
        <f t="shared" si="0"/>
        <v>Low</v>
      </c>
      <c r="E41">
        <v>113.328</v>
      </c>
      <c r="F41">
        <v>35.414999999999999</v>
      </c>
      <c r="G41" t="b">
        <f t="shared" si="1"/>
        <v>0</v>
      </c>
      <c r="I41">
        <v>113.328</v>
      </c>
      <c r="J41">
        <v>35.414999999999999</v>
      </c>
      <c r="K41" t="b">
        <f t="shared" si="2"/>
        <v>1</v>
      </c>
      <c r="M41">
        <v>113.328</v>
      </c>
      <c r="N41">
        <v>35.414999999999999</v>
      </c>
      <c r="O41" t="str">
        <f t="shared" si="3"/>
        <v>review</v>
      </c>
      <c r="Q41">
        <v>113.328</v>
      </c>
      <c r="R41">
        <v>35.414999999999999</v>
      </c>
      <c r="S41" t="s">
        <v>11114</v>
      </c>
      <c r="T41" t="str">
        <f t="shared" si="4"/>
        <v>Low</v>
      </c>
      <c r="U41" t="str">
        <f t="shared" si="5"/>
        <v>Review</v>
      </c>
      <c r="V41" t="b">
        <f t="shared" si="6"/>
        <v>1</v>
      </c>
      <c r="W41">
        <f t="shared" si="7"/>
        <v>3.2</v>
      </c>
      <c r="Z41">
        <v>113.328</v>
      </c>
      <c r="AA41" t="str">
        <f t="shared" si="8"/>
        <v>Low</v>
      </c>
      <c r="AB41" t="str">
        <f t="shared" si="9"/>
        <v>Low</v>
      </c>
      <c r="AD41" t="s">
        <v>22</v>
      </c>
      <c r="AE41" t="str">
        <f t="shared" si="10"/>
        <v>Other Product</v>
      </c>
      <c r="AG41">
        <v>113.328</v>
      </c>
      <c r="AH41">
        <v>35.414999999999999</v>
      </c>
      <c r="AI41" t="s">
        <v>22</v>
      </c>
      <c r="AJ41" t="str">
        <f t="shared" si="11"/>
        <v>Needs Review</v>
      </c>
      <c r="AK41" t="str">
        <f t="shared" si="12"/>
        <v>Needs Review</v>
      </c>
    </row>
    <row r="42" spans="1:37" x14ac:dyDescent="0.25">
      <c r="A42">
        <v>532.39919999999995</v>
      </c>
      <c r="B42">
        <v>-46.976400000000012</v>
      </c>
      <c r="C42" t="str">
        <f t="shared" si="0"/>
        <v>Low</v>
      </c>
      <c r="E42">
        <v>532.39919999999995</v>
      </c>
      <c r="F42">
        <v>-46.976400000000012</v>
      </c>
      <c r="G42" t="b">
        <f t="shared" si="1"/>
        <v>0</v>
      </c>
      <c r="I42">
        <v>532.39919999999995</v>
      </c>
      <c r="J42">
        <v>-46.976400000000012</v>
      </c>
      <c r="K42" t="b">
        <f t="shared" si="2"/>
        <v>0</v>
      </c>
      <c r="M42">
        <v>532.39919999999995</v>
      </c>
      <c r="N42">
        <v>-46.976400000000012</v>
      </c>
      <c r="O42" t="str">
        <f t="shared" si="3"/>
        <v>review</v>
      </c>
      <c r="Q42">
        <v>532.39919999999995</v>
      </c>
      <c r="R42">
        <v>-46.976400000000012</v>
      </c>
      <c r="S42" t="s">
        <v>11114</v>
      </c>
      <c r="T42" t="str">
        <f t="shared" si="4"/>
        <v>Low</v>
      </c>
      <c r="U42" t="str">
        <f t="shared" si="5"/>
        <v>Review</v>
      </c>
      <c r="V42" t="b">
        <f t="shared" si="6"/>
        <v>0</v>
      </c>
      <c r="W42">
        <f t="shared" si="7"/>
        <v>-11.333333333333329</v>
      </c>
      <c r="Z42">
        <v>532.39919999999995</v>
      </c>
      <c r="AA42" t="str">
        <f t="shared" si="8"/>
        <v>Low</v>
      </c>
      <c r="AB42" t="str">
        <f t="shared" si="9"/>
        <v>Low</v>
      </c>
      <c r="AD42" t="s">
        <v>13</v>
      </c>
      <c r="AE42" t="str">
        <f t="shared" si="10"/>
        <v>Other Product</v>
      </c>
      <c r="AG42">
        <v>532.39919999999995</v>
      </c>
      <c r="AH42">
        <v>-46.976400000000012</v>
      </c>
      <c r="AI42" t="s">
        <v>13</v>
      </c>
      <c r="AJ42" t="str">
        <f t="shared" si="11"/>
        <v>Needs Review</v>
      </c>
      <c r="AK42" t="str">
        <f t="shared" si="12"/>
        <v>Needs Review</v>
      </c>
    </row>
    <row r="43" spans="1:37" x14ac:dyDescent="0.25">
      <c r="A43">
        <v>212.05799999999999</v>
      </c>
      <c r="B43">
        <v>-15.146999999999991</v>
      </c>
      <c r="C43" t="str">
        <f t="shared" si="0"/>
        <v>Low</v>
      </c>
      <c r="E43">
        <v>212.05799999999999</v>
      </c>
      <c r="F43">
        <v>-15.146999999999991</v>
      </c>
      <c r="G43" t="b">
        <f t="shared" si="1"/>
        <v>0</v>
      </c>
      <c r="I43">
        <v>212.05799999999999</v>
      </c>
      <c r="J43">
        <v>-15.146999999999991</v>
      </c>
      <c r="K43" t="b">
        <f t="shared" si="2"/>
        <v>0</v>
      </c>
      <c r="M43">
        <v>212.05799999999999</v>
      </c>
      <c r="N43">
        <v>-15.146999999999991</v>
      </c>
      <c r="O43" t="str">
        <f t="shared" si="3"/>
        <v>review</v>
      </c>
      <c r="Q43">
        <v>212.05799999999999</v>
      </c>
      <c r="R43">
        <v>-15.146999999999991</v>
      </c>
      <c r="S43" t="s">
        <v>11114</v>
      </c>
      <c r="T43" t="str">
        <f t="shared" si="4"/>
        <v>Low</v>
      </c>
      <c r="U43" t="str">
        <f t="shared" si="5"/>
        <v>Review</v>
      </c>
      <c r="V43" t="b">
        <f t="shared" si="6"/>
        <v>0</v>
      </c>
      <c r="W43">
        <f t="shared" si="7"/>
        <v>-14.000000000000007</v>
      </c>
      <c r="Z43">
        <v>212.05799999999999</v>
      </c>
      <c r="AA43" t="str">
        <f t="shared" si="8"/>
        <v>Low</v>
      </c>
      <c r="AB43" t="str">
        <f t="shared" si="9"/>
        <v>Low</v>
      </c>
      <c r="AD43" t="s">
        <v>13</v>
      </c>
      <c r="AE43" t="str">
        <f t="shared" si="10"/>
        <v>Other Product</v>
      </c>
      <c r="AG43">
        <v>212.05799999999999</v>
      </c>
      <c r="AH43">
        <v>-15.146999999999991</v>
      </c>
      <c r="AI43" t="s">
        <v>13</v>
      </c>
      <c r="AJ43" t="str">
        <f t="shared" si="11"/>
        <v>Needs Review</v>
      </c>
      <c r="AK43" t="str">
        <f t="shared" si="12"/>
        <v>Needs Review</v>
      </c>
    </row>
    <row r="44" spans="1:37" x14ac:dyDescent="0.25">
      <c r="A44">
        <v>371.16800000000001</v>
      </c>
      <c r="B44">
        <v>41.756399999999957</v>
      </c>
      <c r="C44" t="str">
        <f t="shared" si="0"/>
        <v>Low</v>
      </c>
      <c r="E44">
        <v>371.16800000000001</v>
      </c>
      <c r="F44">
        <v>41.756399999999957</v>
      </c>
      <c r="G44" t="b">
        <f t="shared" si="1"/>
        <v>0</v>
      </c>
      <c r="I44">
        <v>371.16800000000001</v>
      </c>
      <c r="J44">
        <v>41.756399999999957</v>
      </c>
      <c r="K44" t="b">
        <f t="shared" si="2"/>
        <v>1</v>
      </c>
      <c r="M44">
        <v>371.16800000000001</v>
      </c>
      <c r="N44">
        <v>41.756399999999957</v>
      </c>
      <c r="O44" t="str">
        <f t="shared" si="3"/>
        <v>review</v>
      </c>
      <c r="Q44">
        <v>371.16800000000001</v>
      </c>
      <c r="R44">
        <v>41.756399999999957</v>
      </c>
      <c r="S44" t="s">
        <v>11114</v>
      </c>
      <c r="T44" t="str">
        <f t="shared" si="4"/>
        <v>Low</v>
      </c>
      <c r="U44" t="str">
        <f t="shared" si="5"/>
        <v>Review</v>
      </c>
      <c r="V44" t="b">
        <f t="shared" si="6"/>
        <v>1</v>
      </c>
      <c r="W44">
        <f t="shared" si="7"/>
        <v>8.8888888888888982</v>
      </c>
      <c r="Z44">
        <v>371.16800000000001</v>
      </c>
      <c r="AA44" t="str">
        <f t="shared" si="8"/>
        <v>Low</v>
      </c>
      <c r="AB44" t="str">
        <f t="shared" si="9"/>
        <v>Low</v>
      </c>
      <c r="AD44" t="s">
        <v>35</v>
      </c>
      <c r="AE44" t="str">
        <f t="shared" si="10"/>
        <v>Tech Product</v>
      </c>
      <c r="AG44">
        <v>371.16800000000001</v>
      </c>
      <c r="AH44">
        <v>41.756399999999957</v>
      </c>
      <c r="AI44" t="s">
        <v>35</v>
      </c>
      <c r="AJ44" t="str">
        <f t="shared" si="11"/>
        <v>Top Performer</v>
      </c>
      <c r="AK44" t="str">
        <f t="shared" si="12"/>
        <v>Top Performer</v>
      </c>
    </row>
    <row r="45" spans="1:37" x14ac:dyDescent="0.25">
      <c r="A45">
        <v>147.16800000000001</v>
      </c>
      <c r="B45">
        <v>16.556399999999996</v>
      </c>
      <c r="C45" t="str">
        <f t="shared" si="0"/>
        <v>Low</v>
      </c>
      <c r="E45">
        <v>147.16800000000001</v>
      </c>
      <c r="F45">
        <v>16.556399999999996</v>
      </c>
      <c r="G45" t="b">
        <f t="shared" si="1"/>
        <v>0</v>
      </c>
      <c r="I45">
        <v>147.16800000000001</v>
      </c>
      <c r="J45">
        <v>16.556399999999996</v>
      </c>
      <c r="K45" t="b">
        <f t="shared" si="2"/>
        <v>1</v>
      </c>
      <c r="M45">
        <v>147.16800000000001</v>
      </c>
      <c r="N45">
        <v>16.556399999999996</v>
      </c>
      <c r="O45" t="str">
        <f t="shared" si="3"/>
        <v>review</v>
      </c>
      <c r="Q45">
        <v>147.16800000000001</v>
      </c>
      <c r="R45">
        <v>16.556399999999996</v>
      </c>
      <c r="S45" t="s">
        <v>11114</v>
      </c>
      <c r="T45" t="str">
        <f t="shared" si="4"/>
        <v>Low</v>
      </c>
      <c r="U45" t="str">
        <f t="shared" si="5"/>
        <v>Review</v>
      </c>
      <c r="V45" t="b">
        <f t="shared" si="6"/>
        <v>1</v>
      </c>
      <c r="W45">
        <f t="shared" si="7"/>
        <v>8.8888888888888911</v>
      </c>
      <c r="Z45">
        <v>147.16800000000001</v>
      </c>
      <c r="AA45" t="str">
        <f t="shared" si="8"/>
        <v>Low</v>
      </c>
      <c r="AB45" t="str">
        <f t="shared" si="9"/>
        <v>Low</v>
      </c>
      <c r="AD45" t="s">
        <v>35</v>
      </c>
      <c r="AE45" t="str">
        <f t="shared" si="10"/>
        <v>Tech Product</v>
      </c>
      <c r="AG45">
        <v>147.16800000000001</v>
      </c>
      <c r="AH45">
        <v>16.556399999999996</v>
      </c>
      <c r="AI45" t="s">
        <v>35</v>
      </c>
      <c r="AJ45" t="str">
        <f t="shared" si="11"/>
        <v>Top Performer</v>
      </c>
      <c r="AK45" t="str">
        <f t="shared" si="12"/>
        <v>Top Performer</v>
      </c>
    </row>
    <row r="46" spans="1:37" x14ac:dyDescent="0.25">
      <c r="A46">
        <v>77.88</v>
      </c>
      <c r="B46">
        <v>3.8939999999999912</v>
      </c>
      <c r="C46" t="str">
        <f t="shared" si="0"/>
        <v>Low</v>
      </c>
      <c r="E46">
        <v>77.88</v>
      </c>
      <c r="F46">
        <v>3.8939999999999912</v>
      </c>
      <c r="G46" t="b">
        <f t="shared" si="1"/>
        <v>0</v>
      </c>
      <c r="I46">
        <v>77.88</v>
      </c>
      <c r="J46">
        <v>3.8939999999999912</v>
      </c>
      <c r="K46" t="b">
        <f t="shared" si="2"/>
        <v>1</v>
      </c>
      <c r="M46">
        <v>77.88</v>
      </c>
      <c r="N46">
        <v>3.8939999999999912</v>
      </c>
      <c r="O46" t="str">
        <f t="shared" si="3"/>
        <v>review</v>
      </c>
      <c r="Q46">
        <v>77.88</v>
      </c>
      <c r="R46">
        <v>3.8939999999999912</v>
      </c>
      <c r="S46" t="s">
        <v>11114</v>
      </c>
      <c r="T46" t="str">
        <f t="shared" si="4"/>
        <v>Low</v>
      </c>
      <c r="U46" t="str">
        <f t="shared" si="5"/>
        <v>Review</v>
      </c>
      <c r="V46" t="b">
        <f t="shared" si="6"/>
        <v>1</v>
      </c>
      <c r="W46">
        <f t="shared" si="7"/>
        <v>20.000000000000043</v>
      </c>
      <c r="Z46">
        <v>77.88</v>
      </c>
      <c r="AA46" t="str">
        <f t="shared" si="8"/>
        <v>Low</v>
      </c>
      <c r="AB46" t="str">
        <f t="shared" si="9"/>
        <v>Low</v>
      </c>
      <c r="AD46" t="s">
        <v>22</v>
      </c>
      <c r="AE46" t="str">
        <f t="shared" si="10"/>
        <v>Other Product</v>
      </c>
      <c r="AG46">
        <v>77.88</v>
      </c>
      <c r="AH46">
        <v>3.8939999999999912</v>
      </c>
      <c r="AI46" t="s">
        <v>22</v>
      </c>
      <c r="AJ46" t="str">
        <f t="shared" si="11"/>
        <v>Needs Review</v>
      </c>
      <c r="AK46" t="str">
        <f t="shared" si="12"/>
        <v>Needs Review</v>
      </c>
    </row>
    <row r="47" spans="1:37" x14ac:dyDescent="0.25">
      <c r="A47">
        <v>95.616</v>
      </c>
      <c r="B47">
        <v>9.5616000000000092</v>
      </c>
      <c r="C47" t="str">
        <f t="shared" si="0"/>
        <v>Low</v>
      </c>
      <c r="E47">
        <v>95.616</v>
      </c>
      <c r="F47">
        <v>9.5616000000000092</v>
      </c>
      <c r="G47" t="b">
        <f t="shared" si="1"/>
        <v>0</v>
      </c>
      <c r="I47">
        <v>95.616</v>
      </c>
      <c r="J47">
        <v>9.5616000000000092</v>
      </c>
      <c r="K47" t="b">
        <f t="shared" si="2"/>
        <v>1</v>
      </c>
      <c r="M47">
        <v>95.616</v>
      </c>
      <c r="N47">
        <v>9.5616000000000092</v>
      </c>
      <c r="O47" t="str">
        <f t="shared" si="3"/>
        <v>review</v>
      </c>
      <c r="Q47">
        <v>95.616</v>
      </c>
      <c r="R47">
        <v>9.5616000000000092</v>
      </c>
      <c r="S47" t="s">
        <v>11114</v>
      </c>
      <c r="T47" t="str">
        <f t="shared" si="4"/>
        <v>Low</v>
      </c>
      <c r="U47" t="str">
        <f t="shared" si="5"/>
        <v>Review</v>
      </c>
      <c r="V47" t="b">
        <f t="shared" si="6"/>
        <v>1</v>
      </c>
      <c r="W47">
        <f t="shared" si="7"/>
        <v>9.9999999999999911</v>
      </c>
      <c r="Z47">
        <v>95.616</v>
      </c>
      <c r="AA47" t="str">
        <f t="shared" si="8"/>
        <v>Low</v>
      </c>
      <c r="AB47" t="str">
        <f t="shared" si="9"/>
        <v>Low</v>
      </c>
      <c r="AD47" t="s">
        <v>22</v>
      </c>
      <c r="AE47" t="str">
        <f t="shared" si="10"/>
        <v>Other Product</v>
      </c>
      <c r="AG47">
        <v>95.616</v>
      </c>
      <c r="AH47">
        <v>9.5616000000000092</v>
      </c>
      <c r="AI47" t="s">
        <v>22</v>
      </c>
      <c r="AJ47" t="str">
        <f t="shared" si="11"/>
        <v>Needs Review</v>
      </c>
      <c r="AK47" t="str">
        <f t="shared" si="12"/>
        <v>Needs Review</v>
      </c>
    </row>
    <row r="48" spans="1:37" x14ac:dyDescent="0.25">
      <c r="A48">
        <v>45.98</v>
      </c>
      <c r="B48">
        <v>19.7714</v>
      </c>
      <c r="C48" t="str">
        <f t="shared" si="0"/>
        <v>Low</v>
      </c>
      <c r="E48">
        <v>45.98</v>
      </c>
      <c r="F48">
        <v>19.7714</v>
      </c>
      <c r="G48" t="b">
        <f t="shared" si="1"/>
        <v>0</v>
      </c>
      <c r="I48">
        <v>45.98</v>
      </c>
      <c r="J48">
        <v>19.7714</v>
      </c>
      <c r="K48" t="b">
        <f t="shared" si="2"/>
        <v>1</v>
      </c>
      <c r="M48">
        <v>45.98</v>
      </c>
      <c r="N48">
        <v>19.7714</v>
      </c>
      <c r="O48" t="str">
        <f t="shared" si="3"/>
        <v>review</v>
      </c>
      <c r="Q48">
        <v>45.98</v>
      </c>
      <c r="R48">
        <v>19.7714</v>
      </c>
      <c r="S48" t="s">
        <v>11114</v>
      </c>
      <c r="T48" t="str">
        <f t="shared" si="4"/>
        <v>Low</v>
      </c>
      <c r="U48" t="str">
        <f t="shared" si="5"/>
        <v>Review</v>
      </c>
      <c r="V48" t="b">
        <f t="shared" si="6"/>
        <v>1</v>
      </c>
      <c r="W48">
        <f t="shared" si="7"/>
        <v>2.3255813953488369</v>
      </c>
      <c r="Z48">
        <v>45.98</v>
      </c>
      <c r="AA48" t="str">
        <f t="shared" si="8"/>
        <v>Low</v>
      </c>
      <c r="AB48" t="str">
        <f t="shared" si="9"/>
        <v>Low</v>
      </c>
      <c r="AD48" t="s">
        <v>35</v>
      </c>
      <c r="AE48" t="str">
        <f t="shared" si="10"/>
        <v>Tech Product</v>
      </c>
      <c r="AG48">
        <v>45.98</v>
      </c>
      <c r="AH48">
        <v>19.7714</v>
      </c>
      <c r="AI48" t="s">
        <v>35</v>
      </c>
      <c r="AJ48" t="str">
        <f t="shared" si="11"/>
        <v>Top Performer</v>
      </c>
      <c r="AK48" t="str">
        <f t="shared" si="12"/>
        <v>Top Performer</v>
      </c>
    </row>
    <row r="49" spans="1:37" x14ac:dyDescent="0.25">
      <c r="A49">
        <v>17.46</v>
      </c>
      <c r="B49">
        <v>8.2061999999999991</v>
      </c>
      <c r="C49" t="str">
        <f t="shared" si="0"/>
        <v>Low</v>
      </c>
      <c r="E49">
        <v>17.46</v>
      </c>
      <c r="F49">
        <v>8.2061999999999991</v>
      </c>
      <c r="G49" t="b">
        <f t="shared" si="1"/>
        <v>0</v>
      </c>
      <c r="I49">
        <v>17.46</v>
      </c>
      <c r="J49">
        <v>8.2061999999999991</v>
      </c>
      <c r="K49" t="b">
        <f t="shared" si="2"/>
        <v>1</v>
      </c>
      <c r="M49">
        <v>17.46</v>
      </c>
      <c r="N49">
        <v>8.2061999999999991</v>
      </c>
      <c r="O49" t="str">
        <f t="shared" si="3"/>
        <v>review</v>
      </c>
      <c r="Q49">
        <v>17.46</v>
      </c>
      <c r="R49">
        <v>8.2061999999999991</v>
      </c>
      <c r="S49" t="s">
        <v>11114</v>
      </c>
      <c r="T49" t="str">
        <f t="shared" si="4"/>
        <v>Low</v>
      </c>
      <c r="U49" t="str">
        <f t="shared" si="5"/>
        <v>Review</v>
      </c>
      <c r="V49" t="b">
        <f t="shared" si="6"/>
        <v>1</v>
      </c>
      <c r="W49">
        <f t="shared" si="7"/>
        <v>2.1276595744680855</v>
      </c>
      <c r="Z49">
        <v>17.46</v>
      </c>
      <c r="AA49" t="str">
        <f t="shared" si="8"/>
        <v>Low</v>
      </c>
      <c r="AB49" t="str">
        <f t="shared" si="9"/>
        <v>Low</v>
      </c>
      <c r="AD49" t="s">
        <v>22</v>
      </c>
      <c r="AE49" t="str">
        <f t="shared" si="10"/>
        <v>Other Product</v>
      </c>
      <c r="AG49">
        <v>17.46</v>
      </c>
      <c r="AH49">
        <v>8.2061999999999991</v>
      </c>
      <c r="AI49" t="s">
        <v>22</v>
      </c>
      <c r="AJ49" t="str">
        <f t="shared" si="11"/>
        <v>Needs Review</v>
      </c>
      <c r="AK49" t="str">
        <f t="shared" si="12"/>
        <v>Needs Review</v>
      </c>
    </row>
    <row r="50" spans="1:37" x14ac:dyDescent="0.25">
      <c r="A50">
        <v>211.96</v>
      </c>
      <c r="B50">
        <v>8.4783999999999935</v>
      </c>
      <c r="C50" t="str">
        <f t="shared" si="0"/>
        <v>Low</v>
      </c>
      <c r="E50">
        <v>211.96</v>
      </c>
      <c r="F50">
        <v>8.4783999999999935</v>
      </c>
      <c r="G50" t="b">
        <f t="shared" si="1"/>
        <v>0</v>
      </c>
      <c r="I50">
        <v>211.96</v>
      </c>
      <c r="J50">
        <v>8.4783999999999935</v>
      </c>
      <c r="K50" t="b">
        <f t="shared" si="2"/>
        <v>1</v>
      </c>
      <c r="M50">
        <v>211.96</v>
      </c>
      <c r="N50">
        <v>8.4783999999999935</v>
      </c>
      <c r="O50" t="str">
        <f t="shared" si="3"/>
        <v>review</v>
      </c>
      <c r="Q50">
        <v>211.96</v>
      </c>
      <c r="R50">
        <v>8.4783999999999935</v>
      </c>
      <c r="S50" t="s">
        <v>11114</v>
      </c>
      <c r="T50" t="str">
        <f t="shared" si="4"/>
        <v>Low</v>
      </c>
      <c r="U50" t="str">
        <f t="shared" si="5"/>
        <v>Review</v>
      </c>
      <c r="V50" t="b">
        <f t="shared" si="6"/>
        <v>1</v>
      </c>
      <c r="W50">
        <f t="shared" si="7"/>
        <v>25.000000000000021</v>
      </c>
      <c r="Z50">
        <v>211.96</v>
      </c>
      <c r="AA50" t="str">
        <f t="shared" si="8"/>
        <v>Low</v>
      </c>
      <c r="AB50" t="str">
        <f t="shared" si="9"/>
        <v>Low</v>
      </c>
      <c r="AD50" t="s">
        <v>22</v>
      </c>
      <c r="AE50" t="str">
        <f t="shared" si="10"/>
        <v>Other Product</v>
      </c>
      <c r="AG50">
        <v>211.96</v>
      </c>
      <c r="AH50">
        <v>8.4783999999999935</v>
      </c>
      <c r="AI50" t="s">
        <v>22</v>
      </c>
      <c r="AJ50" t="str">
        <f t="shared" si="11"/>
        <v>Needs Review</v>
      </c>
      <c r="AK50" t="str">
        <f t="shared" si="12"/>
        <v>Needs Review</v>
      </c>
    </row>
    <row r="51" spans="1:37" x14ac:dyDescent="0.25">
      <c r="A51">
        <v>45</v>
      </c>
      <c r="B51">
        <v>4.9500000000000011</v>
      </c>
      <c r="C51" t="str">
        <f t="shared" si="0"/>
        <v>Low</v>
      </c>
      <c r="E51">
        <v>45</v>
      </c>
      <c r="F51">
        <v>4.9500000000000011</v>
      </c>
      <c r="G51" t="b">
        <f t="shared" si="1"/>
        <v>0</v>
      </c>
      <c r="I51">
        <v>45</v>
      </c>
      <c r="J51">
        <v>4.9500000000000011</v>
      </c>
      <c r="K51" t="b">
        <f t="shared" si="2"/>
        <v>1</v>
      </c>
      <c r="M51">
        <v>45</v>
      </c>
      <c r="N51">
        <v>4.9500000000000011</v>
      </c>
      <c r="O51" t="str">
        <f t="shared" si="3"/>
        <v>review</v>
      </c>
      <c r="Q51">
        <v>45</v>
      </c>
      <c r="R51">
        <v>4.9500000000000011</v>
      </c>
      <c r="S51" t="s">
        <v>11114</v>
      </c>
      <c r="T51" t="str">
        <f t="shared" si="4"/>
        <v>Low</v>
      </c>
      <c r="U51" t="str">
        <f t="shared" si="5"/>
        <v>Review</v>
      </c>
      <c r="V51" t="b">
        <f t="shared" si="6"/>
        <v>1</v>
      </c>
      <c r="W51">
        <f t="shared" si="7"/>
        <v>9.0909090909090882</v>
      </c>
      <c r="Z51">
        <v>45</v>
      </c>
      <c r="AA51" t="str">
        <f t="shared" si="8"/>
        <v>Low</v>
      </c>
      <c r="AB51" t="str">
        <f t="shared" si="9"/>
        <v>Low</v>
      </c>
      <c r="AD51" t="s">
        <v>35</v>
      </c>
      <c r="AE51" t="str">
        <f t="shared" si="10"/>
        <v>Tech Product</v>
      </c>
      <c r="AG51">
        <v>45</v>
      </c>
      <c r="AH51">
        <v>4.9500000000000011</v>
      </c>
      <c r="AI51" t="s">
        <v>35</v>
      </c>
      <c r="AJ51" t="str">
        <f t="shared" si="11"/>
        <v>Top Performer</v>
      </c>
      <c r="AK51" t="str">
        <f t="shared" si="12"/>
        <v>Top Performer</v>
      </c>
    </row>
    <row r="52" spans="1:37" x14ac:dyDescent="0.25">
      <c r="A52">
        <v>21.8</v>
      </c>
      <c r="B52">
        <v>6.104000000000001</v>
      </c>
      <c r="C52" t="str">
        <f t="shared" si="0"/>
        <v>Low</v>
      </c>
      <c r="E52">
        <v>21.8</v>
      </c>
      <c r="F52">
        <v>6.104000000000001</v>
      </c>
      <c r="G52" t="b">
        <f t="shared" si="1"/>
        <v>0</v>
      </c>
      <c r="I52">
        <v>21.8</v>
      </c>
      <c r="J52">
        <v>6.104000000000001</v>
      </c>
      <c r="K52" t="b">
        <f t="shared" si="2"/>
        <v>1</v>
      </c>
      <c r="M52">
        <v>21.8</v>
      </c>
      <c r="N52">
        <v>6.104000000000001</v>
      </c>
      <c r="O52" t="str">
        <f t="shared" si="3"/>
        <v>review</v>
      </c>
      <c r="Q52">
        <v>21.8</v>
      </c>
      <c r="R52">
        <v>6.104000000000001</v>
      </c>
      <c r="S52" t="s">
        <v>11114</v>
      </c>
      <c r="T52" t="str">
        <f t="shared" si="4"/>
        <v>Low</v>
      </c>
      <c r="U52" t="str">
        <f t="shared" si="5"/>
        <v>Review</v>
      </c>
      <c r="V52" t="b">
        <f t="shared" si="6"/>
        <v>1</v>
      </c>
      <c r="W52">
        <f t="shared" si="7"/>
        <v>3.5714285714285712</v>
      </c>
      <c r="Z52">
        <v>21.8</v>
      </c>
      <c r="AA52" t="str">
        <f t="shared" si="8"/>
        <v>Low</v>
      </c>
      <c r="AB52" t="str">
        <f t="shared" si="9"/>
        <v>Low</v>
      </c>
      <c r="AD52" t="s">
        <v>35</v>
      </c>
      <c r="AE52" t="str">
        <f t="shared" si="10"/>
        <v>Tech Product</v>
      </c>
      <c r="AG52">
        <v>21.8</v>
      </c>
      <c r="AH52">
        <v>6.104000000000001</v>
      </c>
      <c r="AI52" t="s">
        <v>35</v>
      </c>
      <c r="AJ52" t="str">
        <f t="shared" si="11"/>
        <v>Top Performer</v>
      </c>
      <c r="AK52" t="str">
        <f t="shared" si="12"/>
        <v>Top Performer</v>
      </c>
    </row>
    <row r="53" spans="1:37" x14ac:dyDescent="0.25">
      <c r="A53">
        <v>38.22</v>
      </c>
      <c r="B53">
        <v>17.9634</v>
      </c>
      <c r="C53" t="str">
        <f t="shared" si="0"/>
        <v>Low</v>
      </c>
      <c r="E53">
        <v>38.22</v>
      </c>
      <c r="F53">
        <v>17.9634</v>
      </c>
      <c r="G53" t="b">
        <f t="shared" si="1"/>
        <v>0</v>
      </c>
      <c r="I53">
        <v>38.22</v>
      </c>
      <c r="J53">
        <v>17.9634</v>
      </c>
      <c r="K53" t="b">
        <f t="shared" si="2"/>
        <v>1</v>
      </c>
      <c r="M53">
        <v>38.22</v>
      </c>
      <c r="N53">
        <v>17.9634</v>
      </c>
      <c r="O53" t="str">
        <f t="shared" si="3"/>
        <v>review</v>
      </c>
      <c r="Q53">
        <v>38.22</v>
      </c>
      <c r="R53">
        <v>17.9634</v>
      </c>
      <c r="S53" t="s">
        <v>11114</v>
      </c>
      <c r="T53" t="str">
        <f t="shared" si="4"/>
        <v>Low</v>
      </c>
      <c r="U53" t="str">
        <f t="shared" si="5"/>
        <v>Review</v>
      </c>
      <c r="V53" t="b">
        <f t="shared" si="6"/>
        <v>1</v>
      </c>
      <c r="W53">
        <f t="shared" si="7"/>
        <v>2.1276595744680851</v>
      </c>
      <c r="Z53">
        <v>38.22</v>
      </c>
      <c r="AA53" t="str">
        <f t="shared" si="8"/>
        <v>Low</v>
      </c>
      <c r="AB53" t="str">
        <f t="shared" si="9"/>
        <v>Low</v>
      </c>
      <c r="AD53" t="s">
        <v>22</v>
      </c>
      <c r="AE53" t="str">
        <f t="shared" si="10"/>
        <v>Other Product</v>
      </c>
      <c r="AG53">
        <v>38.22</v>
      </c>
      <c r="AH53">
        <v>17.9634</v>
      </c>
      <c r="AI53" t="s">
        <v>22</v>
      </c>
      <c r="AJ53" t="str">
        <f t="shared" si="11"/>
        <v>Needs Review</v>
      </c>
      <c r="AK53" t="str">
        <f t="shared" si="12"/>
        <v>Needs Review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4EAE6-3D90-4E3B-9719-1051403F50E7}">
  <sheetPr codeName="Sheet8"/>
  <dimension ref="A1:CC53"/>
  <sheetViews>
    <sheetView topLeftCell="BV1" workbookViewId="0">
      <selection activeCell="CE13" sqref="CE13"/>
    </sheetView>
  </sheetViews>
  <sheetFormatPr defaultRowHeight="15.75" x14ac:dyDescent="0.25"/>
  <cols>
    <col min="1" max="1" width="13.875" customWidth="1"/>
    <col min="2" max="2" width="17.5" customWidth="1"/>
    <col min="5" max="5" width="14.5" bestFit="1" customWidth="1"/>
    <col min="6" max="6" width="16.375" bestFit="1" customWidth="1"/>
    <col min="7" max="7" width="8.875" bestFit="1" customWidth="1"/>
    <col min="9" max="9" width="24.875" customWidth="1"/>
    <col min="12" max="12" width="16.875" customWidth="1"/>
    <col min="13" max="13" width="16.375" bestFit="1" customWidth="1"/>
    <col min="14" max="14" width="8.875" bestFit="1" customWidth="1"/>
    <col min="16" max="16" width="14.5" bestFit="1" customWidth="1"/>
    <col min="17" max="17" width="16.375" bestFit="1" customWidth="1"/>
    <col min="20" max="20" width="16.375" bestFit="1" customWidth="1"/>
    <col min="21" max="21" width="40.625" customWidth="1"/>
    <col min="22" max="22" width="14.5" bestFit="1" customWidth="1"/>
    <col min="24" max="24" width="19.375" bestFit="1" customWidth="1"/>
    <col min="25" max="25" width="16.375" bestFit="1" customWidth="1"/>
    <col min="26" max="26" width="15.875" bestFit="1" customWidth="1"/>
    <col min="27" max="27" width="16.375" bestFit="1" customWidth="1"/>
    <col min="28" max="28" width="21.375" customWidth="1"/>
    <col min="33" max="33" width="17" customWidth="1"/>
    <col min="34" max="34" width="18.625" bestFit="1" customWidth="1"/>
    <col min="35" max="35" width="15.875" bestFit="1" customWidth="1"/>
    <col min="36" max="36" width="23.375" bestFit="1" customWidth="1"/>
    <col min="39" max="39" width="14.5" customWidth="1"/>
    <col min="40" max="40" width="84" bestFit="1" customWidth="1"/>
    <col min="42" max="42" width="30.125" bestFit="1" customWidth="1"/>
    <col min="43" max="43" width="24.625" bestFit="1" customWidth="1"/>
    <col min="44" max="44" width="25" bestFit="1" customWidth="1"/>
    <col min="45" max="45" width="34" bestFit="1" customWidth="1"/>
    <col min="46" max="46" width="71" bestFit="1" customWidth="1"/>
    <col min="48" max="48" width="27.5" bestFit="1" customWidth="1"/>
    <col min="49" max="49" width="17.875" bestFit="1" customWidth="1"/>
    <col min="53" max="53" width="31.25" bestFit="1" customWidth="1"/>
    <col min="56" max="56" width="30.25" customWidth="1"/>
    <col min="57" max="57" width="7.75" bestFit="1" customWidth="1"/>
    <col min="61" max="61" width="77.875" bestFit="1" customWidth="1"/>
    <col min="63" max="63" width="25.25" customWidth="1"/>
    <col min="64" max="64" width="9.875" bestFit="1" customWidth="1"/>
    <col min="65" max="65" width="9.5" bestFit="1" customWidth="1"/>
    <col min="66" max="66" width="14.875" customWidth="1"/>
    <col min="69" max="69" width="16.875" bestFit="1" customWidth="1"/>
    <col min="71" max="71" width="77.75" bestFit="1" customWidth="1"/>
    <col min="73" max="73" width="70.375" bestFit="1" customWidth="1"/>
    <col min="75" max="75" width="20.5" customWidth="1"/>
    <col min="76" max="76" width="13.25" bestFit="1" customWidth="1"/>
    <col min="78" max="78" width="24.125" bestFit="1" customWidth="1"/>
    <col min="79" max="79" width="13.25" bestFit="1" customWidth="1"/>
  </cols>
  <sheetData>
    <row r="1" spans="1:81" x14ac:dyDescent="0.25">
      <c r="A1" t="s">
        <v>11043</v>
      </c>
      <c r="E1" t="s">
        <v>11048</v>
      </c>
      <c r="I1" t="s">
        <v>11049</v>
      </c>
      <c r="L1" t="s">
        <v>11050</v>
      </c>
      <c r="P1" t="s">
        <v>11051</v>
      </c>
      <c r="X1" t="s">
        <v>11043</v>
      </c>
      <c r="Y1" t="s">
        <v>11048</v>
      </c>
      <c r="Z1" t="s">
        <v>11049</v>
      </c>
      <c r="AA1" t="s">
        <v>11050</v>
      </c>
      <c r="AB1" s="58" t="s">
        <v>11051</v>
      </c>
      <c r="AC1" s="58"/>
      <c r="AD1" s="58"/>
      <c r="AE1" s="58"/>
      <c r="AH1" t="s">
        <v>11043</v>
      </c>
      <c r="AI1" t="s">
        <v>11048</v>
      </c>
      <c r="AJ1" s="58" t="s">
        <v>11049</v>
      </c>
      <c r="AK1" s="58"/>
      <c r="AL1" s="58" t="s">
        <v>11050</v>
      </c>
      <c r="AM1" s="58"/>
      <c r="AN1" t="s">
        <v>11051</v>
      </c>
      <c r="AP1" t="s">
        <v>11043</v>
      </c>
      <c r="AQ1" t="s">
        <v>11048</v>
      </c>
      <c r="AR1" t="s">
        <v>11049</v>
      </c>
      <c r="AS1" t="s">
        <v>11050</v>
      </c>
      <c r="AT1" t="s">
        <v>11051</v>
      </c>
      <c r="AV1" t="s">
        <v>11043</v>
      </c>
      <c r="AW1" t="s">
        <v>11048</v>
      </c>
      <c r="BA1" t="s">
        <v>11049</v>
      </c>
      <c r="BD1" t="s">
        <v>11050</v>
      </c>
      <c r="BI1" t="s">
        <v>11051</v>
      </c>
      <c r="BK1" t="s">
        <v>11043</v>
      </c>
      <c r="BN1" t="s">
        <v>11048</v>
      </c>
      <c r="BQ1" t="s">
        <v>11049</v>
      </c>
      <c r="BS1" t="s">
        <v>11050</v>
      </c>
      <c r="BU1" t="s">
        <v>11051</v>
      </c>
      <c r="BW1" t="s">
        <v>11043</v>
      </c>
      <c r="BZ1" t="s">
        <v>11049</v>
      </c>
      <c r="CC1" t="s">
        <v>11051</v>
      </c>
    </row>
    <row r="2" spans="1:81" x14ac:dyDescent="0.25">
      <c r="A2" t="s">
        <v>11125</v>
      </c>
      <c r="E2" t="s">
        <v>11126</v>
      </c>
      <c r="I2" t="s">
        <v>11127</v>
      </c>
      <c r="L2" t="s">
        <v>11128</v>
      </c>
      <c r="P2" t="s">
        <v>11129</v>
      </c>
      <c r="X2" t="s">
        <v>11130</v>
      </c>
      <c r="Y2" t="s">
        <v>11131</v>
      </c>
      <c r="Z2" t="s">
        <v>11132</v>
      </c>
      <c r="AA2" t="s">
        <v>11134</v>
      </c>
      <c r="AB2" s="58" t="s">
        <v>11133</v>
      </c>
      <c r="AC2" s="58"/>
      <c r="AD2" s="58"/>
      <c r="AE2" s="58"/>
      <c r="AH2" t="s">
        <v>11135</v>
      </c>
      <c r="AI2" t="s">
        <v>11136</v>
      </c>
      <c r="AJ2" s="58" t="s">
        <v>11137</v>
      </c>
      <c r="AK2" s="58"/>
      <c r="AL2" s="58" t="s">
        <v>11138</v>
      </c>
      <c r="AM2" s="58"/>
      <c r="AN2" t="s">
        <v>11139</v>
      </c>
      <c r="AP2" t="s">
        <v>11140</v>
      </c>
      <c r="AQ2" t="s">
        <v>11141</v>
      </c>
      <c r="AR2" t="s">
        <v>11143</v>
      </c>
      <c r="AS2" t="s">
        <v>11144</v>
      </c>
      <c r="AT2" t="s">
        <v>11150</v>
      </c>
      <c r="AV2" t="s">
        <v>11151</v>
      </c>
      <c r="AW2" t="s">
        <v>11152</v>
      </c>
      <c r="BA2" t="s">
        <v>11204</v>
      </c>
      <c r="BD2" t="s">
        <v>11208</v>
      </c>
      <c r="BI2" t="s">
        <v>11216</v>
      </c>
      <c r="BK2" t="s">
        <v>11217</v>
      </c>
      <c r="BN2" t="s">
        <v>11220</v>
      </c>
      <c r="BQ2" t="s">
        <v>11221</v>
      </c>
      <c r="BS2" t="s">
        <v>11228</v>
      </c>
      <c r="BU2" t="s">
        <v>11236</v>
      </c>
      <c r="BW2" t="s">
        <v>11237</v>
      </c>
      <c r="BZ2" t="s">
        <v>11238</v>
      </c>
      <c r="CC2" t="s">
        <v>11245</v>
      </c>
    </row>
    <row r="3" spans="1:81" x14ac:dyDescent="0.25">
      <c r="A3" t="s">
        <v>3225</v>
      </c>
      <c r="B3" t="s">
        <v>4054</v>
      </c>
      <c r="C3" t="s">
        <v>3</v>
      </c>
      <c r="E3" t="s">
        <v>3225</v>
      </c>
      <c r="F3" t="s">
        <v>4054</v>
      </c>
      <c r="G3" t="s">
        <v>3</v>
      </c>
      <c r="I3" t="s">
        <v>3</v>
      </c>
      <c r="L3" t="s">
        <v>3225</v>
      </c>
      <c r="M3" t="s">
        <v>4054</v>
      </c>
      <c r="N3" t="s">
        <v>3</v>
      </c>
      <c r="P3" t="s">
        <v>3225</v>
      </c>
      <c r="Q3" t="s">
        <v>4054</v>
      </c>
      <c r="R3" t="s">
        <v>3</v>
      </c>
      <c r="T3" t="s">
        <v>4054</v>
      </c>
      <c r="U3" t="s">
        <v>4059</v>
      </c>
      <c r="V3" t="s">
        <v>3225</v>
      </c>
      <c r="X3" t="str" cm="1">
        <f t="array" ref="X3:X53">UPPER(T3:T53)</f>
        <v>CUSTOMER NAME</v>
      </c>
      <c r="Y3" t="str" cm="1">
        <f t="array" ref="Y3:Y53">PROPER(T3:T53)</f>
        <v>Customer Name</v>
      </c>
      <c r="Z3" t="str" cm="1">
        <f t="array" ref="Z3:Z53">LOWER(T3:T53)</f>
        <v>customer name</v>
      </c>
      <c r="AA3" t="str" cm="1">
        <f t="array" ref="AA3:AA53">TRIM(T3:T53)</f>
        <v>Customer Name</v>
      </c>
      <c r="AB3" cm="1">
        <f t="array" ref="AB3:AB53">LEN(T3:T53)</f>
        <v>13</v>
      </c>
      <c r="AC3" t="str" cm="1">
        <f t="array" ref="AC3:AC53">LEFT(V3:V53,2)</f>
        <v>Or</v>
      </c>
      <c r="AD3" t="str" cm="1">
        <f t="array" ref="AD3:AD53">RIGHT(V3:V53,6)</f>
        <v>der ID</v>
      </c>
      <c r="AE3" t="str" cm="1">
        <f t="array" ref="AE3:AE53">MID(V3:V53,4,4)</f>
        <v>er I</v>
      </c>
      <c r="AG3" t="s">
        <v>3225</v>
      </c>
      <c r="AP3" t="s">
        <v>3225</v>
      </c>
      <c r="AQ3" t="s">
        <v>3225</v>
      </c>
      <c r="AR3" t="s">
        <v>3</v>
      </c>
      <c r="AS3" t="s">
        <v>3</v>
      </c>
      <c r="AT3" t="s">
        <v>11145</v>
      </c>
      <c r="AV3" t="s">
        <v>4054</v>
      </c>
      <c r="AW3" t="s">
        <v>11153</v>
      </c>
      <c r="AX3" t="s">
        <v>11154</v>
      </c>
      <c r="BA3" t="s">
        <v>4054</v>
      </c>
      <c r="BD3" t="s">
        <v>3225</v>
      </c>
      <c r="BE3" t="s">
        <v>3225</v>
      </c>
      <c r="BI3" t="s">
        <v>11211</v>
      </c>
      <c r="BK3" t="s">
        <v>11218</v>
      </c>
      <c r="BL3" t="s">
        <v>11219</v>
      </c>
      <c r="BN3" t="s">
        <v>11222</v>
      </c>
      <c r="BW3" t="s">
        <v>4056</v>
      </c>
      <c r="BX3" t="s">
        <v>4057</v>
      </c>
      <c r="BZ3" t="s">
        <v>4056</v>
      </c>
      <c r="CA3" t="s">
        <v>4057</v>
      </c>
      <c r="CC3" t="s">
        <v>11240</v>
      </c>
    </row>
    <row r="4" spans="1:81" x14ac:dyDescent="0.25">
      <c r="A4" t="s">
        <v>7937</v>
      </c>
      <c r="B4" t="s">
        <v>8</v>
      </c>
      <c r="C4">
        <v>261.95999999999998</v>
      </c>
      <c r="E4" t="s">
        <v>7937</v>
      </c>
      <c r="F4" t="s">
        <v>8</v>
      </c>
      <c r="G4">
        <v>261.95999999999998</v>
      </c>
      <c r="I4" t="e">
        <f>261.96/0</f>
        <v>#DIV/0!</v>
      </c>
      <c r="J4">
        <f>IFERROR(I4,0)</f>
        <v>0</v>
      </c>
      <c r="L4" t="s">
        <v>7937</v>
      </c>
      <c r="M4" t="s">
        <v>8</v>
      </c>
      <c r="N4">
        <v>261.95999999999998</v>
      </c>
      <c r="P4" t="s">
        <v>7937</v>
      </c>
      <c r="Q4" t="s">
        <v>8</v>
      </c>
      <c r="R4">
        <v>261.95999999999998</v>
      </c>
      <c r="T4" t="s">
        <v>8</v>
      </c>
      <c r="U4" t="s">
        <v>15</v>
      </c>
      <c r="V4" t="s">
        <v>7937</v>
      </c>
      <c r="X4" t="str">
        <v>CLAIRE GUTE</v>
      </c>
      <c r="Y4" t="str">
        <v>Claire Gute</v>
      </c>
      <c r="Z4" t="str">
        <v>claire gute</v>
      </c>
      <c r="AA4" t="str">
        <v>Claire Gute</v>
      </c>
      <c r="AB4">
        <v>11</v>
      </c>
      <c r="AC4" t="str">
        <v>CA</v>
      </c>
      <c r="AD4" t="str">
        <v>152156</v>
      </c>
      <c r="AE4" t="str">
        <v>2016</v>
      </c>
      <c r="AG4" t="s">
        <v>7937</v>
      </c>
      <c r="AH4">
        <f>SEARCH("-",AG4)</f>
        <v>3</v>
      </c>
      <c r="AI4">
        <f>FIND("-",AG4)</f>
        <v>3</v>
      </c>
      <c r="AJ4">
        <f>SEARCH("2016",AG4)</f>
        <v>4</v>
      </c>
      <c r="AK4" t="e">
        <f>FIND("excel",AG4)</f>
        <v>#VALUE!</v>
      </c>
      <c r="AL4" t="str">
        <f>MID(AG4,SEARCH("-",AG4)+1,4)</f>
        <v>2016</v>
      </c>
      <c r="AM4" t="str">
        <f>MID(AG4,1,SEARCH("152",AG4)-1)</f>
        <v>CA-2016-</v>
      </c>
      <c r="AN4" t="s">
        <v>11100</v>
      </c>
      <c r="AP4" t="s">
        <v>7937</v>
      </c>
      <c r="AQ4" t="s">
        <v>7937</v>
      </c>
      <c r="AR4" t="e">
        <f>261.96/0</f>
        <v>#DIV/0!</v>
      </c>
      <c r="AS4" t="e">
        <f>261.96/0</f>
        <v>#DIV/0!</v>
      </c>
      <c r="AT4" t="s">
        <v>11146</v>
      </c>
      <c r="AV4" t="s">
        <v>8</v>
      </c>
      <c r="AW4" t="s">
        <v>11155</v>
      </c>
      <c r="AX4" t="s">
        <v>11156</v>
      </c>
      <c r="BA4" t="s">
        <v>8</v>
      </c>
      <c r="BD4" t="s">
        <v>7937</v>
      </c>
      <c r="BE4" t="s">
        <v>11209</v>
      </c>
      <c r="BF4">
        <v>2016</v>
      </c>
      <c r="BG4">
        <v>152156</v>
      </c>
      <c r="BI4" t="s">
        <v>11212</v>
      </c>
      <c r="BK4" t="s">
        <v>11155</v>
      </c>
      <c r="BL4" t="s">
        <v>11156</v>
      </c>
      <c r="BN4" t="str">
        <f>CONCATENATE(BK4," ",BL4)</f>
        <v>Claire Gute</v>
      </c>
      <c r="BQ4" t="str">
        <f>BK4&amp;" "&amp;BL4</f>
        <v>Claire Gute</v>
      </c>
      <c r="BS4" t="s">
        <v>11223</v>
      </c>
      <c r="BU4" t="s">
        <v>11229</v>
      </c>
      <c r="BW4" t="s">
        <v>4113</v>
      </c>
      <c r="BX4" t="s">
        <v>11239</v>
      </c>
      <c r="BZ4" t="s">
        <v>4113</v>
      </c>
      <c r="CA4" t="s">
        <v>11239</v>
      </c>
      <c r="CC4" t="s">
        <v>11241</v>
      </c>
    </row>
    <row r="5" spans="1:81" x14ac:dyDescent="0.25">
      <c r="A5" t="s">
        <v>11124</v>
      </c>
      <c r="B5" t="s">
        <v>8</v>
      </c>
      <c r="C5">
        <v>262.95999999999998</v>
      </c>
      <c r="E5" t="s">
        <v>7938</v>
      </c>
      <c r="F5" t="s">
        <v>17</v>
      </c>
      <c r="G5">
        <v>14.62</v>
      </c>
      <c r="I5">
        <v>14.62</v>
      </c>
      <c r="J5">
        <f t="shared" ref="J5:J28" si="0">IFERROR(I5,0)</f>
        <v>14.62</v>
      </c>
      <c r="L5" t="s">
        <v>11124</v>
      </c>
      <c r="M5" t="s">
        <v>8</v>
      </c>
      <c r="N5">
        <v>262.95999999999998</v>
      </c>
      <c r="P5" t="s">
        <v>11124</v>
      </c>
      <c r="Q5" t="s">
        <v>8</v>
      </c>
      <c r="R5">
        <v>262.95999999999998</v>
      </c>
      <c r="T5" t="s">
        <v>8</v>
      </c>
      <c r="U5" t="s">
        <v>2779</v>
      </c>
      <c r="V5" t="s">
        <v>7937</v>
      </c>
      <c r="X5" t="str">
        <v>CLAIRE GUTE</v>
      </c>
      <c r="Y5" t="str">
        <v>Claire Gute</v>
      </c>
      <c r="Z5" t="str">
        <v>claire gute</v>
      </c>
      <c r="AA5" t="str">
        <v>Claire Gute</v>
      </c>
      <c r="AB5">
        <v>11</v>
      </c>
      <c r="AC5" t="str">
        <v>CA</v>
      </c>
      <c r="AD5" t="str">
        <v>152156</v>
      </c>
      <c r="AE5" t="str">
        <v>2016</v>
      </c>
      <c r="AG5" t="s">
        <v>7937</v>
      </c>
      <c r="AH5">
        <f t="shared" ref="AH5:AH6" si="1">SEARCH("-",AG5)</f>
        <v>3</v>
      </c>
      <c r="AI5">
        <f t="shared" ref="AI5:AI6" si="2">FIND("-",AG5)</f>
        <v>3</v>
      </c>
      <c r="AJ5">
        <f t="shared" ref="AJ5:AJ6" si="3">SEARCH("2016",AG5)</f>
        <v>4</v>
      </c>
      <c r="AK5" t="e">
        <f t="shared" ref="AK5:AK6" si="4">FIND("excel",AG5)</f>
        <v>#VALUE!</v>
      </c>
      <c r="AL5" t="str">
        <f t="shared" ref="AL5:AL6" si="5">MID(AG5,SEARCH("-",AG5)+1,4)</f>
        <v>2016</v>
      </c>
      <c r="AM5" t="str">
        <f t="shared" ref="AM5" si="6">MID(AG5,1,SEARCH("152",AG5)-1)</f>
        <v>CA-2016-</v>
      </c>
      <c r="AN5" t="s">
        <v>11101</v>
      </c>
      <c r="AP5" t="s">
        <v>7937</v>
      </c>
      <c r="AQ5" t="s">
        <v>11142</v>
      </c>
      <c r="AR5">
        <v>14.62</v>
      </c>
      <c r="AS5">
        <v>14.62</v>
      </c>
      <c r="AT5" t="s">
        <v>11147</v>
      </c>
      <c r="AV5" t="s">
        <v>8</v>
      </c>
      <c r="AW5" t="s">
        <v>11155</v>
      </c>
      <c r="AX5" t="s">
        <v>11156</v>
      </c>
      <c r="BA5" t="s">
        <v>8</v>
      </c>
      <c r="BD5" t="s">
        <v>11124</v>
      </c>
      <c r="BE5" t="s">
        <v>11209</v>
      </c>
      <c r="BF5">
        <v>2016</v>
      </c>
      <c r="BG5">
        <v>152157</v>
      </c>
      <c r="BI5" t="s">
        <v>11213</v>
      </c>
      <c r="BK5" t="s">
        <v>11155</v>
      </c>
      <c r="BL5" t="s">
        <v>11156</v>
      </c>
      <c r="BN5" t="str">
        <f t="shared" ref="BN5:BN53" si="7">CONCATENATE(BK5," ",BL5)</f>
        <v>Claire Gute</v>
      </c>
      <c r="BQ5" t="str">
        <f t="shared" ref="BQ5:BQ53" si="8">BK5&amp;" "&amp;BL5</f>
        <v>Claire Gute</v>
      </c>
      <c r="BS5" t="s">
        <v>11224</v>
      </c>
      <c r="BU5" t="s">
        <v>11230</v>
      </c>
      <c r="BW5" t="s">
        <v>4113</v>
      </c>
      <c r="BX5" t="s">
        <v>11239</v>
      </c>
      <c r="BZ5" t="s">
        <v>4113</v>
      </c>
      <c r="CA5" t="s">
        <v>11239</v>
      </c>
      <c r="CC5" t="s">
        <v>11242</v>
      </c>
    </row>
    <row r="6" spans="1:81" x14ac:dyDescent="0.25">
      <c r="A6" t="s">
        <v>7938</v>
      </c>
      <c r="B6" t="s">
        <v>17</v>
      </c>
      <c r="C6">
        <v>14.62</v>
      </c>
      <c r="E6" t="s">
        <v>6900</v>
      </c>
      <c r="F6" t="s">
        <v>26</v>
      </c>
      <c r="G6">
        <v>957.57749999999999</v>
      </c>
      <c r="I6">
        <v>957.57749999999999</v>
      </c>
      <c r="J6">
        <f t="shared" si="0"/>
        <v>957.57749999999999</v>
      </c>
      <c r="L6" t="s">
        <v>7938</v>
      </c>
      <c r="M6" t="s">
        <v>17</v>
      </c>
      <c r="N6">
        <v>14.62</v>
      </c>
      <c r="P6" t="s">
        <v>7938</v>
      </c>
      <c r="Q6" t="s">
        <v>17</v>
      </c>
      <c r="R6">
        <v>14.62</v>
      </c>
      <c r="T6" t="s">
        <v>17</v>
      </c>
      <c r="U6" t="s">
        <v>3019</v>
      </c>
      <c r="V6" t="s">
        <v>7938</v>
      </c>
      <c r="X6" t="str">
        <v>DARRIN VAN HUFF</v>
      </c>
      <c r="Y6" t="str">
        <v>Darrin Van Huff</v>
      </c>
      <c r="Z6" t="str">
        <v>darrin van huff</v>
      </c>
      <c r="AA6" t="str">
        <v>Darrin Van Huff</v>
      </c>
      <c r="AB6">
        <v>15</v>
      </c>
      <c r="AC6" t="str">
        <v>CA</v>
      </c>
      <c r="AD6" t="str">
        <v>138688</v>
      </c>
      <c r="AE6" t="str">
        <v>2016</v>
      </c>
      <c r="AG6" t="s">
        <v>7938</v>
      </c>
      <c r="AH6">
        <f t="shared" si="1"/>
        <v>3</v>
      </c>
      <c r="AI6">
        <f t="shared" si="2"/>
        <v>3</v>
      </c>
      <c r="AJ6">
        <f t="shared" si="3"/>
        <v>4</v>
      </c>
      <c r="AK6" t="e">
        <f t="shared" si="4"/>
        <v>#VALUE!</v>
      </c>
      <c r="AL6" t="str">
        <f t="shared" si="5"/>
        <v>2016</v>
      </c>
      <c r="AN6" t="s">
        <v>11102</v>
      </c>
      <c r="AP6" t="s">
        <v>7938</v>
      </c>
      <c r="AQ6" t="s">
        <v>7937</v>
      </c>
      <c r="AR6">
        <v>957.57749999999999</v>
      </c>
      <c r="AS6">
        <v>957.57749999999999</v>
      </c>
      <c r="AT6" t="s">
        <v>11148</v>
      </c>
      <c r="AV6" t="s">
        <v>17</v>
      </c>
      <c r="AW6" t="s">
        <v>11157</v>
      </c>
      <c r="AX6" t="s">
        <v>11158</v>
      </c>
      <c r="AY6" t="s">
        <v>11159</v>
      </c>
      <c r="BA6" t="s">
        <v>17</v>
      </c>
      <c r="BD6" t="s">
        <v>7938</v>
      </c>
      <c r="BE6" t="s">
        <v>11209</v>
      </c>
      <c r="BF6">
        <v>2016</v>
      </c>
      <c r="BG6">
        <v>138688</v>
      </c>
      <c r="BI6" t="s">
        <v>11214</v>
      </c>
      <c r="BK6" t="s">
        <v>11157</v>
      </c>
      <c r="BL6" t="s">
        <v>11158</v>
      </c>
      <c r="BN6" t="str">
        <f t="shared" si="7"/>
        <v>Darrin Van</v>
      </c>
      <c r="BQ6" t="str">
        <f t="shared" si="8"/>
        <v>Darrin Van</v>
      </c>
      <c r="BS6" t="s">
        <v>11225</v>
      </c>
      <c r="BU6" t="s">
        <v>11231</v>
      </c>
      <c r="BW6" t="s">
        <v>4115</v>
      </c>
      <c r="BX6" t="s">
        <v>22</v>
      </c>
      <c r="BZ6" t="s">
        <v>4115</v>
      </c>
      <c r="CA6" t="s">
        <v>22</v>
      </c>
      <c r="CC6" t="s">
        <v>11243</v>
      </c>
    </row>
    <row r="7" spans="1:81" x14ac:dyDescent="0.25">
      <c r="A7" t="s">
        <v>6900</v>
      </c>
      <c r="B7" t="s">
        <v>26</v>
      </c>
      <c r="C7">
        <v>957.57749999999999</v>
      </c>
      <c r="E7" t="s">
        <v>5932</v>
      </c>
      <c r="F7" t="s">
        <v>32</v>
      </c>
      <c r="G7">
        <v>48.86</v>
      </c>
      <c r="I7">
        <v>48.86</v>
      </c>
      <c r="J7">
        <f t="shared" si="0"/>
        <v>48.86</v>
      </c>
      <c r="L7" t="s">
        <v>6900</v>
      </c>
      <c r="M7" t="s">
        <v>26</v>
      </c>
      <c r="N7">
        <v>957.57749999999999</v>
      </c>
      <c r="P7" t="s">
        <v>6900</v>
      </c>
      <c r="Q7" t="s">
        <v>26</v>
      </c>
      <c r="R7">
        <v>957.57749999999999</v>
      </c>
      <c r="T7" t="s">
        <v>26</v>
      </c>
      <c r="U7" t="s">
        <v>443</v>
      </c>
      <c r="V7" t="s">
        <v>6900</v>
      </c>
      <c r="X7" t="str">
        <v>SEAN O'DONNELL</v>
      </c>
      <c r="Y7" t="str">
        <v>Sean O'Donnell</v>
      </c>
      <c r="Z7" t="str">
        <v>sean o'donnell</v>
      </c>
      <c r="AA7" t="str">
        <v>Sean O'Donnell</v>
      </c>
      <c r="AB7">
        <v>14</v>
      </c>
      <c r="AC7" t="str">
        <v>US</v>
      </c>
      <c r="AD7" t="str">
        <v>108966</v>
      </c>
      <c r="AE7" t="str">
        <v>2015</v>
      </c>
      <c r="AN7" t="s">
        <v>11103</v>
      </c>
      <c r="AQ7" t="s">
        <v>11142</v>
      </c>
      <c r="AR7">
        <v>48.86</v>
      </c>
      <c r="AS7">
        <v>48.86</v>
      </c>
      <c r="AT7" t="s">
        <v>11149</v>
      </c>
      <c r="AV7" t="s">
        <v>26</v>
      </c>
      <c r="AW7" t="s">
        <v>11160</v>
      </c>
      <c r="AX7" t="s">
        <v>11161</v>
      </c>
      <c r="BA7" t="s">
        <v>11205</v>
      </c>
      <c r="BB7" t="s">
        <v>11206</v>
      </c>
      <c r="BD7" t="s">
        <v>6900</v>
      </c>
      <c r="BE7" t="s">
        <v>11210</v>
      </c>
      <c r="BF7">
        <v>2015</v>
      </c>
      <c r="BG7">
        <v>108966</v>
      </c>
      <c r="BI7" t="s">
        <v>11215</v>
      </c>
      <c r="BK7" t="s">
        <v>11160</v>
      </c>
      <c r="BL7" t="s">
        <v>11161</v>
      </c>
      <c r="BN7" t="str">
        <f t="shared" si="7"/>
        <v>Sean O'Donnell</v>
      </c>
      <c r="BQ7" t="str">
        <f t="shared" si="8"/>
        <v>Sean O'Donnell</v>
      </c>
      <c r="BS7" t="s">
        <v>11226</v>
      </c>
      <c r="BU7" t="s">
        <v>11232</v>
      </c>
      <c r="BW7" t="s">
        <v>4113</v>
      </c>
      <c r="BX7" t="s">
        <v>11239</v>
      </c>
      <c r="BZ7" t="s">
        <v>4113</v>
      </c>
      <c r="CA7" t="s">
        <v>11239</v>
      </c>
      <c r="CC7" t="s">
        <v>11244</v>
      </c>
    </row>
    <row r="8" spans="1:81" x14ac:dyDescent="0.25">
      <c r="A8" t="s">
        <v>6900</v>
      </c>
      <c r="B8" t="s">
        <v>26</v>
      </c>
      <c r="C8">
        <v>22.368000000000002</v>
      </c>
      <c r="E8" t="s">
        <v>9247</v>
      </c>
      <c r="F8" t="s">
        <v>42</v>
      </c>
      <c r="G8">
        <v>15.552000000000003</v>
      </c>
      <c r="I8">
        <v>15.552000000000003</v>
      </c>
      <c r="J8">
        <f t="shared" si="0"/>
        <v>15.552000000000003</v>
      </c>
      <c r="L8" t="s">
        <v>6900</v>
      </c>
      <c r="M8" t="s">
        <v>26</v>
      </c>
      <c r="N8">
        <v>22.368000000000002</v>
      </c>
      <c r="P8" t="s">
        <v>6900</v>
      </c>
      <c r="Q8" t="s">
        <v>26</v>
      </c>
      <c r="R8">
        <v>22.368000000000002</v>
      </c>
      <c r="T8" t="s">
        <v>26</v>
      </c>
      <c r="U8" t="s">
        <v>2119</v>
      </c>
      <c r="V8" t="s">
        <v>6900</v>
      </c>
      <c r="X8" t="str">
        <v>SEAN O'DONNELL</v>
      </c>
      <c r="Y8" t="str">
        <v>Sean O'Donnell</v>
      </c>
      <c r="Z8" t="str">
        <v>sean o'donnell</v>
      </c>
      <c r="AA8" t="str">
        <v>Sean O'Donnell</v>
      </c>
      <c r="AB8">
        <v>14</v>
      </c>
      <c r="AC8" t="str">
        <v>US</v>
      </c>
      <c r="AD8" t="str">
        <v>108966</v>
      </c>
      <c r="AE8" t="str">
        <v>2015</v>
      </c>
      <c r="AN8" t="s">
        <v>11104</v>
      </c>
      <c r="AQ8" t="s">
        <v>11142</v>
      </c>
      <c r="AR8">
        <v>15.552000000000003</v>
      </c>
      <c r="AS8">
        <v>15.552000000000003</v>
      </c>
      <c r="AV8" t="s">
        <v>26</v>
      </c>
      <c r="AW8" t="s">
        <v>11160</v>
      </c>
      <c r="AX8" t="s">
        <v>11161</v>
      </c>
      <c r="BA8" t="s">
        <v>11205</v>
      </c>
      <c r="BB8" t="s">
        <v>11206</v>
      </c>
      <c r="BD8" t="s">
        <v>6900</v>
      </c>
      <c r="BE8" t="s">
        <v>11210</v>
      </c>
      <c r="BF8">
        <v>2015</v>
      </c>
      <c r="BG8">
        <v>108966</v>
      </c>
      <c r="BK8" t="s">
        <v>11160</v>
      </c>
      <c r="BL8" t="s">
        <v>11161</v>
      </c>
      <c r="BN8" t="str">
        <f t="shared" si="7"/>
        <v>Sean O'Donnell</v>
      </c>
      <c r="BQ8" t="str">
        <f t="shared" si="8"/>
        <v>Sean O'Donnell</v>
      </c>
      <c r="BS8" t="s">
        <v>11227</v>
      </c>
      <c r="BU8" t="s">
        <v>11233</v>
      </c>
      <c r="BW8" t="s">
        <v>4115</v>
      </c>
      <c r="BX8" t="s">
        <v>22</v>
      </c>
      <c r="BZ8" t="s">
        <v>4115</v>
      </c>
      <c r="CA8" t="s">
        <v>22</v>
      </c>
    </row>
    <row r="9" spans="1:81" x14ac:dyDescent="0.25">
      <c r="A9" t="s">
        <v>5932</v>
      </c>
      <c r="B9" t="s">
        <v>32</v>
      </c>
      <c r="C9">
        <v>48.86</v>
      </c>
      <c r="E9" t="s">
        <v>7939</v>
      </c>
      <c r="F9" t="s">
        <v>47</v>
      </c>
      <c r="G9">
        <v>407.97600000000006</v>
      </c>
      <c r="I9" t="e">
        <f>407.976/0</f>
        <v>#DIV/0!</v>
      </c>
      <c r="J9">
        <f t="shared" si="0"/>
        <v>0</v>
      </c>
      <c r="L9" t="s">
        <v>5932</v>
      </c>
      <c r="M9" t="s">
        <v>32</v>
      </c>
      <c r="N9">
        <v>48.86</v>
      </c>
      <c r="P9" t="s">
        <v>5932</v>
      </c>
      <c r="Q9" t="s">
        <v>32</v>
      </c>
      <c r="R9">
        <v>48.86</v>
      </c>
      <c r="T9" t="s">
        <v>32</v>
      </c>
      <c r="U9" t="s">
        <v>2470</v>
      </c>
      <c r="V9" t="s">
        <v>5932</v>
      </c>
      <c r="X9" t="str">
        <v>BROSINA HOFFMAN</v>
      </c>
      <c r="Y9" t="str">
        <v>Brosina Hoffman</v>
      </c>
      <c r="Z9" t="str">
        <v>brosina hoffman</v>
      </c>
      <c r="AA9" t="str">
        <v>Brosina Hoffman</v>
      </c>
      <c r="AB9">
        <v>15</v>
      </c>
      <c r="AC9" t="str">
        <v>CA</v>
      </c>
      <c r="AD9" t="str">
        <v>115812</v>
      </c>
      <c r="AE9" t="str">
        <v>2014</v>
      </c>
      <c r="AQ9" t="s">
        <v>7938</v>
      </c>
      <c r="AR9" t="e">
        <f>407.976/0</f>
        <v>#DIV/0!</v>
      </c>
      <c r="AS9" t="e">
        <f>407.976/0</f>
        <v>#DIV/0!</v>
      </c>
      <c r="AV9" t="s">
        <v>32</v>
      </c>
      <c r="AW9" t="s">
        <v>11162</v>
      </c>
      <c r="AX9" t="s">
        <v>11163</v>
      </c>
      <c r="BA9" t="s">
        <v>32</v>
      </c>
      <c r="BD9" t="s">
        <v>5932</v>
      </c>
      <c r="BE9" t="s">
        <v>11209</v>
      </c>
      <c r="BF9">
        <v>2014</v>
      </c>
      <c r="BG9">
        <v>115812</v>
      </c>
      <c r="BK9" t="s">
        <v>11162</v>
      </c>
      <c r="BL9" t="s">
        <v>11163</v>
      </c>
      <c r="BN9" t="str">
        <f t="shared" si="7"/>
        <v>Brosina Hoffman</v>
      </c>
      <c r="BQ9" t="str">
        <f t="shared" si="8"/>
        <v>Brosina Hoffman</v>
      </c>
      <c r="BU9" t="s">
        <v>11234</v>
      </c>
      <c r="BW9" t="s">
        <v>4113</v>
      </c>
      <c r="BX9" t="s">
        <v>11239</v>
      </c>
      <c r="BZ9" t="s">
        <v>4113</v>
      </c>
      <c r="CA9" t="s">
        <v>11239</v>
      </c>
    </row>
    <row r="10" spans="1:81" x14ac:dyDescent="0.25">
      <c r="A10" t="s">
        <v>5932</v>
      </c>
      <c r="B10" t="s">
        <v>32</v>
      </c>
      <c r="C10">
        <v>7.28</v>
      </c>
      <c r="E10" t="s">
        <v>6901</v>
      </c>
      <c r="F10" t="s">
        <v>51</v>
      </c>
      <c r="G10">
        <v>68.809999999999988</v>
      </c>
      <c r="I10">
        <v>68.809999999999988</v>
      </c>
      <c r="J10">
        <f t="shared" si="0"/>
        <v>68.809999999999988</v>
      </c>
      <c r="L10" t="s">
        <v>5932</v>
      </c>
      <c r="M10" t="s">
        <v>32</v>
      </c>
      <c r="N10">
        <v>7.28</v>
      </c>
      <c r="P10" t="s">
        <v>5932</v>
      </c>
      <c r="Q10" t="s">
        <v>32</v>
      </c>
      <c r="R10">
        <v>7.28</v>
      </c>
      <c r="T10" t="s">
        <v>32</v>
      </c>
      <c r="U10" t="s">
        <v>2168</v>
      </c>
      <c r="V10" t="s">
        <v>5932</v>
      </c>
      <c r="X10" t="str">
        <v>BROSINA HOFFMAN</v>
      </c>
      <c r="Y10" t="str">
        <v>Brosina Hoffman</v>
      </c>
      <c r="Z10" t="str">
        <v>brosina hoffman</v>
      </c>
      <c r="AA10" t="str">
        <v>Brosina Hoffman</v>
      </c>
      <c r="AB10">
        <v>15</v>
      </c>
      <c r="AC10" t="str">
        <v>CA</v>
      </c>
      <c r="AD10" t="str">
        <v>115812</v>
      </c>
      <c r="AE10" t="str">
        <v>2014</v>
      </c>
      <c r="AR10">
        <v>68.809999999999988</v>
      </c>
      <c r="AS10">
        <v>68.809999999999988</v>
      </c>
      <c r="AV10" t="s">
        <v>32</v>
      </c>
      <c r="AW10" t="s">
        <v>11162</v>
      </c>
      <c r="AX10" t="s">
        <v>11163</v>
      </c>
      <c r="BA10" t="s">
        <v>32</v>
      </c>
      <c r="BD10" t="s">
        <v>5932</v>
      </c>
      <c r="BE10" t="s">
        <v>11209</v>
      </c>
      <c r="BF10">
        <v>2014</v>
      </c>
      <c r="BG10">
        <v>115812</v>
      </c>
      <c r="BK10" t="s">
        <v>11162</v>
      </c>
      <c r="BL10" t="s">
        <v>11163</v>
      </c>
      <c r="BN10" t="str">
        <f t="shared" si="7"/>
        <v>Brosina Hoffman</v>
      </c>
      <c r="BQ10" t="str">
        <f t="shared" si="8"/>
        <v>Brosina Hoffman</v>
      </c>
      <c r="BU10" t="s">
        <v>11235</v>
      </c>
      <c r="BW10" t="s">
        <v>4115</v>
      </c>
      <c r="BX10" t="s">
        <v>22</v>
      </c>
      <c r="BZ10" t="s">
        <v>4115</v>
      </c>
      <c r="CA10" t="s">
        <v>22</v>
      </c>
    </row>
    <row r="11" spans="1:81" x14ac:dyDescent="0.25">
      <c r="A11" t="s">
        <v>5932</v>
      </c>
      <c r="B11" t="s">
        <v>32</v>
      </c>
      <c r="C11">
        <v>907.15200000000004</v>
      </c>
      <c r="E11" t="s">
        <v>5933</v>
      </c>
      <c r="F11" t="s">
        <v>58</v>
      </c>
      <c r="G11">
        <v>665.88</v>
      </c>
      <c r="I11" t="e">
        <f>665.88/0</f>
        <v>#DIV/0!</v>
      </c>
      <c r="J11">
        <f t="shared" si="0"/>
        <v>0</v>
      </c>
      <c r="L11" t="s">
        <v>5932</v>
      </c>
      <c r="M11" t="s">
        <v>32</v>
      </c>
      <c r="N11">
        <v>907.15200000000004</v>
      </c>
      <c r="P11" t="s">
        <v>5932</v>
      </c>
      <c r="Q11" t="s">
        <v>32</v>
      </c>
      <c r="R11">
        <v>907.15200000000004</v>
      </c>
      <c r="T11" t="s">
        <v>32</v>
      </c>
      <c r="U11" t="s">
        <v>1161</v>
      </c>
      <c r="V11" t="s">
        <v>5932</v>
      </c>
      <c r="X11" t="str">
        <v>BROSINA HOFFMAN</v>
      </c>
      <c r="Y11" t="str">
        <v>Brosina Hoffman</v>
      </c>
      <c r="Z11" t="str">
        <v>brosina hoffman</v>
      </c>
      <c r="AA11" t="str">
        <v>Brosina Hoffman</v>
      </c>
      <c r="AB11">
        <v>15</v>
      </c>
      <c r="AC11" t="str">
        <v>CA</v>
      </c>
      <c r="AD11" t="str">
        <v>115812</v>
      </c>
      <c r="AE11" t="str">
        <v>2014</v>
      </c>
      <c r="AR11" t="e">
        <f>665.88/0</f>
        <v>#DIV/0!</v>
      </c>
      <c r="AS11" t="e">
        <f>665.88/0</f>
        <v>#DIV/0!</v>
      </c>
      <c r="AV11" t="s">
        <v>32</v>
      </c>
      <c r="AW11" t="s">
        <v>11162</v>
      </c>
      <c r="AX11" t="s">
        <v>11163</v>
      </c>
      <c r="BA11" t="s">
        <v>32</v>
      </c>
      <c r="BD11" t="s">
        <v>5932</v>
      </c>
      <c r="BE11" t="s">
        <v>11209</v>
      </c>
      <c r="BF11">
        <v>2014</v>
      </c>
      <c r="BG11">
        <v>115812</v>
      </c>
      <c r="BK11" t="s">
        <v>11162</v>
      </c>
      <c r="BL11" t="s">
        <v>11163</v>
      </c>
      <c r="BN11" t="str">
        <f t="shared" si="7"/>
        <v>Brosina Hoffman</v>
      </c>
      <c r="BQ11" t="str">
        <f t="shared" si="8"/>
        <v>Brosina Hoffman</v>
      </c>
      <c r="BW11" t="s">
        <v>4120</v>
      </c>
      <c r="BX11" t="s">
        <v>35</v>
      </c>
      <c r="BZ11" t="s">
        <v>4120</v>
      </c>
      <c r="CA11" t="s">
        <v>35</v>
      </c>
    </row>
    <row r="12" spans="1:81" x14ac:dyDescent="0.25">
      <c r="A12" t="s">
        <v>5932</v>
      </c>
      <c r="B12" t="s">
        <v>32</v>
      </c>
      <c r="C12">
        <v>18.504000000000001</v>
      </c>
      <c r="E12" t="s">
        <v>5934</v>
      </c>
      <c r="F12" t="s">
        <v>62</v>
      </c>
      <c r="G12">
        <v>55.5</v>
      </c>
      <c r="I12">
        <v>55.5</v>
      </c>
      <c r="J12">
        <f t="shared" si="0"/>
        <v>55.5</v>
      </c>
      <c r="L12" t="s">
        <v>5932</v>
      </c>
      <c r="M12" t="s">
        <v>32</v>
      </c>
      <c r="N12">
        <v>18.504000000000001</v>
      </c>
      <c r="P12" t="s">
        <v>5932</v>
      </c>
      <c r="Q12" t="s">
        <v>32</v>
      </c>
      <c r="R12">
        <v>18.504000000000001</v>
      </c>
      <c r="T12" t="s">
        <v>32</v>
      </c>
      <c r="U12" t="s">
        <v>57</v>
      </c>
      <c r="V12" t="s">
        <v>5932</v>
      </c>
      <c r="X12" t="str">
        <v>BROSINA HOFFMAN</v>
      </c>
      <c r="Y12" t="str">
        <v>Brosina Hoffman</v>
      </c>
      <c r="Z12" t="str">
        <v>brosina hoffman</v>
      </c>
      <c r="AA12" t="str">
        <v>Brosina Hoffman</v>
      </c>
      <c r="AB12">
        <v>15</v>
      </c>
      <c r="AC12" t="str">
        <v>CA</v>
      </c>
      <c r="AD12" t="str">
        <v>115812</v>
      </c>
      <c r="AE12" t="str">
        <v>2014</v>
      </c>
      <c r="AR12">
        <v>55.5</v>
      </c>
      <c r="AS12">
        <v>55.5</v>
      </c>
      <c r="AV12" t="s">
        <v>32</v>
      </c>
      <c r="AW12" t="s">
        <v>11162</v>
      </c>
      <c r="AX12" t="s">
        <v>11163</v>
      </c>
      <c r="BA12" t="s">
        <v>32</v>
      </c>
      <c r="BD12" t="s">
        <v>5932</v>
      </c>
      <c r="BE12" t="s">
        <v>11209</v>
      </c>
      <c r="BF12">
        <v>2014</v>
      </c>
      <c r="BG12">
        <v>115812</v>
      </c>
      <c r="BK12" t="s">
        <v>11162</v>
      </c>
      <c r="BL12" t="s">
        <v>11163</v>
      </c>
      <c r="BN12" t="str">
        <f t="shared" si="7"/>
        <v>Brosina Hoffman</v>
      </c>
      <c r="BQ12" t="str">
        <f t="shared" si="8"/>
        <v>Brosina Hoffman</v>
      </c>
      <c r="BW12" t="s">
        <v>4115</v>
      </c>
      <c r="BX12" t="s">
        <v>22</v>
      </c>
      <c r="BZ12" t="s">
        <v>4115</v>
      </c>
      <c r="CA12" t="s">
        <v>22</v>
      </c>
    </row>
    <row r="13" spans="1:81" x14ac:dyDescent="0.25">
      <c r="A13" t="s">
        <v>5932</v>
      </c>
      <c r="B13" t="s">
        <v>32</v>
      </c>
      <c r="C13">
        <v>114.9</v>
      </c>
      <c r="E13" t="s">
        <v>5935</v>
      </c>
      <c r="F13" t="s">
        <v>66</v>
      </c>
      <c r="G13">
        <v>8.56</v>
      </c>
      <c r="I13">
        <v>8.56</v>
      </c>
      <c r="J13">
        <f t="shared" si="0"/>
        <v>8.56</v>
      </c>
      <c r="L13" t="s">
        <v>5932</v>
      </c>
      <c r="M13" t="s">
        <v>32</v>
      </c>
      <c r="N13">
        <v>114.9</v>
      </c>
      <c r="P13" t="s">
        <v>5932</v>
      </c>
      <c r="Q13" t="s">
        <v>32</v>
      </c>
      <c r="R13">
        <v>114.9</v>
      </c>
      <c r="T13" t="s">
        <v>32</v>
      </c>
      <c r="U13" t="s">
        <v>976</v>
      </c>
      <c r="V13" t="s">
        <v>5932</v>
      </c>
      <c r="X13" t="str">
        <v>BROSINA HOFFMAN</v>
      </c>
      <c r="Y13" t="str">
        <v>Brosina Hoffman</v>
      </c>
      <c r="Z13" t="str">
        <v>brosina hoffman</v>
      </c>
      <c r="AA13" t="str">
        <v>Brosina Hoffman</v>
      </c>
      <c r="AB13">
        <v>15</v>
      </c>
      <c r="AC13" t="str">
        <v>CA</v>
      </c>
      <c r="AD13" t="str">
        <v>115812</v>
      </c>
      <c r="AE13" t="str">
        <v>2014</v>
      </c>
      <c r="AR13">
        <v>8.56</v>
      </c>
      <c r="AS13">
        <v>8.56</v>
      </c>
      <c r="AV13" t="s">
        <v>32</v>
      </c>
      <c r="AW13" t="s">
        <v>11162</v>
      </c>
      <c r="AX13" t="s">
        <v>11163</v>
      </c>
      <c r="BA13" t="s">
        <v>32</v>
      </c>
      <c r="BD13" t="s">
        <v>5932</v>
      </c>
      <c r="BE13" t="s">
        <v>11209</v>
      </c>
      <c r="BF13">
        <v>2014</v>
      </c>
      <c r="BG13">
        <v>115812</v>
      </c>
      <c r="BK13" t="s">
        <v>11162</v>
      </c>
      <c r="BL13" t="s">
        <v>11163</v>
      </c>
      <c r="BN13" t="str">
        <f t="shared" si="7"/>
        <v>Brosina Hoffman</v>
      </c>
      <c r="BQ13" t="str">
        <f t="shared" si="8"/>
        <v>Brosina Hoffman</v>
      </c>
      <c r="BW13" t="s">
        <v>4115</v>
      </c>
      <c r="BX13" t="s">
        <v>22</v>
      </c>
      <c r="BZ13" t="s">
        <v>4115</v>
      </c>
      <c r="CA13" t="s">
        <v>22</v>
      </c>
    </row>
    <row r="14" spans="1:81" x14ac:dyDescent="0.25">
      <c r="A14" t="s">
        <v>5932</v>
      </c>
      <c r="B14" t="s">
        <v>32</v>
      </c>
      <c r="C14">
        <v>1706.1840000000002</v>
      </c>
      <c r="E14" t="s">
        <v>7940</v>
      </c>
      <c r="F14" t="s">
        <v>71</v>
      </c>
      <c r="G14">
        <v>19.459999999999997</v>
      </c>
      <c r="I14">
        <v>19.459999999999997</v>
      </c>
      <c r="J14">
        <f t="shared" si="0"/>
        <v>19.459999999999997</v>
      </c>
      <c r="L14" t="s">
        <v>5932</v>
      </c>
      <c r="M14" t="s">
        <v>32</v>
      </c>
      <c r="N14">
        <v>1706.1840000000002</v>
      </c>
      <c r="P14" t="s">
        <v>5932</v>
      </c>
      <c r="Q14" t="s">
        <v>32</v>
      </c>
      <c r="R14">
        <v>1706.1840000000002</v>
      </c>
      <c r="T14" t="s">
        <v>32</v>
      </c>
      <c r="U14" t="s">
        <v>1686</v>
      </c>
      <c r="V14" t="s">
        <v>5932</v>
      </c>
      <c r="X14" t="str">
        <v>BROSINA HOFFMAN</v>
      </c>
      <c r="Y14" t="str">
        <v>Brosina Hoffman</v>
      </c>
      <c r="Z14" t="str">
        <v>brosina hoffman</v>
      </c>
      <c r="AA14" t="str">
        <v>Brosina Hoffman</v>
      </c>
      <c r="AB14">
        <v>15</v>
      </c>
      <c r="AC14" t="str">
        <v>CA</v>
      </c>
      <c r="AD14" t="str">
        <v>115812</v>
      </c>
      <c r="AE14" t="str">
        <v>2014</v>
      </c>
      <c r="AR14">
        <v>19.459999999999997</v>
      </c>
      <c r="AS14">
        <v>19.459999999999997</v>
      </c>
      <c r="AV14" t="s">
        <v>32</v>
      </c>
      <c r="AW14" t="s">
        <v>11162</v>
      </c>
      <c r="AX14" t="s">
        <v>11163</v>
      </c>
      <c r="BA14" t="s">
        <v>32</v>
      </c>
      <c r="BD14" t="s">
        <v>5932</v>
      </c>
      <c r="BE14" t="s">
        <v>11209</v>
      </c>
      <c r="BF14">
        <v>2014</v>
      </c>
      <c r="BG14">
        <v>115812</v>
      </c>
      <c r="BK14" t="s">
        <v>11162</v>
      </c>
      <c r="BL14" t="s">
        <v>11163</v>
      </c>
      <c r="BN14" t="str">
        <f t="shared" si="7"/>
        <v>Brosina Hoffman</v>
      </c>
      <c r="BQ14" t="str">
        <f t="shared" si="8"/>
        <v>Brosina Hoffman</v>
      </c>
      <c r="BW14" t="s">
        <v>4113</v>
      </c>
      <c r="BX14" t="s">
        <v>11239</v>
      </c>
      <c r="BZ14" t="s">
        <v>4113</v>
      </c>
      <c r="CA14" t="s">
        <v>11239</v>
      </c>
    </row>
    <row r="15" spans="1:81" x14ac:dyDescent="0.25">
      <c r="A15" t="s">
        <v>5932</v>
      </c>
      <c r="B15" t="s">
        <v>32</v>
      </c>
      <c r="C15">
        <v>911.42399999999998</v>
      </c>
      <c r="E15" t="s">
        <v>9248</v>
      </c>
      <c r="F15" t="s">
        <v>76</v>
      </c>
      <c r="G15">
        <v>71.371999999999986</v>
      </c>
      <c r="I15" t="e">
        <f>71.372/0</f>
        <v>#DIV/0!</v>
      </c>
      <c r="J15">
        <f t="shared" si="0"/>
        <v>0</v>
      </c>
      <c r="L15" t="s">
        <v>5932</v>
      </c>
      <c r="M15" t="s">
        <v>32</v>
      </c>
      <c r="N15">
        <v>911.42399999999998</v>
      </c>
      <c r="P15" t="s">
        <v>5932</v>
      </c>
      <c r="Q15" t="s">
        <v>32</v>
      </c>
      <c r="R15">
        <v>911.42399999999998</v>
      </c>
      <c r="T15" t="s">
        <v>32</v>
      </c>
      <c r="U15" t="s">
        <v>2202</v>
      </c>
      <c r="V15" t="s">
        <v>5932</v>
      </c>
      <c r="X15" t="str">
        <v>BROSINA HOFFMAN</v>
      </c>
      <c r="Y15" t="str">
        <v>Brosina Hoffman</v>
      </c>
      <c r="Z15" t="str">
        <v>brosina hoffman</v>
      </c>
      <c r="AA15" t="str">
        <v>Brosina Hoffman</v>
      </c>
      <c r="AB15">
        <v>15</v>
      </c>
      <c r="AC15" t="str">
        <v>CA</v>
      </c>
      <c r="AD15" t="str">
        <v>115812</v>
      </c>
      <c r="AE15" t="str">
        <v>2014</v>
      </c>
      <c r="AR15" t="e">
        <f>71.372/0</f>
        <v>#DIV/0!</v>
      </c>
      <c r="AS15" t="e">
        <f>71.372/0</f>
        <v>#DIV/0!</v>
      </c>
      <c r="AV15" t="s">
        <v>32</v>
      </c>
      <c r="AW15" t="s">
        <v>11162</v>
      </c>
      <c r="AX15" t="s">
        <v>11163</v>
      </c>
      <c r="BA15" t="s">
        <v>32</v>
      </c>
      <c r="BD15" t="s">
        <v>5932</v>
      </c>
      <c r="BE15" t="s">
        <v>11209</v>
      </c>
      <c r="BF15">
        <v>2014</v>
      </c>
      <c r="BG15">
        <v>115812</v>
      </c>
      <c r="BK15" t="s">
        <v>11162</v>
      </c>
      <c r="BL15" t="s">
        <v>11163</v>
      </c>
      <c r="BN15" t="str">
        <f t="shared" si="7"/>
        <v>Brosina Hoffman</v>
      </c>
      <c r="BQ15" t="str">
        <f t="shared" si="8"/>
        <v>Brosina Hoffman</v>
      </c>
      <c r="BW15" t="s">
        <v>4120</v>
      </c>
      <c r="BX15" t="s">
        <v>35</v>
      </c>
      <c r="BZ15" t="s">
        <v>4120</v>
      </c>
      <c r="CA15" t="s">
        <v>35</v>
      </c>
    </row>
    <row r="16" spans="1:81" x14ac:dyDescent="0.25">
      <c r="A16" t="s">
        <v>9247</v>
      </c>
      <c r="B16" t="s">
        <v>42</v>
      </c>
      <c r="C16">
        <v>15.552000000000003</v>
      </c>
      <c r="E16" t="s">
        <v>6902</v>
      </c>
      <c r="F16" t="s">
        <v>81</v>
      </c>
      <c r="G16">
        <v>1044.6299999999999</v>
      </c>
      <c r="I16">
        <v>1044.6299999999999</v>
      </c>
      <c r="J16">
        <f t="shared" si="0"/>
        <v>1044.6299999999999</v>
      </c>
      <c r="L16" t="s">
        <v>9247</v>
      </c>
      <c r="M16" t="s">
        <v>42</v>
      </c>
      <c r="N16">
        <v>15.552000000000003</v>
      </c>
      <c r="P16" t="s">
        <v>9247</v>
      </c>
      <c r="Q16" t="s">
        <v>42</v>
      </c>
      <c r="R16">
        <v>15.552000000000003</v>
      </c>
      <c r="T16" t="s">
        <v>42</v>
      </c>
      <c r="U16" t="s">
        <v>1054</v>
      </c>
      <c r="V16" t="s">
        <v>9247</v>
      </c>
      <c r="X16" t="str">
        <v>ANDREW ALLEN</v>
      </c>
      <c r="Y16" t="str">
        <v>Andrew Allen</v>
      </c>
      <c r="Z16" t="str">
        <v>andrew allen</v>
      </c>
      <c r="AA16" t="str">
        <v>Andrew Allen</v>
      </c>
      <c r="AB16">
        <v>12</v>
      </c>
      <c r="AC16" t="str">
        <v>CA</v>
      </c>
      <c r="AD16" t="str">
        <v>114412</v>
      </c>
      <c r="AE16" t="str">
        <v>2017</v>
      </c>
      <c r="AV16" t="s">
        <v>42</v>
      </c>
      <c r="AW16" t="s">
        <v>11164</v>
      </c>
      <c r="AX16" t="s">
        <v>1817</v>
      </c>
      <c r="BA16" t="s">
        <v>42</v>
      </c>
      <c r="BD16" t="s">
        <v>9247</v>
      </c>
      <c r="BE16" t="s">
        <v>11209</v>
      </c>
      <c r="BF16">
        <v>2017</v>
      </c>
      <c r="BG16">
        <v>114412</v>
      </c>
      <c r="BK16" t="s">
        <v>11164</v>
      </c>
      <c r="BL16" t="s">
        <v>1817</v>
      </c>
      <c r="BN16" t="str">
        <f t="shared" si="7"/>
        <v>Andrew Allen</v>
      </c>
      <c r="BQ16" t="str">
        <f t="shared" si="8"/>
        <v>Andrew Allen</v>
      </c>
      <c r="BW16" t="s">
        <v>4115</v>
      </c>
      <c r="BX16" t="s">
        <v>22</v>
      </c>
      <c r="BZ16" t="s">
        <v>4115</v>
      </c>
      <c r="CA16" t="s">
        <v>22</v>
      </c>
    </row>
    <row r="17" spans="1:79" x14ac:dyDescent="0.25">
      <c r="A17" t="s">
        <v>7939</v>
      </c>
      <c r="B17" t="s">
        <v>47</v>
      </c>
      <c r="C17">
        <v>407.97600000000006</v>
      </c>
      <c r="E17" t="s">
        <v>7941</v>
      </c>
      <c r="F17" t="s">
        <v>83</v>
      </c>
      <c r="G17">
        <v>11.648000000000001</v>
      </c>
      <c r="I17">
        <v>11.648000000000001</v>
      </c>
      <c r="J17">
        <f t="shared" si="0"/>
        <v>11.648000000000001</v>
      </c>
      <c r="L17" t="s">
        <v>7939</v>
      </c>
      <c r="M17" t="s">
        <v>47</v>
      </c>
      <c r="N17">
        <v>407.97600000000006</v>
      </c>
      <c r="P17" t="s">
        <v>7939</v>
      </c>
      <c r="Q17" t="s">
        <v>47</v>
      </c>
      <c r="R17">
        <v>407.97600000000006</v>
      </c>
      <c r="T17" t="s">
        <v>47</v>
      </c>
      <c r="U17" t="s">
        <v>258</v>
      </c>
      <c r="V17" t="s">
        <v>7939</v>
      </c>
      <c r="X17" t="str">
        <v>IRENE MADDOX</v>
      </c>
      <c r="Y17" t="str">
        <v>Irene Maddox</v>
      </c>
      <c r="Z17" t="str">
        <v>irene maddox</v>
      </c>
      <c r="AA17" t="str">
        <v>Irene Maddox</v>
      </c>
      <c r="AB17">
        <v>12</v>
      </c>
      <c r="AC17" t="str">
        <v>CA</v>
      </c>
      <c r="AD17" t="str">
        <v>161389</v>
      </c>
      <c r="AE17" t="str">
        <v>2016</v>
      </c>
      <c r="AV17" t="s">
        <v>47</v>
      </c>
      <c r="AW17" t="s">
        <v>11165</v>
      </c>
      <c r="AX17" t="s">
        <v>11166</v>
      </c>
      <c r="BA17" t="s">
        <v>47</v>
      </c>
      <c r="BD17" t="s">
        <v>7939</v>
      </c>
      <c r="BE17" t="s">
        <v>11209</v>
      </c>
      <c r="BF17">
        <v>2016</v>
      </c>
      <c r="BG17">
        <v>161389</v>
      </c>
      <c r="BK17" t="s">
        <v>11165</v>
      </c>
      <c r="BL17" t="s">
        <v>11166</v>
      </c>
      <c r="BN17" t="str">
        <f t="shared" si="7"/>
        <v>Irene Maddox</v>
      </c>
      <c r="BQ17" t="str">
        <f t="shared" si="8"/>
        <v>Irene Maddox</v>
      </c>
      <c r="BW17" t="s">
        <v>4115</v>
      </c>
      <c r="BX17" t="s">
        <v>22</v>
      </c>
      <c r="BZ17" t="s">
        <v>4115</v>
      </c>
      <c r="CA17" t="s">
        <v>22</v>
      </c>
    </row>
    <row r="18" spans="1:79" x14ac:dyDescent="0.25">
      <c r="A18" t="s">
        <v>6901</v>
      </c>
      <c r="B18" t="s">
        <v>51</v>
      </c>
      <c r="C18">
        <v>68.809999999999988</v>
      </c>
      <c r="E18" t="s">
        <v>6903</v>
      </c>
      <c r="F18" t="s">
        <v>86</v>
      </c>
      <c r="G18">
        <v>3083.4300000000003</v>
      </c>
      <c r="I18">
        <v>3083.4300000000003</v>
      </c>
      <c r="J18">
        <f t="shared" si="0"/>
        <v>3083.4300000000003</v>
      </c>
      <c r="L18" t="s">
        <v>6901</v>
      </c>
      <c r="M18" t="s">
        <v>51</v>
      </c>
      <c r="N18">
        <v>68.809999999999988</v>
      </c>
      <c r="P18" t="s">
        <v>6901</v>
      </c>
      <c r="Q18" t="s">
        <v>51</v>
      </c>
      <c r="R18">
        <v>68.809999999999988</v>
      </c>
      <c r="T18" t="s">
        <v>51</v>
      </c>
      <c r="U18" t="s">
        <v>1970</v>
      </c>
      <c r="V18" t="s">
        <v>6901</v>
      </c>
      <c r="X18" t="str">
        <v>HAROLD PAWLAN</v>
      </c>
      <c r="Y18" t="str">
        <v>Harold Pawlan</v>
      </c>
      <c r="Z18" t="str">
        <v>harold pawlan</v>
      </c>
      <c r="AA18" t="str">
        <v>Harold Pawlan</v>
      </c>
      <c r="AB18">
        <v>13</v>
      </c>
      <c r="AC18" t="str">
        <v>US</v>
      </c>
      <c r="AD18" t="str">
        <v>118983</v>
      </c>
      <c r="AE18" t="str">
        <v>2015</v>
      </c>
      <c r="AV18" t="s">
        <v>51</v>
      </c>
      <c r="AW18" t="s">
        <v>11167</v>
      </c>
      <c r="AX18" t="s">
        <v>11168</v>
      </c>
      <c r="BA18" t="s">
        <v>51</v>
      </c>
      <c r="BD18" t="s">
        <v>6901</v>
      </c>
      <c r="BE18" t="s">
        <v>11210</v>
      </c>
      <c r="BF18">
        <v>2015</v>
      </c>
      <c r="BG18">
        <v>118983</v>
      </c>
      <c r="BK18" t="s">
        <v>11167</v>
      </c>
      <c r="BL18" t="s">
        <v>11168</v>
      </c>
      <c r="BN18" t="str">
        <f t="shared" si="7"/>
        <v>Harold Pawlan</v>
      </c>
      <c r="BQ18" t="str">
        <f t="shared" si="8"/>
        <v>Harold Pawlan</v>
      </c>
      <c r="BW18" t="s">
        <v>4115</v>
      </c>
      <c r="BX18" t="s">
        <v>22</v>
      </c>
      <c r="BZ18" t="s">
        <v>4115</v>
      </c>
      <c r="CA18" t="s">
        <v>22</v>
      </c>
    </row>
    <row r="19" spans="1:79" x14ac:dyDescent="0.25">
      <c r="A19" t="s">
        <v>6901</v>
      </c>
      <c r="B19" t="s">
        <v>51</v>
      </c>
      <c r="C19">
        <v>2.5439999999999996</v>
      </c>
      <c r="E19" t="s">
        <v>9249</v>
      </c>
      <c r="F19" t="s">
        <v>94</v>
      </c>
      <c r="G19">
        <v>29.472000000000001</v>
      </c>
      <c r="I19" t="e">
        <f>29.472/0</f>
        <v>#DIV/0!</v>
      </c>
      <c r="J19">
        <f t="shared" si="0"/>
        <v>0</v>
      </c>
      <c r="L19" t="s">
        <v>6901</v>
      </c>
      <c r="M19" t="s">
        <v>51</v>
      </c>
      <c r="N19">
        <v>2.5439999999999996</v>
      </c>
      <c r="P19" t="s">
        <v>6901</v>
      </c>
      <c r="Q19" t="s">
        <v>51</v>
      </c>
      <c r="R19">
        <v>2.5439999999999996</v>
      </c>
      <c r="T19" t="s">
        <v>51</v>
      </c>
      <c r="U19" t="s">
        <v>2055</v>
      </c>
      <c r="V19" t="s">
        <v>6901</v>
      </c>
      <c r="X19" t="str">
        <v>HAROLD PAWLAN</v>
      </c>
      <c r="Y19" t="str">
        <v>Harold Pawlan</v>
      </c>
      <c r="Z19" t="str">
        <v>harold pawlan</v>
      </c>
      <c r="AA19" t="str">
        <v>Harold Pawlan</v>
      </c>
      <c r="AB19">
        <v>13</v>
      </c>
      <c r="AC19" t="str">
        <v>US</v>
      </c>
      <c r="AD19" t="str">
        <v>118983</v>
      </c>
      <c r="AE19" t="str">
        <v>2015</v>
      </c>
      <c r="AV19" t="s">
        <v>51</v>
      </c>
      <c r="AW19" t="s">
        <v>11167</v>
      </c>
      <c r="AX19" t="s">
        <v>11168</v>
      </c>
      <c r="BA19" t="s">
        <v>51</v>
      </c>
      <c r="BD19" t="s">
        <v>6901</v>
      </c>
      <c r="BE19" t="s">
        <v>11210</v>
      </c>
      <c r="BF19">
        <v>2015</v>
      </c>
      <c r="BG19">
        <v>118983</v>
      </c>
      <c r="BK19" t="s">
        <v>11167</v>
      </c>
      <c r="BL19" t="s">
        <v>11168</v>
      </c>
      <c r="BN19" t="str">
        <f t="shared" si="7"/>
        <v>Harold Pawlan</v>
      </c>
      <c r="BQ19" t="str">
        <f t="shared" si="8"/>
        <v>Harold Pawlan</v>
      </c>
      <c r="BW19" t="s">
        <v>4115</v>
      </c>
      <c r="BX19" t="s">
        <v>22</v>
      </c>
      <c r="BZ19" t="s">
        <v>4115</v>
      </c>
      <c r="CA19" t="s">
        <v>22</v>
      </c>
    </row>
    <row r="20" spans="1:79" x14ac:dyDescent="0.25">
      <c r="A20" t="s">
        <v>5933</v>
      </c>
      <c r="B20" t="s">
        <v>58</v>
      </c>
      <c r="C20">
        <v>665.88</v>
      </c>
      <c r="E20" t="s">
        <v>7942</v>
      </c>
      <c r="F20" t="s">
        <v>98</v>
      </c>
      <c r="G20">
        <v>1097.5440000000003</v>
      </c>
      <c r="I20">
        <v>1097.5440000000003</v>
      </c>
      <c r="J20">
        <f t="shared" si="0"/>
        <v>1097.5440000000003</v>
      </c>
      <c r="L20" t="s">
        <v>5933</v>
      </c>
      <c r="M20" t="s">
        <v>58</v>
      </c>
      <c r="N20">
        <v>665.88</v>
      </c>
      <c r="P20" t="s">
        <v>5933</v>
      </c>
      <c r="Q20" t="s">
        <v>58</v>
      </c>
      <c r="R20">
        <v>665.88</v>
      </c>
      <c r="T20" t="s">
        <v>58</v>
      </c>
      <c r="U20" t="s">
        <v>839</v>
      </c>
      <c r="V20" t="s">
        <v>5933</v>
      </c>
      <c r="X20" t="str">
        <v>PETE KRIZ</v>
      </c>
      <c r="Y20" t="str">
        <v>Pete Kriz</v>
      </c>
      <c r="Z20" t="str">
        <v>pete kriz</v>
      </c>
      <c r="AA20" t="str">
        <v>Pete Kriz</v>
      </c>
      <c r="AB20">
        <v>9</v>
      </c>
      <c r="AC20" t="str">
        <v>CA</v>
      </c>
      <c r="AD20" t="str">
        <v>105893</v>
      </c>
      <c r="AE20" t="str">
        <v>2014</v>
      </c>
      <c r="AV20" t="s">
        <v>58</v>
      </c>
      <c r="AW20" t="s">
        <v>11169</v>
      </c>
      <c r="AX20" t="s">
        <v>11170</v>
      </c>
      <c r="BA20" t="s">
        <v>58</v>
      </c>
      <c r="BD20" t="s">
        <v>5933</v>
      </c>
      <c r="BE20" t="s">
        <v>11209</v>
      </c>
      <c r="BF20">
        <v>2014</v>
      </c>
      <c r="BG20">
        <v>105893</v>
      </c>
      <c r="BK20" t="s">
        <v>11169</v>
      </c>
      <c r="BL20" t="s">
        <v>11170</v>
      </c>
      <c r="BN20" t="str">
        <f t="shared" si="7"/>
        <v>Pete Kriz</v>
      </c>
      <c r="BQ20" t="str">
        <f t="shared" si="8"/>
        <v>Pete Kriz</v>
      </c>
      <c r="BW20" t="s">
        <v>4115</v>
      </c>
      <c r="BX20" t="s">
        <v>22</v>
      </c>
      <c r="BZ20" t="s">
        <v>4115</v>
      </c>
      <c r="CA20" t="s">
        <v>22</v>
      </c>
    </row>
    <row r="21" spans="1:79" x14ac:dyDescent="0.25">
      <c r="A21" t="s">
        <v>5934</v>
      </c>
      <c r="B21" t="s">
        <v>62</v>
      </c>
      <c r="C21">
        <v>55.5</v>
      </c>
      <c r="E21" t="s">
        <v>6904</v>
      </c>
      <c r="F21" t="s">
        <v>102</v>
      </c>
      <c r="G21">
        <v>113.328</v>
      </c>
      <c r="I21">
        <v>113.328</v>
      </c>
      <c r="J21">
        <f t="shared" si="0"/>
        <v>113.328</v>
      </c>
      <c r="L21" t="s">
        <v>5934</v>
      </c>
      <c r="M21" t="s">
        <v>62</v>
      </c>
      <c r="N21">
        <v>55.5</v>
      </c>
      <c r="P21" t="s">
        <v>5934</v>
      </c>
      <c r="Q21" t="s">
        <v>62</v>
      </c>
      <c r="R21">
        <v>55.5</v>
      </c>
      <c r="T21" t="s">
        <v>62</v>
      </c>
      <c r="U21" t="s">
        <v>1839</v>
      </c>
      <c r="V21" t="s">
        <v>5934</v>
      </c>
      <c r="X21" t="str">
        <v>ALEJANDRO GROVE</v>
      </c>
      <c r="Y21" t="str">
        <v>Alejandro Grove</v>
      </c>
      <c r="Z21" t="str">
        <v>alejandro grove</v>
      </c>
      <c r="AA21" t="str">
        <v>Alejandro Grove</v>
      </c>
      <c r="AB21">
        <v>15</v>
      </c>
      <c r="AC21" t="str">
        <v>CA</v>
      </c>
      <c r="AD21" t="str">
        <v>167164</v>
      </c>
      <c r="AE21" t="str">
        <v>2014</v>
      </c>
      <c r="AV21" t="s">
        <v>62</v>
      </c>
      <c r="AW21" t="s">
        <v>11171</v>
      </c>
      <c r="AX21" t="s">
        <v>11172</v>
      </c>
      <c r="BA21" t="s">
        <v>62</v>
      </c>
      <c r="BD21" t="s">
        <v>5934</v>
      </c>
      <c r="BE21" t="s">
        <v>11209</v>
      </c>
      <c r="BF21">
        <v>2014</v>
      </c>
      <c r="BG21">
        <v>167164</v>
      </c>
      <c r="BK21" t="s">
        <v>11171</v>
      </c>
      <c r="BL21" t="s">
        <v>11172</v>
      </c>
      <c r="BN21" t="str">
        <f t="shared" si="7"/>
        <v>Alejandro Grove</v>
      </c>
      <c r="BQ21" t="str">
        <f t="shared" si="8"/>
        <v>Alejandro Grove</v>
      </c>
      <c r="BW21" t="s">
        <v>4115</v>
      </c>
      <c r="BX21" t="s">
        <v>22</v>
      </c>
      <c r="BZ21" t="s">
        <v>4115</v>
      </c>
      <c r="CA21" t="s">
        <v>22</v>
      </c>
    </row>
    <row r="22" spans="1:79" x14ac:dyDescent="0.25">
      <c r="A22" t="s">
        <v>5935</v>
      </c>
      <c r="B22" t="s">
        <v>66</v>
      </c>
      <c r="C22">
        <v>8.56</v>
      </c>
      <c r="E22" t="s">
        <v>9250</v>
      </c>
      <c r="F22" t="s">
        <v>108</v>
      </c>
      <c r="G22">
        <v>147.16800000000001</v>
      </c>
      <c r="I22">
        <v>147.16800000000001</v>
      </c>
      <c r="J22">
        <f t="shared" si="0"/>
        <v>147.16800000000001</v>
      </c>
      <c r="L22" t="s">
        <v>5935</v>
      </c>
      <c r="M22" t="s">
        <v>66</v>
      </c>
      <c r="N22">
        <v>8.56</v>
      </c>
      <c r="P22" t="s">
        <v>5935</v>
      </c>
      <c r="Q22" t="s">
        <v>66</v>
      </c>
      <c r="R22">
        <v>8.56</v>
      </c>
      <c r="T22" t="s">
        <v>66</v>
      </c>
      <c r="U22" t="s">
        <v>2192</v>
      </c>
      <c r="V22" t="s">
        <v>5935</v>
      </c>
      <c r="X22" t="str">
        <v>ZUSCHUSS DONATELLI</v>
      </c>
      <c r="Y22" t="str">
        <v>Zuschuss Donatelli</v>
      </c>
      <c r="Z22" t="str">
        <v>zuschuss donatelli</v>
      </c>
      <c r="AA22" t="str">
        <v>Zuschuss Donatelli</v>
      </c>
      <c r="AB22">
        <v>18</v>
      </c>
      <c r="AC22" t="str">
        <v>CA</v>
      </c>
      <c r="AD22" t="str">
        <v>143336</v>
      </c>
      <c r="AE22" t="str">
        <v>2014</v>
      </c>
      <c r="AV22" t="s">
        <v>66</v>
      </c>
      <c r="AW22" t="s">
        <v>11173</v>
      </c>
      <c r="AX22" t="s">
        <v>11174</v>
      </c>
      <c r="BA22" t="s">
        <v>66</v>
      </c>
      <c r="BD22" t="s">
        <v>5935</v>
      </c>
      <c r="BE22" t="s">
        <v>11209</v>
      </c>
      <c r="BF22">
        <v>2014</v>
      </c>
      <c r="BG22">
        <v>143336</v>
      </c>
      <c r="BK22" t="s">
        <v>11173</v>
      </c>
      <c r="BL22" t="s">
        <v>11174</v>
      </c>
      <c r="BN22" t="str">
        <f t="shared" si="7"/>
        <v>Zuschuss Donatelli</v>
      </c>
      <c r="BQ22" t="str">
        <f t="shared" si="8"/>
        <v>Zuschuss Donatelli</v>
      </c>
      <c r="BW22" t="s">
        <v>4115</v>
      </c>
      <c r="BX22" t="s">
        <v>22</v>
      </c>
      <c r="BZ22" t="s">
        <v>4115</v>
      </c>
      <c r="CA22" t="s">
        <v>22</v>
      </c>
    </row>
    <row r="23" spans="1:79" x14ac:dyDescent="0.25">
      <c r="A23" t="s">
        <v>5935</v>
      </c>
      <c r="B23" t="s">
        <v>66</v>
      </c>
      <c r="C23">
        <v>213.48000000000002</v>
      </c>
      <c r="E23" t="s">
        <v>7943</v>
      </c>
      <c r="F23" t="s">
        <v>112</v>
      </c>
      <c r="G23">
        <v>77.88</v>
      </c>
      <c r="I23" t="e">
        <f>77.88/0</f>
        <v>#DIV/0!</v>
      </c>
      <c r="J23">
        <f t="shared" si="0"/>
        <v>0</v>
      </c>
      <c r="L23" t="s">
        <v>5935</v>
      </c>
      <c r="M23" t="s">
        <v>66</v>
      </c>
      <c r="N23">
        <v>213.48000000000002</v>
      </c>
      <c r="P23" t="s">
        <v>5935</v>
      </c>
      <c r="Q23" t="s">
        <v>66</v>
      </c>
      <c r="R23">
        <v>213.48000000000002</v>
      </c>
      <c r="T23" t="s">
        <v>66</v>
      </c>
      <c r="U23" t="s">
        <v>2709</v>
      </c>
      <c r="V23" t="s">
        <v>5935</v>
      </c>
      <c r="X23" t="str">
        <v>ZUSCHUSS DONATELLI</v>
      </c>
      <c r="Y23" t="str">
        <v>Zuschuss Donatelli</v>
      </c>
      <c r="Z23" t="str">
        <v>zuschuss donatelli</v>
      </c>
      <c r="AA23" t="str">
        <v>Zuschuss Donatelli</v>
      </c>
      <c r="AB23">
        <v>18</v>
      </c>
      <c r="AC23" t="str">
        <v>CA</v>
      </c>
      <c r="AD23" t="str">
        <v>143336</v>
      </c>
      <c r="AE23" t="str">
        <v>2014</v>
      </c>
      <c r="AV23" t="s">
        <v>66</v>
      </c>
      <c r="AW23" t="s">
        <v>11173</v>
      </c>
      <c r="AX23" t="s">
        <v>11174</v>
      </c>
      <c r="BA23" t="s">
        <v>66</v>
      </c>
      <c r="BD23" t="s">
        <v>5935</v>
      </c>
      <c r="BE23" t="s">
        <v>11209</v>
      </c>
      <c r="BF23">
        <v>2014</v>
      </c>
      <c r="BG23">
        <v>143336</v>
      </c>
      <c r="BK23" t="s">
        <v>11173</v>
      </c>
      <c r="BL23" t="s">
        <v>11174</v>
      </c>
      <c r="BN23" t="str">
        <f t="shared" si="7"/>
        <v>Zuschuss Donatelli</v>
      </c>
      <c r="BQ23" t="str">
        <f t="shared" si="8"/>
        <v>Zuschuss Donatelli</v>
      </c>
      <c r="BW23" t="s">
        <v>4120</v>
      </c>
      <c r="BX23" t="s">
        <v>35</v>
      </c>
      <c r="BZ23" t="s">
        <v>4120</v>
      </c>
      <c r="CA23" t="s">
        <v>35</v>
      </c>
    </row>
    <row r="24" spans="1:79" x14ac:dyDescent="0.25">
      <c r="A24" t="s">
        <v>5935</v>
      </c>
      <c r="B24" t="s">
        <v>66</v>
      </c>
      <c r="C24">
        <v>22.72</v>
      </c>
      <c r="E24" t="s">
        <v>9251</v>
      </c>
      <c r="F24" t="s">
        <v>114</v>
      </c>
      <c r="G24">
        <v>95.616</v>
      </c>
      <c r="I24">
        <v>95.616</v>
      </c>
      <c r="J24">
        <f t="shared" si="0"/>
        <v>95.616</v>
      </c>
      <c r="L24" t="s">
        <v>5935</v>
      </c>
      <c r="M24" t="s">
        <v>66</v>
      </c>
      <c r="N24">
        <v>22.72</v>
      </c>
      <c r="P24" t="s">
        <v>5935</v>
      </c>
      <c r="Q24" t="s">
        <v>66</v>
      </c>
      <c r="R24">
        <v>22.72</v>
      </c>
      <c r="T24" t="s">
        <v>66</v>
      </c>
      <c r="U24" t="s">
        <v>1480</v>
      </c>
      <c r="V24" t="s">
        <v>5935</v>
      </c>
      <c r="X24" t="str">
        <v>ZUSCHUSS DONATELLI</v>
      </c>
      <c r="Y24" t="str">
        <v>Zuschuss Donatelli</v>
      </c>
      <c r="Z24" t="str">
        <v>zuschuss donatelli</v>
      </c>
      <c r="AA24" t="str">
        <v>Zuschuss Donatelli</v>
      </c>
      <c r="AB24">
        <v>18</v>
      </c>
      <c r="AC24" t="str">
        <v>CA</v>
      </c>
      <c r="AD24" t="str">
        <v>143336</v>
      </c>
      <c r="AE24" t="str">
        <v>2014</v>
      </c>
      <c r="AV24" t="s">
        <v>66</v>
      </c>
      <c r="AW24" t="s">
        <v>11173</v>
      </c>
      <c r="AX24" t="s">
        <v>11174</v>
      </c>
      <c r="BA24" t="s">
        <v>66</v>
      </c>
      <c r="BD24" t="s">
        <v>5935</v>
      </c>
      <c r="BE24" t="s">
        <v>11209</v>
      </c>
      <c r="BF24">
        <v>2014</v>
      </c>
      <c r="BG24">
        <v>143336</v>
      </c>
      <c r="BK24" t="s">
        <v>11173</v>
      </c>
      <c r="BL24" t="s">
        <v>11174</v>
      </c>
      <c r="BN24" t="str">
        <f t="shared" si="7"/>
        <v>Zuschuss Donatelli</v>
      </c>
      <c r="BQ24" t="str">
        <f t="shared" si="8"/>
        <v>Zuschuss Donatelli</v>
      </c>
    </row>
    <row r="25" spans="1:79" x14ac:dyDescent="0.25">
      <c r="A25" t="s">
        <v>7940</v>
      </c>
      <c r="B25" t="s">
        <v>71</v>
      </c>
      <c r="C25">
        <v>19.459999999999997</v>
      </c>
      <c r="E25" t="s">
        <v>7944</v>
      </c>
      <c r="F25" t="s">
        <v>117</v>
      </c>
      <c r="G25">
        <v>45.98</v>
      </c>
      <c r="I25">
        <v>45.98</v>
      </c>
      <c r="J25">
        <f t="shared" si="0"/>
        <v>45.98</v>
      </c>
      <c r="L25" t="s">
        <v>7940</v>
      </c>
      <c r="M25" t="s">
        <v>71</v>
      </c>
      <c r="N25">
        <v>19.459999999999997</v>
      </c>
      <c r="P25" t="s">
        <v>7940</v>
      </c>
      <c r="Q25" t="s">
        <v>71</v>
      </c>
      <c r="R25">
        <v>19.459999999999997</v>
      </c>
      <c r="T25" t="s">
        <v>71</v>
      </c>
      <c r="U25" t="s">
        <v>504</v>
      </c>
      <c r="V25" t="s">
        <v>7940</v>
      </c>
      <c r="X25" t="str">
        <v>KEN BLACK</v>
      </c>
      <c r="Y25" t="str">
        <v>Ken Black</v>
      </c>
      <c r="Z25" t="str">
        <v>ken black</v>
      </c>
      <c r="AA25" t="str">
        <v>Ken Black</v>
      </c>
      <c r="AB25">
        <v>9</v>
      </c>
      <c r="AC25" t="str">
        <v>CA</v>
      </c>
      <c r="AD25" t="str">
        <v>137330</v>
      </c>
      <c r="AE25" t="str">
        <v>2016</v>
      </c>
      <c r="AV25" t="s">
        <v>71</v>
      </c>
      <c r="AW25" t="s">
        <v>11175</v>
      </c>
      <c r="AX25" t="s">
        <v>11176</v>
      </c>
      <c r="BA25" t="s">
        <v>71</v>
      </c>
      <c r="BD25" t="s">
        <v>7940</v>
      </c>
      <c r="BE25" t="s">
        <v>11209</v>
      </c>
      <c r="BF25">
        <v>2016</v>
      </c>
      <c r="BG25">
        <v>137330</v>
      </c>
      <c r="BK25" t="s">
        <v>11175</v>
      </c>
      <c r="BL25" t="s">
        <v>11176</v>
      </c>
      <c r="BN25" t="str">
        <f t="shared" si="7"/>
        <v>Ken Black</v>
      </c>
      <c r="BQ25" t="str">
        <f t="shared" si="8"/>
        <v>Ken Black</v>
      </c>
    </row>
    <row r="26" spans="1:79" x14ac:dyDescent="0.25">
      <c r="A26" t="s">
        <v>7940</v>
      </c>
      <c r="B26" t="s">
        <v>71</v>
      </c>
      <c r="C26">
        <v>60.339999999999996</v>
      </c>
      <c r="E26" t="s">
        <v>5936</v>
      </c>
      <c r="F26" t="s">
        <v>121</v>
      </c>
      <c r="G26">
        <v>211.96</v>
      </c>
      <c r="I26">
        <v>211.96</v>
      </c>
      <c r="J26">
        <f t="shared" si="0"/>
        <v>211.96</v>
      </c>
      <c r="L26" t="s">
        <v>7940</v>
      </c>
      <c r="M26" t="s">
        <v>71</v>
      </c>
      <c r="N26">
        <v>60.339999999999996</v>
      </c>
      <c r="P26" t="s">
        <v>7940</v>
      </c>
      <c r="Q26" t="s">
        <v>71</v>
      </c>
      <c r="R26">
        <v>60.339999999999996</v>
      </c>
      <c r="T26" t="s">
        <v>71</v>
      </c>
      <c r="U26" t="s">
        <v>1608</v>
      </c>
      <c r="V26" t="s">
        <v>7940</v>
      </c>
      <c r="X26" t="str">
        <v>KEN BLACK</v>
      </c>
      <c r="Y26" t="str">
        <v>Ken Black</v>
      </c>
      <c r="Z26" t="str">
        <v>ken black</v>
      </c>
      <c r="AA26" t="str">
        <v>Ken Black</v>
      </c>
      <c r="AB26">
        <v>9</v>
      </c>
      <c r="AC26" t="str">
        <v>CA</v>
      </c>
      <c r="AD26" t="str">
        <v>137330</v>
      </c>
      <c r="AE26" t="str">
        <v>2016</v>
      </c>
      <c r="AV26" t="s">
        <v>71</v>
      </c>
      <c r="AW26" t="s">
        <v>11175</v>
      </c>
      <c r="AX26" t="s">
        <v>11176</v>
      </c>
      <c r="BA26" t="s">
        <v>71</v>
      </c>
      <c r="BD26" t="s">
        <v>7940</v>
      </c>
      <c r="BE26" t="s">
        <v>11209</v>
      </c>
      <c r="BF26">
        <v>2016</v>
      </c>
      <c r="BG26">
        <v>137330</v>
      </c>
      <c r="BK26" t="s">
        <v>11175</v>
      </c>
      <c r="BL26" t="s">
        <v>11176</v>
      </c>
      <c r="BN26" t="str">
        <f t="shared" si="7"/>
        <v>Ken Black</v>
      </c>
      <c r="BQ26" t="str">
        <f t="shared" si="8"/>
        <v>Ken Black</v>
      </c>
    </row>
    <row r="27" spans="1:79" x14ac:dyDescent="0.25">
      <c r="A27" t="s">
        <v>9248</v>
      </c>
      <c r="B27" t="s">
        <v>76</v>
      </c>
      <c r="C27">
        <v>71.371999999999986</v>
      </c>
      <c r="E27" t="s">
        <v>7945</v>
      </c>
      <c r="F27" t="s">
        <v>125</v>
      </c>
      <c r="G27">
        <v>45</v>
      </c>
      <c r="I27">
        <v>45</v>
      </c>
      <c r="J27">
        <f t="shared" si="0"/>
        <v>45</v>
      </c>
      <c r="L27" t="s">
        <v>9248</v>
      </c>
      <c r="M27" t="s">
        <v>76</v>
      </c>
      <c r="N27">
        <v>71.371999999999986</v>
      </c>
      <c r="P27" t="s">
        <v>9248</v>
      </c>
      <c r="Q27" t="s">
        <v>76</v>
      </c>
      <c r="R27">
        <v>71.371999999999986</v>
      </c>
      <c r="T27" t="s">
        <v>76</v>
      </c>
      <c r="U27" t="s">
        <v>737</v>
      </c>
      <c r="V27" t="s">
        <v>9248</v>
      </c>
      <c r="X27" t="str">
        <v>SANDRA FLANAGAN</v>
      </c>
      <c r="Y27" t="str">
        <v>Sandra Flanagan</v>
      </c>
      <c r="Z27" t="str">
        <v>sandra flanagan</v>
      </c>
      <c r="AA27" t="str">
        <v>Sandra Flanagan</v>
      </c>
      <c r="AB27">
        <v>15</v>
      </c>
      <c r="AC27" t="str">
        <v>US</v>
      </c>
      <c r="AD27" t="str">
        <v>156909</v>
      </c>
      <c r="AE27" t="str">
        <v>2017</v>
      </c>
      <c r="AV27" t="s">
        <v>76</v>
      </c>
      <c r="AW27" t="s">
        <v>11177</v>
      </c>
      <c r="AX27" t="s">
        <v>11178</v>
      </c>
      <c r="BA27" t="s">
        <v>76</v>
      </c>
      <c r="BD27" t="s">
        <v>9248</v>
      </c>
      <c r="BE27" t="s">
        <v>11210</v>
      </c>
      <c r="BF27">
        <v>2017</v>
      </c>
      <c r="BG27">
        <v>156909</v>
      </c>
      <c r="BK27" t="s">
        <v>11177</v>
      </c>
      <c r="BL27" t="s">
        <v>11178</v>
      </c>
      <c r="BN27" t="str">
        <f t="shared" si="7"/>
        <v>Sandra Flanagan</v>
      </c>
      <c r="BQ27" t="str">
        <f t="shared" si="8"/>
        <v>Sandra Flanagan</v>
      </c>
    </row>
    <row r="28" spans="1:79" x14ac:dyDescent="0.25">
      <c r="A28" t="s">
        <v>6902</v>
      </c>
      <c r="B28" t="s">
        <v>81</v>
      </c>
      <c r="C28">
        <v>1044.6299999999999</v>
      </c>
      <c r="E28" t="s">
        <v>6905</v>
      </c>
      <c r="F28" t="s">
        <v>130</v>
      </c>
      <c r="G28">
        <v>38.22</v>
      </c>
      <c r="I28" t="e">
        <f>38.22/0</f>
        <v>#DIV/0!</v>
      </c>
      <c r="J28">
        <f t="shared" si="0"/>
        <v>0</v>
      </c>
      <c r="L28" t="s">
        <v>6902</v>
      </c>
      <c r="M28" t="s">
        <v>81</v>
      </c>
      <c r="N28">
        <v>1044.6299999999999</v>
      </c>
      <c r="P28" t="s">
        <v>6902</v>
      </c>
      <c r="Q28" t="s">
        <v>81</v>
      </c>
      <c r="R28">
        <v>1044.6299999999999</v>
      </c>
      <c r="T28" t="s">
        <v>81</v>
      </c>
      <c r="U28" t="s">
        <v>443</v>
      </c>
      <c r="V28" t="s">
        <v>6902</v>
      </c>
      <c r="X28" t="str">
        <v>EMILY BURNS</v>
      </c>
      <c r="Y28" t="str">
        <v>Emily Burns</v>
      </c>
      <c r="Z28" t="str">
        <v>emily burns</v>
      </c>
      <c r="AA28" t="str">
        <v>Emily Burns</v>
      </c>
      <c r="AB28">
        <v>11</v>
      </c>
      <c r="AC28" t="str">
        <v>CA</v>
      </c>
      <c r="AD28" t="str">
        <v>106320</v>
      </c>
      <c r="AE28" t="str">
        <v>2015</v>
      </c>
      <c r="AV28" t="s">
        <v>81</v>
      </c>
      <c r="AW28" t="s">
        <v>11179</v>
      </c>
      <c r="AX28" t="s">
        <v>11180</v>
      </c>
      <c r="BA28" t="s">
        <v>81</v>
      </c>
      <c r="BD28" t="s">
        <v>6902</v>
      </c>
      <c r="BE28" t="s">
        <v>11209</v>
      </c>
      <c r="BF28">
        <v>2015</v>
      </c>
      <c r="BG28">
        <v>106320</v>
      </c>
      <c r="BK28" t="s">
        <v>11179</v>
      </c>
      <c r="BL28" t="s">
        <v>11180</v>
      </c>
      <c r="BN28" t="str">
        <f t="shared" si="7"/>
        <v>Emily Burns</v>
      </c>
      <c r="BQ28" t="str">
        <f t="shared" si="8"/>
        <v>Emily Burns</v>
      </c>
    </row>
    <row r="29" spans="1:79" x14ac:dyDescent="0.25">
      <c r="A29" t="s">
        <v>7941</v>
      </c>
      <c r="B29" t="s">
        <v>83</v>
      </c>
      <c r="C29">
        <v>11.648000000000001</v>
      </c>
      <c r="L29" t="s">
        <v>7941</v>
      </c>
      <c r="M29" t="s">
        <v>83</v>
      </c>
      <c r="N29">
        <v>11.648000000000001</v>
      </c>
      <c r="P29" t="s">
        <v>7941</v>
      </c>
      <c r="Q29" t="s">
        <v>83</v>
      </c>
      <c r="R29">
        <v>11.648000000000001</v>
      </c>
      <c r="T29" t="s">
        <v>83</v>
      </c>
      <c r="U29" t="s">
        <v>1149</v>
      </c>
      <c r="V29" t="s">
        <v>7941</v>
      </c>
      <c r="X29" t="str">
        <v>ERIC HOFFMANN</v>
      </c>
      <c r="Y29" t="str">
        <v>Eric Hoffmann</v>
      </c>
      <c r="Z29" t="str">
        <v>eric hoffmann</v>
      </c>
      <c r="AA29" t="str">
        <v>Eric Hoffmann</v>
      </c>
      <c r="AB29">
        <v>13</v>
      </c>
      <c r="AC29" t="str">
        <v>CA</v>
      </c>
      <c r="AD29" t="str">
        <v>121755</v>
      </c>
      <c r="AE29" t="str">
        <v>2016</v>
      </c>
      <c r="AV29" t="s">
        <v>83</v>
      </c>
      <c r="AW29" t="s">
        <v>11181</v>
      </c>
      <c r="AX29" t="s">
        <v>11182</v>
      </c>
      <c r="BA29" t="s">
        <v>83</v>
      </c>
      <c r="BD29" t="s">
        <v>7941</v>
      </c>
      <c r="BE29" t="s">
        <v>11209</v>
      </c>
      <c r="BF29">
        <v>2016</v>
      </c>
      <c r="BG29">
        <v>121755</v>
      </c>
      <c r="BK29" t="s">
        <v>11181</v>
      </c>
      <c r="BL29" t="s">
        <v>11182</v>
      </c>
      <c r="BN29" t="str">
        <f t="shared" si="7"/>
        <v>Eric Hoffmann</v>
      </c>
      <c r="BQ29" t="str">
        <f t="shared" si="8"/>
        <v>Eric Hoffmann</v>
      </c>
    </row>
    <row r="30" spans="1:79" x14ac:dyDescent="0.25">
      <c r="A30" t="s">
        <v>7941</v>
      </c>
      <c r="B30" t="s">
        <v>83</v>
      </c>
      <c r="C30">
        <v>90.570000000000007</v>
      </c>
      <c r="L30" t="s">
        <v>7941</v>
      </c>
      <c r="M30" t="s">
        <v>83</v>
      </c>
      <c r="N30">
        <v>90.570000000000007</v>
      </c>
      <c r="P30" t="s">
        <v>7941</v>
      </c>
      <c r="Q30" t="s">
        <v>83</v>
      </c>
      <c r="R30">
        <v>90.570000000000007</v>
      </c>
      <c r="T30" t="s">
        <v>83</v>
      </c>
      <c r="U30" t="s">
        <v>1009</v>
      </c>
      <c r="V30" t="s">
        <v>7941</v>
      </c>
      <c r="X30" t="str">
        <v>ERIC HOFFMANN</v>
      </c>
      <c r="Y30" t="str">
        <v>Eric Hoffmann</v>
      </c>
      <c r="Z30" t="str">
        <v>eric hoffmann</v>
      </c>
      <c r="AA30" t="str">
        <v>Eric Hoffmann</v>
      </c>
      <c r="AB30">
        <v>13</v>
      </c>
      <c r="AC30" t="str">
        <v>CA</v>
      </c>
      <c r="AD30" t="str">
        <v>121755</v>
      </c>
      <c r="AE30" t="str">
        <v>2016</v>
      </c>
      <c r="AV30" t="s">
        <v>83</v>
      </c>
      <c r="AW30" t="s">
        <v>11181</v>
      </c>
      <c r="AX30" t="s">
        <v>11182</v>
      </c>
      <c r="BA30" t="s">
        <v>83</v>
      </c>
      <c r="BD30" t="s">
        <v>7941</v>
      </c>
      <c r="BE30" t="s">
        <v>11209</v>
      </c>
      <c r="BF30">
        <v>2016</v>
      </c>
      <c r="BG30">
        <v>121755</v>
      </c>
      <c r="BK30" t="s">
        <v>11181</v>
      </c>
      <c r="BL30" t="s">
        <v>11182</v>
      </c>
      <c r="BN30" t="str">
        <f t="shared" si="7"/>
        <v>Eric Hoffmann</v>
      </c>
      <c r="BQ30" t="str">
        <f t="shared" si="8"/>
        <v>Eric Hoffmann</v>
      </c>
    </row>
    <row r="31" spans="1:79" x14ac:dyDescent="0.25">
      <c r="A31" t="s">
        <v>6903</v>
      </c>
      <c r="B31" t="s">
        <v>86</v>
      </c>
      <c r="C31">
        <v>3083.4300000000003</v>
      </c>
      <c r="L31" t="s">
        <v>6903</v>
      </c>
      <c r="M31" t="s">
        <v>86</v>
      </c>
      <c r="N31">
        <v>3083.4300000000003</v>
      </c>
      <c r="P31" t="s">
        <v>6903</v>
      </c>
      <c r="Q31" t="s">
        <v>86</v>
      </c>
      <c r="R31">
        <v>3083.4300000000003</v>
      </c>
      <c r="T31" t="s">
        <v>86</v>
      </c>
      <c r="U31" t="s">
        <v>87</v>
      </c>
      <c r="V31" t="s">
        <v>6903</v>
      </c>
      <c r="X31" t="str">
        <v>TRACY BLUMSTEIN</v>
      </c>
      <c r="Y31" t="str">
        <v>Tracy Blumstein</v>
      </c>
      <c r="Z31" t="str">
        <v>tracy blumstein</v>
      </c>
      <c r="AA31" t="str">
        <v>Tracy Blumstein</v>
      </c>
      <c r="AB31">
        <v>15</v>
      </c>
      <c r="AC31" t="str">
        <v>US</v>
      </c>
      <c r="AD31" t="str">
        <v>150630</v>
      </c>
      <c r="AE31" t="str">
        <v>2015</v>
      </c>
      <c r="AV31" t="s">
        <v>86</v>
      </c>
      <c r="AW31" t="s">
        <v>11183</v>
      </c>
      <c r="AX31" t="s">
        <v>11184</v>
      </c>
      <c r="BA31" t="s">
        <v>86</v>
      </c>
      <c r="BD31" t="s">
        <v>6903</v>
      </c>
      <c r="BE31" t="s">
        <v>11210</v>
      </c>
      <c r="BF31">
        <v>2015</v>
      </c>
      <c r="BG31">
        <v>150630</v>
      </c>
      <c r="BK31" t="s">
        <v>11183</v>
      </c>
      <c r="BL31" t="s">
        <v>11184</v>
      </c>
      <c r="BN31" t="str">
        <f t="shared" si="7"/>
        <v>Tracy Blumstein</v>
      </c>
      <c r="BQ31" t="str">
        <f t="shared" si="8"/>
        <v>Tracy Blumstein</v>
      </c>
    </row>
    <row r="32" spans="1:79" x14ac:dyDescent="0.25">
      <c r="A32" t="s">
        <v>6903</v>
      </c>
      <c r="B32" t="s">
        <v>86</v>
      </c>
      <c r="C32">
        <v>9.6180000000000021</v>
      </c>
      <c r="L32" t="s">
        <v>6903</v>
      </c>
      <c r="M32" t="s">
        <v>86</v>
      </c>
      <c r="N32">
        <v>9.6180000000000021</v>
      </c>
      <c r="P32" t="s">
        <v>6903</v>
      </c>
      <c r="Q32" t="s">
        <v>86</v>
      </c>
      <c r="R32">
        <v>9.6180000000000021</v>
      </c>
      <c r="T32" t="s">
        <v>86</v>
      </c>
      <c r="U32" t="s">
        <v>2103</v>
      </c>
      <c r="V32" t="s">
        <v>6903</v>
      </c>
      <c r="X32" t="str">
        <v>TRACY BLUMSTEIN</v>
      </c>
      <c r="Y32" t="str">
        <v>Tracy Blumstein</v>
      </c>
      <c r="Z32" t="str">
        <v>tracy blumstein</v>
      </c>
      <c r="AA32" t="str">
        <v>Tracy Blumstein</v>
      </c>
      <c r="AB32">
        <v>15</v>
      </c>
      <c r="AC32" t="str">
        <v>US</v>
      </c>
      <c r="AD32" t="str">
        <v>150630</v>
      </c>
      <c r="AE32" t="str">
        <v>2015</v>
      </c>
      <c r="AV32" t="s">
        <v>86</v>
      </c>
      <c r="AW32" t="s">
        <v>11183</v>
      </c>
      <c r="AX32" t="s">
        <v>11184</v>
      </c>
      <c r="BA32" t="s">
        <v>86</v>
      </c>
      <c r="BD32" t="s">
        <v>6903</v>
      </c>
      <c r="BE32" t="s">
        <v>11210</v>
      </c>
      <c r="BF32">
        <v>2015</v>
      </c>
      <c r="BG32">
        <v>150630</v>
      </c>
      <c r="BK32" t="s">
        <v>11183</v>
      </c>
      <c r="BL32" t="s">
        <v>11184</v>
      </c>
      <c r="BN32" t="str">
        <f t="shared" si="7"/>
        <v>Tracy Blumstein</v>
      </c>
      <c r="BQ32" t="str">
        <f t="shared" si="8"/>
        <v>Tracy Blumstein</v>
      </c>
    </row>
    <row r="33" spans="1:69" x14ac:dyDescent="0.25">
      <c r="A33" t="s">
        <v>6903</v>
      </c>
      <c r="B33" t="s">
        <v>86</v>
      </c>
      <c r="C33">
        <v>124.20000000000002</v>
      </c>
      <c r="L33" t="s">
        <v>6903</v>
      </c>
      <c r="M33" t="s">
        <v>86</v>
      </c>
      <c r="N33">
        <v>124.20000000000002</v>
      </c>
      <c r="P33" t="s">
        <v>6903</v>
      </c>
      <c r="Q33" t="s">
        <v>86</v>
      </c>
      <c r="R33">
        <v>124.20000000000002</v>
      </c>
      <c r="T33" t="s">
        <v>86</v>
      </c>
      <c r="U33" t="s">
        <v>1083</v>
      </c>
      <c r="V33" t="s">
        <v>6903</v>
      </c>
      <c r="X33" t="str">
        <v>TRACY BLUMSTEIN</v>
      </c>
      <c r="Y33" t="str">
        <v>Tracy Blumstein</v>
      </c>
      <c r="Z33" t="str">
        <v>tracy blumstein</v>
      </c>
      <c r="AA33" t="str">
        <v>Tracy Blumstein</v>
      </c>
      <c r="AB33">
        <v>15</v>
      </c>
      <c r="AC33" t="str">
        <v>US</v>
      </c>
      <c r="AD33" t="str">
        <v>150630</v>
      </c>
      <c r="AE33" t="str">
        <v>2015</v>
      </c>
      <c r="AV33" t="s">
        <v>86</v>
      </c>
      <c r="AW33" t="s">
        <v>11183</v>
      </c>
      <c r="AX33" t="s">
        <v>11184</v>
      </c>
      <c r="BA33" t="s">
        <v>86</v>
      </c>
      <c r="BD33" t="s">
        <v>6903</v>
      </c>
      <c r="BE33" t="s">
        <v>11210</v>
      </c>
      <c r="BF33">
        <v>2015</v>
      </c>
      <c r="BG33">
        <v>150630</v>
      </c>
      <c r="BK33" t="s">
        <v>11183</v>
      </c>
      <c r="BL33" t="s">
        <v>11184</v>
      </c>
      <c r="BN33" t="str">
        <f t="shared" si="7"/>
        <v>Tracy Blumstein</v>
      </c>
      <c r="BQ33" t="str">
        <f t="shared" si="8"/>
        <v>Tracy Blumstein</v>
      </c>
    </row>
    <row r="34" spans="1:69" x14ac:dyDescent="0.25">
      <c r="A34" t="s">
        <v>6903</v>
      </c>
      <c r="B34" t="s">
        <v>86</v>
      </c>
      <c r="C34">
        <v>3.2640000000000002</v>
      </c>
      <c r="L34" t="s">
        <v>6903</v>
      </c>
      <c r="M34" t="s">
        <v>86</v>
      </c>
      <c r="N34">
        <v>3.2640000000000002</v>
      </c>
      <c r="P34" t="s">
        <v>6903</v>
      </c>
      <c r="Q34" t="s">
        <v>86</v>
      </c>
      <c r="R34">
        <v>3.2640000000000002</v>
      </c>
      <c r="T34" t="s">
        <v>86</v>
      </c>
      <c r="U34" t="s">
        <v>191</v>
      </c>
      <c r="V34" t="s">
        <v>6903</v>
      </c>
      <c r="X34" t="str">
        <v>TRACY BLUMSTEIN</v>
      </c>
      <c r="Y34" t="str">
        <v>Tracy Blumstein</v>
      </c>
      <c r="Z34" t="str">
        <v>tracy blumstein</v>
      </c>
      <c r="AA34" t="str">
        <v>Tracy Blumstein</v>
      </c>
      <c r="AB34">
        <v>15</v>
      </c>
      <c r="AC34" t="str">
        <v>US</v>
      </c>
      <c r="AD34" t="str">
        <v>150630</v>
      </c>
      <c r="AE34" t="str">
        <v>2015</v>
      </c>
      <c r="AV34" t="s">
        <v>86</v>
      </c>
      <c r="AW34" t="s">
        <v>11183</v>
      </c>
      <c r="AX34" t="s">
        <v>11184</v>
      </c>
      <c r="BA34" t="s">
        <v>86</v>
      </c>
      <c r="BD34" t="s">
        <v>6903</v>
      </c>
      <c r="BE34" t="s">
        <v>11210</v>
      </c>
      <c r="BF34">
        <v>2015</v>
      </c>
      <c r="BG34">
        <v>150630</v>
      </c>
      <c r="BK34" t="s">
        <v>11183</v>
      </c>
      <c r="BL34" t="s">
        <v>11184</v>
      </c>
      <c r="BN34" t="str">
        <f t="shared" si="7"/>
        <v>Tracy Blumstein</v>
      </c>
      <c r="BQ34" t="str">
        <f t="shared" si="8"/>
        <v>Tracy Blumstein</v>
      </c>
    </row>
    <row r="35" spans="1:69" x14ac:dyDescent="0.25">
      <c r="A35" t="s">
        <v>6903</v>
      </c>
      <c r="B35" t="s">
        <v>86</v>
      </c>
      <c r="C35">
        <v>86.304000000000002</v>
      </c>
      <c r="L35" t="s">
        <v>6903</v>
      </c>
      <c r="M35" t="s">
        <v>86</v>
      </c>
      <c r="N35">
        <v>86.304000000000002</v>
      </c>
      <c r="P35" t="s">
        <v>6903</v>
      </c>
      <c r="Q35" t="s">
        <v>86</v>
      </c>
      <c r="R35">
        <v>86.304000000000002</v>
      </c>
      <c r="T35" t="s">
        <v>86</v>
      </c>
      <c r="U35" t="s">
        <v>1582</v>
      </c>
      <c r="V35" t="s">
        <v>6903</v>
      </c>
      <c r="X35" t="str">
        <v>TRACY BLUMSTEIN</v>
      </c>
      <c r="Y35" t="str">
        <v>Tracy Blumstein</v>
      </c>
      <c r="Z35" t="str">
        <v>tracy blumstein</v>
      </c>
      <c r="AA35" t="str">
        <v>Tracy Blumstein</v>
      </c>
      <c r="AB35">
        <v>15</v>
      </c>
      <c r="AC35" t="str">
        <v>US</v>
      </c>
      <c r="AD35" t="str">
        <v>150630</v>
      </c>
      <c r="AE35" t="str">
        <v>2015</v>
      </c>
      <c r="AV35" t="s">
        <v>86</v>
      </c>
      <c r="AW35" t="s">
        <v>11183</v>
      </c>
      <c r="AX35" t="s">
        <v>11184</v>
      </c>
      <c r="BA35" t="s">
        <v>86</v>
      </c>
      <c r="BD35" t="s">
        <v>6903</v>
      </c>
      <c r="BE35" t="s">
        <v>11210</v>
      </c>
      <c r="BF35">
        <v>2015</v>
      </c>
      <c r="BG35">
        <v>150630</v>
      </c>
      <c r="BK35" t="s">
        <v>11183</v>
      </c>
      <c r="BL35" t="s">
        <v>11184</v>
      </c>
      <c r="BN35" t="str">
        <f t="shared" si="7"/>
        <v>Tracy Blumstein</v>
      </c>
      <c r="BQ35" t="str">
        <f t="shared" si="8"/>
        <v>Tracy Blumstein</v>
      </c>
    </row>
    <row r="36" spans="1:69" x14ac:dyDescent="0.25">
      <c r="A36" t="s">
        <v>6903</v>
      </c>
      <c r="B36" t="s">
        <v>86</v>
      </c>
      <c r="C36">
        <v>6.8580000000000014</v>
      </c>
      <c r="L36" t="s">
        <v>6903</v>
      </c>
      <c r="M36" t="s">
        <v>86</v>
      </c>
      <c r="N36">
        <v>6.8580000000000014</v>
      </c>
      <c r="P36" t="s">
        <v>6903</v>
      </c>
      <c r="Q36" t="s">
        <v>86</v>
      </c>
      <c r="R36">
        <v>6.8580000000000014</v>
      </c>
      <c r="T36" t="s">
        <v>86</v>
      </c>
      <c r="U36" t="s">
        <v>1687</v>
      </c>
      <c r="V36" t="s">
        <v>6903</v>
      </c>
      <c r="X36" t="str">
        <v>TRACY BLUMSTEIN</v>
      </c>
      <c r="Y36" t="str">
        <v>Tracy Blumstein</v>
      </c>
      <c r="Z36" t="str">
        <v>tracy blumstein</v>
      </c>
      <c r="AA36" t="str">
        <v>Tracy Blumstein</v>
      </c>
      <c r="AB36">
        <v>15</v>
      </c>
      <c r="AC36" t="str">
        <v>US</v>
      </c>
      <c r="AD36" t="str">
        <v>150630</v>
      </c>
      <c r="AE36" t="str">
        <v>2015</v>
      </c>
      <c r="AV36" t="s">
        <v>86</v>
      </c>
      <c r="AW36" t="s">
        <v>11183</v>
      </c>
      <c r="AX36" t="s">
        <v>11184</v>
      </c>
      <c r="BA36" t="s">
        <v>86</v>
      </c>
      <c r="BD36" t="s">
        <v>6903</v>
      </c>
      <c r="BE36" t="s">
        <v>11210</v>
      </c>
      <c r="BF36">
        <v>2015</v>
      </c>
      <c r="BG36">
        <v>150630</v>
      </c>
      <c r="BK36" t="s">
        <v>11183</v>
      </c>
      <c r="BL36" t="s">
        <v>11184</v>
      </c>
      <c r="BN36" t="str">
        <f t="shared" si="7"/>
        <v>Tracy Blumstein</v>
      </c>
      <c r="BQ36" t="str">
        <f t="shared" si="8"/>
        <v>Tracy Blumstein</v>
      </c>
    </row>
    <row r="37" spans="1:69" x14ac:dyDescent="0.25">
      <c r="A37" t="s">
        <v>6903</v>
      </c>
      <c r="B37" t="s">
        <v>86</v>
      </c>
      <c r="C37">
        <v>15.76</v>
      </c>
      <c r="L37" t="s">
        <v>6903</v>
      </c>
      <c r="M37" t="s">
        <v>86</v>
      </c>
      <c r="N37">
        <v>15.76</v>
      </c>
      <c r="P37" t="s">
        <v>6903</v>
      </c>
      <c r="Q37" t="s">
        <v>86</v>
      </c>
      <c r="R37">
        <v>15.76</v>
      </c>
      <c r="T37" t="s">
        <v>86</v>
      </c>
      <c r="U37" t="s">
        <v>2335</v>
      </c>
      <c r="V37" t="s">
        <v>6903</v>
      </c>
      <c r="X37" t="str">
        <v>TRACY BLUMSTEIN</v>
      </c>
      <c r="Y37" t="str">
        <v>Tracy Blumstein</v>
      </c>
      <c r="Z37" t="str">
        <v>tracy blumstein</v>
      </c>
      <c r="AA37" t="str">
        <v>Tracy Blumstein</v>
      </c>
      <c r="AB37">
        <v>15</v>
      </c>
      <c r="AC37" t="str">
        <v>US</v>
      </c>
      <c r="AD37" t="str">
        <v>150630</v>
      </c>
      <c r="AE37" t="str">
        <v>2015</v>
      </c>
      <c r="AV37" t="s">
        <v>86</v>
      </c>
      <c r="AW37" t="s">
        <v>11183</v>
      </c>
      <c r="AX37" t="s">
        <v>11184</v>
      </c>
      <c r="BA37" t="s">
        <v>86</v>
      </c>
      <c r="BD37" t="s">
        <v>6903</v>
      </c>
      <c r="BE37" t="s">
        <v>11210</v>
      </c>
      <c r="BF37">
        <v>2015</v>
      </c>
      <c r="BG37">
        <v>150630</v>
      </c>
      <c r="BK37" t="s">
        <v>11183</v>
      </c>
      <c r="BL37" t="s">
        <v>11184</v>
      </c>
      <c r="BN37" t="str">
        <f t="shared" si="7"/>
        <v>Tracy Blumstein</v>
      </c>
      <c r="BQ37" t="str">
        <f t="shared" si="8"/>
        <v>Tracy Blumstein</v>
      </c>
    </row>
    <row r="38" spans="1:69" x14ac:dyDescent="0.25">
      <c r="A38" t="s">
        <v>9249</v>
      </c>
      <c r="B38" t="s">
        <v>94</v>
      </c>
      <c r="C38">
        <v>29.472000000000001</v>
      </c>
      <c r="L38" t="s">
        <v>9249</v>
      </c>
      <c r="M38" t="s">
        <v>94</v>
      </c>
      <c r="N38">
        <v>29.472000000000001</v>
      </c>
      <c r="P38" t="s">
        <v>9249</v>
      </c>
      <c r="Q38" t="s">
        <v>94</v>
      </c>
      <c r="R38">
        <v>29.472000000000001</v>
      </c>
      <c r="T38" t="s">
        <v>94</v>
      </c>
      <c r="U38" t="s">
        <v>5924</v>
      </c>
      <c r="V38" t="s">
        <v>9249</v>
      </c>
      <c r="X38" t="str">
        <v>MATT ABELMAN</v>
      </c>
      <c r="Y38" t="str">
        <v>Matt Abelman</v>
      </c>
      <c r="Z38" t="str">
        <v>matt abelman</v>
      </c>
      <c r="AA38" t="str">
        <v>Matt Abelman</v>
      </c>
      <c r="AB38">
        <v>12</v>
      </c>
      <c r="AC38" t="str">
        <v>CA</v>
      </c>
      <c r="AD38" t="str">
        <v>107727</v>
      </c>
      <c r="AE38" t="str">
        <v>2017</v>
      </c>
      <c r="AV38" t="s">
        <v>94</v>
      </c>
      <c r="AW38" t="s">
        <v>11185</v>
      </c>
      <c r="AX38" t="s">
        <v>11186</v>
      </c>
      <c r="BA38" t="s">
        <v>94</v>
      </c>
      <c r="BD38" t="s">
        <v>9249</v>
      </c>
      <c r="BE38" t="s">
        <v>11209</v>
      </c>
      <c r="BF38">
        <v>2017</v>
      </c>
      <c r="BG38">
        <v>107727</v>
      </c>
      <c r="BK38" t="s">
        <v>11185</v>
      </c>
      <c r="BL38" t="s">
        <v>11186</v>
      </c>
      <c r="BN38" t="str">
        <f t="shared" si="7"/>
        <v>Matt Abelman</v>
      </c>
      <c r="BQ38" t="str">
        <f t="shared" si="8"/>
        <v>Matt Abelman</v>
      </c>
    </row>
    <row r="39" spans="1:69" x14ac:dyDescent="0.25">
      <c r="A39" t="s">
        <v>7942</v>
      </c>
      <c r="B39" t="s">
        <v>98</v>
      </c>
      <c r="C39">
        <v>1097.5440000000003</v>
      </c>
      <c r="L39" t="s">
        <v>7942</v>
      </c>
      <c r="M39" t="s">
        <v>98</v>
      </c>
      <c r="N39">
        <v>1097.5440000000003</v>
      </c>
      <c r="P39" t="s">
        <v>7942</v>
      </c>
      <c r="Q39" t="s">
        <v>98</v>
      </c>
      <c r="R39">
        <v>1097.5440000000003</v>
      </c>
      <c r="T39" t="s">
        <v>98</v>
      </c>
      <c r="U39" t="s">
        <v>2678</v>
      </c>
      <c r="V39" t="s">
        <v>7942</v>
      </c>
      <c r="X39" t="str">
        <v>GENE HALE</v>
      </c>
      <c r="Y39" t="str">
        <v>Gene Hale</v>
      </c>
      <c r="Z39" t="str">
        <v>gene hale</v>
      </c>
      <c r="AA39" t="str">
        <v>Gene Hale</v>
      </c>
      <c r="AB39">
        <v>9</v>
      </c>
      <c r="AC39" t="str">
        <v>CA</v>
      </c>
      <c r="AD39" t="str">
        <v>117590</v>
      </c>
      <c r="AE39" t="str">
        <v>2016</v>
      </c>
      <c r="AV39" t="s">
        <v>98</v>
      </c>
      <c r="AW39" t="s">
        <v>11187</v>
      </c>
      <c r="AX39" t="s">
        <v>11188</v>
      </c>
      <c r="BA39" t="s">
        <v>98</v>
      </c>
      <c r="BD39" t="s">
        <v>7942</v>
      </c>
      <c r="BE39" t="s">
        <v>11209</v>
      </c>
      <c r="BF39">
        <v>2016</v>
      </c>
      <c r="BG39">
        <v>117590</v>
      </c>
      <c r="BK39" t="s">
        <v>11187</v>
      </c>
      <c r="BL39" t="s">
        <v>11188</v>
      </c>
      <c r="BN39" t="str">
        <f t="shared" si="7"/>
        <v>Gene Hale</v>
      </c>
      <c r="BQ39" t="str">
        <f t="shared" si="8"/>
        <v>Gene Hale</v>
      </c>
    </row>
    <row r="40" spans="1:69" x14ac:dyDescent="0.25">
      <c r="A40" t="s">
        <v>7942</v>
      </c>
      <c r="B40" t="s">
        <v>98</v>
      </c>
      <c r="C40">
        <v>190.92</v>
      </c>
      <c r="L40" t="s">
        <v>7942</v>
      </c>
      <c r="M40" t="s">
        <v>98</v>
      </c>
      <c r="N40">
        <v>190.92</v>
      </c>
      <c r="P40" t="s">
        <v>7942</v>
      </c>
      <c r="Q40" t="s">
        <v>98</v>
      </c>
      <c r="R40">
        <v>190.92</v>
      </c>
      <c r="T40" t="s">
        <v>98</v>
      </c>
      <c r="U40" t="s">
        <v>1137</v>
      </c>
      <c r="V40" t="s">
        <v>7942</v>
      </c>
      <c r="X40" t="str">
        <v>GENE HALE</v>
      </c>
      <c r="Y40" t="str">
        <v>Gene Hale</v>
      </c>
      <c r="Z40" t="str">
        <v>gene hale</v>
      </c>
      <c r="AA40" t="str">
        <v>Gene Hale</v>
      </c>
      <c r="AB40">
        <v>9</v>
      </c>
      <c r="AC40" t="str">
        <v>CA</v>
      </c>
      <c r="AD40" t="str">
        <v>117590</v>
      </c>
      <c r="AE40" t="str">
        <v>2016</v>
      </c>
      <c r="AV40" t="s">
        <v>98</v>
      </c>
      <c r="AW40" t="s">
        <v>11187</v>
      </c>
      <c r="AX40" t="s">
        <v>11188</v>
      </c>
      <c r="BA40" t="s">
        <v>98</v>
      </c>
      <c r="BD40" t="s">
        <v>7942</v>
      </c>
      <c r="BE40" t="s">
        <v>11209</v>
      </c>
      <c r="BF40">
        <v>2016</v>
      </c>
      <c r="BG40">
        <v>117590</v>
      </c>
      <c r="BK40" t="s">
        <v>11187</v>
      </c>
      <c r="BL40" t="s">
        <v>11188</v>
      </c>
      <c r="BN40" t="str">
        <f t="shared" si="7"/>
        <v>Gene Hale</v>
      </c>
      <c r="BQ40" t="str">
        <f t="shared" si="8"/>
        <v>Gene Hale</v>
      </c>
    </row>
    <row r="41" spans="1:69" x14ac:dyDescent="0.25">
      <c r="A41" t="s">
        <v>6904</v>
      </c>
      <c r="B41" t="s">
        <v>102</v>
      </c>
      <c r="C41">
        <v>113.328</v>
      </c>
      <c r="L41" t="s">
        <v>6904</v>
      </c>
      <c r="M41" t="s">
        <v>102</v>
      </c>
      <c r="N41">
        <v>113.328</v>
      </c>
      <c r="P41" t="s">
        <v>6904</v>
      </c>
      <c r="Q41" t="s">
        <v>102</v>
      </c>
      <c r="R41">
        <v>113.328</v>
      </c>
      <c r="T41" t="s">
        <v>102</v>
      </c>
      <c r="U41" t="s">
        <v>1261</v>
      </c>
      <c r="V41" t="s">
        <v>6904</v>
      </c>
      <c r="X41" t="str">
        <v>STEVE NGUYEN</v>
      </c>
      <c r="Y41" t="str">
        <v>Steve Nguyen</v>
      </c>
      <c r="Z41" t="str">
        <v>steve nguyen</v>
      </c>
      <c r="AA41" t="str">
        <v>Steve Nguyen</v>
      </c>
      <c r="AB41">
        <v>12</v>
      </c>
      <c r="AC41" t="str">
        <v>CA</v>
      </c>
      <c r="AD41" t="str">
        <v>117415</v>
      </c>
      <c r="AE41" t="str">
        <v>2015</v>
      </c>
      <c r="AV41" t="s">
        <v>102</v>
      </c>
      <c r="AW41" t="s">
        <v>11189</v>
      </c>
      <c r="AX41" t="s">
        <v>11190</v>
      </c>
      <c r="BA41" t="s">
        <v>102</v>
      </c>
      <c r="BD41" t="s">
        <v>6904</v>
      </c>
      <c r="BE41" t="s">
        <v>11209</v>
      </c>
      <c r="BF41">
        <v>2015</v>
      </c>
      <c r="BG41">
        <v>117415</v>
      </c>
      <c r="BK41" t="s">
        <v>11189</v>
      </c>
      <c r="BL41" t="s">
        <v>11190</v>
      </c>
      <c r="BN41" t="str">
        <f t="shared" si="7"/>
        <v>Steve Nguyen</v>
      </c>
      <c r="BQ41" t="str">
        <f t="shared" si="8"/>
        <v>Steve Nguyen</v>
      </c>
    </row>
    <row r="42" spans="1:69" x14ac:dyDescent="0.25">
      <c r="A42" t="s">
        <v>6904</v>
      </c>
      <c r="B42" t="s">
        <v>102</v>
      </c>
      <c r="C42">
        <v>532.39919999999995</v>
      </c>
      <c r="L42" t="s">
        <v>6904</v>
      </c>
      <c r="M42" t="s">
        <v>102</v>
      </c>
      <c r="N42">
        <v>532.39919999999995</v>
      </c>
      <c r="P42" t="s">
        <v>6904</v>
      </c>
      <c r="Q42" t="s">
        <v>102</v>
      </c>
      <c r="R42">
        <v>532.39919999999995</v>
      </c>
      <c r="T42" t="s">
        <v>102</v>
      </c>
      <c r="U42" t="s">
        <v>105</v>
      </c>
      <c r="V42" t="s">
        <v>6904</v>
      </c>
      <c r="X42" t="str">
        <v>STEVE NGUYEN</v>
      </c>
      <c r="Y42" t="str">
        <v>Steve Nguyen</v>
      </c>
      <c r="Z42" t="str">
        <v>steve nguyen</v>
      </c>
      <c r="AA42" t="str">
        <v>Steve Nguyen</v>
      </c>
      <c r="AB42">
        <v>12</v>
      </c>
      <c r="AC42" t="str">
        <v>CA</v>
      </c>
      <c r="AD42" t="str">
        <v>117415</v>
      </c>
      <c r="AE42" t="str">
        <v>2015</v>
      </c>
      <c r="AV42" t="s">
        <v>102</v>
      </c>
      <c r="AW42" t="s">
        <v>11189</v>
      </c>
      <c r="AX42" t="s">
        <v>11190</v>
      </c>
      <c r="BA42" t="s">
        <v>102</v>
      </c>
      <c r="BD42" t="s">
        <v>6904</v>
      </c>
      <c r="BE42" t="s">
        <v>11209</v>
      </c>
      <c r="BF42">
        <v>2015</v>
      </c>
      <c r="BG42">
        <v>117415</v>
      </c>
      <c r="BK42" t="s">
        <v>11189</v>
      </c>
      <c r="BL42" t="s">
        <v>11190</v>
      </c>
      <c r="BN42" t="str">
        <f t="shared" si="7"/>
        <v>Steve Nguyen</v>
      </c>
      <c r="BQ42" t="str">
        <f t="shared" si="8"/>
        <v>Steve Nguyen</v>
      </c>
    </row>
    <row r="43" spans="1:69" x14ac:dyDescent="0.25">
      <c r="A43" t="s">
        <v>6904</v>
      </c>
      <c r="B43" t="s">
        <v>102</v>
      </c>
      <c r="C43">
        <v>212.05799999999999</v>
      </c>
      <c r="L43" t="s">
        <v>6904</v>
      </c>
      <c r="M43" t="s">
        <v>102</v>
      </c>
      <c r="N43">
        <v>212.05799999999999</v>
      </c>
      <c r="P43" t="s">
        <v>6904</v>
      </c>
      <c r="Q43" t="s">
        <v>102</v>
      </c>
      <c r="R43">
        <v>212.05799999999999</v>
      </c>
      <c r="T43" t="s">
        <v>102</v>
      </c>
      <c r="U43" t="s">
        <v>758</v>
      </c>
      <c r="V43" t="s">
        <v>6904</v>
      </c>
      <c r="X43" t="str">
        <v>STEVE NGUYEN</v>
      </c>
      <c r="Y43" t="str">
        <v>Steve Nguyen</v>
      </c>
      <c r="Z43" t="str">
        <v>steve nguyen</v>
      </c>
      <c r="AA43" t="str">
        <v>Steve Nguyen</v>
      </c>
      <c r="AB43">
        <v>12</v>
      </c>
      <c r="AC43" t="str">
        <v>CA</v>
      </c>
      <c r="AD43" t="str">
        <v>117415</v>
      </c>
      <c r="AE43" t="str">
        <v>2015</v>
      </c>
      <c r="AV43" t="s">
        <v>102</v>
      </c>
      <c r="AW43" t="s">
        <v>11189</v>
      </c>
      <c r="AX43" t="s">
        <v>11190</v>
      </c>
      <c r="BA43" t="s">
        <v>102</v>
      </c>
      <c r="BD43" t="s">
        <v>6904</v>
      </c>
      <c r="BE43" t="s">
        <v>11209</v>
      </c>
      <c r="BF43">
        <v>2015</v>
      </c>
      <c r="BG43">
        <v>117415</v>
      </c>
      <c r="BK43" t="s">
        <v>11189</v>
      </c>
      <c r="BL43" t="s">
        <v>11190</v>
      </c>
      <c r="BN43" t="str">
        <f t="shared" si="7"/>
        <v>Steve Nguyen</v>
      </c>
      <c r="BQ43" t="str">
        <f t="shared" si="8"/>
        <v>Steve Nguyen</v>
      </c>
    </row>
    <row r="44" spans="1:69" x14ac:dyDescent="0.25">
      <c r="A44" t="s">
        <v>6904</v>
      </c>
      <c r="B44" t="s">
        <v>102</v>
      </c>
      <c r="C44">
        <v>371.16800000000001</v>
      </c>
      <c r="L44" t="s">
        <v>6904</v>
      </c>
      <c r="M44" t="s">
        <v>102</v>
      </c>
      <c r="N44">
        <v>371.16800000000001</v>
      </c>
      <c r="P44" t="s">
        <v>6904</v>
      </c>
      <c r="Q44" t="s">
        <v>102</v>
      </c>
      <c r="R44">
        <v>371.16800000000001</v>
      </c>
      <c r="T44" t="s">
        <v>102</v>
      </c>
      <c r="U44" t="s">
        <v>2756</v>
      </c>
      <c r="V44" t="s">
        <v>6904</v>
      </c>
      <c r="X44" t="str">
        <v>STEVE NGUYEN</v>
      </c>
      <c r="Y44" t="str">
        <v>Steve Nguyen</v>
      </c>
      <c r="Z44" t="str">
        <v>steve nguyen</v>
      </c>
      <c r="AA44" t="str">
        <v>Steve Nguyen</v>
      </c>
      <c r="AB44">
        <v>12</v>
      </c>
      <c r="AC44" t="str">
        <v>CA</v>
      </c>
      <c r="AD44" t="str">
        <v>117415</v>
      </c>
      <c r="AE44" t="str">
        <v>2015</v>
      </c>
      <c r="AV44" t="s">
        <v>102</v>
      </c>
      <c r="AW44" t="s">
        <v>11189</v>
      </c>
      <c r="AX44" t="s">
        <v>11190</v>
      </c>
      <c r="BA44" t="s">
        <v>102</v>
      </c>
      <c r="BD44" t="s">
        <v>6904</v>
      </c>
      <c r="BE44" t="s">
        <v>11209</v>
      </c>
      <c r="BF44">
        <v>2015</v>
      </c>
      <c r="BG44">
        <v>117415</v>
      </c>
      <c r="BK44" t="s">
        <v>11189</v>
      </c>
      <c r="BL44" t="s">
        <v>11190</v>
      </c>
      <c r="BN44" t="str">
        <f t="shared" si="7"/>
        <v>Steve Nguyen</v>
      </c>
      <c r="BQ44" t="str">
        <f t="shared" si="8"/>
        <v>Steve Nguyen</v>
      </c>
    </row>
    <row r="45" spans="1:69" x14ac:dyDescent="0.25">
      <c r="A45" t="s">
        <v>9250</v>
      </c>
      <c r="B45" t="s">
        <v>108</v>
      </c>
      <c r="C45">
        <v>147.16800000000001</v>
      </c>
      <c r="L45" t="s">
        <v>9250</v>
      </c>
      <c r="M45" t="s">
        <v>108</v>
      </c>
      <c r="N45">
        <v>147.16800000000001</v>
      </c>
      <c r="P45" t="s">
        <v>9250</v>
      </c>
      <c r="Q45" t="s">
        <v>108</v>
      </c>
      <c r="R45">
        <v>147.16800000000001</v>
      </c>
      <c r="T45" t="s">
        <v>108</v>
      </c>
      <c r="U45" t="s">
        <v>923</v>
      </c>
      <c r="V45" t="s">
        <v>9250</v>
      </c>
      <c r="X45" t="str">
        <v>LINDA CAZAMIAS</v>
      </c>
      <c r="Y45" t="str">
        <v>Linda Cazamias</v>
      </c>
      <c r="Z45" t="str">
        <v>linda cazamias</v>
      </c>
      <c r="AA45" t="str">
        <v>Linda Cazamias</v>
      </c>
      <c r="AB45">
        <v>14</v>
      </c>
      <c r="AC45" t="str">
        <v>CA</v>
      </c>
      <c r="AD45" t="str">
        <v>120999</v>
      </c>
      <c r="AE45" t="str">
        <v>2017</v>
      </c>
      <c r="AV45" t="s">
        <v>108</v>
      </c>
      <c r="AW45" t="s">
        <v>11191</v>
      </c>
      <c r="AX45" t="s">
        <v>11192</v>
      </c>
      <c r="BA45" t="s">
        <v>108</v>
      </c>
      <c r="BD45" t="s">
        <v>9250</v>
      </c>
      <c r="BE45" t="s">
        <v>11209</v>
      </c>
      <c r="BF45">
        <v>2017</v>
      </c>
      <c r="BG45">
        <v>120999</v>
      </c>
      <c r="BK45" t="s">
        <v>11191</v>
      </c>
      <c r="BL45" t="s">
        <v>11192</v>
      </c>
      <c r="BN45" t="str">
        <f t="shared" si="7"/>
        <v>Linda Cazamias</v>
      </c>
      <c r="BQ45" t="str">
        <f t="shared" si="8"/>
        <v>Linda Cazamias</v>
      </c>
    </row>
    <row r="46" spans="1:69" x14ac:dyDescent="0.25">
      <c r="A46" t="s">
        <v>7943</v>
      </c>
      <c r="B46" t="s">
        <v>112</v>
      </c>
      <c r="C46">
        <v>77.88</v>
      </c>
      <c r="L46" t="s">
        <v>7943</v>
      </c>
      <c r="M46" t="s">
        <v>112</v>
      </c>
      <c r="N46">
        <v>77.88</v>
      </c>
      <c r="P46" t="s">
        <v>7943</v>
      </c>
      <c r="Q46" t="s">
        <v>112</v>
      </c>
      <c r="R46">
        <v>77.88</v>
      </c>
      <c r="T46" t="s">
        <v>112</v>
      </c>
      <c r="U46" t="s">
        <v>1815</v>
      </c>
      <c r="V46" t="s">
        <v>7943</v>
      </c>
      <c r="X46" t="str">
        <v>RUBEN AUSMAN</v>
      </c>
      <c r="Y46" t="str">
        <v>Ruben Ausman</v>
      </c>
      <c r="Z46" t="str">
        <v>ruben ausman</v>
      </c>
      <c r="AA46" t="str">
        <v>Ruben Ausman</v>
      </c>
      <c r="AB46">
        <v>12</v>
      </c>
      <c r="AC46" t="str">
        <v>CA</v>
      </c>
      <c r="AD46" t="str">
        <v>101343</v>
      </c>
      <c r="AE46" t="str">
        <v>2016</v>
      </c>
      <c r="AV46" t="s">
        <v>112</v>
      </c>
      <c r="AW46" t="s">
        <v>11193</v>
      </c>
      <c r="AX46" t="s">
        <v>11194</v>
      </c>
      <c r="BA46" t="s">
        <v>112</v>
      </c>
      <c r="BD46" t="s">
        <v>7943</v>
      </c>
      <c r="BE46" t="s">
        <v>11209</v>
      </c>
      <c r="BF46">
        <v>2016</v>
      </c>
      <c r="BG46">
        <v>101343</v>
      </c>
      <c r="BK46" t="s">
        <v>11193</v>
      </c>
      <c r="BL46" t="s">
        <v>11194</v>
      </c>
      <c r="BN46" t="str">
        <f t="shared" si="7"/>
        <v>Ruben Ausman</v>
      </c>
      <c r="BQ46" t="str">
        <f t="shared" si="8"/>
        <v>Ruben Ausman</v>
      </c>
    </row>
    <row r="47" spans="1:69" x14ac:dyDescent="0.25">
      <c r="A47" t="s">
        <v>9251</v>
      </c>
      <c r="B47" t="s">
        <v>114</v>
      </c>
      <c r="C47">
        <v>95.616</v>
      </c>
      <c r="L47" t="s">
        <v>9251</v>
      </c>
      <c r="M47" t="s">
        <v>114</v>
      </c>
      <c r="N47">
        <v>95.616</v>
      </c>
      <c r="P47" t="s">
        <v>9251</v>
      </c>
      <c r="Q47" t="s">
        <v>114</v>
      </c>
      <c r="R47">
        <v>95.616</v>
      </c>
      <c r="T47" t="s">
        <v>114</v>
      </c>
      <c r="U47" t="s">
        <v>993</v>
      </c>
      <c r="V47" t="s">
        <v>9251</v>
      </c>
      <c r="X47" t="str">
        <v>ERIN SMITH</v>
      </c>
      <c r="Y47" t="str">
        <v>Erin Smith</v>
      </c>
      <c r="Z47" t="str">
        <v>erin smith</v>
      </c>
      <c r="AA47" t="str">
        <v>Erin Smith</v>
      </c>
      <c r="AB47">
        <v>10</v>
      </c>
      <c r="AC47" t="str">
        <v>CA</v>
      </c>
      <c r="AD47" t="str">
        <v>139619</v>
      </c>
      <c r="AE47" t="str">
        <v>2017</v>
      </c>
      <c r="AV47" t="s">
        <v>114</v>
      </c>
      <c r="AW47" t="s">
        <v>11195</v>
      </c>
      <c r="AX47" t="s">
        <v>11196</v>
      </c>
      <c r="BA47" t="s">
        <v>114</v>
      </c>
      <c r="BD47" t="s">
        <v>9251</v>
      </c>
      <c r="BE47" t="s">
        <v>11209</v>
      </c>
      <c r="BF47">
        <v>2017</v>
      </c>
      <c r="BG47">
        <v>139619</v>
      </c>
      <c r="BK47" t="s">
        <v>11195</v>
      </c>
      <c r="BL47" t="s">
        <v>11196</v>
      </c>
      <c r="BN47" t="str">
        <f t="shared" si="7"/>
        <v>Erin Smith</v>
      </c>
      <c r="BQ47" t="str">
        <f t="shared" si="8"/>
        <v>Erin Smith</v>
      </c>
    </row>
    <row r="48" spans="1:69" x14ac:dyDescent="0.25">
      <c r="A48" t="s">
        <v>7944</v>
      </c>
      <c r="B48" t="s">
        <v>117</v>
      </c>
      <c r="C48">
        <v>45.98</v>
      </c>
      <c r="L48" t="s">
        <v>7944</v>
      </c>
      <c r="M48" t="s">
        <v>117</v>
      </c>
      <c r="N48">
        <v>45.98</v>
      </c>
      <c r="P48" t="s">
        <v>7944</v>
      </c>
      <c r="Q48" t="s">
        <v>117</v>
      </c>
      <c r="R48">
        <v>45.98</v>
      </c>
      <c r="T48" t="s">
        <v>117</v>
      </c>
      <c r="U48" t="s">
        <v>2366</v>
      </c>
      <c r="V48" t="s">
        <v>7944</v>
      </c>
      <c r="X48" t="str">
        <v>ODELLA NELSON</v>
      </c>
      <c r="Y48" t="str">
        <v>Odella Nelson</v>
      </c>
      <c r="Z48" t="str">
        <v>odella nelson</v>
      </c>
      <c r="AA48" t="str">
        <v>Odella Nelson</v>
      </c>
      <c r="AB48">
        <v>13</v>
      </c>
      <c r="AC48" t="str">
        <v>CA</v>
      </c>
      <c r="AD48" t="str">
        <v>118255</v>
      </c>
      <c r="AE48" t="str">
        <v>2016</v>
      </c>
      <c r="AV48" t="s">
        <v>117</v>
      </c>
      <c r="AW48" t="s">
        <v>11197</v>
      </c>
      <c r="AX48" t="s">
        <v>11198</v>
      </c>
      <c r="BA48" t="s">
        <v>117</v>
      </c>
      <c r="BD48" t="s">
        <v>7944</v>
      </c>
      <c r="BE48" t="s">
        <v>11209</v>
      </c>
      <c r="BF48">
        <v>2016</v>
      </c>
      <c r="BG48">
        <v>118255</v>
      </c>
      <c r="BK48" t="s">
        <v>11197</v>
      </c>
      <c r="BL48" t="s">
        <v>11198</v>
      </c>
      <c r="BN48" t="str">
        <f t="shared" si="7"/>
        <v>Odella Nelson</v>
      </c>
      <c r="BQ48" t="str">
        <f t="shared" si="8"/>
        <v>Odella Nelson</v>
      </c>
    </row>
    <row r="49" spans="1:69" x14ac:dyDescent="0.25">
      <c r="A49" t="s">
        <v>7944</v>
      </c>
      <c r="B49" t="s">
        <v>117</v>
      </c>
      <c r="C49">
        <v>17.46</v>
      </c>
      <c r="L49" t="s">
        <v>7944</v>
      </c>
      <c r="M49" t="s">
        <v>117</v>
      </c>
      <c r="N49">
        <v>17.46</v>
      </c>
      <c r="P49" t="s">
        <v>7944</v>
      </c>
      <c r="Q49" t="s">
        <v>117</v>
      </c>
      <c r="R49">
        <v>17.46</v>
      </c>
      <c r="T49" t="s">
        <v>117</v>
      </c>
      <c r="U49" t="s">
        <v>1103</v>
      </c>
      <c r="V49" t="s">
        <v>7944</v>
      </c>
      <c r="X49" t="str">
        <v>ODELLA NELSON</v>
      </c>
      <c r="Y49" t="str">
        <v>Odella Nelson</v>
      </c>
      <c r="Z49" t="str">
        <v>odella nelson</v>
      </c>
      <c r="AA49" t="str">
        <v>Odella Nelson</v>
      </c>
      <c r="AB49">
        <v>13</v>
      </c>
      <c r="AC49" t="str">
        <v>CA</v>
      </c>
      <c r="AD49" t="str">
        <v>118255</v>
      </c>
      <c r="AE49" t="str">
        <v>2016</v>
      </c>
      <c r="AV49" t="s">
        <v>117</v>
      </c>
      <c r="AW49" t="s">
        <v>11197</v>
      </c>
      <c r="AX49" t="s">
        <v>11198</v>
      </c>
      <c r="BA49" t="s">
        <v>117</v>
      </c>
      <c r="BD49" t="s">
        <v>7944</v>
      </c>
      <c r="BE49" t="s">
        <v>11209</v>
      </c>
      <c r="BF49">
        <v>2016</v>
      </c>
      <c r="BG49">
        <v>118255</v>
      </c>
      <c r="BK49" t="s">
        <v>11197</v>
      </c>
      <c r="BL49" t="s">
        <v>11198</v>
      </c>
      <c r="BN49" t="str">
        <f t="shared" si="7"/>
        <v>Odella Nelson</v>
      </c>
      <c r="BQ49" t="str">
        <f t="shared" si="8"/>
        <v>Odella Nelson</v>
      </c>
    </row>
    <row r="50" spans="1:69" x14ac:dyDescent="0.25">
      <c r="A50" t="s">
        <v>5936</v>
      </c>
      <c r="B50" t="s">
        <v>121</v>
      </c>
      <c r="C50">
        <v>211.96</v>
      </c>
      <c r="L50" t="s">
        <v>5936</v>
      </c>
      <c r="M50" t="s">
        <v>121</v>
      </c>
      <c r="N50">
        <v>211.96</v>
      </c>
      <c r="P50" t="s">
        <v>5936</v>
      </c>
      <c r="Q50" t="s">
        <v>121</v>
      </c>
      <c r="R50">
        <v>211.96</v>
      </c>
      <c r="T50" t="s">
        <v>121</v>
      </c>
      <c r="U50" t="s">
        <v>748</v>
      </c>
      <c r="V50" t="s">
        <v>5936</v>
      </c>
      <c r="X50" t="str">
        <v>PATRICK O'DONNELL</v>
      </c>
      <c r="Y50" t="str">
        <v>Patrick O'Donnell</v>
      </c>
      <c r="Z50" t="str">
        <v>patrick o'donnell</v>
      </c>
      <c r="AA50" t="str">
        <v>Patrick O'Donnell</v>
      </c>
      <c r="AB50">
        <v>17</v>
      </c>
      <c r="AC50" t="str">
        <v>CA</v>
      </c>
      <c r="AD50" t="str">
        <v>146703</v>
      </c>
      <c r="AE50" t="str">
        <v>2014</v>
      </c>
      <c r="AV50" t="s">
        <v>121</v>
      </c>
      <c r="AW50" t="s">
        <v>11199</v>
      </c>
      <c r="AX50" t="s">
        <v>11161</v>
      </c>
      <c r="BA50" t="s">
        <v>11207</v>
      </c>
      <c r="BB50" t="s">
        <v>11206</v>
      </c>
      <c r="BD50" t="s">
        <v>5936</v>
      </c>
      <c r="BE50" t="s">
        <v>11209</v>
      </c>
      <c r="BF50">
        <v>2014</v>
      </c>
      <c r="BG50">
        <v>146703</v>
      </c>
      <c r="BK50" t="s">
        <v>11199</v>
      </c>
      <c r="BL50" t="s">
        <v>11161</v>
      </c>
      <c r="BN50" t="str">
        <f t="shared" si="7"/>
        <v>Patrick O'Donnell</v>
      </c>
      <c r="BQ50" t="str">
        <f t="shared" si="8"/>
        <v>Patrick O'Donnell</v>
      </c>
    </row>
    <row r="51" spans="1:69" x14ac:dyDescent="0.25">
      <c r="A51" t="s">
        <v>7945</v>
      </c>
      <c r="B51" t="s">
        <v>125</v>
      </c>
      <c r="C51">
        <v>45</v>
      </c>
      <c r="L51" t="s">
        <v>7945</v>
      </c>
      <c r="M51" t="s">
        <v>125</v>
      </c>
      <c r="N51">
        <v>45</v>
      </c>
      <c r="P51" t="s">
        <v>7945</v>
      </c>
      <c r="Q51" t="s">
        <v>125</v>
      </c>
      <c r="R51">
        <v>45</v>
      </c>
      <c r="T51" t="s">
        <v>125</v>
      </c>
      <c r="U51" t="s">
        <v>222</v>
      </c>
      <c r="V51" t="s">
        <v>7945</v>
      </c>
      <c r="X51" t="str">
        <v>LENA HERNANDEZ</v>
      </c>
      <c r="Y51" t="str">
        <v>Lena Hernandez</v>
      </c>
      <c r="Z51" t="str">
        <v>lena hernandez</v>
      </c>
      <c r="AA51" t="str">
        <v>Lena Hernandez</v>
      </c>
      <c r="AB51">
        <v>14</v>
      </c>
      <c r="AC51" t="str">
        <v>CA</v>
      </c>
      <c r="AD51" t="str">
        <v>169194</v>
      </c>
      <c r="AE51" t="str">
        <v>2016</v>
      </c>
      <c r="AV51" t="s">
        <v>125</v>
      </c>
      <c r="AW51" t="s">
        <v>11200</v>
      </c>
      <c r="AX51" t="s">
        <v>11201</v>
      </c>
      <c r="BA51" t="s">
        <v>125</v>
      </c>
      <c r="BD51" t="s">
        <v>7945</v>
      </c>
      <c r="BE51" t="s">
        <v>11209</v>
      </c>
      <c r="BF51">
        <v>2016</v>
      </c>
      <c r="BG51">
        <v>169194</v>
      </c>
      <c r="BK51" t="s">
        <v>11200</v>
      </c>
      <c r="BL51" t="s">
        <v>11201</v>
      </c>
      <c r="BN51" t="str">
        <f t="shared" si="7"/>
        <v>Lena Hernandez</v>
      </c>
      <c r="BQ51" t="str">
        <f t="shared" si="8"/>
        <v>Lena Hernandez</v>
      </c>
    </row>
    <row r="52" spans="1:69" x14ac:dyDescent="0.25">
      <c r="A52" t="s">
        <v>7945</v>
      </c>
      <c r="B52" t="s">
        <v>125</v>
      </c>
      <c r="C52">
        <v>21.8</v>
      </c>
      <c r="L52" t="s">
        <v>7945</v>
      </c>
      <c r="M52" t="s">
        <v>125</v>
      </c>
      <c r="N52">
        <v>21.8</v>
      </c>
      <c r="P52" t="s">
        <v>7945</v>
      </c>
      <c r="Q52" t="s">
        <v>125</v>
      </c>
      <c r="R52">
        <v>21.8</v>
      </c>
      <c r="T52" t="s">
        <v>125</v>
      </c>
      <c r="U52" t="s">
        <v>1232</v>
      </c>
      <c r="V52" t="s">
        <v>7945</v>
      </c>
      <c r="X52" t="str">
        <v>LENA HERNANDEZ</v>
      </c>
      <c r="Y52" t="str">
        <v>Lena Hernandez</v>
      </c>
      <c r="Z52" t="str">
        <v>lena hernandez</v>
      </c>
      <c r="AA52" t="str">
        <v>Lena Hernandez</v>
      </c>
      <c r="AB52">
        <v>14</v>
      </c>
      <c r="AC52" t="str">
        <v>CA</v>
      </c>
      <c r="AD52" t="str">
        <v>169194</v>
      </c>
      <c r="AE52" t="str">
        <v>2016</v>
      </c>
      <c r="AV52" t="s">
        <v>125</v>
      </c>
      <c r="AW52" t="s">
        <v>11200</v>
      </c>
      <c r="AX52" t="s">
        <v>11201</v>
      </c>
      <c r="BA52" t="s">
        <v>125</v>
      </c>
      <c r="BD52" t="s">
        <v>7945</v>
      </c>
      <c r="BE52" t="s">
        <v>11209</v>
      </c>
      <c r="BF52">
        <v>2016</v>
      </c>
      <c r="BG52">
        <v>169194</v>
      </c>
      <c r="BK52" t="s">
        <v>11200</v>
      </c>
      <c r="BL52" t="s">
        <v>11201</v>
      </c>
      <c r="BN52" t="str">
        <f t="shared" si="7"/>
        <v>Lena Hernandez</v>
      </c>
      <c r="BQ52" t="str">
        <f t="shared" si="8"/>
        <v>Lena Hernandez</v>
      </c>
    </row>
    <row r="53" spans="1:69" x14ac:dyDescent="0.25">
      <c r="A53" t="s">
        <v>6905</v>
      </c>
      <c r="B53" t="s">
        <v>130</v>
      </c>
      <c r="C53">
        <v>38.22</v>
      </c>
      <c r="L53" t="s">
        <v>6905</v>
      </c>
      <c r="M53" t="s">
        <v>130</v>
      </c>
      <c r="N53">
        <v>38.22</v>
      </c>
      <c r="P53" t="s">
        <v>6905</v>
      </c>
      <c r="Q53" t="s">
        <v>130</v>
      </c>
      <c r="R53">
        <v>38.22</v>
      </c>
      <c r="T53" t="s">
        <v>130</v>
      </c>
      <c r="U53" t="s">
        <v>3089</v>
      </c>
      <c r="V53" t="s">
        <v>6905</v>
      </c>
      <c r="X53" t="str">
        <v>DARREN POWERS</v>
      </c>
      <c r="Y53" t="str">
        <v>Darren Powers</v>
      </c>
      <c r="Z53" t="str">
        <v>darren powers</v>
      </c>
      <c r="AA53" t="str">
        <v>Darren Powers</v>
      </c>
      <c r="AB53">
        <v>13</v>
      </c>
      <c r="AC53" t="str">
        <v>CA</v>
      </c>
      <c r="AD53" t="str">
        <v>115742</v>
      </c>
      <c r="AE53" t="str">
        <v>2015</v>
      </c>
      <c r="AV53" t="s">
        <v>130</v>
      </c>
      <c r="AW53" t="s">
        <v>11202</v>
      </c>
      <c r="AX53" t="s">
        <v>11203</v>
      </c>
      <c r="BA53" t="s">
        <v>130</v>
      </c>
      <c r="BD53" t="s">
        <v>6905</v>
      </c>
      <c r="BE53" t="s">
        <v>11209</v>
      </c>
      <c r="BF53">
        <v>2015</v>
      </c>
      <c r="BG53">
        <v>115742</v>
      </c>
      <c r="BK53" t="s">
        <v>11202</v>
      </c>
      <c r="BL53" t="s">
        <v>11203</v>
      </c>
      <c r="BN53" t="str">
        <f t="shared" si="7"/>
        <v>Darren Powers</v>
      </c>
      <c r="BQ53" t="str">
        <f t="shared" si="8"/>
        <v>Darren Powers</v>
      </c>
    </row>
  </sheetData>
  <mergeCells count="6">
    <mergeCell ref="AB1:AE1"/>
    <mergeCell ref="AB2:AE2"/>
    <mergeCell ref="AJ2:AK2"/>
    <mergeCell ref="AJ1:AK1"/>
    <mergeCell ref="AL1:AM1"/>
    <mergeCell ref="AL2:AM2"/>
  </mergeCells>
  <phoneticPr fontId="11" type="noConversion"/>
  <conditionalFormatting sqref="M3:M53">
    <cfRule type="duplicateValues" dxfId="3" priority="5"/>
    <cfRule type="duplicateValues" priority="6"/>
  </conditionalFormatting>
  <conditionalFormatting sqref="P3:R53">
    <cfRule type="duplicateValues" dxfId="2" priority="4"/>
  </conditionalFormatting>
  <conditionalFormatting sqref="AR4:AR15">
    <cfRule type="uniqueValues" priority="2"/>
  </conditionalFormatting>
  <conditionalFormatting sqref="AS4:AS15">
    <cfRule type="uniqueValues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E655-0C36-42AC-8F05-35A8249C870A}">
  <sheetPr codeName="Sheet7"/>
  <dimension ref="A1:BP85"/>
  <sheetViews>
    <sheetView topLeftCell="BH1" zoomScale="80" zoomScaleNormal="80" workbookViewId="0">
      <selection activeCell="BQ19" sqref="BQ19"/>
    </sheetView>
  </sheetViews>
  <sheetFormatPr defaultRowHeight="15.75" x14ac:dyDescent="0.25"/>
  <cols>
    <col min="1" max="1" width="21.875" bestFit="1" customWidth="1"/>
    <col min="2" max="2" width="14.75" bestFit="1" customWidth="1"/>
    <col min="3" max="3" width="25.625" bestFit="1" customWidth="1"/>
    <col min="4" max="5" width="25.625" customWidth="1"/>
    <col min="6" max="6" width="10.875" bestFit="1" customWidth="1"/>
    <col min="7" max="8" width="11.875" bestFit="1" customWidth="1"/>
    <col min="9" max="9" width="13.25" bestFit="1" customWidth="1"/>
    <col min="10" max="10" width="13.25" customWidth="1"/>
    <col min="11" max="11" width="19.5" bestFit="1" customWidth="1"/>
    <col min="12" max="12" width="11.875" bestFit="1" customWidth="1"/>
    <col min="14" max="14" width="13.25" bestFit="1" customWidth="1"/>
    <col min="15" max="15" width="11.125" bestFit="1" customWidth="1"/>
    <col min="17" max="17" width="13.25" bestFit="1" customWidth="1"/>
    <col min="18" max="18" width="12.75" bestFit="1" customWidth="1"/>
    <col min="24" max="24" width="10.375" bestFit="1" customWidth="1"/>
    <col min="25" max="25" width="11.875" bestFit="1" customWidth="1"/>
    <col min="27" max="27" width="32.375" bestFit="1" customWidth="1"/>
    <col min="28" max="28" width="11.875" bestFit="1" customWidth="1"/>
    <col min="30" max="30" width="22.875" bestFit="1" customWidth="1"/>
    <col min="31" max="31" width="11.875" bestFit="1" customWidth="1"/>
    <col min="33" max="33" width="26.75" bestFit="1" customWidth="1"/>
    <col min="34" max="34" width="12.75" bestFit="1" customWidth="1"/>
    <col min="35" max="36" width="10.875" bestFit="1" customWidth="1"/>
    <col min="38" max="38" width="11.875" bestFit="1" customWidth="1"/>
    <col min="40" max="40" width="76.125" bestFit="1" customWidth="1"/>
    <col min="42" max="42" width="22" bestFit="1" customWidth="1"/>
    <col min="43" max="43" width="11.875" bestFit="1" customWidth="1"/>
    <col min="45" max="45" width="15.25" customWidth="1"/>
    <col min="46" max="46" width="11.875" bestFit="1" customWidth="1"/>
    <col min="49" max="49" width="83.625" bestFit="1" customWidth="1"/>
    <col min="51" max="51" width="21.375" customWidth="1"/>
    <col min="52" max="52" width="13.625" customWidth="1"/>
    <col min="54" max="54" width="76.5" bestFit="1" customWidth="1"/>
    <col min="56" max="56" width="17" bestFit="1" customWidth="1"/>
    <col min="57" max="57" width="13.25" bestFit="1" customWidth="1"/>
    <col min="59" max="59" width="17" bestFit="1" customWidth="1"/>
    <col min="60" max="60" width="13.25" bestFit="1" customWidth="1"/>
    <col min="62" max="62" width="16.875" bestFit="1" customWidth="1"/>
    <col min="63" max="63" width="13.875" customWidth="1"/>
    <col min="65" max="65" width="20.125" bestFit="1" customWidth="1"/>
    <col min="68" max="68" width="75.875" bestFit="1" customWidth="1"/>
  </cols>
  <sheetData>
    <row r="1" spans="1:68" x14ac:dyDescent="0.25">
      <c r="G1" t="s">
        <v>11043</v>
      </c>
      <c r="K1" t="s">
        <v>11049</v>
      </c>
      <c r="N1" t="s">
        <v>11050</v>
      </c>
      <c r="Q1" t="s">
        <v>11051</v>
      </c>
      <c r="X1" t="s">
        <v>11043</v>
      </c>
      <c r="AA1" t="s">
        <v>11048</v>
      </c>
      <c r="AD1" t="s">
        <v>11049</v>
      </c>
      <c r="AG1" t="s">
        <v>11050</v>
      </c>
      <c r="AN1" t="s">
        <v>11051</v>
      </c>
      <c r="AP1" t="s">
        <v>11043</v>
      </c>
      <c r="AS1" t="s">
        <v>11048</v>
      </c>
      <c r="AW1" t="s">
        <v>11049</v>
      </c>
      <c r="AY1" t="s">
        <v>11050</v>
      </c>
      <c r="BB1" t="s">
        <v>11051</v>
      </c>
      <c r="BD1" t="s">
        <v>11043</v>
      </c>
      <c r="BG1" t="s">
        <v>11048</v>
      </c>
      <c r="BJ1" t="s">
        <v>11049</v>
      </c>
      <c r="BM1" t="s">
        <v>11050</v>
      </c>
      <c r="BP1" t="s">
        <v>11051</v>
      </c>
    </row>
    <row r="2" spans="1:68" x14ac:dyDescent="0.25">
      <c r="G2" t="s">
        <v>11251</v>
      </c>
      <c r="K2" t="s">
        <v>11248</v>
      </c>
      <c r="N2" t="s">
        <v>11249</v>
      </c>
      <c r="Q2" t="s">
        <v>11250</v>
      </c>
      <c r="X2" t="s">
        <v>11264</v>
      </c>
      <c r="AA2" t="s">
        <v>11265</v>
      </c>
      <c r="AD2" t="s">
        <v>11266</v>
      </c>
      <c r="AG2" t="s">
        <v>11276</v>
      </c>
      <c r="AN2" t="s">
        <v>11277</v>
      </c>
      <c r="AP2" t="s">
        <v>11288</v>
      </c>
      <c r="AS2" t="s">
        <v>11289</v>
      </c>
      <c r="AW2" t="s">
        <v>11296</v>
      </c>
      <c r="AY2" t="s">
        <v>11297</v>
      </c>
      <c r="BB2" t="s">
        <v>11303</v>
      </c>
      <c r="BD2" t="s">
        <v>11304</v>
      </c>
      <c r="BG2" t="s">
        <v>11308</v>
      </c>
      <c r="BJ2" t="s">
        <v>11307</v>
      </c>
      <c r="BM2" t="s">
        <v>11310</v>
      </c>
      <c r="BP2" s="13" t="s">
        <v>11311</v>
      </c>
    </row>
    <row r="3" spans="1:68" x14ac:dyDescent="0.25">
      <c r="G3" t="s">
        <v>10941</v>
      </c>
      <c r="H3" t="s">
        <v>4057</v>
      </c>
      <c r="I3" t="s">
        <v>3</v>
      </c>
      <c r="K3" t="s">
        <v>11246</v>
      </c>
      <c r="L3" t="s">
        <v>10950</v>
      </c>
      <c r="N3" t="s">
        <v>11246</v>
      </c>
      <c r="O3" t="s">
        <v>10950</v>
      </c>
      <c r="Q3" t="s">
        <v>10950</v>
      </c>
      <c r="R3" t="s">
        <v>11247</v>
      </c>
      <c r="X3" t="s">
        <v>11246</v>
      </c>
      <c r="Y3" t="s">
        <v>10950</v>
      </c>
      <c r="AA3" t="s">
        <v>11246</v>
      </c>
      <c r="AB3" t="s">
        <v>10950</v>
      </c>
      <c r="AD3" t="s">
        <v>11275</v>
      </c>
      <c r="AE3" t="s">
        <v>10950</v>
      </c>
      <c r="AG3" t="s">
        <v>10950</v>
      </c>
      <c r="AH3" t="s">
        <v>11247</v>
      </c>
      <c r="AN3" t="s">
        <v>11278</v>
      </c>
      <c r="AP3" t="s">
        <v>11275</v>
      </c>
      <c r="AQ3" t="s">
        <v>10950</v>
      </c>
      <c r="AS3" t="s">
        <v>11246</v>
      </c>
      <c r="AT3" t="s">
        <v>10950</v>
      </c>
      <c r="AW3" t="s">
        <v>11291</v>
      </c>
      <c r="AY3" t="s">
        <v>11246</v>
      </c>
      <c r="AZ3" t="s">
        <v>10950</v>
      </c>
      <c r="BB3" t="s">
        <v>11298</v>
      </c>
      <c r="BD3" t="s">
        <v>13</v>
      </c>
      <c r="BE3">
        <v>650294.63130000082</v>
      </c>
      <c r="BG3" t="s">
        <v>11246</v>
      </c>
      <c r="BH3" t="s">
        <v>10950</v>
      </c>
      <c r="BJ3" t="s">
        <v>13</v>
      </c>
      <c r="BK3">
        <v>650294.63130000082</v>
      </c>
      <c r="BM3" s="57" t="s">
        <v>11309</v>
      </c>
      <c r="BN3" s="57">
        <v>518221.85900000023</v>
      </c>
      <c r="BP3" t="s">
        <v>11311</v>
      </c>
    </row>
    <row r="4" spans="1:68" x14ac:dyDescent="0.25">
      <c r="A4" s="46" t="s">
        <v>11246</v>
      </c>
      <c r="B4" t="s">
        <v>10950</v>
      </c>
      <c r="G4">
        <v>42682</v>
      </c>
      <c r="H4" t="s">
        <v>13</v>
      </c>
      <c r="I4">
        <v>261.95999999999998</v>
      </c>
      <c r="K4" t="s">
        <v>13</v>
      </c>
      <c r="L4">
        <v>741999.79529999977</v>
      </c>
      <c r="N4" t="s">
        <v>13</v>
      </c>
      <c r="O4">
        <v>208291.20400000023</v>
      </c>
      <c r="Q4" t="s">
        <v>11246</v>
      </c>
      <c r="R4" t="s">
        <v>10946</v>
      </c>
      <c r="S4" t="s">
        <v>10947</v>
      </c>
      <c r="T4" t="s">
        <v>10948</v>
      </c>
      <c r="U4" t="s">
        <v>10949</v>
      </c>
      <c r="V4" t="s">
        <v>10943</v>
      </c>
      <c r="X4" t="s">
        <v>10952</v>
      </c>
      <c r="Y4">
        <v>94924.835599999977</v>
      </c>
      <c r="AA4" t="s">
        <v>13</v>
      </c>
      <c r="AB4">
        <v>741999.79529999977</v>
      </c>
      <c r="AD4" t="s">
        <v>10946</v>
      </c>
      <c r="AE4">
        <v>484247.49809999997</v>
      </c>
      <c r="AG4" t="s">
        <v>11246</v>
      </c>
      <c r="AH4" t="s">
        <v>55</v>
      </c>
      <c r="AI4" t="s">
        <v>79</v>
      </c>
      <c r="AJ4" t="s">
        <v>12</v>
      </c>
      <c r="AK4" t="s">
        <v>21</v>
      </c>
      <c r="AL4" t="s">
        <v>10943</v>
      </c>
      <c r="AN4" t="s">
        <v>11279</v>
      </c>
      <c r="AP4" t="s">
        <v>10946</v>
      </c>
      <c r="AQ4">
        <v>484247.49809999997</v>
      </c>
      <c r="AS4" t="s">
        <v>13</v>
      </c>
      <c r="AT4">
        <v>741999.79529999977</v>
      </c>
      <c r="AW4" t="s">
        <v>11292</v>
      </c>
      <c r="AY4" t="s">
        <v>10952</v>
      </c>
      <c r="AZ4">
        <v>94924.835599999977</v>
      </c>
      <c r="BB4" t="s">
        <v>11299</v>
      </c>
      <c r="BD4" t="s">
        <v>14</v>
      </c>
      <c r="BE4">
        <v>114879.99629999998</v>
      </c>
      <c r="BG4" t="s">
        <v>11306</v>
      </c>
      <c r="BH4">
        <v>646915.40200000012</v>
      </c>
      <c r="BJ4" t="s">
        <v>11306</v>
      </c>
      <c r="BK4">
        <v>646915.40200000012</v>
      </c>
      <c r="BM4" t="s">
        <v>3234</v>
      </c>
      <c r="BN4">
        <v>203412.73300000009</v>
      </c>
      <c r="BP4" t="s">
        <v>11312</v>
      </c>
    </row>
    <row r="5" spans="1:68" x14ac:dyDescent="0.25">
      <c r="A5" s="14" t="s">
        <v>11306</v>
      </c>
      <c r="B5">
        <v>646915.40200000012</v>
      </c>
      <c r="G5">
        <v>42682</v>
      </c>
      <c r="H5" t="s">
        <v>13</v>
      </c>
      <c r="I5">
        <v>731.93999999999994</v>
      </c>
      <c r="K5" t="s">
        <v>22</v>
      </c>
      <c r="L5">
        <v>719047.03200000292</v>
      </c>
      <c r="N5" t="s">
        <v>22</v>
      </c>
      <c r="O5">
        <v>205516.0549999997</v>
      </c>
      <c r="Q5" t="s">
        <v>13</v>
      </c>
      <c r="R5">
        <v>157192.85310000001</v>
      </c>
      <c r="S5">
        <v>170518.23700000011</v>
      </c>
      <c r="T5">
        <v>198901.43600000019</v>
      </c>
      <c r="U5">
        <v>215387.26920000004</v>
      </c>
      <c r="V5">
        <v>741999.79530000035</v>
      </c>
      <c r="X5" t="s">
        <v>10953</v>
      </c>
      <c r="Y5">
        <v>59751.251400000016</v>
      </c>
      <c r="AA5" t="s">
        <v>22</v>
      </c>
      <c r="AB5">
        <v>719047.03200000292</v>
      </c>
      <c r="AD5" t="s">
        <v>11267</v>
      </c>
      <c r="AE5">
        <v>74447.796000000031</v>
      </c>
      <c r="AG5" t="s">
        <v>13</v>
      </c>
      <c r="AH5">
        <v>163797.16380000001</v>
      </c>
      <c r="AI5">
        <v>208291.20400000009</v>
      </c>
      <c r="AJ5">
        <v>117298.6840000001</v>
      </c>
      <c r="AK5">
        <v>252612.7435000003</v>
      </c>
      <c r="AL5">
        <v>741999.79530000058</v>
      </c>
      <c r="AN5" t="s">
        <v>11280</v>
      </c>
      <c r="AP5" t="s">
        <v>10952</v>
      </c>
      <c r="AQ5">
        <v>14236.894999999997</v>
      </c>
      <c r="AS5" t="s">
        <v>22</v>
      </c>
      <c r="AT5">
        <v>719047.03200000292</v>
      </c>
      <c r="AW5" t="s">
        <v>11293</v>
      </c>
      <c r="AY5" t="s">
        <v>10953</v>
      </c>
      <c r="AZ5">
        <v>59751.251400000016</v>
      </c>
      <c r="BB5" t="s">
        <v>11300</v>
      </c>
      <c r="BD5" t="s">
        <v>3229</v>
      </c>
      <c r="BE5">
        <v>328449.1030000007</v>
      </c>
      <c r="BG5" t="s">
        <v>3235</v>
      </c>
      <c r="BH5">
        <v>167380.31800000009</v>
      </c>
      <c r="BM5" t="s">
        <v>23</v>
      </c>
      <c r="BN5">
        <v>12486.312</v>
      </c>
      <c r="BP5" t="s">
        <v>11313</v>
      </c>
    </row>
    <row r="6" spans="1:68" x14ac:dyDescent="0.25">
      <c r="A6" s="52" t="s">
        <v>3235</v>
      </c>
      <c r="B6">
        <v>167380.31800000009</v>
      </c>
      <c r="G6">
        <v>42533</v>
      </c>
      <c r="H6" t="s">
        <v>22</v>
      </c>
      <c r="I6">
        <v>14.62</v>
      </c>
      <c r="K6" t="s">
        <v>35</v>
      </c>
      <c r="L6">
        <v>836154.03299999656</v>
      </c>
      <c r="N6" t="s">
        <v>35</v>
      </c>
      <c r="O6">
        <v>264973.9810000002</v>
      </c>
      <c r="Q6" t="s">
        <v>22</v>
      </c>
      <c r="R6">
        <v>151776.4120000001</v>
      </c>
      <c r="S6">
        <v>137233.46299999976</v>
      </c>
      <c r="T6">
        <v>183939.98199999996</v>
      </c>
      <c r="U6">
        <v>246097.17500000025</v>
      </c>
      <c r="V6">
        <v>719047.03200000012</v>
      </c>
      <c r="X6" t="s">
        <v>10954</v>
      </c>
      <c r="Y6">
        <v>205005.48879999988</v>
      </c>
      <c r="AA6" t="s">
        <v>35</v>
      </c>
      <c r="AB6">
        <v>836154.03299999656</v>
      </c>
      <c r="AD6" t="s">
        <v>10952</v>
      </c>
      <c r="AE6">
        <v>14236.894999999997</v>
      </c>
      <c r="AG6" t="s">
        <v>22</v>
      </c>
      <c r="AH6">
        <v>167026.41500000027</v>
      </c>
      <c r="AI6">
        <v>205516.05499999991</v>
      </c>
      <c r="AJ6">
        <v>125651.31299999992</v>
      </c>
      <c r="AK6">
        <v>220853.24900000007</v>
      </c>
      <c r="AL6">
        <v>719047.03200000012</v>
      </c>
      <c r="AN6" t="s">
        <v>11281</v>
      </c>
      <c r="AP6" t="s">
        <v>10953</v>
      </c>
      <c r="AQ6">
        <v>4519.8920000000007</v>
      </c>
      <c r="AS6" t="s">
        <v>11290</v>
      </c>
      <c r="AT6">
        <v>12000</v>
      </c>
      <c r="AW6" t="s">
        <v>11294</v>
      </c>
      <c r="AY6" t="s">
        <v>10954</v>
      </c>
      <c r="AZ6">
        <v>205005.48879999988</v>
      </c>
      <c r="BB6" t="s">
        <v>11301</v>
      </c>
      <c r="BD6" t="s">
        <v>29</v>
      </c>
      <c r="BE6">
        <v>206965.53200000009</v>
      </c>
      <c r="BG6" t="s">
        <v>3239</v>
      </c>
      <c r="BH6">
        <v>149528.02999999994</v>
      </c>
      <c r="BM6" t="s">
        <v>45</v>
      </c>
      <c r="BN6">
        <v>78479.20600000002</v>
      </c>
      <c r="BP6" t="s">
        <v>11314</v>
      </c>
    </row>
    <row r="7" spans="1:68" x14ac:dyDescent="0.25">
      <c r="A7" s="52" t="s">
        <v>3239</v>
      </c>
      <c r="B7">
        <v>149528.02999999994</v>
      </c>
      <c r="G7">
        <v>42288</v>
      </c>
      <c r="H7" t="s">
        <v>13</v>
      </c>
      <c r="I7">
        <v>957.57749999999999</v>
      </c>
      <c r="K7" t="s">
        <v>10943</v>
      </c>
      <c r="L7">
        <v>2297200.8602999994</v>
      </c>
      <c r="N7" t="s">
        <v>10943</v>
      </c>
      <c r="O7">
        <v>678781.24000000022</v>
      </c>
      <c r="Q7" t="s">
        <v>35</v>
      </c>
      <c r="R7">
        <v>175278.23300000004</v>
      </c>
      <c r="S7">
        <v>162780.80899999989</v>
      </c>
      <c r="T7">
        <v>226364.18000000011</v>
      </c>
      <c r="U7">
        <v>271730.8110000001</v>
      </c>
      <c r="V7">
        <v>836154.03300000017</v>
      </c>
      <c r="X7" t="s">
        <v>10955</v>
      </c>
      <c r="Y7">
        <v>137762.12859999997</v>
      </c>
      <c r="AA7" t="s">
        <v>10943</v>
      </c>
      <c r="AB7">
        <v>2297200.8602999994</v>
      </c>
      <c r="AD7" t="s">
        <v>10953</v>
      </c>
      <c r="AE7">
        <v>4519.8920000000007</v>
      </c>
      <c r="AG7" t="s">
        <v>35</v>
      </c>
      <c r="AH7">
        <v>170416.31199999989</v>
      </c>
      <c r="AI7">
        <v>264973.98100000032</v>
      </c>
      <c r="AJ7">
        <v>148771.90799999991</v>
      </c>
      <c r="AK7">
        <v>251991.83199999997</v>
      </c>
      <c r="AL7">
        <v>836154.03300000005</v>
      </c>
      <c r="AN7" t="s">
        <v>11282</v>
      </c>
      <c r="AP7" t="s">
        <v>10954</v>
      </c>
      <c r="AQ7">
        <v>55691.009000000027</v>
      </c>
      <c r="AS7" t="s">
        <v>35</v>
      </c>
      <c r="AT7">
        <v>836154.03299999656</v>
      </c>
      <c r="AW7" t="s">
        <v>11295</v>
      </c>
      <c r="AY7" t="s">
        <v>10955</v>
      </c>
      <c r="AZ7">
        <v>137762.12859999997</v>
      </c>
      <c r="BB7" t="s">
        <v>11302</v>
      </c>
      <c r="BG7" t="s">
        <v>3233</v>
      </c>
      <c r="BH7">
        <v>330007.05400000012</v>
      </c>
      <c r="BM7" t="s">
        <v>3230</v>
      </c>
      <c r="BN7">
        <v>223843.60800000012</v>
      </c>
      <c r="BP7" t="s">
        <v>11315</v>
      </c>
    </row>
    <row r="8" spans="1:68" x14ac:dyDescent="0.25">
      <c r="A8" s="52" t="s">
        <v>3233</v>
      </c>
      <c r="B8">
        <v>330007.05400000012</v>
      </c>
      <c r="G8">
        <v>42288</v>
      </c>
      <c r="H8" t="s">
        <v>22</v>
      </c>
      <c r="I8">
        <v>22.368000000000002</v>
      </c>
      <c r="Q8" t="s">
        <v>10943</v>
      </c>
      <c r="R8">
        <v>484247.49810000008</v>
      </c>
      <c r="S8">
        <v>470532.50899999973</v>
      </c>
      <c r="T8">
        <v>609205.59800000023</v>
      </c>
      <c r="U8">
        <v>733215.25520000036</v>
      </c>
      <c r="V8">
        <v>2297200.8603000008</v>
      </c>
      <c r="X8" t="s">
        <v>10956</v>
      </c>
      <c r="Y8">
        <v>155028.81169999993</v>
      </c>
      <c r="AD8" t="s">
        <v>10954</v>
      </c>
      <c r="AE8">
        <v>55691.009000000027</v>
      </c>
      <c r="AG8" t="s">
        <v>10943</v>
      </c>
      <c r="AH8">
        <v>501239.89080000017</v>
      </c>
      <c r="AI8">
        <v>678781.24000000022</v>
      </c>
      <c r="AJ8">
        <v>391721.90499999991</v>
      </c>
      <c r="AK8">
        <v>725457.82450000034</v>
      </c>
      <c r="AL8">
        <v>2297200.8603000008</v>
      </c>
      <c r="AP8" t="s">
        <v>10955</v>
      </c>
      <c r="AQ8">
        <v>28295.344999999994</v>
      </c>
      <c r="AS8" t="s">
        <v>10943</v>
      </c>
      <c r="AT8">
        <v>2297200.8602999994</v>
      </c>
      <c r="AY8" t="s">
        <v>10956</v>
      </c>
      <c r="AZ8">
        <v>155028.81169999993</v>
      </c>
      <c r="BD8" t="s">
        <v>11306</v>
      </c>
      <c r="BE8">
        <v>646915.40200000012</v>
      </c>
      <c r="BG8" t="s">
        <v>38</v>
      </c>
      <c r="BH8">
        <v>107532.16099999999</v>
      </c>
    </row>
    <row r="9" spans="1:68" x14ac:dyDescent="0.25">
      <c r="A9" s="14" t="s">
        <v>38</v>
      </c>
      <c r="B9">
        <v>107532.16099999999</v>
      </c>
      <c r="G9">
        <v>41799</v>
      </c>
      <c r="H9" t="s">
        <v>13</v>
      </c>
      <c r="I9">
        <v>48.86</v>
      </c>
      <c r="K9" t="s">
        <v>11246</v>
      </c>
      <c r="L9" t="s">
        <v>10950</v>
      </c>
      <c r="X9" t="s">
        <v>10957</v>
      </c>
      <c r="Y9">
        <v>152718.67930000013</v>
      </c>
      <c r="AD9" t="s">
        <v>11268</v>
      </c>
      <c r="AE9">
        <v>86538.759600000034</v>
      </c>
      <c r="AN9" t="s">
        <v>11283</v>
      </c>
      <c r="AP9" t="s">
        <v>10956</v>
      </c>
      <c r="AQ9">
        <v>23648.287000000004</v>
      </c>
      <c r="AY9" t="s">
        <v>10957</v>
      </c>
      <c r="AZ9">
        <v>152718.67930000013</v>
      </c>
      <c r="BD9" t="s">
        <v>3235</v>
      </c>
      <c r="BE9">
        <v>167380.31800000009</v>
      </c>
      <c r="BG9" t="s">
        <v>38</v>
      </c>
      <c r="BH9">
        <v>107532.16099999999</v>
      </c>
      <c r="BM9" s="57" t="s">
        <v>11305</v>
      </c>
      <c r="BN9" s="57">
        <v>650294.63130000082</v>
      </c>
      <c r="BP9" s="13" t="s">
        <v>11316</v>
      </c>
    </row>
    <row r="10" spans="1:68" x14ac:dyDescent="0.25">
      <c r="A10" s="52" t="s">
        <v>38</v>
      </c>
      <c r="B10">
        <v>107532.16099999999</v>
      </c>
      <c r="G10">
        <v>41799</v>
      </c>
      <c r="H10" t="s">
        <v>22</v>
      </c>
      <c r="I10">
        <v>7.28</v>
      </c>
      <c r="K10" t="s">
        <v>55</v>
      </c>
      <c r="L10">
        <v>501239.89080000052</v>
      </c>
      <c r="X10" t="s">
        <v>10958</v>
      </c>
      <c r="Y10">
        <v>147238.0970000003</v>
      </c>
      <c r="AA10" t="s">
        <v>11246</v>
      </c>
      <c r="AB10" t="s">
        <v>10950</v>
      </c>
      <c r="AD10" t="s">
        <v>10955</v>
      </c>
      <c r="AE10">
        <v>28295.344999999994</v>
      </c>
      <c r="AN10" t="s">
        <v>11284</v>
      </c>
      <c r="AP10" t="s">
        <v>10957</v>
      </c>
      <c r="AQ10">
        <v>34595.127600000036</v>
      </c>
      <c r="AY10" t="s">
        <v>10958</v>
      </c>
      <c r="AZ10">
        <v>147238.0970000003</v>
      </c>
      <c r="BD10" t="s">
        <v>3239</v>
      </c>
      <c r="BE10">
        <v>149528.02999999994</v>
      </c>
      <c r="BG10" t="s">
        <v>3232</v>
      </c>
      <c r="BH10">
        <v>27118.791999999954</v>
      </c>
      <c r="BM10" t="s">
        <v>14</v>
      </c>
      <c r="BN10">
        <v>114879.99629999998</v>
      </c>
      <c r="BP10" t="s">
        <v>11317</v>
      </c>
    </row>
    <row r="11" spans="1:68" x14ac:dyDescent="0.25">
      <c r="A11" s="14" t="s">
        <v>3232</v>
      </c>
      <c r="B11">
        <v>27118.791999999954</v>
      </c>
      <c r="G11">
        <v>41799</v>
      </c>
      <c r="H11" t="s">
        <v>35</v>
      </c>
      <c r="I11">
        <v>907.15200000000004</v>
      </c>
      <c r="K11" t="s">
        <v>79</v>
      </c>
      <c r="L11">
        <v>678781.2399999979</v>
      </c>
      <c r="X11" t="s">
        <v>10959</v>
      </c>
      <c r="Y11">
        <v>159044.06299999979</v>
      </c>
      <c r="AA11" t="s">
        <v>55</v>
      </c>
      <c r="AB11">
        <v>501239.89080000052</v>
      </c>
      <c r="AD11" t="s">
        <v>10956</v>
      </c>
      <c r="AE11">
        <v>23648.287000000004</v>
      </c>
      <c r="AN11" t="s">
        <v>11285</v>
      </c>
      <c r="AP11" t="s">
        <v>10958</v>
      </c>
      <c r="AQ11">
        <v>33946.392999999996</v>
      </c>
      <c r="AY11" t="s">
        <v>10959</v>
      </c>
      <c r="AZ11">
        <v>159044.06299999979</v>
      </c>
      <c r="BD11" t="s">
        <v>3233</v>
      </c>
      <c r="BE11">
        <v>330007.05400000012</v>
      </c>
      <c r="BG11" t="s">
        <v>3232</v>
      </c>
      <c r="BH11">
        <v>27118.791999999954</v>
      </c>
      <c r="BM11" t="s">
        <v>3229</v>
      </c>
      <c r="BN11">
        <v>328449.1030000007</v>
      </c>
      <c r="BP11" t="s">
        <v>11318</v>
      </c>
    </row>
    <row r="12" spans="1:68" x14ac:dyDescent="0.25">
      <c r="A12" s="52" t="s">
        <v>3232</v>
      </c>
      <c r="B12">
        <v>27118.791999999954</v>
      </c>
      <c r="G12">
        <v>41799</v>
      </c>
      <c r="H12" t="s">
        <v>22</v>
      </c>
      <c r="I12">
        <v>18.504000000000001</v>
      </c>
      <c r="K12" t="s">
        <v>12</v>
      </c>
      <c r="L12">
        <v>391721.90500000032</v>
      </c>
      <c r="X12" t="s">
        <v>10960</v>
      </c>
      <c r="Y12">
        <v>307649.94570000016</v>
      </c>
      <c r="AA12" t="s">
        <v>79</v>
      </c>
      <c r="AB12">
        <v>678781.2399999979</v>
      </c>
      <c r="AD12" t="s">
        <v>10957</v>
      </c>
      <c r="AE12">
        <v>34595.127600000036</v>
      </c>
      <c r="AN12" t="s">
        <v>11286</v>
      </c>
      <c r="AP12" t="s">
        <v>10959</v>
      </c>
      <c r="AQ12">
        <v>27909.468499999992</v>
      </c>
      <c r="AY12" t="s">
        <v>10960</v>
      </c>
      <c r="AZ12">
        <v>307649.94570000016</v>
      </c>
      <c r="BG12" t="s">
        <v>3234</v>
      </c>
      <c r="BH12">
        <v>203412.73300000009</v>
      </c>
      <c r="BM12" t="s">
        <v>29</v>
      </c>
      <c r="BN12">
        <v>206965.53200000009</v>
      </c>
      <c r="BP12" t="s">
        <v>11319</v>
      </c>
    </row>
    <row r="13" spans="1:68" x14ac:dyDescent="0.25">
      <c r="A13" s="14" t="s">
        <v>11309</v>
      </c>
      <c r="B13">
        <v>518221.85900000023</v>
      </c>
      <c r="G13">
        <v>41799</v>
      </c>
      <c r="H13" t="s">
        <v>22</v>
      </c>
      <c r="I13">
        <v>114.9</v>
      </c>
      <c r="K13" t="s">
        <v>21</v>
      </c>
      <c r="L13">
        <v>725457.82450000057</v>
      </c>
      <c r="X13" t="s">
        <v>10961</v>
      </c>
      <c r="Y13">
        <v>200322.98470000012</v>
      </c>
      <c r="AA13" t="s">
        <v>12</v>
      </c>
      <c r="AB13">
        <v>391721.90500000032</v>
      </c>
      <c r="AD13" t="s">
        <v>11269</v>
      </c>
      <c r="AE13">
        <v>143633.21229999996</v>
      </c>
      <c r="AN13" t="s">
        <v>11287</v>
      </c>
      <c r="AP13" t="s">
        <v>10960</v>
      </c>
      <c r="AQ13">
        <v>81777.350799999971</v>
      </c>
      <c r="AY13" t="s">
        <v>10961</v>
      </c>
      <c r="AZ13">
        <v>200322.98470000012</v>
      </c>
      <c r="BG13" t="s">
        <v>3234</v>
      </c>
      <c r="BH13">
        <v>203412.73300000009</v>
      </c>
      <c r="BP13" t="s">
        <v>11320</v>
      </c>
    </row>
    <row r="14" spans="1:68" x14ac:dyDescent="0.25">
      <c r="A14" s="52" t="s">
        <v>3234</v>
      </c>
      <c r="B14">
        <v>203412.73300000009</v>
      </c>
      <c r="G14">
        <v>41799</v>
      </c>
      <c r="H14" t="s">
        <v>13</v>
      </c>
      <c r="I14">
        <v>1706.1840000000002</v>
      </c>
      <c r="K14" t="s">
        <v>10943</v>
      </c>
      <c r="L14">
        <v>2297200.8602999994</v>
      </c>
      <c r="X14" t="s">
        <v>10962</v>
      </c>
      <c r="Y14">
        <v>352461.07100000011</v>
      </c>
      <c r="AA14" t="s">
        <v>21</v>
      </c>
      <c r="AB14">
        <v>725457.82450000057</v>
      </c>
      <c r="AD14" t="s">
        <v>10958</v>
      </c>
      <c r="AE14">
        <v>33946.392999999996</v>
      </c>
      <c r="AP14" t="s">
        <v>10961</v>
      </c>
      <c r="AQ14">
        <v>31453.392999999989</v>
      </c>
      <c r="AY14" t="s">
        <v>10962</v>
      </c>
      <c r="AZ14">
        <v>352461.07100000011</v>
      </c>
      <c r="BG14" t="s">
        <v>13</v>
      </c>
      <c r="BH14">
        <v>650294.63130000082</v>
      </c>
      <c r="BM14" s="57" t="s">
        <v>11306</v>
      </c>
      <c r="BN14" s="57">
        <v>646915.40200000012</v>
      </c>
    </row>
    <row r="15" spans="1:68" x14ac:dyDescent="0.25">
      <c r="A15" s="52" t="s">
        <v>23</v>
      </c>
      <c r="B15">
        <v>12486.312</v>
      </c>
      <c r="G15">
        <v>41799</v>
      </c>
      <c r="H15" t="s">
        <v>35</v>
      </c>
      <c r="I15">
        <v>911.42399999999998</v>
      </c>
      <c r="X15" t="s">
        <v>10963</v>
      </c>
      <c r="Y15">
        <v>325293.50350000011</v>
      </c>
      <c r="AA15" t="s">
        <v>10943</v>
      </c>
      <c r="AB15">
        <v>2297200.8602999994</v>
      </c>
      <c r="AD15" t="s">
        <v>10959</v>
      </c>
      <c r="AE15">
        <v>27909.468499999992</v>
      </c>
      <c r="AP15" t="s">
        <v>10962</v>
      </c>
      <c r="AQ15">
        <v>78628.71669999999</v>
      </c>
      <c r="AY15" t="s">
        <v>10963</v>
      </c>
      <c r="AZ15">
        <v>325293.50350000011</v>
      </c>
      <c r="BG15" t="s">
        <v>14</v>
      </c>
      <c r="BH15">
        <v>114879.99629999998</v>
      </c>
      <c r="BM15" t="s">
        <v>3235</v>
      </c>
      <c r="BN15">
        <v>167380.31800000009</v>
      </c>
    </row>
    <row r="16" spans="1:68" x14ac:dyDescent="0.25">
      <c r="A16" s="52" t="s">
        <v>45</v>
      </c>
      <c r="B16">
        <v>78479.20600000002</v>
      </c>
      <c r="G16">
        <v>42840</v>
      </c>
      <c r="H16" t="s">
        <v>22</v>
      </c>
      <c r="I16">
        <v>15.552000000000003</v>
      </c>
      <c r="X16" t="s">
        <v>10943</v>
      </c>
      <c r="Y16">
        <v>2297200.8603000008</v>
      </c>
      <c r="AD16" t="s">
        <v>10960</v>
      </c>
      <c r="AE16">
        <v>81777.350799999971</v>
      </c>
      <c r="AP16" t="s">
        <v>10963</v>
      </c>
      <c r="AQ16">
        <v>69545.62049999999</v>
      </c>
      <c r="AY16" t="s">
        <v>10943</v>
      </c>
      <c r="AZ16">
        <v>2297200.8603000008</v>
      </c>
      <c r="BG16" t="s">
        <v>3229</v>
      </c>
      <c r="BH16">
        <v>328449.1030000007</v>
      </c>
      <c r="BM16" t="s">
        <v>3239</v>
      </c>
      <c r="BN16">
        <v>149528.02999999994</v>
      </c>
    </row>
    <row r="17" spans="1:66" x14ac:dyDescent="0.25">
      <c r="A17" s="52" t="s">
        <v>3230</v>
      </c>
      <c r="B17">
        <v>223843.60800000012</v>
      </c>
      <c r="G17">
        <v>42709</v>
      </c>
      <c r="H17" t="s">
        <v>22</v>
      </c>
      <c r="I17">
        <v>407.97600000000006</v>
      </c>
      <c r="AD17" t="s">
        <v>11270</v>
      </c>
      <c r="AE17">
        <v>179627.73019999996</v>
      </c>
      <c r="AP17" t="s">
        <v>10947</v>
      </c>
      <c r="AQ17">
        <v>470532.50900000014</v>
      </c>
      <c r="BG17" t="s">
        <v>29</v>
      </c>
      <c r="BH17">
        <v>206965.53200000009</v>
      </c>
      <c r="BM17" t="s">
        <v>3233</v>
      </c>
      <c r="BN17">
        <v>330007.05400000012</v>
      </c>
    </row>
    <row r="18" spans="1:66" x14ac:dyDescent="0.25">
      <c r="A18" s="14" t="s">
        <v>11305</v>
      </c>
      <c r="B18">
        <v>650294.63130000082</v>
      </c>
      <c r="G18">
        <v>42330</v>
      </c>
      <c r="H18" t="s">
        <v>22</v>
      </c>
      <c r="I18">
        <v>68.809999999999988</v>
      </c>
      <c r="AD18" t="s">
        <v>10961</v>
      </c>
      <c r="AE18">
        <v>31453.392999999989</v>
      </c>
      <c r="AP18" t="s">
        <v>10952</v>
      </c>
      <c r="AQ18">
        <v>18174.075599999993</v>
      </c>
      <c r="AY18" t="s">
        <v>11246</v>
      </c>
      <c r="AZ18" t="s">
        <v>10950</v>
      </c>
      <c r="BG18" t="s">
        <v>103</v>
      </c>
      <c r="BH18">
        <v>16476.401999999998</v>
      </c>
    </row>
    <row r="19" spans="1:66" x14ac:dyDescent="0.25">
      <c r="A19" s="52" t="s">
        <v>14</v>
      </c>
      <c r="B19">
        <v>114879.99629999998</v>
      </c>
      <c r="G19">
        <v>42330</v>
      </c>
      <c r="H19" t="s">
        <v>22</v>
      </c>
      <c r="I19">
        <v>2.5439999999999996</v>
      </c>
      <c r="AD19" t="s">
        <v>10962</v>
      </c>
      <c r="AE19">
        <v>78628.71669999999</v>
      </c>
      <c r="AP19" t="s">
        <v>10953</v>
      </c>
      <c r="AQ19">
        <v>11951.411</v>
      </c>
      <c r="AY19" t="s">
        <v>11267</v>
      </c>
      <c r="AZ19">
        <v>359681.57579999999</v>
      </c>
      <c r="BG19" t="s">
        <v>103</v>
      </c>
      <c r="BH19">
        <v>16476.401999999998</v>
      </c>
    </row>
    <row r="20" spans="1:66" x14ac:dyDescent="0.25">
      <c r="A20" s="52" t="s">
        <v>3229</v>
      </c>
      <c r="B20">
        <v>328449.1030000007</v>
      </c>
      <c r="G20">
        <v>41954</v>
      </c>
      <c r="H20" t="s">
        <v>22</v>
      </c>
      <c r="I20">
        <v>665.88</v>
      </c>
      <c r="AD20" t="s">
        <v>10963</v>
      </c>
      <c r="AE20">
        <v>69545.62049999999</v>
      </c>
      <c r="AP20" t="s">
        <v>10954</v>
      </c>
      <c r="AQ20">
        <v>38726.251999999993</v>
      </c>
      <c r="AY20" t="s">
        <v>11268</v>
      </c>
      <c r="AZ20">
        <v>445509.61960000114</v>
      </c>
      <c r="BG20" t="s">
        <v>3237</v>
      </c>
      <c r="BH20">
        <v>3024.2799999999997</v>
      </c>
    </row>
    <row r="21" spans="1:66" x14ac:dyDescent="0.25">
      <c r="A21" s="52" t="s">
        <v>29</v>
      </c>
      <c r="B21">
        <v>206965.53200000009</v>
      </c>
      <c r="G21">
        <v>41772</v>
      </c>
      <c r="H21" t="s">
        <v>22</v>
      </c>
      <c r="I21">
        <v>55.5</v>
      </c>
      <c r="AD21" t="s">
        <v>10947</v>
      </c>
      <c r="AE21">
        <v>470532.50900000014</v>
      </c>
      <c r="AP21" t="s">
        <v>10955</v>
      </c>
      <c r="AQ21">
        <v>34195.208499999993</v>
      </c>
      <c r="AY21" t="s">
        <v>11269</v>
      </c>
      <c r="AZ21">
        <v>613932.105700001</v>
      </c>
      <c r="BG21" t="s">
        <v>3237</v>
      </c>
      <c r="BH21">
        <v>3024.2799999999997</v>
      </c>
    </row>
    <row r="22" spans="1:66" x14ac:dyDescent="0.25">
      <c r="A22" s="14" t="s">
        <v>103</v>
      </c>
      <c r="B22">
        <v>16476.401999999998</v>
      </c>
      <c r="G22">
        <v>41878</v>
      </c>
      <c r="H22" t="s">
        <v>22</v>
      </c>
      <c r="I22">
        <v>8.56</v>
      </c>
      <c r="AD22" t="s">
        <v>11267</v>
      </c>
      <c r="AE22">
        <v>68851.738599999982</v>
      </c>
      <c r="AP22" t="s">
        <v>10956</v>
      </c>
      <c r="AQ22">
        <v>30131.686499999996</v>
      </c>
      <c r="AY22" t="s">
        <v>11270</v>
      </c>
      <c r="AZ22">
        <v>878077.55919999816</v>
      </c>
      <c r="BG22" t="s">
        <v>3231</v>
      </c>
      <c r="BH22">
        <v>91705.164000000048</v>
      </c>
    </row>
    <row r="23" spans="1:66" x14ac:dyDescent="0.25">
      <c r="A23" s="52" t="s">
        <v>103</v>
      </c>
      <c r="B23">
        <v>16476.401999999998</v>
      </c>
      <c r="G23">
        <v>41878</v>
      </c>
      <c r="H23" t="s">
        <v>35</v>
      </c>
      <c r="I23">
        <v>213.48000000000002</v>
      </c>
      <c r="AD23" t="s">
        <v>10952</v>
      </c>
      <c r="AE23">
        <v>18174.075599999993</v>
      </c>
      <c r="AP23" t="s">
        <v>10957</v>
      </c>
      <c r="AQ23">
        <v>24797.292000000001</v>
      </c>
      <c r="AY23" t="s">
        <v>10943</v>
      </c>
      <c r="AZ23">
        <v>2297200.8603000003</v>
      </c>
      <c r="BG23" t="s">
        <v>3231</v>
      </c>
      <c r="BH23">
        <v>91705.164000000048</v>
      </c>
    </row>
    <row r="24" spans="1:66" x14ac:dyDescent="0.25">
      <c r="A24" s="14" t="s">
        <v>3237</v>
      </c>
      <c r="B24">
        <v>3024.2799999999997</v>
      </c>
      <c r="AD24" t="s">
        <v>10953</v>
      </c>
      <c r="AE24">
        <v>11951.411</v>
      </c>
      <c r="AP24" t="s">
        <v>10958</v>
      </c>
      <c r="AQ24">
        <v>28765.324999999993</v>
      </c>
      <c r="BG24" t="s">
        <v>23</v>
      </c>
      <c r="BH24">
        <v>12486.312</v>
      </c>
    </row>
    <row r="25" spans="1:66" x14ac:dyDescent="0.25">
      <c r="A25" s="52" t="s">
        <v>3237</v>
      </c>
      <c r="B25">
        <v>3024.2799999999997</v>
      </c>
      <c r="AD25" t="s">
        <v>10954</v>
      </c>
      <c r="AE25">
        <v>38726.251999999993</v>
      </c>
      <c r="AP25" t="s">
        <v>10959</v>
      </c>
      <c r="AQ25">
        <v>36898.33219999999</v>
      </c>
      <c r="AY25" t="s">
        <v>11246</v>
      </c>
      <c r="AZ25" t="s">
        <v>10950</v>
      </c>
      <c r="BG25" t="s">
        <v>23</v>
      </c>
      <c r="BH25">
        <v>12486.312</v>
      </c>
    </row>
    <row r="26" spans="1:66" x14ac:dyDescent="0.25">
      <c r="A26" s="14" t="s">
        <v>3231</v>
      </c>
      <c r="B26">
        <v>91705.164000000048</v>
      </c>
      <c r="AD26" t="s">
        <v>11268</v>
      </c>
      <c r="AE26">
        <v>89124.186999999991</v>
      </c>
      <c r="AP26" t="s">
        <v>10960</v>
      </c>
      <c r="AQ26">
        <v>64595.918000000042</v>
      </c>
      <c r="AY26" t="s">
        <v>10946</v>
      </c>
      <c r="AZ26">
        <v>484247.49810000096</v>
      </c>
      <c r="BG26" t="s">
        <v>3238</v>
      </c>
      <c r="BH26">
        <v>189238.63099999999</v>
      </c>
    </row>
    <row r="27" spans="1:66" x14ac:dyDescent="0.25">
      <c r="A27" s="52" t="s">
        <v>3231</v>
      </c>
      <c r="B27">
        <v>91705.164000000048</v>
      </c>
      <c r="AD27" t="s">
        <v>10955</v>
      </c>
      <c r="AE27">
        <v>34195.208499999993</v>
      </c>
      <c r="AP27" t="s">
        <v>10961</v>
      </c>
      <c r="AQ27">
        <v>31404.923500000012</v>
      </c>
      <c r="AY27" t="s">
        <v>10947</v>
      </c>
      <c r="AZ27">
        <v>470532.50899999985</v>
      </c>
      <c r="BG27" t="s">
        <v>3238</v>
      </c>
      <c r="BH27">
        <v>189238.63099999999</v>
      </c>
    </row>
    <row r="28" spans="1:66" x14ac:dyDescent="0.25">
      <c r="A28" s="14" t="s">
        <v>3238</v>
      </c>
      <c r="B28">
        <v>189238.63099999999</v>
      </c>
      <c r="AD28" t="s">
        <v>10956</v>
      </c>
      <c r="AE28">
        <v>30131.686499999996</v>
      </c>
      <c r="AP28" t="s">
        <v>10962</v>
      </c>
      <c r="AQ28">
        <v>75972.563500000047</v>
      </c>
      <c r="AY28" t="s">
        <v>10948</v>
      </c>
      <c r="AZ28">
        <v>609205.59800000081</v>
      </c>
      <c r="BG28" t="s">
        <v>45</v>
      </c>
      <c r="BH28">
        <v>78479.20600000002</v>
      </c>
    </row>
    <row r="29" spans="1:66" x14ac:dyDescent="0.25">
      <c r="A29" s="52" t="s">
        <v>3238</v>
      </c>
      <c r="B29">
        <v>189238.63099999999</v>
      </c>
      <c r="AD29" t="s">
        <v>10957</v>
      </c>
      <c r="AE29">
        <v>24797.292000000001</v>
      </c>
      <c r="AP29" t="s">
        <v>10963</v>
      </c>
      <c r="AQ29">
        <v>74919.521200000076</v>
      </c>
      <c r="AY29" t="s">
        <v>10949</v>
      </c>
      <c r="AZ29">
        <v>733215.2551999999</v>
      </c>
      <c r="BG29" t="s">
        <v>45</v>
      </c>
      <c r="BH29">
        <v>78479.20600000002</v>
      </c>
    </row>
    <row r="30" spans="1:66" x14ac:dyDescent="0.25">
      <c r="A30" s="14" t="s">
        <v>3236</v>
      </c>
      <c r="B30">
        <v>46673.538000000015</v>
      </c>
      <c r="AD30" t="s">
        <v>11269</v>
      </c>
      <c r="AE30">
        <v>130259.57520000002</v>
      </c>
      <c r="AP30" t="s">
        <v>10948</v>
      </c>
      <c r="AQ30">
        <v>609205.598</v>
      </c>
      <c r="AY30" t="s">
        <v>10943</v>
      </c>
      <c r="AZ30">
        <v>2297200.8603000017</v>
      </c>
      <c r="BG30" t="s">
        <v>3230</v>
      </c>
      <c r="BH30">
        <v>223843.60800000012</v>
      </c>
    </row>
    <row r="31" spans="1:66" x14ac:dyDescent="0.25">
      <c r="A31" s="52" t="s">
        <v>3236</v>
      </c>
      <c r="B31">
        <v>46673.538000000015</v>
      </c>
      <c r="AD31" t="s">
        <v>10958</v>
      </c>
      <c r="AE31">
        <v>28765.324999999993</v>
      </c>
      <c r="AP31" t="s">
        <v>10952</v>
      </c>
      <c r="AQ31">
        <v>18542.490999999995</v>
      </c>
      <c r="BG31" t="s">
        <v>3230</v>
      </c>
      <c r="BH31">
        <v>223843.60800000012</v>
      </c>
    </row>
    <row r="32" spans="1:66" x14ac:dyDescent="0.25">
      <c r="A32" s="14" t="s">
        <v>10943</v>
      </c>
      <c r="B32">
        <v>2297200.8603000012</v>
      </c>
      <c r="AD32" t="s">
        <v>10959</v>
      </c>
      <c r="AE32">
        <v>36898.33219999999</v>
      </c>
      <c r="AP32" t="s">
        <v>10953</v>
      </c>
      <c r="AQ32">
        <v>22978.815000000002</v>
      </c>
      <c r="AY32" t="s">
        <v>11246</v>
      </c>
      <c r="AZ32" t="s">
        <v>10950</v>
      </c>
      <c r="BG32" t="s">
        <v>3236</v>
      </c>
      <c r="BH32">
        <v>46673.538000000015</v>
      </c>
    </row>
    <row r="33" spans="30:60" x14ac:dyDescent="0.25">
      <c r="AD33" t="s">
        <v>10960</v>
      </c>
      <c r="AE33">
        <v>64595.918000000042</v>
      </c>
      <c r="AP33" t="s">
        <v>10954</v>
      </c>
      <c r="AQ33">
        <v>51715.875000000022</v>
      </c>
      <c r="AY33" t="s">
        <v>10946</v>
      </c>
      <c r="AZ33">
        <v>484247.49809999997</v>
      </c>
      <c r="BG33" t="s">
        <v>3236</v>
      </c>
      <c r="BH33">
        <v>46673.538000000015</v>
      </c>
    </row>
    <row r="34" spans="30:60" x14ac:dyDescent="0.25">
      <c r="AD34" t="s">
        <v>11270</v>
      </c>
      <c r="AE34">
        <v>182297.00820000013</v>
      </c>
      <c r="AP34" t="s">
        <v>10955</v>
      </c>
      <c r="AQ34">
        <v>38750.038999999968</v>
      </c>
      <c r="AY34" t="s">
        <v>10952</v>
      </c>
      <c r="AZ34">
        <v>14236.894999999997</v>
      </c>
      <c r="BG34" t="s">
        <v>10943</v>
      </c>
      <c r="BH34">
        <v>2297200.8603000012</v>
      </c>
    </row>
    <row r="35" spans="30:60" x14ac:dyDescent="0.25">
      <c r="AD35" t="s">
        <v>10961</v>
      </c>
      <c r="AE35">
        <v>31404.923500000012</v>
      </c>
      <c r="AP35" t="s">
        <v>10956</v>
      </c>
      <c r="AQ35">
        <v>56987.727999999988</v>
      </c>
      <c r="AY35" t="s">
        <v>10953</v>
      </c>
      <c r="AZ35">
        <v>4519.8920000000007</v>
      </c>
    </row>
    <row r="36" spans="30:60" x14ac:dyDescent="0.25">
      <c r="AD36" t="s">
        <v>10962</v>
      </c>
      <c r="AE36">
        <v>75972.563500000047</v>
      </c>
      <c r="AP36" t="s">
        <v>10957</v>
      </c>
      <c r="AQ36">
        <v>40344.533999999985</v>
      </c>
      <c r="AY36" t="s">
        <v>10954</v>
      </c>
      <c r="AZ36">
        <v>55691.009000000027</v>
      </c>
    </row>
    <row r="37" spans="30:60" x14ac:dyDescent="0.25">
      <c r="AD37" t="s">
        <v>10963</v>
      </c>
      <c r="AE37">
        <v>74919.521200000076</v>
      </c>
      <c r="AP37" t="s">
        <v>10958</v>
      </c>
      <c r="AQ37">
        <v>39261.962999999974</v>
      </c>
      <c r="AY37" t="s">
        <v>10955</v>
      </c>
      <c r="AZ37">
        <v>28295.344999999994</v>
      </c>
    </row>
    <row r="38" spans="30:60" x14ac:dyDescent="0.25">
      <c r="AD38" t="s">
        <v>10948</v>
      </c>
      <c r="AE38">
        <v>609205.598</v>
      </c>
      <c r="AP38" t="s">
        <v>10959</v>
      </c>
      <c r="AQ38">
        <v>31115.374299999999</v>
      </c>
      <c r="AY38" t="s">
        <v>10956</v>
      </c>
      <c r="AZ38">
        <v>23648.287000000004</v>
      </c>
    </row>
    <row r="39" spans="30:60" x14ac:dyDescent="0.25">
      <c r="AD39" t="s">
        <v>11267</v>
      </c>
      <c r="AE39">
        <v>93237.181000000011</v>
      </c>
      <c r="AP39" t="s">
        <v>10960</v>
      </c>
      <c r="AQ39">
        <v>73410.024899999975</v>
      </c>
      <c r="AY39" t="s">
        <v>10957</v>
      </c>
      <c r="AZ39">
        <v>34595.127600000036</v>
      </c>
    </row>
    <row r="40" spans="30:60" x14ac:dyDescent="0.25">
      <c r="AD40" t="s">
        <v>10952</v>
      </c>
      <c r="AE40">
        <v>18542.490999999995</v>
      </c>
      <c r="AP40" t="s">
        <v>10961</v>
      </c>
      <c r="AQ40">
        <v>59687.745000000017</v>
      </c>
      <c r="AY40" t="s">
        <v>10958</v>
      </c>
      <c r="AZ40">
        <v>33946.392999999996</v>
      </c>
    </row>
    <row r="41" spans="30:60" x14ac:dyDescent="0.25">
      <c r="AD41" t="s">
        <v>10953</v>
      </c>
      <c r="AE41">
        <v>22978.815000000002</v>
      </c>
      <c r="AP41" t="s">
        <v>10962</v>
      </c>
      <c r="AQ41">
        <v>79411.965799999991</v>
      </c>
      <c r="AY41" t="s">
        <v>10959</v>
      </c>
      <c r="AZ41">
        <v>27909.468499999992</v>
      </c>
    </row>
    <row r="42" spans="30:60" x14ac:dyDescent="0.25">
      <c r="AD42" t="s">
        <v>10954</v>
      </c>
      <c r="AE42">
        <v>51715.875000000022</v>
      </c>
      <c r="AP42" t="s">
        <v>10963</v>
      </c>
      <c r="AQ42">
        <v>96999.04300000002</v>
      </c>
      <c r="AY42" t="s">
        <v>10960</v>
      </c>
      <c r="AZ42">
        <v>81777.350799999971</v>
      </c>
    </row>
    <row r="43" spans="30:60" x14ac:dyDescent="0.25">
      <c r="AD43" t="s">
        <v>11268</v>
      </c>
      <c r="AE43">
        <v>136082.30099999995</v>
      </c>
      <c r="AP43" t="s">
        <v>10949</v>
      </c>
      <c r="AQ43">
        <v>733215.25520000001</v>
      </c>
      <c r="AY43" t="s">
        <v>10961</v>
      </c>
      <c r="AZ43">
        <v>31453.392999999989</v>
      </c>
    </row>
    <row r="44" spans="30:60" x14ac:dyDescent="0.25">
      <c r="AD44" t="s">
        <v>10955</v>
      </c>
      <c r="AE44">
        <v>38750.038999999968</v>
      </c>
      <c r="AP44" t="s">
        <v>10952</v>
      </c>
      <c r="AQ44">
        <v>43971.373999999996</v>
      </c>
      <c r="AY44" t="s">
        <v>10962</v>
      </c>
      <c r="AZ44">
        <v>78628.71669999999</v>
      </c>
    </row>
    <row r="45" spans="30:60" x14ac:dyDescent="0.25">
      <c r="AD45" t="s">
        <v>10956</v>
      </c>
      <c r="AE45">
        <v>56987.727999999988</v>
      </c>
      <c r="AP45" t="s">
        <v>10953</v>
      </c>
      <c r="AQ45">
        <v>20301.133399999992</v>
      </c>
      <c r="AY45" t="s">
        <v>10963</v>
      </c>
      <c r="AZ45">
        <v>69545.62049999999</v>
      </c>
    </row>
    <row r="46" spans="30:60" x14ac:dyDescent="0.25">
      <c r="AD46" t="s">
        <v>10957</v>
      </c>
      <c r="AE46">
        <v>40344.533999999985</v>
      </c>
      <c r="AP46" t="s">
        <v>10954</v>
      </c>
      <c r="AQ46">
        <v>58872.352799999986</v>
      </c>
      <c r="AY46" t="s">
        <v>10947</v>
      </c>
      <c r="AZ46">
        <v>470532.50900000014</v>
      </c>
    </row>
    <row r="47" spans="30:60" x14ac:dyDescent="0.25">
      <c r="AD47" t="s">
        <v>11269</v>
      </c>
      <c r="AE47">
        <v>143787.36219999995</v>
      </c>
      <c r="AP47" t="s">
        <v>10955</v>
      </c>
      <c r="AQ47">
        <v>36521.536100000005</v>
      </c>
      <c r="AY47" t="s">
        <v>10952</v>
      </c>
      <c r="AZ47">
        <v>18174.075599999993</v>
      </c>
    </row>
    <row r="48" spans="30:60" x14ac:dyDescent="0.25">
      <c r="AD48" t="s">
        <v>10958</v>
      </c>
      <c r="AE48">
        <v>39261.962999999974</v>
      </c>
      <c r="AP48" t="s">
        <v>10956</v>
      </c>
      <c r="AQ48">
        <v>44261.110199999996</v>
      </c>
      <c r="AY48" t="s">
        <v>10953</v>
      </c>
      <c r="AZ48">
        <v>11951.411</v>
      </c>
    </row>
    <row r="49" spans="30:52" x14ac:dyDescent="0.25">
      <c r="AD49" t="s">
        <v>10959</v>
      </c>
      <c r="AE49">
        <v>31115.374299999999</v>
      </c>
      <c r="AP49" t="s">
        <v>10957</v>
      </c>
      <c r="AQ49">
        <v>52981.725699999995</v>
      </c>
      <c r="AY49" t="s">
        <v>10954</v>
      </c>
      <c r="AZ49">
        <v>38726.251999999993</v>
      </c>
    </row>
    <row r="50" spans="30:52" x14ac:dyDescent="0.25">
      <c r="AD50" t="s">
        <v>10960</v>
      </c>
      <c r="AE50">
        <v>73410.024899999975</v>
      </c>
      <c r="AP50" t="s">
        <v>10958</v>
      </c>
      <c r="AQ50">
        <v>45264.416000000005</v>
      </c>
      <c r="AY50" t="s">
        <v>10955</v>
      </c>
      <c r="AZ50">
        <v>34195.208499999993</v>
      </c>
    </row>
    <row r="51" spans="30:52" x14ac:dyDescent="0.25">
      <c r="AD51" t="s">
        <v>11270</v>
      </c>
      <c r="AE51">
        <v>236098.75380000001</v>
      </c>
      <c r="AP51" t="s">
        <v>10959</v>
      </c>
      <c r="AQ51">
        <v>63120.887999999977</v>
      </c>
      <c r="AY51" t="s">
        <v>10956</v>
      </c>
      <c r="AZ51">
        <v>30131.686499999996</v>
      </c>
    </row>
    <row r="52" spans="30:52" x14ac:dyDescent="0.25">
      <c r="AD52" t="s">
        <v>10961</v>
      </c>
      <c r="AE52">
        <v>59687.745000000017</v>
      </c>
      <c r="AP52" t="s">
        <v>10960</v>
      </c>
      <c r="AQ52">
        <v>87866.652000000031</v>
      </c>
      <c r="AY52" t="s">
        <v>10957</v>
      </c>
      <c r="AZ52">
        <v>24797.292000000001</v>
      </c>
    </row>
    <row r="53" spans="30:52" x14ac:dyDescent="0.25">
      <c r="AD53" t="s">
        <v>10962</v>
      </c>
      <c r="AE53">
        <v>79411.965799999991</v>
      </c>
      <c r="AP53" t="s">
        <v>10961</v>
      </c>
      <c r="AQ53">
        <v>77776.923199999976</v>
      </c>
      <c r="AY53" t="s">
        <v>10958</v>
      </c>
      <c r="AZ53">
        <v>28765.324999999993</v>
      </c>
    </row>
    <row r="54" spans="30:52" x14ac:dyDescent="0.25">
      <c r="AD54" t="s">
        <v>10963</v>
      </c>
      <c r="AE54">
        <v>96999.04300000002</v>
      </c>
      <c r="AP54" t="s">
        <v>10962</v>
      </c>
      <c r="AQ54">
        <v>118447.82500000003</v>
      </c>
      <c r="AY54" t="s">
        <v>10959</v>
      </c>
      <c r="AZ54">
        <v>36898.33219999999</v>
      </c>
    </row>
    <row r="55" spans="30:52" x14ac:dyDescent="0.25">
      <c r="AD55" t="s">
        <v>10949</v>
      </c>
      <c r="AE55">
        <v>733215.25520000001</v>
      </c>
      <c r="AP55" t="s">
        <v>10963</v>
      </c>
      <c r="AQ55">
        <v>83829.318799999994</v>
      </c>
      <c r="AY55" t="s">
        <v>10960</v>
      </c>
      <c r="AZ55">
        <v>64595.918000000042</v>
      </c>
    </row>
    <row r="56" spans="30:52" x14ac:dyDescent="0.25">
      <c r="AD56" t="s">
        <v>11267</v>
      </c>
      <c r="AE56">
        <v>123144.86019999997</v>
      </c>
      <c r="AP56" t="s">
        <v>10943</v>
      </c>
      <c r="AQ56">
        <v>2297200.8603000003</v>
      </c>
      <c r="AY56" t="s">
        <v>10961</v>
      </c>
      <c r="AZ56">
        <v>31404.923500000012</v>
      </c>
    </row>
    <row r="57" spans="30:52" x14ac:dyDescent="0.25">
      <c r="AD57" t="s">
        <v>10952</v>
      </c>
      <c r="AE57">
        <v>43971.373999999996</v>
      </c>
      <c r="AY57" t="s">
        <v>10962</v>
      </c>
      <c r="AZ57">
        <v>75972.563500000047</v>
      </c>
    </row>
    <row r="58" spans="30:52" x14ac:dyDescent="0.25">
      <c r="AD58" t="s">
        <v>10953</v>
      </c>
      <c r="AE58">
        <v>20301.133399999992</v>
      </c>
      <c r="AY58" t="s">
        <v>10963</v>
      </c>
      <c r="AZ58">
        <v>74919.521200000076</v>
      </c>
    </row>
    <row r="59" spans="30:52" x14ac:dyDescent="0.25">
      <c r="AD59" t="s">
        <v>10954</v>
      </c>
      <c r="AE59">
        <v>58872.352799999986</v>
      </c>
      <c r="AY59" t="s">
        <v>10948</v>
      </c>
      <c r="AZ59">
        <v>609205.598</v>
      </c>
    </row>
    <row r="60" spans="30:52" x14ac:dyDescent="0.25">
      <c r="AD60" t="s">
        <v>11268</v>
      </c>
      <c r="AE60">
        <v>133764.37199999997</v>
      </c>
      <c r="AY60" t="s">
        <v>10952</v>
      </c>
      <c r="AZ60">
        <v>18542.490999999995</v>
      </c>
    </row>
    <row r="61" spans="30:52" x14ac:dyDescent="0.25">
      <c r="AD61" t="s">
        <v>10955</v>
      </c>
      <c r="AE61">
        <v>36521.536100000005</v>
      </c>
      <c r="AY61" t="s">
        <v>10953</v>
      </c>
      <c r="AZ61">
        <v>22978.815000000002</v>
      </c>
    </row>
    <row r="62" spans="30:52" x14ac:dyDescent="0.25">
      <c r="AD62" t="s">
        <v>10956</v>
      </c>
      <c r="AE62">
        <v>44261.110199999996</v>
      </c>
      <c r="AY62" t="s">
        <v>10954</v>
      </c>
      <c r="AZ62">
        <v>51715.875000000022</v>
      </c>
    </row>
    <row r="63" spans="30:52" x14ac:dyDescent="0.25">
      <c r="AD63" t="s">
        <v>10957</v>
      </c>
      <c r="AE63">
        <v>52981.725699999995</v>
      </c>
      <c r="AY63" t="s">
        <v>10955</v>
      </c>
      <c r="AZ63">
        <v>38750.038999999968</v>
      </c>
    </row>
    <row r="64" spans="30:52" x14ac:dyDescent="0.25">
      <c r="AD64" t="s">
        <v>11269</v>
      </c>
      <c r="AE64">
        <v>196251.95600000001</v>
      </c>
      <c r="AY64" t="s">
        <v>10956</v>
      </c>
      <c r="AZ64">
        <v>56987.727999999988</v>
      </c>
    </row>
    <row r="65" spans="30:52" x14ac:dyDescent="0.25">
      <c r="AD65" t="s">
        <v>10958</v>
      </c>
      <c r="AE65">
        <v>45264.416000000005</v>
      </c>
      <c r="AY65" t="s">
        <v>10957</v>
      </c>
      <c r="AZ65">
        <v>40344.533999999985</v>
      </c>
    </row>
    <row r="66" spans="30:52" x14ac:dyDescent="0.25">
      <c r="AD66" t="s">
        <v>10959</v>
      </c>
      <c r="AE66">
        <v>63120.887999999977</v>
      </c>
      <c r="AY66" t="s">
        <v>10958</v>
      </c>
      <c r="AZ66">
        <v>39261.962999999974</v>
      </c>
    </row>
    <row r="67" spans="30:52" x14ac:dyDescent="0.25">
      <c r="AD67" t="s">
        <v>10960</v>
      </c>
      <c r="AE67">
        <v>87866.652000000031</v>
      </c>
      <c r="AY67" t="s">
        <v>10959</v>
      </c>
      <c r="AZ67">
        <v>31115.374299999999</v>
      </c>
    </row>
    <row r="68" spans="30:52" x14ac:dyDescent="0.25">
      <c r="AD68" t="s">
        <v>11270</v>
      </c>
      <c r="AE68">
        <v>280054.06699999998</v>
      </c>
      <c r="AY68" t="s">
        <v>10960</v>
      </c>
      <c r="AZ68">
        <v>73410.024899999975</v>
      </c>
    </row>
    <row r="69" spans="30:52" x14ac:dyDescent="0.25">
      <c r="AD69" t="s">
        <v>10961</v>
      </c>
      <c r="AE69">
        <v>77776.923199999976</v>
      </c>
      <c r="AY69" t="s">
        <v>10961</v>
      </c>
      <c r="AZ69">
        <v>59687.745000000017</v>
      </c>
    </row>
    <row r="70" spans="30:52" x14ac:dyDescent="0.25">
      <c r="AD70" t="s">
        <v>10962</v>
      </c>
      <c r="AE70">
        <v>118447.82500000003</v>
      </c>
      <c r="AY70" t="s">
        <v>10962</v>
      </c>
      <c r="AZ70">
        <v>79411.965799999991</v>
      </c>
    </row>
    <row r="71" spans="30:52" x14ac:dyDescent="0.25">
      <c r="AD71" t="s">
        <v>10963</v>
      </c>
      <c r="AE71">
        <v>83829.318799999994</v>
      </c>
      <c r="AY71" t="s">
        <v>10963</v>
      </c>
      <c r="AZ71">
        <v>96999.04300000002</v>
      </c>
    </row>
    <row r="72" spans="30:52" x14ac:dyDescent="0.25">
      <c r="AD72" t="s">
        <v>10943</v>
      </c>
      <c r="AE72">
        <v>2297200.8603000003</v>
      </c>
      <c r="AY72" t="s">
        <v>10949</v>
      </c>
      <c r="AZ72">
        <v>733215.25520000001</v>
      </c>
    </row>
    <row r="73" spans="30:52" x14ac:dyDescent="0.25">
      <c r="AY73" t="s">
        <v>10952</v>
      </c>
      <c r="AZ73">
        <v>43971.373999999996</v>
      </c>
    </row>
    <row r="74" spans="30:52" x14ac:dyDescent="0.25">
      <c r="AY74" t="s">
        <v>10953</v>
      </c>
      <c r="AZ74">
        <v>20301.133399999992</v>
      </c>
    </row>
    <row r="75" spans="30:52" x14ac:dyDescent="0.25">
      <c r="AY75" t="s">
        <v>10954</v>
      </c>
      <c r="AZ75">
        <v>58872.352799999986</v>
      </c>
    </row>
    <row r="76" spans="30:52" x14ac:dyDescent="0.25">
      <c r="AY76" t="s">
        <v>10955</v>
      </c>
      <c r="AZ76">
        <v>36521.536100000005</v>
      </c>
    </row>
    <row r="77" spans="30:52" x14ac:dyDescent="0.25">
      <c r="AY77" t="s">
        <v>10956</v>
      </c>
      <c r="AZ77">
        <v>44261.110199999996</v>
      </c>
    </row>
    <row r="78" spans="30:52" x14ac:dyDescent="0.25">
      <c r="AY78" t="s">
        <v>10957</v>
      </c>
      <c r="AZ78">
        <v>52981.725699999995</v>
      </c>
    </row>
    <row r="79" spans="30:52" x14ac:dyDescent="0.25">
      <c r="AY79" t="s">
        <v>10958</v>
      </c>
      <c r="AZ79">
        <v>45264.416000000005</v>
      </c>
    </row>
    <row r="80" spans="30:52" x14ac:dyDescent="0.25">
      <c r="AY80" t="s">
        <v>10959</v>
      </c>
      <c r="AZ80">
        <v>63120.887999999977</v>
      </c>
    </row>
    <row r="81" spans="51:52" x14ac:dyDescent="0.25">
      <c r="AY81" t="s">
        <v>10960</v>
      </c>
      <c r="AZ81">
        <v>87866.652000000031</v>
      </c>
    </row>
    <row r="82" spans="51:52" x14ac:dyDescent="0.25">
      <c r="AY82" t="s">
        <v>10961</v>
      </c>
      <c r="AZ82">
        <v>77776.923199999976</v>
      </c>
    </row>
    <row r="83" spans="51:52" x14ac:dyDescent="0.25">
      <c r="AY83" t="s">
        <v>10962</v>
      </c>
      <c r="AZ83">
        <v>118447.82500000003</v>
      </c>
    </row>
    <row r="84" spans="51:52" x14ac:dyDescent="0.25">
      <c r="AY84" t="s">
        <v>10963</v>
      </c>
      <c r="AZ84">
        <v>83829.318799999994</v>
      </c>
    </row>
    <row r="85" spans="51:52" x14ac:dyDescent="0.25">
      <c r="AY85" t="s">
        <v>10943</v>
      </c>
      <c r="AZ85">
        <v>2297200.8603000003</v>
      </c>
    </row>
  </sheetData>
  <conditionalFormatting sqref="BH4:BH3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3:BK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{92F70AFE-52F6-4796-B669-B276F5CF2D71}</x14:id>
        </ext>
      </extLst>
    </cfRule>
  </conditionalFormatting>
  <conditionalFormatting sqref="BJ3:BK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{E325840F-8261-4402-A287-920E88CF354B}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F70AFE-52F6-4796-B669-B276F5CF2D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BK3:BK4</xm:sqref>
        </x14:conditionalFormatting>
        <x14:conditionalFormatting xmlns:xm="http://schemas.microsoft.com/office/excel/2006/main">
          <x14:cfRule type="dataBar" id="{E325840F-8261-4402-A287-920E88CF35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BJ3:BK4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D6CF4-5F87-4E24-A0E2-3DBFC0EB11D1}">
  <sheetPr codeName="Sheet1"/>
  <dimension ref="A1:AV32"/>
  <sheetViews>
    <sheetView topLeftCell="AH1" workbookViewId="0">
      <selection activeCell="AK1" sqref="AK1"/>
    </sheetView>
  </sheetViews>
  <sheetFormatPr defaultRowHeight="15.75" x14ac:dyDescent="0.25"/>
  <cols>
    <col min="1" max="1" width="16" bestFit="1" customWidth="1"/>
    <col min="2" max="2" width="23" customWidth="1"/>
    <col min="3" max="3" width="8.875" bestFit="1" customWidth="1"/>
    <col min="6" max="6" width="28.75" customWidth="1"/>
    <col min="10" max="10" width="25" customWidth="1"/>
    <col min="11" max="11" width="15.875" bestFit="1" customWidth="1"/>
    <col min="13" max="13" width="88" bestFit="1" customWidth="1"/>
    <col min="15" max="15" width="33.25" customWidth="1"/>
    <col min="16" max="16" width="10.5" customWidth="1"/>
    <col min="18" max="18" width="16.875" bestFit="1" customWidth="1"/>
    <col min="21" max="21" width="95.75" bestFit="1" customWidth="1"/>
    <col min="23" max="23" width="29.125" bestFit="1" customWidth="1"/>
    <col min="24" max="24" width="32.875" customWidth="1"/>
    <col min="27" max="27" width="15" customWidth="1"/>
    <col min="28" max="28" width="13" customWidth="1"/>
    <col min="31" max="31" width="52.625" bestFit="1" customWidth="1"/>
    <col min="33" max="33" width="88.25" bestFit="1" customWidth="1"/>
    <col min="35" max="35" width="79.875" bestFit="1" customWidth="1"/>
  </cols>
  <sheetData>
    <row r="1" spans="1:35" x14ac:dyDescent="0.25">
      <c r="A1" t="s">
        <v>11043</v>
      </c>
      <c r="E1" t="s">
        <v>11048</v>
      </c>
      <c r="I1" t="s">
        <v>11050</v>
      </c>
      <c r="M1" t="s">
        <v>11051</v>
      </c>
      <c r="O1" t="s">
        <v>11048</v>
      </c>
      <c r="R1" t="s">
        <v>11049</v>
      </c>
      <c r="U1" t="s">
        <v>11051</v>
      </c>
      <c r="W1" t="s">
        <v>11043</v>
      </c>
      <c r="AA1" t="s">
        <v>11048</v>
      </c>
      <c r="AE1" t="s">
        <v>11049</v>
      </c>
      <c r="AG1" t="s">
        <v>11050</v>
      </c>
      <c r="AI1" t="s">
        <v>11051</v>
      </c>
    </row>
    <row r="2" spans="1:35" x14ac:dyDescent="0.25">
      <c r="A2" t="s">
        <v>11052</v>
      </c>
      <c r="E2" t="s">
        <v>11321</v>
      </c>
      <c r="I2" t="s">
        <v>11332</v>
      </c>
      <c r="M2" t="s">
        <v>11322</v>
      </c>
      <c r="O2" t="s">
        <v>11340</v>
      </c>
      <c r="R2" t="s">
        <v>11341</v>
      </c>
      <c r="U2" t="s">
        <v>11347</v>
      </c>
      <c r="W2" t="s">
        <v>11348</v>
      </c>
      <c r="AA2" t="s">
        <v>11350</v>
      </c>
      <c r="AE2" t="s">
        <v>11351</v>
      </c>
      <c r="AG2" t="s">
        <v>11357</v>
      </c>
      <c r="AI2" t="s">
        <v>11367</v>
      </c>
    </row>
    <row r="3" spans="1:35" x14ac:dyDescent="0.25">
      <c r="A3" t="s">
        <v>4056</v>
      </c>
      <c r="B3" t="s">
        <v>4059</v>
      </c>
      <c r="C3" t="s">
        <v>3</v>
      </c>
      <c r="E3" t="s">
        <v>4056</v>
      </c>
      <c r="F3" t="s">
        <v>4059</v>
      </c>
      <c r="G3" t="s">
        <v>3</v>
      </c>
      <c r="I3" t="s">
        <v>4056</v>
      </c>
      <c r="J3" t="s">
        <v>4059</v>
      </c>
      <c r="K3" t="s">
        <v>3</v>
      </c>
      <c r="M3" t="s">
        <v>11323</v>
      </c>
      <c r="O3" t="s">
        <v>11333</v>
      </c>
      <c r="P3" t="s">
        <v>11334</v>
      </c>
      <c r="R3" t="s">
        <v>11333</v>
      </c>
      <c r="S3" t="s">
        <v>11334</v>
      </c>
      <c r="U3" t="s">
        <v>11342</v>
      </c>
      <c r="W3" t="s">
        <v>11349</v>
      </c>
      <c r="X3" t="s">
        <v>4059</v>
      </c>
      <c r="Y3" t="s">
        <v>6</v>
      </c>
      <c r="AG3" t="s">
        <v>11352</v>
      </c>
      <c r="AI3" t="s">
        <v>11358</v>
      </c>
    </row>
    <row r="4" spans="1:35" x14ac:dyDescent="0.25">
      <c r="A4" t="s">
        <v>4113</v>
      </c>
      <c r="B4" t="s">
        <v>15</v>
      </c>
      <c r="C4">
        <v>261.95999999999998</v>
      </c>
      <c r="E4" t="s">
        <v>4113</v>
      </c>
      <c r="F4" t="s">
        <v>15</v>
      </c>
      <c r="G4">
        <f>VLOOKUP(E4,$A$4:$C$28,3,FALSE)</f>
        <v>261.95999999999998</v>
      </c>
      <c r="I4" t="s">
        <v>4113</v>
      </c>
      <c r="J4" t="s">
        <v>15</v>
      </c>
      <c r="K4">
        <f>IFERROR(VLOOKUP(I4,A3:C28,3,FALSE),"Product Not Found")</f>
        <v>261.95999999999998</v>
      </c>
      <c r="M4" t="s">
        <v>11324</v>
      </c>
      <c r="O4">
        <v>0</v>
      </c>
      <c r="P4" t="s">
        <v>11335</v>
      </c>
      <c r="R4">
        <v>0</v>
      </c>
      <c r="S4" t="s">
        <v>11335</v>
      </c>
      <c r="U4" t="s">
        <v>11343</v>
      </c>
      <c r="W4" t="s">
        <v>4113</v>
      </c>
      <c r="X4" t="s">
        <v>15</v>
      </c>
      <c r="Y4">
        <v>41.913600000000002</v>
      </c>
      <c r="AA4" t="s">
        <v>4113</v>
      </c>
      <c r="AB4" t="s">
        <v>15</v>
      </c>
      <c r="AC4">
        <f>VLOOKUP(W4,W3:Y28,3,FALSE)</f>
        <v>41.913600000000002</v>
      </c>
      <c r="AE4" t="s">
        <v>4114</v>
      </c>
      <c r="AG4" t="s">
        <v>11353</v>
      </c>
      <c r="AI4" t="s">
        <v>11359</v>
      </c>
    </row>
    <row r="5" spans="1:35" x14ac:dyDescent="0.25">
      <c r="A5" t="s">
        <v>4114</v>
      </c>
      <c r="B5" t="s">
        <v>2779</v>
      </c>
      <c r="C5">
        <v>731.93999999999994</v>
      </c>
      <c r="E5" t="s">
        <v>4114</v>
      </c>
      <c r="F5" t="s">
        <v>2779</v>
      </c>
      <c r="G5">
        <f t="shared" ref="G5:G28" si="0">VLOOKUP(E5,$A$4:$C$28,3,FALSE)</f>
        <v>731.93999999999994</v>
      </c>
      <c r="I5" t="s">
        <v>4114</v>
      </c>
      <c r="J5" t="s">
        <v>2779</v>
      </c>
      <c r="K5">
        <f t="shared" ref="K5:K28" si="1">IFERROR(VLOOKUP(I5,A4:C29,3,FALSE),"Product Not Found")</f>
        <v>731.93999999999994</v>
      </c>
      <c r="M5" t="s">
        <v>11325</v>
      </c>
      <c r="O5">
        <v>40</v>
      </c>
      <c r="P5" t="s">
        <v>11336</v>
      </c>
      <c r="R5">
        <v>40</v>
      </c>
      <c r="S5" t="s">
        <v>11336</v>
      </c>
      <c r="U5" t="s">
        <v>11344</v>
      </c>
      <c r="W5" t="s">
        <v>4114</v>
      </c>
      <c r="X5" t="s">
        <v>2779</v>
      </c>
      <c r="Y5">
        <v>219.58199999999997</v>
      </c>
      <c r="AE5" t="s">
        <v>2779</v>
      </c>
      <c r="AG5" t="s">
        <v>11354</v>
      </c>
      <c r="AI5" t="s">
        <v>11360</v>
      </c>
    </row>
    <row r="6" spans="1:35" x14ac:dyDescent="0.25">
      <c r="A6" t="s">
        <v>4115</v>
      </c>
      <c r="B6" t="s">
        <v>3019</v>
      </c>
      <c r="C6">
        <v>14.62</v>
      </c>
      <c r="E6" t="s">
        <v>4115</v>
      </c>
      <c r="F6" t="s">
        <v>3019</v>
      </c>
      <c r="G6">
        <f t="shared" si="0"/>
        <v>14.62</v>
      </c>
      <c r="I6" t="s">
        <v>4115</v>
      </c>
      <c r="J6" t="s">
        <v>3019</v>
      </c>
      <c r="K6">
        <f t="shared" si="1"/>
        <v>14.62</v>
      </c>
      <c r="M6" t="s">
        <v>11326</v>
      </c>
      <c r="O6">
        <v>60</v>
      </c>
      <c r="P6" t="s">
        <v>11337</v>
      </c>
      <c r="R6">
        <v>60</v>
      </c>
      <c r="S6" t="s">
        <v>11337</v>
      </c>
      <c r="U6" t="s">
        <v>11345</v>
      </c>
      <c r="W6" t="s">
        <v>4115</v>
      </c>
      <c r="X6" t="s">
        <v>3019</v>
      </c>
      <c r="Y6">
        <v>6.8713999999999995</v>
      </c>
      <c r="AE6">
        <f>HLOOKUP(Y30,$W$30:$AW$32,3,FALSE)</f>
        <v>219.58199999999997</v>
      </c>
      <c r="AG6" t="s">
        <v>11355</v>
      </c>
      <c r="AI6" t="s">
        <v>11361</v>
      </c>
    </row>
    <row r="7" spans="1:35" x14ac:dyDescent="0.25">
      <c r="A7" t="s">
        <v>4116</v>
      </c>
      <c r="B7" t="s">
        <v>443</v>
      </c>
      <c r="C7">
        <v>957.57749999999999</v>
      </c>
      <c r="E7" t="s">
        <v>4116</v>
      </c>
      <c r="F7" t="s">
        <v>443</v>
      </c>
      <c r="G7">
        <f t="shared" si="0"/>
        <v>957.57749999999999</v>
      </c>
      <c r="I7" t="s">
        <v>4116</v>
      </c>
      <c r="J7" t="s">
        <v>443</v>
      </c>
      <c r="K7">
        <f t="shared" si="1"/>
        <v>957.57749999999999</v>
      </c>
      <c r="M7" t="s">
        <v>11327</v>
      </c>
      <c r="O7">
        <v>75</v>
      </c>
      <c r="P7" t="s">
        <v>11338</v>
      </c>
      <c r="R7">
        <v>75</v>
      </c>
      <c r="S7" t="s">
        <v>11338</v>
      </c>
      <c r="U7" t="s">
        <v>11346</v>
      </c>
      <c r="W7" t="s">
        <v>4116</v>
      </c>
      <c r="X7" t="s">
        <v>443</v>
      </c>
      <c r="Y7">
        <v>-383.03100000000006</v>
      </c>
      <c r="AG7" t="s">
        <v>11356</v>
      </c>
      <c r="AI7" t="s">
        <v>11362</v>
      </c>
    </row>
    <row r="8" spans="1:35" x14ac:dyDescent="0.25">
      <c r="A8" t="s">
        <v>4117</v>
      </c>
      <c r="B8" t="s">
        <v>2119</v>
      </c>
      <c r="C8">
        <v>22.368000000000002</v>
      </c>
      <c r="E8" t="s">
        <v>4117</v>
      </c>
      <c r="F8" t="s">
        <v>2119</v>
      </c>
      <c r="G8">
        <f t="shared" si="0"/>
        <v>22.368000000000002</v>
      </c>
      <c r="I8" t="s">
        <v>4117</v>
      </c>
      <c r="J8" t="s">
        <v>2119</v>
      </c>
      <c r="K8">
        <f t="shared" si="1"/>
        <v>22.368000000000002</v>
      </c>
      <c r="M8" t="s">
        <v>11328</v>
      </c>
      <c r="O8">
        <v>90</v>
      </c>
      <c r="P8" t="s">
        <v>11339</v>
      </c>
      <c r="R8">
        <v>90</v>
      </c>
      <c r="S8" t="s">
        <v>11339</v>
      </c>
      <c r="W8" t="s">
        <v>4117</v>
      </c>
      <c r="X8" t="s">
        <v>2119</v>
      </c>
      <c r="Y8">
        <v>2.5163999999999991</v>
      </c>
      <c r="AI8" t="s">
        <v>11363</v>
      </c>
    </row>
    <row r="9" spans="1:35" x14ac:dyDescent="0.25">
      <c r="A9" t="s">
        <v>4118</v>
      </c>
      <c r="B9" t="s">
        <v>2470</v>
      </c>
      <c r="C9">
        <v>48.86</v>
      </c>
      <c r="E9" t="s">
        <v>4118</v>
      </c>
      <c r="F9" t="s">
        <v>2470</v>
      </c>
      <c r="G9">
        <f t="shared" si="0"/>
        <v>48.86</v>
      </c>
      <c r="I9" t="s">
        <v>4118</v>
      </c>
      <c r="J9" t="s">
        <v>2470</v>
      </c>
      <c r="K9">
        <f t="shared" si="1"/>
        <v>48.86</v>
      </c>
      <c r="M9" t="s">
        <v>11329</v>
      </c>
      <c r="W9" t="s">
        <v>4118</v>
      </c>
      <c r="X9" t="s">
        <v>2470</v>
      </c>
      <c r="Y9">
        <v>14.169399999999996</v>
      </c>
      <c r="AI9" t="s">
        <v>11364</v>
      </c>
    </row>
    <row r="10" spans="1:35" x14ac:dyDescent="0.25">
      <c r="A10" t="s">
        <v>4119</v>
      </c>
      <c r="B10" t="s">
        <v>2168</v>
      </c>
      <c r="C10">
        <v>7.28</v>
      </c>
      <c r="E10" t="s">
        <v>4119</v>
      </c>
      <c r="F10" t="s">
        <v>2168</v>
      </c>
      <c r="G10">
        <f t="shared" si="0"/>
        <v>7.28</v>
      </c>
      <c r="I10" t="s">
        <v>4119</v>
      </c>
      <c r="J10" t="s">
        <v>2168</v>
      </c>
      <c r="K10">
        <f t="shared" si="1"/>
        <v>7.28</v>
      </c>
      <c r="M10" t="s">
        <v>11330</v>
      </c>
      <c r="O10" t="str">
        <f>VLOOKUP(O4,O4:P8,2,FALSE)</f>
        <v>F</v>
      </c>
      <c r="W10" t="s">
        <v>4119</v>
      </c>
      <c r="X10" t="s">
        <v>2168</v>
      </c>
      <c r="Y10">
        <v>1.9656000000000002</v>
      </c>
    </row>
    <row r="11" spans="1:35" x14ac:dyDescent="0.25">
      <c r="A11" t="s">
        <v>4120</v>
      </c>
      <c r="B11" t="s">
        <v>1161</v>
      </c>
      <c r="C11">
        <v>907.15200000000004</v>
      </c>
      <c r="E11" t="s">
        <v>4120</v>
      </c>
      <c r="F11" t="s">
        <v>1161</v>
      </c>
      <c r="G11">
        <f t="shared" si="0"/>
        <v>907.15200000000004</v>
      </c>
      <c r="I11" t="s">
        <v>4120</v>
      </c>
      <c r="J11" t="s">
        <v>1161</v>
      </c>
      <c r="K11">
        <f t="shared" si="1"/>
        <v>907.15200000000004</v>
      </c>
      <c r="M11" t="s">
        <v>11331</v>
      </c>
      <c r="O11" t="str">
        <f>VLOOKUP(82,$O$4:$P$8,2,TRUE)</f>
        <v>B</v>
      </c>
      <c r="W11" t="s">
        <v>4120</v>
      </c>
      <c r="X11" t="s">
        <v>1161</v>
      </c>
      <c r="Y11">
        <v>90.715200000000038</v>
      </c>
    </row>
    <row r="12" spans="1:35" x14ac:dyDescent="0.25">
      <c r="A12" t="s">
        <v>4121</v>
      </c>
      <c r="B12" t="s">
        <v>57</v>
      </c>
      <c r="C12">
        <v>18.504000000000001</v>
      </c>
      <c r="E12" t="s">
        <v>4121</v>
      </c>
      <c r="F12" t="s">
        <v>57</v>
      </c>
      <c r="G12">
        <f t="shared" si="0"/>
        <v>18.504000000000001</v>
      </c>
      <c r="I12" t="s">
        <v>4121</v>
      </c>
      <c r="J12" t="s">
        <v>57</v>
      </c>
      <c r="K12">
        <f t="shared" si="1"/>
        <v>18.504000000000001</v>
      </c>
      <c r="W12" t="s">
        <v>4121</v>
      </c>
      <c r="X12" t="s">
        <v>57</v>
      </c>
      <c r="Y12">
        <v>5.7824999999999998</v>
      </c>
    </row>
    <row r="13" spans="1:35" x14ac:dyDescent="0.25">
      <c r="A13" t="s">
        <v>4122</v>
      </c>
      <c r="B13" t="s">
        <v>976</v>
      </c>
      <c r="C13" t="e" cm="1">
        <f t="array" ref="C13">114.9/y</f>
        <v>#NAME?</v>
      </c>
      <c r="E13" t="s">
        <v>4122</v>
      </c>
      <c r="F13" t="s">
        <v>976</v>
      </c>
      <c r="G13" t="e">
        <f t="shared" si="0"/>
        <v>#NAME?</v>
      </c>
      <c r="I13" t="s">
        <v>4122</v>
      </c>
      <c r="J13" t="s">
        <v>976</v>
      </c>
      <c r="K13" t="str">
        <f t="shared" si="1"/>
        <v>Product Not Found</v>
      </c>
      <c r="W13" t="s">
        <v>4122</v>
      </c>
      <c r="X13" t="s">
        <v>976</v>
      </c>
      <c r="Y13">
        <v>34.469999999999992</v>
      </c>
    </row>
    <row r="14" spans="1:35" x14ac:dyDescent="0.25">
      <c r="A14" t="s">
        <v>4123</v>
      </c>
      <c r="B14" t="s">
        <v>1686</v>
      </c>
      <c r="C14">
        <v>1706.1840000000002</v>
      </c>
      <c r="E14" t="s">
        <v>4123</v>
      </c>
      <c r="F14" t="s">
        <v>1686</v>
      </c>
      <c r="G14">
        <f t="shared" si="0"/>
        <v>1706.1840000000002</v>
      </c>
      <c r="I14" t="s">
        <v>4123</v>
      </c>
      <c r="J14" t="s">
        <v>1686</v>
      </c>
      <c r="K14">
        <f t="shared" si="1"/>
        <v>1706.1840000000002</v>
      </c>
      <c r="W14" t="s">
        <v>4123</v>
      </c>
      <c r="X14" t="s">
        <v>1686</v>
      </c>
      <c r="Y14">
        <v>85.309199999999805</v>
      </c>
    </row>
    <row r="15" spans="1:35" x14ac:dyDescent="0.25">
      <c r="A15" t="s">
        <v>4124</v>
      </c>
      <c r="B15" t="s">
        <v>2202</v>
      </c>
      <c r="C15">
        <v>911.42399999999998</v>
      </c>
      <c r="E15" t="s">
        <v>4124</v>
      </c>
      <c r="F15" t="s">
        <v>2202</v>
      </c>
      <c r="G15">
        <f t="shared" si="0"/>
        <v>911.42399999999998</v>
      </c>
      <c r="I15" t="s">
        <v>4124</v>
      </c>
      <c r="J15" t="s">
        <v>2202</v>
      </c>
      <c r="K15">
        <f t="shared" si="1"/>
        <v>911.42399999999998</v>
      </c>
      <c r="W15" t="s">
        <v>4124</v>
      </c>
      <c r="X15" t="s">
        <v>2202</v>
      </c>
      <c r="Y15">
        <v>68.356800000000021</v>
      </c>
    </row>
    <row r="16" spans="1:35" x14ac:dyDescent="0.25">
      <c r="A16" t="s">
        <v>4125</v>
      </c>
      <c r="B16" t="s">
        <v>1054</v>
      </c>
      <c r="C16">
        <v>15.552000000000003</v>
      </c>
      <c r="E16" t="s">
        <v>4125</v>
      </c>
      <c r="F16" t="s">
        <v>1054</v>
      </c>
      <c r="G16">
        <f t="shared" si="0"/>
        <v>15.552000000000003</v>
      </c>
      <c r="I16" t="s">
        <v>4125</v>
      </c>
      <c r="J16" t="s">
        <v>1054</v>
      </c>
      <c r="K16">
        <f t="shared" si="1"/>
        <v>15.552000000000003</v>
      </c>
      <c r="W16" t="s">
        <v>4125</v>
      </c>
      <c r="X16" t="s">
        <v>1054</v>
      </c>
      <c r="Y16">
        <v>5.4432</v>
      </c>
    </row>
    <row r="17" spans="1:48" x14ac:dyDescent="0.25">
      <c r="A17" t="s">
        <v>4126</v>
      </c>
      <c r="B17" t="s">
        <v>258</v>
      </c>
      <c r="C17">
        <v>407.97600000000006</v>
      </c>
      <c r="E17" t="s">
        <v>4126</v>
      </c>
      <c r="F17" t="s">
        <v>258</v>
      </c>
      <c r="G17">
        <f t="shared" si="0"/>
        <v>407.97600000000006</v>
      </c>
      <c r="I17" t="s">
        <v>4126</v>
      </c>
      <c r="J17" t="s">
        <v>258</v>
      </c>
      <c r="K17">
        <f t="shared" si="1"/>
        <v>407.97600000000006</v>
      </c>
      <c r="W17" t="s">
        <v>4126</v>
      </c>
      <c r="X17" t="s">
        <v>258</v>
      </c>
      <c r="Y17">
        <v>132.59219999999993</v>
      </c>
      <c r="AI17" t="s">
        <v>11365</v>
      </c>
    </row>
    <row r="18" spans="1:48" x14ac:dyDescent="0.25">
      <c r="A18" t="s">
        <v>4127</v>
      </c>
      <c r="B18" t="s">
        <v>1970</v>
      </c>
      <c r="C18">
        <v>68.809999999999988</v>
      </c>
      <c r="E18" t="s">
        <v>4127</v>
      </c>
      <c r="F18" t="s">
        <v>1970</v>
      </c>
      <c r="G18">
        <f t="shared" si="0"/>
        <v>68.809999999999988</v>
      </c>
      <c r="I18" t="s">
        <v>4127</v>
      </c>
      <c r="J18" t="s">
        <v>1970</v>
      </c>
      <c r="K18">
        <f t="shared" si="1"/>
        <v>68.809999999999988</v>
      </c>
      <c r="W18" t="s">
        <v>4127</v>
      </c>
      <c r="X18" t="s">
        <v>1970</v>
      </c>
      <c r="Y18">
        <v>-123.858</v>
      </c>
    </row>
    <row r="19" spans="1:48" x14ac:dyDescent="0.25">
      <c r="A19" t="s">
        <v>4128</v>
      </c>
      <c r="B19" t="s">
        <v>2055</v>
      </c>
      <c r="C19">
        <v>2.5439999999999996</v>
      </c>
      <c r="E19" t="s">
        <v>4128</v>
      </c>
      <c r="F19" t="s">
        <v>2055</v>
      </c>
      <c r="G19">
        <f t="shared" si="0"/>
        <v>2.5439999999999996</v>
      </c>
      <c r="I19" t="s">
        <v>4128</v>
      </c>
      <c r="J19" t="s">
        <v>2055</v>
      </c>
      <c r="K19">
        <f t="shared" si="1"/>
        <v>2.5439999999999996</v>
      </c>
      <c r="W19" t="s">
        <v>4128</v>
      </c>
      <c r="X19" t="s">
        <v>2055</v>
      </c>
      <c r="Y19">
        <v>-3.8160000000000016</v>
      </c>
      <c r="AI19" t="s">
        <v>11366</v>
      </c>
    </row>
    <row r="20" spans="1:48" x14ac:dyDescent="0.25">
      <c r="A20" t="s">
        <v>4129</v>
      </c>
      <c r="B20" t="s">
        <v>839</v>
      </c>
      <c r="C20">
        <v>665.88</v>
      </c>
      <c r="E20" t="s">
        <v>4129</v>
      </c>
      <c r="F20" t="s">
        <v>839</v>
      </c>
      <c r="G20">
        <f t="shared" si="0"/>
        <v>665.88</v>
      </c>
      <c r="I20" t="s">
        <v>4129</v>
      </c>
      <c r="J20" t="s">
        <v>839</v>
      </c>
      <c r="K20">
        <f t="shared" si="1"/>
        <v>665.88</v>
      </c>
      <c r="W20" t="s">
        <v>4129</v>
      </c>
      <c r="X20" t="s">
        <v>839</v>
      </c>
      <c r="Y20">
        <v>13.317599999999999</v>
      </c>
    </row>
    <row r="21" spans="1:48" x14ac:dyDescent="0.25">
      <c r="A21" t="s">
        <v>4130</v>
      </c>
      <c r="B21" t="s">
        <v>1839</v>
      </c>
      <c r="C21">
        <v>55.5</v>
      </c>
      <c r="E21" t="s">
        <v>4130</v>
      </c>
      <c r="F21" t="s">
        <v>1839</v>
      </c>
      <c r="G21">
        <f t="shared" si="0"/>
        <v>55.5</v>
      </c>
      <c r="I21" t="s">
        <v>4130</v>
      </c>
      <c r="J21" t="s">
        <v>1839</v>
      </c>
      <c r="K21">
        <f t="shared" si="1"/>
        <v>55.5</v>
      </c>
      <c r="W21" t="s">
        <v>4130</v>
      </c>
      <c r="X21" t="s">
        <v>1839</v>
      </c>
      <c r="Y21">
        <v>9.9899999999999949</v>
      </c>
    </row>
    <row r="22" spans="1:48" x14ac:dyDescent="0.25">
      <c r="A22" t="s">
        <v>4131</v>
      </c>
      <c r="B22" t="s">
        <v>2192</v>
      </c>
      <c r="C22">
        <v>8.56</v>
      </c>
      <c r="E22" t="s">
        <v>4131</v>
      </c>
      <c r="F22" t="s">
        <v>2192</v>
      </c>
      <c r="G22">
        <f t="shared" si="0"/>
        <v>8.56</v>
      </c>
      <c r="I22" t="s">
        <v>4131</v>
      </c>
      <c r="J22" t="s">
        <v>2192</v>
      </c>
      <c r="K22">
        <f t="shared" si="1"/>
        <v>8.56</v>
      </c>
      <c r="W22" t="s">
        <v>4131</v>
      </c>
      <c r="X22" t="s">
        <v>2192</v>
      </c>
      <c r="Y22">
        <v>2.4823999999999993</v>
      </c>
    </row>
    <row r="23" spans="1:48" x14ac:dyDescent="0.25">
      <c r="A23" t="s">
        <v>4132</v>
      </c>
      <c r="B23" t="s">
        <v>2709</v>
      </c>
      <c r="C23">
        <v>213.48000000000002</v>
      </c>
      <c r="E23" t="s">
        <v>4132</v>
      </c>
      <c r="F23" t="s">
        <v>2709</v>
      </c>
      <c r="G23">
        <f t="shared" si="0"/>
        <v>213.48000000000002</v>
      </c>
      <c r="I23" t="s">
        <v>4132</v>
      </c>
      <c r="J23" t="s">
        <v>2709</v>
      </c>
      <c r="K23">
        <f t="shared" si="1"/>
        <v>213.48000000000002</v>
      </c>
      <c r="W23" t="s">
        <v>4132</v>
      </c>
      <c r="X23" t="s">
        <v>2709</v>
      </c>
      <c r="Y23">
        <v>16.010999999999981</v>
      </c>
    </row>
    <row r="24" spans="1:48" x14ac:dyDescent="0.25">
      <c r="A24" t="s">
        <v>4133</v>
      </c>
      <c r="B24" t="s">
        <v>1480</v>
      </c>
      <c r="C24">
        <v>22.72</v>
      </c>
      <c r="E24" t="s">
        <v>4133</v>
      </c>
      <c r="F24" t="s">
        <v>1480</v>
      </c>
      <c r="G24">
        <f t="shared" si="0"/>
        <v>22.72</v>
      </c>
      <c r="I24" t="s">
        <v>4133</v>
      </c>
      <c r="J24" t="s">
        <v>1480</v>
      </c>
      <c r="K24">
        <f t="shared" si="1"/>
        <v>22.72</v>
      </c>
      <c r="W24" t="s">
        <v>4133</v>
      </c>
      <c r="X24" t="s">
        <v>1480</v>
      </c>
      <c r="Y24">
        <v>7.3839999999999986</v>
      </c>
    </row>
    <row r="25" spans="1:48" x14ac:dyDescent="0.25">
      <c r="A25" t="s">
        <v>4134</v>
      </c>
      <c r="B25" t="s">
        <v>504</v>
      </c>
      <c r="C25">
        <v>19.459999999999997</v>
      </c>
      <c r="E25" t="s">
        <v>4134</v>
      </c>
      <c r="F25" t="s">
        <v>504</v>
      </c>
      <c r="G25">
        <f t="shared" si="0"/>
        <v>19.459999999999997</v>
      </c>
      <c r="I25" t="s">
        <v>4134</v>
      </c>
      <c r="J25" t="s">
        <v>504</v>
      </c>
      <c r="K25">
        <f t="shared" si="1"/>
        <v>19.459999999999997</v>
      </c>
      <c r="W25" t="s">
        <v>4134</v>
      </c>
      <c r="X25" t="s">
        <v>504</v>
      </c>
      <c r="Y25">
        <v>5.0595999999999997</v>
      </c>
    </row>
    <row r="26" spans="1:48" x14ac:dyDescent="0.25">
      <c r="A26" t="s">
        <v>4135</v>
      </c>
      <c r="B26" t="s">
        <v>1608</v>
      </c>
      <c r="C26">
        <v>60.339999999999996</v>
      </c>
      <c r="E26" t="s">
        <v>4135</v>
      </c>
      <c r="F26" t="s">
        <v>1608</v>
      </c>
      <c r="G26">
        <f t="shared" si="0"/>
        <v>60.339999999999996</v>
      </c>
      <c r="I26" t="s">
        <v>4135</v>
      </c>
      <c r="J26" t="s">
        <v>1608</v>
      </c>
      <c r="K26">
        <f t="shared" si="1"/>
        <v>60.339999999999996</v>
      </c>
      <c r="W26" t="s">
        <v>4135</v>
      </c>
      <c r="X26" t="s">
        <v>1608</v>
      </c>
      <c r="Y26">
        <v>15.688400000000001</v>
      </c>
    </row>
    <row r="27" spans="1:48" x14ac:dyDescent="0.25">
      <c r="A27" t="s">
        <v>4136</v>
      </c>
      <c r="B27" t="s">
        <v>737</v>
      </c>
      <c r="C27">
        <v>71.371999999999986</v>
      </c>
      <c r="E27" t="s">
        <v>4136</v>
      </c>
      <c r="F27" t="s">
        <v>737</v>
      </c>
      <c r="G27">
        <f t="shared" si="0"/>
        <v>71.371999999999986</v>
      </c>
      <c r="I27" t="s">
        <v>4136</v>
      </c>
      <c r="J27" t="s">
        <v>737</v>
      </c>
      <c r="K27">
        <f t="shared" si="1"/>
        <v>71.371999999999986</v>
      </c>
      <c r="W27" t="s">
        <v>4136</v>
      </c>
      <c r="X27" t="s">
        <v>737</v>
      </c>
      <c r="Y27">
        <v>-1.0196000000000005</v>
      </c>
    </row>
    <row r="28" spans="1:48" x14ac:dyDescent="0.25">
      <c r="A28" t="s">
        <v>4116</v>
      </c>
      <c r="B28" t="s">
        <v>443</v>
      </c>
      <c r="C28">
        <v>1044.6299999999999</v>
      </c>
      <c r="E28" t="s">
        <v>4116</v>
      </c>
      <c r="F28" t="s">
        <v>443</v>
      </c>
      <c r="G28">
        <f t="shared" si="0"/>
        <v>957.57749999999999</v>
      </c>
      <c r="I28" t="s">
        <v>4116</v>
      </c>
      <c r="J28" t="s">
        <v>443</v>
      </c>
      <c r="K28">
        <f t="shared" si="1"/>
        <v>1044.6299999999999</v>
      </c>
      <c r="W28" t="s">
        <v>4116</v>
      </c>
      <c r="X28" t="s">
        <v>443</v>
      </c>
      <c r="Y28">
        <v>240.26490000000001</v>
      </c>
    </row>
    <row r="30" spans="1:48" x14ac:dyDescent="0.25">
      <c r="W30" t="str" cm="1">
        <f t="array" ref="W30:AV32">TRANSPOSE(W3:Y28)</f>
        <v>Product</v>
      </c>
      <c r="X30" t="str">
        <v>FUR-BO-10001798</v>
      </c>
      <c r="Y30" t="str">
        <v>FUR-CH-10000454</v>
      </c>
      <c r="Z30" t="str">
        <v>OFF-LA-10000240</v>
      </c>
      <c r="AA30" t="str">
        <v>FUR-TA-10000577</v>
      </c>
      <c r="AB30" t="str">
        <v>OFF-ST-10000760</v>
      </c>
      <c r="AC30" t="str">
        <v>FUR-FU-10001487</v>
      </c>
      <c r="AD30" t="str">
        <v>OFF-AR-10002833</v>
      </c>
      <c r="AE30" t="str">
        <v>TEC-PH-10002275</v>
      </c>
      <c r="AF30" t="str">
        <v>OFF-BI-10003910</v>
      </c>
      <c r="AG30" t="str">
        <v>OFF-AP-10002892</v>
      </c>
      <c r="AH30" t="str">
        <v>FUR-TA-10001539</v>
      </c>
      <c r="AI30" t="str">
        <v>TEC-PH-10002033</v>
      </c>
      <c r="AJ30" t="str">
        <v>OFF-PA-10002365</v>
      </c>
      <c r="AK30" t="str">
        <v>OFF-BI-10003656</v>
      </c>
      <c r="AL30" t="str">
        <v>OFF-AP-10002311</v>
      </c>
      <c r="AM30" t="str">
        <v>OFF-BI-10000756</v>
      </c>
      <c r="AN30" t="str">
        <v>OFF-ST-10004186</v>
      </c>
      <c r="AO30" t="str">
        <v>OFF-ST-10000107</v>
      </c>
      <c r="AP30" t="str">
        <v>OFF-AR-10003056</v>
      </c>
      <c r="AQ30" t="str">
        <v>TEC-PH-10001949</v>
      </c>
      <c r="AR30" t="str">
        <v>OFF-BI-10002215</v>
      </c>
      <c r="AS30" t="str">
        <v>OFF-AR-10000246</v>
      </c>
      <c r="AT30" t="str">
        <v>OFF-AP-10001492</v>
      </c>
      <c r="AU30" t="str">
        <v>FUR-CH-10002774</v>
      </c>
      <c r="AV30" t="str">
        <v>FUR-TA-10000577</v>
      </c>
    </row>
    <row r="31" spans="1:48" x14ac:dyDescent="0.25">
      <c r="W31" t="str">
        <v>Product Name</v>
      </c>
      <c r="X31" t="str">
        <v>Bush Somerset Collection Bookcase</v>
      </c>
      <c r="Y31" t="str">
        <v>Hon Deluxe Fabric Upholstered Stacking Chairs, Rounded Back</v>
      </c>
      <c r="Z31" t="str">
        <v>Self-Adhesive Address Labels for Typewriters by Universal</v>
      </c>
      <c r="AA31" t="str">
        <v>Bretford CR4500 Series Slim Rectangular Table</v>
      </c>
      <c r="AB31" t="str">
        <v>Eldon Fold 'N Roll Cart System</v>
      </c>
      <c r="AC31" t="str">
        <v>Eldon Expressions Wood and Plastic Desk Accessories, Cherry Wood</v>
      </c>
      <c r="AD31" t="str">
        <v>Newell 322</v>
      </c>
      <c r="AE31" t="str">
        <v>Mitel 5320 IP Phone VoIP phone</v>
      </c>
      <c r="AF31" t="str">
        <v>DXL Angle-View Binders with Locking Rings by Samsill</v>
      </c>
      <c r="AG31" t="str">
        <v>Belkin F5C206VTEL 6 Outlet Surge</v>
      </c>
      <c r="AH31" t="str">
        <v>Chromcraft Rectangular Conference Tables</v>
      </c>
      <c r="AI31" t="str">
        <v>Konftel 250 Conference phone - Charcoal black</v>
      </c>
      <c r="AJ31" t="str">
        <v>Xerox 1967</v>
      </c>
      <c r="AK31" t="str">
        <v>Fellowes PB200 Plastic Comb Binding Machine</v>
      </c>
      <c r="AL31" t="str">
        <v>Holmes Replacement Filter for HEPA Air Cleaner, Very Large Room, HEPA Filter</v>
      </c>
      <c r="AM31" t="str">
        <v>Storex DuraTech Recycled Plastic Frosted Binders</v>
      </c>
      <c r="AN31" t="str">
        <v>Stur-D-Stor Shelving, Vertical 5-Shelf: 72"H x 36"W x 18 1/2"D</v>
      </c>
      <c r="AO31" t="str">
        <v>Fellowes Super Stor/Drawer</v>
      </c>
      <c r="AP31" t="str">
        <v>Newell 341</v>
      </c>
      <c r="AQ31" t="str">
        <v>Cisco SPA 501G IP Phone</v>
      </c>
      <c r="AR31" t="str">
        <v>Wilson Jones Hanging View Binder, White, 1"</v>
      </c>
      <c r="AS31" t="str">
        <v>Newell 318</v>
      </c>
      <c r="AT31" t="str">
        <v>Acco Six-Outlet Power Strip, 4' Cord Length</v>
      </c>
      <c r="AU31" t="str">
        <v>Global Deluxe Stacking Chair, Gray</v>
      </c>
      <c r="AV31" t="str">
        <v>Bretford CR4500 Series Slim Rectangular Table</v>
      </c>
    </row>
    <row r="32" spans="1:48" x14ac:dyDescent="0.25">
      <c r="W32" t="str">
        <v>Profit</v>
      </c>
      <c r="X32">
        <v>41.913600000000002</v>
      </c>
      <c r="Y32">
        <v>219.58199999999997</v>
      </c>
      <c r="Z32">
        <v>6.8713999999999995</v>
      </c>
      <c r="AA32">
        <v>-383.03100000000006</v>
      </c>
      <c r="AB32">
        <v>2.5163999999999991</v>
      </c>
      <c r="AC32">
        <v>14.169399999999996</v>
      </c>
      <c r="AD32">
        <v>1.9656000000000002</v>
      </c>
      <c r="AE32">
        <v>90.715200000000038</v>
      </c>
      <c r="AF32">
        <v>5.7824999999999998</v>
      </c>
      <c r="AG32">
        <v>34.469999999999992</v>
      </c>
      <c r="AH32">
        <v>85.309199999999805</v>
      </c>
      <c r="AI32">
        <v>68.356800000000021</v>
      </c>
      <c r="AJ32">
        <v>5.4432</v>
      </c>
      <c r="AK32">
        <v>132.59219999999993</v>
      </c>
      <c r="AL32">
        <v>-123.858</v>
      </c>
      <c r="AM32">
        <v>-3.8160000000000016</v>
      </c>
      <c r="AN32">
        <v>13.317599999999999</v>
      </c>
      <c r="AO32">
        <v>9.9899999999999949</v>
      </c>
      <c r="AP32">
        <v>2.4823999999999993</v>
      </c>
      <c r="AQ32">
        <v>16.010999999999981</v>
      </c>
      <c r="AR32">
        <v>7.3839999999999986</v>
      </c>
      <c r="AS32">
        <v>5.0595999999999997</v>
      </c>
      <c r="AT32">
        <v>15.688400000000001</v>
      </c>
      <c r="AU32">
        <v>-1.0196000000000005</v>
      </c>
      <c r="AV32">
        <v>240.26490000000001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0463-307F-44EF-A882-B89DF1BB2F8E}">
  <sheetPr codeName="Sheet2"/>
  <dimension ref="A1:AB23"/>
  <sheetViews>
    <sheetView topLeftCell="W1" workbookViewId="0">
      <selection activeCell="AB2" sqref="AB2"/>
    </sheetView>
  </sheetViews>
  <sheetFormatPr defaultRowHeight="15.75" x14ac:dyDescent="0.25"/>
  <cols>
    <col min="1" max="1" width="16" bestFit="1" customWidth="1"/>
    <col min="2" max="2" width="13.25" bestFit="1" customWidth="1"/>
    <col min="3" max="3" width="8.875" bestFit="1" customWidth="1"/>
    <col min="5" max="5" width="26.375" bestFit="1" customWidth="1"/>
    <col min="8" max="8" width="36.375" bestFit="1" customWidth="1"/>
    <col min="10" max="10" width="24.75" bestFit="1" customWidth="1"/>
    <col min="12" max="12" width="87.75" bestFit="1" customWidth="1"/>
    <col min="15" max="15" width="13.25" bestFit="1" customWidth="1"/>
    <col min="19" max="19" width="26.875" customWidth="1"/>
    <col min="22" max="22" width="26.25" customWidth="1"/>
    <col min="25" max="25" width="32.75" customWidth="1"/>
    <col min="28" max="28" width="57.625" bestFit="1" customWidth="1"/>
  </cols>
  <sheetData>
    <row r="1" spans="1:28" x14ac:dyDescent="0.25">
      <c r="A1" t="s">
        <v>11043</v>
      </c>
      <c r="E1" t="s">
        <v>11048</v>
      </c>
      <c r="H1" t="s">
        <v>11049</v>
      </c>
      <c r="J1" t="s">
        <v>11050</v>
      </c>
      <c r="L1" t="s">
        <v>11051</v>
      </c>
      <c r="N1" t="s">
        <v>11043</v>
      </c>
      <c r="S1" t="s">
        <v>11048</v>
      </c>
      <c r="V1" t="s">
        <v>11049</v>
      </c>
      <c r="Y1" t="s">
        <v>11050</v>
      </c>
      <c r="AB1" t="s">
        <v>11051</v>
      </c>
    </row>
    <row r="2" spans="1:28" x14ac:dyDescent="0.25">
      <c r="A2" t="s">
        <v>11052</v>
      </c>
      <c r="E2" t="s">
        <v>11368</v>
      </c>
      <c r="H2" t="s">
        <v>11371</v>
      </c>
      <c r="J2" t="s">
        <v>11373</v>
      </c>
      <c r="L2" t="s">
        <v>11380</v>
      </c>
      <c r="N2" t="s">
        <v>11052</v>
      </c>
      <c r="S2" t="s">
        <v>11384</v>
      </c>
      <c r="V2" t="s">
        <v>11382</v>
      </c>
      <c r="Y2" t="s">
        <v>11385</v>
      </c>
      <c r="AB2" t="s">
        <v>11397</v>
      </c>
    </row>
    <row r="3" spans="1:28" x14ac:dyDescent="0.25">
      <c r="A3" t="s">
        <v>4058</v>
      </c>
      <c r="B3" t="s">
        <v>4057</v>
      </c>
      <c r="C3" t="s">
        <v>3</v>
      </c>
      <c r="E3" s="13" t="s">
        <v>11369</v>
      </c>
      <c r="H3" s="13" t="s">
        <v>11372</v>
      </c>
      <c r="J3" s="13" t="s">
        <v>11374</v>
      </c>
      <c r="L3" t="s">
        <v>11375</v>
      </c>
      <c r="N3" t="s">
        <v>4059</v>
      </c>
      <c r="O3" t="s">
        <v>4057</v>
      </c>
      <c r="P3" t="s">
        <v>2</v>
      </c>
      <c r="Q3" t="s">
        <v>3</v>
      </c>
      <c r="S3" s="13" t="s">
        <v>11381</v>
      </c>
      <c r="V3" s="13" t="s">
        <v>11383</v>
      </c>
      <c r="Y3" s="13" t="s">
        <v>11386</v>
      </c>
      <c r="AB3" t="s">
        <v>11389</v>
      </c>
    </row>
    <row r="4" spans="1:28" x14ac:dyDescent="0.25">
      <c r="A4" t="s">
        <v>14</v>
      </c>
      <c r="B4" t="s">
        <v>13</v>
      </c>
      <c r="C4">
        <v>261.95999999999998</v>
      </c>
      <c r="E4" t="s">
        <v>11370</v>
      </c>
      <c r="F4" s="57">
        <f>COUNTIF($C$4:$C$23,"&gt;100")</f>
        <v>10</v>
      </c>
      <c r="H4" s="57">
        <f>SUMIF(B3:B23,"Technology",C3:C23)</f>
        <v>2032.056</v>
      </c>
      <c r="J4">
        <f>AVERAGEIF(B3:B23,"Furniture",C3:C23)</f>
        <v>741.30430000000001</v>
      </c>
      <c r="L4" t="s">
        <v>11376</v>
      </c>
      <c r="N4" t="s">
        <v>15</v>
      </c>
      <c r="O4" t="s">
        <v>13</v>
      </c>
      <c r="P4" t="s">
        <v>12</v>
      </c>
      <c r="Q4">
        <v>261.95999999999998</v>
      </c>
      <c r="S4" t="s">
        <v>10992</v>
      </c>
      <c r="T4" s="13">
        <f>COUNTIFS(O3:O23,"Furniture",P3:P23,"West")</f>
        <v>2</v>
      </c>
      <c r="V4" t="s">
        <v>10998</v>
      </c>
      <c r="W4">
        <f>SUMIFS(Q3:Q23,O3:O23,"Furniture",P3:P23,"West")</f>
        <v>1755.0440000000001</v>
      </c>
      <c r="Y4" t="s">
        <v>11387</v>
      </c>
      <c r="Z4">
        <f>COUNTIFS(O3:O23,"Office Supplies",P3:P23,"West")</f>
        <v>6</v>
      </c>
      <c r="AB4" t="s">
        <v>11390</v>
      </c>
    </row>
    <row r="5" spans="1:28" x14ac:dyDescent="0.25">
      <c r="A5" t="s">
        <v>3229</v>
      </c>
      <c r="B5" t="s">
        <v>13</v>
      </c>
      <c r="C5">
        <v>731.93999999999994</v>
      </c>
      <c r="L5" t="s">
        <v>11377</v>
      </c>
      <c r="N5" t="s">
        <v>2779</v>
      </c>
      <c r="O5" t="s">
        <v>13</v>
      </c>
      <c r="P5" t="s">
        <v>12</v>
      </c>
      <c r="Q5">
        <v>731.93999999999994</v>
      </c>
      <c r="AB5" t="s">
        <v>11391</v>
      </c>
    </row>
    <row r="6" spans="1:28" x14ac:dyDescent="0.25">
      <c r="A6" t="s">
        <v>23</v>
      </c>
      <c r="B6" t="s">
        <v>22</v>
      </c>
      <c r="C6">
        <v>14.62</v>
      </c>
      <c r="L6" t="s">
        <v>11378</v>
      </c>
      <c r="N6" t="s">
        <v>3019</v>
      </c>
      <c r="O6" t="s">
        <v>22</v>
      </c>
      <c r="P6" t="s">
        <v>21</v>
      </c>
      <c r="Q6">
        <v>14.62</v>
      </c>
      <c r="AB6" t="s">
        <v>11392</v>
      </c>
    </row>
    <row r="7" spans="1:28" x14ac:dyDescent="0.25">
      <c r="A7" t="s">
        <v>29</v>
      </c>
      <c r="B7" t="s">
        <v>13</v>
      </c>
      <c r="C7">
        <v>957.57749999999999</v>
      </c>
      <c r="L7" t="s">
        <v>11379</v>
      </c>
      <c r="N7" t="s">
        <v>443</v>
      </c>
      <c r="O7" t="s">
        <v>13</v>
      </c>
      <c r="P7" t="s">
        <v>12</v>
      </c>
      <c r="Q7">
        <v>957.57749999999999</v>
      </c>
      <c r="Y7" s="13" t="s">
        <v>11388</v>
      </c>
    </row>
    <row r="8" spans="1:28" x14ac:dyDescent="0.25">
      <c r="A8" t="s">
        <v>3230</v>
      </c>
      <c r="B8" t="s">
        <v>22</v>
      </c>
      <c r="C8">
        <v>22.368000000000002</v>
      </c>
      <c r="N8" t="s">
        <v>2119</v>
      </c>
      <c r="O8" t="s">
        <v>22</v>
      </c>
      <c r="P8" t="s">
        <v>12</v>
      </c>
      <c r="Q8">
        <v>22.368000000000002</v>
      </c>
      <c r="Y8" t="s">
        <v>10998</v>
      </c>
      <c r="Z8">
        <f>SUMIFS(Q3:Q23,O3:O23,"Office Supplies",P3:P23,"West")</f>
        <v>608.83600000000001</v>
      </c>
    </row>
    <row r="9" spans="1:28" x14ac:dyDescent="0.25">
      <c r="A9" t="s">
        <v>3231</v>
      </c>
      <c r="B9" t="s">
        <v>13</v>
      </c>
      <c r="C9">
        <v>48.86</v>
      </c>
      <c r="N9" t="s">
        <v>2470</v>
      </c>
      <c r="O9" t="s">
        <v>13</v>
      </c>
      <c r="P9" t="s">
        <v>21</v>
      </c>
      <c r="Q9">
        <v>48.86</v>
      </c>
      <c r="AB9" t="s">
        <v>11393</v>
      </c>
    </row>
    <row r="10" spans="1:28" x14ac:dyDescent="0.25">
      <c r="A10" t="s">
        <v>3232</v>
      </c>
      <c r="B10" t="s">
        <v>22</v>
      </c>
      <c r="C10">
        <v>7.28</v>
      </c>
      <c r="N10" t="s">
        <v>2168</v>
      </c>
      <c r="O10" t="s">
        <v>22</v>
      </c>
      <c r="P10" t="s">
        <v>21</v>
      </c>
      <c r="Q10">
        <v>7.28</v>
      </c>
      <c r="AB10" t="s">
        <v>11394</v>
      </c>
    </row>
    <row r="11" spans="1:28" x14ac:dyDescent="0.25">
      <c r="A11" t="s">
        <v>3233</v>
      </c>
      <c r="B11" t="s">
        <v>35</v>
      </c>
      <c r="C11">
        <v>907.15200000000004</v>
      </c>
      <c r="N11" t="s">
        <v>1161</v>
      </c>
      <c r="O11" t="s">
        <v>35</v>
      </c>
      <c r="P11" t="s">
        <v>21</v>
      </c>
      <c r="Q11">
        <v>907.15200000000004</v>
      </c>
      <c r="AB11" t="s">
        <v>11395</v>
      </c>
    </row>
    <row r="12" spans="1:28" x14ac:dyDescent="0.25">
      <c r="A12" t="s">
        <v>3234</v>
      </c>
      <c r="B12" t="s">
        <v>22</v>
      </c>
      <c r="C12">
        <v>18.504000000000001</v>
      </c>
      <c r="N12" t="s">
        <v>57</v>
      </c>
      <c r="O12" t="s">
        <v>22</v>
      </c>
      <c r="Q12">
        <v>18.504000000000001</v>
      </c>
      <c r="AB12" t="s">
        <v>11396</v>
      </c>
    </row>
    <row r="13" spans="1:28" x14ac:dyDescent="0.25">
      <c r="A13" t="s">
        <v>38</v>
      </c>
      <c r="B13" t="s">
        <v>22</v>
      </c>
      <c r="C13">
        <v>114.9</v>
      </c>
      <c r="N13" t="s">
        <v>976</v>
      </c>
      <c r="O13" t="s">
        <v>22</v>
      </c>
      <c r="P13" t="s">
        <v>21</v>
      </c>
      <c r="Q13">
        <v>114.9</v>
      </c>
    </row>
    <row r="14" spans="1:28" x14ac:dyDescent="0.25">
      <c r="A14" t="s">
        <v>29</v>
      </c>
      <c r="B14" t="s">
        <v>13</v>
      </c>
      <c r="C14">
        <v>1706.1840000000002</v>
      </c>
      <c r="N14" t="s">
        <v>1686</v>
      </c>
      <c r="O14" t="s">
        <v>13</v>
      </c>
      <c r="P14" t="s">
        <v>21</v>
      </c>
      <c r="Q14">
        <v>1706.1840000000002</v>
      </c>
    </row>
    <row r="15" spans="1:28" x14ac:dyDescent="0.25">
      <c r="A15" t="s">
        <v>3233</v>
      </c>
      <c r="B15" t="s">
        <v>35</v>
      </c>
      <c r="C15">
        <v>911.42399999999998</v>
      </c>
      <c r="N15" t="s">
        <v>2202</v>
      </c>
      <c r="O15" t="s">
        <v>35</v>
      </c>
      <c r="P15" t="s">
        <v>21</v>
      </c>
      <c r="Q15">
        <v>911.42399999999998</v>
      </c>
    </row>
    <row r="16" spans="1:28" x14ac:dyDescent="0.25">
      <c r="A16" t="s">
        <v>45</v>
      </c>
      <c r="B16" t="s">
        <v>22</v>
      </c>
      <c r="C16">
        <v>15.552000000000003</v>
      </c>
      <c r="N16" t="s">
        <v>1054</v>
      </c>
      <c r="O16" t="s">
        <v>22</v>
      </c>
      <c r="P16" t="s">
        <v>12</v>
      </c>
      <c r="Q16">
        <v>15.552000000000003</v>
      </c>
    </row>
    <row r="17" spans="1:17" x14ac:dyDescent="0.25">
      <c r="A17" t="s">
        <v>3234</v>
      </c>
      <c r="B17" t="s">
        <v>22</v>
      </c>
      <c r="C17">
        <v>407.97600000000006</v>
      </c>
      <c r="N17" t="s">
        <v>258</v>
      </c>
      <c r="O17" t="s">
        <v>22</v>
      </c>
      <c r="P17" t="s">
        <v>21</v>
      </c>
      <c r="Q17">
        <v>407.97600000000006</v>
      </c>
    </row>
    <row r="18" spans="1:17" x14ac:dyDescent="0.25">
      <c r="A18" t="s">
        <v>38</v>
      </c>
      <c r="B18" t="s">
        <v>22</v>
      </c>
      <c r="C18">
        <v>68.809999999999988</v>
      </c>
      <c r="N18" t="s">
        <v>1970</v>
      </c>
      <c r="O18" t="s">
        <v>22</v>
      </c>
      <c r="P18" t="s">
        <v>55</v>
      </c>
      <c r="Q18">
        <v>68.809999999999988</v>
      </c>
    </row>
    <row r="19" spans="1:17" x14ac:dyDescent="0.25">
      <c r="A19" t="s">
        <v>3234</v>
      </c>
      <c r="B19" t="s">
        <v>22</v>
      </c>
      <c r="C19">
        <v>2.5439999999999996</v>
      </c>
      <c r="N19" t="s">
        <v>2055</v>
      </c>
      <c r="O19" t="s">
        <v>22</v>
      </c>
      <c r="P19" t="s">
        <v>55</v>
      </c>
      <c r="Q19">
        <v>2.5439999999999996</v>
      </c>
    </row>
    <row r="20" spans="1:17" x14ac:dyDescent="0.25">
      <c r="A20" t="s">
        <v>3230</v>
      </c>
      <c r="B20" t="s">
        <v>22</v>
      </c>
      <c r="C20">
        <v>665.88</v>
      </c>
      <c r="N20" t="s">
        <v>839</v>
      </c>
      <c r="O20" t="s">
        <v>22</v>
      </c>
      <c r="P20" t="s">
        <v>55</v>
      </c>
      <c r="Q20">
        <v>665.88</v>
      </c>
    </row>
    <row r="21" spans="1:17" x14ac:dyDescent="0.25">
      <c r="A21" t="s">
        <v>3230</v>
      </c>
      <c r="B21" t="s">
        <v>22</v>
      </c>
      <c r="C21">
        <v>55.5</v>
      </c>
      <c r="N21" t="s">
        <v>1839</v>
      </c>
      <c r="O21" t="s">
        <v>22</v>
      </c>
      <c r="P21" t="s">
        <v>21</v>
      </c>
      <c r="Q21">
        <v>55.5</v>
      </c>
    </row>
    <row r="22" spans="1:17" x14ac:dyDescent="0.25">
      <c r="A22" t="s">
        <v>3232</v>
      </c>
      <c r="B22" t="s">
        <v>22</v>
      </c>
      <c r="C22">
        <v>8.56</v>
      </c>
      <c r="N22" t="s">
        <v>2192</v>
      </c>
      <c r="O22" t="s">
        <v>22</v>
      </c>
      <c r="P22" t="s">
        <v>21</v>
      </c>
      <c r="Q22">
        <v>8.56</v>
      </c>
    </row>
    <row r="23" spans="1:17" x14ac:dyDescent="0.25">
      <c r="A23" t="s">
        <v>3233</v>
      </c>
      <c r="B23" t="s">
        <v>35</v>
      </c>
      <c r="C23">
        <v>213.48000000000002</v>
      </c>
      <c r="N23" t="s">
        <v>2709</v>
      </c>
      <c r="O23" t="s">
        <v>35</v>
      </c>
      <c r="P23" t="s">
        <v>21</v>
      </c>
      <c r="Q23">
        <v>213.48000000000002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BB6C-A42B-4F63-A4E2-D63C2C466E45}">
  <sheetPr codeName="Sheet3"/>
  <dimension ref="A1:S23"/>
  <sheetViews>
    <sheetView topLeftCell="G1" workbookViewId="0">
      <selection activeCell="S5" sqref="S5"/>
    </sheetView>
  </sheetViews>
  <sheetFormatPr defaultRowHeight="15.75" x14ac:dyDescent="0.25"/>
  <cols>
    <col min="1" max="1" width="20.375" customWidth="1"/>
    <col min="2" max="2" width="8.875" bestFit="1" customWidth="1"/>
    <col min="4" max="4" width="22.375" customWidth="1"/>
    <col min="5" max="5" width="9" customWidth="1"/>
    <col min="7" max="7" width="17" customWidth="1"/>
    <col min="10" max="10" width="25.625" customWidth="1"/>
    <col min="11" max="11" width="8.875" bestFit="1" customWidth="1"/>
    <col min="13" max="13" width="13.5" customWidth="1"/>
    <col min="16" max="16" width="15.125" customWidth="1"/>
  </cols>
  <sheetData>
    <row r="1" spans="1:19" x14ac:dyDescent="0.25">
      <c r="A1" t="s">
        <v>11043</v>
      </c>
      <c r="D1" t="s">
        <v>11048</v>
      </c>
      <c r="G1" t="s">
        <v>11049</v>
      </c>
      <c r="J1" t="s">
        <v>11050</v>
      </c>
      <c r="M1" t="s">
        <v>11051</v>
      </c>
      <c r="P1" t="s">
        <v>11051</v>
      </c>
    </row>
    <row r="2" spans="1:19" x14ac:dyDescent="0.25">
      <c r="A2" t="s">
        <v>11251</v>
      </c>
      <c r="D2" t="s">
        <v>11398</v>
      </c>
      <c r="G2" t="s">
        <v>11399</v>
      </c>
      <c r="J2" t="s">
        <v>11251</v>
      </c>
      <c r="M2" t="s">
        <v>11400</v>
      </c>
      <c r="P2" t="s">
        <v>11401</v>
      </c>
      <c r="S2" t="s">
        <v>11407</v>
      </c>
    </row>
    <row r="3" spans="1:19" x14ac:dyDescent="0.25">
      <c r="A3" t="s">
        <v>4059</v>
      </c>
      <c r="B3" t="s">
        <v>3</v>
      </c>
      <c r="D3" t="s">
        <v>4059</v>
      </c>
      <c r="E3" t="s">
        <v>3</v>
      </c>
      <c r="G3" t="s">
        <v>4059</v>
      </c>
      <c r="H3" t="s">
        <v>3</v>
      </c>
      <c r="J3" t="s">
        <v>4059</v>
      </c>
      <c r="K3" t="s">
        <v>3</v>
      </c>
      <c r="M3" t="s">
        <v>4059</v>
      </c>
      <c r="N3" t="s">
        <v>3</v>
      </c>
      <c r="P3" t="s">
        <v>4059</v>
      </c>
      <c r="Q3" t="s">
        <v>3</v>
      </c>
      <c r="S3" t="s">
        <v>11402</v>
      </c>
    </row>
    <row r="4" spans="1:19" x14ac:dyDescent="0.25">
      <c r="A4" t="s">
        <v>15</v>
      </c>
      <c r="B4">
        <v>261.95999999999998</v>
      </c>
      <c r="D4" t="s">
        <v>15</v>
      </c>
      <c r="E4">
        <v>261.95999999999998</v>
      </c>
      <c r="G4" t="s">
        <v>15</v>
      </c>
      <c r="H4">
        <v>261.95999999999998</v>
      </c>
      <c r="J4" t="s">
        <v>15</v>
      </c>
      <c r="K4">
        <v>261.95999999999998</v>
      </c>
      <c r="M4" t="s">
        <v>15</v>
      </c>
      <c r="N4">
        <v>261.95999999999998</v>
      </c>
      <c r="P4" t="s">
        <v>15</v>
      </c>
      <c r="Q4">
        <v>261.95999999999998</v>
      </c>
      <c r="S4" t="s">
        <v>11403</v>
      </c>
    </row>
    <row r="5" spans="1:19" x14ac:dyDescent="0.25">
      <c r="A5" t="s">
        <v>2779</v>
      </c>
      <c r="B5">
        <v>731.93999999999994</v>
      </c>
      <c r="D5" t="s">
        <v>2779</v>
      </c>
      <c r="E5">
        <v>731.93999999999994</v>
      </c>
      <c r="G5" t="s">
        <v>2779</v>
      </c>
      <c r="H5">
        <v>731.93999999999994</v>
      </c>
      <c r="J5" t="s">
        <v>2779</v>
      </c>
      <c r="K5">
        <v>731.93999999999994</v>
      </c>
      <c r="M5" t="s">
        <v>2779</v>
      </c>
      <c r="N5">
        <v>731.93999999999994</v>
      </c>
      <c r="P5" t="s">
        <v>2779</v>
      </c>
      <c r="Q5">
        <v>731.93999999999994</v>
      </c>
      <c r="S5" t="s">
        <v>11404</v>
      </c>
    </row>
    <row r="6" spans="1:19" x14ac:dyDescent="0.25">
      <c r="A6" t="s">
        <v>3019</v>
      </c>
      <c r="B6">
        <v>14.62</v>
      </c>
      <c r="D6" t="s">
        <v>3019</v>
      </c>
      <c r="E6">
        <v>14.62</v>
      </c>
      <c r="G6" t="s">
        <v>3019</v>
      </c>
      <c r="H6">
        <v>14.62</v>
      </c>
      <c r="J6" t="s">
        <v>3019</v>
      </c>
      <c r="K6">
        <v>14.62</v>
      </c>
      <c r="M6" t="s">
        <v>3019</v>
      </c>
      <c r="N6">
        <v>14.62</v>
      </c>
      <c r="P6" t="s">
        <v>3019</v>
      </c>
      <c r="Q6">
        <v>14.62</v>
      </c>
      <c r="S6" t="s">
        <v>11405</v>
      </c>
    </row>
    <row r="7" spans="1:19" x14ac:dyDescent="0.25">
      <c r="A7" t="s">
        <v>443</v>
      </c>
      <c r="B7">
        <v>957.57749999999999</v>
      </c>
      <c r="D7" t="s">
        <v>443</v>
      </c>
      <c r="E7">
        <v>957.57749999999999</v>
      </c>
      <c r="G7" t="s">
        <v>443</v>
      </c>
      <c r="H7">
        <v>957.57749999999999</v>
      </c>
      <c r="J7" t="s">
        <v>443</v>
      </c>
      <c r="K7">
        <v>957.57749999999999</v>
      </c>
      <c r="M7" t="s">
        <v>443</v>
      </c>
      <c r="N7">
        <v>957.57749999999999</v>
      </c>
      <c r="P7" t="s">
        <v>443</v>
      </c>
      <c r="Q7">
        <v>957.57749999999999</v>
      </c>
      <c r="S7" t="s">
        <v>11406</v>
      </c>
    </row>
    <row r="8" spans="1:19" x14ac:dyDescent="0.25">
      <c r="A8" t="s">
        <v>2119</v>
      </c>
      <c r="B8">
        <v>22.368000000000002</v>
      </c>
      <c r="D8" t="s">
        <v>2119</v>
      </c>
      <c r="E8">
        <v>22.368000000000002</v>
      </c>
      <c r="G8" t="s">
        <v>2119</v>
      </c>
      <c r="H8">
        <v>22.368000000000002</v>
      </c>
      <c r="J8" t="s">
        <v>2119</v>
      </c>
      <c r="K8">
        <v>22.368000000000002</v>
      </c>
      <c r="M8" t="s">
        <v>2119</v>
      </c>
      <c r="N8">
        <v>22.368000000000002</v>
      </c>
      <c r="P8" t="s">
        <v>2119</v>
      </c>
      <c r="Q8">
        <v>22.368000000000002</v>
      </c>
    </row>
    <row r="9" spans="1:19" x14ac:dyDescent="0.25">
      <c r="A9" t="s">
        <v>2470</v>
      </c>
      <c r="B9">
        <v>48.86</v>
      </c>
      <c r="D9" t="s">
        <v>2470</v>
      </c>
      <c r="E9">
        <v>48.86</v>
      </c>
      <c r="G9" t="s">
        <v>2470</v>
      </c>
      <c r="H9">
        <v>48.86</v>
      </c>
      <c r="J9" t="s">
        <v>2470</v>
      </c>
      <c r="K9">
        <v>48.86</v>
      </c>
      <c r="M9" t="s">
        <v>2470</v>
      </c>
      <c r="N9">
        <v>48.86</v>
      </c>
      <c r="P9" t="s">
        <v>2470</v>
      </c>
      <c r="Q9">
        <v>48.86</v>
      </c>
    </row>
    <row r="10" spans="1:19" x14ac:dyDescent="0.25">
      <c r="A10" t="s">
        <v>2168</v>
      </c>
      <c r="B10">
        <v>7.28</v>
      </c>
      <c r="D10" t="s">
        <v>2168</v>
      </c>
      <c r="E10">
        <v>7.28</v>
      </c>
      <c r="G10" t="s">
        <v>2168</v>
      </c>
      <c r="H10">
        <v>7.28</v>
      </c>
      <c r="J10" t="s">
        <v>2168</v>
      </c>
      <c r="K10">
        <v>7.28</v>
      </c>
      <c r="M10" t="s">
        <v>2168</v>
      </c>
      <c r="N10">
        <v>7.28</v>
      </c>
      <c r="P10" t="s">
        <v>2168</v>
      </c>
      <c r="Q10">
        <v>7.28</v>
      </c>
    </row>
    <row r="11" spans="1:19" x14ac:dyDescent="0.25">
      <c r="A11" t="s">
        <v>1161</v>
      </c>
      <c r="B11">
        <v>907.15200000000004</v>
      </c>
      <c r="D11" t="s">
        <v>1161</v>
      </c>
      <c r="E11">
        <v>907.15200000000004</v>
      </c>
      <c r="G11" t="s">
        <v>1161</v>
      </c>
      <c r="H11">
        <v>907.15200000000004</v>
      </c>
      <c r="J11" t="s">
        <v>1161</v>
      </c>
      <c r="K11">
        <v>907.15200000000004</v>
      </c>
      <c r="M11" t="s">
        <v>1161</v>
      </c>
      <c r="N11">
        <v>907.15200000000004</v>
      </c>
      <c r="P11" t="s">
        <v>1161</v>
      </c>
      <c r="Q11">
        <v>907.15200000000004</v>
      </c>
    </row>
    <row r="12" spans="1:19" x14ac:dyDescent="0.25">
      <c r="A12" t="s">
        <v>57</v>
      </c>
      <c r="B12">
        <v>18.504000000000001</v>
      </c>
      <c r="D12" t="s">
        <v>57</v>
      </c>
      <c r="E12">
        <v>18.504000000000001</v>
      </c>
      <c r="G12" t="s">
        <v>57</v>
      </c>
      <c r="H12">
        <v>18.504000000000001</v>
      </c>
      <c r="J12" t="s">
        <v>57</v>
      </c>
      <c r="K12">
        <v>18.504000000000001</v>
      </c>
      <c r="M12" t="s">
        <v>57</v>
      </c>
      <c r="N12">
        <v>18.504000000000001</v>
      </c>
      <c r="P12" t="s">
        <v>57</v>
      </c>
      <c r="Q12">
        <v>18.504000000000001</v>
      </c>
    </row>
    <row r="13" spans="1:19" x14ac:dyDescent="0.25">
      <c r="A13" t="s">
        <v>976</v>
      </c>
      <c r="B13">
        <v>114.9</v>
      </c>
      <c r="D13" t="s">
        <v>976</v>
      </c>
      <c r="E13">
        <v>114.9</v>
      </c>
      <c r="G13" t="s">
        <v>976</v>
      </c>
      <c r="H13">
        <v>114.9</v>
      </c>
      <c r="J13" t="s">
        <v>976</v>
      </c>
      <c r="K13">
        <v>114.9</v>
      </c>
      <c r="M13" t="s">
        <v>976</v>
      </c>
      <c r="N13">
        <v>114.9</v>
      </c>
      <c r="P13" t="s">
        <v>976</v>
      </c>
      <c r="Q13">
        <v>114.9</v>
      </c>
    </row>
    <row r="14" spans="1:19" x14ac:dyDescent="0.25">
      <c r="A14" t="s">
        <v>1686</v>
      </c>
      <c r="B14">
        <v>1706.1840000000002</v>
      </c>
      <c r="D14" t="s">
        <v>1686</v>
      </c>
      <c r="E14">
        <v>1706.1840000000002</v>
      </c>
      <c r="G14" t="s">
        <v>1686</v>
      </c>
      <c r="H14">
        <v>1706.1840000000002</v>
      </c>
      <c r="J14" t="s">
        <v>1686</v>
      </c>
      <c r="K14">
        <v>1706.1840000000002</v>
      </c>
      <c r="M14" t="s">
        <v>1686</v>
      </c>
      <c r="N14">
        <v>1706.1840000000002</v>
      </c>
      <c r="P14" t="s">
        <v>1686</v>
      </c>
      <c r="Q14">
        <v>1706.1840000000002</v>
      </c>
    </row>
    <row r="15" spans="1:19" x14ac:dyDescent="0.25">
      <c r="A15" t="s">
        <v>2202</v>
      </c>
      <c r="B15">
        <v>911.42399999999998</v>
      </c>
      <c r="D15" t="s">
        <v>2202</v>
      </c>
      <c r="E15">
        <v>911.42399999999998</v>
      </c>
      <c r="G15" t="s">
        <v>2202</v>
      </c>
      <c r="H15">
        <v>911.42399999999998</v>
      </c>
      <c r="J15" t="s">
        <v>2202</v>
      </c>
      <c r="K15">
        <v>911.42399999999998</v>
      </c>
      <c r="M15" t="s">
        <v>2202</v>
      </c>
      <c r="N15">
        <v>911.42399999999998</v>
      </c>
      <c r="P15" t="s">
        <v>2202</v>
      </c>
      <c r="Q15">
        <v>911.42399999999998</v>
      </c>
    </row>
    <row r="16" spans="1:19" x14ac:dyDescent="0.25">
      <c r="A16" t="s">
        <v>1054</v>
      </c>
      <c r="B16">
        <v>15.552000000000003</v>
      </c>
      <c r="D16" t="s">
        <v>1054</v>
      </c>
      <c r="E16">
        <v>15.552000000000003</v>
      </c>
      <c r="G16" t="s">
        <v>1054</v>
      </c>
      <c r="H16">
        <v>15.552000000000003</v>
      </c>
      <c r="J16" t="s">
        <v>1054</v>
      </c>
      <c r="K16">
        <v>15.552000000000003</v>
      </c>
      <c r="M16" t="s">
        <v>1054</v>
      </c>
      <c r="N16">
        <v>15.552000000000003</v>
      </c>
      <c r="P16" t="s">
        <v>1054</v>
      </c>
      <c r="Q16">
        <v>15.552000000000003</v>
      </c>
    </row>
    <row r="17" spans="1:17" x14ac:dyDescent="0.25">
      <c r="A17" t="s">
        <v>258</v>
      </c>
      <c r="B17">
        <v>407.97600000000006</v>
      </c>
      <c r="D17" t="s">
        <v>258</v>
      </c>
      <c r="E17">
        <v>407.97600000000006</v>
      </c>
      <c r="G17" t="s">
        <v>258</v>
      </c>
      <c r="H17">
        <v>407.97600000000006</v>
      </c>
      <c r="J17" t="s">
        <v>258</v>
      </c>
      <c r="K17">
        <v>407.97600000000006</v>
      </c>
      <c r="M17" t="s">
        <v>258</v>
      </c>
      <c r="N17">
        <v>407.97600000000006</v>
      </c>
      <c r="P17" t="s">
        <v>258</v>
      </c>
      <c r="Q17">
        <v>407.97600000000006</v>
      </c>
    </row>
    <row r="18" spans="1:17" x14ac:dyDescent="0.25">
      <c r="A18" t="s">
        <v>1970</v>
      </c>
      <c r="B18">
        <v>68.809999999999988</v>
      </c>
      <c r="D18" t="s">
        <v>1970</v>
      </c>
      <c r="E18">
        <v>68.809999999999988</v>
      </c>
      <c r="G18" t="s">
        <v>1970</v>
      </c>
      <c r="H18">
        <v>68.809999999999988</v>
      </c>
      <c r="J18" t="s">
        <v>1970</v>
      </c>
      <c r="K18">
        <v>68.809999999999988</v>
      </c>
      <c r="M18" t="s">
        <v>1970</v>
      </c>
      <c r="N18">
        <v>68.809999999999988</v>
      </c>
      <c r="P18" t="s">
        <v>1970</v>
      </c>
      <c r="Q18">
        <v>68.809999999999988</v>
      </c>
    </row>
    <row r="19" spans="1:17" x14ac:dyDescent="0.25">
      <c r="A19" t="s">
        <v>2055</v>
      </c>
      <c r="B19">
        <v>2.5439999999999996</v>
      </c>
      <c r="D19" t="s">
        <v>2055</v>
      </c>
      <c r="E19">
        <v>2.5439999999999996</v>
      </c>
      <c r="G19" t="s">
        <v>2055</v>
      </c>
      <c r="H19">
        <v>2.5439999999999996</v>
      </c>
      <c r="J19" t="s">
        <v>2055</v>
      </c>
      <c r="K19">
        <v>2.5439999999999996</v>
      </c>
      <c r="M19" t="s">
        <v>2055</v>
      </c>
      <c r="N19">
        <v>2.5439999999999996</v>
      </c>
      <c r="P19" t="s">
        <v>2055</v>
      </c>
      <c r="Q19">
        <v>2.5439999999999996</v>
      </c>
    </row>
    <row r="20" spans="1:17" x14ac:dyDescent="0.25">
      <c r="A20" t="s">
        <v>839</v>
      </c>
      <c r="B20">
        <v>665.88</v>
      </c>
      <c r="D20" t="s">
        <v>839</v>
      </c>
      <c r="E20">
        <v>665.88</v>
      </c>
      <c r="G20" t="s">
        <v>839</v>
      </c>
      <c r="H20">
        <v>665.88</v>
      </c>
      <c r="J20" t="s">
        <v>839</v>
      </c>
      <c r="K20">
        <v>665.88</v>
      </c>
      <c r="M20" t="s">
        <v>839</v>
      </c>
      <c r="N20">
        <v>665.88</v>
      </c>
      <c r="P20" t="s">
        <v>839</v>
      </c>
      <c r="Q20">
        <v>665.88</v>
      </c>
    </row>
    <row r="21" spans="1:17" x14ac:dyDescent="0.25">
      <c r="A21" t="s">
        <v>1839</v>
      </c>
      <c r="B21">
        <v>55.5</v>
      </c>
      <c r="D21" t="s">
        <v>1839</v>
      </c>
      <c r="E21">
        <v>55.5</v>
      </c>
      <c r="G21" t="s">
        <v>1839</v>
      </c>
      <c r="H21">
        <v>55.5</v>
      </c>
      <c r="J21" t="s">
        <v>1839</v>
      </c>
      <c r="K21">
        <v>55.5</v>
      </c>
      <c r="M21" t="s">
        <v>1839</v>
      </c>
      <c r="N21">
        <v>55.5</v>
      </c>
      <c r="P21" t="s">
        <v>1839</v>
      </c>
      <c r="Q21">
        <v>55.5</v>
      </c>
    </row>
    <row r="22" spans="1:17" x14ac:dyDescent="0.25">
      <c r="A22" t="s">
        <v>2192</v>
      </c>
      <c r="B22">
        <v>8.56</v>
      </c>
      <c r="D22" t="s">
        <v>2192</v>
      </c>
      <c r="E22">
        <v>8.56</v>
      </c>
      <c r="G22" t="s">
        <v>2192</v>
      </c>
      <c r="H22">
        <v>8.56</v>
      </c>
      <c r="J22" t="s">
        <v>2192</v>
      </c>
      <c r="K22">
        <v>8.56</v>
      </c>
      <c r="M22" t="s">
        <v>2192</v>
      </c>
      <c r="N22">
        <v>8.56</v>
      </c>
      <c r="P22" t="s">
        <v>2192</v>
      </c>
      <c r="Q22">
        <v>8.56</v>
      </c>
    </row>
    <row r="23" spans="1:17" x14ac:dyDescent="0.25">
      <c r="A23" t="s">
        <v>2709</v>
      </c>
      <c r="B23">
        <v>213.48000000000002</v>
      </c>
      <c r="D23" t="s">
        <v>2709</v>
      </c>
      <c r="E23">
        <v>213.48000000000002</v>
      </c>
      <c r="G23" t="s">
        <v>2709</v>
      </c>
      <c r="H23">
        <v>213.48000000000002</v>
      </c>
      <c r="J23" t="s">
        <v>2709</v>
      </c>
      <c r="K23">
        <v>213.48000000000002</v>
      </c>
      <c r="M23" t="s">
        <v>2709</v>
      </c>
      <c r="N23">
        <v>213.48000000000002</v>
      </c>
      <c r="P23" t="s">
        <v>2709</v>
      </c>
      <c r="Q23">
        <v>213.48000000000002</v>
      </c>
    </row>
  </sheetData>
  <conditionalFormatting sqref="E4:E23">
    <cfRule type="cellIs" dxfId="5" priority="8" operator="greaterThan">
      <formula>500</formula>
    </cfRule>
  </conditionalFormatting>
  <conditionalFormatting sqref="H4:H2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2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{547A9174-EE5C-49DB-8D1A-3E5634C304FB}</x14:id>
        </ext>
      </extLst>
    </cfRule>
  </conditionalFormatting>
  <conditionalFormatting sqref="N4:N23">
    <cfRule type="iconSet" priority="5">
      <iconSet>
        <cfvo type="percent" val="0"/>
        <cfvo type="percent" val="33"/>
        <cfvo type="percent" val="67"/>
      </iconSet>
    </cfRule>
  </conditionalFormatting>
  <conditionalFormatting sqref="Q3:Q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{A83124B7-CEE1-4782-B862-6499050DDE0C}</x14:id>
        </ext>
      </extLst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4" priority="4" operator="greaterThan">
      <formula>500</formula>
    </cfRule>
  </conditionalFormatting>
  <conditionalFormatting sqref="Q4:Q2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7A9174-EE5C-49DB-8D1A-3E5634C304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K4:K23</xm:sqref>
        </x14:conditionalFormatting>
        <x14:conditionalFormatting xmlns:xm="http://schemas.microsoft.com/office/excel/2006/main">
          <x14:cfRule type="dataBar" id="{A83124B7-CEE1-4782-B862-6499050DDE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Q3:Q23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4A40-A4A3-4CD4-927C-1F7569DD3191}">
  <sheetPr codeName="Sheet4"/>
  <dimension ref="A1:G570"/>
  <sheetViews>
    <sheetView workbookViewId="0">
      <selection activeCell="G7" sqref="G7"/>
    </sheetView>
  </sheetViews>
  <sheetFormatPr defaultRowHeight="15.75" x14ac:dyDescent="0.25"/>
  <cols>
    <col min="1" max="1" width="14.25" customWidth="1"/>
    <col min="2" max="2" width="11.125" bestFit="1" customWidth="1"/>
  </cols>
  <sheetData>
    <row r="1" spans="1:7" x14ac:dyDescent="0.25">
      <c r="A1" s="46" t="s">
        <v>10945</v>
      </c>
      <c r="B1" t="s">
        <v>10954</v>
      </c>
    </row>
    <row r="2" spans="1:7" x14ac:dyDescent="0.25">
      <c r="D2" t="s">
        <v>10952</v>
      </c>
    </row>
    <row r="3" spans="1:7" x14ac:dyDescent="0.25">
      <c r="A3" s="46" t="s">
        <v>11246</v>
      </c>
      <c r="B3" t="s">
        <v>10950</v>
      </c>
      <c r="D3" t="s">
        <v>11408</v>
      </c>
      <c r="E3" t="s">
        <v>10950</v>
      </c>
      <c r="G3" t="s">
        <v>11410</v>
      </c>
    </row>
    <row r="4" spans="1:7" x14ac:dyDescent="0.25">
      <c r="A4" s="14" t="s">
        <v>2138</v>
      </c>
      <c r="B4">
        <v>47.01</v>
      </c>
      <c r="D4" t="s">
        <v>251</v>
      </c>
      <c r="E4">
        <v>17.48</v>
      </c>
      <c r="G4" t="s">
        <v>11411</v>
      </c>
    </row>
    <row r="5" spans="1:7" x14ac:dyDescent="0.25">
      <c r="A5" s="14" t="s">
        <v>2982</v>
      </c>
      <c r="B5">
        <v>176.77199999999996</v>
      </c>
      <c r="D5" t="s">
        <v>1197</v>
      </c>
      <c r="E5">
        <v>18.335999999999999</v>
      </c>
      <c r="G5" t="s">
        <v>11412</v>
      </c>
    </row>
    <row r="6" spans="1:7" x14ac:dyDescent="0.25">
      <c r="A6" s="14" t="s">
        <v>2921</v>
      </c>
      <c r="B6">
        <v>33.568000000000005</v>
      </c>
      <c r="D6" t="s">
        <v>2821</v>
      </c>
      <c r="E6">
        <v>16.52</v>
      </c>
      <c r="G6" t="s">
        <v>11413</v>
      </c>
    </row>
    <row r="7" spans="1:7" x14ac:dyDescent="0.25">
      <c r="A7" s="14" t="s">
        <v>2399</v>
      </c>
      <c r="B7">
        <v>25.92</v>
      </c>
      <c r="D7" t="s">
        <v>2138</v>
      </c>
      <c r="E7">
        <v>125.36</v>
      </c>
      <c r="G7" t="s">
        <v>11414</v>
      </c>
    </row>
    <row r="8" spans="1:7" x14ac:dyDescent="0.25">
      <c r="A8" s="14" t="s">
        <v>536</v>
      </c>
      <c r="B8">
        <v>22.38</v>
      </c>
      <c r="D8" t="s">
        <v>3006</v>
      </c>
      <c r="E8">
        <v>31.968000000000004</v>
      </c>
    </row>
    <row r="9" spans="1:7" x14ac:dyDescent="0.25">
      <c r="A9" s="14" t="s">
        <v>1509</v>
      </c>
      <c r="B9">
        <v>10.16</v>
      </c>
      <c r="D9" t="s">
        <v>2441</v>
      </c>
      <c r="E9">
        <v>79.92</v>
      </c>
    </row>
    <row r="10" spans="1:7" x14ac:dyDescent="0.25">
      <c r="A10" s="14" t="s">
        <v>2287</v>
      </c>
      <c r="B10">
        <v>73.28</v>
      </c>
      <c r="D10" t="s">
        <v>5928</v>
      </c>
      <c r="E10">
        <v>5.64</v>
      </c>
    </row>
    <row r="11" spans="1:7" x14ac:dyDescent="0.25">
      <c r="A11" s="14" t="s">
        <v>3168</v>
      </c>
      <c r="B11">
        <v>72.8</v>
      </c>
      <c r="D11" t="s">
        <v>2379</v>
      </c>
      <c r="E11">
        <v>8.0400000000000009</v>
      </c>
    </row>
    <row r="12" spans="1:7" x14ac:dyDescent="0.25">
      <c r="A12" s="14" t="s">
        <v>1829</v>
      </c>
      <c r="B12">
        <v>2.3039999999999998</v>
      </c>
    </row>
    <row r="13" spans="1:7" x14ac:dyDescent="0.25">
      <c r="A13" s="14" t="s">
        <v>1246</v>
      </c>
      <c r="B13">
        <v>65.08</v>
      </c>
    </row>
    <row r="14" spans="1:7" x14ac:dyDescent="0.25">
      <c r="A14" s="14" t="s">
        <v>664</v>
      </c>
      <c r="B14">
        <v>29.800000000000004</v>
      </c>
      <c r="D14" t="s">
        <v>10953</v>
      </c>
    </row>
    <row r="15" spans="1:7" x14ac:dyDescent="0.25">
      <c r="A15" s="14" t="s">
        <v>65</v>
      </c>
      <c r="B15">
        <v>45.471999999999994</v>
      </c>
      <c r="D15" t="s">
        <v>11349</v>
      </c>
      <c r="E15" t="s">
        <v>10950</v>
      </c>
    </row>
    <row r="16" spans="1:7" x14ac:dyDescent="0.25">
      <c r="A16" s="14" t="s">
        <v>1687</v>
      </c>
      <c r="B16">
        <v>5.7150000000000016</v>
      </c>
      <c r="D16" t="s">
        <v>1430</v>
      </c>
      <c r="E16">
        <v>115.29600000000001</v>
      </c>
    </row>
    <row r="17" spans="1:5" x14ac:dyDescent="0.25">
      <c r="A17" s="14" t="s">
        <v>1157</v>
      </c>
      <c r="B17">
        <v>20.573999999999998</v>
      </c>
      <c r="D17" t="s">
        <v>1544</v>
      </c>
      <c r="E17">
        <v>68.949999999999989</v>
      </c>
    </row>
    <row r="18" spans="1:5" x14ac:dyDescent="0.25">
      <c r="A18" s="14" t="s">
        <v>2487</v>
      </c>
      <c r="B18">
        <v>176.04</v>
      </c>
      <c r="D18" t="s">
        <v>2583</v>
      </c>
      <c r="E18">
        <v>905.01600000000008</v>
      </c>
    </row>
    <row r="19" spans="1:5" x14ac:dyDescent="0.25">
      <c r="A19" s="14" t="s">
        <v>2360</v>
      </c>
      <c r="B19">
        <v>1.6679999999999995</v>
      </c>
      <c r="D19" t="s">
        <v>705</v>
      </c>
      <c r="E19">
        <v>10.649999999999999</v>
      </c>
    </row>
    <row r="20" spans="1:5" x14ac:dyDescent="0.25">
      <c r="A20" s="14" t="s">
        <v>2101</v>
      </c>
      <c r="B20">
        <v>19.824000000000002</v>
      </c>
      <c r="D20" t="s">
        <v>368</v>
      </c>
      <c r="E20">
        <v>41.72</v>
      </c>
    </row>
    <row r="21" spans="1:5" x14ac:dyDescent="0.25">
      <c r="A21" s="14" t="s">
        <v>3167</v>
      </c>
      <c r="B21">
        <v>33.36</v>
      </c>
      <c r="D21" t="s">
        <v>185</v>
      </c>
      <c r="E21">
        <v>2.2860000000000005</v>
      </c>
    </row>
    <row r="22" spans="1:5" x14ac:dyDescent="0.25">
      <c r="A22" s="14" t="s">
        <v>2495</v>
      </c>
      <c r="B22">
        <v>18.62</v>
      </c>
      <c r="D22" t="s">
        <v>65</v>
      </c>
      <c r="E22">
        <v>64.959999999999994</v>
      </c>
    </row>
    <row r="23" spans="1:5" x14ac:dyDescent="0.25">
      <c r="A23" s="14" t="s">
        <v>2449</v>
      </c>
      <c r="B23">
        <v>29.700000000000003</v>
      </c>
      <c r="D23" t="s">
        <v>152</v>
      </c>
      <c r="E23">
        <v>21.335999999999999</v>
      </c>
    </row>
    <row r="24" spans="1:5" x14ac:dyDescent="0.25">
      <c r="A24" s="14" t="s">
        <v>1900</v>
      </c>
      <c r="B24">
        <v>6.4080000000000004</v>
      </c>
    </row>
    <row r="25" spans="1:5" x14ac:dyDescent="0.25">
      <c r="A25" s="14" t="s">
        <v>2971</v>
      </c>
      <c r="B25">
        <v>41.16</v>
      </c>
    </row>
    <row r="26" spans="1:5" x14ac:dyDescent="0.25">
      <c r="A26" s="14" t="s">
        <v>1397</v>
      </c>
      <c r="B26">
        <v>14.496000000000002</v>
      </c>
      <c r="D26" t="s">
        <v>11409</v>
      </c>
    </row>
    <row r="27" spans="1:5" x14ac:dyDescent="0.25">
      <c r="A27" s="14" t="s">
        <v>2508</v>
      </c>
      <c r="B27">
        <v>1088.76</v>
      </c>
      <c r="D27" t="s">
        <v>11349</v>
      </c>
      <c r="E27" t="s">
        <v>10950</v>
      </c>
    </row>
    <row r="28" spans="1:5" x14ac:dyDescent="0.25">
      <c r="A28" s="14" t="s">
        <v>2724</v>
      </c>
      <c r="B28">
        <v>81.400000000000006</v>
      </c>
      <c r="D28" t="s">
        <v>2138</v>
      </c>
      <c r="E28">
        <v>47.01</v>
      </c>
    </row>
    <row r="29" spans="1:5" x14ac:dyDescent="0.25">
      <c r="A29" s="14" t="s">
        <v>993</v>
      </c>
      <c r="B29">
        <v>59.76</v>
      </c>
      <c r="D29" t="s">
        <v>2982</v>
      </c>
      <c r="E29">
        <v>176.77199999999996</v>
      </c>
    </row>
    <row r="30" spans="1:5" x14ac:dyDescent="0.25">
      <c r="A30" s="14" t="s">
        <v>738</v>
      </c>
      <c r="B30">
        <v>30.93</v>
      </c>
      <c r="D30" t="s">
        <v>2921</v>
      </c>
      <c r="E30">
        <v>33.568000000000005</v>
      </c>
    </row>
    <row r="31" spans="1:5" x14ac:dyDescent="0.25">
      <c r="A31" s="14" t="s">
        <v>284</v>
      </c>
      <c r="B31">
        <v>7.9</v>
      </c>
      <c r="D31" t="s">
        <v>2399</v>
      </c>
      <c r="E31">
        <v>25.92</v>
      </c>
    </row>
    <row r="32" spans="1:5" x14ac:dyDescent="0.25">
      <c r="A32" s="14" t="s">
        <v>261</v>
      </c>
      <c r="B32">
        <v>21.880000000000003</v>
      </c>
      <c r="D32" t="s">
        <v>536</v>
      </c>
      <c r="E32">
        <v>22.38</v>
      </c>
    </row>
    <row r="33" spans="1:5" x14ac:dyDescent="0.25">
      <c r="A33" s="14" t="s">
        <v>1497</v>
      </c>
      <c r="B33">
        <v>61</v>
      </c>
      <c r="D33" t="s">
        <v>1509</v>
      </c>
      <c r="E33">
        <v>10.16</v>
      </c>
    </row>
    <row r="34" spans="1:5" x14ac:dyDescent="0.25">
      <c r="A34" s="14" t="s">
        <v>2876</v>
      </c>
      <c r="B34">
        <v>335.72</v>
      </c>
      <c r="D34" t="s">
        <v>2287</v>
      </c>
      <c r="E34">
        <v>73.28</v>
      </c>
    </row>
    <row r="35" spans="1:5" x14ac:dyDescent="0.25">
      <c r="A35" s="14" t="s">
        <v>187</v>
      </c>
      <c r="B35">
        <v>18.64</v>
      </c>
      <c r="D35" t="s">
        <v>3168</v>
      </c>
      <c r="E35">
        <v>72.8</v>
      </c>
    </row>
    <row r="36" spans="1:5" x14ac:dyDescent="0.25">
      <c r="A36" s="14" t="s">
        <v>1301</v>
      </c>
      <c r="B36">
        <v>35.28</v>
      </c>
    </row>
    <row r="37" spans="1:5" x14ac:dyDescent="0.25">
      <c r="A37" s="14" t="s">
        <v>234</v>
      </c>
      <c r="B37">
        <v>31.983999999999998</v>
      </c>
    </row>
    <row r="38" spans="1:5" x14ac:dyDescent="0.25">
      <c r="A38" s="14" t="s">
        <v>309</v>
      </c>
      <c r="B38">
        <v>64.384</v>
      </c>
    </row>
    <row r="39" spans="1:5" x14ac:dyDescent="0.25">
      <c r="A39" s="14" t="s">
        <v>421</v>
      </c>
      <c r="B39">
        <v>4158.9120000000003</v>
      </c>
    </row>
    <row r="40" spans="1:5" x14ac:dyDescent="0.25">
      <c r="A40" s="14" t="s">
        <v>2872</v>
      </c>
      <c r="B40">
        <v>36.4</v>
      </c>
    </row>
    <row r="41" spans="1:5" x14ac:dyDescent="0.25">
      <c r="A41" s="14" t="s">
        <v>800</v>
      </c>
      <c r="B41">
        <v>289.536</v>
      </c>
    </row>
    <row r="42" spans="1:5" x14ac:dyDescent="0.25">
      <c r="A42" s="14" t="s">
        <v>1508</v>
      </c>
      <c r="B42">
        <v>164.79200000000003</v>
      </c>
    </row>
    <row r="43" spans="1:5" x14ac:dyDescent="0.25">
      <c r="A43" s="14" t="s">
        <v>2392</v>
      </c>
      <c r="B43">
        <v>302.37599999999998</v>
      </c>
    </row>
    <row r="44" spans="1:5" x14ac:dyDescent="0.25">
      <c r="A44" s="14" t="s">
        <v>2764</v>
      </c>
      <c r="B44">
        <v>4899.93</v>
      </c>
    </row>
    <row r="45" spans="1:5" x14ac:dyDescent="0.25">
      <c r="A45" s="14" t="s">
        <v>2200</v>
      </c>
      <c r="B45">
        <v>72.294000000000011</v>
      </c>
    </row>
    <row r="46" spans="1:5" x14ac:dyDescent="0.25">
      <c r="A46" s="14" t="s">
        <v>2595</v>
      </c>
      <c r="B46">
        <v>2251.3303999999998</v>
      </c>
    </row>
    <row r="47" spans="1:5" x14ac:dyDescent="0.25">
      <c r="A47" s="14" t="s">
        <v>1701</v>
      </c>
      <c r="B47">
        <v>180.97999999999996</v>
      </c>
    </row>
    <row r="48" spans="1:5" x14ac:dyDescent="0.25">
      <c r="A48" s="14" t="s">
        <v>1012</v>
      </c>
      <c r="B48">
        <v>8.26</v>
      </c>
    </row>
    <row r="49" spans="1:2" x14ac:dyDescent="0.25">
      <c r="A49" s="14" t="s">
        <v>1166</v>
      </c>
      <c r="B49">
        <v>91.59</v>
      </c>
    </row>
    <row r="50" spans="1:2" x14ac:dyDescent="0.25">
      <c r="A50" s="14" t="s">
        <v>1057</v>
      </c>
      <c r="B50">
        <v>4.6079999999999997</v>
      </c>
    </row>
    <row r="51" spans="1:2" x14ac:dyDescent="0.25">
      <c r="A51" s="14" t="s">
        <v>2701</v>
      </c>
      <c r="B51">
        <v>26.432000000000002</v>
      </c>
    </row>
    <row r="52" spans="1:2" x14ac:dyDescent="0.25">
      <c r="A52" s="14" t="s">
        <v>1966</v>
      </c>
      <c r="B52">
        <v>7.31</v>
      </c>
    </row>
    <row r="53" spans="1:2" x14ac:dyDescent="0.25">
      <c r="A53" s="14" t="s">
        <v>2077</v>
      </c>
      <c r="B53">
        <v>11.52</v>
      </c>
    </row>
    <row r="54" spans="1:2" x14ac:dyDescent="0.25">
      <c r="A54" s="14" t="s">
        <v>2850</v>
      </c>
      <c r="B54">
        <v>44.400000000000006</v>
      </c>
    </row>
    <row r="55" spans="1:2" x14ac:dyDescent="0.25">
      <c r="A55" s="14" t="s">
        <v>3147</v>
      </c>
      <c r="B55">
        <v>14.399999999999999</v>
      </c>
    </row>
    <row r="56" spans="1:2" x14ac:dyDescent="0.25">
      <c r="A56" s="14" t="s">
        <v>2986</v>
      </c>
      <c r="B56">
        <v>15.120000000000001</v>
      </c>
    </row>
    <row r="57" spans="1:2" x14ac:dyDescent="0.25">
      <c r="A57" s="14" t="s">
        <v>555</v>
      </c>
      <c r="B57">
        <v>18.75</v>
      </c>
    </row>
    <row r="58" spans="1:2" x14ac:dyDescent="0.25">
      <c r="A58" s="14" t="s">
        <v>2137</v>
      </c>
      <c r="B58">
        <v>2.4640000000000004</v>
      </c>
    </row>
    <row r="59" spans="1:2" x14ac:dyDescent="0.25">
      <c r="A59" s="14" t="s">
        <v>322</v>
      </c>
      <c r="B59">
        <v>11.808</v>
      </c>
    </row>
    <row r="60" spans="1:2" x14ac:dyDescent="0.25">
      <c r="A60" s="14" t="s">
        <v>617</v>
      </c>
      <c r="B60">
        <v>59.20000000000001</v>
      </c>
    </row>
    <row r="61" spans="1:2" x14ac:dyDescent="0.25">
      <c r="A61" s="14" t="s">
        <v>619</v>
      </c>
      <c r="B61">
        <v>28.91</v>
      </c>
    </row>
    <row r="62" spans="1:2" x14ac:dyDescent="0.25">
      <c r="A62" s="14" t="s">
        <v>3053</v>
      </c>
      <c r="B62">
        <v>4.9280000000000008</v>
      </c>
    </row>
    <row r="63" spans="1:2" x14ac:dyDescent="0.25">
      <c r="A63" s="14" t="s">
        <v>582</v>
      </c>
      <c r="B63">
        <v>4.6079999999999997</v>
      </c>
    </row>
    <row r="64" spans="1:2" x14ac:dyDescent="0.25">
      <c r="A64" s="14" t="s">
        <v>24</v>
      </c>
      <c r="B64">
        <v>25.06</v>
      </c>
    </row>
    <row r="65" spans="1:2" x14ac:dyDescent="0.25">
      <c r="A65" s="14" t="s">
        <v>694</v>
      </c>
      <c r="B65">
        <v>15.120000000000001</v>
      </c>
    </row>
    <row r="66" spans="1:2" x14ac:dyDescent="0.25">
      <c r="A66" s="14" t="s">
        <v>2353</v>
      </c>
      <c r="B66">
        <v>20.7</v>
      </c>
    </row>
    <row r="67" spans="1:2" x14ac:dyDescent="0.25">
      <c r="A67" s="14" t="s">
        <v>1714</v>
      </c>
      <c r="B67">
        <v>360.22</v>
      </c>
    </row>
    <row r="68" spans="1:2" x14ac:dyDescent="0.25">
      <c r="A68" s="14" t="s">
        <v>1259</v>
      </c>
      <c r="B68">
        <v>5.1930000000000005</v>
      </c>
    </row>
    <row r="69" spans="1:2" x14ac:dyDescent="0.25">
      <c r="A69" s="14" t="s">
        <v>2275</v>
      </c>
      <c r="B69">
        <v>10.896000000000001</v>
      </c>
    </row>
    <row r="70" spans="1:2" x14ac:dyDescent="0.25">
      <c r="A70" s="14" t="s">
        <v>1279</v>
      </c>
      <c r="B70">
        <v>3.1679999999999993</v>
      </c>
    </row>
    <row r="71" spans="1:2" x14ac:dyDescent="0.25">
      <c r="A71" s="14" t="s">
        <v>2208</v>
      </c>
      <c r="B71">
        <v>33.57</v>
      </c>
    </row>
    <row r="72" spans="1:2" x14ac:dyDescent="0.25">
      <c r="A72" s="14" t="s">
        <v>386</v>
      </c>
      <c r="B72">
        <v>8.016</v>
      </c>
    </row>
    <row r="73" spans="1:2" x14ac:dyDescent="0.25">
      <c r="A73" s="14" t="s">
        <v>1925</v>
      </c>
      <c r="B73">
        <v>16.28</v>
      </c>
    </row>
    <row r="74" spans="1:2" x14ac:dyDescent="0.25">
      <c r="A74" s="14" t="s">
        <v>340</v>
      </c>
      <c r="B74">
        <v>3.38</v>
      </c>
    </row>
    <row r="75" spans="1:2" x14ac:dyDescent="0.25">
      <c r="A75" s="14" t="s">
        <v>1536</v>
      </c>
      <c r="B75">
        <v>17.52</v>
      </c>
    </row>
    <row r="76" spans="1:2" x14ac:dyDescent="0.25">
      <c r="A76" s="14" t="s">
        <v>3100</v>
      </c>
      <c r="B76">
        <v>20.559000000000001</v>
      </c>
    </row>
    <row r="77" spans="1:2" x14ac:dyDescent="0.25">
      <c r="A77" s="14" t="s">
        <v>37</v>
      </c>
      <c r="B77">
        <v>40.410000000000004</v>
      </c>
    </row>
    <row r="78" spans="1:2" x14ac:dyDescent="0.25">
      <c r="A78" s="14" t="s">
        <v>2554</v>
      </c>
      <c r="B78">
        <v>35.880000000000003</v>
      </c>
    </row>
    <row r="79" spans="1:2" x14ac:dyDescent="0.25">
      <c r="A79" s="14" t="s">
        <v>1474</v>
      </c>
      <c r="B79">
        <v>8.5679999999999978</v>
      </c>
    </row>
    <row r="80" spans="1:2" x14ac:dyDescent="0.25">
      <c r="A80" s="14" t="s">
        <v>2103</v>
      </c>
      <c r="B80">
        <v>64.12</v>
      </c>
    </row>
    <row r="81" spans="1:2" x14ac:dyDescent="0.25">
      <c r="A81" s="14" t="s">
        <v>1932</v>
      </c>
      <c r="B81">
        <v>7.952</v>
      </c>
    </row>
    <row r="82" spans="1:2" x14ac:dyDescent="0.25">
      <c r="A82" s="14" t="s">
        <v>1939</v>
      </c>
      <c r="B82">
        <v>2.0430000000000001</v>
      </c>
    </row>
    <row r="83" spans="1:2" x14ac:dyDescent="0.25">
      <c r="A83" s="14" t="s">
        <v>1340</v>
      </c>
      <c r="B83">
        <v>12.294</v>
      </c>
    </row>
    <row r="84" spans="1:2" x14ac:dyDescent="0.25">
      <c r="A84" s="14" t="s">
        <v>269</v>
      </c>
      <c r="B84">
        <v>189.88200000000001</v>
      </c>
    </row>
    <row r="85" spans="1:2" x14ac:dyDescent="0.25">
      <c r="A85" s="14" t="s">
        <v>1305</v>
      </c>
      <c r="B85">
        <v>1071.576</v>
      </c>
    </row>
    <row r="86" spans="1:2" x14ac:dyDescent="0.25">
      <c r="A86" s="14" t="s">
        <v>2350</v>
      </c>
      <c r="B86">
        <v>468.52799999999991</v>
      </c>
    </row>
    <row r="87" spans="1:2" x14ac:dyDescent="0.25">
      <c r="A87" s="14" t="s">
        <v>2919</v>
      </c>
      <c r="B87">
        <v>32.67</v>
      </c>
    </row>
    <row r="88" spans="1:2" x14ac:dyDescent="0.25">
      <c r="A88" s="14" t="s">
        <v>616</v>
      </c>
      <c r="B88">
        <v>157.91999999999999</v>
      </c>
    </row>
    <row r="89" spans="1:2" x14ac:dyDescent="0.25">
      <c r="A89" s="14" t="s">
        <v>1003</v>
      </c>
      <c r="B89">
        <v>647.84</v>
      </c>
    </row>
    <row r="90" spans="1:2" x14ac:dyDescent="0.25">
      <c r="A90" s="14" t="s">
        <v>1572</v>
      </c>
      <c r="B90">
        <v>21.071999999999999</v>
      </c>
    </row>
    <row r="91" spans="1:2" x14ac:dyDescent="0.25">
      <c r="A91" s="14" t="s">
        <v>2967</v>
      </c>
      <c r="B91">
        <v>11.992000000000001</v>
      </c>
    </row>
    <row r="92" spans="1:2" x14ac:dyDescent="0.25">
      <c r="A92" s="14" t="s">
        <v>2696</v>
      </c>
      <c r="B92">
        <v>16.989999999999998</v>
      </c>
    </row>
    <row r="93" spans="1:2" x14ac:dyDescent="0.25">
      <c r="A93" s="14" t="s">
        <v>2072</v>
      </c>
      <c r="B93">
        <v>626.35200000000009</v>
      </c>
    </row>
    <row r="94" spans="1:2" x14ac:dyDescent="0.25">
      <c r="A94" s="14" t="s">
        <v>2654</v>
      </c>
      <c r="B94">
        <v>145.97999999999999</v>
      </c>
    </row>
    <row r="95" spans="1:2" x14ac:dyDescent="0.25">
      <c r="A95" s="14" t="s">
        <v>399</v>
      </c>
      <c r="B95">
        <v>376.50899999999996</v>
      </c>
    </row>
    <row r="96" spans="1:2" x14ac:dyDescent="0.25">
      <c r="A96" s="14" t="s">
        <v>30</v>
      </c>
      <c r="B96">
        <v>933.40800000000002</v>
      </c>
    </row>
    <row r="97" spans="1:2" x14ac:dyDescent="0.25">
      <c r="A97" s="14" t="s">
        <v>1560</v>
      </c>
      <c r="B97">
        <v>25.44</v>
      </c>
    </row>
    <row r="98" spans="1:2" x14ac:dyDescent="0.25">
      <c r="A98" s="14" t="s">
        <v>2899</v>
      </c>
      <c r="B98">
        <v>15.552000000000003</v>
      </c>
    </row>
    <row r="99" spans="1:2" x14ac:dyDescent="0.25">
      <c r="A99" s="14" t="s">
        <v>427</v>
      </c>
      <c r="B99">
        <v>7.1039999999999992</v>
      </c>
    </row>
    <row r="100" spans="1:2" x14ac:dyDescent="0.25">
      <c r="A100" s="14" t="s">
        <v>93</v>
      </c>
      <c r="B100">
        <v>7.4080000000000004</v>
      </c>
    </row>
    <row r="101" spans="1:2" x14ac:dyDescent="0.25">
      <c r="A101" s="14" t="s">
        <v>1750</v>
      </c>
      <c r="B101">
        <v>10.08</v>
      </c>
    </row>
    <row r="102" spans="1:2" x14ac:dyDescent="0.25">
      <c r="A102" s="14" t="s">
        <v>1634</v>
      </c>
      <c r="B102">
        <v>234.45000000000002</v>
      </c>
    </row>
    <row r="103" spans="1:2" x14ac:dyDescent="0.25">
      <c r="A103" s="14" t="s">
        <v>783</v>
      </c>
      <c r="B103">
        <v>17.472000000000001</v>
      </c>
    </row>
    <row r="104" spans="1:2" x14ac:dyDescent="0.25">
      <c r="A104" s="14" t="s">
        <v>568</v>
      </c>
      <c r="B104">
        <v>403.16800000000001</v>
      </c>
    </row>
    <row r="105" spans="1:2" x14ac:dyDescent="0.25">
      <c r="A105" s="14" t="s">
        <v>1464</v>
      </c>
      <c r="B105">
        <v>199.89999999999998</v>
      </c>
    </row>
    <row r="106" spans="1:2" x14ac:dyDescent="0.25">
      <c r="A106" s="14" t="s">
        <v>91</v>
      </c>
      <c r="B106">
        <v>19.829999999999998</v>
      </c>
    </row>
    <row r="107" spans="1:2" x14ac:dyDescent="0.25">
      <c r="A107" s="14" t="s">
        <v>1843</v>
      </c>
      <c r="B107">
        <v>14.98</v>
      </c>
    </row>
    <row r="108" spans="1:2" x14ac:dyDescent="0.25">
      <c r="A108" s="14" t="s">
        <v>1574</v>
      </c>
      <c r="B108">
        <v>228.71200000000002</v>
      </c>
    </row>
    <row r="109" spans="1:2" x14ac:dyDescent="0.25">
      <c r="A109" s="14" t="s">
        <v>444</v>
      </c>
      <c r="B109">
        <v>292.10000000000002</v>
      </c>
    </row>
    <row r="110" spans="1:2" x14ac:dyDescent="0.25">
      <c r="A110" s="14" t="s">
        <v>3048</v>
      </c>
      <c r="B110">
        <v>1579.7460000000001</v>
      </c>
    </row>
    <row r="111" spans="1:2" x14ac:dyDescent="0.25">
      <c r="A111" s="14" t="s">
        <v>3145</v>
      </c>
      <c r="B111">
        <v>101.88</v>
      </c>
    </row>
    <row r="112" spans="1:2" x14ac:dyDescent="0.25">
      <c r="A112" s="14" t="s">
        <v>2674</v>
      </c>
      <c r="B112">
        <v>4284.5209999999997</v>
      </c>
    </row>
    <row r="113" spans="1:2" x14ac:dyDescent="0.25">
      <c r="A113" s="14" t="s">
        <v>1681</v>
      </c>
      <c r="B113">
        <v>299.97499999999997</v>
      </c>
    </row>
    <row r="114" spans="1:2" x14ac:dyDescent="0.25">
      <c r="A114" s="14" t="s">
        <v>2573</v>
      </c>
      <c r="B114">
        <v>441.96</v>
      </c>
    </row>
    <row r="115" spans="1:2" x14ac:dyDescent="0.25">
      <c r="A115" s="14" t="s">
        <v>2755</v>
      </c>
      <c r="B115">
        <v>1581.7955999999999</v>
      </c>
    </row>
    <row r="116" spans="1:2" x14ac:dyDescent="0.25">
      <c r="A116" s="14" t="s">
        <v>773</v>
      </c>
      <c r="B116">
        <v>205.33279999999996</v>
      </c>
    </row>
    <row r="117" spans="1:2" x14ac:dyDescent="0.25">
      <c r="A117" s="14" t="s">
        <v>331</v>
      </c>
      <c r="B117">
        <v>149.352</v>
      </c>
    </row>
    <row r="118" spans="1:2" x14ac:dyDescent="0.25">
      <c r="A118" s="14" t="s">
        <v>1710</v>
      </c>
      <c r="B118">
        <v>13999.96</v>
      </c>
    </row>
    <row r="119" spans="1:2" x14ac:dyDescent="0.25">
      <c r="A119" s="14" t="s">
        <v>2719</v>
      </c>
      <c r="B119">
        <v>1119.9840000000002</v>
      </c>
    </row>
    <row r="120" spans="1:2" x14ac:dyDescent="0.25">
      <c r="A120" s="14" t="s">
        <v>1178</v>
      </c>
      <c r="B120">
        <v>2399.96</v>
      </c>
    </row>
    <row r="121" spans="1:2" x14ac:dyDescent="0.25">
      <c r="A121" s="14" t="s">
        <v>3249</v>
      </c>
      <c r="B121">
        <v>287.90999999999997</v>
      </c>
    </row>
    <row r="122" spans="1:2" x14ac:dyDescent="0.25">
      <c r="A122" s="14" t="s">
        <v>1756</v>
      </c>
      <c r="B122">
        <v>3149.9300000000003</v>
      </c>
    </row>
    <row r="123" spans="1:2" x14ac:dyDescent="0.25">
      <c r="A123" s="14" t="s">
        <v>2481</v>
      </c>
      <c r="B123">
        <v>68.742000000000019</v>
      </c>
    </row>
    <row r="124" spans="1:2" x14ac:dyDescent="0.25">
      <c r="A124" s="14" t="s">
        <v>1153</v>
      </c>
      <c r="B124">
        <v>51.184000000000012</v>
      </c>
    </row>
    <row r="125" spans="1:2" x14ac:dyDescent="0.25">
      <c r="A125" s="14" t="s">
        <v>774</v>
      </c>
      <c r="B125">
        <v>25.32</v>
      </c>
    </row>
    <row r="126" spans="1:2" x14ac:dyDescent="0.25">
      <c r="A126" s="14" t="s">
        <v>1496</v>
      </c>
      <c r="B126">
        <v>34.76</v>
      </c>
    </row>
    <row r="127" spans="1:2" x14ac:dyDescent="0.25">
      <c r="A127" s="14" t="s">
        <v>918</v>
      </c>
      <c r="B127">
        <v>60.84</v>
      </c>
    </row>
    <row r="128" spans="1:2" x14ac:dyDescent="0.25">
      <c r="A128" s="14" t="s">
        <v>1637</v>
      </c>
      <c r="B128">
        <v>242.94</v>
      </c>
    </row>
    <row r="129" spans="1:2" x14ac:dyDescent="0.25">
      <c r="A129" s="14" t="s">
        <v>477</v>
      </c>
      <c r="B129">
        <v>453.48800000000006</v>
      </c>
    </row>
    <row r="130" spans="1:2" x14ac:dyDescent="0.25">
      <c r="A130" s="14" t="s">
        <v>176</v>
      </c>
      <c r="B130">
        <v>332.94</v>
      </c>
    </row>
    <row r="131" spans="1:2" x14ac:dyDescent="0.25">
      <c r="A131" s="14" t="s">
        <v>2376</v>
      </c>
      <c r="B131">
        <v>119.97600000000001</v>
      </c>
    </row>
    <row r="132" spans="1:2" x14ac:dyDescent="0.25">
      <c r="A132" s="14" t="s">
        <v>2542</v>
      </c>
      <c r="B132">
        <v>215.29600000000002</v>
      </c>
    </row>
    <row r="133" spans="1:2" x14ac:dyDescent="0.25">
      <c r="A133" s="14" t="s">
        <v>1120</v>
      </c>
      <c r="B133">
        <v>330.58800000000002</v>
      </c>
    </row>
    <row r="134" spans="1:2" x14ac:dyDescent="0.25">
      <c r="A134" s="14" t="s">
        <v>2106</v>
      </c>
      <c r="B134">
        <v>2474.9179999999997</v>
      </c>
    </row>
    <row r="135" spans="1:2" x14ac:dyDescent="0.25">
      <c r="A135" s="14" t="s">
        <v>41</v>
      </c>
      <c r="B135">
        <v>323.97600000000006</v>
      </c>
    </row>
    <row r="136" spans="1:2" x14ac:dyDescent="0.25">
      <c r="A136" s="14" t="s">
        <v>2660</v>
      </c>
      <c r="B136">
        <v>187.53</v>
      </c>
    </row>
    <row r="137" spans="1:2" x14ac:dyDescent="0.25">
      <c r="A137" s="14" t="s">
        <v>719</v>
      </c>
      <c r="B137">
        <v>22638.48</v>
      </c>
    </row>
    <row r="138" spans="1:2" x14ac:dyDescent="0.25">
      <c r="A138" s="14" t="s">
        <v>362</v>
      </c>
      <c r="B138">
        <v>1363.96</v>
      </c>
    </row>
    <row r="139" spans="1:2" x14ac:dyDescent="0.25">
      <c r="A139" s="14" t="s">
        <v>628</v>
      </c>
      <c r="B139">
        <v>16.821000000000005</v>
      </c>
    </row>
    <row r="140" spans="1:2" x14ac:dyDescent="0.25">
      <c r="A140" s="14" t="s">
        <v>1332</v>
      </c>
      <c r="B140">
        <v>1487.9760000000001</v>
      </c>
    </row>
    <row r="141" spans="1:2" x14ac:dyDescent="0.25">
      <c r="A141" s="14" t="s">
        <v>1849</v>
      </c>
      <c r="B141">
        <v>369.54399999999998</v>
      </c>
    </row>
    <row r="142" spans="1:2" x14ac:dyDescent="0.25">
      <c r="A142" s="14" t="s">
        <v>3089</v>
      </c>
      <c r="B142">
        <v>38.22</v>
      </c>
    </row>
    <row r="143" spans="1:2" x14ac:dyDescent="0.25">
      <c r="A143" s="14" t="s">
        <v>2692</v>
      </c>
      <c r="B143">
        <v>19.456000000000003</v>
      </c>
    </row>
    <row r="144" spans="1:2" x14ac:dyDescent="0.25">
      <c r="A144" s="14" t="s">
        <v>2345</v>
      </c>
      <c r="B144">
        <v>16.236000000000001</v>
      </c>
    </row>
    <row r="145" spans="1:2" x14ac:dyDescent="0.25">
      <c r="A145" s="14" t="s">
        <v>1325</v>
      </c>
      <c r="B145">
        <v>113.6</v>
      </c>
    </row>
    <row r="146" spans="1:2" x14ac:dyDescent="0.25">
      <c r="A146" s="14" t="s">
        <v>403</v>
      </c>
      <c r="B146">
        <v>2.3339999999999996</v>
      </c>
    </row>
    <row r="147" spans="1:2" x14ac:dyDescent="0.25">
      <c r="A147" s="14" t="s">
        <v>201</v>
      </c>
      <c r="B147">
        <v>60.415999999999997</v>
      </c>
    </row>
    <row r="148" spans="1:2" x14ac:dyDescent="0.25">
      <c r="A148" s="14" t="s">
        <v>1086</v>
      </c>
      <c r="B148">
        <v>45.527999999999999</v>
      </c>
    </row>
    <row r="149" spans="1:2" x14ac:dyDescent="0.25">
      <c r="A149" s="14" t="s">
        <v>1674</v>
      </c>
      <c r="B149">
        <v>204.89999999999998</v>
      </c>
    </row>
    <row r="150" spans="1:2" x14ac:dyDescent="0.25">
      <c r="A150" s="14" t="s">
        <v>855</v>
      </c>
      <c r="B150">
        <v>8.6880000000000006</v>
      </c>
    </row>
    <row r="151" spans="1:2" x14ac:dyDescent="0.25">
      <c r="A151" s="14" t="s">
        <v>1997</v>
      </c>
      <c r="B151">
        <v>34.880000000000003</v>
      </c>
    </row>
    <row r="152" spans="1:2" x14ac:dyDescent="0.25">
      <c r="A152" s="14" t="s">
        <v>2141</v>
      </c>
      <c r="B152">
        <v>122.352</v>
      </c>
    </row>
    <row r="153" spans="1:2" x14ac:dyDescent="0.25">
      <c r="A153" s="14" t="s">
        <v>3013</v>
      </c>
      <c r="B153">
        <v>327.76</v>
      </c>
    </row>
    <row r="154" spans="1:2" x14ac:dyDescent="0.25">
      <c r="A154" s="14" t="s">
        <v>2551</v>
      </c>
      <c r="B154">
        <v>90.032000000000011</v>
      </c>
    </row>
    <row r="155" spans="1:2" x14ac:dyDescent="0.25">
      <c r="A155" s="14" t="s">
        <v>2914</v>
      </c>
      <c r="B155">
        <v>30.336000000000002</v>
      </c>
    </row>
    <row r="156" spans="1:2" x14ac:dyDescent="0.25">
      <c r="A156" s="14" t="s">
        <v>2771</v>
      </c>
      <c r="B156">
        <v>40.479999999999997</v>
      </c>
    </row>
    <row r="157" spans="1:2" x14ac:dyDescent="0.25">
      <c r="A157" s="14" t="s">
        <v>2526</v>
      </c>
      <c r="B157">
        <v>211.84</v>
      </c>
    </row>
    <row r="158" spans="1:2" x14ac:dyDescent="0.25">
      <c r="A158" s="14" t="s">
        <v>2527</v>
      </c>
      <c r="B158">
        <v>20.239999999999998</v>
      </c>
    </row>
    <row r="159" spans="1:2" x14ac:dyDescent="0.25">
      <c r="A159" s="14" t="s">
        <v>2161</v>
      </c>
      <c r="B159">
        <v>32.952000000000005</v>
      </c>
    </row>
    <row r="160" spans="1:2" x14ac:dyDescent="0.25">
      <c r="A160" s="14" t="s">
        <v>2230</v>
      </c>
      <c r="B160">
        <v>102.35999999999999</v>
      </c>
    </row>
    <row r="161" spans="1:2" x14ac:dyDescent="0.25">
      <c r="A161" s="14" t="s">
        <v>1378</v>
      </c>
      <c r="B161">
        <v>808.33999999999992</v>
      </c>
    </row>
    <row r="162" spans="1:2" x14ac:dyDescent="0.25">
      <c r="A162" s="14" t="s">
        <v>1650</v>
      </c>
      <c r="B162">
        <v>46.2</v>
      </c>
    </row>
    <row r="163" spans="1:2" x14ac:dyDescent="0.25">
      <c r="A163" s="14" t="s">
        <v>1442</v>
      </c>
      <c r="B163">
        <v>1247.6399999999999</v>
      </c>
    </row>
    <row r="164" spans="1:2" x14ac:dyDescent="0.25">
      <c r="A164" s="14" t="s">
        <v>1476</v>
      </c>
      <c r="B164">
        <v>43.28</v>
      </c>
    </row>
    <row r="165" spans="1:2" x14ac:dyDescent="0.25">
      <c r="A165" s="14" t="s">
        <v>1661</v>
      </c>
      <c r="B165">
        <v>206.38400000000001</v>
      </c>
    </row>
    <row r="166" spans="1:2" x14ac:dyDescent="0.25">
      <c r="A166" s="14" t="s">
        <v>871</v>
      </c>
      <c r="B166">
        <v>13.11</v>
      </c>
    </row>
    <row r="167" spans="1:2" x14ac:dyDescent="0.25">
      <c r="A167" s="14" t="s">
        <v>1709</v>
      </c>
      <c r="B167">
        <v>3.4079999999999999</v>
      </c>
    </row>
    <row r="168" spans="1:2" x14ac:dyDescent="0.25">
      <c r="A168" s="14" t="s">
        <v>1646</v>
      </c>
      <c r="B168">
        <v>8.94</v>
      </c>
    </row>
    <row r="169" spans="1:2" x14ac:dyDescent="0.25">
      <c r="A169" s="14" t="s">
        <v>2030</v>
      </c>
      <c r="B169">
        <v>20.016000000000002</v>
      </c>
    </row>
    <row r="170" spans="1:2" x14ac:dyDescent="0.25">
      <c r="A170" s="14" t="s">
        <v>894</v>
      </c>
      <c r="B170">
        <v>491.55</v>
      </c>
    </row>
    <row r="171" spans="1:2" x14ac:dyDescent="0.25">
      <c r="A171" s="14" t="s">
        <v>470</v>
      </c>
      <c r="B171">
        <v>1395.54</v>
      </c>
    </row>
    <row r="172" spans="1:2" x14ac:dyDescent="0.25">
      <c r="A172" s="14" t="s">
        <v>57</v>
      </c>
      <c r="B172">
        <v>30.84</v>
      </c>
    </row>
    <row r="173" spans="1:2" x14ac:dyDescent="0.25">
      <c r="A173" s="14" t="s">
        <v>5924</v>
      </c>
      <c r="B173">
        <v>256.64400000000001</v>
      </c>
    </row>
    <row r="174" spans="1:2" x14ac:dyDescent="0.25">
      <c r="A174" s="14" t="s">
        <v>1679</v>
      </c>
      <c r="B174">
        <v>277.39999999999998</v>
      </c>
    </row>
    <row r="175" spans="1:2" x14ac:dyDescent="0.25">
      <c r="A175" s="14" t="s">
        <v>2510</v>
      </c>
      <c r="B175">
        <v>44.640000000000008</v>
      </c>
    </row>
    <row r="176" spans="1:2" x14ac:dyDescent="0.25">
      <c r="A176" s="14" t="s">
        <v>2859</v>
      </c>
      <c r="B176">
        <v>7.98</v>
      </c>
    </row>
    <row r="177" spans="1:2" x14ac:dyDescent="0.25">
      <c r="A177" s="14" t="s">
        <v>868</v>
      </c>
      <c r="B177">
        <v>14.976000000000001</v>
      </c>
    </row>
    <row r="178" spans="1:2" x14ac:dyDescent="0.25">
      <c r="A178" s="14" t="s">
        <v>634</v>
      </c>
      <c r="B178">
        <v>330.4</v>
      </c>
    </row>
    <row r="179" spans="1:2" x14ac:dyDescent="0.25">
      <c r="A179" s="14" t="s">
        <v>2263</v>
      </c>
      <c r="B179">
        <v>16</v>
      </c>
    </row>
    <row r="180" spans="1:2" x14ac:dyDescent="0.25">
      <c r="A180" s="14" t="s">
        <v>2565</v>
      </c>
      <c r="B180">
        <v>111</v>
      </c>
    </row>
    <row r="181" spans="1:2" x14ac:dyDescent="0.25">
      <c r="A181" s="14" t="s">
        <v>1358</v>
      </c>
      <c r="B181">
        <v>159.04</v>
      </c>
    </row>
    <row r="182" spans="1:2" x14ac:dyDescent="0.25">
      <c r="A182" s="14" t="s">
        <v>2183</v>
      </c>
      <c r="B182">
        <v>30.880000000000003</v>
      </c>
    </row>
    <row r="183" spans="1:2" x14ac:dyDescent="0.25">
      <c r="A183" s="14" t="s">
        <v>2151</v>
      </c>
      <c r="B183">
        <v>45.695999999999998</v>
      </c>
    </row>
    <row r="184" spans="1:2" x14ac:dyDescent="0.25">
      <c r="A184" s="14" t="s">
        <v>554</v>
      </c>
      <c r="B184">
        <v>61.908000000000008</v>
      </c>
    </row>
    <row r="185" spans="1:2" x14ac:dyDescent="0.25">
      <c r="A185" s="14" t="s">
        <v>3181</v>
      </c>
      <c r="B185">
        <v>39.92</v>
      </c>
    </row>
    <row r="186" spans="1:2" x14ac:dyDescent="0.25">
      <c r="A186" s="14" t="s">
        <v>2385</v>
      </c>
      <c r="B186">
        <v>22.14</v>
      </c>
    </row>
    <row r="187" spans="1:2" x14ac:dyDescent="0.25">
      <c r="A187" s="14" t="s">
        <v>499</v>
      </c>
      <c r="B187">
        <v>86.45</v>
      </c>
    </row>
    <row r="188" spans="1:2" x14ac:dyDescent="0.25">
      <c r="A188" s="14" t="s">
        <v>1763</v>
      </c>
      <c r="B188">
        <v>72.592000000000013</v>
      </c>
    </row>
    <row r="189" spans="1:2" x14ac:dyDescent="0.25">
      <c r="A189" s="14" t="s">
        <v>2667</v>
      </c>
      <c r="B189">
        <v>18.024000000000001</v>
      </c>
    </row>
    <row r="190" spans="1:2" x14ac:dyDescent="0.25">
      <c r="A190" s="14" t="s">
        <v>2983</v>
      </c>
      <c r="B190">
        <v>971.5</v>
      </c>
    </row>
    <row r="191" spans="1:2" x14ac:dyDescent="0.25">
      <c r="A191" s="14" t="s">
        <v>2708</v>
      </c>
      <c r="B191">
        <v>25.349999999999998</v>
      </c>
    </row>
    <row r="192" spans="1:2" x14ac:dyDescent="0.25">
      <c r="A192" s="14" t="s">
        <v>2189</v>
      </c>
      <c r="B192">
        <v>6.9920000000000009</v>
      </c>
    </row>
    <row r="193" spans="1:2" x14ac:dyDescent="0.25">
      <c r="A193" s="14" t="s">
        <v>2628</v>
      </c>
      <c r="B193">
        <v>160.32</v>
      </c>
    </row>
    <row r="194" spans="1:2" x14ac:dyDescent="0.25">
      <c r="A194" s="14" t="s">
        <v>1034</v>
      </c>
      <c r="B194">
        <v>48.783999999999999</v>
      </c>
    </row>
    <row r="195" spans="1:2" x14ac:dyDescent="0.25">
      <c r="A195" s="14" t="s">
        <v>1915</v>
      </c>
      <c r="B195">
        <v>154.9</v>
      </c>
    </row>
    <row r="196" spans="1:2" x14ac:dyDescent="0.25">
      <c r="A196" s="14" t="s">
        <v>2519</v>
      </c>
      <c r="B196">
        <v>35.28</v>
      </c>
    </row>
    <row r="197" spans="1:2" x14ac:dyDescent="0.25">
      <c r="A197" s="14" t="s">
        <v>1170</v>
      </c>
      <c r="B197">
        <v>107.688</v>
      </c>
    </row>
    <row r="198" spans="1:2" x14ac:dyDescent="0.25">
      <c r="A198" s="14" t="s">
        <v>2775</v>
      </c>
      <c r="B198">
        <v>26.72</v>
      </c>
    </row>
    <row r="199" spans="1:2" x14ac:dyDescent="0.25">
      <c r="A199" s="14" t="s">
        <v>2634</v>
      </c>
      <c r="B199">
        <v>33.61999999999999</v>
      </c>
    </row>
    <row r="200" spans="1:2" x14ac:dyDescent="0.25">
      <c r="A200" s="14" t="s">
        <v>769</v>
      </c>
      <c r="B200">
        <v>52.98</v>
      </c>
    </row>
    <row r="201" spans="1:2" x14ac:dyDescent="0.25">
      <c r="A201" s="14" t="s">
        <v>1353</v>
      </c>
      <c r="B201">
        <v>129.55199999999999</v>
      </c>
    </row>
    <row r="202" spans="1:2" x14ac:dyDescent="0.25">
      <c r="A202" s="14" t="s">
        <v>1200</v>
      </c>
      <c r="B202">
        <v>90.86</v>
      </c>
    </row>
    <row r="203" spans="1:2" x14ac:dyDescent="0.25">
      <c r="A203" s="14" t="s">
        <v>545</v>
      </c>
      <c r="B203">
        <v>8.1339999999999986</v>
      </c>
    </row>
    <row r="204" spans="1:2" x14ac:dyDescent="0.25">
      <c r="A204" s="14" t="s">
        <v>338</v>
      </c>
      <c r="B204">
        <v>503.048</v>
      </c>
    </row>
    <row r="205" spans="1:2" x14ac:dyDescent="0.25">
      <c r="A205" s="14" t="s">
        <v>258</v>
      </c>
      <c r="B205">
        <v>1087.9360000000001</v>
      </c>
    </row>
    <row r="206" spans="1:2" x14ac:dyDescent="0.25">
      <c r="A206" s="14" t="s">
        <v>1551</v>
      </c>
      <c r="B206">
        <v>6354.95</v>
      </c>
    </row>
    <row r="207" spans="1:2" x14ac:dyDescent="0.25">
      <c r="A207" s="14" t="s">
        <v>1514</v>
      </c>
      <c r="B207">
        <v>146.76</v>
      </c>
    </row>
    <row r="208" spans="1:2" x14ac:dyDescent="0.25">
      <c r="A208" s="14" t="s">
        <v>1225</v>
      </c>
      <c r="B208">
        <v>563.4</v>
      </c>
    </row>
    <row r="209" spans="1:2" x14ac:dyDescent="0.25">
      <c r="A209" s="14" t="s">
        <v>1994</v>
      </c>
      <c r="B209">
        <v>122.004</v>
      </c>
    </row>
    <row r="210" spans="1:2" x14ac:dyDescent="0.25">
      <c r="A210" s="14" t="s">
        <v>1349</v>
      </c>
      <c r="B210">
        <v>94.2</v>
      </c>
    </row>
    <row r="211" spans="1:2" x14ac:dyDescent="0.25">
      <c r="A211" s="14" t="s">
        <v>2381</v>
      </c>
      <c r="B211">
        <v>23.88</v>
      </c>
    </row>
    <row r="212" spans="1:2" x14ac:dyDescent="0.25">
      <c r="A212" s="14" t="s">
        <v>1447</v>
      </c>
      <c r="B212">
        <v>19.919999999999998</v>
      </c>
    </row>
    <row r="213" spans="1:2" x14ac:dyDescent="0.25">
      <c r="A213" s="14" t="s">
        <v>441</v>
      </c>
      <c r="B213">
        <v>51.8</v>
      </c>
    </row>
    <row r="214" spans="1:2" x14ac:dyDescent="0.25">
      <c r="A214" s="14" t="s">
        <v>607</v>
      </c>
      <c r="B214">
        <v>673.5680000000001</v>
      </c>
    </row>
    <row r="215" spans="1:2" x14ac:dyDescent="0.25">
      <c r="A215" s="14" t="s">
        <v>724</v>
      </c>
      <c r="B215">
        <v>1567.86</v>
      </c>
    </row>
    <row r="216" spans="1:2" x14ac:dyDescent="0.25">
      <c r="A216" s="14" t="s">
        <v>1058</v>
      </c>
      <c r="B216">
        <v>17.568000000000001</v>
      </c>
    </row>
    <row r="217" spans="1:2" x14ac:dyDescent="0.25">
      <c r="A217" s="14" t="s">
        <v>2095</v>
      </c>
      <c r="B217">
        <v>17.760000000000002</v>
      </c>
    </row>
    <row r="218" spans="1:2" x14ac:dyDescent="0.25">
      <c r="A218" s="14" t="s">
        <v>2463</v>
      </c>
      <c r="B218">
        <v>12.843000000000002</v>
      </c>
    </row>
    <row r="219" spans="1:2" x14ac:dyDescent="0.25">
      <c r="A219" s="14" t="s">
        <v>583</v>
      </c>
      <c r="B219">
        <v>41.328000000000003</v>
      </c>
    </row>
    <row r="220" spans="1:2" x14ac:dyDescent="0.25">
      <c r="A220" s="14" t="s">
        <v>898</v>
      </c>
      <c r="B220">
        <v>13.775999999999996</v>
      </c>
    </row>
    <row r="221" spans="1:2" x14ac:dyDescent="0.25">
      <c r="A221" s="14" t="s">
        <v>1895</v>
      </c>
      <c r="B221">
        <v>22.385999999999996</v>
      </c>
    </row>
    <row r="222" spans="1:2" x14ac:dyDescent="0.25">
      <c r="A222" s="14" t="s">
        <v>1443</v>
      </c>
      <c r="B222">
        <v>51.465000000000018</v>
      </c>
    </row>
    <row r="223" spans="1:2" x14ac:dyDescent="0.25">
      <c r="A223" s="14" t="s">
        <v>519</v>
      </c>
      <c r="B223">
        <v>575.81999999999994</v>
      </c>
    </row>
    <row r="224" spans="1:2" x14ac:dyDescent="0.25">
      <c r="A224" s="14" t="s">
        <v>648</v>
      </c>
      <c r="B224">
        <v>2.5119999999999996</v>
      </c>
    </row>
    <row r="225" spans="1:2" x14ac:dyDescent="0.25">
      <c r="A225" s="14" t="s">
        <v>1881</v>
      </c>
      <c r="B225">
        <v>9.7020000000000017</v>
      </c>
    </row>
    <row r="226" spans="1:2" x14ac:dyDescent="0.25">
      <c r="A226" s="14" t="s">
        <v>907</v>
      </c>
      <c r="B226">
        <v>60.88</v>
      </c>
    </row>
    <row r="227" spans="1:2" x14ac:dyDescent="0.25">
      <c r="A227" s="14" t="s">
        <v>1857</v>
      </c>
      <c r="B227">
        <v>72.567999999999998</v>
      </c>
    </row>
    <row r="228" spans="1:2" x14ac:dyDescent="0.25">
      <c r="A228" s="14" t="s">
        <v>1036</v>
      </c>
      <c r="B228">
        <v>43.188000000000009</v>
      </c>
    </row>
    <row r="229" spans="1:2" x14ac:dyDescent="0.25">
      <c r="A229" s="14" t="s">
        <v>1210</v>
      </c>
      <c r="B229">
        <v>82.72</v>
      </c>
    </row>
    <row r="230" spans="1:2" x14ac:dyDescent="0.25">
      <c r="A230" s="14" t="s">
        <v>744</v>
      </c>
      <c r="B230">
        <v>14.98</v>
      </c>
    </row>
    <row r="231" spans="1:2" x14ac:dyDescent="0.25">
      <c r="A231" s="14" t="s">
        <v>660</v>
      </c>
      <c r="B231">
        <v>2.91</v>
      </c>
    </row>
    <row r="232" spans="1:2" x14ac:dyDescent="0.25">
      <c r="A232" s="14" t="s">
        <v>1641</v>
      </c>
      <c r="B232">
        <v>445.44</v>
      </c>
    </row>
    <row r="233" spans="1:2" x14ac:dyDescent="0.25">
      <c r="A233" s="14" t="s">
        <v>3124</v>
      </c>
      <c r="B233">
        <v>22.38</v>
      </c>
    </row>
    <row r="234" spans="1:2" x14ac:dyDescent="0.25">
      <c r="A234" s="14" t="s">
        <v>2646</v>
      </c>
      <c r="B234">
        <v>800.19399999999996</v>
      </c>
    </row>
    <row r="235" spans="1:2" x14ac:dyDescent="0.25">
      <c r="A235" s="14" t="s">
        <v>2027</v>
      </c>
      <c r="B235">
        <v>1352.0320000000002</v>
      </c>
    </row>
    <row r="236" spans="1:2" x14ac:dyDescent="0.25">
      <c r="A236" s="14" t="s">
        <v>2041</v>
      </c>
      <c r="B236">
        <v>1139.92</v>
      </c>
    </row>
    <row r="237" spans="1:2" x14ac:dyDescent="0.25">
      <c r="A237" s="14" t="s">
        <v>2330</v>
      </c>
      <c r="B237">
        <v>1973.2620000000002</v>
      </c>
    </row>
    <row r="238" spans="1:2" x14ac:dyDescent="0.25">
      <c r="A238" s="14" t="s">
        <v>2806</v>
      </c>
      <c r="B238">
        <v>500.37000000000006</v>
      </c>
    </row>
    <row r="239" spans="1:2" x14ac:dyDescent="0.25">
      <c r="A239" s="14" t="s">
        <v>1739</v>
      </c>
      <c r="B239">
        <v>180.98</v>
      </c>
    </row>
    <row r="240" spans="1:2" x14ac:dyDescent="0.25">
      <c r="A240" s="14" t="s">
        <v>2427</v>
      </c>
      <c r="B240">
        <v>309.36599999999999</v>
      </c>
    </row>
    <row r="241" spans="1:2" x14ac:dyDescent="0.25">
      <c r="A241" s="14" t="s">
        <v>2518</v>
      </c>
      <c r="B241">
        <v>565.75399999999991</v>
      </c>
    </row>
    <row r="242" spans="1:2" x14ac:dyDescent="0.25">
      <c r="A242" s="14" t="s">
        <v>2588</v>
      </c>
      <c r="B242">
        <v>211.24599999999998</v>
      </c>
    </row>
    <row r="243" spans="1:2" x14ac:dyDescent="0.25">
      <c r="A243" s="14" t="s">
        <v>2248</v>
      </c>
      <c r="B243">
        <v>2287.4480000000003</v>
      </c>
    </row>
    <row r="244" spans="1:2" x14ac:dyDescent="0.25">
      <c r="A244" s="14" t="s">
        <v>136</v>
      </c>
      <c r="B244">
        <v>1969.6039999999998</v>
      </c>
    </row>
    <row r="245" spans="1:2" x14ac:dyDescent="0.25">
      <c r="A245" s="14" t="s">
        <v>1971</v>
      </c>
      <c r="B245">
        <v>48.712000000000003</v>
      </c>
    </row>
    <row r="246" spans="1:2" x14ac:dyDescent="0.25">
      <c r="A246" s="14" t="s">
        <v>1392</v>
      </c>
      <c r="B246">
        <v>167.88800000000001</v>
      </c>
    </row>
    <row r="247" spans="1:2" x14ac:dyDescent="0.25">
      <c r="A247" s="14" t="s">
        <v>1717</v>
      </c>
      <c r="B247">
        <v>127.30199999999999</v>
      </c>
    </row>
    <row r="248" spans="1:2" x14ac:dyDescent="0.25">
      <c r="A248" s="14" t="s">
        <v>346</v>
      </c>
      <c r="B248">
        <v>383.60700000000003</v>
      </c>
    </row>
    <row r="249" spans="1:2" x14ac:dyDescent="0.25">
      <c r="A249" s="14" t="s">
        <v>2067</v>
      </c>
      <c r="B249">
        <v>327.99600000000004</v>
      </c>
    </row>
    <row r="250" spans="1:2" x14ac:dyDescent="0.25">
      <c r="A250" s="14" t="s">
        <v>739</v>
      </c>
      <c r="B250">
        <v>459.95</v>
      </c>
    </row>
    <row r="251" spans="1:2" x14ac:dyDescent="0.25">
      <c r="A251" s="14" t="s">
        <v>966</v>
      </c>
      <c r="B251">
        <v>68.238</v>
      </c>
    </row>
    <row r="252" spans="1:2" x14ac:dyDescent="0.25">
      <c r="A252" s="14" t="s">
        <v>500</v>
      </c>
      <c r="B252">
        <v>299.60000000000002</v>
      </c>
    </row>
    <row r="253" spans="1:2" x14ac:dyDescent="0.25">
      <c r="A253" s="14" t="s">
        <v>2612</v>
      </c>
      <c r="B253">
        <v>28.783999999999999</v>
      </c>
    </row>
    <row r="254" spans="1:2" x14ac:dyDescent="0.25">
      <c r="A254" s="14" t="s">
        <v>2897</v>
      </c>
      <c r="B254">
        <v>19.98</v>
      </c>
    </row>
    <row r="255" spans="1:2" x14ac:dyDescent="0.25">
      <c r="A255" s="14" t="s">
        <v>1788</v>
      </c>
      <c r="B255">
        <v>31.4</v>
      </c>
    </row>
    <row r="256" spans="1:2" x14ac:dyDescent="0.25">
      <c r="A256" s="14" t="s">
        <v>1506</v>
      </c>
      <c r="B256">
        <v>362.24999999999994</v>
      </c>
    </row>
    <row r="257" spans="1:2" x14ac:dyDescent="0.25">
      <c r="A257" s="14" t="s">
        <v>1545</v>
      </c>
      <c r="B257">
        <v>30.548000000000002</v>
      </c>
    </row>
    <row r="258" spans="1:2" x14ac:dyDescent="0.25">
      <c r="A258" s="14" t="s">
        <v>793</v>
      </c>
      <c r="B258">
        <v>959.96800000000007</v>
      </c>
    </row>
    <row r="259" spans="1:2" x14ac:dyDescent="0.25">
      <c r="A259" s="14" t="s">
        <v>2662</v>
      </c>
      <c r="B259">
        <v>3959.9339999999997</v>
      </c>
    </row>
    <row r="260" spans="1:2" x14ac:dyDescent="0.25">
      <c r="A260" s="14" t="s">
        <v>1872</v>
      </c>
      <c r="B260">
        <v>1396.21</v>
      </c>
    </row>
    <row r="261" spans="1:2" x14ac:dyDescent="0.25">
      <c r="A261" s="14" t="s">
        <v>1680</v>
      </c>
      <c r="B261">
        <v>8842.6620000000003</v>
      </c>
    </row>
    <row r="262" spans="1:2" x14ac:dyDescent="0.25">
      <c r="A262" s="14" t="s">
        <v>2993</v>
      </c>
      <c r="B262">
        <v>613.90800000000002</v>
      </c>
    </row>
    <row r="263" spans="1:2" x14ac:dyDescent="0.25">
      <c r="A263" s="14" t="s">
        <v>1339</v>
      </c>
      <c r="B263">
        <v>1166.92</v>
      </c>
    </row>
    <row r="264" spans="1:2" x14ac:dyDescent="0.25">
      <c r="A264" s="14" t="s">
        <v>1138</v>
      </c>
      <c r="B264">
        <v>770.35200000000009</v>
      </c>
    </row>
    <row r="265" spans="1:2" x14ac:dyDescent="0.25">
      <c r="A265" s="14" t="s">
        <v>255</v>
      </c>
      <c r="B265">
        <v>1184.72</v>
      </c>
    </row>
    <row r="266" spans="1:2" x14ac:dyDescent="0.25">
      <c r="A266" s="14" t="s">
        <v>714</v>
      </c>
      <c r="B266">
        <v>860.93</v>
      </c>
    </row>
    <row r="267" spans="1:2" x14ac:dyDescent="0.25">
      <c r="A267" s="14" t="s">
        <v>1918</v>
      </c>
      <c r="B267">
        <v>557.58500000000004</v>
      </c>
    </row>
    <row r="268" spans="1:2" x14ac:dyDescent="0.25">
      <c r="A268" s="14" t="s">
        <v>455</v>
      </c>
      <c r="B268">
        <v>787.53</v>
      </c>
    </row>
    <row r="269" spans="1:2" x14ac:dyDescent="0.25">
      <c r="A269" s="14" t="s">
        <v>2961</v>
      </c>
      <c r="B269">
        <v>207.14400000000001</v>
      </c>
    </row>
    <row r="270" spans="1:2" x14ac:dyDescent="0.25">
      <c r="A270" s="14" t="s">
        <v>2637</v>
      </c>
      <c r="B270">
        <v>1864.0299999999997</v>
      </c>
    </row>
    <row r="271" spans="1:2" x14ac:dyDescent="0.25">
      <c r="A271" s="14" t="s">
        <v>2882</v>
      </c>
      <c r="B271">
        <v>465.16</v>
      </c>
    </row>
    <row r="272" spans="1:2" x14ac:dyDescent="0.25">
      <c r="A272" s="14" t="s">
        <v>1671</v>
      </c>
      <c r="B272">
        <v>2.6879999999999997</v>
      </c>
    </row>
    <row r="273" spans="1:2" x14ac:dyDescent="0.25">
      <c r="A273" s="14" t="s">
        <v>3243</v>
      </c>
      <c r="B273">
        <v>3.5520000000000005</v>
      </c>
    </row>
    <row r="274" spans="1:2" x14ac:dyDescent="0.25">
      <c r="A274" s="14" t="s">
        <v>1622</v>
      </c>
      <c r="B274">
        <v>871.80000000000007</v>
      </c>
    </row>
    <row r="275" spans="1:2" x14ac:dyDescent="0.25">
      <c r="A275" s="14" t="s">
        <v>373</v>
      </c>
      <c r="B275">
        <v>142.77600000000001</v>
      </c>
    </row>
    <row r="276" spans="1:2" x14ac:dyDescent="0.25">
      <c r="A276" s="14" t="s">
        <v>1235</v>
      </c>
      <c r="B276">
        <v>43.13</v>
      </c>
    </row>
    <row r="277" spans="1:2" x14ac:dyDescent="0.25">
      <c r="A277" s="14" t="s">
        <v>288</v>
      </c>
      <c r="B277">
        <v>82.524000000000001</v>
      </c>
    </row>
    <row r="278" spans="1:2" x14ac:dyDescent="0.25">
      <c r="A278" s="14" t="s">
        <v>1083</v>
      </c>
      <c r="B278">
        <v>517.5</v>
      </c>
    </row>
    <row r="279" spans="1:2" x14ac:dyDescent="0.25">
      <c r="A279" s="14" t="s">
        <v>1564</v>
      </c>
      <c r="B279">
        <v>127.88</v>
      </c>
    </row>
    <row r="280" spans="1:2" x14ac:dyDescent="0.25">
      <c r="A280" s="14" t="s">
        <v>1216</v>
      </c>
      <c r="B280">
        <v>43.872000000000007</v>
      </c>
    </row>
    <row r="281" spans="1:2" x14ac:dyDescent="0.25">
      <c r="A281" s="14" t="s">
        <v>2309</v>
      </c>
      <c r="B281">
        <v>209.98599999999999</v>
      </c>
    </row>
    <row r="282" spans="1:2" x14ac:dyDescent="0.25">
      <c r="A282" s="14" t="s">
        <v>2685</v>
      </c>
      <c r="B282">
        <v>18.656000000000002</v>
      </c>
    </row>
    <row r="283" spans="1:2" x14ac:dyDescent="0.25">
      <c r="A283" s="14" t="s">
        <v>841</v>
      </c>
      <c r="B283">
        <v>151.20000000000002</v>
      </c>
    </row>
    <row r="284" spans="1:2" x14ac:dyDescent="0.25">
      <c r="A284" s="14" t="s">
        <v>958</v>
      </c>
      <c r="B284">
        <v>23.92</v>
      </c>
    </row>
    <row r="285" spans="1:2" x14ac:dyDescent="0.25">
      <c r="A285" s="14" t="s">
        <v>1273</v>
      </c>
      <c r="B285">
        <v>169.56800000000001</v>
      </c>
    </row>
    <row r="286" spans="1:2" x14ac:dyDescent="0.25">
      <c r="A286" s="14" t="s">
        <v>2256</v>
      </c>
      <c r="B286">
        <v>46</v>
      </c>
    </row>
    <row r="287" spans="1:2" x14ac:dyDescent="0.25">
      <c r="A287" s="14" t="s">
        <v>1419</v>
      </c>
      <c r="B287">
        <v>51.897000000000013</v>
      </c>
    </row>
    <row r="288" spans="1:2" x14ac:dyDescent="0.25">
      <c r="A288" s="14" t="s">
        <v>478</v>
      </c>
      <c r="B288">
        <v>182.99399999999997</v>
      </c>
    </row>
    <row r="289" spans="1:2" x14ac:dyDescent="0.25">
      <c r="A289" s="14" t="s">
        <v>2889</v>
      </c>
      <c r="B289">
        <v>125.76</v>
      </c>
    </row>
    <row r="290" spans="1:2" x14ac:dyDescent="0.25">
      <c r="A290" s="14" t="s">
        <v>586</v>
      </c>
      <c r="B290">
        <v>12.645000000000001</v>
      </c>
    </row>
    <row r="291" spans="1:2" x14ac:dyDescent="0.25">
      <c r="A291" s="14" t="s">
        <v>767</v>
      </c>
      <c r="B291">
        <v>65.626000000000005</v>
      </c>
    </row>
    <row r="292" spans="1:2" x14ac:dyDescent="0.25">
      <c r="A292" s="14" t="s">
        <v>2090</v>
      </c>
      <c r="B292">
        <v>234.36</v>
      </c>
    </row>
    <row r="293" spans="1:2" x14ac:dyDescent="0.25">
      <c r="A293" s="14" t="s">
        <v>1099</v>
      </c>
      <c r="B293">
        <v>481.32</v>
      </c>
    </row>
    <row r="294" spans="1:2" x14ac:dyDescent="0.25">
      <c r="A294" s="14" t="s">
        <v>1658</v>
      </c>
      <c r="B294">
        <v>366.786</v>
      </c>
    </row>
    <row r="295" spans="1:2" x14ac:dyDescent="0.25">
      <c r="A295" s="14" t="s">
        <v>1006</v>
      </c>
      <c r="B295">
        <v>1049.44</v>
      </c>
    </row>
    <row r="296" spans="1:2" x14ac:dyDescent="0.25">
      <c r="A296" s="14" t="s">
        <v>2450</v>
      </c>
      <c r="B296">
        <v>166.24</v>
      </c>
    </row>
    <row r="297" spans="1:2" x14ac:dyDescent="0.25">
      <c r="A297" s="14" t="s">
        <v>3114</v>
      </c>
      <c r="B297">
        <v>82.800000000000011</v>
      </c>
    </row>
    <row r="298" spans="1:2" x14ac:dyDescent="0.25">
      <c r="A298" s="14" t="s">
        <v>2892</v>
      </c>
      <c r="B298">
        <v>265.93</v>
      </c>
    </row>
    <row r="299" spans="1:2" x14ac:dyDescent="0.25">
      <c r="A299" s="14" t="s">
        <v>2901</v>
      </c>
      <c r="B299">
        <v>45.48</v>
      </c>
    </row>
    <row r="300" spans="1:2" x14ac:dyDescent="0.25">
      <c r="A300" s="14" t="s">
        <v>915</v>
      </c>
      <c r="B300">
        <v>26.880000000000003</v>
      </c>
    </row>
    <row r="301" spans="1:2" x14ac:dyDescent="0.25">
      <c r="A301" s="14" t="s">
        <v>2576</v>
      </c>
      <c r="B301">
        <v>22.48</v>
      </c>
    </row>
    <row r="302" spans="1:2" x14ac:dyDescent="0.25">
      <c r="A302" s="14" t="s">
        <v>2942</v>
      </c>
      <c r="B302">
        <v>251.94400000000002</v>
      </c>
    </row>
    <row r="303" spans="1:2" x14ac:dyDescent="0.25">
      <c r="A303" s="14" t="s">
        <v>1668</v>
      </c>
      <c r="B303">
        <v>1.2719999999999998</v>
      </c>
    </row>
    <row r="304" spans="1:2" x14ac:dyDescent="0.25">
      <c r="A304" s="14" t="s">
        <v>1526</v>
      </c>
      <c r="B304">
        <v>7.218</v>
      </c>
    </row>
    <row r="305" spans="1:2" x14ac:dyDescent="0.25">
      <c r="A305" s="14" t="s">
        <v>1578</v>
      </c>
      <c r="B305">
        <v>150.40799999999999</v>
      </c>
    </row>
    <row r="306" spans="1:2" x14ac:dyDescent="0.25">
      <c r="A306" s="14" t="s">
        <v>630</v>
      </c>
      <c r="B306">
        <v>12.768000000000001</v>
      </c>
    </row>
    <row r="307" spans="1:2" x14ac:dyDescent="0.25">
      <c r="A307" s="14" t="s">
        <v>1462</v>
      </c>
      <c r="B307">
        <v>1015.92</v>
      </c>
    </row>
    <row r="308" spans="1:2" x14ac:dyDescent="0.25">
      <c r="A308" s="14" t="s">
        <v>2149</v>
      </c>
      <c r="B308">
        <v>95.84</v>
      </c>
    </row>
    <row r="309" spans="1:2" x14ac:dyDescent="0.25">
      <c r="A309" s="14" t="s">
        <v>1720</v>
      </c>
      <c r="B309">
        <v>657.50400000000002</v>
      </c>
    </row>
    <row r="310" spans="1:2" x14ac:dyDescent="0.25">
      <c r="A310" s="14" t="s">
        <v>2394</v>
      </c>
      <c r="B310">
        <v>262.24</v>
      </c>
    </row>
    <row r="311" spans="1:2" x14ac:dyDescent="0.25">
      <c r="A311" s="14" t="s">
        <v>575</v>
      </c>
      <c r="B311">
        <v>379.96000000000004</v>
      </c>
    </row>
    <row r="312" spans="1:2" x14ac:dyDescent="0.25">
      <c r="A312" s="14" t="s">
        <v>2743</v>
      </c>
      <c r="B312">
        <v>119.97600000000001</v>
      </c>
    </row>
    <row r="313" spans="1:2" x14ac:dyDescent="0.25">
      <c r="A313" s="14" t="s">
        <v>1752</v>
      </c>
      <c r="B313">
        <v>15.02</v>
      </c>
    </row>
    <row r="314" spans="1:2" x14ac:dyDescent="0.25">
      <c r="A314" s="14" t="s">
        <v>1444</v>
      </c>
      <c r="B314">
        <v>326.72400000000005</v>
      </c>
    </row>
    <row r="315" spans="1:2" x14ac:dyDescent="0.25">
      <c r="A315" s="14" t="s">
        <v>844</v>
      </c>
      <c r="B315">
        <v>98.449999999999989</v>
      </c>
    </row>
    <row r="316" spans="1:2" x14ac:dyDescent="0.25">
      <c r="A316" s="14" t="s">
        <v>706</v>
      </c>
      <c r="B316">
        <v>42.68</v>
      </c>
    </row>
    <row r="317" spans="1:2" x14ac:dyDescent="0.25">
      <c r="A317" s="14" t="s">
        <v>2864</v>
      </c>
      <c r="B317">
        <v>399.67200000000003</v>
      </c>
    </row>
    <row r="318" spans="1:2" x14ac:dyDescent="0.25">
      <c r="A318" s="14" t="s">
        <v>2288</v>
      </c>
      <c r="B318">
        <v>280.78200000000004</v>
      </c>
    </row>
    <row r="319" spans="1:2" x14ac:dyDescent="0.25">
      <c r="A319" s="14" t="s">
        <v>1201</v>
      </c>
      <c r="B319">
        <v>587.97</v>
      </c>
    </row>
    <row r="320" spans="1:2" x14ac:dyDescent="0.25">
      <c r="A320" s="14" t="s">
        <v>1155</v>
      </c>
      <c r="B320">
        <v>1526.5600000000002</v>
      </c>
    </row>
    <row r="321" spans="1:2" x14ac:dyDescent="0.25">
      <c r="A321" s="14" t="s">
        <v>524</v>
      </c>
      <c r="B321">
        <v>58.58</v>
      </c>
    </row>
    <row r="322" spans="1:2" x14ac:dyDescent="0.25">
      <c r="A322" s="14" t="s">
        <v>1858</v>
      </c>
      <c r="B322">
        <v>49.08</v>
      </c>
    </row>
    <row r="323" spans="1:2" x14ac:dyDescent="0.25">
      <c r="A323" s="14" t="s">
        <v>229</v>
      </c>
      <c r="B323">
        <v>479.93999999999994</v>
      </c>
    </row>
    <row r="324" spans="1:2" x14ac:dyDescent="0.25">
      <c r="A324" s="14" t="s">
        <v>515</v>
      </c>
      <c r="B324">
        <v>239.96999999999997</v>
      </c>
    </row>
    <row r="325" spans="1:2" x14ac:dyDescent="0.25">
      <c r="A325" s="14" t="s">
        <v>762</v>
      </c>
      <c r="B325">
        <v>607.92399999999998</v>
      </c>
    </row>
    <row r="326" spans="1:2" x14ac:dyDescent="0.25">
      <c r="A326" s="14" t="s">
        <v>639</v>
      </c>
      <c r="B326">
        <v>459.95399999999995</v>
      </c>
    </row>
    <row r="327" spans="1:2" x14ac:dyDescent="0.25">
      <c r="A327" s="14" t="s">
        <v>1616</v>
      </c>
      <c r="B327">
        <v>99.54</v>
      </c>
    </row>
    <row r="328" spans="1:2" x14ac:dyDescent="0.25">
      <c r="A328" s="14" t="s">
        <v>3111</v>
      </c>
      <c r="B328">
        <v>479.97</v>
      </c>
    </row>
    <row r="329" spans="1:2" x14ac:dyDescent="0.25">
      <c r="A329" s="14" t="s">
        <v>1079</v>
      </c>
      <c r="B329">
        <v>214.95000000000002</v>
      </c>
    </row>
    <row r="330" spans="1:2" x14ac:dyDescent="0.25">
      <c r="A330" s="14" t="s">
        <v>2111</v>
      </c>
      <c r="B330">
        <v>199.98</v>
      </c>
    </row>
    <row r="331" spans="1:2" x14ac:dyDescent="0.25">
      <c r="A331" s="14" t="s">
        <v>3060</v>
      </c>
      <c r="B331">
        <v>299.94</v>
      </c>
    </row>
    <row r="332" spans="1:2" x14ac:dyDescent="0.25">
      <c r="A332" s="14" t="s">
        <v>2222</v>
      </c>
      <c r="B332">
        <v>1287.45</v>
      </c>
    </row>
    <row r="333" spans="1:2" x14ac:dyDescent="0.25">
      <c r="A333" s="14" t="s">
        <v>2650</v>
      </c>
      <c r="B333">
        <v>170.24</v>
      </c>
    </row>
    <row r="334" spans="1:2" x14ac:dyDescent="0.25">
      <c r="A334" s="14" t="s">
        <v>2335</v>
      </c>
      <c r="B334">
        <v>59.099999999999994</v>
      </c>
    </row>
    <row r="335" spans="1:2" x14ac:dyDescent="0.25">
      <c r="A335" s="14" t="s">
        <v>1408</v>
      </c>
      <c r="B335">
        <v>6.08</v>
      </c>
    </row>
    <row r="336" spans="1:2" x14ac:dyDescent="0.25">
      <c r="A336" s="14" t="s">
        <v>1785</v>
      </c>
      <c r="B336">
        <v>1332.4960000000001</v>
      </c>
    </row>
    <row r="337" spans="1:2" x14ac:dyDescent="0.25">
      <c r="A337" s="14" t="s">
        <v>1784</v>
      </c>
      <c r="B337">
        <v>20.32</v>
      </c>
    </row>
    <row r="338" spans="1:2" x14ac:dyDescent="0.25">
      <c r="A338" s="14" t="s">
        <v>3010</v>
      </c>
      <c r="B338">
        <v>113.52000000000001</v>
      </c>
    </row>
    <row r="339" spans="1:2" x14ac:dyDescent="0.25">
      <c r="A339" s="14" t="s">
        <v>2979</v>
      </c>
      <c r="B339">
        <v>32.96</v>
      </c>
    </row>
    <row r="340" spans="1:2" x14ac:dyDescent="0.25">
      <c r="A340" s="14" t="s">
        <v>128</v>
      </c>
      <c r="B340">
        <v>111.96</v>
      </c>
    </row>
    <row r="341" spans="1:2" x14ac:dyDescent="0.25">
      <c r="A341" s="14" t="s">
        <v>2577</v>
      </c>
      <c r="B341">
        <v>60.66</v>
      </c>
    </row>
    <row r="342" spans="1:2" x14ac:dyDescent="0.25">
      <c r="A342" s="14" t="s">
        <v>1230</v>
      </c>
      <c r="B342">
        <v>106.5</v>
      </c>
    </row>
    <row r="343" spans="1:2" x14ac:dyDescent="0.25">
      <c r="A343" s="14" t="s">
        <v>446</v>
      </c>
      <c r="B343">
        <v>26</v>
      </c>
    </row>
    <row r="344" spans="1:2" x14ac:dyDescent="0.25">
      <c r="A344" s="14" t="s">
        <v>2358</v>
      </c>
      <c r="B344">
        <v>63.88</v>
      </c>
    </row>
    <row r="345" spans="1:2" x14ac:dyDescent="0.25">
      <c r="A345" s="14" t="s">
        <v>801</v>
      </c>
      <c r="B345">
        <v>319.60000000000002</v>
      </c>
    </row>
    <row r="346" spans="1:2" x14ac:dyDescent="0.25">
      <c r="A346" s="14" t="s">
        <v>1360</v>
      </c>
      <c r="B346">
        <v>104.69600000000001</v>
      </c>
    </row>
    <row r="347" spans="1:2" x14ac:dyDescent="0.25">
      <c r="A347" s="14" t="s">
        <v>2209</v>
      </c>
      <c r="B347">
        <v>659.97600000000011</v>
      </c>
    </row>
    <row r="348" spans="1:2" x14ac:dyDescent="0.25">
      <c r="A348" s="14" t="s">
        <v>1329</v>
      </c>
      <c r="B348">
        <v>524.25</v>
      </c>
    </row>
    <row r="349" spans="1:2" x14ac:dyDescent="0.25">
      <c r="A349" s="14" t="s">
        <v>2517</v>
      </c>
      <c r="B349">
        <v>325.86</v>
      </c>
    </row>
    <row r="350" spans="1:2" x14ac:dyDescent="0.25">
      <c r="A350" s="14" t="s">
        <v>2903</v>
      </c>
      <c r="B350">
        <v>139.672</v>
      </c>
    </row>
    <row r="351" spans="1:2" x14ac:dyDescent="0.25">
      <c r="A351" s="14" t="s">
        <v>1740</v>
      </c>
      <c r="B351">
        <v>3.36</v>
      </c>
    </row>
    <row r="352" spans="1:2" x14ac:dyDescent="0.25">
      <c r="A352" s="14" t="s">
        <v>34</v>
      </c>
      <c r="B352">
        <v>23.1</v>
      </c>
    </row>
    <row r="353" spans="1:2" x14ac:dyDescent="0.25">
      <c r="A353" s="14" t="s">
        <v>2828</v>
      </c>
      <c r="B353">
        <v>11.05</v>
      </c>
    </row>
    <row r="354" spans="1:2" x14ac:dyDescent="0.25">
      <c r="A354" s="14" t="s">
        <v>2896</v>
      </c>
      <c r="B354">
        <v>19.559999999999999</v>
      </c>
    </row>
    <row r="355" spans="1:2" x14ac:dyDescent="0.25">
      <c r="A355" s="14" t="s">
        <v>1028</v>
      </c>
      <c r="B355">
        <v>59.519999999999996</v>
      </c>
    </row>
    <row r="356" spans="1:2" x14ac:dyDescent="0.25">
      <c r="A356" s="14" t="s">
        <v>1207</v>
      </c>
      <c r="B356">
        <v>3.36</v>
      </c>
    </row>
    <row r="357" spans="1:2" x14ac:dyDescent="0.25">
      <c r="A357" s="14" t="s">
        <v>835</v>
      </c>
      <c r="B357">
        <v>13.392000000000001</v>
      </c>
    </row>
    <row r="358" spans="1:2" x14ac:dyDescent="0.25">
      <c r="A358" s="14" t="s">
        <v>750</v>
      </c>
      <c r="B358">
        <v>17.940000000000001</v>
      </c>
    </row>
    <row r="359" spans="1:2" x14ac:dyDescent="0.25">
      <c r="A359" s="14" t="s">
        <v>747</v>
      </c>
      <c r="B359">
        <v>10.007999999999999</v>
      </c>
    </row>
    <row r="360" spans="1:2" x14ac:dyDescent="0.25">
      <c r="A360" s="14" t="s">
        <v>2117</v>
      </c>
      <c r="B360">
        <v>5.2480000000000002</v>
      </c>
    </row>
    <row r="361" spans="1:2" x14ac:dyDescent="0.25">
      <c r="A361" s="14" t="s">
        <v>952</v>
      </c>
      <c r="B361">
        <v>59.519999999999996</v>
      </c>
    </row>
    <row r="362" spans="1:2" x14ac:dyDescent="0.25">
      <c r="A362" s="14" t="s">
        <v>1842</v>
      </c>
      <c r="B362">
        <v>8.34</v>
      </c>
    </row>
    <row r="363" spans="1:2" x14ac:dyDescent="0.25">
      <c r="A363" s="14" t="s">
        <v>1769</v>
      </c>
      <c r="B363">
        <v>162.68799999999999</v>
      </c>
    </row>
    <row r="364" spans="1:2" x14ac:dyDescent="0.25">
      <c r="A364" s="14" t="s">
        <v>74</v>
      </c>
      <c r="B364">
        <v>26.24</v>
      </c>
    </row>
    <row r="365" spans="1:2" x14ac:dyDescent="0.25">
      <c r="A365" s="14" t="s">
        <v>1292</v>
      </c>
      <c r="B365">
        <v>20.65</v>
      </c>
    </row>
    <row r="366" spans="1:2" x14ac:dyDescent="0.25">
      <c r="A366" s="14" t="s">
        <v>2307</v>
      </c>
      <c r="B366">
        <v>173.94200000000001</v>
      </c>
    </row>
    <row r="367" spans="1:2" x14ac:dyDescent="0.25">
      <c r="A367" s="14" t="s">
        <v>1270</v>
      </c>
      <c r="B367">
        <v>769.95</v>
      </c>
    </row>
    <row r="368" spans="1:2" x14ac:dyDescent="0.25">
      <c r="A368" s="14" t="s">
        <v>2342</v>
      </c>
      <c r="B368">
        <v>776.84999999999991</v>
      </c>
    </row>
    <row r="369" spans="1:2" x14ac:dyDescent="0.25">
      <c r="A369" s="14" t="s">
        <v>146</v>
      </c>
      <c r="B369">
        <v>1162.5459999999998</v>
      </c>
    </row>
    <row r="370" spans="1:2" x14ac:dyDescent="0.25">
      <c r="A370" s="14" t="s">
        <v>1559</v>
      </c>
      <c r="B370">
        <v>170.35200000000003</v>
      </c>
    </row>
    <row r="371" spans="1:2" x14ac:dyDescent="0.25">
      <c r="A371" s="14" t="s">
        <v>1840</v>
      </c>
      <c r="B371">
        <v>51.264000000000003</v>
      </c>
    </row>
    <row r="372" spans="1:2" x14ac:dyDescent="0.25">
      <c r="A372" s="14" t="s">
        <v>2649</v>
      </c>
      <c r="B372">
        <v>637.89599999999996</v>
      </c>
    </row>
    <row r="373" spans="1:2" x14ac:dyDescent="0.25">
      <c r="A373" s="14" t="s">
        <v>2888</v>
      </c>
      <c r="B373">
        <v>366.74399999999997</v>
      </c>
    </row>
    <row r="374" spans="1:2" x14ac:dyDescent="0.25">
      <c r="A374" s="14" t="s">
        <v>985</v>
      </c>
      <c r="B374">
        <v>314.35199999999998</v>
      </c>
    </row>
    <row r="375" spans="1:2" x14ac:dyDescent="0.25">
      <c r="A375" s="14" t="s">
        <v>1951</v>
      </c>
      <c r="B375">
        <v>563.42999999999984</v>
      </c>
    </row>
    <row r="376" spans="1:2" x14ac:dyDescent="0.25">
      <c r="A376" s="14" t="s">
        <v>2944</v>
      </c>
      <c r="B376">
        <v>436.70400000000006</v>
      </c>
    </row>
    <row r="377" spans="1:2" x14ac:dyDescent="0.25">
      <c r="A377" s="14" t="s">
        <v>2705</v>
      </c>
      <c r="B377">
        <v>449.1</v>
      </c>
    </row>
    <row r="378" spans="1:2" x14ac:dyDescent="0.25">
      <c r="A378" s="14" t="s">
        <v>3015</v>
      </c>
      <c r="B378">
        <v>3357.6000000000004</v>
      </c>
    </row>
    <row r="379" spans="1:2" x14ac:dyDescent="0.25">
      <c r="A379" s="14" t="s">
        <v>561</v>
      </c>
      <c r="B379">
        <v>604.75199999999995</v>
      </c>
    </row>
    <row r="380" spans="1:2" x14ac:dyDescent="0.25">
      <c r="A380" s="14" t="s">
        <v>2136</v>
      </c>
      <c r="B380">
        <v>302.45</v>
      </c>
    </row>
    <row r="381" spans="1:2" x14ac:dyDescent="0.25">
      <c r="A381" s="14" t="s">
        <v>795</v>
      </c>
      <c r="B381">
        <v>205.666</v>
      </c>
    </row>
    <row r="382" spans="1:2" x14ac:dyDescent="0.25">
      <c r="A382" s="14" t="s">
        <v>2012</v>
      </c>
      <c r="B382">
        <v>301.46999999999997</v>
      </c>
    </row>
    <row r="383" spans="1:2" x14ac:dyDescent="0.25">
      <c r="A383" s="14" t="s">
        <v>1070</v>
      </c>
      <c r="B383">
        <v>176.78399999999999</v>
      </c>
    </row>
    <row r="384" spans="1:2" x14ac:dyDescent="0.25">
      <c r="A384" s="14" t="s">
        <v>2139</v>
      </c>
      <c r="B384">
        <v>140.73599999999999</v>
      </c>
    </row>
    <row r="385" spans="1:2" x14ac:dyDescent="0.25">
      <c r="A385" s="14" t="s">
        <v>235</v>
      </c>
      <c r="B385">
        <v>44.375999999999998</v>
      </c>
    </row>
    <row r="386" spans="1:2" x14ac:dyDescent="0.25">
      <c r="A386" s="14" t="s">
        <v>2603</v>
      </c>
      <c r="B386">
        <v>55.328000000000003</v>
      </c>
    </row>
    <row r="387" spans="1:2" x14ac:dyDescent="0.25">
      <c r="A387" s="14" t="s">
        <v>944</v>
      </c>
      <c r="B387">
        <v>206.1</v>
      </c>
    </row>
    <row r="388" spans="1:2" x14ac:dyDescent="0.25">
      <c r="A388" s="14" t="s">
        <v>2046</v>
      </c>
      <c r="B388">
        <v>199.98</v>
      </c>
    </row>
    <row r="389" spans="1:2" x14ac:dyDescent="0.25">
      <c r="A389" s="14" t="s">
        <v>424</v>
      </c>
      <c r="B389">
        <v>659.78</v>
      </c>
    </row>
    <row r="390" spans="1:2" x14ac:dyDescent="0.25">
      <c r="A390" s="14" t="s">
        <v>1946</v>
      </c>
      <c r="B390">
        <v>196.77600000000001</v>
      </c>
    </row>
    <row r="391" spans="1:2" x14ac:dyDescent="0.25">
      <c r="A391" s="14" t="s">
        <v>1957</v>
      </c>
      <c r="B391">
        <v>1058.346</v>
      </c>
    </row>
    <row r="392" spans="1:2" x14ac:dyDescent="0.25">
      <c r="A392" s="14" t="s">
        <v>804</v>
      </c>
      <c r="B392">
        <v>19.399999999999999</v>
      </c>
    </row>
    <row r="393" spans="1:2" x14ac:dyDescent="0.25">
      <c r="A393" s="14" t="s">
        <v>1059</v>
      </c>
      <c r="B393">
        <v>1.7279999999999998</v>
      </c>
    </row>
    <row r="394" spans="1:2" x14ac:dyDescent="0.25">
      <c r="A394" s="14" t="s">
        <v>1908</v>
      </c>
      <c r="B394">
        <v>73.481999999999999</v>
      </c>
    </row>
    <row r="395" spans="1:2" x14ac:dyDescent="0.25">
      <c r="A395" s="14" t="s">
        <v>510</v>
      </c>
      <c r="B395">
        <v>11.211999999999998</v>
      </c>
    </row>
    <row r="396" spans="1:2" x14ac:dyDescent="0.25">
      <c r="A396" s="14" t="s">
        <v>1941</v>
      </c>
      <c r="B396">
        <v>46.74</v>
      </c>
    </row>
    <row r="397" spans="1:2" x14ac:dyDescent="0.25">
      <c r="A397" s="14" t="s">
        <v>459</v>
      </c>
      <c r="B397">
        <v>11.21</v>
      </c>
    </row>
    <row r="398" spans="1:2" x14ac:dyDescent="0.25">
      <c r="A398" s="14" t="s">
        <v>180</v>
      </c>
      <c r="B398">
        <v>89.820000000000007</v>
      </c>
    </row>
    <row r="399" spans="1:2" x14ac:dyDescent="0.25">
      <c r="A399" s="14" t="s">
        <v>1394</v>
      </c>
      <c r="B399">
        <v>39.992000000000004</v>
      </c>
    </row>
    <row r="400" spans="1:2" x14ac:dyDescent="0.25">
      <c r="A400" s="14" t="s">
        <v>1530</v>
      </c>
      <c r="B400">
        <v>134.85000000000002</v>
      </c>
    </row>
    <row r="401" spans="1:2" x14ac:dyDescent="0.25">
      <c r="A401" s="14" t="s">
        <v>1567</v>
      </c>
      <c r="B401">
        <v>120.26000000000002</v>
      </c>
    </row>
    <row r="402" spans="1:2" x14ac:dyDescent="0.25">
      <c r="A402" s="14" t="s">
        <v>1452</v>
      </c>
      <c r="B402">
        <v>129.97999999999999</v>
      </c>
    </row>
    <row r="403" spans="1:2" x14ac:dyDescent="0.25">
      <c r="A403" s="14" t="s">
        <v>1475</v>
      </c>
      <c r="B403">
        <v>18.84</v>
      </c>
    </row>
    <row r="404" spans="1:2" x14ac:dyDescent="0.25">
      <c r="A404" s="14" t="s">
        <v>191</v>
      </c>
      <c r="B404">
        <v>6.12</v>
      </c>
    </row>
    <row r="405" spans="1:2" x14ac:dyDescent="0.25">
      <c r="A405" s="14" t="s">
        <v>2593</v>
      </c>
      <c r="B405">
        <v>539.91</v>
      </c>
    </row>
    <row r="406" spans="1:2" x14ac:dyDescent="0.25">
      <c r="A406" s="14" t="s">
        <v>1095</v>
      </c>
      <c r="B406">
        <v>677.58</v>
      </c>
    </row>
    <row r="407" spans="1:2" x14ac:dyDescent="0.25">
      <c r="A407" s="14" t="s">
        <v>781</v>
      </c>
      <c r="B407">
        <v>471.92</v>
      </c>
    </row>
    <row r="408" spans="1:2" x14ac:dyDescent="0.25">
      <c r="A408" s="14" t="s">
        <v>1979</v>
      </c>
      <c r="B408">
        <v>431.97600000000006</v>
      </c>
    </row>
    <row r="409" spans="1:2" x14ac:dyDescent="0.25">
      <c r="A409" s="14" t="s">
        <v>2249</v>
      </c>
      <c r="B409">
        <v>29.304000000000002</v>
      </c>
    </row>
    <row r="410" spans="1:2" x14ac:dyDescent="0.25">
      <c r="A410" s="14" t="s">
        <v>1481</v>
      </c>
      <c r="B410">
        <v>87.912000000000006</v>
      </c>
    </row>
    <row r="411" spans="1:2" x14ac:dyDescent="0.25">
      <c r="A411" s="14" t="s">
        <v>612</v>
      </c>
      <c r="B411">
        <v>27.799999999999997</v>
      </c>
    </row>
    <row r="412" spans="1:2" x14ac:dyDescent="0.25">
      <c r="A412" s="14" t="s">
        <v>344</v>
      </c>
      <c r="B412">
        <v>1.3440000000000001</v>
      </c>
    </row>
    <row r="413" spans="1:2" x14ac:dyDescent="0.25">
      <c r="A413" s="14" t="s">
        <v>140</v>
      </c>
      <c r="B413">
        <v>347.58</v>
      </c>
    </row>
    <row r="414" spans="1:2" x14ac:dyDescent="0.25">
      <c r="A414" s="14" t="s">
        <v>828</v>
      </c>
      <c r="B414">
        <v>62.048000000000002</v>
      </c>
    </row>
    <row r="415" spans="1:2" x14ac:dyDescent="0.25">
      <c r="A415" s="14" t="s">
        <v>88</v>
      </c>
      <c r="B415">
        <v>27.496000000000002</v>
      </c>
    </row>
    <row r="416" spans="1:2" x14ac:dyDescent="0.25">
      <c r="A416" s="14" t="s">
        <v>651</v>
      </c>
      <c r="B416">
        <v>8.5440000000000005</v>
      </c>
    </row>
    <row r="417" spans="1:2" x14ac:dyDescent="0.25">
      <c r="A417" s="14" t="s">
        <v>1726</v>
      </c>
      <c r="B417">
        <v>28.535999999999998</v>
      </c>
    </row>
    <row r="418" spans="1:2" x14ac:dyDescent="0.25">
      <c r="A418" s="14" t="s">
        <v>1435</v>
      </c>
      <c r="B418">
        <v>79.959999999999994</v>
      </c>
    </row>
    <row r="419" spans="1:2" x14ac:dyDescent="0.25">
      <c r="A419" s="14" t="s">
        <v>922</v>
      </c>
      <c r="B419">
        <v>1017.4939999999999</v>
      </c>
    </row>
    <row r="420" spans="1:2" x14ac:dyDescent="0.25">
      <c r="A420" s="14" t="s">
        <v>483</v>
      </c>
      <c r="B420">
        <v>159.98400000000001</v>
      </c>
    </row>
    <row r="421" spans="1:2" x14ac:dyDescent="0.25">
      <c r="A421" s="14" t="s">
        <v>2704</v>
      </c>
      <c r="B421">
        <v>23.99</v>
      </c>
    </row>
    <row r="422" spans="1:2" x14ac:dyDescent="0.25">
      <c r="A422" s="14" t="s">
        <v>866</v>
      </c>
      <c r="B422">
        <v>137.352</v>
      </c>
    </row>
    <row r="423" spans="1:2" x14ac:dyDescent="0.25">
      <c r="A423" s="14" t="s">
        <v>357</v>
      </c>
      <c r="B423">
        <v>221.16</v>
      </c>
    </row>
    <row r="424" spans="1:2" x14ac:dyDescent="0.25">
      <c r="A424" s="14" t="s">
        <v>1725</v>
      </c>
      <c r="B424">
        <v>33.36</v>
      </c>
    </row>
    <row r="425" spans="1:2" x14ac:dyDescent="0.25">
      <c r="A425" s="14" t="s">
        <v>170</v>
      </c>
      <c r="B425">
        <v>75.040000000000006</v>
      </c>
    </row>
    <row r="426" spans="1:2" x14ac:dyDescent="0.25">
      <c r="A426" s="14" t="s">
        <v>1654</v>
      </c>
      <c r="B426">
        <v>14.9</v>
      </c>
    </row>
    <row r="427" spans="1:2" x14ac:dyDescent="0.25">
      <c r="A427" s="14" t="s">
        <v>2735</v>
      </c>
      <c r="B427">
        <v>42.783999999999999</v>
      </c>
    </row>
    <row r="428" spans="1:2" x14ac:dyDescent="0.25">
      <c r="A428" s="14" t="s">
        <v>2229</v>
      </c>
      <c r="B428">
        <v>87.92</v>
      </c>
    </row>
    <row r="429" spans="1:2" x14ac:dyDescent="0.25">
      <c r="A429" s="14" t="s">
        <v>3171</v>
      </c>
      <c r="B429">
        <v>2.74</v>
      </c>
    </row>
    <row r="430" spans="1:2" x14ac:dyDescent="0.25">
      <c r="A430" s="14" t="s">
        <v>1276</v>
      </c>
      <c r="B430">
        <v>83.699999999999989</v>
      </c>
    </row>
    <row r="431" spans="1:2" x14ac:dyDescent="0.25">
      <c r="A431" s="14" t="s">
        <v>2717</v>
      </c>
      <c r="B431">
        <v>5.9840000000000009</v>
      </c>
    </row>
    <row r="432" spans="1:2" x14ac:dyDescent="0.25">
      <c r="A432" s="14" t="s">
        <v>2636</v>
      </c>
      <c r="B432">
        <v>512.93999999999994</v>
      </c>
    </row>
    <row r="433" spans="1:2" x14ac:dyDescent="0.25">
      <c r="A433" s="14" t="s">
        <v>339</v>
      </c>
      <c r="B433">
        <v>386.67999999999995</v>
      </c>
    </row>
    <row r="434" spans="1:2" x14ac:dyDescent="0.25">
      <c r="A434" s="14" t="s">
        <v>61</v>
      </c>
      <c r="B434">
        <v>795.48</v>
      </c>
    </row>
    <row r="435" spans="1:2" x14ac:dyDescent="0.25">
      <c r="A435" s="14" t="s">
        <v>2607</v>
      </c>
      <c r="B435">
        <v>46.51</v>
      </c>
    </row>
    <row r="436" spans="1:2" x14ac:dyDescent="0.25">
      <c r="A436" s="14" t="s">
        <v>980</v>
      </c>
      <c r="B436">
        <v>552.55999999999995</v>
      </c>
    </row>
    <row r="437" spans="1:2" x14ac:dyDescent="0.25">
      <c r="A437" s="14" t="s">
        <v>808</v>
      </c>
      <c r="B437">
        <v>99.372</v>
      </c>
    </row>
    <row r="438" spans="1:2" x14ac:dyDescent="0.25">
      <c r="A438" s="14" t="s">
        <v>2731</v>
      </c>
      <c r="B438">
        <v>89.768000000000001</v>
      </c>
    </row>
    <row r="439" spans="1:2" x14ac:dyDescent="0.25">
      <c r="A439" s="14" t="s">
        <v>1150</v>
      </c>
      <c r="B439">
        <v>383.29200000000003</v>
      </c>
    </row>
    <row r="440" spans="1:2" x14ac:dyDescent="0.25">
      <c r="A440" s="14" t="s">
        <v>2004</v>
      </c>
      <c r="B440">
        <v>466.15799999999996</v>
      </c>
    </row>
    <row r="441" spans="1:2" x14ac:dyDescent="0.25">
      <c r="A441" s="14" t="s">
        <v>2824</v>
      </c>
      <c r="B441">
        <v>3499.9300000000003</v>
      </c>
    </row>
    <row r="442" spans="1:2" x14ac:dyDescent="0.25">
      <c r="A442" s="14" t="s">
        <v>2578</v>
      </c>
      <c r="B442">
        <v>469.99</v>
      </c>
    </row>
    <row r="443" spans="1:2" x14ac:dyDescent="0.25">
      <c r="A443" s="14" t="s">
        <v>1884</v>
      </c>
      <c r="B443">
        <v>57.06</v>
      </c>
    </row>
    <row r="444" spans="1:2" x14ac:dyDescent="0.25">
      <c r="A444" s="14" t="s">
        <v>1104</v>
      </c>
      <c r="B444">
        <v>66.300000000000011</v>
      </c>
    </row>
    <row r="445" spans="1:2" x14ac:dyDescent="0.25">
      <c r="A445" s="14" t="s">
        <v>2550</v>
      </c>
      <c r="B445">
        <v>10.5</v>
      </c>
    </row>
    <row r="446" spans="1:2" x14ac:dyDescent="0.25">
      <c r="A446" s="14" t="s">
        <v>1021</v>
      </c>
      <c r="B446">
        <v>5.9399999999999995</v>
      </c>
    </row>
    <row r="447" spans="1:2" x14ac:dyDescent="0.25">
      <c r="A447" s="14" t="s">
        <v>1326</v>
      </c>
      <c r="B447">
        <v>69.456000000000003</v>
      </c>
    </row>
    <row r="448" spans="1:2" x14ac:dyDescent="0.25">
      <c r="A448" s="14" t="s">
        <v>2001</v>
      </c>
      <c r="B448">
        <v>257.56799999999998</v>
      </c>
    </row>
    <row r="449" spans="1:2" x14ac:dyDescent="0.25">
      <c r="A449" s="14" t="s">
        <v>780</v>
      </c>
      <c r="B449">
        <v>359.05799999999994</v>
      </c>
    </row>
    <row r="450" spans="1:2" x14ac:dyDescent="0.25">
      <c r="A450" s="14" t="s">
        <v>2213</v>
      </c>
      <c r="B450">
        <v>53.48</v>
      </c>
    </row>
    <row r="451" spans="1:2" x14ac:dyDescent="0.25">
      <c r="A451" s="14" t="s">
        <v>69</v>
      </c>
      <c r="B451">
        <v>49.616000000000007</v>
      </c>
    </row>
    <row r="452" spans="1:2" x14ac:dyDescent="0.25">
      <c r="A452" s="14" t="s">
        <v>3019</v>
      </c>
      <c r="B452">
        <v>14.62</v>
      </c>
    </row>
    <row r="453" spans="1:2" x14ac:dyDescent="0.25">
      <c r="A453" s="14" t="s">
        <v>2672</v>
      </c>
      <c r="B453">
        <v>354.90000000000003</v>
      </c>
    </row>
    <row r="454" spans="1:2" x14ac:dyDescent="0.25">
      <c r="A454" s="14" t="s">
        <v>315</v>
      </c>
      <c r="B454">
        <v>90.8</v>
      </c>
    </row>
    <row r="455" spans="1:2" x14ac:dyDescent="0.25">
      <c r="A455" s="14" t="s">
        <v>2419</v>
      </c>
      <c r="B455">
        <v>454.27200000000005</v>
      </c>
    </row>
    <row r="456" spans="1:2" x14ac:dyDescent="0.25">
      <c r="A456" s="14" t="s">
        <v>1356</v>
      </c>
      <c r="B456">
        <v>13.467999999999998</v>
      </c>
    </row>
    <row r="457" spans="1:2" x14ac:dyDescent="0.25">
      <c r="A457" s="14" t="s">
        <v>2155</v>
      </c>
      <c r="B457">
        <v>16.776000000000003</v>
      </c>
    </row>
    <row r="458" spans="1:2" x14ac:dyDescent="0.25">
      <c r="A458" s="14" t="s">
        <v>3070</v>
      </c>
      <c r="B458">
        <v>18.75</v>
      </c>
    </row>
    <row r="459" spans="1:2" x14ac:dyDescent="0.25">
      <c r="A459" s="14" t="s">
        <v>1067</v>
      </c>
      <c r="B459">
        <v>10.312000000000001</v>
      </c>
    </row>
    <row r="460" spans="1:2" x14ac:dyDescent="0.25">
      <c r="A460" s="14" t="s">
        <v>875</v>
      </c>
      <c r="B460">
        <v>143.96</v>
      </c>
    </row>
    <row r="461" spans="1:2" x14ac:dyDescent="0.25">
      <c r="A461" s="14" t="s">
        <v>2019</v>
      </c>
      <c r="B461">
        <v>108.92</v>
      </c>
    </row>
    <row r="462" spans="1:2" x14ac:dyDescent="0.25">
      <c r="A462" s="14" t="s">
        <v>840</v>
      </c>
      <c r="B462">
        <v>40.032000000000004</v>
      </c>
    </row>
    <row r="463" spans="1:2" x14ac:dyDescent="0.25">
      <c r="A463" s="14" t="s">
        <v>1427</v>
      </c>
      <c r="B463">
        <v>5.2320000000000002</v>
      </c>
    </row>
    <row r="464" spans="1:2" x14ac:dyDescent="0.25">
      <c r="A464" s="14" t="s">
        <v>2702</v>
      </c>
      <c r="B464">
        <v>129.30000000000001</v>
      </c>
    </row>
    <row r="465" spans="1:2" x14ac:dyDescent="0.25">
      <c r="A465" s="14" t="s">
        <v>1039</v>
      </c>
      <c r="B465">
        <v>126.08</v>
      </c>
    </row>
    <row r="466" spans="1:2" x14ac:dyDescent="0.25">
      <c r="A466" s="14" t="s">
        <v>3109</v>
      </c>
      <c r="B466">
        <v>41.240000000000009</v>
      </c>
    </row>
    <row r="467" spans="1:2" x14ac:dyDescent="0.25">
      <c r="A467" s="14" t="s">
        <v>304</v>
      </c>
      <c r="B467">
        <v>84.949999999999989</v>
      </c>
    </row>
    <row r="468" spans="1:2" x14ac:dyDescent="0.25">
      <c r="A468" s="14" t="s">
        <v>2916</v>
      </c>
      <c r="B468">
        <v>14.624000000000002</v>
      </c>
    </row>
    <row r="469" spans="1:2" x14ac:dyDescent="0.25">
      <c r="A469" s="14" t="s">
        <v>2337</v>
      </c>
      <c r="B469">
        <v>31.968000000000004</v>
      </c>
    </row>
    <row r="470" spans="1:2" x14ac:dyDescent="0.25">
      <c r="A470" s="14" t="s">
        <v>2966</v>
      </c>
      <c r="B470">
        <v>21.560000000000002</v>
      </c>
    </row>
    <row r="471" spans="1:2" x14ac:dyDescent="0.25">
      <c r="A471" s="14" t="s">
        <v>5929</v>
      </c>
      <c r="B471">
        <v>128</v>
      </c>
    </row>
    <row r="472" spans="1:2" x14ac:dyDescent="0.25">
      <c r="A472" s="14" t="s">
        <v>5927</v>
      </c>
      <c r="B472">
        <v>60.69</v>
      </c>
    </row>
    <row r="473" spans="1:2" x14ac:dyDescent="0.25">
      <c r="A473" s="14" t="s">
        <v>5925</v>
      </c>
      <c r="B473">
        <v>21.36</v>
      </c>
    </row>
    <row r="474" spans="1:2" x14ac:dyDescent="0.25">
      <c r="A474" s="14" t="s">
        <v>5926</v>
      </c>
      <c r="B474">
        <v>6.9760000000000009</v>
      </c>
    </row>
    <row r="475" spans="1:2" x14ac:dyDescent="0.25">
      <c r="A475" s="14" t="s">
        <v>104</v>
      </c>
      <c r="B475">
        <v>73.12</v>
      </c>
    </row>
    <row r="476" spans="1:2" x14ac:dyDescent="0.25">
      <c r="A476" s="14" t="s">
        <v>5923</v>
      </c>
      <c r="B476">
        <v>16.02</v>
      </c>
    </row>
    <row r="477" spans="1:2" x14ac:dyDescent="0.25">
      <c r="A477" s="14" t="s">
        <v>3164</v>
      </c>
      <c r="B477">
        <v>532.72</v>
      </c>
    </row>
    <row r="478" spans="1:2" x14ac:dyDescent="0.25">
      <c r="A478" s="14" t="s">
        <v>2581</v>
      </c>
      <c r="B478">
        <v>15.84</v>
      </c>
    </row>
    <row r="479" spans="1:2" x14ac:dyDescent="0.25">
      <c r="A479" s="14" t="s">
        <v>531</v>
      </c>
      <c r="B479">
        <v>21.364000000000004</v>
      </c>
    </row>
    <row r="480" spans="1:2" x14ac:dyDescent="0.25">
      <c r="A480" s="14" t="s">
        <v>1314</v>
      </c>
      <c r="B480">
        <v>27.12</v>
      </c>
    </row>
    <row r="481" spans="1:2" x14ac:dyDescent="0.25">
      <c r="A481" s="14" t="s">
        <v>2750</v>
      </c>
      <c r="B481">
        <v>13.020000000000001</v>
      </c>
    </row>
    <row r="482" spans="1:2" x14ac:dyDescent="0.25">
      <c r="A482" s="14" t="s">
        <v>2231</v>
      </c>
      <c r="B482">
        <v>1279.9680000000001</v>
      </c>
    </row>
    <row r="483" spans="1:2" x14ac:dyDescent="0.25">
      <c r="A483" s="14" t="s">
        <v>859</v>
      </c>
      <c r="B483">
        <v>91.96</v>
      </c>
    </row>
    <row r="484" spans="1:2" x14ac:dyDescent="0.25">
      <c r="A484" s="14" t="s">
        <v>2997</v>
      </c>
      <c r="B484">
        <v>46.53</v>
      </c>
    </row>
    <row r="485" spans="1:2" x14ac:dyDescent="0.25">
      <c r="A485" s="14" t="s">
        <v>3031</v>
      </c>
      <c r="B485">
        <v>101.46000000000001</v>
      </c>
    </row>
    <row r="486" spans="1:2" x14ac:dyDescent="0.25">
      <c r="A486" s="14" t="s">
        <v>2484</v>
      </c>
      <c r="B486">
        <v>2492.598</v>
      </c>
    </row>
    <row r="487" spans="1:2" x14ac:dyDescent="0.25">
      <c r="A487" s="14" t="s">
        <v>647</v>
      </c>
      <c r="B487">
        <v>16.272000000000002</v>
      </c>
    </row>
    <row r="488" spans="1:2" x14ac:dyDescent="0.25">
      <c r="A488" s="14" t="s">
        <v>803</v>
      </c>
      <c r="B488">
        <v>83.92</v>
      </c>
    </row>
    <row r="489" spans="1:2" x14ac:dyDescent="0.25">
      <c r="A489" s="14" t="s">
        <v>754</v>
      </c>
      <c r="B489">
        <v>676.55</v>
      </c>
    </row>
    <row r="490" spans="1:2" x14ac:dyDescent="0.25">
      <c r="A490" s="14" t="s">
        <v>711</v>
      </c>
      <c r="B490">
        <v>29.78</v>
      </c>
    </row>
    <row r="491" spans="1:2" x14ac:dyDescent="0.25">
      <c r="A491" s="14" t="s">
        <v>2501</v>
      </c>
      <c r="B491">
        <v>262.8</v>
      </c>
    </row>
    <row r="492" spans="1:2" x14ac:dyDescent="0.25">
      <c r="A492" s="14" t="s">
        <v>467</v>
      </c>
      <c r="B492">
        <v>9.870000000000001</v>
      </c>
    </row>
    <row r="493" spans="1:2" x14ac:dyDescent="0.25">
      <c r="A493" s="14" t="s">
        <v>760</v>
      </c>
      <c r="B493">
        <v>146.352</v>
      </c>
    </row>
    <row r="494" spans="1:2" x14ac:dyDescent="0.25">
      <c r="A494" s="14" t="s">
        <v>2461</v>
      </c>
      <c r="B494">
        <v>11.94</v>
      </c>
    </row>
    <row r="495" spans="1:2" x14ac:dyDescent="0.25">
      <c r="A495" s="14" t="s">
        <v>1919</v>
      </c>
      <c r="B495">
        <v>83.976000000000013</v>
      </c>
    </row>
    <row r="496" spans="1:2" x14ac:dyDescent="0.25">
      <c r="A496" s="14" t="s">
        <v>1678</v>
      </c>
      <c r="B496">
        <v>41.720000000000006</v>
      </c>
    </row>
    <row r="497" spans="1:2" x14ac:dyDescent="0.25">
      <c r="A497" s="14" t="s">
        <v>473</v>
      </c>
      <c r="B497">
        <v>27.816000000000003</v>
      </c>
    </row>
    <row r="498" spans="1:2" x14ac:dyDescent="0.25">
      <c r="A498" s="14" t="s">
        <v>2366</v>
      </c>
      <c r="B498">
        <v>64.372</v>
      </c>
    </row>
    <row r="499" spans="1:2" x14ac:dyDescent="0.25">
      <c r="A499" s="14" t="s">
        <v>3240</v>
      </c>
      <c r="B499">
        <v>44.736000000000004</v>
      </c>
    </row>
    <row r="500" spans="1:2" x14ac:dyDescent="0.25">
      <c r="A500" s="14" t="s">
        <v>2854</v>
      </c>
      <c r="B500">
        <v>671.93</v>
      </c>
    </row>
    <row r="501" spans="1:2" x14ac:dyDescent="0.25">
      <c r="A501" s="14" t="s">
        <v>637</v>
      </c>
      <c r="B501">
        <v>238</v>
      </c>
    </row>
    <row r="502" spans="1:2" x14ac:dyDescent="0.25">
      <c r="A502" s="14" t="s">
        <v>179</v>
      </c>
      <c r="B502">
        <v>23.436</v>
      </c>
    </row>
    <row r="503" spans="1:2" x14ac:dyDescent="0.25">
      <c r="A503" s="14" t="s">
        <v>2402</v>
      </c>
      <c r="B503">
        <v>71.97</v>
      </c>
    </row>
    <row r="504" spans="1:2" x14ac:dyDescent="0.25">
      <c r="A504" s="14" t="s">
        <v>214</v>
      </c>
      <c r="B504">
        <v>28.28</v>
      </c>
    </row>
    <row r="505" spans="1:2" x14ac:dyDescent="0.25">
      <c r="A505" s="14" t="s">
        <v>1224</v>
      </c>
      <c r="B505">
        <v>98.376000000000005</v>
      </c>
    </row>
    <row r="506" spans="1:2" x14ac:dyDescent="0.25">
      <c r="A506" s="14" t="s">
        <v>2420</v>
      </c>
      <c r="B506">
        <v>51.85</v>
      </c>
    </row>
    <row r="507" spans="1:2" x14ac:dyDescent="0.25">
      <c r="A507" s="14" t="s">
        <v>2651</v>
      </c>
      <c r="B507">
        <v>53.4</v>
      </c>
    </row>
    <row r="508" spans="1:2" x14ac:dyDescent="0.25">
      <c r="A508" s="14" t="s">
        <v>2723</v>
      </c>
      <c r="B508">
        <v>49.847999999999999</v>
      </c>
    </row>
    <row r="509" spans="1:2" x14ac:dyDescent="0.25">
      <c r="A509" s="14" t="s">
        <v>1480</v>
      </c>
      <c r="B509">
        <v>17.04</v>
      </c>
    </row>
    <row r="510" spans="1:2" x14ac:dyDescent="0.25">
      <c r="A510" s="14" t="s">
        <v>1303</v>
      </c>
      <c r="B510">
        <v>69.28</v>
      </c>
    </row>
    <row r="511" spans="1:2" x14ac:dyDescent="0.25">
      <c r="A511" s="14" t="s">
        <v>1103</v>
      </c>
      <c r="B511">
        <v>99.522000000000006</v>
      </c>
    </row>
    <row r="512" spans="1:2" x14ac:dyDescent="0.25">
      <c r="A512" s="14" t="s">
        <v>2831</v>
      </c>
      <c r="B512">
        <v>122.94</v>
      </c>
    </row>
    <row r="513" spans="1:2" x14ac:dyDescent="0.25">
      <c r="A513" s="14" t="s">
        <v>2243</v>
      </c>
      <c r="B513">
        <v>431.94</v>
      </c>
    </row>
    <row r="514" spans="1:2" x14ac:dyDescent="0.25">
      <c r="A514" s="14" t="s">
        <v>2910</v>
      </c>
      <c r="B514">
        <v>40.14</v>
      </c>
    </row>
    <row r="515" spans="1:2" x14ac:dyDescent="0.25">
      <c r="A515" s="14" t="s">
        <v>1550</v>
      </c>
      <c r="B515">
        <v>453.57600000000002</v>
      </c>
    </row>
    <row r="516" spans="1:2" x14ac:dyDescent="0.25">
      <c r="A516" s="14" t="s">
        <v>1828</v>
      </c>
      <c r="B516">
        <v>11.34</v>
      </c>
    </row>
    <row r="517" spans="1:2" x14ac:dyDescent="0.25">
      <c r="A517" s="14" t="s">
        <v>949</v>
      </c>
      <c r="B517">
        <v>212.64</v>
      </c>
    </row>
    <row r="518" spans="1:2" x14ac:dyDescent="0.25">
      <c r="A518" s="14" t="s">
        <v>2629</v>
      </c>
      <c r="B518">
        <v>321.83600000000001</v>
      </c>
    </row>
    <row r="519" spans="1:2" x14ac:dyDescent="0.25">
      <c r="A519" s="14" t="s">
        <v>2964</v>
      </c>
      <c r="B519">
        <v>288.24</v>
      </c>
    </row>
    <row r="520" spans="1:2" x14ac:dyDescent="0.25">
      <c r="A520" s="14" t="s">
        <v>734</v>
      </c>
      <c r="B520">
        <v>91.055999999999997</v>
      </c>
    </row>
    <row r="521" spans="1:2" x14ac:dyDescent="0.25">
      <c r="A521" s="14" t="s">
        <v>1354</v>
      </c>
      <c r="B521">
        <v>221.92</v>
      </c>
    </row>
    <row r="522" spans="1:2" x14ac:dyDescent="0.25">
      <c r="A522" s="14" t="s">
        <v>292</v>
      </c>
      <c r="B522">
        <v>131.904</v>
      </c>
    </row>
    <row r="523" spans="1:2" x14ac:dyDescent="0.25">
      <c r="A523" s="14" t="s">
        <v>2063</v>
      </c>
      <c r="B523">
        <v>97.82</v>
      </c>
    </row>
    <row r="524" spans="1:2" x14ac:dyDescent="0.25">
      <c r="A524" s="14" t="s">
        <v>1590</v>
      </c>
      <c r="B524">
        <v>286.93</v>
      </c>
    </row>
    <row r="525" spans="1:2" x14ac:dyDescent="0.25">
      <c r="A525" s="14" t="s">
        <v>1453</v>
      </c>
      <c r="B525">
        <v>10.368000000000002</v>
      </c>
    </row>
    <row r="526" spans="1:2" x14ac:dyDescent="0.25">
      <c r="A526" s="14" t="s">
        <v>3077</v>
      </c>
      <c r="B526">
        <v>20.04</v>
      </c>
    </row>
    <row r="527" spans="1:2" x14ac:dyDescent="0.25">
      <c r="A527" s="14" t="s">
        <v>2096</v>
      </c>
      <c r="B527">
        <v>24.900000000000002</v>
      </c>
    </row>
    <row r="528" spans="1:2" x14ac:dyDescent="0.25">
      <c r="A528" s="14" t="s">
        <v>1517</v>
      </c>
      <c r="B528">
        <v>10.272000000000002</v>
      </c>
    </row>
    <row r="529" spans="1:2" x14ac:dyDescent="0.25">
      <c r="A529" s="14" t="s">
        <v>1943</v>
      </c>
      <c r="B529">
        <v>126.624</v>
      </c>
    </row>
    <row r="530" spans="1:2" x14ac:dyDescent="0.25">
      <c r="A530" s="14" t="s">
        <v>1672</v>
      </c>
      <c r="B530">
        <v>110.96</v>
      </c>
    </row>
    <row r="531" spans="1:2" x14ac:dyDescent="0.25">
      <c r="A531" s="14" t="s">
        <v>2883</v>
      </c>
      <c r="B531">
        <v>274.06400000000002</v>
      </c>
    </row>
    <row r="532" spans="1:2" x14ac:dyDescent="0.25">
      <c r="A532" s="14" t="s">
        <v>535</v>
      </c>
      <c r="B532">
        <v>155.04</v>
      </c>
    </row>
    <row r="533" spans="1:2" x14ac:dyDescent="0.25">
      <c r="A533" s="14" t="s">
        <v>1876</v>
      </c>
      <c r="B533">
        <v>188.554</v>
      </c>
    </row>
    <row r="534" spans="1:2" x14ac:dyDescent="0.25">
      <c r="A534" s="14" t="s">
        <v>2284</v>
      </c>
      <c r="B534">
        <v>34.86</v>
      </c>
    </row>
    <row r="535" spans="1:2" x14ac:dyDescent="0.25">
      <c r="A535" s="14" t="s">
        <v>462</v>
      </c>
      <c r="B535">
        <v>17.940000000000001</v>
      </c>
    </row>
    <row r="536" spans="1:2" x14ac:dyDescent="0.25">
      <c r="A536" s="14" t="s">
        <v>153</v>
      </c>
      <c r="B536">
        <v>89.567999999999998</v>
      </c>
    </row>
    <row r="537" spans="1:2" x14ac:dyDescent="0.25">
      <c r="A537" s="14" t="s">
        <v>2894</v>
      </c>
      <c r="B537">
        <v>166.44</v>
      </c>
    </row>
    <row r="538" spans="1:2" x14ac:dyDescent="0.25">
      <c r="A538" s="14" t="s">
        <v>378</v>
      </c>
      <c r="B538">
        <v>21.376000000000001</v>
      </c>
    </row>
    <row r="539" spans="1:2" x14ac:dyDescent="0.25">
      <c r="A539" s="14" t="s">
        <v>3245</v>
      </c>
      <c r="B539">
        <v>148.70400000000001</v>
      </c>
    </row>
    <row r="540" spans="1:2" x14ac:dyDescent="0.25">
      <c r="A540" s="14" t="s">
        <v>2978</v>
      </c>
      <c r="B540">
        <v>6.8480000000000008</v>
      </c>
    </row>
    <row r="541" spans="1:2" x14ac:dyDescent="0.25">
      <c r="A541" s="14" t="s">
        <v>46</v>
      </c>
      <c r="B541">
        <v>12.96</v>
      </c>
    </row>
    <row r="542" spans="1:2" x14ac:dyDescent="0.25">
      <c r="A542" s="14" t="s">
        <v>3041</v>
      </c>
      <c r="B542">
        <v>5.78</v>
      </c>
    </row>
    <row r="543" spans="1:2" x14ac:dyDescent="0.25">
      <c r="A543" s="14" t="s">
        <v>1597</v>
      </c>
      <c r="B543">
        <v>8.4480000000000004</v>
      </c>
    </row>
    <row r="544" spans="1:2" x14ac:dyDescent="0.25">
      <c r="A544" s="14" t="s">
        <v>686</v>
      </c>
      <c r="B544">
        <v>365.44</v>
      </c>
    </row>
    <row r="545" spans="1:2" x14ac:dyDescent="0.25">
      <c r="A545" s="14" t="s">
        <v>3043</v>
      </c>
      <c r="B545">
        <v>5.1840000000000011</v>
      </c>
    </row>
    <row r="546" spans="1:2" x14ac:dyDescent="0.25">
      <c r="A546" s="14" t="s">
        <v>1054</v>
      </c>
      <c r="B546">
        <v>15.552000000000003</v>
      </c>
    </row>
    <row r="547" spans="1:2" x14ac:dyDescent="0.25">
      <c r="A547" s="14" t="s">
        <v>2073</v>
      </c>
      <c r="B547">
        <v>26.72</v>
      </c>
    </row>
    <row r="548" spans="1:2" x14ac:dyDescent="0.25">
      <c r="A548" s="14" t="s">
        <v>2783</v>
      </c>
      <c r="B548">
        <v>3.4240000000000004</v>
      </c>
    </row>
    <row r="549" spans="1:2" x14ac:dyDescent="0.25">
      <c r="A549" s="14" t="s">
        <v>1995</v>
      </c>
      <c r="B549">
        <v>10.56</v>
      </c>
    </row>
    <row r="550" spans="1:2" x14ac:dyDescent="0.25">
      <c r="A550" s="14" t="s">
        <v>2228</v>
      </c>
      <c r="B550">
        <v>11.96</v>
      </c>
    </row>
    <row r="551" spans="1:2" x14ac:dyDescent="0.25">
      <c r="A551" s="14" t="s">
        <v>3250</v>
      </c>
      <c r="B551">
        <v>12.96</v>
      </c>
    </row>
    <row r="552" spans="1:2" x14ac:dyDescent="0.25">
      <c r="A552" s="14" t="s">
        <v>704</v>
      </c>
      <c r="B552">
        <v>53.44</v>
      </c>
    </row>
    <row r="553" spans="1:2" x14ac:dyDescent="0.25">
      <c r="A553" s="14" t="s">
        <v>2953</v>
      </c>
      <c r="B553">
        <v>14.940000000000001</v>
      </c>
    </row>
    <row r="554" spans="1:2" x14ac:dyDescent="0.25">
      <c r="A554" s="14" t="s">
        <v>2815</v>
      </c>
      <c r="B554">
        <v>25.68</v>
      </c>
    </row>
    <row r="555" spans="1:2" x14ac:dyDescent="0.25">
      <c r="A555" s="14" t="s">
        <v>3014</v>
      </c>
      <c r="B555">
        <v>45.68</v>
      </c>
    </row>
    <row r="556" spans="1:2" x14ac:dyDescent="0.25">
      <c r="A556" s="14" t="s">
        <v>999</v>
      </c>
      <c r="B556">
        <v>5.98</v>
      </c>
    </row>
    <row r="557" spans="1:2" x14ac:dyDescent="0.25">
      <c r="A557" s="14" t="s">
        <v>1982</v>
      </c>
      <c r="B557">
        <v>136.31200000000001</v>
      </c>
    </row>
    <row r="558" spans="1:2" x14ac:dyDescent="0.25">
      <c r="A558" s="14" t="s">
        <v>2131</v>
      </c>
      <c r="B558">
        <v>33.696000000000005</v>
      </c>
    </row>
    <row r="559" spans="1:2" x14ac:dyDescent="0.25">
      <c r="A559" s="14" t="s">
        <v>1072</v>
      </c>
      <c r="B559">
        <v>19.440000000000001</v>
      </c>
    </row>
    <row r="560" spans="1:2" x14ac:dyDescent="0.25">
      <c r="A560" s="14" t="s">
        <v>2939</v>
      </c>
      <c r="B560">
        <v>15.552000000000003</v>
      </c>
    </row>
    <row r="561" spans="1:2" x14ac:dyDescent="0.25">
      <c r="A561" s="14" t="s">
        <v>1467</v>
      </c>
      <c r="B561">
        <v>51.84</v>
      </c>
    </row>
    <row r="562" spans="1:2" x14ac:dyDescent="0.25">
      <c r="A562" s="14" t="s">
        <v>2369</v>
      </c>
      <c r="B562">
        <v>6.48</v>
      </c>
    </row>
    <row r="563" spans="1:2" x14ac:dyDescent="0.25">
      <c r="A563" s="14" t="s">
        <v>3121</v>
      </c>
      <c r="B563">
        <v>12.96</v>
      </c>
    </row>
    <row r="564" spans="1:2" x14ac:dyDescent="0.25">
      <c r="A564" s="14" t="s">
        <v>2338</v>
      </c>
      <c r="B564">
        <v>19.440000000000001</v>
      </c>
    </row>
    <row r="565" spans="1:2" x14ac:dyDescent="0.25">
      <c r="A565" s="14" t="s">
        <v>2323</v>
      </c>
      <c r="B565">
        <v>20.736000000000004</v>
      </c>
    </row>
    <row r="566" spans="1:2" x14ac:dyDescent="0.25">
      <c r="A566" s="14" t="s">
        <v>3247</v>
      </c>
      <c r="B566">
        <v>45.36</v>
      </c>
    </row>
    <row r="567" spans="1:2" x14ac:dyDescent="0.25">
      <c r="A567" s="14" t="s">
        <v>1380</v>
      </c>
      <c r="B567">
        <v>129.184</v>
      </c>
    </row>
    <row r="568" spans="1:2" x14ac:dyDescent="0.25">
      <c r="A568" s="14" t="s">
        <v>2255</v>
      </c>
      <c r="B568">
        <v>14.111999999999997</v>
      </c>
    </row>
    <row r="569" spans="1:2" x14ac:dyDescent="0.25">
      <c r="A569" s="14" t="s">
        <v>549</v>
      </c>
      <c r="B569">
        <v>19.456000000000003</v>
      </c>
    </row>
    <row r="570" spans="1:2" x14ac:dyDescent="0.25">
      <c r="A570" s="14" t="s">
        <v>10943</v>
      </c>
      <c r="B570">
        <v>205005.48879999982</v>
      </c>
    </row>
  </sheetData>
  <dataConsolidate>
    <dataRefs count="2">
      <dataRef ref="D2:E11" sheet="Section 11"/>
      <dataRef name="$D$15:$E$23,$D$3:$E$11,$D$26:$E$35"/>
    </dataRefs>
  </dataConsolid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BBD48-2E4F-434B-8EAF-0A8692D82BB3}">
  <sheetPr codeName="Sheet5"/>
  <dimension ref="A1:O21"/>
  <sheetViews>
    <sheetView topLeftCell="N1" workbookViewId="0">
      <selection activeCell="O12" sqref="O12"/>
    </sheetView>
  </sheetViews>
  <sheetFormatPr defaultRowHeight="15.75" x14ac:dyDescent="0.25"/>
  <cols>
    <col min="1" max="1" width="78.625" bestFit="1" customWidth="1"/>
    <col min="3" max="3" width="71.25" bestFit="1" customWidth="1"/>
    <col min="5" max="5" width="92" bestFit="1" customWidth="1"/>
    <col min="7" max="7" width="77" bestFit="1" customWidth="1"/>
    <col min="9" max="9" width="74.25" bestFit="1" customWidth="1"/>
    <col min="11" max="11" width="86" bestFit="1" customWidth="1"/>
    <col min="13" max="13" width="78.625" bestFit="1" customWidth="1"/>
    <col min="15" max="15" width="127.125" bestFit="1" customWidth="1"/>
  </cols>
  <sheetData>
    <row r="1" spans="1:15" x14ac:dyDescent="0.25">
      <c r="A1" t="s">
        <v>11043</v>
      </c>
      <c r="C1" t="s">
        <v>11048</v>
      </c>
      <c r="E1" t="s">
        <v>11049</v>
      </c>
      <c r="G1" t="s">
        <v>11050</v>
      </c>
      <c r="I1" t="s">
        <v>11051</v>
      </c>
      <c r="K1" t="s">
        <v>11048</v>
      </c>
      <c r="M1" t="s">
        <v>11051</v>
      </c>
    </row>
    <row r="2" spans="1:15" x14ac:dyDescent="0.25">
      <c r="A2" t="s">
        <v>11430</v>
      </c>
      <c r="C2" t="s">
        <v>11431</v>
      </c>
      <c r="E2" t="s">
        <v>11442</v>
      </c>
      <c r="G2" t="s">
        <v>11455</v>
      </c>
      <c r="I2" t="s">
        <v>11456</v>
      </c>
      <c r="K2" t="s">
        <v>11477</v>
      </c>
      <c r="M2" t="s">
        <v>11486</v>
      </c>
      <c r="O2" t="s">
        <v>11494</v>
      </c>
    </row>
    <row r="3" spans="1:15" x14ac:dyDescent="0.25">
      <c r="A3" t="s">
        <v>11415</v>
      </c>
      <c r="C3" t="s">
        <v>11421</v>
      </c>
      <c r="E3" t="s">
        <v>11433</v>
      </c>
      <c r="G3" t="s">
        <v>11443</v>
      </c>
      <c r="I3" t="s">
        <v>11457</v>
      </c>
      <c r="K3" t="s">
        <v>11472</v>
      </c>
      <c r="M3" t="s">
        <v>11478</v>
      </c>
      <c r="O3" t="s">
        <v>11487</v>
      </c>
    </row>
    <row r="4" spans="1:15" x14ac:dyDescent="0.25">
      <c r="A4" t="s">
        <v>11416</v>
      </c>
      <c r="C4" t="s">
        <v>11422</v>
      </c>
      <c r="E4" t="s">
        <v>11434</v>
      </c>
      <c r="G4" t="s">
        <v>11444</v>
      </c>
      <c r="I4" t="s">
        <v>11458</v>
      </c>
      <c r="K4" t="s">
        <v>11473</v>
      </c>
      <c r="M4" t="s">
        <v>11479</v>
      </c>
      <c r="O4" t="s">
        <v>11488</v>
      </c>
    </row>
    <row r="5" spans="1:15" x14ac:dyDescent="0.25">
      <c r="A5" t="s">
        <v>11417</v>
      </c>
      <c r="C5" t="s">
        <v>11423</v>
      </c>
      <c r="E5" t="s">
        <v>11435</v>
      </c>
      <c r="G5" t="s">
        <v>11445</v>
      </c>
      <c r="I5" t="s">
        <v>11459</v>
      </c>
      <c r="K5" t="s">
        <v>11474</v>
      </c>
      <c r="M5" t="s">
        <v>11480</v>
      </c>
      <c r="O5" t="s">
        <v>11489</v>
      </c>
    </row>
    <row r="6" spans="1:15" x14ac:dyDescent="0.25">
      <c r="A6" t="s">
        <v>11418</v>
      </c>
      <c r="C6" t="s">
        <v>11424</v>
      </c>
      <c r="E6" t="s">
        <v>11436</v>
      </c>
      <c r="G6" t="s">
        <v>11446</v>
      </c>
      <c r="I6" t="s">
        <v>11460</v>
      </c>
      <c r="K6" t="s">
        <v>11475</v>
      </c>
      <c r="M6" t="s">
        <v>11481</v>
      </c>
      <c r="O6" t="s">
        <v>11490</v>
      </c>
    </row>
    <row r="7" spans="1:15" x14ac:dyDescent="0.25">
      <c r="A7" t="s">
        <v>11419</v>
      </c>
      <c r="C7" t="s">
        <v>11425</v>
      </c>
      <c r="E7" t="s">
        <v>11437</v>
      </c>
      <c r="G7" t="s">
        <v>11447</v>
      </c>
      <c r="I7" t="s">
        <v>11461</v>
      </c>
      <c r="K7" t="s">
        <v>11476</v>
      </c>
      <c r="M7" t="s">
        <v>11482</v>
      </c>
      <c r="O7" t="s">
        <v>11491</v>
      </c>
    </row>
    <row r="8" spans="1:15" x14ac:dyDescent="0.25">
      <c r="A8" t="s">
        <v>11420</v>
      </c>
      <c r="G8" t="s">
        <v>11448</v>
      </c>
      <c r="I8" t="s">
        <v>11462</v>
      </c>
      <c r="M8" t="s">
        <v>11483</v>
      </c>
      <c r="O8" t="s">
        <v>11492</v>
      </c>
    </row>
    <row r="9" spans="1:15" x14ac:dyDescent="0.25">
      <c r="C9" t="s">
        <v>11432</v>
      </c>
      <c r="M9" t="s">
        <v>11484</v>
      </c>
      <c r="O9" t="s">
        <v>11493</v>
      </c>
    </row>
    <row r="10" spans="1:15" x14ac:dyDescent="0.25">
      <c r="C10" t="s">
        <v>11426</v>
      </c>
      <c r="E10" t="s">
        <v>11438</v>
      </c>
      <c r="M10" t="s">
        <v>11485</v>
      </c>
    </row>
    <row r="11" spans="1:15" x14ac:dyDescent="0.25">
      <c r="C11" t="s">
        <v>11427</v>
      </c>
      <c r="E11" t="s">
        <v>11439</v>
      </c>
      <c r="G11" t="s">
        <v>11449</v>
      </c>
      <c r="I11" t="s">
        <v>11463</v>
      </c>
    </row>
    <row r="12" spans="1:15" x14ac:dyDescent="0.25">
      <c r="C12" t="s">
        <v>11428</v>
      </c>
      <c r="E12" t="s">
        <v>11440</v>
      </c>
      <c r="G12" t="s">
        <v>11450</v>
      </c>
      <c r="I12" t="s">
        <v>11464</v>
      </c>
    </row>
    <row r="13" spans="1:15" x14ac:dyDescent="0.25">
      <c r="C13" t="s">
        <v>11429</v>
      </c>
      <c r="E13" t="s">
        <v>11441</v>
      </c>
      <c r="G13" t="s">
        <v>11451</v>
      </c>
      <c r="I13" t="s">
        <v>11465</v>
      </c>
    </row>
    <row r="14" spans="1:15" x14ac:dyDescent="0.25">
      <c r="G14" t="s">
        <v>11452</v>
      </c>
      <c r="I14" t="s">
        <v>11466</v>
      </c>
    </row>
    <row r="15" spans="1:15" x14ac:dyDescent="0.25">
      <c r="G15" t="s">
        <v>11453</v>
      </c>
      <c r="I15" t="s">
        <v>11467</v>
      </c>
    </row>
    <row r="16" spans="1:15" x14ac:dyDescent="0.25">
      <c r="G16" t="s">
        <v>11454</v>
      </c>
    </row>
    <row r="18" spans="9:9" x14ac:dyDescent="0.25">
      <c r="I18" t="s">
        <v>11468</v>
      </c>
    </row>
    <row r="19" spans="9:9" x14ac:dyDescent="0.25">
      <c r="I19" t="s">
        <v>11469</v>
      </c>
    </row>
    <row r="20" spans="9:9" x14ac:dyDescent="0.25">
      <c r="I20" t="s">
        <v>11470</v>
      </c>
    </row>
    <row r="21" spans="9:9" x14ac:dyDescent="0.25">
      <c r="I21" t="s">
        <v>11471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3678C-B27E-4875-961A-28B9274495E9}">
  <sheetPr codeName="Sheet14"/>
  <dimension ref="A1:B297"/>
  <sheetViews>
    <sheetView workbookViewId="0">
      <selection activeCell="F10" sqref="F10"/>
    </sheetView>
  </sheetViews>
  <sheetFormatPr defaultColWidth="11" defaultRowHeight="15.75" x14ac:dyDescent="0.25"/>
  <cols>
    <col min="2" max="2" width="14.5" bestFit="1" customWidth="1"/>
  </cols>
  <sheetData>
    <row r="1" spans="1:2" x14ac:dyDescent="0.25">
      <c r="A1" t="s">
        <v>3226</v>
      </c>
      <c r="B1" t="s">
        <v>3225</v>
      </c>
    </row>
    <row r="2" spans="1:2" x14ac:dyDescent="0.25">
      <c r="A2" t="s">
        <v>3227</v>
      </c>
      <c r="B2" t="s">
        <v>10419</v>
      </c>
    </row>
    <row r="3" spans="1:2" x14ac:dyDescent="0.25">
      <c r="A3" t="s">
        <v>3227</v>
      </c>
      <c r="B3" t="s">
        <v>10160</v>
      </c>
    </row>
    <row r="4" spans="1:2" x14ac:dyDescent="0.25">
      <c r="A4" t="s">
        <v>3227</v>
      </c>
      <c r="B4" t="s">
        <v>6349</v>
      </c>
    </row>
    <row r="5" spans="1:2" x14ac:dyDescent="0.25">
      <c r="A5" t="s">
        <v>3227</v>
      </c>
      <c r="B5" t="s">
        <v>7263</v>
      </c>
    </row>
    <row r="6" spans="1:2" x14ac:dyDescent="0.25">
      <c r="A6" t="s">
        <v>3227</v>
      </c>
      <c r="B6" t="s">
        <v>9920</v>
      </c>
    </row>
    <row r="7" spans="1:2" x14ac:dyDescent="0.25">
      <c r="A7" t="s">
        <v>3227</v>
      </c>
      <c r="B7" t="s">
        <v>6333</v>
      </c>
    </row>
    <row r="8" spans="1:2" x14ac:dyDescent="0.25">
      <c r="A8" t="s">
        <v>3227</v>
      </c>
      <c r="B8" t="s">
        <v>10589</v>
      </c>
    </row>
    <row r="9" spans="1:2" x14ac:dyDescent="0.25">
      <c r="A9" t="s">
        <v>3227</v>
      </c>
      <c r="B9" t="s">
        <v>8811</v>
      </c>
    </row>
    <row r="10" spans="1:2" x14ac:dyDescent="0.25">
      <c r="A10" t="s">
        <v>3227</v>
      </c>
      <c r="B10" t="s">
        <v>9759</v>
      </c>
    </row>
    <row r="11" spans="1:2" x14ac:dyDescent="0.25">
      <c r="A11" t="s">
        <v>3227</v>
      </c>
      <c r="B11" t="s">
        <v>6497</v>
      </c>
    </row>
    <row r="12" spans="1:2" x14ac:dyDescent="0.25">
      <c r="A12" t="s">
        <v>3227</v>
      </c>
      <c r="B12" t="s">
        <v>10273</v>
      </c>
    </row>
    <row r="13" spans="1:2" x14ac:dyDescent="0.25">
      <c r="A13" t="s">
        <v>3227</v>
      </c>
      <c r="B13" t="s">
        <v>6773</v>
      </c>
    </row>
    <row r="14" spans="1:2" x14ac:dyDescent="0.25">
      <c r="A14" t="s">
        <v>3227</v>
      </c>
      <c r="B14" t="s">
        <v>10743</v>
      </c>
    </row>
    <row r="15" spans="1:2" x14ac:dyDescent="0.25">
      <c r="A15" t="s">
        <v>3227</v>
      </c>
      <c r="B15" t="s">
        <v>7947</v>
      </c>
    </row>
    <row r="16" spans="1:2" x14ac:dyDescent="0.25">
      <c r="A16" t="s">
        <v>3227</v>
      </c>
      <c r="B16" t="s">
        <v>9751</v>
      </c>
    </row>
    <row r="17" spans="1:2" x14ac:dyDescent="0.25">
      <c r="A17" t="s">
        <v>3227</v>
      </c>
      <c r="B17" t="s">
        <v>7355</v>
      </c>
    </row>
    <row r="18" spans="1:2" x14ac:dyDescent="0.25">
      <c r="A18" t="s">
        <v>3227</v>
      </c>
      <c r="B18" t="s">
        <v>10072</v>
      </c>
    </row>
    <row r="19" spans="1:2" x14ac:dyDescent="0.25">
      <c r="A19" t="s">
        <v>3227</v>
      </c>
      <c r="B19" t="s">
        <v>8757</v>
      </c>
    </row>
    <row r="20" spans="1:2" x14ac:dyDescent="0.25">
      <c r="A20" t="s">
        <v>3227</v>
      </c>
      <c r="B20" t="s">
        <v>7103</v>
      </c>
    </row>
    <row r="21" spans="1:2" x14ac:dyDescent="0.25">
      <c r="A21" t="s">
        <v>3227</v>
      </c>
      <c r="B21" t="s">
        <v>10269</v>
      </c>
    </row>
    <row r="22" spans="1:2" x14ac:dyDescent="0.25">
      <c r="A22" t="s">
        <v>3227</v>
      </c>
      <c r="B22" t="s">
        <v>6083</v>
      </c>
    </row>
    <row r="23" spans="1:2" x14ac:dyDescent="0.25">
      <c r="A23" t="s">
        <v>3227</v>
      </c>
      <c r="B23" t="s">
        <v>8924</v>
      </c>
    </row>
    <row r="24" spans="1:2" x14ac:dyDescent="0.25">
      <c r="A24" t="s">
        <v>3227</v>
      </c>
      <c r="B24" t="s">
        <v>9468</v>
      </c>
    </row>
    <row r="25" spans="1:2" x14ac:dyDescent="0.25">
      <c r="A25" t="s">
        <v>3227</v>
      </c>
      <c r="B25" t="s">
        <v>10569</v>
      </c>
    </row>
    <row r="26" spans="1:2" x14ac:dyDescent="0.25">
      <c r="A26" t="s">
        <v>3227</v>
      </c>
      <c r="B26" t="s">
        <v>7213</v>
      </c>
    </row>
    <row r="27" spans="1:2" x14ac:dyDescent="0.25">
      <c r="A27" t="s">
        <v>3227</v>
      </c>
      <c r="B27" t="s">
        <v>10784</v>
      </c>
    </row>
    <row r="28" spans="1:2" x14ac:dyDescent="0.25">
      <c r="A28" t="s">
        <v>3227</v>
      </c>
      <c r="B28" t="s">
        <v>10399</v>
      </c>
    </row>
    <row r="29" spans="1:2" x14ac:dyDescent="0.25">
      <c r="A29" t="s">
        <v>3227</v>
      </c>
      <c r="B29" t="s">
        <v>6925</v>
      </c>
    </row>
    <row r="30" spans="1:2" x14ac:dyDescent="0.25">
      <c r="A30" t="s">
        <v>3227</v>
      </c>
      <c r="B30" t="s">
        <v>7205</v>
      </c>
    </row>
    <row r="31" spans="1:2" x14ac:dyDescent="0.25">
      <c r="A31" t="s">
        <v>3227</v>
      </c>
      <c r="B31" t="s">
        <v>6516</v>
      </c>
    </row>
    <row r="32" spans="1:2" x14ac:dyDescent="0.25">
      <c r="A32" t="s">
        <v>3227</v>
      </c>
      <c r="B32" t="s">
        <v>8088</v>
      </c>
    </row>
    <row r="33" spans="1:2" x14ac:dyDescent="0.25">
      <c r="A33" t="s">
        <v>3227</v>
      </c>
      <c r="B33" t="s">
        <v>8101</v>
      </c>
    </row>
    <row r="34" spans="1:2" x14ac:dyDescent="0.25">
      <c r="A34" t="s">
        <v>3227</v>
      </c>
      <c r="B34" t="s">
        <v>8641</v>
      </c>
    </row>
    <row r="35" spans="1:2" x14ac:dyDescent="0.25">
      <c r="A35" t="s">
        <v>3227</v>
      </c>
      <c r="B35" t="s">
        <v>8081</v>
      </c>
    </row>
    <row r="36" spans="1:2" x14ac:dyDescent="0.25">
      <c r="A36" t="s">
        <v>3227</v>
      </c>
      <c r="B36" t="s">
        <v>9060</v>
      </c>
    </row>
    <row r="37" spans="1:2" x14ac:dyDescent="0.25">
      <c r="A37" t="s">
        <v>3227</v>
      </c>
      <c r="B37" t="s">
        <v>7452</v>
      </c>
    </row>
    <row r="38" spans="1:2" x14ac:dyDescent="0.25">
      <c r="A38" t="s">
        <v>3227</v>
      </c>
      <c r="B38" t="s">
        <v>7131</v>
      </c>
    </row>
    <row r="39" spans="1:2" x14ac:dyDescent="0.25">
      <c r="A39" t="s">
        <v>3227</v>
      </c>
      <c r="B39" t="s">
        <v>9832</v>
      </c>
    </row>
    <row r="40" spans="1:2" x14ac:dyDescent="0.25">
      <c r="A40" t="s">
        <v>3227</v>
      </c>
      <c r="B40" t="s">
        <v>7278</v>
      </c>
    </row>
    <row r="41" spans="1:2" x14ac:dyDescent="0.25">
      <c r="A41" t="s">
        <v>3227</v>
      </c>
      <c r="B41" t="s">
        <v>10061</v>
      </c>
    </row>
    <row r="42" spans="1:2" x14ac:dyDescent="0.25">
      <c r="A42" t="s">
        <v>3227</v>
      </c>
      <c r="B42" t="s">
        <v>10717</v>
      </c>
    </row>
    <row r="43" spans="1:2" x14ac:dyDescent="0.25">
      <c r="A43" t="s">
        <v>3227</v>
      </c>
      <c r="B43" t="s">
        <v>10456</v>
      </c>
    </row>
    <row r="44" spans="1:2" x14ac:dyDescent="0.25">
      <c r="A44" t="s">
        <v>3227</v>
      </c>
      <c r="B44" t="s">
        <v>10466</v>
      </c>
    </row>
    <row r="45" spans="1:2" x14ac:dyDescent="0.25">
      <c r="A45" t="s">
        <v>3227</v>
      </c>
      <c r="B45" t="s">
        <v>9387</v>
      </c>
    </row>
    <row r="46" spans="1:2" x14ac:dyDescent="0.25">
      <c r="A46" t="s">
        <v>3227</v>
      </c>
      <c r="B46" t="s">
        <v>6320</v>
      </c>
    </row>
    <row r="47" spans="1:2" x14ac:dyDescent="0.25">
      <c r="A47" t="s">
        <v>3227</v>
      </c>
      <c r="B47" t="s">
        <v>6178</v>
      </c>
    </row>
    <row r="48" spans="1:2" x14ac:dyDescent="0.25">
      <c r="A48" t="s">
        <v>3227</v>
      </c>
      <c r="B48" t="s">
        <v>9109</v>
      </c>
    </row>
    <row r="49" spans="1:2" x14ac:dyDescent="0.25">
      <c r="A49" t="s">
        <v>3227</v>
      </c>
      <c r="B49" t="s">
        <v>7980</v>
      </c>
    </row>
    <row r="50" spans="1:2" x14ac:dyDescent="0.25">
      <c r="A50" t="s">
        <v>3227</v>
      </c>
      <c r="B50" t="s">
        <v>9081</v>
      </c>
    </row>
    <row r="51" spans="1:2" x14ac:dyDescent="0.25">
      <c r="A51" t="s">
        <v>3227</v>
      </c>
      <c r="B51" t="s">
        <v>6233</v>
      </c>
    </row>
    <row r="52" spans="1:2" x14ac:dyDescent="0.25">
      <c r="A52" t="s">
        <v>3227</v>
      </c>
      <c r="B52" t="s">
        <v>8689</v>
      </c>
    </row>
    <row r="53" spans="1:2" x14ac:dyDescent="0.25">
      <c r="A53" t="s">
        <v>3227</v>
      </c>
      <c r="B53" t="s">
        <v>9868</v>
      </c>
    </row>
    <row r="54" spans="1:2" x14ac:dyDescent="0.25">
      <c r="A54" t="s">
        <v>3227</v>
      </c>
      <c r="B54" t="s">
        <v>10588</v>
      </c>
    </row>
    <row r="55" spans="1:2" x14ac:dyDescent="0.25">
      <c r="A55" t="s">
        <v>3227</v>
      </c>
      <c r="B55" t="s">
        <v>7543</v>
      </c>
    </row>
    <row r="56" spans="1:2" x14ac:dyDescent="0.25">
      <c r="A56" t="s">
        <v>3227</v>
      </c>
      <c r="B56" t="s">
        <v>8016</v>
      </c>
    </row>
    <row r="57" spans="1:2" x14ac:dyDescent="0.25">
      <c r="A57" t="s">
        <v>3227</v>
      </c>
      <c r="B57" t="s">
        <v>8006</v>
      </c>
    </row>
    <row r="58" spans="1:2" x14ac:dyDescent="0.25">
      <c r="A58" t="s">
        <v>3227</v>
      </c>
      <c r="B58" t="s">
        <v>8181</v>
      </c>
    </row>
    <row r="59" spans="1:2" x14ac:dyDescent="0.25">
      <c r="A59" t="s">
        <v>3227</v>
      </c>
      <c r="B59" t="s">
        <v>10219</v>
      </c>
    </row>
    <row r="60" spans="1:2" x14ac:dyDescent="0.25">
      <c r="A60" t="s">
        <v>3227</v>
      </c>
      <c r="B60" t="s">
        <v>6062</v>
      </c>
    </row>
    <row r="61" spans="1:2" x14ac:dyDescent="0.25">
      <c r="A61" t="s">
        <v>3227</v>
      </c>
      <c r="B61" t="s">
        <v>9848</v>
      </c>
    </row>
    <row r="62" spans="1:2" x14ac:dyDescent="0.25">
      <c r="A62" t="s">
        <v>3227</v>
      </c>
      <c r="B62" t="s">
        <v>7959</v>
      </c>
    </row>
    <row r="63" spans="1:2" x14ac:dyDescent="0.25">
      <c r="A63" t="s">
        <v>3227</v>
      </c>
      <c r="B63" t="s">
        <v>7330</v>
      </c>
    </row>
    <row r="64" spans="1:2" x14ac:dyDescent="0.25">
      <c r="A64" t="s">
        <v>3227</v>
      </c>
      <c r="B64" t="s">
        <v>8453</v>
      </c>
    </row>
    <row r="65" spans="1:2" x14ac:dyDescent="0.25">
      <c r="A65" t="s">
        <v>3227</v>
      </c>
      <c r="B65" t="s">
        <v>10829</v>
      </c>
    </row>
    <row r="66" spans="1:2" x14ac:dyDescent="0.25">
      <c r="A66" t="s">
        <v>3227</v>
      </c>
      <c r="B66" t="s">
        <v>6754</v>
      </c>
    </row>
    <row r="67" spans="1:2" x14ac:dyDescent="0.25">
      <c r="A67" t="s">
        <v>3227</v>
      </c>
      <c r="B67" t="s">
        <v>10348</v>
      </c>
    </row>
    <row r="68" spans="1:2" x14ac:dyDescent="0.25">
      <c r="A68" t="s">
        <v>3227</v>
      </c>
      <c r="B68" t="s">
        <v>6725</v>
      </c>
    </row>
    <row r="69" spans="1:2" x14ac:dyDescent="0.25">
      <c r="A69" t="s">
        <v>3227</v>
      </c>
      <c r="B69" t="s">
        <v>9642</v>
      </c>
    </row>
    <row r="70" spans="1:2" x14ac:dyDescent="0.25">
      <c r="A70" t="s">
        <v>3227</v>
      </c>
      <c r="B70" t="s">
        <v>9800</v>
      </c>
    </row>
    <row r="71" spans="1:2" x14ac:dyDescent="0.25">
      <c r="A71" t="s">
        <v>3227</v>
      </c>
      <c r="B71" t="s">
        <v>10165</v>
      </c>
    </row>
    <row r="72" spans="1:2" x14ac:dyDescent="0.25">
      <c r="A72" t="s">
        <v>3227</v>
      </c>
      <c r="B72" t="s">
        <v>9418</v>
      </c>
    </row>
    <row r="73" spans="1:2" x14ac:dyDescent="0.25">
      <c r="A73" t="s">
        <v>3227</v>
      </c>
      <c r="B73" t="s">
        <v>9150</v>
      </c>
    </row>
    <row r="74" spans="1:2" x14ac:dyDescent="0.25">
      <c r="A74" t="s">
        <v>3227</v>
      </c>
      <c r="B74" t="s">
        <v>9104</v>
      </c>
    </row>
    <row r="75" spans="1:2" x14ac:dyDescent="0.25">
      <c r="A75" t="s">
        <v>3227</v>
      </c>
      <c r="B75" t="s">
        <v>8789</v>
      </c>
    </row>
    <row r="76" spans="1:2" x14ac:dyDescent="0.25">
      <c r="A76" t="s">
        <v>3227</v>
      </c>
      <c r="B76" t="s">
        <v>7952</v>
      </c>
    </row>
    <row r="77" spans="1:2" x14ac:dyDescent="0.25">
      <c r="A77" t="s">
        <v>3227</v>
      </c>
      <c r="B77" t="s">
        <v>6456</v>
      </c>
    </row>
    <row r="78" spans="1:2" x14ac:dyDescent="0.25">
      <c r="A78" t="s">
        <v>3227</v>
      </c>
      <c r="B78" t="s">
        <v>7993</v>
      </c>
    </row>
    <row r="79" spans="1:2" x14ac:dyDescent="0.25">
      <c r="A79" t="s">
        <v>3227</v>
      </c>
      <c r="B79" t="s">
        <v>6659</v>
      </c>
    </row>
    <row r="80" spans="1:2" x14ac:dyDescent="0.25">
      <c r="A80" t="s">
        <v>3227</v>
      </c>
      <c r="B80" t="s">
        <v>10701</v>
      </c>
    </row>
    <row r="81" spans="1:2" x14ac:dyDescent="0.25">
      <c r="A81" t="s">
        <v>3227</v>
      </c>
      <c r="B81" t="s">
        <v>6353</v>
      </c>
    </row>
    <row r="82" spans="1:2" x14ac:dyDescent="0.25">
      <c r="A82" t="s">
        <v>3227</v>
      </c>
      <c r="B82" t="s">
        <v>6039</v>
      </c>
    </row>
    <row r="83" spans="1:2" x14ac:dyDescent="0.25">
      <c r="A83" t="s">
        <v>3227</v>
      </c>
      <c r="B83" t="s">
        <v>9449</v>
      </c>
    </row>
    <row r="84" spans="1:2" x14ac:dyDescent="0.25">
      <c r="A84" t="s">
        <v>3227</v>
      </c>
      <c r="B84" t="s">
        <v>8903</v>
      </c>
    </row>
    <row r="85" spans="1:2" x14ac:dyDescent="0.25">
      <c r="A85" t="s">
        <v>3227</v>
      </c>
      <c r="B85" t="s">
        <v>10309</v>
      </c>
    </row>
    <row r="86" spans="1:2" x14ac:dyDescent="0.25">
      <c r="A86" t="s">
        <v>3227</v>
      </c>
      <c r="B86" t="s">
        <v>8240</v>
      </c>
    </row>
    <row r="87" spans="1:2" x14ac:dyDescent="0.25">
      <c r="A87" t="s">
        <v>3227</v>
      </c>
      <c r="B87" t="s">
        <v>8549</v>
      </c>
    </row>
    <row r="88" spans="1:2" x14ac:dyDescent="0.25">
      <c r="A88" t="s">
        <v>3227</v>
      </c>
      <c r="B88" t="s">
        <v>7080</v>
      </c>
    </row>
    <row r="89" spans="1:2" x14ac:dyDescent="0.25">
      <c r="A89" t="s">
        <v>3227</v>
      </c>
      <c r="B89" t="s">
        <v>10600</v>
      </c>
    </row>
    <row r="90" spans="1:2" x14ac:dyDescent="0.25">
      <c r="A90" t="s">
        <v>3227</v>
      </c>
      <c r="B90" t="s">
        <v>7226</v>
      </c>
    </row>
    <row r="91" spans="1:2" x14ac:dyDescent="0.25">
      <c r="A91" t="s">
        <v>3227</v>
      </c>
      <c r="B91" t="s">
        <v>9971</v>
      </c>
    </row>
    <row r="92" spans="1:2" x14ac:dyDescent="0.25">
      <c r="A92" t="s">
        <v>3227</v>
      </c>
      <c r="B92" t="s">
        <v>6494</v>
      </c>
    </row>
    <row r="93" spans="1:2" x14ac:dyDescent="0.25">
      <c r="A93" t="s">
        <v>3227</v>
      </c>
      <c r="B93" t="s">
        <v>8844</v>
      </c>
    </row>
    <row r="94" spans="1:2" x14ac:dyDescent="0.25">
      <c r="A94" t="s">
        <v>3227</v>
      </c>
      <c r="B94" t="s">
        <v>6527</v>
      </c>
    </row>
    <row r="95" spans="1:2" x14ac:dyDescent="0.25">
      <c r="A95" t="s">
        <v>3227</v>
      </c>
      <c r="B95" t="s">
        <v>6948</v>
      </c>
    </row>
    <row r="96" spans="1:2" x14ac:dyDescent="0.25">
      <c r="A96" t="s">
        <v>3227</v>
      </c>
      <c r="B96" t="s">
        <v>8378</v>
      </c>
    </row>
    <row r="97" spans="1:2" x14ac:dyDescent="0.25">
      <c r="A97" t="s">
        <v>3227</v>
      </c>
      <c r="B97" t="s">
        <v>9566</v>
      </c>
    </row>
    <row r="98" spans="1:2" x14ac:dyDescent="0.25">
      <c r="A98" t="s">
        <v>3227</v>
      </c>
      <c r="B98" t="s">
        <v>6046</v>
      </c>
    </row>
    <row r="99" spans="1:2" x14ac:dyDescent="0.25">
      <c r="A99" t="s">
        <v>3227</v>
      </c>
      <c r="B99" t="s">
        <v>10771</v>
      </c>
    </row>
    <row r="100" spans="1:2" x14ac:dyDescent="0.25">
      <c r="A100" t="s">
        <v>3227</v>
      </c>
      <c r="B100" t="s">
        <v>7525</v>
      </c>
    </row>
    <row r="101" spans="1:2" x14ac:dyDescent="0.25">
      <c r="A101" t="s">
        <v>3227</v>
      </c>
      <c r="B101" t="s">
        <v>7483</v>
      </c>
    </row>
    <row r="102" spans="1:2" x14ac:dyDescent="0.25">
      <c r="A102" t="s">
        <v>3227</v>
      </c>
      <c r="B102" t="s">
        <v>6875</v>
      </c>
    </row>
    <row r="103" spans="1:2" x14ac:dyDescent="0.25">
      <c r="A103" t="s">
        <v>3227</v>
      </c>
      <c r="B103" t="s">
        <v>6543</v>
      </c>
    </row>
    <row r="104" spans="1:2" x14ac:dyDescent="0.25">
      <c r="A104" t="s">
        <v>3227</v>
      </c>
      <c r="B104" t="s">
        <v>6879</v>
      </c>
    </row>
    <row r="105" spans="1:2" x14ac:dyDescent="0.25">
      <c r="A105" t="s">
        <v>3227</v>
      </c>
      <c r="B105" t="s">
        <v>9066</v>
      </c>
    </row>
    <row r="106" spans="1:2" x14ac:dyDescent="0.25">
      <c r="A106" t="s">
        <v>3227</v>
      </c>
      <c r="B106" t="s">
        <v>7011</v>
      </c>
    </row>
    <row r="107" spans="1:2" x14ac:dyDescent="0.25">
      <c r="A107" t="s">
        <v>3227</v>
      </c>
      <c r="B107" t="s">
        <v>9429</v>
      </c>
    </row>
    <row r="108" spans="1:2" x14ac:dyDescent="0.25">
      <c r="A108" t="s">
        <v>3227</v>
      </c>
      <c r="B108" t="s">
        <v>7305</v>
      </c>
    </row>
    <row r="109" spans="1:2" x14ac:dyDescent="0.25">
      <c r="A109" t="s">
        <v>3227</v>
      </c>
      <c r="B109" t="s">
        <v>10043</v>
      </c>
    </row>
    <row r="110" spans="1:2" x14ac:dyDescent="0.25">
      <c r="A110" t="s">
        <v>3227</v>
      </c>
      <c r="B110" t="s">
        <v>9122</v>
      </c>
    </row>
    <row r="111" spans="1:2" x14ac:dyDescent="0.25">
      <c r="A111" t="s">
        <v>3227</v>
      </c>
      <c r="B111" t="s">
        <v>9567</v>
      </c>
    </row>
    <row r="112" spans="1:2" x14ac:dyDescent="0.25">
      <c r="A112" t="s">
        <v>3227</v>
      </c>
      <c r="B112" t="s">
        <v>10459</v>
      </c>
    </row>
    <row r="113" spans="1:2" x14ac:dyDescent="0.25">
      <c r="A113" t="s">
        <v>3227</v>
      </c>
      <c r="B113" t="s">
        <v>9804</v>
      </c>
    </row>
    <row r="114" spans="1:2" x14ac:dyDescent="0.25">
      <c r="A114" t="s">
        <v>3227</v>
      </c>
      <c r="B114" t="s">
        <v>10512</v>
      </c>
    </row>
    <row r="115" spans="1:2" x14ac:dyDescent="0.25">
      <c r="A115" t="s">
        <v>3227</v>
      </c>
      <c r="B115" t="s">
        <v>7138</v>
      </c>
    </row>
    <row r="116" spans="1:2" x14ac:dyDescent="0.25">
      <c r="A116" t="s">
        <v>3227</v>
      </c>
      <c r="B116" t="s">
        <v>8350</v>
      </c>
    </row>
    <row r="117" spans="1:2" x14ac:dyDescent="0.25">
      <c r="A117" t="s">
        <v>3227</v>
      </c>
      <c r="B117" t="s">
        <v>10319</v>
      </c>
    </row>
    <row r="118" spans="1:2" x14ac:dyDescent="0.25">
      <c r="A118" t="s">
        <v>3227</v>
      </c>
      <c r="B118" t="s">
        <v>7577</v>
      </c>
    </row>
    <row r="119" spans="1:2" x14ac:dyDescent="0.25">
      <c r="A119" t="s">
        <v>3227</v>
      </c>
      <c r="B119" t="s">
        <v>6968</v>
      </c>
    </row>
    <row r="120" spans="1:2" x14ac:dyDescent="0.25">
      <c r="A120" t="s">
        <v>3227</v>
      </c>
      <c r="B120" t="s">
        <v>7998</v>
      </c>
    </row>
    <row r="121" spans="1:2" x14ac:dyDescent="0.25">
      <c r="A121" t="s">
        <v>3227</v>
      </c>
      <c r="B121" t="s">
        <v>10779</v>
      </c>
    </row>
    <row r="122" spans="1:2" x14ac:dyDescent="0.25">
      <c r="A122" t="s">
        <v>3227</v>
      </c>
      <c r="B122" t="s">
        <v>10919</v>
      </c>
    </row>
    <row r="123" spans="1:2" x14ac:dyDescent="0.25">
      <c r="A123" t="s">
        <v>3227</v>
      </c>
      <c r="B123" t="s">
        <v>9728</v>
      </c>
    </row>
    <row r="124" spans="1:2" x14ac:dyDescent="0.25">
      <c r="A124" t="s">
        <v>3227</v>
      </c>
      <c r="B124" t="s">
        <v>9671</v>
      </c>
    </row>
    <row r="125" spans="1:2" x14ac:dyDescent="0.25">
      <c r="A125" t="s">
        <v>3227</v>
      </c>
      <c r="B125" t="s">
        <v>10326</v>
      </c>
    </row>
    <row r="126" spans="1:2" x14ac:dyDescent="0.25">
      <c r="A126" t="s">
        <v>3227</v>
      </c>
      <c r="B126" t="s">
        <v>8061</v>
      </c>
    </row>
    <row r="127" spans="1:2" x14ac:dyDescent="0.25">
      <c r="A127" t="s">
        <v>3227</v>
      </c>
      <c r="B127" t="s">
        <v>7988</v>
      </c>
    </row>
    <row r="128" spans="1:2" x14ac:dyDescent="0.25">
      <c r="A128" t="s">
        <v>3227</v>
      </c>
      <c r="B128" t="s">
        <v>10001</v>
      </c>
    </row>
    <row r="129" spans="1:2" x14ac:dyDescent="0.25">
      <c r="A129" t="s">
        <v>3227</v>
      </c>
      <c r="B129" t="s">
        <v>8011</v>
      </c>
    </row>
    <row r="130" spans="1:2" x14ac:dyDescent="0.25">
      <c r="A130" t="s">
        <v>3227</v>
      </c>
      <c r="B130" t="s">
        <v>10587</v>
      </c>
    </row>
    <row r="131" spans="1:2" x14ac:dyDescent="0.25">
      <c r="A131" t="s">
        <v>3227</v>
      </c>
      <c r="B131" t="s">
        <v>8851</v>
      </c>
    </row>
    <row r="132" spans="1:2" x14ac:dyDescent="0.25">
      <c r="A132" t="s">
        <v>3227</v>
      </c>
      <c r="B132" t="s">
        <v>9654</v>
      </c>
    </row>
    <row r="133" spans="1:2" x14ac:dyDescent="0.25">
      <c r="A133" t="s">
        <v>3227</v>
      </c>
      <c r="B133" t="s">
        <v>8345</v>
      </c>
    </row>
    <row r="134" spans="1:2" x14ac:dyDescent="0.25">
      <c r="A134" t="s">
        <v>3227</v>
      </c>
      <c r="B134" t="s">
        <v>9324</v>
      </c>
    </row>
    <row r="135" spans="1:2" x14ac:dyDescent="0.25">
      <c r="A135" t="s">
        <v>3227</v>
      </c>
      <c r="B135" t="s">
        <v>8701</v>
      </c>
    </row>
    <row r="136" spans="1:2" x14ac:dyDescent="0.25">
      <c r="A136" t="s">
        <v>3227</v>
      </c>
      <c r="B136" t="s">
        <v>6563</v>
      </c>
    </row>
    <row r="137" spans="1:2" x14ac:dyDescent="0.25">
      <c r="A137" t="s">
        <v>3227</v>
      </c>
      <c r="B137" t="s">
        <v>7431</v>
      </c>
    </row>
    <row r="138" spans="1:2" x14ac:dyDescent="0.25">
      <c r="A138" t="s">
        <v>3227</v>
      </c>
      <c r="B138" t="s">
        <v>7377</v>
      </c>
    </row>
    <row r="139" spans="1:2" x14ac:dyDescent="0.25">
      <c r="A139" t="s">
        <v>3227</v>
      </c>
      <c r="B139" t="s">
        <v>7625</v>
      </c>
    </row>
    <row r="140" spans="1:2" x14ac:dyDescent="0.25">
      <c r="A140" t="s">
        <v>3227</v>
      </c>
      <c r="B140" t="s">
        <v>6176</v>
      </c>
    </row>
    <row r="141" spans="1:2" x14ac:dyDescent="0.25">
      <c r="A141" t="s">
        <v>3227</v>
      </c>
      <c r="B141" t="s">
        <v>7166</v>
      </c>
    </row>
    <row r="142" spans="1:2" x14ac:dyDescent="0.25">
      <c r="A142" t="s">
        <v>3227</v>
      </c>
      <c r="B142" t="s">
        <v>6577</v>
      </c>
    </row>
    <row r="143" spans="1:2" x14ac:dyDescent="0.25">
      <c r="A143" t="s">
        <v>3227</v>
      </c>
      <c r="B143" t="s">
        <v>10121</v>
      </c>
    </row>
    <row r="144" spans="1:2" x14ac:dyDescent="0.25">
      <c r="A144" t="s">
        <v>3227</v>
      </c>
      <c r="B144" t="s">
        <v>7211</v>
      </c>
    </row>
    <row r="145" spans="1:2" x14ac:dyDescent="0.25">
      <c r="A145" t="s">
        <v>3227</v>
      </c>
      <c r="B145" t="s">
        <v>9381</v>
      </c>
    </row>
    <row r="146" spans="1:2" x14ac:dyDescent="0.25">
      <c r="A146" t="s">
        <v>3227</v>
      </c>
      <c r="B146" t="s">
        <v>10824</v>
      </c>
    </row>
    <row r="147" spans="1:2" x14ac:dyDescent="0.25">
      <c r="A147" t="s">
        <v>3227</v>
      </c>
      <c r="B147" t="s">
        <v>7293</v>
      </c>
    </row>
    <row r="148" spans="1:2" x14ac:dyDescent="0.25">
      <c r="A148" t="s">
        <v>3227</v>
      </c>
      <c r="B148" t="s">
        <v>5975</v>
      </c>
    </row>
    <row r="149" spans="1:2" x14ac:dyDescent="0.25">
      <c r="A149" t="s">
        <v>3227</v>
      </c>
      <c r="B149" t="s">
        <v>6490</v>
      </c>
    </row>
    <row r="150" spans="1:2" x14ac:dyDescent="0.25">
      <c r="A150" t="s">
        <v>3227</v>
      </c>
      <c r="B150" t="s">
        <v>9609</v>
      </c>
    </row>
    <row r="151" spans="1:2" x14ac:dyDescent="0.25">
      <c r="A151" t="s">
        <v>3227</v>
      </c>
      <c r="B151" t="s">
        <v>8734</v>
      </c>
    </row>
    <row r="152" spans="1:2" x14ac:dyDescent="0.25">
      <c r="A152" t="s">
        <v>3227</v>
      </c>
      <c r="B152" t="s">
        <v>9700</v>
      </c>
    </row>
    <row r="153" spans="1:2" x14ac:dyDescent="0.25">
      <c r="A153" t="s">
        <v>3227</v>
      </c>
      <c r="B153" t="s">
        <v>8407</v>
      </c>
    </row>
    <row r="154" spans="1:2" x14ac:dyDescent="0.25">
      <c r="A154" t="s">
        <v>3227</v>
      </c>
      <c r="B154" t="s">
        <v>7527</v>
      </c>
    </row>
    <row r="155" spans="1:2" x14ac:dyDescent="0.25">
      <c r="A155" t="s">
        <v>3227</v>
      </c>
      <c r="B155" t="s">
        <v>10872</v>
      </c>
    </row>
    <row r="156" spans="1:2" x14ac:dyDescent="0.25">
      <c r="A156" t="s">
        <v>3227</v>
      </c>
      <c r="B156" t="s">
        <v>9796</v>
      </c>
    </row>
    <row r="157" spans="1:2" x14ac:dyDescent="0.25">
      <c r="A157" t="s">
        <v>3227</v>
      </c>
      <c r="B157" t="s">
        <v>8073</v>
      </c>
    </row>
    <row r="158" spans="1:2" x14ac:dyDescent="0.25">
      <c r="A158" t="s">
        <v>3227</v>
      </c>
      <c r="B158" t="s">
        <v>6086</v>
      </c>
    </row>
    <row r="159" spans="1:2" x14ac:dyDescent="0.25">
      <c r="A159" t="s">
        <v>3227</v>
      </c>
      <c r="B159" t="s">
        <v>7555</v>
      </c>
    </row>
    <row r="160" spans="1:2" x14ac:dyDescent="0.25">
      <c r="A160" t="s">
        <v>3227</v>
      </c>
      <c r="B160" t="s">
        <v>9631</v>
      </c>
    </row>
    <row r="161" spans="1:2" x14ac:dyDescent="0.25">
      <c r="A161" t="s">
        <v>3227</v>
      </c>
      <c r="B161" t="s">
        <v>5935</v>
      </c>
    </row>
    <row r="162" spans="1:2" x14ac:dyDescent="0.25">
      <c r="A162" t="s">
        <v>3227</v>
      </c>
      <c r="B162" t="s">
        <v>10235</v>
      </c>
    </row>
    <row r="163" spans="1:2" x14ac:dyDescent="0.25">
      <c r="A163" t="s">
        <v>3227</v>
      </c>
      <c r="B163" t="s">
        <v>9210</v>
      </c>
    </row>
    <row r="164" spans="1:2" x14ac:dyDescent="0.25">
      <c r="A164" t="s">
        <v>3227</v>
      </c>
      <c r="B164" t="s">
        <v>9842</v>
      </c>
    </row>
    <row r="165" spans="1:2" x14ac:dyDescent="0.25">
      <c r="A165" t="s">
        <v>3227</v>
      </c>
      <c r="B165" t="s">
        <v>10690</v>
      </c>
    </row>
    <row r="166" spans="1:2" x14ac:dyDescent="0.25">
      <c r="A166" t="s">
        <v>3227</v>
      </c>
      <c r="B166" t="s">
        <v>10353</v>
      </c>
    </row>
    <row r="167" spans="1:2" x14ac:dyDescent="0.25">
      <c r="A167" t="s">
        <v>3227</v>
      </c>
      <c r="B167" t="s">
        <v>9768</v>
      </c>
    </row>
    <row r="168" spans="1:2" x14ac:dyDescent="0.25">
      <c r="A168" t="s">
        <v>3227</v>
      </c>
      <c r="B168" t="s">
        <v>9862</v>
      </c>
    </row>
    <row r="169" spans="1:2" x14ac:dyDescent="0.25">
      <c r="A169" t="s">
        <v>3227</v>
      </c>
      <c r="B169" t="s">
        <v>7516</v>
      </c>
    </row>
    <row r="170" spans="1:2" x14ac:dyDescent="0.25">
      <c r="A170" t="s">
        <v>3227</v>
      </c>
      <c r="B170" t="s">
        <v>8920</v>
      </c>
    </row>
    <row r="171" spans="1:2" x14ac:dyDescent="0.25">
      <c r="A171" t="s">
        <v>3227</v>
      </c>
      <c r="B171" t="s">
        <v>9525</v>
      </c>
    </row>
    <row r="172" spans="1:2" x14ac:dyDescent="0.25">
      <c r="A172" t="s">
        <v>3227</v>
      </c>
      <c r="B172" t="s">
        <v>5998</v>
      </c>
    </row>
    <row r="173" spans="1:2" x14ac:dyDescent="0.25">
      <c r="A173" t="s">
        <v>3227</v>
      </c>
      <c r="B173" t="s">
        <v>8226</v>
      </c>
    </row>
    <row r="174" spans="1:2" x14ac:dyDescent="0.25">
      <c r="A174" t="s">
        <v>3227</v>
      </c>
      <c r="B174" t="s">
        <v>6310</v>
      </c>
    </row>
    <row r="175" spans="1:2" x14ac:dyDescent="0.25">
      <c r="A175" t="s">
        <v>3227</v>
      </c>
      <c r="B175" t="s">
        <v>8155</v>
      </c>
    </row>
    <row r="176" spans="1:2" x14ac:dyDescent="0.25">
      <c r="A176" t="s">
        <v>3227</v>
      </c>
      <c r="B176" t="s">
        <v>10694</v>
      </c>
    </row>
    <row r="177" spans="1:2" x14ac:dyDescent="0.25">
      <c r="A177" t="s">
        <v>3227</v>
      </c>
      <c r="B177" t="s">
        <v>7839</v>
      </c>
    </row>
    <row r="178" spans="1:2" x14ac:dyDescent="0.25">
      <c r="A178" t="s">
        <v>3227</v>
      </c>
      <c r="B178" t="s">
        <v>10901</v>
      </c>
    </row>
    <row r="179" spans="1:2" x14ac:dyDescent="0.25">
      <c r="A179" t="s">
        <v>3227</v>
      </c>
      <c r="B179" t="s">
        <v>8648</v>
      </c>
    </row>
    <row r="180" spans="1:2" x14ac:dyDescent="0.25">
      <c r="A180" t="s">
        <v>3227</v>
      </c>
      <c r="B180" t="s">
        <v>10207</v>
      </c>
    </row>
    <row r="181" spans="1:2" x14ac:dyDescent="0.25">
      <c r="A181" t="s">
        <v>3227</v>
      </c>
      <c r="B181" t="s">
        <v>8133</v>
      </c>
    </row>
    <row r="182" spans="1:2" x14ac:dyDescent="0.25">
      <c r="A182" t="s">
        <v>3227</v>
      </c>
      <c r="B182" t="s">
        <v>8056</v>
      </c>
    </row>
    <row r="183" spans="1:2" x14ac:dyDescent="0.25">
      <c r="A183" t="s">
        <v>3227</v>
      </c>
      <c r="B183" t="s">
        <v>9004</v>
      </c>
    </row>
    <row r="184" spans="1:2" x14ac:dyDescent="0.25">
      <c r="A184" t="s">
        <v>3227</v>
      </c>
      <c r="B184" t="s">
        <v>9995</v>
      </c>
    </row>
    <row r="185" spans="1:2" x14ac:dyDescent="0.25">
      <c r="A185" t="s">
        <v>3227</v>
      </c>
      <c r="B185" t="s">
        <v>9174</v>
      </c>
    </row>
    <row r="186" spans="1:2" x14ac:dyDescent="0.25">
      <c r="A186" t="s">
        <v>3227</v>
      </c>
      <c r="B186" t="s">
        <v>7769</v>
      </c>
    </row>
    <row r="187" spans="1:2" x14ac:dyDescent="0.25">
      <c r="A187" t="s">
        <v>3227</v>
      </c>
      <c r="B187" t="s">
        <v>6120</v>
      </c>
    </row>
    <row r="188" spans="1:2" x14ac:dyDescent="0.25">
      <c r="A188" t="s">
        <v>3227</v>
      </c>
      <c r="B188" t="s">
        <v>7664</v>
      </c>
    </row>
    <row r="189" spans="1:2" x14ac:dyDescent="0.25">
      <c r="A189" t="s">
        <v>3227</v>
      </c>
      <c r="B189" t="s">
        <v>8583</v>
      </c>
    </row>
    <row r="190" spans="1:2" x14ac:dyDescent="0.25">
      <c r="A190" t="s">
        <v>3227</v>
      </c>
      <c r="B190" t="s">
        <v>10468</v>
      </c>
    </row>
    <row r="191" spans="1:2" x14ac:dyDescent="0.25">
      <c r="A191" t="s">
        <v>3227</v>
      </c>
      <c r="B191" t="s">
        <v>7231</v>
      </c>
    </row>
    <row r="192" spans="1:2" x14ac:dyDescent="0.25">
      <c r="A192" t="s">
        <v>3227</v>
      </c>
      <c r="B192" t="s">
        <v>7179</v>
      </c>
    </row>
    <row r="193" spans="1:2" x14ac:dyDescent="0.25">
      <c r="A193" t="s">
        <v>3227</v>
      </c>
      <c r="B193" t="s">
        <v>9416</v>
      </c>
    </row>
    <row r="194" spans="1:2" x14ac:dyDescent="0.25">
      <c r="A194" t="s">
        <v>3227</v>
      </c>
      <c r="B194" t="s">
        <v>10167</v>
      </c>
    </row>
    <row r="195" spans="1:2" x14ac:dyDescent="0.25">
      <c r="A195" t="s">
        <v>3227</v>
      </c>
      <c r="B195" t="s">
        <v>8604</v>
      </c>
    </row>
    <row r="196" spans="1:2" x14ac:dyDescent="0.25">
      <c r="A196" t="s">
        <v>3227</v>
      </c>
      <c r="B196" t="s">
        <v>6439</v>
      </c>
    </row>
    <row r="197" spans="1:2" x14ac:dyDescent="0.25">
      <c r="A197" t="s">
        <v>3227</v>
      </c>
      <c r="B197" t="s">
        <v>8871</v>
      </c>
    </row>
    <row r="198" spans="1:2" x14ac:dyDescent="0.25">
      <c r="A198" t="s">
        <v>3227</v>
      </c>
      <c r="B198" t="s">
        <v>7446</v>
      </c>
    </row>
    <row r="199" spans="1:2" x14ac:dyDescent="0.25">
      <c r="A199" t="s">
        <v>3227</v>
      </c>
      <c r="B199" t="s">
        <v>9592</v>
      </c>
    </row>
    <row r="200" spans="1:2" x14ac:dyDescent="0.25">
      <c r="A200" t="s">
        <v>3227</v>
      </c>
      <c r="B200" t="s">
        <v>9211</v>
      </c>
    </row>
    <row r="201" spans="1:2" x14ac:dyDescent="0.25">
      <c r="A201" t="s">
        <v>3227</v>
      </c>
      <c r="B201" t="s">
        <v>7869</v>
      </c>
    </row>
    <row r="202" spans="1:2" x14ac:dyDescent="0.25">
      <c r="A202" t="s">
        <v>3227</v>
      </c>
      <c r="B202" t="s">
        <v>9701</v>
      </c>
    </row>
    <row r="203" spans="1:2" x14ac:dyDescent="0.25">
      <c r="A203" t="s">
        <v>3227</v>
      </c>
      <c r="B203" t="s">
        <v>7522</v>
      </c>
    </row>
    <row r="204" spans="1:2" x14ac:dyDescent="0.25">
      <c r="A204" t="s">
        <v>3227</v>
      </c>
      <c r="B204" t="s">
        <v>6998</v>
      </c>
    </row>
    <row r="205" spans="1:2" x14ac:dyDescent="0.25">
      <c r="A205" t="s">
        <v>3227</v>
      </c>
      <c r="B205" t="s">
        <v>6303</v>
      </c>
    </row>
    <row r="206" spans="1:2" x14ac:dyDescent="0.25">
      <c r="A206" t="s">
        <v>3227</v>
      </c>
      <c r="B206" t="s">
        <v>5952</v>
      </c>
    </row>
    <row r="207" spans="1:2" x14ac:dyDescent="0.25">
      <c r="A207" t="s">
        <v>3227</v>
      </c>
      <c r="B207" t="s">
        <v>8529</v>
      </c>
    </row>
    <row r="208" spans="1:2" x14ac:dyDescent="0.25">
      <c r="A208" t="s">
        <v>3227</v>
      </c>
      <c r="B208" t="s">
        <v>9392</v>
      </c>
    </row>
    <row r="209" spans="1:2" x14ac:dyDescent="0.25">
      <c r="A209" t="s">
        <v>3227</v>
      </c>
      <c r="B209" t="s">
        <v>10806</v>
      </c>
    </row>
    <row r="210" spans="1:2" x14ac:dyDescent="0.25">
      <c r="A210" t="s">
        <v>3227</v>
      </c>
      <c r="B210" t="s">
        <v>8147</v>
      </c>
    </row>
    <row r="211" spans="1:2" x14ac:dyDescent="0.25">
      <c r="A211" t="s">
        <v>3227</v>
      </c>
      <c r="B211" t="s">
        <v>9147</v>
      </c>
    </row>
    <row r="212" spans="1:2" x14ac:dyDescent="0.25">
      <c r="A212" t="s">
        <v>3227</v>
      </c>
      <c r="B212" t="s">
        <v>10272</v>
      </c>
    </row>
    <row r="213" spans="1:2" x14ac:dyDescent="0.25">
      <c r="A213" t="s">
        <v>3227</v>
      </c>
      <c r="B213" t="s">
        <v>7640</v>
      </c>
    </row>
    <row r="214" spans="1:2" x14ac:dyDescent="0.25">
      <c r="A214" t="s">
        <v>3227</v>
      </c>
      <c r="B214" t="s">
        <v>6981</v>
      </c>
    </row>
    <row r="215" spans="1:2" x14ac:dyDescent="0.25">
      <c r="A215" t="s">
        <v>3227</v>
      </c>
      <c r="B215" t="s">
        <v>8387</v>
      </c>
    </row>
    <row r="216" spans="1:2" x14ac:dyDescent="0.25">
      <c r="A216" t="s">
        <v>3227</v>
      </c>
      <c r="B216" t="s">
        <v>8336</v>
      </c>
    </row>
    <row r="217" spans="1:2" x14ac:dyDescent="0.25">
      <c r="A217" t="s">
        <v>3227</v>
      </c>
      <c r="B217" t="s">
        <v>6345</v>
      </c>
    </row>
    <row r="218" spans="1:2" x14ac:dyDescent="0.25">
      <c r="A218" t="s">
        <v>3227</v>
      </c>
      <c r="B218" t="s">
        <v>9099</v>
      </c>
    </row>
    <row r="219" spans="1:2" x14ac:dyDescent="0.25">
      <c r="A219" t="s">
        <v>3227</v>
      </c>
      <c r="B219" t="s">
        <v>8021</v>
      </c>
    </row>
    <row r="220" spans="1:2" x14ac:dyDescent="0.25">
      <c r="A220" t="s">
        <v>3227</v>
      </c>
      <c r="B220" t="s">
        <v>6035</v>
      </c>
    </row>
    <row r="221" spans="1:2" x14ac:dyDescent="0.25">
      <c r="A221" t="s">
        <v>3227</v>
      </c>
      <c r="B221" t="s">
        <v>10106</v>
      </c>
    </row>
    <row r="222" spans="1:2" x14ac:dyDescent="0.25">
      <c r="A222" t="s">
        <v>3227</v>
      </c>
      <c r="B222" t="s">
        <v>7275</v>
      </c>
    </row>
    <row r="223" spans="1:2" x14ac:dyDescent="0.25">
      <c r="A223" t="s">
        <v>3227</v>
      </c>
      <c r="B223" t="s">
        <v>10768</v>
      </c>
    </row>
    <row r="224" spans="1:2" x14ac:dyDescent="0.25">
      <c r="A224" t="s">
        <v>3227</v>
      </c>
      <c r="B224" t="s">
        <v>6429</v>
      </c>
    </row>
    <row r="225" spans="1:2" x14ac:dyDescent="0.25">
      <c r="A225" t="s">
        <v>3227</v>
      </c>
      <c r="B225" t="s">
        <v>9074</v>
      </c>
    </row>
    <row r="226" spans="1:2" x14ac:dyDescent="0.25">
      <c r="A226" t="s">
        <v>3227</v>
      </c>
      <c r="B226" t="s">
        <v>7370</v>
      </c>
    </row>
    <row r="227" spans="1:2" x14ac:dyDescent="0.25">
      <c r="A227" t="s">
        <v>3227</v>
      </c>
      <c r="B227" t="s">
        <v>6117</v>
      </c>
    </row>
    <row r="228" spans="1:2" x14ac:dyDescent="0.25">
      <c r="A228" t="s">
        <v>3227</v>
      </c>
      <c r="B228" t="s">
        <v>7107</v>
      </c>
    </row>
    <row r="229" spans="1:2" x14ac:dyDescent="0.25">
      <c r="A229" t="s">
        <v>3227</v>
      </c>
      <c r="B229" t="s">
        <v>7041</v>
      </c>
    </row>
    <row r="230" spans="1:2" x14ac:dyDescent="0.25">
      <c r="A230" t="s">
        <v>3227</v>
      </c>
      <c r="B230" t="s">
        <v>9733</v>
      </c>
    </row>
    <row r="231" spans="1:2" x14ac:dyDescent="0.25">
      <c r="A231" t="s">
        <v>3227</v>
      </c>
      <c r="B231" t="s">
        <v>6733</v>
      </c>
    </row>
    <row r="232" spans="1:2" x14ac:dyDescent="0.25">
      <c r="A232" t="s">
        <v>3227</v>
      </c>
      <c r="B232" t="s">
        <v>9198</v>
      </c>
    </row>
    <row r="233" spans="1:2" x14ac:dyDescent="0.25">
      <c r="A233" t="s">
        <v>3227</v>
      </c>
      <c r="B233" t="s">
        <v>7163</v>
      </c>
    </row>
    <row r="234" spans="1:2" x14ac:dyDescent="0.25">
      <c r="A234" t="s">
        <v>3227</v>
      </c>
      <c r="B234" t="s">
        <v>7376</v>
      </c>
    </row>
    <row r="235" spans="1:2" x14ac:dyDescent="0.25">
      <c r="A235" t="s">
        <v>3227</v>
      </c>
      <c r="B235" t="s">
        <v>6271</v>
      </c>
    </row>
    <row r="236" spans="1:2" x14ac:dyDescent="0.25">
      <c r="A236" t="s">
        <v>3227</v>
      </c>
      <c r="B236" t="s">
        <v>8879</v>
      </c>
    </row>
    <row r="237" spans="1:2" x14ac:dyDescent="0.25">
      <c r="A237" t="s">
        <v>3227</v>
      </c>
      <c r="B237" t="s">
        <v>9867</v>
      </c>
    </row>
    <row r="238" spans="1:2" x14ac:dyDescent="0.25">
      <c r="A238" t="s">
        <v>3227</v>
      </c>
      <c r="B238" t="s">
        <v>6090</v>
      </c>
    </row>
    <row r="239" spans="1:2" x14ac:dyDescent="0.25">
      <c r="A239" t="s">
        <v>3227</v>
      </c>
      <c r="B239" t="s">
        <v>8791</v>
      </c>
    </row>
    <row r="240" spans="1:2" x14ac:dyDescent="0.25">
      <c r="A240" t="s">
        <v>3227</v>
      </c>
      <c r="B240" t="s">
        <v>9307</v>
      </c>
    </row>
    <row r="241" spans="1:2" x14ac:dyDescent="0.25">
      <c r="A241" t="s">
        <v>3227</v>
      </c>
      <c r="B241" t="s">
        <v>7580</v>
      </c>
    </row>
    <row r="242" spans="1:2" x14ac:dyDescent="0.25">
      <c r="A242" t="s">
        <v>3227</v>
      </c>
      <c r="B242" t="s">
        <v>9545</v>
      </c>
    </row>
    <row r="243" spans="1:2" x14ac:dyDescent="0.25">
      <c r="A243" t="s">
        <v>3227</v>
      </c>
      <c r="B243" t="s">
        <v>10697</v>
      </c>
    </row>
    <row r="244" spans="1:2" x14ac:dyDescent="0.25">
      <c r="A244" t="s">
        <v>3227</v>
      </c>
      <c r="B244" t="s">
        <v>9062</v>
      </c>
    </row>
    <row r="245" spans="1:2" x14ac:dyDescent="0.25">
      <c r="A245" t="s">
        <v>3227</v>
      </c>
      <c r="B245" t="s">
        <v>7036</v>
      </c>
    </row>
    <row r="246" spans="1:2" x14ac:dyDescent="0.25">
      <c r="A246" t="s">
        <v>3227</v>
      </c>
      <c r="B246" t="s">
        <v>7854</v>
      </c>
    </row>
    <row r="247" spans="1:2" x14ac:dyDescent="0.25">
      <c r="A247" t="s">
        <v>3227</v>
      </c>
      <c r="B247" t="s">
        <v>6924</v>
      </c>
    </row>
    <row r="248" spans="1:2" x14ac:dyDescent="0.25">
      <c r="A248" t="s">
        <v>3227</v>
      </c>
      <c r="B248" t="s">
        <v>8023</v>
      </c>
    </row>
    <row r="249" spans="1:2" x14ac:dyDescent="0.25">
      <c r="A249" t="s">
        <v>3227</v>
      </c>
      <c r="B249" t="s">
        <v>8686</v>
      </c>
    </row>
    <row r="250" spans="1:2" x14ac:dyDescent="0.25">
      <c r="A250" t="s">
        <v>3227</v>
      </c>
      <c r="B250" t="s">
        <v>10911</v>
      </c>
    </row>
    <row r="251" spans="1:2" x14ac:dyDescent="0.25">
      <c r="A251" t="s">
        <v>3227</v>
      </c>
      <c r="B251" t="s">
        <v>7931</v>
      </c>
    </row>
    <row r="252" spans="1:2" x14ac:dyDescent="0.25">
      <c r="A252" t="s">
        <v>3227</v>
      </c>
      <c r="B252" t="s">
        <v>10937</v>
      </c>
    </row>
    <row r="253" spans="1:2" x14ac:dyDescent="0.25">
      <c r="A253" t="s">
        <v>3227</v>
      </c>
      <c r="B253" t="s">
        <v>6512</v>
      </c>
    </row>
    <row r="254" spans="1:2" x14ac:dyDescent="0.25">
      <c r="A254" t="s">
        <v>3227</v>
      </c>
      <c r="B254" t="s">
        <v>9997</v>
      </c>
    </row>
    <row r="255" spans="1:2" x14ac:dyDescent="0.25">
      <c r="A255" t="s">
        <v>3227</v>
      </c>
      <c r="B255" t="s">
        <v>7481</v>
      </c>
    </row>
    <row r="256" spans="1:2" x14ac:dyDescent="0.25">
      <c r="A256" t="s">
        <v>3227</v>
      </c>
      <c r="B256" t="s">
        <v>8672</v>
      </c>
    </row>
    <row r="257" spans="1:2" x14ac:dyDescent="0.25">
      <c r="A257" t="s">
        <v>3227</v>
      </c>
      <c r="B257" t="s">
        <v>9928</v>
      </c>
    </row>
    <row r="258" spans="1:2" x14ac:dyDescent="0.25">
      <c r="A258" t="s">
        <v>3227</v>
      </c>
      <c r="B258" t="s">
        <v>8124</v>
      </c>
    </row>
    <row r="259" spans="1:2" x14ac:dyDescent="0.25">
      <c r="A259" t="s">
        <v>3227</v>
      </c>
      <c r="B259" t="s">
        <v>10619</v>
      </c>
    </row>
    <row r="260" spans="1:2" x14ac:dyDescent="0.25">
      <c r="A260" t="s">
        <v>3227</v>
      </c>
      <c r="B260" t="s">
        <v>7116</v>
      </c>
    </row>
    <row r="261" spans="1:2" x14ac:dyDescent="0.25">
      <c r="A261" t="s">
        <v>3227</v>
      </c>
      <c r="B261" t="s">
        <v>9502</v>
      </c>
    </row>
    <row r="262" spans="1:2" x14ac:dyDescent="0.25">
      <c r="A262" t="s">
        <v>3227</v>
      </c>
      <c r="B262" t="s">
        <v>6048</v>
      </c>
    </row>
    <row r="263" spans="1:2" x14ac:dyDescent="0.25">
      <c r="A263" t="s">
        <v>3227</v>
      </c>
      <c r="B263" t="s">
        <v>8562</v>
      </c>
    </row>
    <row r="264" spans="1:2" x14ac:dyDescent="0.25">
      <c r="A264" t="s">
        <v>3227</v>
      </c>
      <c r="B264" t="s">
        <v>10314</v>
      </c>
    </row>
    <row r="265" spans="1:2" x14ac:dyDescent="0.25">
      <c r="A265" t="s">
        <v>3227</v>
      </c>
      <c r="B265" t="s">
        <v>7325</v>
      </c>
    </row>
    <row r="266" spans="1:2" x14ac:dyDescent="0.25">
      <c r="A266" t="s">
        <v>3227</v>
      </c>
      <c r="B266" t="s">
        <v>7645</v>
      </c>
    </row>
    <row r="267" spans="1:2" x14ac:dyDescent="0.25">
      <c r="A267" t="s">
        <v>3227</v>
      </c>
      <c r="B267" t="s">
        <v>6424</v>
      </c>
    </row>
    <row r="268" spans="1:2" x14ac:dyDescent="0.25">
      <c r="A268" t="s">
        <v>3227</v>
      </c>
      <c r="B268" t="s">
        <v>7562</v>
      </c>
    </row>
    <row r="269" spans="1:2" x14ac:dyDescent="0.25">
      <c r="A269" t="s">
        <v>3227</v>
      </c>
      <c r="B269" t="s">
        <v>6840</v>
      </c>
    </row>
    <row r="270" spans="1:2" x14ac:dyDescent="0.25">
      <c r="A270" t="s">
        <v>3227</v>
      </c>
      <c r="B270" t="s">
        <v>10225</v>
      </c>
    </row>
    <row r="271" spans="1:2" x14ac:dyDescent="0.25">
      <c r="A271" t="s">
        <v>3227</v>
      </c>
      <c r="B271" t="s">
        <v>10558</v>
      </c>
    </row>
    <row r="272" spans="1:2" x14ac:dyDescent="0.25">
      <c r="A272" t="s">
        <v>3227</v>
      </c>
      <c r="B272" t="s">
        <v>7230</v>
      </c>
    </row>
    <row r="273" spans="1:2" x14ac:dyDescent="0.25">
      <c r="A273" t="s">
        <v>3227</v>
      </c>
      <c r="B273" t="s">
        <v>9310</v>
      </c>
    </row>
    <row r="274" spans="1:2" x14ac:dyDescent="0.25">
      <c r="A274" t="s">
        <v>3227</v>
      </c>
      <c r="B274" t="s">
        <v>10460</v>
      </c>
    </row>
    <row r="275" spans="1:2" x14ac:dyDescent="0.25">
      <c r="A275" t="s">
        <v>3227</v>
      </c>
      <c r="B275" t="s">
        <v>8793</v>
      </c>
    </row>
    <row r="276" spans="1:2" x14ac:dyDescent="0.25">
      <c r="A276" t="s">
        <v>3227</v>
      </c>
      <c r="B276" t="s">
        <v>6898</v>
      </c>
    </row>
    <row r="277" spans="1:2" x14ac:dyDescent="0.25">
      <c r="A277" t="s">
        <v>3227</v>
      </c>
      <c r="B277" t="s">
        <v>6471</v>
      </c>
    </row>
    <row r="278" spans="1:2" x14ac:dyDescent="0.25">
      <c r="A278" t="s">
        <v>3227</v>
      </c>
      <c r="B278" t="s">
        <v>9709</v>
      </c>
    </row>
    <row r="279" spans="1:2" x14ac:dyDescent="0.25">
      <c r="A279" t="s">
        <v>3227</v>
      </c>
      <c r="B279" t="s">
        <v>6245</v>
      </c>
    </row>
    <row r="280" spans="1:2" x14ac:dyDescent="0.25">
      <c r="A280" t="s">
        <v>3227</v>
      </c>
      <c r="B280" t="s">
        <v>6052</v>
      </c>
    </row>
    <row r="281" spans="1:2" x14ac:dyDescent="0.25">
      <c r="A281" t="s">
        <v>3227</v>
      </c>
      <c r="B281" t="s">
        <v>9980</v>
      </c>
    </row>
    <row r="282" spans="1:2" x14ac:dyDescent="0.25">
      <c r="A282" t="s">
        <v>3227</v>
      </c>
      <c r="B282" t="s">
        <v>9411</v>
      </c>
    </row>
    <row r="283" spans="1:2" x14ac:dyDescent="0.25">
      <c r="A283" t="s">
        <v>3227</v>
      </c>
      <c r="B283" t="s">
        <v>6105</v>
      </c>
    </row>
    <row r="284" spans="1:2" x14ac:dyDescent="0.25">
      <c r="A284" t="s">
        <v>3227</v>
      </c>
      <c r="B284" t="s">
        <v>9108</v>
      </c>
    </row>
    <row r="285" spans="1:2" x14ac:dyDescent="0.25">
      <c r="A285" t="s">
        <v>3227</v>
      </c>
      <c r="B285" t="s">
        <v>8636</v>
      </c>
    </row>
    <row r="286" spans="1:2" x14ac:dyDescent="0.25">
      <c r="A286" t="s">
        <v>3227</v>
      </c>
      <c r="B286" t="s">
        <v>10444</v>
      </c>
    </row>
    <row r="287" spans="1:2" x14ac:dyDescent="0.25">
      <c r="A287" t="s">
        <v>3227</v>
      </c>
      <c r="B287" t="s">
        <v>6620</v>
      </c>
    </row>
    <row r="288" spans="1:2" x14ac:dyDescent="0.25">
      <c r="A288" t="s">
        <v>3227</v>
      </c>
      <c r="B288" t="s">
        <v>6643</v>
      </c>
    </row>
    <row r="289" spans="1:2" x14ac:dyDescent="0.25">
      <c r="A289" t="s">
        <v>3227</v>
      </c>
      <c r="B289" t="s">
        <v>9563</v>
      </c>
    </row>
    <row r="290" spans="1:2" x14ac:dyDescent="0.25">
      <c r="A290" t="s">
        <v>3227</v>
      </c>
      <c r="B290" t="s">
        <v>10755</v>
      </c>
    </row>
    <row r="291" spans="1:2" x14ac:dyDescent="0.25">
      <c r="A291" t="s">
        <v>3227</v>
      </c>
      <c r="B291" t="s">
        <v>7414</v>
      </c>
    </row>
    <row r="292" spans="1:2" x14ac:dyDescent="0.25">
      <c r="A292" t="s">
        <v>3227</v>
      </c>
      <c r="B292" t="s">
        <v>9092</v>
      </c>
    </row>
    <row r="293" spans="1:2" x14ac:dyDescent="0.25">
      <c r="A293" t="s">
        <v>3227</v>
      </c>
      <c r="B293" t="s">
        <v>6974</v>
      </c>
    </row>
    <row r="294" spans="1:2" x14ac:dyDescent="0.25">
      <c r="A294" t="s">
        <v>3227</v>
      </c>
      <c r="B294" t="s">
        <v>10860</v>
      </c>
    </row>
    <row r="295" spans="1:2" x14ac:dyDescent="0.25">
      <c r="A295" t="s">
        <v>3227</v>
      </c>
      <c r="B295" t="s">
        <v>8071</v>
      </c>
    </row>
    <row r="296" spans="1:2" x14ac:dyDescent="0.25">
      <c r="A296" t="s">
        <v>3227</v>
      </c>
      <c r="B296" t="s">
        <v>7990</v>
      </c>
    </row>
    <row r="297" spans="1:2" x14ac:dyDescent="0.25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35AB1-C8B8-4533-B784-2AB899F78C26}">
  <sheetPr codeName="Sheet15"/>
  <dimension ref="A1:B5"/>
  <sheetViews>
    <sheetView tabSelected="1" workbookViewId="0">
      <selection activeCell="E13" sqref="E13"/>
    </sheetView>
  </sheetViews>
  <sheetFormatPr defaultColWidth="11" defaultRowHeight="15.75" x14ac:dyDescent="0.25"/>
  <sheetData>
    <row r="1" spans="1:2" x14ac:dyDescent="0.25">
      <c r="A1" t="s">
        <v>3228</v>
      </c>
      <c r="B1" t="s">
        <v>2</v>
      </c>
    </row>
    <row r="2" spans="1:2" x14ac:dyDescent="0.25">
      <c r="A2" t="s">
        <v>2778</v>
      </c>
      <c r="B2" t="s">
        <v>21</v>
      </c>
    </row>
    <row r="3" spans="1:2" x14ac:dyDescent="0.25">
      <c r="A3" t="s">
        <v>1229</v>
      </c>
      <c r="B3" t="s">
        <v>79</v>
      </c>
    </row>
    <row r="4" spans="1:2" x14ac:dyDescent="0.25">
      <c r="A4" t="s">
        <v>2264</v>
      </c>
      <c r="B4" t="s">
        <v>55</v>
      </c>
    </row>
    <row r="5" spans="1:2" x14ac:dyDescent="0.25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Orders</vt:lpstr>
      <vt:lpstr>Section 1</vt:lpstr>
      <vt:lpstr>Section 2</vt:lpstr>
      <vt:lpstr>Section 3</vt:lpstr>
      <vt:lpstr>Sectioin 4</vt:lpstr>
      <vt:lpstr>Section 5</vt:lpstr>
      <vt:lpstr>Section 6</vt:lpstr>
      <vt:lpstr>Section 7</vt:lpstr>
      <vt:lpstr>Section 8</vt:lpstr>
      <vt:lpstr>Section 9</vt:lpstr>
      <vt:lpstr>Section 10</vt:lpstr>
      <vt:lpstr>Section 11</vt:lpstr>
      <vt:lpstr>Section 12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Mandar Pawar</cp:lastModifiedBy>
  <dcterms:created xsi:type="dcterms:W3CDTF">2014-11-07T23:43:06Z</dcterms:created>
  <dcterms:modified xsi:type="dcterms:W3CDTF">2026-06-13T12:26:14Z</dcterms:modified>
</cp:coreProperties>
</file>